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omments2.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1.xml" ContentType="application/vnd.openxmlformats-officedocument.drawingml.chart+xml"/>
  <Override PartName="/xl/drawings/drawing86.xml" ContentType="application/vnd.openxmlformats-officedocument.drawing+xml"/>
  <Override PartName="/xl/charts/chart2.xml" ContentType="application/vnd.openxmlformats-officedocument.drawingml.chart+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charts/chart3.xml" ContentType="application/vnd.openxmlformats-officedocument.drawingml.chart+xml"/>
  <Override PartName="/xl/drawings/drawing104.xml" ContentType="application/vnd.openxmlformats-officedocument.drawing+xml"/>
  <Override PartName="/xl/charts/chart4.xml" ContentType="application/vnd.openxmlformats-officedocument.drawingml.chart+xml"/>
  <Override PartName="/xl/drawings/drawing105.xml" ContentType="application/vnd.openxmlformats-officedocument.drawing+xml"/>
  <Override PartName="/xl/charts/chart5.xml" ContentType="application/vnd.openxmlformats-officedocument.drawingml.chart+xml"/>
  <Override PartName="/xl/drawings/drawing106.xml" ContentType="application/vnd.openxmlformats-officedocument.drawing+xml"/>
  <Override PartName="/xl/charts/chart6.xml" ContentType="application/vnd.openxmlformats-officedocument.drawingml.chart+xml"/>
  <Override PartName="/xl/drawings/drawing107.xml" ContentType="application/vnd.openxmlformats-officedocument.drawing+xml"/>
  <Override PartName="/xl/charts/chart7.xml" ContentType="application/vnd.openxmlformats-officedocument.drawingml.chart+xml"/>
  <Override PartName="/xl/drawings/drawing108.xml" ContentType="application/vnd.openxmlformats-officedocument.drawing+xml"/>
  <Override PartName="/xl/charts/chart8.xml" ContentType="application/vnd.openxmlformats-officedocument.drawingml.chart+xml"/>
  <Override PartName="/xl/drawings/drawing109.xml" ContentType="application/vnd.openxmlformats-officedocument.drawing+xml"/>
  <Override PartName="/xl/charts/chart9.xml" ContentType="application/vnd.openxmlformats-officedocument.drawingml.chart+xml"/>
  <Override PartName="/xl/drawings/drawing110.xml" ContentType="application/vnd.openxmlformats-officedocument.drawing+xml"/>
  <Override PartName="/xl/charts/chart10.xml" ContentType="application/vnd.openxmlformats-officedocument.drawingml.chart+xml"/>
  <Override PartName="/xl/drawings/drawing111.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112.xml" ContentType="application/vnd.openxmlformats-officedocument.drawing+xml"/>
  <Override PartName="/xl/charts/chart14.xml" ContentType="application/vnd.openxmlformats-officedocument.drawingml.chart+xml"/>
  <Override PartName="/xl/drawings/drawing113.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114.xml" ContentType="application/vnd.openxmlformats-officedocument.drawing+xml"/>
  <Override PartName="/xl/charts/chart18.xml" ContentType="application/vnd.openxmlformats-officedocument.drawingml.chart+xml"/>
  <Override PartName="/xl/drawings/drawing115.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116.xml" ContentType="application/vnd.openxmlformats-officedocument.drawing+xml"/>
  <Override PartName="/xl/charts/chart22.xml" ContentType="application/vnd.openxmlformats-officedocument.drawingml.chart+xml"/>
  <Override PartName="/xl/drawings/drawing117.xml" ContentType="application/vnd.openxmlformats-officedocument.drawing+xml"/>
  <Override PartName="/xl/charts/chart23.xml" ContentType="application/vnd.openxmlformats-officedocument.drawingml.chart+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tables/table1.xml" ContentType="application/vnd.openxmlformats-officedocument.spreadsheetml.table+xml"/>
  <Override PartName="/xl/drawings/drawing122.xml" ContentType="application/vnd.openxmlformats-officedocument.drawing+xml"/>
  <Override PartName="/xl/drawings/drawing1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autoCompressPictures="0" defaultThemeVersion="124226"/>
  <mc:AlternateContent xmlns:mc="http://schemas.openxmlformats.org/markup-compatibility/2006">
    <mc:Choice Requires="x15">
      <x15ac:absPath xmlns:x15ac="http://schemas.microsoft.com/office/spreadsheetml/2010/11/ac" url="C:\Users\Jennifer\Box Sync\Rulemaking\Procedural Efficiencies--2020\"/>
    </mc:Choice>
  </mc:AlternateContent>
  <bookViews>
    <workbookView showSheetTabs="0" xWindow="0" yWindow="240" windowWidth="11400" windowHeight="5712" tabRatio="861"/>
  </bookViews>
  <sheets>
    <sheet name="Main Menu" sheetId="4" r:id="rId1"/>
    <sheet name="Notes" sheetId="214" r:id="rId2"/>
    <sheet name="Program Descriptions" sheetId="7" r:id="rId3"/>
    <sheet name="Instructions" sheetId="5" r:id="rId4"/>
    <sheet name="Program Narrative" sheetId="47" r:id="rId5"/>
    <sheet name="Prior Years" sheetId="26" r:id="rId6"/>
    <sheet name="Portfolio Statistics" sheetId="16" r:id="rId7"/>
    <sheet name="Budgets" sheetId="9" r:id="rId8"/>
    <sheet name="Rec1" sheetId="10" r:id="rId9"/>
    <sheet name="Planned Savings" sheetId="11" r:id="rId10"/>
    <sheet name="Planned Savings - No IE" sheetId="84" r:id="rId11"/>
    <sheet name="Planned Savings - No NTG" sheetId="85" r:id="rId12"/>
    <sheet name="Planned Savings - No IE No NTG" sheetId="86" r:id="rId13"/>
    <sheet name="Rec2" sheetId="48" r:id="rId14"/>
    <sheet name="Planned NTG" sheetId="55" r:id="rId15"/>
    <sheet name="Actual Expenses" sheetId="112" r:id="rId16"/>
    <sheet name="Rec3" sheetId="18" r:id="rId17"/>
    <sheet name="Claimed Savings" sheetId="51" r:id="rId18"/>
    <sheet name="Claimed Savings - No IE" sheetId="66" r:id="rId19"/>
    <sheet name="Claimed Savings - No NTG" sheetId="67" r:id="rId20"/>
    <sheet name="Claimed Savings - No IE No NTG" sheetId="68" r:id="rId21"/>
    <sheet name="Claimed NTG" sheetId="63" r:id="rId22"/>
    <sheet name="Evaluated Savings" sheetId="19" r:id="rId23"/>
    <sheet name="Evaluated Savings - No IE" sheetId="81" r:id="rId24"/>
    <sheet name="Evaluated Savings - No NTG" sheetId="82" r:id="rId25"/>
    <sheet name="Evaluated Savings No IE No NTG" sheetId="83" r:id="rId26"/>
    <sheet name="Evaluated NTG" sheetId="56" r:id="rId27"/>
    <sheet name="Program All" sheetId="140" r:id="rId28"/>
    <sheet name="Program TRC" sheetId="87" r:id="rId29"/>
    <sheet name="Program PAC" sheetId="89" r:id="rId30"/>
    <sheet name="Program SCT" sheetId="88" r:id="rId31"/>
    <sheet name="Program RIM" sheetId="143" r:id="rId32"/>
    <sheet name="Program TRC PAC" sheetId="145" r:id="rId33"/>
    <sheet name="Program TRC SCT" sheetId="144" r:id="rId34"/>
    <sheet name="Program TRC RIM" sheetId="146" r:id="rId35"/>
    <sheet name="Program PAC SCT" sheetId="147" r:id="rId36"/>
    <sheet name="Program PAC RIM" sheetId="148" r:id="rId37"/>
    <sheet name="Program SCT RIM" sheetId="149" r:id="rId38"/>
    <sheet name="Program Other TRC" sheetId="90" r:id="rId39"/>
    <sheet name="Program Other PAC" sheetId="93" r:id="rId40"/>
    <sheet name="Program Other SCT" sheetId="92" r:id="rId41"/>
    <sheet name="Program Other RIM" sheetId="151" r:id="rId42"/>
    <sheet name="Portfolio All" sheetId="152" r:id="rId43"/>
    <sheet name="Portfolio TRC" sheetId="76" r:id="rId44"/>
    <sheet name="Portfolio PAC" sheetId="78" r:id="rId45"/>
    <sheet name="Portfolio SCT" sheetId="77" r:id="rId46"/>
    <sheet name="Portfolio RIM" sheetId="153" r:id="rId47"/>
    <sheet name="Portfolio TRC PAC" sheetId="155" r:id="rId48"/>
    <sheet name="Portfolio TRC SCT" sheetId="156" r:id="rId49"/>
    <sheet name="Portfolio TRC RIM" sheetId="157" r:id="rId50"/>
    <sheet name="Portfolio PAC SCT" sheetId="158" r:id="rId51"/>
    <sheet name="Portfolio PAC RIM" sheetId="159" r:id="rId52"/>
    <sheet name="Portfolio SCT RIM" sheetId="160" r:id="rId53"/>
    <sheet name="Portfolio Other TRC" sheetId="91" r:id="rId54"/>
    <sheet name="Portfolio Other SCT" sheetId="94" r:id="rId55"/>
    <sheet name="Portfolio Other PAC" sheetId="95" r:id="rId56"/>
    <sheet name="Portfolio Other RIM" sheetId="154" r:id="rId57"/>
    <sheet name="Key Assumptions" sheetId="22" r:id="rId58"/>
    <sheet name="EE Finance" sheetId="65" r:id="rId59"/>
    <sheet name="Perf. Incentives" sheetId="25" r:id="rId60"/>
    <sheet name="List" sheetId="27" r:id="rId61"/>
    <sheet name="Cost Categories &amp; Definitions" sheetId="28" r:id="rId62"/>
    <sheet name="Data" sheetId="29" r:id="rId63"/>
    <sheet name="Order" sheetId="30" r:id="rId64"/>
    <sheet name="Reordered Data" sheetId="111" r:id="rId65"/>
    <sheet name="Tables" sheetId="31" r:id="rId66"/>
    <sheet name="Table 1" sheetId="108" r:id="rId67"/>
    <sheet name="Table 1 No Net" sheetId="165" r:id="rId68"/>
    <sheet name="Table 1 No Plan" sheetId="166" r:id="rId69"/>
    <sheet name="Table 1 No Eval" sheetId="167" r:id="rId70"/>
    <sheet name="Table 1 No Net Plan" sheetId="169" r:id="rId71"/>
    <sheet name="Table 1 No Net Eval" sheetId="168" r:id="rId72"/>
    <sheet name="Table 1 No Plan Eval" sheetId="172" r:id="rId73"/>
    <sheet name="Table 1 No Net Plan Eval" sheetId="170" r:id="rId74"/>
    <sheet name="Table 2" sheetId="110" r:id="rId75"/>
    <sheet name="Table 2 No Net" sheetId="207" r:id="rId76"/>
    <sheet name="Table 2 No Plan" sheetId="208" r:id="rId77"/>
    <sheet name="Table 2 No Eval" sheetId="209" r:id="rId78"/>
    <sheet name="Table 2 No Net Plan" sheetId="210" r:id="rId79"/>
    <sheet name="Table 2 No Net Eval" sheetId="211" r:id="rId80"/>
    <sheet name="Table 2 No Plan Eval" sheetId="212" r:id="rId81"/>
    <sheet name="Table 2 No Net Plan Eval" sheetId="213" r:id="rId82"/>
    <sheet name="Table 3" sheetId="33" r:id="rId83"/>
    <sheet name="Table 3 No Plan" sheetId="190" r:id="rId84"/>
    <sheet name="Table 4" sheetId="34" r:id="rId85"/>
    <sheet name="Table 4 No Plan" sheetId="189" r:id="rId86"/>
    <sheet name="Table 5" sheetId="39" r:id="rId87"/>
    <sheet name="Table 5 No Net" sheetId="192" r:id="rId88"/>
    <sheet name="Table 5 No Plan" sheetId="194" r:id="rId89"/>
    <sheet name="Table 5 No Eval" sheetId="197" r:id="rId90"/>
    <sheet name="Table 5 No Net Plan" sheetId="193" r:id="rId91"/>
    <sheet name="Table 5 No Net Eval" sheetId="195" r:id="rId92"/>
    <sheet name="Table 5 No Plan Eval" sheetId="198" r:id="rId93"/>
    <sheet name="Table 5 No Net Plan Eval" sheetId="196" r:id="rId94"/>
    <sheet name="Table 5 No Report" sheetId="199" r:id="rId95"/>
    <sheet name="Table 5 No Net Report" sheetId="200" r:id="rId96"/>
    <sheet name="Table 5 No Plan Report" sheetId="201" r:id="rId97"/>
    <sheet name="Table 5 No Eval Report" sheetId="202" r:id="rId98"/>
    <sheet name="Table 5 No Net Plan Report" sheetId="203" r:id="rId99"/>
    <sheet name="Table 5 No Net Eval Report" sheetId="204" r:id="rId100"/>
    <sheet name="Table 5 No Plan Eval Report" sheetId="205" r:id="rId101"/>
    <sheet name="Table 5 No Net Plan Eval Report" sheetId="206" r:id="rId102"/>
    <sheet name="Table 6" sheetId="36" r:id="rId103"/>
    <sheet name="Table 6 No Net" sheetId="180" r:id="rId104"/>
    <sheet name="Table 6 No Plan" sheetId="181" r:id="rId105"/>
    <sheet name="Table 6 No Eval" sheetId="182" r:id="rId106"/>
    <sheet name="Table 6 No Net Plan" sheetId="183" r:id="rId107"/>
    <sheet name="Table 6 No Net Eval" sheetId="184" r:id="rId108"/>
    <sheet name="Table 6 No Plan Eval" sheetId="185" r:id="rId109"/>
    <sheet name="Table 6 No Net Plan Eval" sheetId="186" r:id="rId110"/>
    <sheet name="Table 7" sheetId="35" r:id="rId111"/>
    <sheet name="Table 7 No Net" sheetId="187" r:id="rId112"/>
    <sheet name="Table 7 No Eval" sheetId="216" r:id="rId113"/>
    <sheet name="Table 7 No Net Eval" sheetId="218" r:id="rId114"/>
    <sheet name="Table 7 No Plan" sheetId="217" r:id="rId115"/>
    <sheet name="Table 7 No Net Plan" sheetId="219" r:id="rId116"/>
    <sheet name="Table 7 No Net Plan Eval" sheetId="220" r:id="rId117"/>
    <sheet name="Table 8" sheetId="40" r:id="rId118"/>
    <sheet name="Table 8 No Net" sheetId="188" r:id="rId119"/>
    <sheet name="Titles" sheetId="41" r:id="rId120"/>
    <sheet name="Data Glossary" sheetId="113" r:id="rId121"/>
    <sheet name="Program Definitions" sheetId="139" r:id="rId122"/>
    <sheet name="Program Typology" sheetId="54" r:id="rId123"/>
    <sheet name="Summary Data" sheetId="215" r:id="rId124"/>
  </sheets>
  <definedNames>
    <definedName name="_xlnm._FilterDatabase" localSheetId="122" hidden="1">'Program Typology'!$A$3:$D$3</definedName>
    <definedName name="Actual_Expenses">'Actual Expenses'!$C$3:$U$94</definedName>
    <definedName name="Actual_Expenses_Columns">Data!$G$39:$X$39</definedName>
    <definedName name="Actual_Spending_Summary">'Reordered Data'!$G$39:$X$70</definedName>
    <definedName name="Budget_Summary">'Reordered Data'!$G$4:$X$35</definedName>
    <definedName name="CE_Portfolio_All">'Reordered Data'!$D$182:$W$192</definedName>
    <definedName name="CE_Portfolio_PAC">'Reordered Data'!$AC$182:$AG$192</definedName>
    <definedName name="CE_Portfolio_PAC_Other">'Reordered Data'!$BG$182:$BU$192</definedName>
    <definedName name="CE_Portfolio_PAC_RIM">'Reordered Data'!$EN$182:$EW$192</definedName>
    <definedName name="CE_Portfolio_PAC_SCT">'Reordered Data'!$ED$182:$EM$192</definedName>
    <definedName name="CE_Portfolio_RIM">'Reordered Data'!$AM$182:$AQ$192</definedName>
    <definedName name="CE_Portfolio_RIM_Other">'Reordered Data'!$CK$182:$CY$192</definedName>
    <definedName name="CE_Portfolio_SCT">'Reordered Data'!$AH$182:$AL$192</definedName>
    <definedName name="CE_Portfolio_SCT_Other">'Reordered Data'!$BV$182:$CJ$192</definedName>
    <definedName name="CE_Portfolio_SCT_RIM">'Reordered Data'!$EX$182:$FG$192</definedName>
    <definedName name="CE_Portfolio_TRC">'Reordered Data'!$X$182:$AB$192</definedName>
    <definedName name="CE_Portfolio_TRC_Other">'Reordered Data'!$AR$182:$BF$192</definedName>
    <definedName name="CE_Portfolio_TRC_PAC">'Reordered Data'!$CZ$182:$DI$192</definedName>
    <definedName name="CE_Portfolio_TRC_RIM">'Reordered Data'!$DT$182:$EC$192</definedName>
    <definedName name="CE_Portfolio_TRC_SCT">'Reordered Data'!$DJ$182:$DS$192</definedName>
    <definedName name="CE_Program_All">'Reordered Data'!$D$145:$W$177</definedName>
    <definedName name="CE_Program_PAC">'Reordered Data'!$AC$145:$AG$177</definedName>
    <definedName name="CE_Program_PAC_Other">'Reordered Data'!$BG$145:$BU$177</definedName>
    <definedName name="CE_Program_PAC_RIM">'Reordered Data'!$EN$145:$EW$177</definedName>
    <definedName name="CE_Program_PAC_SCT">'Reordered Data'!$ED$145:$EM$177</definedName>
    <definedName name="CE_Program_RIM">'Reordered Data'!$AM$145:$AQ$177</definedName>
    <definedName name="CE_Program_RIM_Other">'Reordered Data'!$CK$145:$CY$177</definedName>
    <definedName name="CE_Program_SCT">'Reordered Data'!$AH$145:$AL$177</definedName>
    <definedName name="CE_Program_SCT_Other">'Reordered Data'!$BV$145:$CJ$177</definedName>
    <definedName name="CE_Program_SCT_RIM">'Reordered Data'!$EX$145:$FG$177</definedName>
    <definedName name="CE_Program_TRC">'Reordered Data'!$X$145:$AB$177</definedName>
    <definedName name="CE_Program_TRC_Other">'Reordered Data'!$AR$145:$BF$177</definedName>
    <definedName name="CE_Program_TRC_PAC">'Reordered Data'!$CZ$145:$DI$177</definedName>
    <definedName name="CE_Program_TRC_RIM">'Reordered Data'!$DT$145:$EC$177</definedName>
    <definedName name="CE_Program_TRC_SCT">'Reordered Data'!$DJ$145:$DS$177</definedName>
    <definedName name="CE_Test_Number">Tables!$P$17</definedName>
    <definedName name="CE_Unordered_Data">Data!$C$145:$LK$177</definedName>
    <definedName name="CE_Unordered_Data_Portfolio">Data!$C$182:$FG$192</definedName>
    <definedName name="CHP">'Program Typology'!$D$40</definedName>
    <definedName name="Claimed_Savings">'Claimed Savings'!$C$6:$V$37</definedName>
    <definedName name="Claimed_Savings_Columns">'Claimed Savings'!$C$6:$V$6</definedName>
    <definedName name="Claimed_Savings_No_IE">'Claimed Savings - No IE'!$C$6:$R$37</definedName>
    <definedName name="Claimed_Savings_No_IE_Columns">'Claimed Savings - No IE'!$C$6:$R$6</definedName>
    <definedName name="Claimed_Savings_No_IE_No_NTG">'Claimed Savings - No IE No NTG'!$C$6:$L$37</definedName>
    <definedName name="Claimed_Savings_No_IE_No_NTG_Columns">'Claimed Savings - No IE No NTG'!$C$6:$L$6</definedName>
    <definedName name="Claimed_Savings_No_IE_No_NTG_Summary">'Reordered Data'!$AY$39:$BD$70</definedName>
    <definedName name="Claimed_Savings_No_IE_Summary">'Reordered Data'!$AI$39:$AR$70</definedName>
    <definedName name="Claimed_Savings_No_NTG">'Claimed Savings - No NTG'!$C$6:$P$37</definedName>
    <definedName name="Claimed_Savings_No_NTG_Columns">'Claimed Savings - No NTG'!$C$6:$P$6</definedName>
    <definedName name="Claimed_Savings_No_NTG_Summary">'Reordered Data'!$AS$39:$AX$70</definedName>
    <definedName name="Claimed_Savings_Summary">'Reordered Data'!$Y$39:$AH$70</definedName>
    <definedName name="Commercial">'Program Typology'!$D$12:$D$27</definedName>
    <definedName name="Commercial_Industrial">'Program Typology'!$D$4:$D$11</definedName>
    <definedName name="CrossSectoral_Other">'Program Typology'!$D$41:$D$50</definedName>
    <definedName name="Demand_Response">'Program Typology'!$D$52</definedName>
    <definedName name="EE_Finance">'Main Menu'!$AY$33</definedName>
    <definedName name="Evaluated">'Main Menu'!$AY$29</definedName>
    <definedName name="Evaluated_Savings">'Evaluated Savings'!$C$6:$V$37</definedName>
    <definedName name="Evaluated_Savings_Columns">'Evaluated Savings'!$C$6:$V$6</definedName>
    <definedName name="Evaluated_Savings_No_IE">'Evaluated Savings - No IE'!$C$6:$R$37</definedName>
    <definedName name="Evaluated_Savings_No_IE_Columns">'Evaluated Savings - No IE'!$C$6:$R$6</definedName>
    <definedName name="Evaluated_Savings_No_IE_No_NTG">'Evaluated Savings No IE No NTG'!$C$6:$L$37</definedName>
    <definedName name="Evaluated_Savings_No_IE_No_NTG_Columns">'Evaluated Savings No IE No NTG'!$C$6:$L$6</definedName>
    <definedName name="Evaluated_Savings_No_IE_No_NTG_Summary">'Reordered Data'!$AY$75:$BD$106</definedName>
    <definedName name="Evaluated_Savings_No_IE_Summary">'Reordered Data'!$AI$75:$AR$106</definedName>
    <definedName name="Evaluated_Savings_No_NTG">'Evaluated Savings - No NTG'!$C$5:$P$36</definedName>
    <definedName name="Evaluated_Savings_No_NTG_Columns">'Evaluated Savings - No NTG'!$C$5:$P$5</definedName>
    <definedName name="Evaluated_Savings_No_NTG_Summary">'Reordered Data'!$AS$75:$AX$106</definedName>
    <definedName name="Evaluated_Savings_Summary">'Reordered Data'!$Y$75:$AH$106</definedName>
    <definedName name="Historical_Data_No_Net_Summary">'Reordered Data'!$AR$111:$BY$141</definedName>
    <definedName name="Historical_Data_Summary">'Reordered Data'!$D$111:$AQ$141</definedName>
    <definedName name="Industrial_Agriculture">'Program Typology'!$D$28:$D$39</definedName>
    <definedName name="Interactive_Effects">'Main Menu'!$AY$32</definedName>
    <definedName name="Low_Income">'Program Typology'!$D$53</definedName>
    <definedName name="Market_Sector">'Program Typology'!$F$4:$F$11</definedName>
    <definedName name="Naturally_Occurring">'Main Menu'!$AY$39</definedName>
    <definedName name="NTG">'Main Menu'!$AY$22</definedName>
    <definedName name="PAC">'Main Menu'!$AZ$25</definedName>
    <definedName name="Performance_Incentives">'Main Menu'!$AY$38</definedName>
    <definedName name="Planned">'Main Menu'!$AY$28</definedName>
    <definedName name="Planned_Savings">'Planned Savings'!$C$6:$V$37</definedName>
    <definedName name="Planned_Savings_Columns">'Planned Savings'!$C$6:$V$6</definedName>
    <definedName name="Planned_Savings_No_IE">'Planned Savings - No IE'!$C$6:$R$37</definedName>
    <definedName name="Planned_Savings_No_IE_Columns">'Planned Savings - No IE'!$C$6:$R$6</definedName>
    <definedName name="Planned_Savings_No_IE_No_NTG">'Planned Savings - No IE No NTG'!$C$6:$L$37</definedName>
    <definedName name="Planned_Savings_No_IE_No_NTG_Columns">'Planned Savings - No IE No NTG'!$C$6:$L$6</definedName>
    <definedName name="Planned_Savings_No_IE_No_NTG_Summary">'Reordered Data'!$AY$4:$BD$35</definedName>
    <definedName name="Planned_Savings_No_IE_Summary">'Reordered Data'!$AI$4:$AR$35</definedName>
    <definedName name="Planned_Savings_No_NTG">'Planned Savings - No NTG'!$C$6:$P$37</definedName>
    <definedName name="Planned_Savings_No_NTG_Columns">'Planned Savings - No NTG'!$C$6:$P$6</definedName>
    <definedName name="Planned_Savings_No_NTG_Summary">'Reordered Data'!$AS$4:$AX$35</definedName>
    <definedName name="Planned_Savings_Summary">'Reordered Data'!$Y$4:$AH$35</definedName>
    <definedName name="Portfolio_Summary">'Reordered Data'!$C$203:$AM$211</definedName>
    <definedName name="Portfolio_Summary_No_Net">'Reordered Data'!$AN$203:$BK$211</definedName>
    <definedName name="Prg_Names">'Program Descriptions'!$C$5:$C$34</definedName>
    <definedName name="Prg_Names_Reordered">Order!$I$3:$I$32</definedName>
    <definedName name="Prg_Type" localSheetId="112">OFFSET(List!#REF!,0,0,COUNTA(List!#REF!),1)</definedName>
    <definedName name="Prg_Type" localSheetId="113">OFFSET(List!#REF!,0,0,COUNTA(List!#REF!),1)</definedName>
    <definedName name="Prg_Type" localSheetId="115">OFFSET(List!#REF!,0,0,COUNTA(List!#REF!),1)</definedName>
    <definedName name="Prg_Type" localSheetId="116">OFFSET(List!#REF!,0,0,COUNTA(List!#REF!),1)</definedName>
    <definedName name="Prg_Type" localSheetId="114">OFFSET(List!#REF!,0,0,COUNTA(List!#REF!),1)</definedName>
    <definedName name="Prg_Type">OFFSET(List!#REF!,0,0,COUNTA(List!#REF!),1)</definedName>
    <definedName name="_xlnm.Print_Area" localSheetId="0">'Main Menu'!$B$1:$AD$74</definedName>
    <definedName name="_xlnm.Print_Titles" localSheetId="15">'Actual Expenses'!$4:$4</definedName>
    <definedName name="_xlnm.Print_Titles" localSheetId="4">'Program Narrative'!$B:$C</definedName>
    <definedName name="_xlnm.Print_Titles" localSheetId="86">'Table 5'!$B:$B</definedName>
    <definedName name="_xlnm.Print_Titles" localSheetId="89">'Table 5 No Eval'!$B:$B</definedName>
    <definedName name="_xlnm.Print_Titles" localSheetId="97">'Table 5 No Eval Report'!$B:$B</definedName>
    <definedName name="_xlnm.Print_Titles" localSheetId="87">'Table 5 No Net'!$B:$B</definedName>
    <definedName name="_xlnm.Print_Titles" localSheetId="91">'Table 5 No Net Eval'!$B:$B</definedName>
    <definedName name="_xlnm.Print_Titles" localSheetId="99">'Table 5 No Net Eval Report'!$B:$B</definedName>
    <definedName name="_xlnm.Print_Titles" localSheetId="90">'Table 5 No Net Plan'!$B:$B</definedName>
    <definedName name="_xlnm.Print_Titles" localSheetId="93">'Table 5 No Net Plan Eval'!$B:$B</definedName>
    <definedName name="_xlnm.Print_Titles" localSheetId="101">'Table 5 No Net Plan Eval Report'!$B:$B</definedName>
    <definedName name="_xlnm.Print_Titles" localSheetId="98">'Table 5 No Net Plan Report'!$B:$B</definedName>
    <definedName name="_xlnm.Print_Titles" localSheetId="95">'Table 5 No Net Report'!$B:$B</definedName>
    <definedName name="_xlnm.Print_Titles" localSheetId="88">'Table 5 No Plan'!$B:$B</definedName>
    <definedName name="_xlnm.Print_Titles" localSheetId="92">'Table 5 No Plan Eval'!$B:$B</definedName>
    <definedName name="_xlnm.Print_Titles" localSheetId="100">'Table 5 No Plan Eval Report'!$B:$B</definedName>
    <definedName name="_xlnm.Print_Titles" localSheetId="96">'Table 5 No Plan Report'!$B:$B</definedName>
    <definedName name="_xlnm.Print_Titles" localSheetId="94">'Table 5 No Report'!$B:$B</definedName>
    <definedName name="Prior_Years">'Main Menu'!$AY$30</definedName>
    <definedName name="Program_Year">'Main Menu'!$G$9</definedName>
    <definedName name="Reporting_Level">'Main Menu'!$AY$23</definedName>
    <definedName name="Residential">'Program Typology'!$D$55:$D$76</definedName>
    <definedName name="retail_sales">'Main Menu'!$S$13</definedName>
    <definedName name="RIM">'Main Menu'!$AZ$27</definedName>
    <definedName name="SCT">'Main Menu'!$AZ$26</definedName>
    <definedName name="Sector_Order">'Program Typology'!$F$4:$G$11</definedName>
    <definedName name="Sector_Type" localSheetId="112">OFFSET(List!#REF!,0,0,COUNTA(List!#REF!),1)</definedName>
    <definedName name="Sector_Type" localSheetId="113">OFFSET(List!#REF!,0,0,COUNTA(List!#REF!),1)</definedName>
    <definedName name="Sector_Type" localSheetId="115">OFFSET(List!#REF!,0,0,COUNTA(List!#REF!),1)</definedName>
    <definedName name="Sector_Type" localSheetId="116">OFFSET(List!#REF!,0,0,COUNTA(List!#REF!),1)</definedName>
    <definedName name="Sector_Type" localSheetId="114">OFFSET(List!#REF!,0,0,COUNTA(List!#REF!),1)</definedName>
    <definedName name="Sector_Type">OFFSET(List!#REF!,0,0,COUNTA(List!#REF!),1)</definedName>
    <definedName name="Single_Multi">Titles!$B$35:$B$36</definedName>
    <definedName name="Site_or_SitePlusLosses">'Main Menu'!$AY$31</definedName>
    <definedName name="target_format">'Main Menu'!$S$9</definedName>
    <definedName name="target_savings">'Main Menu'!$S$11</definedName>
    <definedName name="TRC">'Main Menu'!$AZ$24</definedName>
    <definedName name="Utility_Type">Titles!$B$20:$B$22</definedName>
  </definedNames>
  <calcPr calcId="162913"/>
</workbook>
</file>

<file path=xl/calcChain.xml><?xml version="1.0" encoding="utf-8"?>
<calcChain xmlns="http://schemas.openxmlformats.org/spreadsheetml/2006/main">
  <c r="Q12" i="112" l="1"/>
  <c r="L12" i="112"/>
  <c r="G12" i="112"/>
  <c r="Q9" i="112"/>
  <c r="L9" i="112"/>
  <c r="G9" i="112"/>
  <c r="H3" i="31" l="1"/>
  <c r="E52" i="4" l="1"/>
  <c r="S42" i="4"/>
  <c r="W48" i="4"/>
  <c r="S56" i="4"/>
  <c r="S52" i="4"/>
  <c r="B21" i="220"/>
  <c r="B21" i="219"/>
  <c r="B21" i="218"/>
  <c r="F17" i="218"/>
  <c r="B21" i="217"/>
  <c r="B21" i="216"/>
  <c r="F17" i="216"/>
  <c r="ACI3" i="215"/>
  <c r="ACI2" i="215"/>
  <c r="ACH3" i="215"/>
  <c r="ACH2" i="215"/>
  <c r="ACG2" i="215"/>
  <c r="ACF2" i="215"/>
  <c r="ACG3" i="215"/>
  <c r="ACG4" i="215"/>
  <c r="ACF3" i="215"/>
  <c r="ACF4" i="215"/>
  <c r="ACE2" i="215"/>
  <c r="ACD2" i="215"/>
  <c r="ACE3" i="215"/>
  <c r="ACE4" i="215"/>
  <c r="ACE5" i="215"/>
  <c r="ACE6" i="215"/>
  <c r="ACE7" i="215"/>
  <c r="ACE8" i="215"/>
  <c r="ACD8" i="215"/>
  <c r="ACD3" i="215"/>
  <c r="ACD4" i="215"/>
  <c r="ACD5" i="215"/>
  <c r="ACD6" i="215"/>
  <c r="ACD7" i="215"/>
  <c r="ACC3" i="215"/>
  <c r="ACB4" i="215"/>
  <c r="ACC2" i="215"/>
  <c r="ACB3" i="215"/>
  <c r="ACB2" i="215"/>
  <c r="ACA6" i="215"/>
  <c r="ACA5" i="215"/>
  <c r="ACA4" i="215"/>
  <c r="ABZ6" i="215"/>
  <c r="ABZ5" i="215"/>
  <c r="ABZ4" i="215"/>
  <c r="ACA3" i="215"/>
  <c r="ABZ3" i="215"/>
  <c r="ABY4" i="215"/>
  <c r="ABY5" i="215"/>
  <c r="ABY6" i="215"/>
  <c r="ABY7" i="215"/>
  <c r="ABX4" i="215"/>
  <c r="ABX5" i="215"/>
  <c r="ABX6" i="215"/>
  <c r="ABX7" i="215"/>
  <c r="ABY3" i="215"/>
  <c r="ABX3" i="215"/>
  <c r="ABW4" i="215"/>
  <c r="ABW3" i="215"/>
  <c r="ABT4" i="215"/>
  <c r="ABU4" i="215"/>
  <c r="ABV4" i="215"/>
  <c r="ABT5" i="215"/>
  <c r="ABU5" i="215"/>
  <c r="ABV5" i="215"/>
  <c r="ABT6" i="215"/>
  <c r="ABU6" i="215"/>
  <c r="ABT7" i="215"/>
  <c r="ABU7" i="215"/>
  <c r="ABT8" i="215"/>
  <c r="ABU8" i="215"/>
  <c r="ABU3" i="215"/>
  <c r="ABV3" i="215"/>
  <c r="ABT3" i="215"/>
  <c r="ABS4" i="215"/>
  <c r="ABS3" i="215"/>
  <c r="ABR7" i="215"/>
  <c r="ABR6" i="215"/>
  <c r="ABR5" i="215"/>
  <c r="ABR4" i="215"/>
  <c r="ABQ7" i="215"/>
  <c r="ABQ6" i="215"/>
  <c r="ABQ5" i="215"/>
  <c r="ABQ4" i="215"/>
  <c r="ABR3" i="215"/>
  <c r="ABQ3" i="215"/>
  <c r="ABP4" i="215"/>
  <c r="ABP3" i="215"/>
  <c r="ABV2" i="215"/>
  <c r="ABW2" i="215"/>
  <c r="ABX2" i="215"/>
  <c r="ABY2" i="215"/>
  <c r="ABZ2" i="215"/>
  <c r="ACA2" i="215"/>
  <c r="ABU2" i="215"/>
  <c r="ABT2" i="215"/>
  <c r="ABS2" i="215"/>
  <c r="ABR2" i="215"/>
  <c r="ABQ2" i="215"/>
  <c r="ABP2" i="215"/>
  <c r="ABO4" i="215"/>
  <c r="ABO5" i="215"/>
  <c r="ABO6" i="215"/>
  <c r="ABN4" i="215"/>
  <c r="ABN5" i="215"/>
  <c r="ABN6" i="215"/>
  <c r="ABO3" i="215"/>
  <c r="ABN3" i="215"/>
  <c r="ABM4" i="215"/>
  <c r="ABM5" i="215"/>
  <c r="ABM6" i="215"/>
  <c r="ABM7" i="215"/>
  <c r="ABM3" i="215"/>
  <c r="ABL3" i="215"/>
  <c r="ABL4" i="215"/>
  <c r="ABL5" i="215"/>
  <c r="ABL6" i="215"/>
  <c r="ABL7" i="215"/>
  <c r="ABH5" i="215"/>
  <c r="ABI5" i="215"/>
  <c r="ABJ5" i="215"/>
  <c r="ABH6" i="215"/>
  <c r="ABI6" i="215"/>
  <c r="ABH7" i="215"/>
  <c r="ABI7" i="215"/>
  <c r="ABH8" i="215"/>
  <c r="ABI8" i="215"/>
  <c r="ABK3" i="215"/>
  <c r="ABK4" i="215"/>
  <c r="ABI3" i="215"/>
  <c r="ABJ3" i="215"/>
  <c r="ABI4" i="215"/>
  <c r="ABJ4" i="215"/>
  <c r="ABH4" i="215"/>
  <c r="ABH3" i="215"/>
  <c r="ABE5" i="215"/>
  <c r="ABF5" i="215"/>
  <c r="ABE6" i="215"/>
  <c r="ABF6" i="215"/>
  <c r="ABE7" i="215"/>
  <c r="ABF7" i="215"/>
  <c r="ABG3" i="215"/>
  <c r="ABG4" i="215"/>
  <c r="ABF4" i="215"/>
  <c r="ABE4" i="215"/>
  <c r="ABF3" i="215"/>
  <c r="ABE3" i="215"/>
  <c r="ABD4" i="215"/>
  <c r="ABD3" i="215"/>
  <c r="ABO2" i="215"/>
  <c r="ABN2" i="215"/>
  <c r="ABM2" i="215"/>
  <c r="ABL2" i="215"/>
  <c r="ABK2" i="215"/>
  <c r="ABJ2" i="215"/>
  <c r="ABI2" i="215"/>
  <c r="ABH2" i="215"/>
  <c r="ABG2" i="215"/>
  <c r="ABF2" i="215"/>
  <c r="ABE2" i="215"/>
  <c r="ABD2" i="215"/>
  <c r="ABC3" i="215"/>
  <c r="ABC2" i="215"/>
  <c r="ABB3" i="215"/>
  <c r="ABB2" i="215"/>
  <c r="ABA3" i="215"/>
  <c r="ABA2" i="215"/>
  <c r="AAZ3" i="215"/>
  <c r="AAZ2" i="215"/>
  <c r="AAY3" i="215"/>
  <c r="AAY2" i="215"/>
  <c r="AAX3" i="215"/>
  <c r="AAX4" i="215"/>
  <c r="AAX5" i="215"/>
  <c r="AAX6" i="215"/>
  <c r="AAW3" i="215"/>
  <c r="AAW4" i="215"/>
  <c r="AAW5" i="215"/>
  <c r="AAW6" i="215"/>
  <c r="AAX2" i="215"/>
  <c r="AAW2" i="215"/>
  <c r="AAU4" i="215"/>
  <c r="AAV4" i="215"/>
  <c r="AAU5" i="215"/>
  <c r="AAV5" i="215"/>
  <c r="AAU6" i="215"/>
  <c r="AAV6" i="215"/>
  <c r="AAV3" i="215"/>
  <c r="AAU3" i="215"/>
  <c r="AAV2" i="215"/>
  <c r="AAU2" i="215"/>
  <c r="AAT3" i="215"/>
  <c r="AAT2" i="215"/>
  <c r="AAQ3" i="215"/>
  <c r="AAR3" i="215"/>
  <c r="AAS3" i="215"/>
  <c r="AAQ4" i="215"/>
  <c r="AAR4" i="215"/>
  <c r="AAS4" i="215"/>
  <c r="AAQ5" i="215"/>
  <c r="AAR5" i="215"/>
  <c r="AAS5" i="215"/>
  <c r="AAQ6" i="215"/>
  <c r="AAR6" i="215"/>
  <c r="AAS6" i="215"/>
  <c r="AAQ7" i="215"/>
  <c r="AAR7" i="215"/>
  <c r="AAS7" i="215"/>
  <c r="AAQ8" i="215"/>
  <c r="AAR8" i="215"/>
  <c r="AAS8" i="215"/>
  <c r="AAQ9" i="215"/>
  <c r="AAR9" i="215"/>
  <c r="AAS9" i="215"/>
  <c r="AAQ10" i="215"/>
  <c r="AAR10" i="215"/>
  <c r="AAS10" i="215"/>
  <c r="AAQ11" i="215"/>
  <c r="AAR11" i="215"/>
  <c r="AAS11" i="215"/>
  <c r="AAQ12" i="215"/>
  <c r="AAR12" i="215"/>
  <c r="AAS12" i="215"/>
  <c r="AAQ13" i="215"/>
  <c r="AAR13" i="215"/>
  <c r="AAS13" i="215"/>
  <c r="AAQ14" i="215"/>
  <c r="AAR14" i="215"/>
  <c r="AAS14" i="215"/>
  <c r="AAQ15" i="215"/>
  <c r="AAR15" i="215"/>
  <c r="AAS15" i="215"/>
  <c r="AAQ16" i="215"/>
  <c r="AAR16" i="215"/>
  <c r="AAS16" i="215"/>
  <c r="AAQ17" i="215"/>
  <c r="AAR17" i="215"/>
  <c r="AAS17" i="215"/>
  <c r="AAQ18" i="215"/>
  <c r="AAR18" i="215"/>
  <c r="AAS18" i="215"/>
  <c r="AAP5" i="215"/>
  <c r="AAP6" i="215"/>
  <c r="AAP7" i="215"/>
  <c r="AAP8" i="215"/>
  <c r="AAP9" i="215"/>
  <c r="AAP10" i="215"/>
  <c r="AAP11" i="215"/>
  <c r="AAP12" i="215"/>
  <c r="AAP13" i="215"/>
  <c r="AAP14" i="215"/>
  <c r="AAP15" i="215"/>
  <c r="AAP16" i="215"/>
  <c r="AAP17" i="215"/>
  <c r="AAP18" i="215"/>
  <c r="AAP4" i="215"/>
  <c r="AAP3" i="215"/>
  <c r="AAR2" i="215"/>
  <c r="AAS2" i="215"/>
  <c r="AAQ2" i="215"/>
  <c r="AAP2" i="215"/>
  <c r="AAO3" i="215"/>
  <c r="AAO2" i="215"/>
  <c r="AAL4" i="215"/>
  <c r="AAM4" i="215"/>
  <c r="AAN4" i="215"/>
  <c r="AAM3" i="215"/>
  <c r="AAN3" i="215"/>
  <c r="AAL3" i="215"/>
  <c r="AAN2" i="215"/>
  <c r="AAM2" i="215"/>
  <c r="AAL2" i="215"/>
  <c r="ZX2" i="215"/>
  <c r="ZY2" i="215"/>
  <c r="ZZ2" i="215"/>
  <c r="AAA2" i="215"/>
  <c r="AAB2" i="215"/>
  <c r="AAC2" i="215"/>
  <c r="AAD2" i="215"/>
  <c r="AAE2" i="215"/>
  <c r="AAF2" i="215"/>
  <c r="AAG2" i="215"/>
  <c r="AAH2" i="215"/>
  <c r="AAI2" i="215"/>
  <c r="AAJ2" i="215"/>
  <c r="AAK2" i="215"/>
  <c r="ZW2" i="215"/>
  <c r="ZW3" i="215"/>
  <c r="ZX3" i="215"/>
  <c r="AAA3" i="215"/>
  <c r="AAB3" i="215"/>
  <c r="AAC3" i="215"/>
  <c r="AAF3" i="215"/>
  <c r="AAG3" i="215"/>
  <c r="AAH3" i="215"/>
  <c r="AAK3" i="215"/>
  <c r="ZW4" i="215"/>
  <c r="ZX4" i="215"/>
  <c r="AAA4" i="215"/>
  <c r="AAB4" i="215"/>
  <c r="AAC4" i="215"/>
  <c r="AAF4" i="215"/>
  <c r="AAG4" i="215"/>
  <c r="AAH4" i="215"/>
  <c r="AAK4" i="215"/>
  <c r="ZW5" i="215"/>
  <c r="ZX5" i="215"/>
  <c r="AAA5" i="215"/>
  <c r="AAB5" i="215"/>
  <c r="AAC5" i="215"/>
  <c r="AAF5" i="215"/>
  <c r="AAG5" i="215"/>
  <c r="AAH5" i="215"/>
  <c r="AAK5" i="215"/>
  <c r="ZW6" i="215"/>
  <c r="ZX6" i="215"/>
  <c r="AAA6" i="215"/>
  <c r="AAB6" i="215"/>
  <c r="AAC6" i="215"/>
  <c r="AAF6" i="215"/>
  <c r="AAG6" i="215"/>
  <c r="AAH6" i="215"/>
  <c r="AAK6" i="215"/>
  <c r="ZW7" i="215"/>
  <c r="ZX7" i="215"/>
  <c r="AAA7" i="215"/>
  <c r="AAB7" i="215"/>
  <c r="AAC7" i="215"/>
  <c r="AAF7" i="215"/>
  <c r="AAG7" i="215"/>
  <c r="AAH7" i="215"/>
  <c r="AAK7" i="215"/>
  <c r="ZW8" i="215"/>
  <c r="ZX8" i="215"/>
  <c r="AAA8" i="215"/>
  <c r="AAB8" i="215"/>
  <c r="AAC8" i="215"/>
  <c r="AAF8" i="215"/>
  <c r="AAG8" i="215"/>
  <c r="AAH8" i="215"/>
  <c r="AAK8" i="215"/>
  <c r="ZW9" i="215"/>
  <c r="ZX9" i="215"/>
  <c r="AAA9" i="215"/>
  <c r="AAB9" i="215"/>
  <c r="AAC9" i="215"/>
  <c r="AAF9" i="215"/>
  <c r="AAG9" i="215"/>
  <c r="AAH9" i="215"/>
  <c r="AAK9" i="215"/>
  <c r="ZW10" i="215"/>
  <c r="ZX10" i="215"/>
  <c r="AAA10" i="215"/>
  <c r="AAB10" i="215"/>
  <c r="AAC10" i="215"/>
  <c r="AAF10" i="215"/>
  <c r="AAG10" i="215"/>
  <c r="AAH10" i="215"/>
  <c r="AAK10" i="215"/>
  <c r="AAA11" i="215"/>
  <c r="AAF11" i="215"/>
  <c r="AAK11" i="215"/>
  <c r="ZV3" i="215"/>
  <c r="ZV4" i="215"/>
  <c r="ZV5" i="215"/>
  <c r="ZV6" i="215"/>
  <c r="ZV7" i="215"/>
  <c r="ZV8" i="215"/>
  <c r="ZV9" i="215"/>
  <c r="ZV10" i="215"/>
  <c r="ZV11" i="215"/>
  <c r="ZV2" i="215"/>
  <c r="ZH2" i="215"/>
  <c r="ZI2" i="215"/>
  <c r="ZJ2" i="215"/>
  <c r="ZK2" i="215"/>
  <c r="ZL2" i="215"/>
  <c r="ZM2" i="215"/>
  <c r="ZN2" i="215"/>
  <c r="ZO2" i="215"/>
  <c r="ZP2" i="215"/>
  <c r="ZQ2" i="215"/>
  <c r="ZR2" i="215"/>
  <c r="ZS2" i="215"/>
  <c r="ZT2" i="215"/>
  <c r="ZU2" i="215"/>
  <c r="ZG2" i="215"/>
  <c r="ZG3" i="215"/>
  <c r="ZH3" i="215"/>
  <c r="ZK3" i="215"/>
  <c r="ZL3" i="215"/>
  <c r="ZM3" i="215"/>
  <c r="ZP3" i="215"/>
  <c r="ZQ3" i="215"/>
  <c r="ZR3" i="215"/>
  <c r="ZU3" i="215"/>
  <c r="ZG4" i="215"/>
  <c r="ZH4" i="215"/>
  <c r="ZK4" i="215"/>
  <c r="ZL4" i="215"/>
  <c r="ZM4" i="215"/>
  <c r="ZP4" i="215"/>
  <c r="ZQ4" i="215"/>
  <c r="ZR4" i="215"/>
  <c r="ZU4" i="215"/>
  <c r="ZG5" i="215"/>
  <c r="ZH5" i="215"/>
  <c r="ZK5" i="215"/>
  <c r="ZL5" i="215"/>
  <c r="ZM5" i="215"/>
  <c r="ZP5" i="215"/>
  <c r="ZQ5" i="215"/>
  <c r="ZR5" i="215"/>
  <c r="ZU5" i="215"/>
  <c r="ZG6" i="215"/>
  <c r="ZH6" i="215"/>
  <c r="ZK6" i="215"/>
  <c r="ZL6" i="215"/>
  <c r="ZM6" i="215"/>
  <c r="ZP6" i="215"/>
  <c r="ZQ6" i="215"/>
  <c r="ZR6" i="215"/>
  <c r="ZU6" i="215"/>
  <c r="ZG7" i="215"/>
  <c r="ZH7" i="215"/>
  <c r="ZK7" i="215"/>
  <c r="ZL7" i="215"/>
  <c r="ZM7" i="215"/>
  <c r="ZP7" i="215"/>
  <c r="ZQ7" i="215"/>
  <c r="ZR7" i="215"/>
  <c r="ZU7" i="215"/>
  <c r="ZG8" i="215"/>
  <c r="ZH8" i="215"/>
  <c r="ZK8" i="215"/>
  <c r="ZL8" i="215"/>
  <c r="ZM8" i="215"/>
  <c r="ZP8" i="215"/>
  <c r="ZQ8" i="215"/>
  <c r="ZR8" i="215"/>
  <c r="ZU8" i="215"/>
  <c r="ZG9" i="215"/>
  <c r="ZH9" i="215"/>
  <c r="ZK9" i="215"/>
  <c r="ZL9" i="215"/>
  <c r="ZM9" i="215"/>
  <c r="ZP9" i="215"/>
  <c r="ZQ9" i="215"/>
  <c r="ZR9" i="215"/>
  <c r="ZU9" i="215"/>
  <c r="ZG10" i="215"/>
  <c r="ZH10" i="215"/>
  <c r="ZK10" i="215"/>
  <c r="ZL10" i="215"/>
  <c r="ZM10" i="215"/>
  <c r="ZP10" i="215"/>
  <c r="ZQ10" i="215"/>
  <c r="ZR10" i="215"/>
  <c r="ZU10" i="215"/>
  <c r="ZK11" i="215"/>
  <c r="ZP11" i="215"/>
  <c r="ZU11" i="215"/>
  <c r="ZF3" i="215"/>
  <c r="ZF4" i="215"/>
  <c r="ZF5" i="215"/>
  <c r="ZF6" i="215"/>
  <c r="ZF7" i="215"/>
  <c r="ZF8" i="215"/>
  <c r="ZF9" i="215"/>
  <c r="ZF10" i="215"/>
  <c r="ZF11" i="215"/>
  <c r="YB2" i="215"/>
  <c r="YC2" i="215"/>
  <c r="YD2" i="215"/>
  <c r="YE2" i="215"/>
  <c r="YF2" i="215"/>
  <c r="YG2" i="215"/>
  <c r="YH2" i="215"/>
  <c r="YI2" i="215"/>
  <c r="YJ2" i="215"/>
  <c r="YK2" i="215"/>
  <c r="YL2" i="215"/>
  <c r="YM2" i="215"/>
  <c r="YN2" i="215"/>
  <c r="YO2" i="215"/>
  <c r="YA2" i="215"/>
  <c r="YA3" i="215"/>
  <c r="YB3" i="215"/>
  <c r="YE3" i="215"/>
  <c r="YF3" i="215"/>
  <c r="YG3" i="215"/>
  <c r="YJ3" i="215"/>
  <c r="YK3" i="215"/>
  <c r="YL3" i="215"/>
  <c r="YO3" i="215"/>
  <c r="YA4" i="215"/>
  <c r="YB4" i="215"/>
  <c r="YE4" i="215"/>
  <c r="YF4" i="215"/>
  <c r="YG4" i="215"/>
  <c r="YJ4" i="215"/>
  <c r="YK4" i="215"/>
  <c r="YL4" i="215"/>
  <c r="YO4" i="215"/>
  <c r="YA5" i="215"/>
  <c r="YB5" i="215"/>
  <c r="YE5" i="215"/>
  <c r="YF5" i="215"/>
  <c r="YG5" i="215"/>
  <c r="YJ5" i="215"/>
  <c r="YK5" i="215"/>
  <c r="YL5" i="215"/>
  <c r="YO5" i="215"/>
  <c r="YA6" i="215"/>
  <c r="YB6" i="215"/>
  <c r="YE6" i="215"/>
  <c r="YF6" i="215"/>
  <c r="YG6" i="215"/>
  <c r="YJ6" i="215"/>
  <c r="YK6" i="215"/>
  <c r="YL6" i="215"/>
  <c r="YO6" i="215"/>
  <c r="YA7" i="215"/>
  <c r="YB7" i="215"/>
  <c r="YE7" i="215"/>
  <c r="YF7" i="215"/>
  <c r="YG7" i="215"/>
  <c r="YJ7" i="215"/>
  <c r="YK7" i="215"/>
  <c r="YL7" i="215"/>
  <c r="YO7" i="215"/>
  <c r="YA8" i="215"/>
  <c r="YB8" i="215"/>
  <c r="YE8" i="215"/>
  <c r="YF8" i="215"/>
  <c r="YG8" i="215"/>
  <c r="YJ8" i="215"/>
  <c r="YK8" i="215"/>
  <c r="YL8" i="215"/>
  <c r="YO8" i="215"/>
  <c r="YA9" i="215"/>
  <c r="YB9" i="215"/>
  <c r="YE9" i="215"/>
  <c r="YF9" i="215"/>
  <c r="YG9" i="215"/>
  <c r="YJ9" i="215"/>
  <c r="YK9" i="215"/>
  <c r="YL9" i="215"/>
  <c r="YO9" i="215"/>
  <c r="YA10" i="215"/>
  <c r="YB10" i="215"/>
  <c r="YE10" i="215"/>
  <c r="YF10" i="215"/>
  <c r="YG10" i="215"/>
  <c r="YJ10" i="215"/>
  <c r="YK10" i="215"/>
  <c r="YL10" i="215"/>
  <c r="YO10" i="215"/>
  <c r="YE11" i="215"/>
  <c r="YJ11" i="215"/>
  <c r="YO11" i="215"/>
  <c r="XZ3" i="215"/>
  <c r="XZ4" i="215"/>
  <c r="XZ5" i="215"/>
  <c r="XZ6" i="215"/>
  <c r="XZ7" i="215"/>
  <c r="XZ8" i="215"/>
  <c r="XZ9" i="215"/>
  <c r="XZ10" i="215"/>
  <c r="XZ11" i="215"/>
  <c r="XZ2" i="215"/>
  <c r="ZF2" i="215"/>
  <c r="YR2" i="215"/>
  <c r="YS2" i="215"/>
  <c r="YT2" i="215"/>
  <c r="YU2" i="215"/>
  <c r="YV2" i="215"/>
  <c r="YW2" i="215"/>
  <c r="YX2" i="215"/>
  <c r="YY2" i="215"/>
  <c r="YZ2" i="215"/>
  <c r="ZA2" i="215"/>
  <c r="ZB2" i="215"/>
  <c r="ZC2" i="215"/>
  <c r="ZD2" i="215"/>
  <c r="ZE2" i="215"/>
  <c r="YQ2" i="215"/>
  <c r="YQ3" i="215"/>
  <c r="YR3" i="215"/>
  <c r="YU3" i="215"/>
  <c r="YV3" i="215"/>
  <c r="YW3" i="215"/>
  <c r="YZ3" i="215"/>
  <c r="ZA3" i="215"/>
  <c r="ZB3" i="215"/>
  <c r="ZE3" i="215"/>
  <c r="YQ4" i="215"/>
  <c r="YR4" i="215"/>
  <c r="YU4" i="215"/>
  <c r="YV4" i="215"/>
  <c r="YW4" i="215"/>
  <c r="YZ4" i="215"/>
  <c r="ZA4" i="215"/>
  <c r="ZB4" i="215"/>
  <c r="ZE4" i="215"/>
  <c r="YQ5" i="215"/>
  <c r="YR5" i="215"/>
  <c r="YU5" i="215"/>
  <c r="YV5" i="215"/>
  <c r="YW5" i="215"/>
  <c r="YZ5" i="215"/>
  <c r="ZA5" i="215"/>
  <c r="ZB5" i="215"/>
  <c r="ZE5" i="215"/>
  <c r="YQ6" i="215"/>
  <c r="YR6" i="215"/>
  <c r="YU6" i="215"/>
  <c r="YV6" i="215"/>
  <c r="YW6" i="215"/>
  <c r="YZ6" i="215"/>
  <c r="ZA6" i="215"/>
  <c r="ZB6" i="215"/>
  <c r="ZE6" i="215"/>
  <c r="YQ7" i="215"/>
  <c r="YR7" i="215"/>
  <c r="YU7" i="215"/>
  <c r="YV7" i="215"/>
  <c r="YW7" i="215"/>
  <c r="YZ7" i="215"/>
  <c r="ZA7" i="215"/>
  <c r="ZB7" i="215"/>
  <c r="ZE7" i="215"/>
  <c r="YQ8" i="215"/>
  <c r="YR8" i="215"/>
  <c r="YU8" i="215"/>
  <c r="YV8" i="215"/>
  <c r="YW8" i="215"/>
  <c r="YZ8" i="215"/>
  <c r="ZA8" i="215"/>
  <c r="ZB8" i="215"/>
  <c r="ZE8" i="215"/>
  <c r="YQ9" i="215"/>
  <c r="YR9" i="215"/>
  <c r="YU9" i="215"/>
  <c r="YV9" i="215"/>
  <c r="YW9" i="215"/>
  <c r="YZ9" i="215"/>
  <c r="ZA9" i="215"/>
  <c r="ZB9" i="215"/>
  <c r="ZE9" i="215"/>
  <c r="YQ10" i="215"/>
  <c r="YR10" i="215"/>
  <c r="YU10" i="215"/>
  <c r="YV10" i="215"/>
  <c r="YW10" i="215"/>
  <c r="YZ10" i="215"/>
  <c r="ZA10" i="215"/>
  <c r="ZB10" i="215"/>
  <c r="ZE10" i="215"/>
  <c r="YU11" i="215"/>
  <c r="YZ11" i="215"/>
  <c r="ZE11" i="215"/>
  <c r="YP3" i="215"/>
  <c r="YP4" i="215"/>
  <c r="YP5" i="215"/>
  <c r="YP6" i="215"/>
  <c r="YP7" i="215"/>
  <c r="YP8" i="215"/>
  <c r="YP9" i="215"/>
  <c r="YP10" i="215"/>
  <c r="YP11" i="215"/>
  <c r="YP2" i="215"/>
  <c r="XQ2" i="215"/>
  <c r="XR2" i="215"/>
  <c r="XS2" i="215"/>
  <c r="XT2" i="215"/>
  <c r="XU2" i="215"/>
  <c r="XV2" i="215"/>
  <c r="XW2" i="215"/>
  <c r="XX2" i="215"/>
  <c r="XY2" i="215"/>
  <c r="XP2" i="215"/>
  <c r="XP3" i="215"/>
  <c r="XQ3" i="215"/>
  <c r="XT3" i="215"/>
  <c r="XU3" i="215"/>
  <c r="XV3" i="215"/>
  <c r="XY3" i="215"/>
  <c r="XP4" i="215"/>
  <c r="XQ4" i="215"/>
  <c r="XT4" i="215"/>
  <c r="XU4" i="215"/>
  <c r="XV4" i="215"/>
  <c r="XY4" i="215"/>
  <c r="XP5" i="215"/>
  <c r="XQ5" i="215"/>
  <c r="XT5" i="215"/>
  <c r="XU5" i="215"/>
  <c r="XV5" i="215"/>
  <c r="XY5" i="215"/>
  <c r="XP6" i="215"/>
  <c r="XQ6" i="215"/>
  <c r="XT6" i="215"/>
  <c r="XU6" i="215"/>
  <c r="XV6" i="215"/>
  <c r="XY6" i="215"/>
  <c r="XP7" i="215"/>
  <c r="XQ7" i="215"/>
  <c r="XT7" i="215"/>
  <c r="XU7" i="215"/>
  <c r="XV7" i="215"/>
  <c r="XY7" i="215"/>
  <c r="XP8" i="215"/>
  <c r="XQ8" i="215"/>
  <c r="XT8" i="215"/>
  <c r="XU8" i="215"/>
  <c r="XV8" i="215"/>
  <c r="XY8" i="215"/>
  <c r="XP9" i="215"/>
  <c r="XQ9" i="215"/>
  <c r="XT9" i="215"/>
  <c r="XU9" i="215"/>
  <c r="XV9" i="215"/>
  <c r="XY9" i="215"/>
  <c r="XP10" i="215"/>
  <c r="XQ10" i="215"/>
  <c r="XT10" i="215"/>
  <c r="XU10" i="215"/>
  <c r="XV10" i="215"/>
  <c r="XY10" i="215"/>
  <c r="XT11" i="215"/>
  <c r="XY11" i="215"/>
  <c r="XO3" i="215"/>
  <c r="XO4" i="215"/>
  <c r="XO5" i="215"/>
  <c r="XO6" i="215"/>
  <c r="XO7" i="215"/>
  <c r="XO8" i="215"/>
  <c r="XO9" i="215"/>
  <c r="XO10" i="215"/>
  <c r="XO11" i="215"/>
  <c r="XO2" i="215"/>
  <c r="XF2" i="215"/>
  <c r="XG2" i="215"/>
  <c r="XH2" i="215"/>
  <c r="XI2" i="215"/>
  <c r="XJ2" i="215"/>
  <c r="XK2" i="215"/>
  <c r="XL2" i="215"/>
  <c r="XM2" i="215"/>
  <c r="XN2" i="215"/>
  <c r="XE2" i="215"/>
  <c r="XE3" i="215"/>
  <c r="XF3" i="215"/>
  <c r="XI3" i="215"/>
  <c r="XJ3" i="215"/>
  <c r="XK3" i="215"/>
  <c r="XN3" i="215"/>
  <c r="XE4" i="215"/>
  <c r="XF4" i="215"/>
  <c r="XI4" i="215"/>
  <c r="XJ4" i="215"/>
  <c r="XK4" i="215"/>
  <c r="XN4" i="215"/>
  <c r="XE5" i="215"/>
  <c r="XF5" i="215"/>
  <c r="XI5" i="215"/>
  <c r="XJ5" i="215"/>
  <c r="XK5" i="215"/>
  <c r="XN5" i="215"/>
  <c r="XE6" i="215"/>
  <c r="XF6" i="215"/>
  <c r="XI6" i="215"/>
  <c r="XJ6" i="215"/>
  <c r="XK6" i="215"/>
  <c r="XN6" i="215"/>
  <c r="XE7" i="215"/>
  <c r="XF7" i="215"/>
  <c r="XI7" i="215"/>
  <c r="XJ7" i="215"/>
  <c r="XK7" i="215"/>
  <c r="XN7" i="215"/>
  <c r="XE8" i="215"/>
  <c r="XF8" i="215"/>
  <c r="XI8" i="215"/>
  <c r="XJ8" i="215"/>
  <c r="XK8" i="215"/>
  <c r="XN8" i="215"/>
  <c r="XE9" i="215"/>
  <c r="XF9" i="215"/>
  <c r="XI9" i="215"/>
  <c r="XJ9" i="215"/>
  <c r="XK9" i="215"/>
  <c r="XN9" i="215"/>
  <c r="XE10" i="215"/>
  <c r="XF10" i="215"/>
  <c r="XI10" i="215"/>
  <c r="XJ10" i="215"/>
  <c r="XK10" i="215"/>
  <c r="XN10" i="215"/>
  <c r="XI11" i="215"/>
  <c r="XN11" i="215"/>
  <c r="XD3" i="215"/>
  <c r="XD4" i="215"/>
  <c r="XD5" i="215"/>
  <c r="XD6" i="215"/>
  <c r="XD7" i="215"/>
  <c r="XD8" i="215"/>
  <c r="XD9" i="215"/>
  <c r="XD10" i="215"/>
  <c r="XD11" i="215"/>
  <c r="XD2" i="215"/>
  <c r="WU2" i="215"/>
  <c r="WV2" i="215"/>
  <c r="WW2" i="215"/>
  <c r="WX2" i="215"/>
  <c r="WY2" i="215"/>
  <c r="WZ2" i="215"/>
  <c r="XA2" i="215"/>
  <c r="XB2" i="215"/>
  <c r="XC2" i="215"/>
  <c r="WT2" i="215"/>
  <c r="WT3" i="215"/>
  <c r="WU3" i="215"/>
  <c r="WX3" i="215"/>
  <c r="WY3" i="215"/>
  <c r="WZ3" i="215"/>
  <c r="XC3" i="215"/>
  <c r="WT4" i="215"/>
  <c r="WU4" i="215"/>
  <c r="WX4" i="215"/>
  <c r="WY4" i="215"/>
  <c r="WZ4" i="215"/>
  <c r="XC4" i="215"/>
  <c r="WT5" i="215"/>
  <c r="WU5" i="215"/>
  <c r="WX5" i="215"/>
  <c r="WY5" i="215"/>
  <c r="WZ5" i="215"/>
  <c r="XC5" i="215"/>
  <c r="WT6" i="215"/>
  <c r="WU6" i="215"/>
  <c r="WX6" i="215"/>
  <c r="WY6" i="215"/>
  <c r="WZ6" i="215"/>
  <c r="XC6" i="215"/>
  <c r="WT7" i="215"/>
  <c r="WU7" i="215"/>
  <c r="WX7" i="215"/>
  <c r="WY7" i="215"/>
  <c r="WZ7" i="215"/>
  <c r="XC7" i="215"/>
  <c r="WT8" i="215"/>
  <c r="WU8" i="215"/>
  <c r="WX8" i="215"/>
  <c r="WY8" i="215"/>
  <c r="WZ8" i="215"/>
  <c r="XC8" i="215"/>
  <c r="WT9" i="215"/>
  <c r="WU9" i="215"/>
  <c r="WX9" i="215"/>
  <c r="WY9" i="215"/>
  <c r="WZ9" i="215"/>
  <c r="XC9" i="215"/>
  <c r="WT10" i="215"/>
  <c r="WU10" i="215"/>
  <c r="WX10" i="215"/>
  <c r="WY10" i="215"/>
  <c r="WZ10" i="215"/>
  <c r="XC10" i="215"/>
  <c r="WX11" i="215"/>
  <c r="XC11" i="215"/>
  <c r="WS3" i="215"/>
  <c r="WS4" i="215"/>
  <c r="WS5" i="215"/>
  <c r="WS6" i="215"/>
  <c r="WS7" i="215"/>
  <c r="WS8" i="215"/>
  <c r="WS9" i="215"/>
  <c r="WS10" i="215"/>
  <c r="WS11" i="215"/>
  <c r="WS2" i="215"/>
  <c r="WO2" i="215"/>
  <c r="WP2" i="215"/>
  <c r="WQ2" i="215"/>
  <c r="WR2" i="215"/>
  <c r="WN2" i="215"/>
  <c r="WN3" i="215"/>
  <c r="WO3" i="215"/>
  <c r="WR3" i="215"/>
  <c r="WN4" i="215"/>
  <c r="WO4" i="215"/>
  <c r="WR4" i="215"/>
  <c r="WN5" i="215"/>
  <c r="WO5" i="215"/>
  <c r="WR5" i="215"/>
  <c r="WN6" i="215"/>
  <c r="WO6" i="215"/>
  <c r="WR6" i="215"/>
  <c r="WN7" i="215"/>
  <c r="WO7" i="215"/>
  <c r="WR7" i="215"/>
  <c r="WN8" i="215"/>
  <c r="WO8" i="215"/>
  <c r="WR8" i="215"/>
  <c r="WN9" i="215"/>
  <c r="WO9" i="215"/>
  <c r="WR9" i="215"/>
  <c r="WN10" i="215"/>
  <c r="WO10" i="215"/>
  <c r="WR10" i="215"/>
  <c r="WR11" i="215"/>
  <c r="WM3" i="215"/>
  <c r="WM4" i="215"/>
  <c r="WM5" i="215"/>
  <c r="WM6" i="215"/>
  <c r="WM7" i="215"/>
  <c r="WM8" i="215"/>
  <c r="WM9" i="215"/>
  <c r="WM10" i="215"/>
  <c r="WM11" i="215"/>
  <c r="WM2" i="215"/>
  <c r="WD2" i="215"/>
  <c r="WE2" i="215"/>
  <c r="WF2" i="215"/>
  <c r="WG2" i="215"/>
  <c r="WH2" i="215"/>
  <c r="WI2" i="215"/>
  <c r="WJ2" i="215"/>
  <c r="WK2" i="215"/>
  <c r="WL2" i="215"/>
  <c r="WC2" i="215"/>
  <c r="WC3" i="215"/>
  <c r="WD3" i="215"/>
  <c r="WG3" i="215"/>
  <c r="WH3" i="215"/>
  <c r="WI3" i="215"/>
  <c r="WL3" i="215"/>
  <c r="WC4" i="215"/>
  <c r="WD4" i="215"/>
  <c r="WG4" i="215"/>
  <c r="WH4" i="215"/>
  <c r="WI4" i="215"/>
  <c r="WL4" i="215"/>
  <c r="WC5" i="215"/>
  <c r="WD5" i="215"/>
  <c r="WG5" i="215"/>
  <c r="WH5" i="215"/>
  <c r="WI5" i="215"/>
  <c r="WL5" i="215"/>
  <c r="WC6" i="215"/>
  <c r="WD6" i="215"/>
  <c r="WG6" i="215"/>
  <c r="WH6" i="215"/>
  <c r="WI6" i="215"/>
  <c r="WL6" i="215"/>
  <c r="WC7" i="215"/>
  <c r="WD7" i="215"/>
  <c r="WG7" i="215"/>
  <c r="WH7" i="215"/>
  <c r="WI7" i="215"/>
  <c r="WL7" i="215"/>
  <c r="WC8" i="215"/>
  <c r="WD8" i="215"/>
  <c r="WG8" i="215"/>
  <c r="WH8" i="215"/>
  <c r="WI8" i="215"/>
  <c r="WL8" i="215"/>
  <c r="WC9" i="215"/>
  <c r="WD9" i="215"/>
  <c r="WG9" i="215"/>
  <c r="WH9" i="215"/>
  <c r="WI9" i="215"/>
  <c r="WL9" i="215"/>
  <c r="WC10" i="215"/>
  <c r="WD10" i="215"/>
  <c r="WG10" i="215"/>
  <c r="WH10" i="215"/>
  <c r="WI10" i="215"/>
  <c r="WL10" i="215"/>
  <c r="WG11" i="215"/>
  <c r="WL11" i="215"/>
  <c r="WB3" i="215"/>
  <c r="WB4" i="215"/>
  <c r="WB5" i="215"/>
  <c r="WB6" i="215"/>
  <c r="WB7" i="215"/>
  <c r="WB8" i="215"/>
  <c r="WB9" i="215"/>
  <c r="WB10" i="215"/>
  <c r="WB11" i="215"/>
  <c r="WB2" i="215"/>
  <c r="VS2" i="215"/>
  <c r="VT2" i="215"/>
  <c r="VU2" i="215"/>
  <c r="VV2" i="215"/>
  <c r="VW2" i="215"/>
  <c r="VX2" i="215"/>
  <c r="VY2" i="215"/>
  <c r="VZ2" i="215"/>
  <c r="WA2" i="215"/>
  <c r="VR2" i="215"/>
  <c r="VR3" i="215"/>
  <c r="VS3" i="215"/>
  <c r="VV3" i="215"/>
  <c r="VW3" i="215"/>
  <c r="VX3" i="215"/>
  <c r="WA3" i="215"/>
  <c r="VR4" i="215"/>
  <c r="VS4" i="215"/>
  <c r="VV4" i="215"/>
  <c r="VW4" i="215"/>
  <c r="VX4" i="215"/>
  <c r="WA4" i="215"/>
  <c r="VR5" i="215"/>
  <c r="VS5" i="215"/>
  <c r="VV5" i="215"/>
  <c r="VW5" i="215"/>
  <c r="VX5" i="215"/>
  <c r="WA5" i="215"/>
  <c r="VR6" i="215"/>
  <c r="VS6" i="215"/>
  <c r="VV6" i="215"/>
  <c r="VW6" i="215"/>
  <c r="VX6" i="215"/>
  <c r="WA6" i="215"/>
  <c r="VR7" i="215"/>
  <c r="VS7" i="215"/>
  <c r="VV7" i="215"/>
  <c r="VW7" i="215"/>
  <c r="VX7" i="215"/>
  <c r="WA7" i="215"/>
  <c r="VR8" i="215"/>
  <c r="VS8" i="215"/>
  <c r="VV8" i="215"/>
  <c r="VW8" i="215"/>
  <c r="VX8" i="215"/>
  <c r="WA8" i="215"/>
  <c r="VR9" i="215"/>
  <c r="VS9" i="215"/>
  <c r="VV9" i="215"/>
  <c r="VW9" i="215"/>
  <c r="VX9" i="215"/>
  <c r="WA9" i="215"/>
  <c r="VR10" i="215"/>
  <c r="VS10" i="215"/>
  <c r="VV10" i="215"/>
  <c r="VW10" i="215"/>
  <c r="VX10" i="215"/>
  <c r="WA10" i="215"/>
  <c r="VV11" i="215"/>
  <c r="WA11" i="215"/>
  <c r="VQ3" i="215"/>
  <c r="VQ4" i="215"/>
  <c r="VQ5" i="215"/>
  <c r="VQ6" i="215"/>
  <c r="VQ7" i="215"/>
  <c r="VQ8" i="215"/>
  <c r="VQ9" i="215"/>
  <c r="VQ10" i="215"/>
  <c r="VQ11" i="215"/>
  <c r="VQ2" i="215"/>
  <c r="VM2" i="215"/>
  <c r="VN2" i="215"/>
  <c r="VO2" i="215"/>
  <c r="VP2" i="215"/>
  <c r="VL2" i="215"/>
  <c r="VL3" i="215"/>
  <c r="VM3" i="215"/>
  <c r="VP3" i="215"/>
  <c r="VL4" i="215"/>
  <c r="VM4" i="215"/>
  <c r="VP4" i="215"/>
  <c r="VL5" i="215"/>
  <c r="VM5" i="215"/>
  <c r="VP5" i="215"/>
  <c r="VL6" i="215"/>
  <c r="VM6" i="215"/>
  <c r="VP6" i="215"/>
  <c r="VL7" i="215"/>
  <c r="VM7" i="215"/>
  <c r="VP7" i="215"/>
  <c r="VL8" i="215"/>
  <c r="VM8" i="215"/>
  <c r="VP8" i="215"/>
  <c r="VL9" i="215"/>
  <c r="VM9" i="215"/>
  <c r="VP9" i="215"/>
  <c r="VL10" i="215"/>
  <c r="VM10" i="215"/>
  <c r="VP10" i="215"/>
  <c r="VP11" i="215"/>
  <c r="VK3" i="215"/>
  <c r="VK4" i="215"/>
  <c r="VK5" i="215"/>
  <c r="VK6" i="215"/>
  <c r="VK7" i="215"/>
  <c r="VK8" i="215"/>
  <c r="VK9" i="215"/>
  <c r="VK10" i="215"/>
  <c r="VK11" i="215"/>
  <c r="VK2" i="215"/>
  <c r="VG2" i="215"/>
  <c r="VH2" i="215"/>
  <c r="VI2" i="215"/>
  <c r="VJ2" i="215"/>
  <c r="VF2" i="215"/>
  <c r="VF3" i="215"/>
  <c r="VG3" i="215"/>
  <c r="VJ3" i="215"/>
  <c r="VF4" i="215"/>
  <c r="VG4" i="215"/>
  <c r="VJ4" i="215"/>
  <c r="VF5" i="215"/>
  <c r="VG5" i="215"/>
  <c r="VJ5" i="215"/>
  <c r="VF6" i="215"/>
  <c r="VG6" i="215"/>
  <c r="VJ6" i="215"/>
  <c r="VF7" i="215"/>
  <c r="VG7" i="215"/>
  <c r="VJ7" i="215"/>
  <c r="VF8" i="215"/>
  <c r="VG8" i="215"/>
  <c r="VJ8" i="215"/>
  <c r="VF9" i="215"/>
  <c r="VG9" i="215"/>
  <c r="VJ9" i="215"/>
  <c r="VF10" i="215"/>
  <c r="VG10" i="215"/>
  <c r="VJ10" i="215"/>
  <c r="VJ11" i="215"/>
  <c r="VE3" i="215"/>
  <c r="VE4" i="215"/>
  <c r="VE5" i="215"/>
  <c r="VE6" i="215"/>
  <c r="VE7" i="215"/>
  <c r="VE8" i="215"/>
  <c r="VE9" i="215"/>
  <c r="VE10" i="215"/>
  <c r="VE11" i="215"/>
  <c r="VE2" i="215"/>
  <c r="VA2" i="215"/>
  <c r="VB2" i="215"/>
  <c r="VC2" i="215"/>
  <c r="VD2" i="215"/>
  <c r="UZ2" i="215"/>
  <c r="UZ3" i="215"/>
  <c r="VA3" i="215"/>
  <c r="VD3" i="215"/>
  <c r="UZ4" i="215"/>
  <c r="VA4" i="215"/>
  <c r="VD4" i="215"/>
  <c r="UZ5" i="215"/>
  <c r="VA5" i="215"/>
  <c r="VD5" i="215"/>
  <c r="UZ6" i="215"/>
  <c r="VA6" i="215"/>
  <c r="VD6" i="215"/>
  <c r="UZ7" i="215"/>
  <c r="VA7" i="215"/>
  <c r="VD7" i="215"/>
  <c r="UZ8" i="215"/>
  <c r="VA8" i="215"/>
  <c r="VD8" i="215"/>
  <c r="UZ9" i="215"/>
  <c r="VA9" i="215"/>
  <c r="VD9" i="215"/>
  <c r="UZ10" i="215"/>
  <c r="VA10" i="215"/>
  <c r="VD10" i="215"/>
  <c r="VD11" i="215"/>
  <c r="UY3" i="215"/>
  <c r="UY4" i="215"/>
  <c r="UY5" i="215"/>
  <c r="UY6" i="215"/>
  <c r="UY7" i="215"/>
  <c r="UY8" i="215"/>
  <c r="UY9" i="215"/>
  <c r="UY10" i="215"/>
  <c r="UY11" i="215"/>
  <c r="UY2" i="215"/>
  <c r="US2" i="215"/>
  <c r="UU2" i="215"/>
  <c r="UV2" i="215"/>
  <c r="UW2" i="215"/>
  <c r="UX2" i="215"/>
  <c r="UT2" i="215"/>
  <c r="UT3" i="215"/>
  <c r="UU3" i="215"/>
  <c r="UX3" i="215"/>
  <c r="UT4" i="215"/>
  <c r="UU4" i="215"/>
  <c r="UX4" i="215"/>
  <c r="UT5" i="215"/>
  <c r="UU5" i="215"/>
  <c r="UX5" i="215"/>
  <c r="UT6" i="215"/>
  <c r="UU6" i="215"/>
  <c r="UX6" i="215"/>
  <c r="UT7" i="215"/>
  <c r="UU7" i="215"/>
  <c r="UX7" i="215"/>
  <c r="UT8" i="215"/>
  <c r="UU8" i="215"/>
  <c r="UX8" i="215"/>
  <c r="UT9" i="215"/>
  <c r="UU9" i="215"/>
  <c r="UX9" i="215"/>
  <c r="UT10" i="215"/>
  <c r="UU10" i="215"/>
  <c r="UX10" i="215"/>
  <c r="UX11" i="215"/>
  <c r="US3" i="215"/>
  <c r="US4" i="215"/>
  <c r="US5" i="215"/>
  <c r="US6" i="215"/>
  <c r="US7" i="215"/>
  <c r="US8" i="215"/>
  <c r="US9" i="215"/>
  <c r="US10" i="215"/>
  <c r="US11" i="215"/>
  <c r="TZ2" i="215"/>
  <c r="UA2" i="215"/>
  <c r="UB2" i="215"/>
  <c r="UC2" i="215"/>
  <c r="UD2" i="215"/>
  <c r="UE2" i="215"/>
  <c r="UF2" i="215"/>
  <c r="UG2" i="215"/>
  <c r="UH2" i="215"/>
  <c r="UI2" i="215"/>
  <c r="UJ2" i="215"/>
  <c r="UK2" i="215"/>
  <c r="UL2" i="215"/>
  <c r="UM2" i="215"/>
  <c r="UN2" i="215"/>
  <c r="UO2" i="215"/>
  <c r="UP2" i="215"/>
  <c r="UQ2" i="215"/>
  <c r="UR2" i="215"/>
  <c r="TY2" i="215"/>
  <c r="TY3" i="215"/>
  <c r="TZ3" i="215"/>
  <c r="UC3" i="215"/>
  <c r="UD3" i="215"/>
  <c r="UE3" i="215"/>
  <c r="UH3" i="215"/>
  <c r="UI3" i="215"/>
  <c r="UJ3" i="215"/>
  <c r="UM3" i="215"/>
  <c r="UN3" i="215"/>
  <c r="UO3" i="215"/>
  <c r="UR3" i="215"/>
  <c r="TY4" i="215"/>
  <c r="TZ4" i="215"/>
  <c r="UC4" i="215"/>
  <c r="UD4" i="215"/>
  <c r="UE4" i="215"/>
  <c r="UH4" i="215"/>
  <c r="UI4" i="215"/>
  <c r="UJ4" i="215"/>
  <c r="UM4" i="215"/>
  <c r="UN4" i="215"/>
  <c r="UO4" i="215"/>
  <c r="UR4" i="215"/>
  <c r="TY5" i="215"/>
  <c r="TZ5" i="215"/>
  <c r="UC5" i="215"/>
  <c r="UD5" i="215"/>
  <c r="UE5" i="215"/>
  <c r="UH5" i="215"/>
  <c r="UI5" i="215"/>
  <c r="UJ5" i="215"/>
  <c r="UM5" i="215"/>
  <c r="UN5" i="215"/>
  <c r="UO5" i="215"/>
  <c r="UR5" i="215"/>
  <c r="TY6" i="215"/>
  <c r="TZ6" i="215"/>
  <c r="UC6" i="215"/>
  <c r="UD6" i="215"/>
  <c r="UE6" i="215"/>
  <c r="UH6" i="215"/>
  <c r="UI6" i="215"/>
  <c r="UJ6" i="215"/>
  <c r="UM6" i="215"/>
  <c r="UN6" i="215"/>
  <c r="UO6" i="215"/>
  <c r="UR6" i="215"/>
  <c r="TY7" i="215"/>
  <c r="TZ7" i="215"/>
  <c r="UC7" i="215"/>
  <c r="UD7" i="215"/>
  <c r="UE7" i="215"/>
  <c r="UH7" i="215"/>
  <c r="UI7" i="215"/>
  <c r="UJ7" i="215"/>
  <c r="UM7" i="215"/>
  <c r="UN7" i="215"/>
  <c r="UO7" i="215"/>
  <c r="UR7" i="215"/>
  <c r="TY8" i="215"/>
  <c r="TZ8" i="215"/>
  <c r="UC8" i="215"/>
  <c r="UD8" i="215"/>
  <c r="UE8" i="215"/>
  <c r="UH8" i="215"/>
  <c r="UI8" i="215"/>
  <c r="UJ8" i="215"/>
  <c r="UM8" i="215"/>
  <c r="UN8" i="215"/>
  <c r="UO8" i="215"/>
  <c r="UR8" i="215"/>
  <c r="TY9" i="215"/>
  <c r="TZ9" i="215"/>
  <c r="UC9" i="215"/>
  <c r="UD9" i="215"/>
  <c r="UE9" i="215"/>
  <c r="UH9" i="215"/>
  <c r="UI9" i="215"/>
  <c r="UJ9" i="215"/>
  <c r="UM9" i="215"/>
  <c r="UN9" i="215"/>
  <c r="UO9" i="215"/>
  <c r="UR9" i="215"/>
  <c r="TY10" i="215"/>
  <c r="TZ10" i="215"/>
  <c r="UC10" i="215"/>
  <c r="UD10" i="215"/>
  <c r="UE10" i="215"/>
  <c r="UH10" i="215"/>
  <c r="UI10" i="215"/>
  <c r="UJ10" i="215"/>
  <c r="UM10" i="215"/>
  <c r="UN10" i="215"/>
  <c r="UO10" i="215"/>
  <c r="UR10" i="215"/>
  <c r="UC11" i="215"/>
  <c r="UH11" i="215"/>
  <c r="UM11" i="215"/>
  <c r="UR11" i="215"/>
  <c r="TX3" i="215"/>
  <c r="TX4" i="215"/>
  <c r="TX5" i="215"/>
  <c r="TX6" i="215"/>
  <c r="TX7" i="215"/>
  <c r="TX8" i="215"/>
  <c r="TX9" i="215"/>
  <c r="TX10" i="215"/>
  <c r="TX11" i="215"/>
  <c r="TX2" i="215"/>
  <c r="TJ2" i="215"/>
  <c r="TK2" i="215"/>
  <c r="TL2" i="215"/>
  <c r="TM2" i="215"/>
  <c r="TN2" i="215"/>
  <c r="TO2" i="215"/>
  <c r="TP2" i="215"/>
  <c r="TQ2" i="215"/>
  <c r="TR2" i="215"/>
  <c r="TS2" i="215"/>
  <c r="TT2" i="215"/>
  <c r="TU2" i="215"/>
  <c r="TV2" i="215"/>
  <c r="TW2" i="215"/>
  <c r="TI2" i="215"/>
  <c r="TH2" i="215"/>
  <c r="TI3" i="215"/>
  <c r="TJ3" i="215"/>
  <c r="TM3" i="215"/>
  <c r="TN3" i="215"/>
  <c r="TO3" i="215"/>
  <c r="TR3" i="215"/>
  <c r="TS3" i="215"/>
  <c r="TT3" i="215"/>
  <c r="TW3" i="215"/>
  <c r="TI4" i="215"/>
  <c r="TJ4" i="215"/>
  <c r="TM4" i="215"/>
  <c r="TN4" i="215"/>
  <c r="TO4" i="215"/>
  <c r="TR4" i="215"/>
  <c r="TS4" i="215"/>
  <c r="TT4" i="215"/>
  <c r="TW4" i="215"/>
  <c r="TI5" i="215"/>
  <c r="TJ5" i="215"/>
  <c r="TM5" i="215"/>
  <c r="TN5" i="215"/>
  <c r="TO5" i="215"/>
  <c r="TR5" i="215"/>
  <c r="TS5" i="215"/>
  <c r="TT5" i="215"/>
  <c r="TW5" i="215"/>
  <c r="TI6" i="215"/>
  <c r="TJ6" i="215"/>
  <c r="TM6" i="215"/>
  <c r="TN6" i="215"/>
  <c r="TO6" i="215"/>
  <c r="TR6" i="215"/>
  <c r="TS6" i="215"/>
  <c r="TT6" i="215"/>
  <c r="TW6" i="215"/>
  <c r="TI7" i="215"/>
  <c r="TJ7" i="215"/>
  <c r="TM7" i="215"/>
  <c r="TN7" i="215"/>
  <c r="TO7" i="215"/>
  <c r="TR7" i="215"/>
  <c r="TS7" i="215"/>
  <c r="TT7" i="215"/>
  <c r="TW7" i="215"/>
  <c r="TI8" i="215"/>
  <c r="TJ8" i="215"/>
  <c r="TM8" i="215"/>
  <c r="TN8" i="215"/>
  <c r="TO8" i="215"/>
  <c r="TR8" i="215"/>
  <c r="TS8" i="215"/>
  <c r="TT8" i="215"/>
  <c r="TW8" i="215"/>
  <c r="TI9" i="215"/>
  <c r="TJ9" i="215"/>
  <c r="TM9" i="215"/>
  <c r="TN9" i="215"/>
  <c r="TO9" i="215"/>
  <c r="TR9" i="215"/>
  <c r="TS9" i="215"/>
  <c r="TT9" i="215"/>
  <c r="TW9" i="215"/>
  <c r="TI10" i="215"/>
  <c r="TJ10" i="215"/>
  <c r="TM10" i="215"/>
  <c r="TN10" i="215"/>
  <c r="TO10" i="215"/>
  <c r="TR10" i="215"/>
  <c r="TS10" i="215"/>
  <c r="TT10" i="215"/>
  <c r="TW10" i="215"/>
  <c r="TI11" i="215"/>
  <c r="TJ11" i="215"/>
  <c r="TM11" i="215"/>
  <c r="TN11" i="215"/>
  <c r="TO11" i="215"/>
  <c r="TR11" i="215"/>
  <c r="TS11" i="215"/>
  <c r="TT11" i="215"/>
  <c r="TW11" i="215"/>
  <c r="TI12" i="215"/>
  <c r="TJ12" i="215"/>
  <c r="TM12" i="215"/>
  <c r="TN12" i="215"/>
  <c r="TO12" i="215"/>
  <c r="TR12" i="215"/>
  <c r="TS12" i="215"/>
  <c r="TT12" i="215"/>
  <c r="TW12" i="215"/>
  <c r="TI13" i="215"/>
  <c r="TJ13" i="215"/>
  <c r="TM13" i="215"/>
  <c r="TN13" i="215"/>
  <c r="TO13" i="215"/>
  <c r="TR13" i="215"/>
  <c r="TS13" i="215"/>
  <c r="TT13" i="215"/>
  <c r="TW13" i="215"/>
  <c r="TI14" i="215"/>
  <c r="TJ14" i="215"/>
  <c r="TM14" i="215"/>
  <c r="TN14" i="215"/>
  <c r="TO14" i="215"/>
  <c r="TR14" i="215"/>
  <c r="TS14" i="215"/>
  <c r="TT14" i="215"/>
  <c r="TW14" i="215"/>
  <c r="TI15" i="215"/>
  <c r="TJ15" i="215"/>
  <c r="TM15" i="215"/>
  <c r="TN15" i="215"/>
  <c r="TO15" i="215"/>
  <c r="TR15" i="215"/>
  <c r="TS15" i="215"/>
  <c r="TT15" i="215"/>
  <c r="TW15" i="215"/>
  <c r="TI16" i="215"/>
  <c r="TJ16" i="215"/>
  <c r="TM16" i="215"/>
  <c r="TN16" i="215"/>
  <c r="TO16" i="215"/>
  <c r="TR16" i="215"/>
  <c r="TS16" i="215"/>
  <c r="TT16" i="215"/>
  <c r="TW16" i="215"/>
  <c r="TI17" i="215"/>
  <c r="TJ17" i="215"/>
  <c r="TM17" i="215"/>
  <c r="TN17" i="215"/>
  <c r="TO17" i="215"/>
  <c r="TR17" i="215"/>
  <c r="TS17" i="215"/>
  <c r="TT17" i="215"/>
  <c r="TW17" i="215"/>
  <c r="TI18" i="215"/>
  <c r="TJ18" i="215"/>
  <c r="TM18" i="215"/>
  <c r="TN18" i="215"/>
  <c r="TO18" i="215"/>
  <c r="TR18" i="215"/>
  <c r="TS18" i="215"/>
  <c r="TT18" i="215"/>
  <c r="TW18" i="215"/>
  <c r="TI19" i="215"/>
  <c r="TJ19" i="215"/>
  <c r="TM19" i="215"/>
  <c r="TN19" i="215"/>
  <c r="TO19" i="215"/>
  <c r="TR19" i="215"/>
  <c r="TS19" i="215"/>
  <c r="TT19" i="215"/>
  <c r="TW19" i="215"/>
  <c r="TI20" i="215"/>
  <c r="TJ20" i="215"/>
  <c r="TM20" i="215"/>
  <c r="TN20" i="215"/>
  <c r="TO20" i="215"/>
  <c r="TR20" i="215"/>
  <c r="TS20" i="215"/>
  <c r="TT20" i="215"/>
  <c r="TW20" i="215"/>
  <c r="TI21" i="215"/>
  <c r="TJ21" i="215"/>
  <c r="TM21" i="215"/>
  <c r="TN21" i="215"/>
  <c r="TO21" i="215"/>
  <c r="TR21" i="215"/>
  <c r="TS21" i="215"/>
  <c r="TT21" i="215"/>
  <c r="TW21" i="215"/>
  <c r="TI22" i="215"/>
  <c r="TJ22" i="215"/>
  <c r="TM22" i="215"/>
  <c r="TN22" i="215"/>
  <c r="TO22" i="215"/>
  <c r="TR22" i="215"/>
  <c r="TS22" i="215"/>
  <c r="TT22" i="215"/>
  <c r="TW22" i="215"/>
  <c r="TI23" i="215"/>
  <c r="TJ23" i="215"/>
  <c r="TM23" i="215"/>
  <c r="TN23" i="215"/>
  <c r="TO23" i="215"/>
  <c r="TR23" i="215"/>
  <c r="TS23" i="215"/>
  <c r="TT23" i="215"/>
  <c r="TW23" i="215"/>
  <c r="TI24" i="215"/>
  <c r="TJ24" i="215"/>
  <c r="TM24" i="215"/>
  <c r="TN24" i="215"/>
  <c r="TO24" i="215"/>
  <c r="TR24" i="215"/>
  <c r="TS24" i="215"/>
  <c r="TT24" i="215"/>
  <c r="TW24" i="215"/>
  <c r="TI25" i="215"/>
  <c r="TJ25" i="215"/>
  <c r="TM25" i="215"/>
  <c r="TN25" i="215"/>
  <c r="TO25" i="215"/>
  <c r="TR25" i="215"/>
  <c r="TS25" i="215"/>
  <c r="TT25" i="215"/>
  <c r="TW25" i="215"/>
  <c r="TI26" i="215"/>
  <c r="TJ26" i="215"/>
  <c r="TM26" i="215"/>
  <c r="TN26" i="215"/>
  <c r="TO26" i="215"/>
  <c r="TR26" i="215"/>
  <c r="TS26" i="215"/>
  <c r="TT26" i="215"/>
  <c r="TW26" i="215"/>
  <c r="TI27" i="215"/>
  <c r="TJ27" i="215"/>
  <c r="TM27" i="215"/>
  <c r="TN27" i="215"/>
  <c r="TO27" i="215"/>
  <c r="TR27" i="215"/>
  <c r="TS27" i="215"/>
  <c r="TT27" i="215"/>
  <c r="TW27" i="215"/>
  <c r="TI28" i="215"/>
  <c r="TJ28" i="215"/>
  <c r="TM28" i="215"/>
  <c r="TN28" i="215"/>
  <c r="TO28" i="215"/>
  <c r="TR28" i="215"/>
  <c r="TS28" i="215"/>
  <c r="TT28" i="215"/>
  <c r="TW28" i="215"/>
  <c r="TI29" i="215"/>
  <c r="TJ29" i="215"/>
  <c r="TM29" i="215"/>
  <c r="TN29" i="215"/>
  <c r="TO29" i="215"/>
  <c r="TR29" i="215"/>
  <c r="TS29" i="215"/>
  <c r="TT29" i="215"/>
  <c r="TW29" i="215"/>
  <c r="TI30" i="215"/>
  <c r="TJ30" i="215"/>
  <c r="TM30" i="215"/>
  <c r="TN30" i="215"/>
  <c r="TO30" i="215"/>
  <c r="TR30" i="215"/>
  <c r="TS30" i="215"/>
  <c r="TT30" i="215"/>
  <c r="TW30" i="215"/>
  <c r="TI31" i="215"/>
  <c r="TJ31" i="215"/>
  <c r="TM31" i="215"/>
  <c r="TN31" i="215"/>
  <c r="TO31" i="215"/>
  <c r="TR31" i="215"/>
  <c r="TS31" i="215"/>
  <c r="TT31" i="215"/>
  <c r="TW31" i="215"/>
  <c r="TI32" i="215"/>
  <c r="TJ32" i="215"/>
  <c r="TM32" i="215"/>
  <c r="TN32" i="215"/>
  <c r="TO32" i="215"/>
  <c r="TR32" i="215"/>
  <c r="TS32" i="215"/>
  <c r="TT32" i="215"/>
  <c r="TW32" i="215"/>
  <c r="TH33" i="215"/>
  <c r="TM33" i="215"/>
  <c r="TR33" i="215"/>
  <c r="TW33" i="215"/>
  <c r="TG3" i="215"/>
  <c r="TG4" i="215"/>
  <c r="TG5" i="215"/>
  <c r="TG6" i="215"/>
  <c r="TG7" i="215"/>
  <c r="TG8" i="215"/>
  <c r="TG9" i="215"/>
  <c r="TG10" i="215"/>
  <c r="TG11" i="215"/>
  <c r="TG12" i="215"/>
  <c r="TG13" i="215"/>
  <c r="TG14" i="215"/>
  <c r="TG15" i="215"/>
  <c r="TG16" i="215"/>
  <c r="TG17" i="215"/>
  <c r="TG18" i="215"/>
  <c r="TG19" i="215"/>
  <c r="TG20" i="215"/>
  <c r="TG21" i="215"/>
  <c r="TG22" i="215"/>
  <c r="TG23" i="215"/>
  <c r="TG24" i="215"/>
  <c r="TG25" i="215"/>
  <c r="TG26" i="215"/>
  <c r="TG27" i="215"/>
  <c r="TG28" i="215"/>
  <c r="TG29" i="215"/>
  <c r="TG30" i="215"/>
  <c r="TG31" i="215"/>
  <c r="TG32" i="215"/>
  <c r="TG33" i="215"/>
  <c r="TG2" i="215"/>
  <c r="ST2" i="215"/>
  <c r="SU2" i="215"/>
  <c r="SV2" i="215"/>
  <c r="SW2" i="215"/>
  <c r="SX2" i="215"/>
  <c r="SY2" i="215"/>
  <c r="SZ2" i="215"/>
  <c r="TA2" i="215"/>
  <c r="TB2" i="215"/>
  <c r="TC2" i="215"/>
  <c r="TD2" i="215"/>
  <c r="TE2" i="215"/>
  <c r="TF2" i="215"/>
  <c r="SS2" i="215"/>
  <c r="SQ2" i="215"/>
  <c r="SR2" i="215"/>
  <c r="SR3" i="215"/>
  <c r="SS3" i="215"/>
  <c r="SV3" i="215"/>
  <c r="SW3" i="215"/>
  <c r="SX3" i="215"/>
  <c r="TA3" i="215"/>
  <c r="TB3" i="215"/>
  <c r="TC3" i="215"/>
  <c r="TF3" i="215"/>
  <c r="SR4" i="215"/>
  <c r="SS4" i="215"/>
  <c r="SV4" i="215"/>
  <c r="SW4" i="215"/>
  <c r="SX4" i="215"/>
  <c r="TA4" i="215"/>
  <c r="TB4" i="215"/>
  <c r="TC4" i="215"/>
  <c r="TF4" i="215"/>
  <c r="SR5" i="215"/>
  <c r="SS5" i="215"/>
  <c r="SV5" i="215"/>
  <c r="SW5" i="215"/>
  <c r="SX5" i="215"/>
  <c r="TA5" i="215"/>
  <c r="TB5" i="215"/>
  <c r="TC5" i="215"/>
  <c r="TF5" i="215"/>
  <c r="SR6" i="215"/>
  <c r="SS6" i="215"/>
  <c r="SV6" i="215"/>
  <c r="SW6" i="215"/>
  <c r="SX6" i="215"/>
  <c r="TA6" i="215"/>
  <c r="TB6" i="215"/>
  <c r="TC6" i="215"/>
  <c r="TF6" i="215"/>
  <c r="SR7" i="215"/>
  <c r="SS7" i="215"/>
  <c r="SV7" i="215"/>
  <c r="SW7" i="215"/>
  <c r="SX7" i="215"/>
  <c r="TA7" i="215"/>
  <c r="TB7" i="215"/>
  <c r="TC7" i="215"/>
  <c r="TF7" i="215"/>
  <c r="SR8" i="215"/>
  <c r="SS8" i="215"/>
  <c r="SV8" i="215"/>
  <c r="SW8" i="215"/>
  <c r="SX8" i="215"/>
  <c r="TA8" i="215"/>
  <c r="TB8" i="215"/>
  <c r="TC8" i="215"/>
  <c r="TF8" i="215"/>
  <c r="SR9" i="215"/>
  <c r="SS9" i="215"/>
  <c r="SV9" i="215"/>
  <c r="SW9" i="215"/>
  <c r="SX9" i="215"/>
  <c r="TA9" i="215"/>
  <c r="TB9" i="215"/>
  <c r="TC9" i="215"/>
  <c r="TF9" i="215"/>
  <c r="SR10" i="215"/>
  <c r="SS10" i="215"/>
  <c r="SV10" i="215"/>
  <c r="SW10" i="215"/>
  <c r="SX10" i="215"/>
  <c r="TA10" i="215"/>
  <c r="TB10" i="215"/>
  <c r="TC10" i="215"/>
  <c r="TF10" i="215"/>
  <c r="SR11" i="215"/>
  <c r="SS11" i="215"/>
  <c r="SV11" i="215"/>
  <c r="SW11" i="215"/>
  <c r="SX11" i="215"/>
  <c r="TA11" i="215"/>
  <c r="TB11" i="215"/>
  <c r="TC11" i="215"/>
  <c r="TF11" i="215"/>
  <c r="SR12" i="215"/>
  <c r="SS12" i="215"/>
  <c r="SV12" i="215"/>
  <c r="SW12" i="215"/>
  <c r="SX12" i="215"/>
  <c r="TA12" i="215"/>
  <c r="TB12" i="215"/>
  <c r="TC12" i="215"/>
  <c r="TF12" i="215"/>
  <c r="SR13" i="215"/>
  <c r="SS13" i="215"/>
  <c r="SV13" i="215"/>
  <c r="SW13" i="215"/>
  <c r="SX13" i="215"/>
  <c r="TA13" i="215"/>
  <c r="TB13" i="215"/>
  <c r="TC13" i="215"/>
  <c r="TF13" i="215"/>
  <c r="SR14" i="215"/>
  <c r="SS14" i="215"/>
  <c r="SV14" i="215"/>
  <c r="SW14" i="215"/>
  <c r="SX14" i="215"/>
  <c r="TA14" i="215"/>
  <c r="TB14" i="215"/>
  <c r="TC14" i="215"/>
  <c r="TF14" i="215"/>
  <c r="SR15" i="215"/>
  <c r="SS15" i="215"/>
  <c r="SV15" i="215"/>
  <c r="SW15" i="215"/>
  <c r="SX15" i="215"/>
  <c r="TA15" i="215"/>
  <c r="TB15" i="215"/>
  <c r="TC15" i="215"/>
  <c r="TF15" i="215"/>
  <c r="SR16" i="215"/>
  <c r="SS16" i="215"/>
  <c r="SV16" i="215"/>
  <c r="SW16" i="215"/>
  <c r="SX16" i="215"/>
  <c r="TA16" i="215"/>
  <c r="TB16" i="215"/>
  <c r="TC16" i="215"/>
  <c r="TF16" i="215"/>
  <c r="SR17" i="215"/>
  <c r="SS17" i="215"/>
  <c r="SV17" i="215"/>
  <c r="SW17" i="215"/>
  <c r="SX17" i="215"/>
  <c r="TA17" i="215"/>
  <c r="TB17" i="215"/>
  <c r="TC17" i="215"/>
  <c r="TF17" i="215"/>
  <c r="SR18" i="215"/>
  <c r="SS18" i="215"/>
  <c r="SV18" i="215"/>
  <c r="SW18" i="215"/>
  <c r="SX18" i="215"/>
  <c r="TA18" i="215"/>
  <c r="TB18" i="215"/>
  <c r="TC18" i="215"/>
  <c r="TF18" i="215"/>
  <c r="SR19" i="215"/>
  <c r="SS19" i="215"/>
  <c r="SV19" i="215"/>
  <c r="SW19" i="215"/>
  <c r="SX19" i="215"/>
  <c r="TA19" i="215"/>
  <c r="TB19" i="215"/>
  <c r="TC19" i="215"/>
  <c r="TF19" i="215"/>
  <c r="SR20" i="215"/>
  <c r="SS20" i="215"/>
  <c r="SV20" i="215"/>
  <c r="SW20" i="215"/>
  <c r="SX20" i="215"/>
  <c r="TA20" i="215"/>
  <c r="TB20" i="215"/>
  <c r="TC20" i="215"/>
  <c r="TF20" i="215"/>
  <c r="SR21" i="215"/>
  <c r="SS21" i="215"/>
  <c r="SV21" i="215"/>
  <c r="SW21" i="215"/>
  <c r="SX21" i="215"/>
  <c r="TA21" i="215"/>
  <c r="TB21" i="215"/>
  <c r="TC21" i="215"/>
  <c r="TF21" i="215"/>
  <c r="SR22" i="215"/>
  <c r="SS22" i="215"/>
  <c r="SV22" i="215"/>
  <c r="SW22" i="215"/>
  <c r="SX22" i="215"/>
  <c r="TA22" i="215"/>
  <c r="TB22" i="215"/>
  <c r="TC22" i="215"/>
  <c r="TF22" i="215"/>
  <c r="SR23" i="215"/>
  <c r="SS23" i="215"/>
  <c r="SV23" i="215"/>
  <c r="SW23" i="215"/>
  <c r="SX23" i="215"/>
  <c r="TA23" i="215"/>
  <c r="TB23" i="215"/>
  <c r="TC23" i="215"/>
  <c r="TF23" i="215"/>
  <c r="SR24" i="215"/>
  <c r="SS24" i="215"/>
  <c r="SV24" i="215"/>
  <c r="SW24" i="215"/>
  <c r="SX24" i="215"/>
  <c r="TA24" i="215"/>
  <c r="TB24" i="215"/>
  <c r="TC24" i="215"/>
  <c r="TF24" i="215"/>
  <c r="SR25" i="215"/>
  <c r="SS25" i="215"/>
  <c r="SV25" i="215"/>
  <c r="SW25" i="215"/>
  <c r="SX25" i="215"/>
  <c r="TA25" i="215"/>
  <c r="TB25" i="215"/>
  <c r="TC25" i="215"/>
  <c r="TF25" i="215"/>
  <c r="SR26" i="215"/>
  <c r="SS26" i="215"/>
  <c r="SV26" i="215"/>
  <c r="SW26" i="215"/>
  <c r="SX26" i="215"/>
  <c r="TA26" i="215"/>
  <c r="TB26" i="215"/>
  <c r="TC26" i="215"/>
  <c r="TF26" i="215"/>
  <c r="SR27" i="215"/>
  <c r="SS27" i="215"/>
  <c r="SV27" i="215"/>
  <c r="SW27" i="215"/>
  <c r="SX27" i="215"/>
  <c r="TA27" i="215"/>
  <c r="TB27" i="215"/>
  <c r="TC27" i="215"/>
  <c r="TF27" i="215"/>
  <c r="SR28" i="215"/>
  <c r="SS28" i="215"/>
  <c r="SV28" i="215"/>
  <c r="SW28" i="215"/>
  <c r="SX28" i="215"/>
  <c r="TA28" i="215"/>
  <c r="TB28" i="215"/>
  <c r="TC28" i="215"/>
  <c r="TF28" i="215"/>
  <c r="SR29" i="215"/>
  <c r="SS29" i="215"/>
  <c r="SV29" i="215"/>
  <c r="SW29" i="215"/>
  <c r="SX29" i="215"/>
  <c r="TA29" i="215"/>
  <c r="TB29" i="215"/>
  <c r="TC29" i="215"/>
  <c r="TF29" i="215"/>
  <c r="SR30" i="215"/>
  <c r="SS30" i="215"/>
  <c r="SV30" i="215"/>
  <c r="SW30" i="215"/>
  <c r="SX30" i="215"/>
  <c r="TA30" i="215"/>
  <c r="TB30" i="215"/>
  <c r="TC30" i="215"/>
  <c r="TF30" i="215"/>
  <c r="SR31" i="215"/>
  <c r="SS31" i="215"/>
  <c r="SV31" i="215"/>
  <c r="SW31" i="215"/>
  <c r="SX31" i="215"/>
  <c r="TA31" i="215"/>
  <c r="TB31" i="215"/>
  <c r="TC31" i="215"/>
  <c r="TF31" i="215"/>
  <c r="SR32" i="215"/>
  <c r="SS32" i="215"/>
  <c r="SV32" i="215"/>
  <c r="SW32" i="215"/>
  <c r="SX32" i="215"/>
  <c r="TA32" i="215"/>
  <c r="TB32" i="215"/>
  <c r="TC32" i="215"/>
  <c r="TF32" i="215"/>
  <c r="SQ33" i="215"/>
  <c r="SV33" i="215"/>
  <c r="TA33" i="215"/>
  <c r="TF33" i="215"/>
  <c r="SP3" i="215"/>
  <c r="SP4" i="215"/>
  <c r="SP5" i="215"/>
  <c r="SP6" i="215"/>
  <c r="SP7" i="215"/>
  <c r="SP8" i="215"/>
  <c r="SP9" i="215"/>
  <c r="SP10" i="215"/>
  <c r="SP11" i="215"/>
  <c r="SP12" i="215"/>
  <c r="SP13" i="215"/>
  <c r="SP14" i="215"/>
  <c r="SP15" i="215"/>
  <c r="SP16" i="215"/>
  <c r="SP17" i="215"/>
  <c r="SP18" i="215"/>
  <c r="SP19" i="215"/>
  <c r="SP20" i="215"/>
  <c r="SP21" i="215"/>
  <c r="SP22" i="215"/>
  <c r="SP23" i="215"/>
  <c r="SP24" i="215"/>
  <c r="SP25" i="215"/>
  <c r="SP26" i="215"/>
  <c r="SP27" i="215"/>
  <c r="SP28" i="215"/>
  <c r="SP29" i="215"/>
  <c r="SP30" i="215"/>
  <c r="SP31" i="215"/>
  <c r="SP32" i="215"/>
  <c r="SP33" i="215"/>
  <c r="SP2" i="215"/>
  <c r="SB2" i="215"/>
  <c r="SC2" i="215"/>
  <c r="SD2" i="215"/>
  <c r="SE2" i="215"/>
  <c r="SF2" i="215"/>
  <c r="SG2" i="215"/>
  <c r="SH2" i="215"/>
  <c r="SI2" i="215"/>
  <c r="SJ2" i="215"/>
  <c r="SK2" i="215"/>
  <c r="SL2" i="215"/>
  <c r="SM2" i="215"/>
  <c r="SN2" i="215"/>
  <c r="SO2" i="215"/>
  <c r="SA2" i="215"/>
  <c r="RZ2" i="215"/>
  <c r="SA3" i="215"/>
  <c r="SB3" i="215"/>
  <c r="SE3" i="215"/>
  <c r="SF3" i="215"/>
  <c r="SG3" i="215"/>
  <c r="SJ3" i="215"/>
  <c r="SK3" i="215"/>
  <c r="SL3" i="215"/>
  <c r="SO3" i="215"/>
  <c r="SA4" i="215"/>
  <c r="SB4" i="215"/>
  <c r="SE4" i="215"/>
  <c r="SF4" i="215"/>
  <c r="SG4" i="215"/>
  <c r="SJ4" i="215"/>
  <c r="SK4" i="215"/>
  <c r="SL4" i="215"/>
  <c r="SO4" i="215"/>
  <c r="SA5" i="215"/>
  <c r="SB5" i="215"/>
  <c r="SE5" i="215"/>
  <c r="SF5" i="215"/>
  <c r="SG5" i="215"/>
  <c r="SJ5" i="215"/>
  <c r="SK5" i="215"/>
  <c r="SL5" i="215"/>
  <c r="SO5" i="215"/>
  <c r="SA6" i="215"/>
  <c r="SB6" i="215"/>
  <c r="SE6" i="215"/>
  <c r="SF6" i="215"/>
  <c r="SG6" i="215"/>
  <c r="SJ6" i="215"/>
  <c r="SK6" i="215"/>
  <c r="SL6" i="215"/>
  <c r="SO6" i="215"/>
  <c r="SA7" i="215"/>
  <c r="SB7" i="215"/>
  <c r="SE7" i="215"/>
  <c r="SF7" i="215"/>
  <c r="SG7" i="215"/>
  <c r="SJ7" i="215"/>
  <c r="SK7" i="215"/>
  <c r="SL7" i="215"/>
  <c r="SO7" i="215"/>
  <c r="SA8" i="215"/>
  <c r="SB8" i="215"/>
  <c r="SE8" i="215"/>
  <c r="SF8" i="215"/>
  <c r="SG8" i="215"/>
  <c r="SJ8" i="215"/>
  <c r="SK8" i="215"/>
  <c r="SL8" i="215"/>
  <c r="SO8" i="215"/>
  <c r="SA9" i="215"/>
  <c r="SB9" i="215"/>
  <c r="SE9" i="215"/>
  <c r="SF9" i="215"/>
  <c r="SG9" i="215"/>
  <c r="SJ9" i="215"/>
  <c r="SK9" i="215"/>
  <c r="SL9" i="215"/>
  <c r="SO9" i="215"/>
  <c r="SA10" i="215"/>
  <c r="SB10" i="215"/>
  <c r="SE10" i="215"/>
  <c r="SF10" i="215"/>
  <c r="SG10" i="215"/>
  <c r="SJ10" i="215"/>
  <c r="SK10" i="215"/>
  <c r="SL10" i="215"/>
  <c r="SO10" i="215"/>
  <c r="SA11" i="215"/>
  <c r="SB11" i="215"/>
  <c r="SE11" i="215"/>
  <c r="SF11" i="215"/>
  <c r="SG11" i="215"/>
  <c r="SJ11" i="215"/>
  <c r="SK11" i="215"/>
  <c r="SL11" i="215"/>
  <c r="SO11" i="215"/>
  <c r="SA12" i="215"/>
  <c r="SB12" i="215"/>
  <c r="SE12" i="215"/>
  <c r="SF12" i="215"/>
  <c r="SG12" i="215"/>
  <c r="SJ12" i="215"/>
  <c r="SK12" i="215"/>
  <c r="SL12" i="215"/>
  <c r="SO12" i="215"/>
  <c r="SA13" i="215"/>
  <c r="SB13" i="215"/>
  <c r="SE13" i="215"/>
  <c r="SF13" i="215"/>
  <c r="SG13" i="215"/>
  <c r="SJ13" i="215"/>
  <c r="SK13" i="215"/>
  <c r="SL13" i="215"/>
  <c r="SO13" i="215"/>
  <c r="SA14" i="215"/>
  <c r="SB14" i="215"/>
  <c r="SE14" i="215"/>
  <c r="SF14" i="215"/>
  <c r="SG14" i="215"/>
  <c r="SJ14" i="215"/>
  <c r="SK14" i="215"/>
  <c r="SL14" i="215"/>
  <c r="SO14" i="215"/>
  <c r="SA15" i="215"/>
  <c r="SB15" i="215"/>
  <c r="SE15" i="215"/>
  <c r="SF15" i="215"/>
  <c r="SG15" i="215"/>
  <c r="SJ15" i="215"/>
  <c r="SK15" i="215"/>
  <c r="SL15" i="215"/>
  <c r="SO15" i="215"/>
  <c r="SA16" i="215"/>
  <c r="SB16" i="215"/>
  <c r="SE16" i="215"/>
  <c r="SF16" i="215"/>
  <c r="SG16" i="215"/>
  <c r="SJ16" i="215"/>
  <c r="SK16" i="215"/>
  <c r="SL16" i="215"/>
  <c r="SO16" i="215"/>
  <c r="SA17" i="215"/>
  <c r="SB17" i="215"/>
  <c r="SE17" i="215"/>
  <c r="SF17" i="215"/>
  <c r="SG17" i="215"/>
  <c r="SJ17" i="215"/>
  <c r="SK17" i="215"/>
  <c r="SL17" i="215"/>
  <c r="SO17" i="215"/>
  <c r="SA18" i="215"/>
  <c r="SB18" i="215"/>
  <c r="SE18" i="215"/>
  <c r="SF18" i="215"/>
  <c r="SG18" i="215"/>
  <c r="SJ18" i="215"/>
  <c r="SK18" i="215"/>
  <c r="SL18" i="215"/>
  <c r="SO18" i="215"/>
  <c r="SA19" i="215"/>
  <c r="SB19" i="215"/>
  <c r="SE19" i="215"/>
  <c r="SF19" i="215"/>
  <c r="SG19" i="215"/>
  <c r="SJ19" i="215"/>
  <c r="SK19" i="215"/>
  <c r="SL19" i="215"/>
  <c r="SO19" i="215"/>
  <c r="SA20" i="215"/>
  <c r="SB20" i="215"/>
  <c r="SE20" i="215"/>
  <c r="SF20" i="215"/>
  <c r="SG20" i="215"/>
  <c r="SJ20" i="215"/>
  <c r="SK20" i="215"/>
  <c r="SL20" i="215"/>
  <c r="SO20" i="215"/>
  <c r="SA21" i="215"/>
  <c r="SB21" i="215"/>
  <c r="SE21" i="215"/>
  <c r="SF21" i="215"/>
  <c r="SG21" i="215"/>
  <c r="SJ21" i="215"/>
  <c r="SK21" i="215"/>
  <c r="SL21" i="215"/>
  <c r="SO21" i="215"/>
  <c r="SA22" i="215"/>
  <c r="SB22" i="215"/>
  <c r="SE22" i="215"/>
  <c r="SF22" i="215"/>
  <c r="SG22" i="215"/>
  <c r="SJ22" i="215"/>
  <c r="SK22" i="215"/>
  <c r="SL22" i="215"/>
  <c r="SO22" i="215"/>
  <c r="SA23" i="215"/>
  <c r="SB23" i="215"/>
  <c r="SE23" i="215"/>
  <c r="SF23" i="215"/>
  <c r="SG23" i="215"/>
  <c r="SJ23" i="215"/>
  <c r="SK23" i="215"/>
  <c r="SL23" i="215"/>
  <c r="SO23" i="215"/>
  <c r="SA24" i="215"/>
  <c r="SB24" i="215"/>
  <c r="SE24" i="215"/>
  <c r="SF24" i="215"/>
  <c r="SG24" i="215"/>
  <c r="SJ24" i="215"/>
  <c r="SK24" i="215"/>
  <c r="SL24" i="215"/>
  <c r="SO24" i="215"/>
  <c r="SA25" i="215"/>
  <c r="SB25" i="215"/>
  <c r="SE25" i="215"/>
  <c r="SF25" i="215"/>
  <c r="SG25" i="215"/>
  <c r="SJ25" i="215"/>
  <c r="SK25" i="215"/>
  <c r="SL25" i="215"/>
  <c r="SO25" i="215"/>
  <c r="SA26" i="215"/>
  <c r="SB26" i="215"/>
  <c r="SE26" i="215"/>
  <c r="SF26" i="215"/>
  <c r="SG26" i="215"/>
  <c r="SJ26" i="215"/>
  <c r="SK26" i="215"/>
  <c r="SL26" i="215"/>
  <c r="SO26" i="215"/>
  <c r="SA27" i="215"/>
  <c r="SB27" i="215"/>
  <c r="SE27" i="215"/>
  <c r="SF27" i="215"/>
  <c r="SG27" i="215"/>
  <c r="SJ27" i="215"/>
  <c r="SK27" i="215"/>
  <c r="SL27" i="215"/>
  <c r="SO27" i="215"/>
  <c r="SA28" i="215"/>
  <c r="SB28" i="215"/>
  <c r="SE28" i="215"/>
  <c r="SF28" i="215"/>
  <c r="SG28" i="215"/>
  <c r="SJ28" i="215"/>
  <c r="SK28" i="215"/>
  <c r="SL28" i="215"/>
  <c r="SO28" i="215"/>
  <c r="SA29" i="215"/>
  <c r="SB29" i="215"/>
  <c r="SE29" i="215"/>
  <c r="SF29" i="215"/>
  <c r="SG29" i="215"/>
  <c r="SJ29" i="215"/>
  <c r="SK29" i="215"/>
  <c r="SL29" i="215"/>
  <c r="SO29" i="215"/>
  <c r="SA30" i="215"/>
  <c r="SB30" i="215"/>
  <c r="SE30" i="215"/>
  <c r="SF30" i="215"/>
  <c r="SG30" i="215"/>
  <c r="SJ30" i="215"/>
  <c r="SK30" i="215"/>
  <c r="SL30" i="215"/>
  <c r="SO30" i="215"/>
  <c r="SA31" i="215"/>
  <c r="SB31" i="215"/>
  <c r="SE31" i="215"/>
  <c r="SF31" i="215"/>
  <c r="SG31" i="215"/>
  <c r="SJ31" i="215"/>
  <c r="SK31" i="215"/>
  <c r="SL31" i="215"/>
  <c r="SO31" i="215"/>
  <c r="SA32" i="215"/>
  <c r="SB32" i="215"/>
  <c r="SE32" i="215"/>
  <c r="SF32" i="215"/>
  <c r="SG32" i="215"/>
  <c r="SJ32" i="215"/>
  <c r="SK32" i="215"/>
  <c r="SL32" i="215"/>
  <c r="SO32" i="215"/>
  <c r="RZ33" i="215"/>
  <c r="SE33" i="215"/>
  <c r="SJ33" i="215"/>
  <c r="SO33" i="215"/>
  <c r="RY3" i="215"/>
  <c r="RY4" i="215"/>
  <c r="RY5" i="215"/>
  <c r="RY6" i="215"/>
  <c r="RY7" i="215"/>
  <c r="RY8" i="215"/>
  <c r="RY9" i="215"/>
  <c r="RY10" i="215"/>
  <c r="RY11" i="215"/>
  <c r="RY12" i="215"/>
  <c r="RY13" i="215"/>
  <c r="RY14" i="215"/>
  <c r="RY15" i="215"/>
  <c r="RY16" i="215"/>
  <c r="RY17" i="215"/>
  <c r="RY18" i="215"/>
  <c r="RY19" i="215"/>
  <c r="RY20" i="215"/>
  <c r="RY21" i="215"/>
  <c r="RY22" i="215"/>
  <c r="RY23" i="215"/>
  <c r="RY24" i="215"/>
  <c r="RY25" i="215"/>
  <c r="RY26" i="215"/>
  <c r="RY27" i="215"/>
  <c r="RY28" i="215"/>
  <c r="RY29" i="215"/>
  <c r="RY30" i="215"/>
  <c r="RY31" i="215"/>
  <c r="RY32" i="215"/>
  <c r="RY33" i="215"/>
  <c r="RY2" i="215"/>
  <c r="RK2" i="215"/>
  <c r="RL2" i="215"/>
  <c r="RM2" i="215"/>
  <c r="RN2" i="215"/>
  <c r="RO2" i="215"/>
  <c r="RP2" i="215"/>
  <c r="RQ2" i="215"/>
  <c r="RR2" i="215"/>
  <c r="RS2" i="215"/>
  <c r="RT2" i="215"/>
  <c r="RU2" i="215"/>
  <c r="RV2" i="215"/>
  <c r="RW2" i="215"/>
  <c r="RX2" i="215"/>
  <c r="RJ2" i="215"/>
  <c r="RI2" i="215"/>
  <c r="RJ3" i="215"/>
  <c r="RK3" i="215"/>
  <c r="RN3" i="215"/>
  <c r="RO3" i="215"/>
  <c r="RP3" i="215"/>
  <c r="RS3" i="215"/>
  <c r="RT3" i="215"/>
  <c r="RU3" i="215"/>
  <c r="RX3" i="215"/>
  <c r="RJ4" i="215"/>
  <c r="RK4" i="215"/>
  <c r="RN4" i="215"/>
  <c r="RO4" i="215"/>
  <c r="RP4" i="215"/>
  <c r="RS4" i="215"/>
  <c r="RT4" i="215"/>
  <c r="RU4" i="215"/>
  <c r="RX4" i="215"/>
  <c r="RJ5" i="215"/>
  <c r="RK5" i="215"/>
  <c r="RN5" i="215"/>
  <c r="RO5" i="215"/>
  <c r="RP5" i="215"/>
  <c r="RS5" i="215"/>
  <c r="RT5" i="215"/>
  <c r="RU5" i="215"/>
  <c r="RX5" i="215"/>
  <c r="RJ6" i="215"/>
  <c r="RK6" i="215"/>
  <c r="RN6" i="215"/>
  <c r="RO6" i="215"/>
  <c r="RP6" i="215"/>
  <c r="RS6" i="215"/>
  <c r="RT6" i="215"/>
  <c r="RU6" i="215"/>
  <c r="RX6" i="215"/>
  <c r="RJ7" i="215"/>
  <c r="RK7" i="215"/>
  <c r="RN7" i="215"/>
  <c r="RO7" i="215"/>
  <c r="RP7" i="215"/>
  <c r="RS7" i="215"/>
  <c r="RT7" i="215"/>
  <c r="RU7" i="215"/>
  <c r="RX7" i="215"/>
  <c r="RJ8" i="215"/>
  <c r="RK8" i="215"/>
  <c r="RN8" i="215"/>
  <c r="RO8" i="215"/>
  <c r="RP8" i="215"/>
  <c r="RS8" i="215"/>
  <c r="RT8" i="215"/>
  <c r="RU8" i="215"/>
  <c r="RX8" i="215"/>
  <c r="RJ9" i="215"/>
  <c r="RK9" i="215"/>
  <c r="RN9" i="215"/>
  <c r="RO9" i="215"/>
  <c r="RP9" i="215"/>
  <c r="RS9" i="215"/>
  <c r="RT9" i="215"/>
  <c r="RU9" i="215"/>
  <c r="RX9" i="215"/>
  <c r="RJ10" i="215"/>
  <c r="RK10" i="215"/>
  <c r="RN10" i="215"/>
  <c r="RO10" i="215"/>
  <c r="RP10" i="215"/>
  <c r="RS10" i="215"/>
  <c r="RT10" i="215"/>
  <c r="RU10" i="215"/>
  <c r="RX10" i="215"/>
  <c r="RJ11" i="215"/>
  <c r="RK11" i="215"/>
  <c r="RN11" i="215"/>
  <c r="RO11" i="215"/>
  <c r="RP11" i="215"/>
  <c r="RS11" i="215"/>
  <c r="RT11" i="215"/>
  <c r="RU11" i="215"/>
  <c r="RX11" i="215"/>
  <c r="RJ12" i="215"/>
  <c r="RK12" i="215"/>
  <c r="RN12" i="215"/>
  <c r="RO12" i="215"/>
  <c r="RP12" i="215"/>
  <c r="RS12" i="215"/>
  <c r="RT12" i="215"/>
  <c r="RU12" i="215"/>
  <c r="RX12" i="215"/>
  <c r="RJ13" i="215"/>
  <c r="RK13" i="215"/>
  <c r="RN13" i="215"/>
  <c r="RO13" i="215"/>
  <c r="RP13" i="215"/>
  <c r="RS13" i="215"/>
  <c r="RT13" i="215"/>
  <c r="RU13" i="215"/>
  <c r="RX13" i="215"/>
  <c r="RJ14" i="215"/>
  <c r="RK14" i="215"/>
  <c r="RN14" i="215"/>
  <c r="RO14" i="215"/>
  <c r="RP14" i="215"/>
  <c r="RS14" i="215"/>
  <c r="RT14" i="215"/>
  <c r="RU14" i="215"/>
  <c r="RX14" i="215"/>
  <c r="RJ15" i="215"/>
  <c r="RK15" i="215"/>
  <c r="RN15" i="215"/>
  <c r="RO15" i="215"/>
  <c r="RP15" i="215"/>
  <c r="RS15" i="215"/>
  <c r="RT15" i="215"/>
  <c r="RU15" i="215"/>
  <c r="RX15" i="215"/>
  <c r="RJ16" i="215"/>
  <c r="RK16" i="215"/>
  <c r="RN16" i="215"/>
  <c r="RO16" i="215"/>
  <c r="RP16" i="215"/>
  <c r="RS16" i="215"/>
  <c r="RT16" i="215"/>
  <c r="RU16" i="215"/>
  <c r="RX16" i="215"/>
  <c r="RJ17" i="215"/>
  <c r="RK17" i="215"/>
  <c r="RN17" i="215"/>
  <c r="RO17" i="215"/>
  <c r="RP17" i="215"/>
  <c r="RS17" i="215"/>
  <c r="RT17" i="215"/>
  <c r="RU17" i="215"/>
  <c r="RX17" i="215"/>
  <c r="RJ18" i="215"/>
  <c r="RK18" i="215"/>
  <c r="RN18" i="215"/>
  <c r="RO18" i="215"/>
  <c r="RP18" i="215"/>
  <c r="RS18" i="215"/>
  <c r="RT18" i="215"/>
  <c r="RU18" i="215"/>
  <c r="RX18" i="215"/>
  <c r="RJ19" i="215"/>
  <c r="RK19" i="215"/>
  <c r="RN19" i="215"/>
  <c r="RO19" i="215"/>
  <c r="RP19" i="215"/>
  <c r="RS19" i="215"/>
  <c r="RT19" i="215"/>
  <c r="RU19" i="215"/>
  <c r="RX19" i="215"/>
  <c r="RJ20" i="215"/>
  <c r="RK20" i="215"/>
  <c r="RN20" i="215"/>
  <c r="RO20" i="215"/>
  <c r="RP20" i="215"/>
  <c r="RS20" i="215"/>
  <c r="RT20" i="215"/>
  <c r="RU20" i="215"/>
  <c r="RX20" i="215"/>
  <c r="RJ21" i="215"/>
  <c r="RK21" i="215"/>
  <c r="RN21" i="215"/>
  <c r="RO21" i="215"/>
  <c r="RP21" i="215"/>
  <c r="RS21" i="215"/>
  <c r="RT21" i="215"/>
  <c r="RU21" i="215"/>
  <c r="RX21" i="215"/>
  <c r="RJ22" i="215"/>
  <c r="RK22" i="215"/>
  <c r="RN22" i="215"/>
  <c r="RO22" i="215"/>
  <c r="RP22" i="215"/>
  <c r="RS22" i="215"/>
  <c r="RT22" i="215"/>
  <c r="RU22" i="215"/>
  <c r="RX22" i="215"/>
  <c r="RJ23" i="215"/>
  <c r="RK23" i="215"/>
  <c r="RN23" i="215"/>
  <c r="RO23" i="215"/>
  <c r="RP23" i="215"/>
  <c r="RS23" i="215"/>
  <c r="RT23" i="215"/>
  <c r="RU23" i="215"/>
  <c r="RX23" i="215"/>
  <c r="RJ24" i="215"/>
  <c r="RK24" i="215"/>
  <c r="RN24" i="215"/>
  <c r="RO24" i="215"/>
  <c r="RP24" i="215"/>
  <c r="RS24" i="215"/>
  <c r="RT24" i="215"/>
  <c r="RU24" i="215"/>
  <c r="RX24" i="215"/>
  <c r="RJ25" i="215"/>
  <c r="RK25" i="215"/>
  <c r="RN25" i="215"/>
  <c r="RO25" i="215"/>
  <c r="RP25" i="215"/>
  <c r="RS25" i="215"/>
  <c r="RT25" i="215"/>
  <c r="RU25" i="215"/>
  <c r="RX25" i="215"/>
  <c r="RJ26" i="215"/>
  <c r="RK26" i="215"/>
  <c r="RN26" i="215"/>
  <c r="RO26" i="215"/>
  <c r="RP26" i="215"/>
  <c r="RS26" i="215"/>
  <c r="RT26" i="215"/>
  <c r="RU26" i="215"/>
  <c r="RX26" i="215"/>
  <c r="RJ27" i="215"/>
  <c r="RK27" i="215"/>
  <c r="RN27" i="215"/>
  <c r="RO27" i="215"/>
  <c r="RP27" i="215"/>
  <c r="RS27" i="215"/>
  <c r="RT27" i="215"/>
  <c r="RU27" i="215"/>
  <c r="RX27" i="215"/>
  <c r="RJ28" i="215"/>
  <c r="RK28" i="215"/>
  <c r="RN28" i="215"/>
  <c r="RO28" i="215"/>
  <c r="RP28" i="215"/>
  <c r="RS28" i="215"/>
  <c r="RT28" i="215"/>
  <c r="RU28" i="215"/>
  <c r="RX28" i="215"/>
  <c r="RJ29" i="215"/>
  <c r="RK29" i="215"/>
  <c r="RN29" i="215"/>
  <c r="RO29" i="215"/>
  <c r="RP29" i="215"/>
  <c r="RS29" i="215"/>
  <c r="RT29" i="215"/>
  <c r="RU29" i="215"/>
  <c r="RX29" i="215"/>
  <c r="RJ30" i="215"/>
  <c r="RK30" i="215"/>
  <c r="RN30" i="215"/>
  <c r="RO30" i="215"/>
  <c r="RP30" i="215"/>
  <c r="RS30" i="215"/>
  <c r="RT30" i="215"/>
  <c r="RU30" i="215"/>
  <c r="RX30" i="215"/>
  <c r="RJ31" i="215"/>
  <c r="RK31" i="215"/>
  <c r="RN31" i="215"/>
  <c r="RO31" i="215"/>
  <c r="RP31" i="215"/>
  <c r="RS31" i="215"/>
  <c r="RT31" i="215"/>
  <c r="RU31" i="215"/>
  <c r="RX31" i="215"/>
  <c r="RJ32" i="215"/>
  <c r="RK32" i="215"/>
  <c r="RN32" i="215"/>
  <c r="RO32" i="215"/>
  <c r="RP32" i="215"/>
  <c r="RS32" i="215"/>
  <c r="RT32" i="215"/>
  <c r="RU32" i="215"/>
  <c r="RX32" i="215"/>
  <c r="RI33" i="215"/>
  <c r="RN33" i="215"/>
  <c r="RS33" i="215"/>
  <c r="RX33" i="215"/>
  <c r="RH3" i="215"/>
  <c r="RH4" i="215"/>
  <c r="RH5" i="215"/>
  <c r="RH6" i="215"/>
  <c r="RH7" i="215"/>
  <c r="RH8" i="215"/>
  <c r="RH9" i="215"/>
  <c r="RH10" i="215"/>
  <c r="RH11" i="215"/>
  <c r="RH12" i="215"/>
  <c r="RH13" i="215"/>
  <c r="RH14" i="215"/>
  <c r="RH15" i="215"/>
  <c r="RH16" i="215"/>
  <c r="RH17" i="215"/>
  <c r="RH18" i="215"/>
  <c r="RH19" i="215"/>
  <c r="RH20" i="215"/>
  <c r="RH21" i="215"/>
  <c r="RH22" i="215"/>
  <c r="RH23" i="215"/>
  <c r="RH24" i="215"/>
  <c r="RH25" i="215"/>
  <c r="RH26" i="215"/>
  <c r="RH27" i="215"/>
  <c r="RH28" i="215"/>
  <c r="RH29" i="215"/>
  <c r="RH30" i="215"/>
  <c r="RH31" i="215"/>
  <c r="RH32" i="215"/>
  <c r="RH33" i="215"/>
  <c r="RH2" i="215"/>
  <c r="QY2" i="215"/>
  <c r="QZ2" i="215"/>
  <c r="RA2" i="215"/>
  <c r="RB2" i="215"/>
  <c r="RC2" i="215"/>
  <c r="RD2" i="215"/>
  <c r="RE2" i="215"/>
  <c r="RF2" i="215"/>
  <c r="RG2" i="215"/>
  <c r="QX2" i="215"/>
  <c r="QW2" i="215"/>
  <c r="QX3" i="215"/>
  <c r="QY3" i="215"/>
  <c r="RB3" i="215"/>
  <c r="RC3" i="215"/>
  <c r="RD3" i="215"/>
  <c r="RG3" i="215"/>
  <c r="QX4" i="215"/>
  <c r="QY4" i="215"/>
  <c r="RB4" i="215"/>
  <c r="RC4" i="215"/>
  <c r="RD4" i="215"/>
  <c r="RG4" i="215"/>
  <c r="QX5" i="215"/>
  <c r="QY5" i="215"/>
  <c r="RB5" i="215"/>
  <c r="RC5" i="215"/>
  <c r="RD5" i="215"/>
  <c r="RG5" i="215"/>
  <c r="QX6" i="215"/>
  <c r="QY6" i="215"/>
  <c r="RB6" i="215"/>
  <c r="RC6" i="215"/>
  <c r="RD6" i="215"/>
  <c r="RG6" i="215"/>
  <c r="QX7" i="215"/>
  <c r="QY7" i="215"/>
  <c r="RB7" i="215"/>
  <c r="RC7" i="215"/>
  <c r="RD7" i="215"/>
  <c r="RG7" i="215"/>
  <c r="QX8" i="215"/>
  <c r="QY8" i="215"/>
  <c r="RB8" i="215"/>
  <c r="RC8" i="215"/>
  <c r="RD8" i="215"/>
  <c r="RG8" i="215"/>
  <c r="QX9" i="215"/>
  <c r="QY9" i="215"/>
  <c r="RB9" i="215"/>
  <c r="RC9" i="215"/>
  <c r="RD9" i="215"/>
  <c r="RG9" i="215"/>
  <c r="QX10" i="215"/>
  <c r="QY10" i="215"/>
  <c r="RB10" i="215"/>
  <c r="RC10" i="215"/>
  <c r="RD10" i="215"/>
  <c r="RG10" i="215"/>
  <c r="QX11" i="215"/>
  <c r="QY11" i="215"/>
  <c r="RB11" i="215"/>
  <c r="RC11" i="215"/>
  <c r="RD11" i="215"/>
  <c r="RG11" i="215"/>
  <c r="QX12" i="215"/>
  <c r="QY12" i="215"/>
  <c r="RB12" i="215"/>
  <c r="RC12" i="215"/>
  <c r="RD12" i="215"/>
  <c r="RG12" i="215"/>
  <c r="QX13" i="215"/>
  <c r="QY13" i="215"/>
  <c r="RB13" i="215"/>
  <c r="RC13" i="215"/>
  <c r="RD13" i="215"/>
  <c r="RG13" i="215"/>
  <c r="QX14" i="215"/>
  <c r="QY14" i="215"/>
  <c r="RB14" i="215"/>
  <c r="RC14" i="215"/>
  <c r="RD14" i="215"/>
  <c r="RG14" i="215"/>
  <c r="QX15" i="215"/>
  <c r="QY15" i="215"/>
  <c r="RB15" i="215"/>
  <c r="RC15" i="215"/>
  <c r="RD15" i="215"/>
  <c r="RG15" i="215"/>
  <c r="QX16" i="215"/>
  <c r="QY16" i="215"/>
  <c r="RB16" i="215"/>
  <c r="RC16" i="215"/>
  <c r="RD16" i="215"/>
  <c r="RG16" i="215"/>
  <c r="QX17" i="215"/>
  <c r="QY17" i="215"/>
  <c r="RB17" i="215"/>
  <c r="RC17" i="215"/>
  <c r="RD17" i="215"/>
  <c r="RG17" i="215"/>
  <c r="QX18" i="215"/>
  <c r="QY18" i="215"/>
  <c r="RB18" i="215"/>
  <c r="RC18" i="215"/>
  <c r="RD18" i="215"/>
  <c r="RG18" i="215"/>
  <c r="QX19" i="215"/>
  <c r="QY19" i="215"/>
  <c r="RB19" i="215"/>
  <c r="RC19" i="215"/>
  <c r="RD19" i="215"/>
  <c r="RG19" i="215"/>
  <c r="QX20" i="215"/>
  <c r="QY20" i="215"/>
  <c r="RB20" i="215"/>
  <c r="RC20" i="215"/>
  <c r="RD20" i="215"/>
  <c r="RG20" i="215"/>
  <c r="QX21" i="215"/>
  <c r="QY21" i="215"/>
  <c r="RB21" i="215"/>
  <c r="RC21" i="215"/>
  <c r="RD21" i="215"/>
  <c r="RG21" i="215"/>
  <c r="QX22" i="215"/>
  <c r="QY22" i="215"/>
  <c r="RB22" i="215"/>
  <c r="RC22" i="215"/>
  <c r="RD22" i="215"/>
  <c r="RG22" i="215"/>
  <c r="QX23" i="215"/>
  <c r="QY23" i="215"/>
  <c r="RB23" i="215"/>
  <c r="RC23" i="215"/>
  <c r="RD23" i="215"/>
  <c r="RG23" i="215"/>
  <c r="QX24" i="215"/>
  <c r="QY24" i="215"/>
  <c r="RB24" i="215"/>
  <c r="RC24" i="215"/>
  <c r="RD24" i="215"/>
  <c r="RG24" i="215"/>
  <c r="QX25" i="215"/>
  <c r="QY25" i="215"/>
  <c r="RB25" i="215"/>
  <c r="RC25" i="215"/>
  <c r="RD25" i="215"/>
  <c r="RG25" i="215"/>
  <c r="QX26" i="215"/>
  <c r="QY26" i="215"/>
  <c r="RB26" i="215"/>
  <c r="RC26" i="215"/>
  <c r="RD26" i="215"/>
  <c r="RG26" i="215"/>
  <c r="QX27" i="215"/>
  <c r="QY27" i="215"/>
  <c r="RB27" i="215"/>
  <c r="RC27" i="215"/>
  <c r="RD27" i="215"/>
  <c r="RG27" i="215"/>
  <c r="QX28" i="215"/>
  <c r="QY28" i="215"/>
  <c r="RB28" i="215"/>
  <c r="RC28" i="215"/>
  <c r="RD28" i="215"/>
  <c r="RG28" i="215"/>
  <c r="QX29" i="215"/>
  <c r="QY29" i="215"/>
  <c r="RB29" i="215"/>
  <c r="RC29" i="215"/>
  <c r="RD29" i="215"/>
  <c r="RG29" i="215"/>
  <c r="QX30" i="215"/>
  <c r="QY30" i="215"/>
  <c r="RB30" i="215"/>
  <c r="RC30" i="215"/>
  <c r="RD30" i="215"/>
  <c r="RG30" i="215"/>
  <c r="QX31" i="215"/>
  <c r="QY31" i="215"/>
  <c r="RB31" i="215"/>
  <c r="RC31" i="215"/>
  <c r="RD31" i="215"/>
  <c r="RG31" i="215"/>
  <c r="QX32" i="215"/>
  <c r="QY32" i="215"/>
  <c r="RB32" i="215"/>
  <c r="RC32" i="215"/>
  <c r="RD32" i="215"/>
  <c r="RG32" i="215"/>
  <c r="QW33" i="215"/>
  <c r="RB33" i="215"/>
  <c r="RG33" i="215"/>
  <c r="QV3" i="215"/>
  <c r="QV4" i="215"/>
  <c r="QV5" i="215"/>
  <c r="QV6" i="215"/>
  <c r="QV7" i="215"/>
  <c r="QV8" i="215"/>
  <c r="QV9" i="215"/>
  <c r="QV10" i="215"/>
  <c r="QV11" i="215"/>
  <c r="QV12" i="215"/>
  <c r="QV13" i="215"/>
  <c r="QV14" i="215"/>
  <c r="QV15" i="215"/>
  <c r="QV16" i="215"/>
  <c r="QV17" i="215"/>
  <c r="QV18" i="215"/>
  <c r="QV19" i="215"/>
  <c r="QV20" i="215"/>
  <c r="QV21" i="215"/>
  <c r="QV22" i="215"/>
  <c r="QV23" i="215"/>
  <c r="QV24" i="215"/>
  <c r="QV25" i="215"/>
  <c r="QV26" i="215"/>
  <c r="QV27" i="215"/>
  <c r="QV28" i="215"/>
  <c r="QV29" i="215"/>
  <c r="QV30" i="215"/>
  <c r="QV31" i="215"/>
  <c r="QV32" i="215"/>
  <c r="QV33" i="215"/>
  <c r="QV2" i="215"/>
  <c r="QM2" i="215"/>
  <c r="QN2" i="215"/>
  <c r="QO2" i="215"/>
  <c r="QP2" i="215"/>
  <c r="QQ2" i="215"/>
  <c r="QR2" i="215"/>
  <c r="QS2" i="215"/>
  <c r="QT2" i="215"/>
  <c r="QU2" i="215"/>
  <c r="QL2" i="215"/>
  <c r="QK2" i="215"/>
  <c r="QL3" i="215"/>
  <c r="QM3" i="215"/>
  <c r="QP3" i="215"/>
  <c r="QQ3" i="215"/>
  <c r="QR3" i="215"/>
  <c r="QU3" i="215"/>
  <c r="QL4" i="215"/>
  <c r="QM4" i="215"/>
  <c r="QP4" i="215"/>
  <c r="QQ4" i="215"/>
  <c r="QR4" i="215"/>
  <c r="QU4" i="215"/>
  <c r="QL5" i="215"/>
  <c r="QM5" i="215"/>
  <c r="QP5" i="215"/>
  <c r="QQ5" i="215"/>
  <c r="QR5" i="215"/>
  <c r="QU5" i="215"/>
  <c r="QL6" i="215"/>
  <c r="QM6" i="215"/>
  <c r="QP6" i="215"/>
  <c r="QQ6" i="215"/>
  <c r="QR6" i="215"/>
  <c r="QU6" i="215"/>
  <c r="QL7" i="215"/>
  <c r="QM7" i="215"/>
  <c r="QP7" i="215"/>
  <c r="QQ7" i="215"/>
  <c r="QR7" i="215"/>
  <c r="QU7" i="215"/>
  <c r="QL8" i="215"/>
  <c r="QM8" i="215"/>
  <c r="QP8" i="215"/>
  <c r="QQ8" i="215"/>
  <c r="QR8" i="215"/>
  <c r="QU8" i="215"/>
  <c r="QL9" i="215"/>
  <c r="QM9" i="215"/>
  <c r="QP9" i="215"/>
  <c r="QQ9" i="215"/>
  <c r="QR9" i="215"/>
  <c r="QU9" i="215"/>
  <c r="QL10" i="215"/>
  <c r="QM10" i="215"/>
  <c r="QP10" i="215"/>
  <c r="QQ10" i="215"/>
  <c r="QR10" i="215"/>
  <c r="QU10" i="215"/>
  <c r="QL11" i="215"/>
  <c r="QM11" i="215"/>
  <c r="QP11" i="215"/>
  <c r="QQ11" i="215"/>
  <c r="QR11" i="215"/>
  <c r="QU11" i="215"/>
  <c r="QL12" i="215"/>
  <c r="QM12" i="215"/>
  <c r="QP12" i="215"/>
  <c r="QQ12" i="215"/>
  <c r="QR12" i="215"/>
  <c r="QU12" i="215"/>
  <c r="QL13" i="215"/>
  <c r="QM13" i="215"/>
  <c r="QP13" i="215"/>
  <c r="QQ13" i="215"/>
  <c r="QR13" i="215"/>
  <c r="QU13" i="215"/>
  <c r="QL14" i="215"/>
  <c r="QM14" i="215"/>
  <c r="QP14" i="215"/>
  <c r="QQ14" i="215"/>
  <c r="QR14" i="215"/>
  <c r="QU14" i="215"/>
  <c r="QL15" i="215"/>
  <c r="QM15" i="215"/>
  <c r="QP15" i="215"/>
  <c r="QQ15" i="215"/>
  <c r="QR15" i="215"/>
  <c r="QU15" i="215"/>
  <c r="QL16" i="215"/>
  <c r="QM16" i="215"/>
  <c r="QP16" i="215"/>
  <c r="QQ16" i="215"/>
  <c r="QR16" i="215"/>
  <c r="QU16" i="215"/>
  <c r="QL17" i="215"/>
  <c r="QM17" i="215"/>
  <c r="QP17" i="215"/>
  <c r="QQ17" i="215"/>
  <c r="QR17" i="215"/>
  <c r="QU17" i="215"/>
  <c r="QL18" i="215"/>
  <c r="QM18" i="215"/>
  <c r="QP18" i="215"/>
  <c r="QQ18" i="215"/>
  <c r="QR18" i="215"/>
  <c r="QU18" i="215"/>
  <c r="QL19" i="215"/>
  <c r="QM19" i="215"/>
  <c r="QP19" i="215"/>
  <c r="QQ19" i="215"/>
  <c r="QR19" i="215"/>
  <c r="QU19" i="215"/>
  <c r="QL20" i="215"/>
  <c r="QM20" i="215"/>
  <c r="QP20" i="215"/>
  <c r="QQ20" i="215"/>
  <c r="QR20" i="215"/>
  <c r="QU20" i="215"/>
  <c r="QL21" i="215"/>
  <c r="QM21" i="215"/>
  <c r="QP21" i="215"/>
  <c r="QQ21" i="215"/>
  <c r="QR21" i="215"/>
  <c r="QU21" i="215"/>
  <c r="QL22" i="215"/>
  <c r="QM22" i="215"/>
  <c r="QP22" i="215"/>
  <c r="QQ22" i="215"/>
  <c r="QR22" i="215"/>
  <c r="QU22" i="215"/>
  <c r="QL23" i="215"/>
  <c r="QM23" i="215"/>
  <c r="QP23" i="215"/>
  <c r="QQ23" i="215"/>
  <c r="QR23" i="215"/>
  <c r="QU23" i="215"/>
  <c r="QL24" i="215"/>
  <c r="QM24" i="215"/>
  <c r="QP24" i="215"/>
  <c r="QQ24" i="215"/>
  <c r="QR24" i="215"/>
  <c r="QU24" i="215"/>
  <c r="QL25" i="215"/>
  <c r="QM25" i="215"/>
  <c r="QP25" i="215"/>
  <c r="QQ25" i="215"/>
  <c r="QR25" i="215"/>
  <c r="QU25" i="215"/>
  <c r="QL26" i="215"/>
  <c r="QM26" i="215"/>
  <c r="QP26" i="215"/>
  <c r="QQ26" i="215"/>
  <c r="QR26" i="215"/>
  <c r="QU26" i="215"/>
  <c r="QL27" i="215"/>
  <c r="QM27" i="215"/>
  <c r="QP27" i="215"/>
  <c r="QQ27" i="215"/>
  <c r="QR27" i="215"/>
  <c r="QU27" i="215"/>
  <c r="QL28" i="215"/>
  <c r="QM28" i="215"/>
  <c r="QP28" i="215"/>
  <c r="QQ28" i="215"/>
  <c r="QR28" i="215"/>
  <c r="QU28" i="215"/>
  <c r="QL29" i="215"/>
  <c r="QM29" i="215"/>
  <c r="QP29" i="215"/>
  <c r="QQ29" i="215"/>
  <c r="QR29" i="215"/>
  <c r="QU29" i="215"/>
  <c r="QL30" i="215"/>
  <c r="QM30" i="215"/>
  <c r="QP30" i="215"/>
  <c r="QQ30" i="215"/>
  <c r="QR30" i="215"/>
  <c r="QU30" i="215"/>
  <c r="QL31" i="215"/>
  <c r="QM31" i="215"/>
  <c r="QP31" i="215"/>
  <c r="QQ31" i="215"/>
  <c r="QR31" i="215"/>
  <c r="QU31" i="215"/>
  <c r="QL32" i="215"/>
  <c r="QM32" i="215"/>
  <c r="QP32" i="215"/>
  <c r="QQ32" i="215"/>
  <c r="QR32" i="215"/>
  <c r="QU32" i="215"/>
  <c r="QK33" i="215"/>
  <c r="QP33" i="215"/>
  <c r="QU33" i="215"/>
  <c r="QJ3" i="215"/>
  <c r="QJ4" i="215"/>
  <c r="QJ5" i="215"/>
  <c r="QJ6" i="215"/>
  <c r="QJ7" i="215"/>
  <c r="QJ8" i="215"/>
  <c r="QJ9" i="215"/>
  <c r="QJ10" i="215"/>
  <c r="QJ11" i="215"/>
  <c r="QJ12" i="215"/>
  <c r="QJ13" i="215"/>
  <c r="QJ14" i="215"/>
  <c r="QJ15" i="215"/>
  <c r="QJ16" i="215"/>
  <c r="QJ17" i="215"/>
  <c r="QJ18" i="215"/>
  <c r="QJ19" i="215"/>
  <c r="QJ20" i="215"/>
  <c r="QJ21" i="215"/>
  <c r="QJ22" i="215"/>
  <c r="QJ23" i="215"/>
  <c r="QJ24" i="215"/>
  <c r="QJ25" i="215"/>
  <c r="QJ26" i="215"/>
  <c r="QJ27" i="215"/>
  <c r="QJ28" i="215"/>
  <c r="QJ29" i="215"/>
  <c r="QJ30" i="215"/>
  <c r="QJ31" i="215"/>
  <c r="QJ32" i="215"/>
  <c r="QJ33" i="215"/>
  <c r="QJ2" i="215"/>
  <c r="QA2" i="215"/>
  <c r="QB2" i="215"/>
  <c r="QC2" i="215"/>
  <c r="QD2" i="215"/>
  <c r="QE2" i="215"/>
  <c r="QF2" i="215"/>
  <c r="QG2" i="215"/>
  <c r="QH2" i="215"/>
  <c r="QI2" i="215"/>
  <c r="PZ2" i="215"/>
  <c r="PY2" i="215"/>
  <c r="PZ3" i="215"/>
  <c r="QA3" i="215"/>
  <c r="QD3" i="215"/>
  <c r="QE3" i="215"/>
  <c r="QF3" i="215"/>
  <c r="QI3" i="215"/>
  <c r="PZ4" i="215"/>
  <c r="QA4" i="215"/>
  <c r="QD4" i="215"/>
  <c r="QE4" i="215"/>
  <c r="QF4" i="215"/>
  <c r="QI4" i="215"/>
  <c r="PZ5" i="215"/>
  <c r="QA5" i="215"/>
  <c r="QD5" i="215"/>
  <c r="QE5" i="215"/>
  <c r="QF5" i="215"/>
  <c r="QI5" i="215"/>
  <c r="PZ6" i="215"/>
  <c r="QA6" i="215"/>
  <c r="QD6" i="215"/>
  <c r="QE6" i="215"/>
  <c r="QF6" i="215"/>
  <c r="QI6" i="215"/>
  <c r="PZ7" i="215"/>
  <c r="QA7" i="215"/>
  <c r="QD7" i="215"/>
  <c r="QE7" i="215"/>
  <c r="QF7" i="215"/>
  <c r="QI7" i="215"/>
  <c r="PZ8" i="215"/>
  <c r="QA8" i="215"/>
  <c r="QD8" i="215"/>
  <c r="QE8" i="215"/>
  <c r="QF8" i="215"/>
  <c r="QI8" i="215"/>
  <c r="PZ9" i="215"/>
  <c r="QA9" i="215"/>
  <c r="QD9" i="215"/>
  <c r="QE9" i="215"/>
  <c r="QF9" i="215"/>
  <c r="QI9" i="215"/>
  <c r="PZ10" i="215"/>
  <c r="QA10" i="215"/>
  <c r="QD10" i="215"/>
  <c r="QE10" i="215"/>
  <c r="QF10" i="215"/>
  <c r="QI10" i="215"/>
  <c r="PZ11" i="215"/>
  <c r="QA11" i="215"/>
  <c r="QD11" i="215"/>
  <c r="QE11" i="215"/>
  <c r="QF11" i="215"/>
  <c r="QI11" i="215"/>
  <c r="PZ12" i="215"/>
  <c r="QA12" i="215"/>
  <c r="QD12" i="215"/>
  <c r="QE12" i="215"/>
  <c r="QF12" i="215"/>
  <c r="QI12" i="215"/>
  <c r="PZ13" i="215"/>
  <c r="QA13" i="215"/>
  <c r="QD13" i="215"/>
  <c r="QE13" i="215"/>
  <c r="QF13" i="215"/>
  <c r="QI13" i="215"/>
  <c r="PZ14" i="215"/>
  <c r="QA14" i="215"/>
  <c r="QD14" i="215"/>
  <c r="QE14" i="215"/>
  <c r="QF14" i="215"/>
  <c r="QI14" i="215"/>
  <c r="PZ15" i="215"/>
  <c r="QA15" i="215"/>
  <c r="QD15" i="215"/>
  <c r="QE15" i="215"/>
  <c r="QF15" i="215"/>
  <c r="QI15" i="215"/>
  <c r="PZ16" i="215"/>
  <c r="QA16" i="215"/>
  <c r="QD16" i="215"/>
  <c r="QE16" i="215"/>
  <c r="QF16" i="215"/>
  <c r="QI16" i="215"/>
  <c r="PZ17" i="215"/>
  <c r="QA17" i="215"/>
  <c r="QD17" i="215"/>
  <c r="QE17" i="215"/>
  <c r="QF17" i="215"/>
  <c r="QI17" i="215"/>
  <c r="PZ18" i="215"/>
  <c r="QA18" i="215"/>
  <c r="QD18" i="215"/>
  <c r="QE18" i="215"/>
  <c r="QF18" i="215"/>
  <c r="QI18" i="215"/>
  <c r="PZ19" i="215"/>
  <c r="QA19" i="215"/>
  <c r="QD19" i="215"/>
  <c r="QE19" i="215"/>
  <c r="QF19" i="215"/>
  <c r="QI19" i="215"/>
  <c r="PZ20" i="215"/>
  <c r="QA20" i="215"/>
  <c r="QD20" i="215"/>
  <c r="QE20" i="215"/>
  <c r="QF20" i="215"/>
  <c r="QI20" i="215"/>
  <c r="PZ21" i="215"/>
  <c r="QA21" i="215"/>
  <c r="QD21" i="215"/>
  <c r="QE21" i="215"/>
  <c r="QF21" i="215"/>
  <c r="QI21" i="215"/>
  <c r="PZ22" i="215"/>
  <c r="QA22" i="215"/>
  <c r="QD22" i="215"/>
  <c r="QE22" i="215"/>
  <c r="QF22" i="215"/>
  <c r="QI22" i="215"/>
  <c r="PZ23" i="215"/>
  <c r="QA23" i="215"/>
  <c r="QD23" i="215"/>
  <c r="QE23" i="215"/>
  <c r="QF23" i="215"/>
  <c r="QI23" i="215"/>
  <c r="PZ24" i="215"/>
  <c r="QA24" i="215"/>
  <c r="QD24" i="215"/>
  <c r="QE24" i="215"/>
  <c r="QF24" i="215"/>
  <c r="QI24" i="215"/>
  <c r="PZ25" i="215"/>
  <c r="QA25" i="215"/>
  <c r="QD25" i="215"/>
  <c r="QE25" i="215"/>
  <c r="QF25" i="215"/>
  <c r="QI25" i="215"/>
  <c r="PZ26" i="215"/>
  <c r="QA26" i="215"/>
  <c r="QD26" i="215"/>
  <c r="QE26" i="215"/>
  <c r="QF26" i="215"/>
  <c r="QI26" i="215"/>
  <c r="PZ27" i="215"/>
  <c r="QA27" i="215"/>
  <c r="QD27" i="215"/>
  <c r="QE27" i="215"/>
  <c r="QF27" i="215"/>
  <c r="QI27" i="215"/>
  <c r="PZ28" i="215"/>
  <c r="QA28" i="215"/>
  <c r="QD28" i="215"/>
  <c r="QE28" i="215"/>
  <c r="QF28" i="215"/>
  <c r="QI28" i="215"/>
  <c r="PZ29" i="215"/>
  <c r="QA29" i="215"/>
  <c r="QD29" i="215"/>
  <c r="QE29" i="215"/>
  <c r="QF29" i="215"/>
  <c r="QI29" i="215"/>
  <c r="PZ30" i="215"/>
  <c r="QA30" i="215"/>
  <c r="QD30" i="215"/>
  <c r="QE30" i="215"/>
  <c r="QF30" i="215"/>
  <c r="QI30" i="215"/>
  <c r="PZ31" i="215"/>
  <c r="QA31" i="215"/>
  <c r="QD31" i="215"/>
  <c r="QE31" i="215"/>
  <c r="QF31" i="215"/>
  <c r="QI31" i="215"/>
  <c r="PZ32" i="215"/>
  <c r="QA32" i="215"/>
  <c r="QD32" i="215"/>
  <c r="QE32" i="215"/>
  <c r="QF32" i="215"/>
  <c r="QI32" i="215"/>
  <c r="PY33" i="215"/>
  <c r="QD33" i="215"/>
  <c r="QI33" i="215"/>
  <c r="PX3" i="215"/>
  <c r="PX4" i="215"/>
  <c r="PX5" i="215"/>
  <c r="PX6" i="215"/>
  <c r="PX7" i="215"/>
  <c r="PX8" i="215"/>
  <c r="PX9" i="215"/>
  <c r="PX10" i="215"/>
  <c r="PX11" i="215"/>
  <c r="PX12" i="215"/>
  <c r="PX13" i="215"/>
  <c r="PX14" i="215"/>
  <c r="PX15" i="215"/>
  <c r="PX16" i="215"/>
  <c r="PX17" i="215"/>
  <c r="PX18" i="215"/>
  <c r="PX19" i="215"/>
  <c r="PX20" i="215"/>
  <c r="PX21" i="215"/>
  <c r="PX22" i="215"/>
  <c r="PX23" i="215"/>
  <c r="PX24" i="215"/>
  <c r="PX25" i="215"/>
  <c r="PX26" i="215"/>
  <c r="PX27" i="215"/>
  <c r="PX28" i="215"/>
  <c r="PX29" i="215"/>
  <c r="PX30" i="215"/>
  <c r="PX31" i="215"/>
  <c r="PX32" i="215"/>
  <c r="PX33" i="215"/>
  <c r="PX2" i="215"/>
  <c r="PW2" i="215"/>
  <c r="PW3" i="215"/>
  <c r="PW4" i="215"/>
  <c r="PW5" i="215"/>
  <c r="PW6" i="215"/>
  <c r="PW7" i="215"/>
  <c r="PW8" i="215"/>
  <c r="PW9" i="215"/>
  <c r="PW10" i="215"/>
  <c r="PW11" i="215"/>
  <c r="PW12" i="215"/>
  <c r="PW13" i="215"/>
  <c r="PW14" i="215"/>
  <c r="PW15" i="215"/>
  <c r="PW16" i="215"/>
  <c r="PW17" i="215"/>
  <c r="PW18" i="215"/>
  <c r="PW19" i="215"/>
  <c r="PW20" i="215"/>
  <c r="PW21" i="215"/>
  <c r="PW22" i="215"/>
  <c r="PW23" i="215"/>
  <c r="PW24" i="215"/>
  <c r="PW25" i="215"/>
  <c r="PW26" i="215"/>
  <c r="PW27" i="215"/>
  <c r="PW28" i="215"/>
  <c r="PW29" i="215"/>
  <c r="PW30" i="215"/>
  <c r="PW31" i="215"/>
  <c r="PW32" i="215"/>
  <c r="PW33" i="215"/>
  <c r="PO2" i="215"/>
  <c r="PP2" i="215"/>
  <c r="PQ2" i="215"/>
  <c r="PR2" i="215"/>
  <c r="PS2" i="215"/>
  <c r="PT2" i="215"/>
  <c r="PU2" i="215"/>
  <c r="PV2" i="215"/>
  <c r="PN2" i="215"/>
  <c r="PM2" i="215"/>
  <c r="PN3" i="215"/>
  <c r="PO3" i="215"/>
  <c r="PR3" i="215"/>
  <c r="PS3" i="215"/>
  <c r="PT3" i="215"/>
  <c r="PN4" i="215"/>
  <c r="PO4" i="215"/>
  <c r="PR4" i="215"/>
  <c r="PS4" i="215"/>
  <c r="PT4" i="215"/>
  <c r="PN5" i="215"/>
  <c r="PO5" i="215"/>
  <c r="PR5" i="215"/>
  <c r="PS5" i="215"/>
  <c r="PT5" i="215"/>
  <c r="PN6" i="215"/>
  <c r="PO6" i="215"/>
  <c r="PR6" i="215"/>
  <c r="PS6" i="215"/>
  <c r="PT6" i="215"/>
  <c r="PN7" i="215"/>
  <c r="PO7" i="215"/>
  <c r="PR7" i="215"/>
  <c r="PS7" i="215"/>
  <c r="PT7" i="215"/>
  <c r="PN8" i="215"/>
  <c r="PO8" i="215"/>
  <c r="PR8" i="215"/>
  <c r="PS8" i="215"/>
  <c r="PT8" i="215"/>
  <c r="PN9" i="215"/>
  <c r="PO9" i="215"/>
  <c r="PR9" i="215"/>
  <c r="PS9" i="215"/>
  <c r="PT9" i="215"/>
  <c r="PN10" i="215"/>
  <c r="PO10" i="215"/>
  <c r="PR10" i="215"/>
  <c r="PS10" i="215"/>
  <c r="PT10" i="215"/>
  <c r="PN11" i="215"/>
  <c r="PO11" i="215"/>
  <c r="PR11" i="215"/>
  <c r="PS11" i="215"/>
  <c r="PT11" i="215"/>
  <c r="PN12" i="215"/>
  <c r="PO12" i="215"/>
  <c r="PR12" i="215"/>
  <c r="PS12" i="215"/>
  <c r="PT12" i="215"/>
  <c r="PN13" i="215"/>
  <c r="PO13" i="215"/>
  <c r="PR13" i="215"/>
  <c r="PS13" i="215"/>
  <c r="PT13" i="215"/>
  <c r="PN14" i="215"/>
  <c r="PO14" i="215"/>
  <c r="PR14" i="215"/>
  <c r="PS14" i="215"/>
  <c r="PT14" i="215"/>
  <c r="PN15" i="215"/>
  <c r="PO15" i="215"/>
  <c r="PR15" i="215"/>
  <c r="PS15" i="215"/>
  <c r="PT15" i="215"/>
  <c r="PN16" i="215"/>
  <c r="PO16" i="215"/>
  <c r="PR16" i="215"/>
  <c r="PS16" i="215"/>
  <c r="PT16" i="215"/>
  <c r="PN17" i="215"/>
  <c r="PO17" i="215"/>
  <c r="PR17" i="215"/>
  <c r="PS17" i="215"/>
  <c r="PT17" i="215"/>
  <c r="PN18" i="215"/>
  <c r="PO18" i="215"/>
  <c r="PR18" i="215"/>
  <c r="PS18" i="215"/>
  <c r="PT18" i="215"/>
  <c r="PN19" i="215"/>
  <c r="PO19" i="215"/>
  <c r="PR19" i="215"/>
  <c r="PS19" i="215"/>
  <c r="PT19" i="215"/>
  <c r="PN20" i="215"/>
  <c r="PO20" i="215"/>
  <c r="PR20" i="215"/>
  <c r="PS20" i="215"/>
  <c r="PT20" i="215"/>
  <c r="PN21" i="215"/>
  <c r="PO21" i="215"/>
  <c r="PR21" i="215"/>
  <c r="PS21" i="215"/>
  <c r="PT21" i="215"/>
  <c r="PN22" i="215"/>
  <c r="PO22" i="215"/>
  <c r="PR22" i="215"/>
  <c r="PS22" i="215"/>
  <c r="PT22" i="215"/>
  <c r="PN23" i="215"/>
  <c r="PO23" i="215"/>
  <c r="PR23" i="215"/>
  <c r="PS23" i="215"/>
  <c r="PT23" i="215"/>
  <c r="PN24" i="215"/>
  <c r="PO24" i="215"/>
  <c r="PR24" i="215"/>
  <c r="PS24" i="215"/>
  <c r="PT24" i="215"/>
  <c r="PN25" i="215"/>
  <c r="PO25" i="215"/>
  <c r="PR25" i="215"/>
  <c r="PS25" i="215"/>
  <c r="PT25" i="215"/>
  <c r="PN26" i="215"/>
  <c r="PO26" i="215"/>
  <c r="PR26" i="215"/>
  <c r="PS26" i="215"/>
  <c r="PT26" i="215"/>
  <c r="PN27" i="215"/>
  <c r="PO27" i="215"/>
  <c r="PR27" i="215"/>
  <c r="PS27" i="215"/>
  <c r="PT27" i="215"/>
  <c r="PN28" i="215"/>
  <c r="PO28" i="215"/>
  <c r="PR28" i="215"/>
  <c r="PS28" i="215"/>
  <c r="PT28" i="215"/>
  <c r="PN29" i="215"/>
  <c r="PO29" i="215"/>
  <c r="PR29" i="215"/>
  <c r="PS29" i="215"/>
  <c r="PT29" i="215"/>
  <c r="PN30" i="215"/>
  <c r="PO30" i="215"/>
  <c r="PR30" i="215"/>
  <c r="PS30" i="215"/>
  <c r="PT30" i="215"/>
  <c r="PN31" i="215"/>
  <c r="PO31" i="215"/>
  <c r="PR31" i="215"/>
  <c r="PS31" i="215"/>
  <c r="PT31" i="215"/>
  <c r="PN32" i="215"/>
  <c r="PO32" i="215"/>
  <c r="PR32" i="215"/>
  <c r="PS32" i="215"/>
  <c r="PT32" i="215"/>
  <c r="PM33" i="215"/>
  <c r="PR33" i="215"/>
  <c r="PL3" i="215"/>
  <c r="PL4" i="215"/>
  <c r="PL5" i="215"/>
  <c r="PL6" i="215"/>
  <c r="PL7" i="215"/>
  <c r="PL8" i="215"/>
  <c r="PL9" i="215"/>
  <c r="PL10" i="215"/>
  <c r="PL11" i="215"/>
  <c r="PL12" i="215"/>
  <c r="PL13" i="215"/>
  <c r="PL14" i="215"/>
  <c r="PL15" i="215"/>
  <c r="PL16" i="215"/>
  <c r="PL17" i="215"/>
  <c r="PL18" i="215"/>
  <c r="PL19" i="215"/>
  <c r="PL20" i="215"/>
  <c r="PL21" i="215"/>
  <c r="PL22" i="215"/>
  <c r="PL23" i="215"/>
  <c r="PL24" i="215"/>
  <c r="PL25" i="215"/>
  <c r="PL26" i="215"/>
  <c r="PL27" i="215"/>
  <c r="PL28" i="215"/>
  <c r="PL29" i="215"/>
  <c r="PL30" i="215"/>
  <c r="PL31" i="215"/>
  <c r="PL32" i="215"/>
  <c r="PL33" i="215"/>
  <c r="PL2" i="215"/>
  <c r="PC2" i="215"/>
  <c r="PD2" i="215"/>
  <c r="PE2" i="215"/>
  <c r="PF2" i="215"/>
  <c r="PG2" i="215"/>
  <c r="PH2" i="215"/>
  <c r="PI2" i="215"/>
  <c r="PJ2" i="215"/>
  <c r="PK2" i="215"/>
  <c r="PB2" i="215"/>
  <c r="PK3" i="215"/>
  <c r="PK4" i="215"/>
  <c r="PK5" i="215"/>
  <c r="PK6" i="215"/>
  <c r="PK7" i="215"/>
  <c r="PK8" i="215"/>
  <c r="PK9" i="215"/>
  <c r="PK10" i="215"/>
  <c r="PK11" i="215"/>
  <c r="PK12" i="215"/>
  <c r="PK13" i="215"/>
  <c r="PK14" i="215"/>
  <c r="PK15" i="215"/>
  <c r="PK16" i="215"/>
  <c r="PK17" i="215"/>
  <c r="PK18" i="215"/>
  <c r="PK19" i="215"/>
  <c r="PK20" i="215"/>
  <c r="PK21" i="215"/>
  <c r="PK22" i="215"/>
  <c r="PK23" i="215"/>
  <c r="PK24" i="215"/>
  <c r="PK25" i="215"/>
  <c r="PK26" i="215"/>
  <c r="PK27" i="215"/>
  <c r="PK28" i="215"/>
  <c r="PK29" i="215"/>
  <c r="PK30" i="215"/>
  <c r="PK31" i="215"/>
  <c r="PK32" i="215"/>
  <c r="PK33" i="215"/>
  <c r="PA2" i="215"/>
  <c r="PB3" i="215"/>
  <c r="PC3" i="215"/>
  <c r="PF3" i="215"/>
  <c r="PG3" i="215"/>
  <c r="PH3" i="215"/>
  <c r="PB4" i="215"/>
  <c r="PC4" i="215"/>
  <c r="PF4" i="215"/>
  <c r="PG4" i="215"/>
  <c r="PH4" i="215"/>
  <c r="PB5" i="215"/>
  <c r="PC5" i="215"/>
  <c r="PF5" i="215"/>
  <c r="PG5" i="215"/>
  <c r="PH5" i="215"/>
  <c r="PB6" i="215"/>
  <c r="PC6" i="215"/>
  <c r="PF6" i="215"/>
  <c r="PG6" i="215"/>
  <c r="PH6" i="215"/>
  <c r="PB7" i="215"/>
  <c r="PC7" i="215"/>
  <c r="PF7" i="215"/>
  <c r="PG7" i="215"/>
  <c r="PH7" i="215"/>
  <c r="PB8" i="215"/>
  <c r="PC8" i="215"/>
  <c r="PF8" i="215"/>
  <c r="PG8" i="215"/>
  <c r="PH8" i="215"/>
  <c r="PB9" i="215"/>
  <c r="PC9" i="215"/>
  <c r="PF9" i="215"/>
  <c r="PG9" i="215"/>
  <c r="PH9" i="215"/>
  <c r="PB10" i="215"/>
  <c r="PC10" i="215"/>
  <c r="PF10" i="215"/>
  <c r="PG10" i="215"/>
  <c r="PH10" i="215"/>
  <c r="PB11" i="215"/>
  <c r="PC11" i="215"/>
  <c r="PF11" i="215"/>
  <c r="PG11" i="215"/>
  <c r="PH11" i="215"/>
  <c r="PB12" i="215"/>
  <c r="PC12" i="215"/>
  <c r="PF12" i="215"/>
  <c r="PG12" i="215"/>
  <c r="PH12" i="215"/>
  <c r="PB13" i="215"/>
  <c r="PC13" i="215"/>
  <c r="PF13" i="215"/>
  <c r="PG13" i="215"/>
  <c r="PH13" i="215"/>
  <c r="PB14" i="215"/>
  <c r="PC14" i="215"/>
  <c r="PF14" i="215"/>
  <c r="PG14" i="215"/>
  <c r="PH14" i="215"/>
  <c r="PB15" i="215"/>
  <c r="PC15" i="215"/>
  <c r="PF15" i="215"/>
  <c r="PG15" i="215"/>
  <c r="PH15" i="215"/>
  <c r="PB16" i="215"/>
  <c r="PC16" i="215"/>
  <c r="PF16" i="215"/>
  <c r="PG16" i="215"/>
  <c r="PH16" i="215"/>
  <c r="PB17" i="215"/>
  <c r="PC17" i="215"/>
  <c r="PF17" i="215"/>
  <c r="PG17" i="215"/>
  <c r="PH17" i="215"/>
  <c r="PB18" i="215"/>
  <c r="PC18" i="215"/>
  <c r="PF18" i="215"/>
  <c r="PG18" i="215"/>
  <c r="PH18" i="215"/>
  <c r="PB19" i="215"/>
  <c r="PC19" i="215"/>
  <c r="PF19" i="215"/>
  <c r="PG19" i="215"/>
  <c r="PH19" i="215"/>
  <c r="PB20" i="215"/>
  <c r="PC20" i="215"/>
  <c r="PF20" i="215"/>
  <c r="PG20" i="215"/>
  <c r="PH20" i="215"/>
  <c r="PB21" i="215"/>
  <c r="PC21" i="215"/>
  <c r="PF21" i="215"/>
  <c r="PG21" i="215"/>
  <c r="PH21" i="215"/>
  <c r="PB22" i="215"/>
  <c r="PC22" i="215"/>
  <c r="PF22" i="215"/>
  <c r="PG22" i="215"/>
  <c r="PH22" i="215"/>
  <c r="PB23" i="215"/>
  <c r="PC23" i="215"/>
  <c r="PF23" i="215"/>
  <c r="PG23" i="215"/>
  <c r="PH23" i="215"/>
  <c r="PB24" i="215"/>
  <c r="PC24" i="215"/>
  <c r="PF24" i="215"/>
  <c r="PG24" i="215"/>
  <c r="PH24" i="215"/>
  <c r="PB25" i="215"/>
  <c r="PC25" i="215"/>
  <c r="PF25" i="215"/>
  <c r="PG25" i="215"/>
  <c r="PH25" i="215"/>
  <c r="PB26" i="215"/>
  <c r="PC26" i="215"/>
  <c r="PF26" i="215"/>
  <c r="PG26" i="215"/>
  <c r="PH26" i="215"/>
  <c r="PB27" i="215"/>
  <c r="PC27" i="215"/>
  <c r="PF27" i="215"/>
  <c r="PG27" i="215"/>
  <c r="PH27" i="215"/>
  <c r="PB28" i="215"/>
  <c r="PC28" i="215"/>
  <c r="PF28" i="215"/>
  <c r="PG28" i="215"/>
  <c r="PH28" i="215"/>
  <c r="PB29" i="215"/>
  <c r="PC29" i="215"/>
  <c r="PF29" i="215"/>
  <c r="PG29" i="215"/>
  <c r="PH29" i="215"/>
  <c r="PB30" i="215"/>
  <c r="PC30" i="215"/>
  <c r="PF30" i="215"/>
  <c r="PG30" i="215"/>
  <c r="PH30" i="215"/>
  <c r="PB31" i="215"/>
  <c r="PC31" i="215"/>
  <c r="PF31" i="215"/>
  <c r="PG31" i="215"/>
  <c r="PH31" i="215"/>
  <c r="PB32" i="215"/>
  <c r="PC32" i="215"/>
  <c r="PF32" i="215"/>
  <c r="PG32" i="215"/>
  <c r="PH32" i="215"/>
  <c r="PA33" i="215"/>
  <c r="PF33" i="215"/>
  <c r="OZ3" i="215"/>
  <c r="OZ4" i="215"/>
  <c r="OZ5" i="215"/>
  <c r="OZ6" i="215"/>
  <c r="OZ7" i="215"/>
  <c r="OZ8" i="215"/>
  <c r="OZ9" i="215"/>
  <c r="OZ10" i="215"/>
  <c r="OZ11" i="215"/>
  <c r="OZ12" i="215"/>
  <c r="OZ13" i="215"/>
  <c r="OZ14" i="215"/>
  <c r="OZ15" i="215"/>
  <c r="OZ16" i="215"/>
  <c r="OZ17" i="215"/>
  <c r="OZ18" i="215"/>
  <c r="OZ19" i="215"/>
  <c r="OZ20" i="215"/>
  <c r="OZ21" i="215"/>
  <c r="OZ22" i="215"/>
  <c r="OZ23" i="215"/>
  <c r="OZ24" i="215"/>
  <c r="OZ25" i="215"/>
  <c r="OZ26" i="215"/>
  <c r="OZ27" i="215"/>
  <c r="OZ28" i="215"/>
  <c r="OZ29" i="215"/>
  <c r="OZ30" i="215"/>
  <c r="OZ31" i="215"/>
  <c r="OZ32" i="215"/>
  <c r="OZ33" i="215"/>
  <c r="OZ2" i="215"/>
  <c r="OU2" i="215"/>
  <c r="OV2" i="215"/>
  <c r="OW2" i="215"/>
  <c r="OX2" i="215"/>
  <c r="OY2" i="215"/>
  <c r="OU3" i="215"/>
  <c r="OV3" i="215"/>
  <c r="OY3" i="215"/>
  <c r="OU4" i="215"/>
  <c r="OV4" i="215"/>
  <c r="OY4" i="215"/>
  <c r="OU5" i="215"/>
  <c r="OV5" i="215"/>
  <c r="OY5" i="215"/>
  <c r="OU6" i="215"/>
  <c r="OV6" i="215"/>
  <c r="OY6" i="215"/>
  <c r="OU7" i="215"/>
  <c r="OV7" i="215"/>
  <c r="OY7" i="215"/>
  <c r="OU8" i="215"/>
  <c r="OV8" i="215"/>
  <c r="OY8" i="215"/>
  <c r="OU9" i="215"/>
  <c r="OV9" i="215"/>
  <c r="OY9" i="215"/>
  <c r="OU10" i="215"/>
  <c r="OV10" i="215"/>
  <c r="OY10" i="215"/>
  <c r="OU11" i="215"/>
  <c r="OV11" i="215"/>
  <c r="OY11" i="215"/>
  <c r="OU12" i="215"/>
  <c r="OV12" i="215"/>
  <c r="OY12" i="215"/>
  <c r="OU13" i="215"/>
  <c r="OV13" i="215"/>
  <c r="OY13" i="215"/>
  <c r="OU14" i="215"/>
  <c r="OV14" i="215"/>
  <c r="OY14" i="215"/>
  <c r="OU15" i="215"/>
  <c r="OV15" i="215"/>
  <c r="OY15" i="215"/>
  <c r="OU16" i="215"/>
  <c r="OV16" i="215"/>
  <c r="OY16" i="215"/>
  <c r="OU17" i="215"/>
  <c r="OV17" i="215"/>
  <c r="OY17" i="215"/>
  <c r="OU18" i="215"/>
  <c r="OV18" i="215"/>
  <c r="OY18" i="215"/>
  <c r="OU19" i="215"/>
  <c r="OV19" i="215"/>
  <c r="OY19" i="215"/>
  <c r="OU20" i="215"/>
  <c r="OV20" i="215"/>
  <c r="OY20" i="215"/>
  <c r="OU21" i="215"/>
  <c r="OV21" i="215"/>
  <c r="OY21" i="215"/>
  <c r="OU22" i="215"/>
  <c r="OV22" i="215"/>
  <c r="OY22" i="215"/>
  <c r="OU23" i="215"/>
  <c r="OV23" i="215"/>
  <c r="OY23" i="215"/>
  <c r="OU24" i="215"/>
  <c r="OV24" i="215"/>
  <c r="OY24" i="215"/>
  <c r="OU25" i="215"/>
  <c r="OV25" i="215"/>
  <c r="OY25" i="215"/>
  <c r="OU26" i="215"/>
  <c r="OV26" i="215"/>
  <c r="OY26" i="215"/>
  <c r="OU27" i="215"/>
  <c r="OV27" i="215"/>
  <c r="OY27" i="215"/>
  <c r="OU28" i="215"/>
  <c r="OV28" i="215"/>
  <c r="OY28" i="215"/>
  <c r="OU29" i="215"/>
  <c r="OV29" i="215"/>
  <c r="OY29" i="215"/>
  <c r="OU30" i="215"/>
  <c r="OV30" i="215"/>
  <c r="OY30" i="215"/>
  <c r="OU31" i="215"/>
  <c r="OV31" i="215"/>
  <c r="OY31" i="215"/>
  <c r="OU32" i="215"/>
  <c r="OV32" i="215"/>
  <c r="OY32" i="215"/>
  <c r="OY33" i="215"/>
  <c r="OQ2" i="215"/>
  <c r="OR2" i="215"/>
  <c r="OS2" i="215"/>
  <c r="OT2" i="215"/>
  <c r="OP2" i="215"/>
  <c r="OT3" i="215"/>
  <c r="OT4" i="215"/>
  <c r="OT5" i="215"/>
  <c r="OT6" i="215"/>
  <c r="OT7" i="215"/>
  <c r="OT8" i="215"/>
  <c r="OT9" i="215"/>
  <c r="OT10" i="215"/>
  <c r="OT11" i="215"/>
  <c r="OT12" i="215"/>
  <c r="OT13" i="215"/>
  <c r="OT14" i="215"/>
  <c r="OT15" i="215"/>
  <c r="OT16" i="215"/>
  <c r="OT17" i="215"/>
  <c r="OT18" i="215"/>
  <c r="OT19" i="215"/>
  <c r="OT20" i="215"/>
  <c r="OT21" i="215"/>
  <c r="OT22" i="215"/>
  <c r="OT23" i="215"/>
  <c r="OT24" i="215"/>
  <c r="OT25" i="215"/>
  <c r="OT26" i="215"/>
  <c r="OT27" i="215"/>
  <c r="OT28" i="215"/>
  <c r="OT29" i="215"/>
  <c r="OT30" i="215"/>
  <c r="OT31" i="215"/>
  <c r="OT32" i="215"/>
  <c r="OT33" i="215"/>
  <c r="OO2" i="215"/>
  <c r="OP3" i="215"/>
  <c r="OQ3" i="215"/>
  <c r="OP4" i="215"/>
  <c r="OQ4" i="215"/>
  <c r="OP5" i="215"/>
  <c r="OQ5" i="215"/>
  <c r="OP6" i="215"/>
  <c r="OQ6" i="215"/>
  <c r="OP7" i="215"/>
  <c r="OQ7" i="215"/>
  <c r="OP8" i="215"/>
  <c r="OQ8" i="215"/>
  <c r="OP9" i="215"/>
  <c r="OQ9" i="215"/>
  <c r="OP10" i="215"/>
  <c r="OQ10" i="215"/>
  <c r="OP11" i="215"/>
  <c r="OQ11" i="215"/>
  <c r="OP12" i="215"/>
  <c r="OQ12" i="215"/>
  <c r="OP13" i="215"/>
  <c r="OQ13" i="215"/>
  <c r="OP14" i="215"/>
  <c r="OQ14" i="215"/>
  <c r="OP15" i="215"/>
  <c r="OQ15" i="215"/>
  <c r="OP16" i="215"/>
  <c r="OQ16" i="215"/>
  <c r="OP17" i="215"/>
  <c r="OQ17" i="215"/>
  <c r="OP18" i="215"/>
  <c r="OQ18" i="215"/>
  <c r="OP19" i="215"/>
  <c r="OQ19" i="215"/>
  <c r="OP20" i="215"/>
  <c r="OQ20" i="215"/>
  <c r="OP21" i="215"/>
  <c r="OQ21" i="215"/>
  <c r="OP22" i="215"/>
  <c r="OQ22" i="215"/>
  <c r="OP23" i="215"/>
  <c r="OQ23" i="215"/>
  <c r="OP24" i="215"/>
  <c r="OQ24" i="215"/>
  <c r="OP25" i="215"/>
  <c r="OQ25" i="215"/>
  <c r="OP26" i="215"/>
  <c r="OQ26" i="215"/>
  <c r="OP27" i="215"/>
  <c r="OQ27" i="215"/>
  <c r="OP28" i="215"/>
  <c r="OQ28" i="215"/>
  <c r="OP29" i="215"/>
  <c r="OQ29" i="215"/>
  <c r="OP30" i="215"/>
  <c r="OQ30" i="215"/>
  <c r="OP31" i="215"/>
  <c r="OQ31" i="215"/>
  <c r="OP32" i="215"/>
  <c r="OQ32" i="215"/>
  <c r="OO33" i="215"/>
  <c r="ON3" i="215"/>
  <c r="ON4" i="215"/>
  <c r="ON5" i="215"/>
  <c r="ON6" i="215"/>
  <c r="ON7" i="215"/>
  <c r="ON8" i="215"/>
  <c r="ON9" i="215"/>
  <c r="ON10" i="215"/>
  <c r="ON11" i="215"/>
  <c r="ON12" i="215"/>
  <c r="ON13" i="215"/>
  <c r="ON14" i="215"/>
  <c r="ON15" i="215"/>
  <c r="ON16" i="215"/>
  <c r="ON17" i="215"/>
  <c r="ON18" i="215"/>
  <c r="ON19" i="215"/>
  <c r="ON20" i="215"/>
  <c r="ON21" i="215"/>
  <c r="ON22" i="215"/>
  <c r="ON23" i="215"/>
  <c r="ON24" i="215"/>
  <c r="ON25" i="215"/>
  <c r="ON26" i="215"/>
  <c r="ON27" i="215"/>
  <c r="ON28" i="215"/>
  <c r="ON29" i="215"/>
  <c r="ON30" i="215"/>
  <c r="ON31" i="215"/>
  <c r="ON32" i="215"/>
  <c r="ON33" i="215"/>
  <c r="ON2" i="215"/>
  <c r="OG2" i="215"/>
  <c r="OL2" i="215"/>
  <c r="OM2" i="215"/>
  <c r="OM3" i="215"/>
  <c r="OM4" i="215"/>
  <c r="OM5" i="215"/>
  <c r="OM6" i="215"/>
  <c r="OM7" i="215"/>
  <c r="OM8" i="215"/>
  <c r="OM9" i="215"/>
  <c r="OM10" i="215"/>
  <c r="OM11" i="215"/>
  <c r="OM12" i="215"/>
  <c r="OM13" i="215"/>
  <c r="OM14" i="215"/>
  <c r="OM15" i="215"/>
  <c r="OM16" i="215"/>
  <c r="OM17" i="215"/>
  <c r="OM18" i="215"/>
  <c r="OM19" i="215"/>
  <c r="OM20" i="215"/>
  <c r="OM21" i="215"/>
  <c r="OM22" i="215"/>
  <c r="OM23" i="215"/>
  <c r="OM24" i="215"/>
  <c r="OM25" i="215"/>
  <c r="OM26" i="215"/>
  <c r="OM27" i="215"/>
  <c r="OM28" i="215"/>
  <c r="OM29" i="215"/>
  <c r="OM30" i="215"/>
  <c r="OM31" i="215"/>
  <c r="OM32" i="215"/>
  <c r="OM33" i="215"/>
  <c r="OJ2" i="215"/>
  <c r="OK2" i="215"/>
  <c r="OI2" i="215"/>
  <c r="OH2" i="215"/>
  <c r="OI3" i="215"/>
  <c r="OJ3" i="215"/>
  <c r="OI4" i="215"/>
  <c r="OJ4" i="215"/>
  <c r="OI5" i="215"/>
  <c r="OJ5" i="215"/>
  <c r="OI6" i="215"/>
  <c r="OJ6" i="215"/>
  <c r="OI7" i="215"/>
  <c r="OJ7" i="215"/>
  <c r="OI8" i="215"/>
  <c r="OJ8" i="215"/>
  <c r="OI9" i="215"/>
  <c r="OJ9" i="215"/>
  <c r="OI10" i="215"/>
  <c r="OJ10" i="215"/>
  <c r="OI11" i="215"/>
  <c r="OJ11" i="215"/>
  <c r="OI12" i="215"/>
  <c r="OJ12" i="215"/>
  <c r="OI13" i="215"/>
  <c r="OJ13" i="215"/>
  <c r="OI14" i="215"/>
  <c r="OJ14" i="215"/>
  <c r="OI15" i="215"/>
  <c r="OJ15" i="215"/>
  <c r="OI16" i="215"/>
  <c r="OJ16" i="215"/>
  <c r="OI17" i="215"/>
  <c r="OJ17" i="215"/>
  <c r="OI18" i="215"/>
  <c r="OJ18" i="215"/>
  <c r="OI19" i="215"/>
  <c r="OJ19" i="215"/>
  <c r="OI20" i="215"/>
  <c r="OJ20" i="215"/>
  <c r="OI21" i="215"/>
  <c r="OJ21" i="215"/>
  <c r="OI22" i="215"/>
  <c r="OJ22" i="215"/>
  <c r="OI23" i="215"/>
  <c r="OJ23" i="215"/>
  <c r="OI24" i="215"/>
  <c r="OJ24" i="215"/>
  <c r="OI25" i="215"/>
  <c r="OJ25" i="215"/>
  <c r="OI26" i="215"/>
  <c r="OJ26" i="215"/>
  <c r="OI27" i="215"/>
  <c r="OJ27" i="215"/>
  <c r="OI28" i="215"/>
  <c r="OJ28" i="215"/>
  <c r="OI29" i="215"/>
  <c r="OJ29" i="215"/>
  <c r="OI30" i="215"/>
  <c r="OJ30" i="215"/>
  <c r="OI31" i="215"/>
  <c r="OJ31" i="215"/>
  <c r="OI32" i="215"/>
  <c r="OJ32" i="215"/>
  <c r="OH33" i="215"/>
  <c r="OG3" i="215"/>
  <c r="OG4" i="215"/>
  <c r="OG5" i="215"/>
  <c r="OG6" i="215"/>
  <c r="OG7" i="215"/>
  <c r="OG8" i="215"/>
  <c r="OG9" i="215"/>
  <c r="OG10" i="215"/>
  <c r="OG11" i="215"/>
  <c r="OG12" i="215"/>
  <c r="OG13" i="215"/>
  <c r="OG14" i="215"/>
  <c r="OG15" i="215"/>
  <c r="OG16" i="215"/>
  <c r="OG17" i="215"/>
  <c r="OG18" i="215"/>
  <c r="OG19" i="215"/>
  <c r="OG20" i="215"/>
  <c r="OG21" i="215"/>
  <c r="OG22" i="215"/>
  <c r="OG23" i="215"/>
  <c r="OG24" i="215"/>
  <c r="OG25" i="215"/>
  <c r="OG26" i="215"/>
  <c r="OG27" i="215"/>
  <c r="OG28" i="215"/>
  <c r="OG29" i="215"/>
  <c r="OG30" i="215"/>
  <c r="OG31" i="215"/>
  <c r="OG32" i="215"/>
  <c r="OG33" i="215"/>
  <c r="OA2" i="215"/>
  <c r="OB2" i="215"/>
  <c r="OC2" i="215"/>
  <c r="OD2" i="215"/>
  <c r="OE2" i="215"/>
  <c r="OF2" i="215"/>
  <c r="OB3" i="215"/>
  <c r="OC3" i="215"/>
  <c r="OF3" i="215"/>
  <c r="OB4" i="215"/>
  <c r="OC4" i="215"/>
  <c r="OF4" i="215"/>
  <c r="OB5" i="215"/>
  <c r="OC5" i="215"/>
  <c r="OF5" i="215"/>
  <c r="OB6" i="215"/>
  <c r="OC6" i="215"/>
  <c r="OF6" i="215"/>
  <c r="OB7" i="215"/>
  <c r="OC7" i="215"/>
  <c r="OF7" i="215"/>
  <c r="OB8" i="215"/>
  <c r="OC8" i="215"/>
  <c r="OF8" i="215"/>
  <c r="OB9" i="215"/>
  <c r="OC9" i="215"/>
  <c r="OF9" i="215"/>
  <c r="OB10" i="215"/>
  <c r="OC10" i="215"/>
  <c r="OF10" i="215"/>
  <c r="OB11" i="215"/>
  <c r="OC11" i="215"/>
  <c r="OF11" i="215"/>
  <c r="OB12" i="215"/>
  <c r="OC12" i="215"/>
  <c r="OF12" i="215"/>
  <c r="OB13" i="215"/>
  <c r="OC13" i="215"/>
  <c r="OF13" i="215"/>
  <c r="OB14" i="215"/>
  <c r="OC14" i="215"/>
  <c r="OF14" i="215"/>
  <c r="OB15" i="215"/>
  <c r="OC15" i="215"/>
  <c r="OF15" i="215"/>
  <c r="OB16" i="215"/>
  <c r="OC16" i="215"/>
  <c r="OF16" i="215"/>
  <c r="OB17" i="215"/>
  <c r="OC17" i="215"/>
  <c r="OF17" i="215"/>
  <c r="OB18" i="215"/>
  <c r="OC18" i="215"/>
  <c r="OF18" i="215"/>
  <c r="OB19" i="215"/>
  <c r="OC19" i="215"/>
  <c r="OF19" i="215"/>
  <c r="OB20" i="215"/>
  <c r="OC20" i="215"/>
  <c r="OF20" i="215"/>
  <c r="OB21" i="215"/>
  <c r="OC21" i="215"/>
  <c r="OF21" i="215"/>
  <c r="OB22" i="215"/>
  <c r="OC22" i="215"/>
  <c r="OF22" i="215"/>
  <c r="OB23" i="215"/>
  <c r="OC23" i="215"/>
  <c r="OF23" i="215"/>
  <c r="OB24" i="215"/>
  <c r="OC24" i="215"/>
  <c r="OF24" i="215"/>
  <c r="OB25" i="215"/>
  <c r="OC25" i="215"/>
  <c r="OF25" i="215"/>
  <c r="OB26" i="215"/>
  <c r="OC26" i="215"/>
  <c r="OF26" i="215"/>
  <c r="OB27" i="215"/>
  <c r="OC27" i="215"/>
  <c r="OF27" i="215"/>
  <c r="OB28" i="215"/>
  <c r="OC28" i="215"/>
  <c r="OF28" i="215"/>
  <c r="OB29" i="215"/>
  <c r="OC29" i="215"/>
  <c r="OF29" i="215"/>
  <c r="OB30" i="215"/>
  <c r="OC30" i="215"/>
  <c r="OF30" i="215"/>
  <c r="OB31" i="215"/>
  <c r="OC31" i="215"/>
  <c r="OF31" i="215"/>
  <c r="OB32" i="215"/>
  <c r="OC32" i="215"/>
  <c r="OF32" i="215"/>
  <c r="OA33" i="215"/>
  <c r="OF33" i="215"/>
  <c r="NZ33" i="215"/>
  <c r="NZ2" i="215"/>
  <c r="NZ3" i="215"/>
  <c r="NZ4" i="215"/>
  <c r="NZ5" i="215"/>
  <c r="NZ6" i="215"/>
  <c r="NZ7" i="215"/>
  <c r="NZ8" i="215"/>
  <c r="NZ9" i="215"/>
  <c r="NZ10" i="215"/>
  <c r="NZ11" i="215"/>
  <c r="NZ12" i="215"/>
  <c r="NZ13" i="215"/>
  <c r="NZ14" i="215"/>
  <c r="NZ15" i="215"/>
  <c r="NZ16" i="215"/>
  <c r="NZ17" i="215"/>
  <c r="NZ18" i="215"/>
  <c r="NZ19" i="215"/>
  <c r="NZ20" i="215"/>
  <c r="NZ21" i="215"/>
  <c r="NZ22" i="215"/>
  <c r="NZ23" i="215"/>
  <c r="NZ24" i="215"/>
  <c r="NZ25" i="215"/>
  <c r="NZ26" i="215"/>
  <c r="NZ27" i="215"/>
  <c r="NZ28" i="215"/>
  <c r="NZ29" i="215"/>
  <c r="NZ30" i="215"/>
  <c r="NZ31" i="215"/>
  <c r="NZ32" i="215"/>
  <c r="NS33" i="215"/>
  <c r="NT33" i="215"/>
  <c r="NY33" i="215"/>
  <c r="NY2" i="215"/>
  <c r="NY3" i="215"/>
  <c r="NY4" i="215"/>
  <c r="NY5" i="215"/>
  <c r="NY6" i="215"/>
  <c r="NY7" i="215"/>
  <c r="NY8" i="215"/>
  <c r="NY9" i="215"/>
  <c r="NY10" i="215"/>
  <c r="NY11" i="215"/>
  <c r="NY12" i="215"/>
  <c r="NY13" i="215"/>
  <c r="NY14" i="215"/>
  <c r="NY15" i="215"/>
  <c r="NY16" i="215"/>
  <c r="NY17" i="215"/>
  <c r="NY18" i="215"/>
  <c r="NY19" i="215"/>
  <c r="NY20" i="215"/>
  <c r="NY21" i="215"/>
  <c r="NY22" i="215"/>
  <c r="NY23" i="215"/>
  <c r="NY24" i="215"/>
  <c r="NY25" i="215"/>
  <c r="NY26" i="215"/>
  <c r="NY27" i="215"/>
  <c r="NY28" i="215"/>
  <c r="NY29" i="215"/>
  <c r="NY30" i="215"/>
  <c r="NY31" i="215"/>
  <c r="NY32" i="215"/>
  <c r="NX2" i="215"/>
  <c r="NU2" i="215"/>
  <c r="NV2" i="215"/>
  <c r="NW2" i="215"/>
  <c r="NT2" i="215"/>
  <c r="NU3" i="215"/>
  <c r="NV3" i="215"/>
  <c r="NU4" i="215"/>
  <c r="NV4" i="215"/>
  <c r="NU5" i="215"/>
  <c r="NV5" i="215"/>
  <c r="NU6" i="215"/>
  <c r="NV6" i="215"/>
  <c r="NU7" i="215"/>
  <c r="NV7" i="215"/>
  <c r="NU8" i="215"/>
  <c r="NV8" i="215"/>
  <c r="NU9" i="215"/>
  <c r="NV9" i="215"/>
  <c r="NU10" i="215"/>
  <c r="NV10" i="215"/>
  <c r="NU11" i="215"/>
  <c r="NV11" i="215"/>
  <c r="NU12" i="215"/>
  <c r="NV12" i="215"/>
  <c r="NU13" i="215"/>
  <c r="NV13" i="215"/>
  <c r="NU14" i="215"/>
  <c r="NV14" i="215"/>
  <c r="NU15" i="215"/>
  <c r="NV15" i="215"/>
  <c r="NU16" i="215"/>
  <c r="NV16" i="215"/>
  <c r="NU17" i="215"/>
  <c r="NV17" i="215"/>
  <c r="NU18" i="215"/>
  <c r="NV18" i="215"/>
  <c r="NU19" i="215"/>
  <c r="NV19" i="215"/>
  <c r="NU20" i="215"/>
  <c r="NV20" i="215"/>
  <c r="NU21" i="215"/>
  <c r="NV21" i="215"/>
  <c r="NU22" i="215"/>
  <c r="NV22" i="215"/>
  <c r="NU23" i="215"/>
  <c r="NV23" i="215"/>
  <c r="NU24" i="215"/>
  <c r="NV24" i="215"/>
  <c r="NU25" i="215"/>
  <c r="NV25" i="215"/>
  <c r="NU26" i="215"/>
  <c r="NV26" i="215"/>
  <c r="NU27" i="215"/>
  <c r="NV27" i="215"/>
  <c r="NU28" i="215"/>
  <c r="NV28" i="215"/>
  <c r="NU29" i="215"/>
  <c r="NV29" i="215"/>
  <c r="NU30" i="215"/>
  <c r="NV30" i="215"/>
  <c r="NU31" i="215"/>
  <c r="NV31" i="215"/>
  <c r="NU32" i="215"/>
  <c r="NV32" i="215"/>
  <c r="NS2" i="215"/>
  <c r="NS3" i="215"/>
  <c r="NS4" i="215"/>
  <c r="NS5" i="215"/>
  <c r="NS6" i="215"/>
  <c r="NS7" i="215"/>
  <c r="NS8" i="215"/>
  <c r="NS9" i="215"/>
  <c r="NS10" i="215"/>
  <c r="NS11" i="215"/>
  <c r="NS12" i="215"/>
  <c r="NS13" i="215"/>
  <c r="NS14" i="215"/>
  <c r="NS15" i="215"/>
  <c r="NS16" i="215"/>
  <c r="NS17" i="215"/>
  <c r="NS18" i="215"/>
  <c r="NS19" i="215"/>
  <c r="NS20" i="215"/>
  <c r="NS21" i="215"/>
  <c r="NS22" i="215"/>
  <c r="NS23" i="215"/>
  <c r="NS24" i="215"/>
  <c r="NS25" i="215"/>
  <c r="NS26" i="215"/>
  <c r="NS27" i="215"/>
  <c r="NS28" i="215"/>
  <c r="NS29" i="215"/>
  <c r="NS30" i="215"/>
  <c r="NS31" i="215"/>
  <c r="NS32" i="215"/>
  <c r="NN2" i="215"/>
  <c r="NO2" i="215"/>
  <c r="NP2" i="215"/>
  <c r="NQ2" i="215"/>
  <c r="NR2" i="215"/>
  <c r="NM2" i="215"/>
  <c r="NN3" i="215"/>
  <c r="NO3" i="215"/>
  <c r="NR3" i="215"/>
  <c r="NN4" i="215"/>
  <c r="NO4" i="215"/>
  <c r="NR4" i="215"/>
  <c r="NN5" i="215"/>
  <c r="NO5" i="215"/>
  <c r="NR5" i="215"/>
  <c r="NN6" i="215"/>
  <c r="NO6" i="215"/>
  <c r="NR6" i="215"/>
  <c r="NN7" i="215"/>
  <c r="NO7" i="215"/>
  <c r="NR7" i="215"/>
  <c r="NN8" i="215"/>
  <c r="NO8" i="215"/>
  <c r="NR8" i="215"/>
  <c r="NN9" i="215"/>
  <c r="NO9" i="215"/>
  <c r="NR9" i="215"/>
  <c r="NN10" i="215"/>
  <c r="NO10" i="215"/>
  <c r="NR10" i="215"/>
  <c r="NN11" i="215"/>
  <c r="NO11" i="215"/>
  <c r="NR11" i="215"/>
  <c r="NN12" i="215"/>
  <c r="NO12" i="215"/>
  <c r="NR12" i="215"/>
  <c r="NN13" i="215"/>
  <c r="NO13" i="215"/>
  <c r="NR13" i="215"/>
  <c r="NN14" i="215"/>
  <c r="NO14" i="215"/>
  <c r="NR14" i="215"/>
  <c r="NN15" i="215"/>
  <c r="NO15" i="215"/>
  <c r="NR15" i="215"/>
  <c r="NN16" i="215"/>
  <c r="NO16" i="215"/>
  <c r="NR16" i="215"/>
  <c r="NN17" i="215"/>
  <c r="NO17" i="215"/>
  <c r="NR17" i="215"/>
  <c r="NN18" i="215"/>
  <c r="NO18" i="215"/>
  <c r="NR18" i="215"/>
  <c r="NN19" i="215"/>
  <c r="NO19" i="215"/>
  <c r="NR19" i="215"/>
  <c r="NN20" i="215"/>
  <c r="NO20" i="215"/>
  <c r="NR20" i="215"/>
  <c r="NN21" i="215"/>
  <c r="NO21" i="215"/>
  <c r="NR21" i="215"/>
  <c r="NN22" i="215"/>
  <c r="NO22" i="215"/>
  <c r="NR22" i="215"/>
  <c r="NN23" i="215"/>
  <c r="NO23" i="215"/>
  <c r="NR23" i="215"/>
  <c r="NN24" i="215"/>
  <c r="NO24" i="215"/>
  <c r="NR24" i="215"/>
  <c r="NN25" i="215"/>
  <c r="NO25" i="215"/>
  <c r="NR25" i="215"/>
  <c r="NN26" i="215"/>
  <c r="NO26" i="215"/>
  <c r="NR26" i="215"/>
  <c r="NN27" i="215"/>
  <c r="NO27" i="215"/>
  <c r="NR27" i="215"/>
  <c r="NN28" i="215"/>
  <c r="NO28" i="215"/>
  <c r="NR28" i="215"/>
  <c r="NN29" i="215"/>
  <c r="NO29" i="215"/>
  <c r="NR29" i="215"/>
  <c r="NN30" i="215"/>
  <c r="NO30" i="215"/>
  <c r="NR30" i="215"/>
  <c r="NN31" i="215"/>
  <c r="NO31" i="215"/>
  <c r="NR31" i="215"/>
  <c r="NN32" i="215"/>
  <c r="NO32" i="215"/>
  <c r="NR32" i="215"/>
  <c r="NM33" i="215"/>
  <c r="NR33" i="215"/>
  <c r="NL2" i="215"/>
  <c r="NL3" i="215"/>
  <c r="NL4" i="215"/>
  <c r="NL5" i="215"/>
  <c r="NL6" i="215"/>
  <c r="NL7" i="215"/>
  <c r="NL8" i="215"/>
  <c r="NL9" i="215"/>
  <c r="NL10" i="215"/>
  <c r="NL11" i="215"/>
  <c r="NL12" i="215"/>
  <c r="NL13" i="215"/>
  <c r="NL14" i="215"/>
  <c r="NL15" i="215"/>
  <c r="NL16" i="215"/>
  <c r="NL17" i="215"/>
  <c r="NL18" i="215"/>
  <c r="NL19" i="215"/>
  <c r="NL20" i="215"/>
  <c r="NL21" i="215"/>
  <c r="NL22" i="215"/>
  <c r="NL23" i="215"/>
  <c r="NL24" i="215"/>
  <c r="NL25" i="215"/>
  <c r="NL26" i="215"/>
  <c r="NL27" i="215"/>
  <c r="NL28" i="215"/>
  <c r="NL29" i="215"/>
  <c r="NL30" i="215"/>
  <c r="NL31" i="215"/>
  <c r="NL32" i="215"/>
  <c r="NL33" i="215"/>
  <c r="NJ2" i="215"/>
  <c r="NK2" i="215"/>
  <c r="NK3" i="215"/>
  <c r="NK4" i="215"/>
  <c r="NK5" i="215"/>
  <c r="NK6" i="215"/>
  <c r="NK7" i="215"/>
  <c r="NK8" i="215"/>
  <c r="NK9" i="215"/>
  <c r="NK10" i="215"/>
  <c r="NK11" i="215"/>
  <c r="NK12" i="215"/>
  <c r="NK13" i="215"/>
  <c r="NK14" i="215"/>
  <c r="NK15" i="215"/>
  <c r="NK16" i="215"/>
  <c r="NK17" i="215"/>
  <c r="NK18" i="215"/>
  <c r="NK19" i="215"/>
  <c r="NK20" i="215"/>
  <c r="NK21" i="215"/>
  <c r="NK22" i="215"/>
  <c r="NK23" i="215"/>
  <c r="NK24" i="215"/>
  <c r="NK25" i="215"/>
  <c r="NK26" i="215"/>
  <c r="NK27" i="215"/>
  <c r="NK28" i="215"/>
  <c r="NK29" i="215"/>
  <c r="NK30" i="215"/>
  <c r="NK31" i="215"/>
  <c r="NK32" i="215"/>
  <c r="NK33" i="215"/>
  <c r="NH2" i="215"/>
  <c r="NI2" i="215"/>
  <c r="NH3" i="215"/>
  <c r="NH4" i="215"/>
  <c r="NH5" i="215"/>
  <c r="NH6" i="215"/>
  <c r="NH7" i="215"/>
  <c r="NH8" i="215"/>
  <c r="NH9" i="215"/>
  <c r="NH10" i="215"/>
  <c r="NH11" i="215"/>
  <c r="NH12" i="215"/>
  <c r="NH13" i="215"/>
  <c r="NH14" i="215"/>
  <c r="NH15" i="215"/>
  <c r="NH16" i="215"/>
  <c r="NH17" i="215"/>
  <c r="NH18" i="215"/>
  <c r="NH19" i="215"/>
  <c r="NH20" i="215"/>
  <c r="NH21" i="215"/>
  <c r="NH22" i="215"/>
  <c r="NH23" i="215"/>
  <c r="NH24" i="215"/>
  <c r="NH25" i="215"/>
  <c r="NH26" i="215"/>
  <c r="NH27" i="215"/>
  <c r="NH28" i="215"/>
  <c r="NH29" i="215"/>
  <c r="NH30" i="215"/>
  <c r="NH31" i="215"/>
  <c r="NH32" i="215"/>
  <c r="NG2" i="215"/>
  <c r="NG3" i="215"/>
  <c r="NG4" i="215"/>
  <c r="NG5" i="215"/>
  <c r="NG6" i="215"/>
  <c r="NG7" i="215"/>
  <c r="NG8" i="215"/>
  <c r="NG9" i="215"/>
  <c r="NG10" i="215"/>
  <c r="NG11" i="215"/>
  <c r="NG12" i="215"/>
  <c r="NG13" i="215"/>
  <c r="NG14" i="215"/>
  <c r="NG15" i="215"/>
  <c r="NG16" i="215"/>
  <c r="NG17" i="215"/>
  <c r="NG18" i="215"/>
  <c r="NG19" i="215"/>
  <c r="NG20" i="215"/>
  <c r="NG21" i="215"/>
  <c r="NG22" i="215"/>
  <c r="NG23" i="215"/>
  <c r="NG24" i="215"/>
  <c r="NG25" i="215"/>
  <c r="NG26" i="215"/>
  <c r="NG27" i="215"/>
  <c r="NG28" i="215"/>
  <c r="NG29" i="215"/>
  <c r="NG30" i="215"/>
  <c r="NG31" i="215"/>
  <c r="NG32" i="215"/>
  <c r="NF2" i="215"/>
  <c r="NF3" i="215"/>
  <c r="NF4" i="215"/>
  <c r="NF5" i="215"/>
  <c r="NF6" i="215"/>
  <c r="NF7" i="215"/>
  <c r="NF8" i="215"/>
  <c r="NF9" i="215"/>
  <c r="NF10" i="215"/>
  <c r="NF11" i="215"/>
  <c r="NF12" i="215"/>
  <c r="NF13" i="215"/>
  <c r="NF14" i="215"/>
  <c r="NF15" i="215"/>
  <c r="NF16" i="215"/>
  <c r="NF17" i="215"/>
  <c r="NF18" i="215"/>
  <c r="NF19" i="215"/>
  <c r="NF20" i="215"/>
  <c r="NF21" i="215"/>
  <c r="NF22" i="215"/>
  <c r="NF23" i="215"/>
  <c r="NF24" i="215"/>
  <c r="NF25" i="215"/>
  <c r="NF26" i="215"/>
  <c r="NF27" i="215"/>
  <c r="NF28" i="215"/>
  <c r="NF29" i="215"/>
  <c r="NF30" i="215"/>
  <c r="NF31" i="215"/>
  <c r="NF32" i="215"/>
  <c r="NF33" i="215"/>
  <c r="ND2" i="215"/>
  <c r="NE2" i="215"/>
  <c r="MR2" i="215"/>
  <c r="MS2" i="215"/>
  <c r="MT2" i="215"/>
  <c r="MU2" i="215"/>
  <c r="MV2" i="215"/>
  <c r="MW2" i="215"/>
  <c r="MX2" i="215"/>
  <c r="MY2" i="215"/>
  <c r="MZ2" i="215"/>
  <c r="NA2" i="215"/>
  <c r="NB2" i="215"/>
  <c r="NC2" i="215"/>
  <c r="MQ2" i="215"/>
  <c r="MR3" i="215"/>
  <c r="MS3" i="215"/>
  <c r="MV3" i="215"/>
  <c r="MW3" i="215"/>
  <c r="MX3" i="215"/>
  <c r="NA3" i="215"/>
  <c r="NB3" i="215"/>
  <c r="NC3" i="215"/>
  <c r="MR4" i="215"/>
  <c r="MS4" i="215"/>
  <c r="MV4" i="215"/>
  <c r="MW4" i="215"/>
  <c r="MX4" i="215"/>
  <c r="NA4" i="215"/>
  <c r="NB4" i="215"/>
  <c r="NC4" i="215"/>
  <c r="MR5" i="215"/>
  <c r="MS5" i="215"/>
  <c r="MV5" i="215"/>
  <c r="MW5" i="215"/>
  <c r="MX5" i="215"/>
  <c r="NA5" i="215"/>
  <c r="NB5" i="215"/>
  <c r="NC5" i="215"/>
  <c r="MR6" i="215"/>
  <c r="MS6" i="215"/>
  <c r="MV6" i="215"/>
  <c r="MW6" i="215"/>
  <c r="MX6" i="215"/>
  <c r="NA6" i="215"/>
  <c r="NB6" i="215"/>
  <c r="NC6" i="215"/>
  <c r="MR7" i="215"/>
  <c r="MS7" i="215"/>
  <c r="MV7" i="215"/>
  <c r="MW7" i="215"/>
  <c r="MX7" i="215"/>
  <c r="NA7" i="215"/>
  <c r="NB7" i="215"/>
  <c r="NC7" i="215"/>
  <c r="MR8" i="215"/>
  <c r="MS8" i="215"/>
  <c r="MV8" i="215"/>
  <c r="MW8" i="215"/>
  <c r="MX8" i="215"/>
  <c r="NA8" i="215"/>
  <c r="NB8" i="215"/>
  <c r="NC8" i="215"/>
  <c r="MR9" i="215"/>
  <c r="MS9" i="215"/>
  <c r="MV9" i="215"/>
  <c r="MW9" i="215"/>
  <c r="MX9" i="215"/>
  <c r="NA9" i="215"/>
  <c r="NB9" i="215"/>
  <c r="NC9" i="215"/>
  <c r="MR10" i="215"/>
  <c r="MS10" i="215"/>
  <c r="MV10" i="215"/>
  <c r="MW10" i="215"/>
  <c r="MX10" i="215"/>
  <c r="NA10" i="215"/>
  <c r="NB10" i="215"/>
  <c r="NC10" i="215"/>
  <c r="MR11" i="215"/>
  <c r="MS11" i="215"/>
  <c r="MV11" i="215"/>
  <c r="MW11" i="215"/>
  <c r="MX11" i="215"/>
  <c r="NA11" i="215"/>
  <c r="NB11" i="215"/>
  <c r="NC11" i="215"/>
  <c r="MR12" i="215"/>
  <c r="MS12" i="215"/>
  <c r="MV12" i="215"/>
  <c r="MW12" i="215"/>
  <c r="MX12" i="215"/>
  <c r="NA12" i="215"/>
  <c r="NB12" i="215"/>
  <c r="NC12" i="215"/>
  <c r="MR13" i="215"/>
  <c r="MS13" i="215"/>
  <c r="MV13" i="215"/>
  <c r="MW13" i="215"/>
  <c r="MX13" i="215"/>
  <c r="NA13" i="215"/>
  <c r="NB13" i="215"/>
  <c r="NC13" i="215"/>
  <c r="MR14" i="215"/>
  <c r="MS14" i="215"/>
  <c r="MV14" i="215"/>
  <c r="MW14" i="215"/>
  <c r="MX14" i="215"/>
  <c r="NA14" i="215"/>
  <c r="NB14" i="215"/>
  <c r="NC14" i="215"/>
  <c r="MR15" i="215"/>
  <c r="MS15" i="215"/>
  <c r="MV15" i="215"/>
  <c r="MW15" i="215"/>
  <c r="MX15" i="215"/>
  <c r="NA15" i="215"/>
  <c r="NB15" i="215"/>
  <c r="NC15" i="215"/>
  <c r="MR16" i="215"/>
  <c r="MS16" i="215"/>
  <c r="MV16" i="215"/>
  <c r="MW16" i="215"/>
  <c r="MX16" i="215"/>
  <c r="NA16" i="215"/>
  <c r="NB16" i="215"/>
  <c r="NC16" i="215"/>
  <c r="MR17" i="215"/>
  <c r="MS17" i="215"/>
  <c r="MV17" i="215"/>
  <c r="MW17" i="215"/>
  <c r="MX17" i="215"/>
  <c r="NA17" i="215"/>
  <c r="NB17" i="215"/>
  <c r="NC17" i="215"/>
  <c r="MR18" i="215"/>
  <c r="MS18" i="215"/>
  <c r="MV18" i="215"/>
  <c r="MW18" i="215"/>
  <c r="MX18" i="215"/>
  <c r="NA18" i="215"/>
  <c r="NB18" i="215"/>
  <c r="NC18" i="215"/>
  <c r="MR19" i="215"/>
  <c r="MS19" i="215"/>
  <c r="MV19" i="215"/>
  <c r="MW19" i="215"/>
  <c r="MX19" i="215"/>
  <c r="NA19" i="215"/>
  <c r="NB19" i="215"/>
  <c r="NC19" i="215"/>
  <c r="MR20" i="215"/>
  <c r="MS20" i="215"/>
  <c r="MV20" i="215"/>
  <c r="MW20" i="215"/>
  <c r="MX20" i="215"/>
  <c r="NA20" i="215"/>
  <c r="NB20" i="215"/>
  <c r="NC20" i="215"/>
  <c r="MR21" i="215"/>
  <c r="MS21" i="215"/>
  <c r="MV21" i="215"/>
  <c r="MW21" i="215"/>
  <c r="MX21" i="215"/>
  <c r="NA21" i="215"/>
  <c r="NB21" i="215"/>
  <c r="NC21" i="215"/>
  <c r="MR22" i="215"/>
  <c r="MS22" i="215"/>
  <c r="MV22" i="215"/>
  <c r="MW22" i="215"/>
  <c r="MX22" i="215"/>
  <c r="NA22" i="215"/>
  <c r="NB22" i="215"/>
  <c r="NC22" i="215"/>
  <c r="MR23" i="215"/>
  <c r="MS23" i="215"/>
  <c r="MV23" i="215"/>
  <c r="MW23" i="215"/>
  <c r="MX23" i="215"/>
  <c r="NA23" i="215"/>
  <c r="NB23" i="215"/>
  <c r="NC23" i="215"/>
  <c r="MR24" i="215"/>
  <c r="MS24" i="215"/>
  <c r="MV24" i="215"/>
  <c r="MW24" i="215"/>
  <c r="MX24" i="215"/>
  <c r="NA24" i="215"/>
  <c r="NB24" i="215"/>
  <c r="NC24" i="215"/>
  <c r="MR25" i="215"/>
  <c r="MS25" i="215"/>
  <c r="MV25" i="215"/>
  <c r="MW25" i="215"/>
  <c r="MX25" i="215"/>
  <c r="NA25" i="215"/>
  <c r="NB25" i="215"/>
  <c r="NC25" i="215"/>
  <c r="MR26" i="215"/>
  <c r="MS26" i="215"/>
  <c r="MV26" i="215"/>
  <c r="MW26" i="215"/>
  <c r="MX26" i="215"/>
  <c r="NA26" i="215"/>
  <c r="NB26" i="215"/>
  <c r="NC26" i="215"/>
  <c r="MR27" i="215"/>
  <c r="MS27" i="215"/>
  <c r="MV27" i="215"/>
  <c r="MW27" i="215"/>
  <c r="MX27" i="215"/>
  <c r="NA27" i="215"/>
  <c r="NB27" i="215"/>
  <c r="NC27" i="215"/>
  <c r="MR28" i="215"/>
  <c r="MS28" i="215"/>
  <c r="MV28" i="215"/>
  <c r="MW28" i="215"/>
  <c r="MX28" i="215"/>
  <c r="NA28" i="215"/>
  <c r="NB28" i="215"/>
  <c r="NC28" i="215"/>
  <c r="MR29" i="215"/>
  <c r="MS29" i="215"/>
  <c r="MV29" i="215"/>
  <c r="MW29" i="215"/>
  <c r="MX29" i="215"/>
  <c r="NA29" i="215"/>
  <c r="NB29" i="215"/>
  <c r="NC29" i="215"/>
  <c r="MR30" i="215"/>
  <c r="MS30" i="215"/>
  <c r="MV30" i="215"/>
  <c r="MW30" i="215"/>
  <c r="MX30" i="215"/>
  <c r="NA30" i="215"/>
  <c r="NB30" i="215"/>
  <c r="NC30" i="215"/>
  <c r="MR31" i="215"/>
  <c r="MS31" i="215"/>
  <c r="MV31" i="215"/>
  <c r="MW31" i="215"/>
  <c r="MX31" i="215"/>
  <c r="NA31" i="215"/>
  <c r="NB31" i="215"/>
  <c r="NC31" i="215"/>
  <c r="MR32" i="215"/>
  <c r="MS32" i="215"/>
  <c r="MV32" i="215"/>
  <c r="MW32" i="215"/>
  <c r="MX32" i="215"/>
  <c r="NA32" i="215"/>
  <c r="NB32" i="215"/>
  <c r="NC32" i="215"/>
  <c r="MQ33" i="215"/>
  <c r="MV33" i="215"/>
  <c r="NA33" i="215"/>
  <c r="MP33" i="215"/>
  <c r="MP2" i="215"/>
  <c r="MP3" i="215"/>
  <c r="MP4" i="215"/>
  <c r="MP5" i="215"/>
  <c r="MP6" i="215"/>
  <c r="MP7" i="215"/>
  <c r="MP8" i="215"/>
  <c r="MP9" i="215"/>
  <c r="MP10" i="215"/>
  <c r="MP11" i="215"/>
  <c r="MP12" i="215"/>
  <c r="MP13" i="215"/>
  <c r="MP14" i="215"/>
  <c r="MP15" i="215"/>
  <c r="MP16" i="215"/>
  <c r="MP17" i="215"/>
  <c r="MP18" i="215"/>
  <c r="MP19" i="215"/>
  <c r="MP20" i="215"/>
  <c r="MP21" i="215"/>
  <c r="MP22" i="215"/>
  <c r="MP23" i="215"/>
  <c r="MP24" i="215"/>
  <c r="MP25" i="215"/>
  <c r="MP26" i="215"/>
  <c r="MP27" i="215"/>
  <c r="MP28" i="215"/>
  <c r="MP29" i="215"/>
  <c r="MP30" i="215"/>
  <c r="MP31" i="215"/>
  <c r="MP32" i="215"/>
  <c r="MN4" i="215"/>
  <c r="MO4" i="215"/>
  <c r="MN5" i="215"/>
  <c r="MO5" i="215"/>
  <c r="MN6" i="215"/>
  <c r="MO6" i="215"/>
  <c r="MN7" i="215"/>
  <c r="MO7" i="215"/>
  <c r="MN8" i="215"/>
  <c r="MO8" i="215"/>
  <c r="MN9" i="215"/>
  <c r="MO9" i="215"/>
  <c r="MN10" i="215"/>
  <c r="MO10" i="215"/>
  <c r="MN11" i="215"/>
  <c r="MO11" i="215"/>
  <c r="MN12" i="215"/>
  <c r="MO12" i="215"/>
  <c r="MO3" i="215"/>
  <c r="MN3" i="215"/>
  <c r="MO2" i="215"/>
  <c r="MN2" i="215"/>
  <c r="MH2" i="215"/>
  <c r="MI2" i="215"/>
  <c r="MJ2" i="215"/>
  <c r="MK2" i="215"/>
  <c r="ML2" i="215"/>
  <c r="MM2" i="215"/>
  <c r="MG2" i="215"/>
  <c r="MH3" i="215"/>
  <c r="MI3" i="215"/>
  <c r="MK3" i="215"/>
  <c r="ML3" i="215"/>
  <c r="MM3" i="215"/>
  <c r="MH4" i="215"/>
  <c r="MI4" i="215"/>
  <c r="MK4" i="215"/>
  <c r="ML4" i="215"/>
  <c r="MM4" i="215"/>
  <c r="MH5" i="215"/>
  <c r="MI5" i="215"/>
  <c r="MK5" i="215"/>
  <c r="ML5" i="215"/>
  <c r="MM5" i="215"/>
  <c r="MH6" i="215"/>
  <c r="MI6" i="215"/>
  <c r="MK6" i="215"/>
  <c r="ML6" i="215"/>
  <c r="MM6" i="215"/>
  <c r="MH7" i="215"/>
  <c r="MI7" i="215"/>
  <c r="MK7" i="215"/>
  <c r="ML7" i="215"/>
  <c r="MM7" i="215"/>
  <c r="MH8" i="215"/>
  <c r="MI8" i="215"/>
  <c r="MK8" i="215"/>
  <c r="ML8" i="215"/>
  <c r="MM8" i="215"/>
  <c r="MH9" i="215"/>
  <c r="MI9" i="215"/>
  <c r="MK9" i="215"/>
  <c r="ML9" i="215"/>
  <c r="MM9" i="215"/>
  <c r="MH10" i="215"/>
  <c r="MI10" i="215"/>
  <c r="MK10" i="215"/>
  <c r="ML10" i="215"/>
  <c r="MM10" i="215"/>
  <c r="MH11" i="215"/>
  <c r="MI11" i="215"/>
  <c r="MK11" i="215"/>
  <c r="ML11" i="215"/>
  <c r="MM11" i="215"/>
  <c r="MH12" i="215"/>
  <c r="MI12" i="215"/>
  <c r="MK12" i="215"/>
  <c r="ML12" i="215"/>
  <c r="MM12" i="215"/>
  <c r="MH13" i="215"/>
  <c r="MI13" i="215"/>
  <c r="MK13" i="215"/>
  <c r="ML13" i="215"/>
  <c r="MM13" i="215"/>
  <c r="MH14" i="215"/>
  <c r="MI14" i="215"/>
  <c r="MK14" i="215"/>
  <c r="ML14" i="215"/>
  <c r="MM14" i="215"/>
  <c r="MH15" i="215"/>
  <c r="MI15" i="215"/>
  <c r="MK15" i="215"/>
  <c r="ML15" i="215"/>
  <c r="MM15" i="215"/>
  <c r="MH16" i="215"/>
  <c r="MI16" i="215"/>
  <c r="MK16" i="215"/>
  <c r="ML16" i="215"/>
  <c r="MM16" i="215"/>
  <c r="MH17" i="215"/>
  <c r="MI17" i="215"/>
  <c r="MK17" i="215"/>
  <c r="ML17" i="215"/>
  <c r="MM17" i="215"/>
  <c r="MH18" i="215"/>
  <c r="MI18" i="215"/>
  <c r="MK18" i="215"/>
  <c r="ML18" i="215"/>
  <c r="MM18" i="215"/>
  <c r="MH19" i="215"/>
  <c r="MI19" i="215"/>
  <c r="MK19" i="215"/>
  <c r="ML19" i="215"/>
  <c r="MM19" i="215"/>
  <c r="MH20" i="215"/>
  <c r="MI20" i="215"/>
  <c r="MK20" i="215"/>
  <c r="ML20" i="215"/>
  <c r="MM20" i="215"/>
  <c r="MH21" i="215"/>
  <c r="MI21" i="215"/>
  <c r="MK21" i="215"/>
  <c r="ML21" i="215"/>
  <c r="MM21" i="215"/>
  <c r="MH22" i="215"/>
  <c r="MI22" i="215"/>
  <c r="MK22" i="215"/>
  <c r="ML22" i="215"/>
  <c r="MM22" i="215"/>
  <c r="MH23" i="215"/>
  <c r="MI23" i="215"/>
  <c r="MK23" i="215"/>
  <c r="ML23" i="215"/>
  <c r="MM23" i="215"/>
  <c r="MH24" i="215"/>
  <c r="MI24" i="215"/>
  <c r="MK24" i="215"/>
  <c r="ML24" i="215"/>
  <c r="MM24" i="215"/>
  <c r="MH25" i="215"/>
  <c r="MI25" i="215"/>
  <c r="MK25" i="215"/>
  <c r="ML25" i="215"/>
  <c r="MM25" i="215"/>
  <c r="MH26" i="215"/>
  <c r="MI26" i="215"/>
  <c r="MK26" i="215"/>
  <c r="ML26" i="215"/>
  <c r="MM26" i="215"/>
  <c r="MH27" i="215"/>
  <c r="MI27" i="215"/>
  <c r="MK27" i="215"/>
  <c r="ML27" i="215"/>
  <c r="MM27" i="215"/>
  <c r="MH28" i="215"/>
  <c r="MI28" i="215"/>
  <c r="MK28" i="215"/>
  <c r="ML28" i="215"/>
  <c r="MM28" i="215"/>
  <c r="MH29" i="215"/>
  <c r="MI29" i="215"/>
  <c r="MK29" i="215"/>
  <c r="ML29" i="215"/>
  <c r="MM29" i="215"/>
  <c r="MH30" i="215"/>
  <c r="MI30" i="215"/>
  <c r="MK30" i="215"/>
  <c r="ML30" i="215"/>
  <c r="MM30" i="215"/>
  <c r="MH31" i="215"/>
  <c r="MI31" i="215"/>
  <c r="MK31" i="215"/>
  <c r="ML31" i="215"/>
  <c r="MM31" i="215"/>
  <c r="MH32" i="215"/>
  <c r="MI32" i="215"/>
  <c r="MK32" i="215"/>
  <c r="ML32" i="215"/>
  <c r="MM32" i="215"/>
  <c r="MG33" i="215"/>
  <c r="MH33" i="215"/>
  <c r="MI33" i="215"/>
  <c r="MJ33" i="215"/>
  <c r="MK33" i="215"/>
  <c r="ML33" i="215"/>
  <c r="MM33" i="215"/>
  <c r="MF3" i="215"/>
  <c r="MF4" i="215"/>
  <c r="MF5" i="215"/>
  <c r="MF6" i="215"/>
  <c r="MF7" i="215"/>
  <c r="MF8" i="215"/>
  <c r="MF9" i="215"/>
  <c r="MF10" i="215"/>
  <c r="MF11" i="215"/>
  <c r="MF12" i="215"/>
  <c r="MF13" i="215"/>
  <c r="MF14" i="215"/>
  <c r="MF15" i="215"/>
  <c r="MF16" i="215"/>
  <c r="MF17" i="215"/>
  <c r="MF18" i="215"/>
  <c r="MF19" i="215"/>
  <c r="MF20" i="215"/>
  <c r="MF21" i="215"/>
  <c r="MF22" i="215"/>
  <c r="MF23" i="215"/>
  <c r="MF24" i="215"/>
  <c r="MF25" i="215"/>
  <c r="MF26" i="215"/>
  <c r="MF27" i="215"/>
  <c r="MF28" i="215"/>
  <c r="MF29" i="215"/>
  <c r="MF30" i="215"/>
  <c r="MF31" i="215"/>
  <c r="MF32" i="215"/>
  <c r="MF33" i="215"/>
  <c r="MF2" i="215"/>
  <c r="ME3" i="215"/>
  <c r="ME2" i="215"/>
  <c r="MD3" i="215"/>
  <c r="MD2" i="215"/>
  <c r="LX2" i="215"/>
  <c r="LY2" i="215"/>
  <c r="LZ2" i="215"/>
  <c r="MA2" i="215"/>
  <c r="MB2" i="215"/>
  <c r="MC2" i="215"/>
  <c r="LW2" i="215"/>
  <c r="LV2" i="215"/>
  <c r="LW3" i="215"/>
  <c r="LX3" i="215"/>
  <c r="LY3" i="215"/>
  <c r="LZ3" i="215"/>
  <c r="MA3" i="215"/>
  <c r="MB3" i="215"/>
  <c r="MC3" i="215"/>
  <c r="LW4" i="215"/>
  <c r="LX4" i="215"/>
  <c r="LY4" i="215"/>
  <c r="LZ4" i="215"/>
  <c r="MA4" i="215"/>
  <c r="MB4" i="215"/>
  <c r="MC4" i="215"/>
  <c r="LW5" i="215"/>
  <c r="LX5" i="215"/>
  <c r="LY5" i="215"/>
  <c r="LZ5" i="215"/>
  <c r="MA5" i="215"/>
  <c r="MB5" i="215"/>
  <c r="MC5" i="215"/>
  <c r="LW6" i="215"/>
  <c r="LX6" i="215"/>
  <c r="LY6" i="215"/>
  <c r="LZ6" i="215"/>
  <c r="MA6" i="215"/>
  <c r="MB6" i="215"/>
  <c r="MC6" i="215"/>
  <c r="LW7" i="215"/>
  <c r="LX7" i="215"/>
  <c r="LY7" i="215"/>
  <c r="LZ7" i="215"/>
  <c r="MA7" i="215"/>
  <c r="MB7" i="215"/>
  <c r="MC7" i="215"/>
  <c r="LW8" i="215"/>
  <c r="LX8" i="215"/>
  <c r="LY8" i="215"/>
  <c r="LZ8" i="215"/>
  <c r="MA8" i="215"/>
  <c r="MB8" i="215"/>
  <c r="MC8" i="215"/>
  <c r="LW9" i="215"/>
  <c r="LX9" i="215"/>
  <c r="LY9" i="215"/>
  <c r="LZ9" i="215"/>
  <c r="MA9" i="215"/>
  <c r="MB9" i="215"/>
  <c r="MC9" i="215"/>
  <c r="LW10" i="215"/>
  <c r="LX10" i="215"/>
  <c r="LY10" i="215"/>
  <c r="LZ10" i="215"/>
  <c r="MA10" i="215"/>
  <c r="MB10" i="215"/>
  <c r="MC10" i="215"/>
  <c r="LW11" i="215"/>
  <c r="LX11" i="215"/>
  <c r="LY11" i="215"/>
  <c r="LZ11" i="215"/>
  <c r="MA11" i="215"/>
  <c r="MB11" i="215"/>
  <c r="MC11" i="215"/>
  <c r="LW12" i="215"/>
  <c r="LX12" i="215"/>
  <c r="LY12" i="215"/>
  <c r="LZ12" i="215"/>
  <c r="MA12" i="215"/>
  <c r="MB12" i="215"/>
  <c r="MC12" i="215"/>
  <c r="LW13" i="215"/>
  <c r="LX13" i="215"/>
  <c r="LY13" i="215"/>
  <c r="LZ13" i="215"/>
  <c r="MA13" i="215"/>
  <c r="MB13" i="215"/>
  <c r="MC13" i="215"/>
  <c r="LW14" i="215"/>
  <c r="LX14" i="215"/>
  <c r="LY14" i="215"/>
  <c r="LZ14" i="215"/>
  <c r="MA14" i="215"/>
  <c r="MB14" i="215"/>
  <c r="MC14" i="215"/>
  <c r="LW15" i="215"/>
  <c r="LX15" i="215"/>
  <c r="LY15" i="215"/>
  <c r="LZ15" i="215"/>
  <c r="MA15" i="215"/>
  <c r="MB15" i="215"/>
  <c r="MC15" i="215"/>
  <c r="LW16" i="215"/>
  <c r="LX16" i="215"/>
  <c r="LY16" i="215"/>
  <c r="LZ16" i="215"/>
  <c r="MA16" i="215"/>
  <c r="MB16" i="215"/>
  <c r="MC16" i="215"/>
  <c r="LW17" i="215"/>
  <c r="LX17" i="215"/>
  <c r="LY17" i="215"/>
  <c r="LZ17" i="215"/>
  <c r="MA17" i="215"/>
  <c r="MB17" i="215"/>
  <c r="MC17" i="215"/>
  <c r="LW18" i="215"/>
  <c r="LX18" i="215"/>
  <c r="LY18" i="215"/>
  <c r="LZ18" i="215"/>
  <c r="MA18" i="215"/>
  <c r="MB18" i="215"/>
  <c r="MC18" i="215"/>
  <c r="LW19" i="215"/>
  <c r="LX19" i="215"/>
  <c r="LY19" i="215"/>
  <c r="LZ19" i="215"/>
  <c r="MA19" i="215"/>
  <c r="MB19" i="215"/>
  <c r="MC19" i="215"/>
  <c r="LW20" i="215"/>
  <c r="LX20" i="215"/>
  <c r="LY20" i="215"/>
  <c r="LZ20" i="215"/>
  <c r="MA20" i="215"/>
  <c r="MB20" i="215"/>
  <c r="MC20" i="215"/>
  <c r="LW21" i="215"/>
  <c r="LX21" i="215"/>
  <c r="LY21" i="215"/>
  <c r="LZ21" i="215"/>
  <c r="MA21" i="215"/>
  <c r="MB21" i="215"/>
  <c r="MC21" i="215"/>
  <c r="LW22" i="215"/>
  <c r="LX22" i="215"/>
  <c r="LY22" i="215"/>
  <c r="LZ22" i="215"/>
  <c r="MA22" i="215"/>
  <c r="MB22" i="215"/>
  <c r="MC22" i="215"/>
  <c r="LW23" i="215"/>
  <c r="LX23" i="215"/>
  <c r="LY23" i="215"/>
  <c r="LZ23" i="215"/>
  <c r="MA23" i="215"/>
  <c r="MB23" i="215"/>
  <c r="MC23" i="215"/>
  <c r="LW24" i="215"/>
  <c r="LX24" i="215"/>
  <c r="LY24" i="215"/>
  <c r="LZ24" i="215"/>
  <c r="MA24" i="215"/>
  <c r="MB24" i="215"/>
  <c r="MC24" i="215"/>
  <c r="LW25" i="215"/>
  <c r="LX25" i="215"/>
  <c r="LY25" i="215"/>
  <c r="LZ25" i="215"/>
  <c r="MA25" i="215"/>
  <c r="MB25" i="215"/>
  <c r="MC25" i="215"/>
  <c r="LW26" i="215"/>
  <c r="LX26" i="215"/>
  <c r="LY26" i="215"/>
  <c r="LZ26" i="215"/>
  <c r="MA26" i="215"/>
  <c r="MB26" i="215"/>
  <c r="MC26" i="215"/>
  <c r="LW27" i="215"/>
  <c r="LX27" i="215"/>
  <c r="LY27" i="215"/>
  <c r="LZ27" i="215"/>
  <c r="MA27" i="215"/>
  <c r="MB27" i="215"/>
  <c r="MC27" i="215"/>
  <c r="LW28" i="215"/>
  <c r="LX28" i="215"/>
  <c r="LY28" i="215"/>
  <c r="LZ28" i="215"/>
  <c r="MA28" i="215"/>
  <c r="MB28" i="215"/>
  <c r="MC28" i="215"/>
  <c r="LW29" i="215"/>
  <c r="LX29" i="215"/>
  <c r="LY29" i="215"/>
  <c r="LZ29" i="215"/>
  <c r="MA29" i="215"/>
  <c r="MB29" i="215"/>
  <c r="MC29" i="215"/>
  <c r="LW30" i="215"/>
  <c r="LX30" i="215"/>
  <c r="LY30" i="215"/>
  <c r="LZ30" i="215"/>
  <c r="MA30" i="215"/>
  <c r="MB30" i="215"/>
  <c r="MC30" i="215"/>
  <c r="LW31" i="215"/>
  <c r="LX31" i="215"/>
  <c r="LY31" i="215"/>
  <c r="LZ31" i="215"/>
  <c r="MA31" i="215"/>
  <c r="MB31" i="215"/>
  <c r="MC31" i="215"/>
  <c r="LW32" i="215"/>
  <c r="LX32" i="215"/>
  <c r="LY32" i="215"/>
  <c r="LZ32" i="215"/>
  <c r="MA32" i="215"/>
  <c r="MB32" i="215"/>
  <c r="MC32" i="215"/>
  <c r="LV33" i="215"/>
  <c r="LZ33" i="215"/>
  <c r="MA33" i="215"/>
  <c r="MB33" i="215"/>
  <c r="MC33" i="215"/>
  <c r="LU3" i="215"/>
  <c r="LU4" i="215"/>
  <c r="LU5" i="215"/>
  <c r="LU6" i="215"/>
  <c r="LU7" i="215"/>
  <c r="LU8" i="215"/>
  <c r="LU9" i="215"/>
  <c r="LU10" i="215"/>
  <c r="LU11" i="215"/>
  <c r="LU12" i="215"/>
  <c r="LU13" i="215"/>
  <c r="LU14" i="215"/>
  <c r="LU15" i="215"/>
  <c r="LU16" i="215"/>
  <c r="LU17" i="215"/>
  <c r="LU18" i="215"/>
  <c r="LU19" i="215"/>
  <c r="LU20" i="215"/>
  <c r="LU21" i="215"/>
  <c r="LU22" i="215"/>
  <c r="LU23" i="215"/>
  <c r="LU24" i="215"/>
  <c r="LU25" i="215"/>
  <c r="LU26" i="215"/>
  <c r="LU27" i="215"/>
  <c r="LU28" i="215"/>
  <c r="LU29" i="215"/>
  <c r="LU30" i="215"/>
  <c r="LU31" i="215"/>
  <c r="LU32" i="215"/>
  <c r="LU33" i="215"/>
  <c r="LU2" i="215"/>
  <c r="LT3" i="215"/>
  <c r="LT2" i="215"/>
  <c r="LG3" i="215"/>
  <c r="LG2" i="215"/>
  <c r="LK2" i="215"/>
  <c r="LL2" i="215"/>
  <c r="LM2" i="215"/>
  <c r="LN2" i="215"/>
  <c r="LO2" i="215"/>
  <c r="LP2" i="215"/>
  <c r="LQ2" i="215"/>
  <c r="LR2" i="215"/>
  <c r="LS2" i="215"/>
  <c r="LJ2" i="215"/>
  <c r="LI2" i="215"/>
  <c r="LJ3" i="215"/>
  <c r="LK3" i="215"/>
  <c r="LL3" i="215"/>
  <c r="LM3" i="215"/>
  <c r="LN3" i="215"/>
  <c r="LO3" i="215"/>
  <c r="LP3" i="215"/>
  <c r="LQ3" i="215"/>
  <c r="LR3" i="215"/>
  <c r="LS3" i="215"/>
  <c r="LJ4" i="215"/>
  <c r="LK4" i="215"/>
  <c r="LL4" i="215"/>
  <c r="LM4" i="215"/>
  <c r="LN4" i="215"/>
  <c r="LO4" i="215"/>
  <c r="LP4" i="215"/>
  <c r="LQ4" i="215"/>
  <c r="LR4" i="215"/>
  <c r="LS4" i="215"/>
  <c r="LJ5" i="215"/>
  <c r="LK5" i="215"/>
  <c r="LL5" i="215"/>
  <c r="LM5" i="215"/>
  <c r="LN5" i="215"/>
  <c r="LO5" i="215"/>
  <c r="LP5" i="215"/>
  <c r="LQ5" i="215"/>
  <c r="LR5" i="215"/>
  <c r="LS5" i="215"/>
  <c r="LJ6" i="215"/>
  <c r="LK6" i="215"/>
  <c r="LL6" i="215"/>
  <c r="LM6" i="215"/>
  <c r="LN6" i="215"/>
  <c r="LO6" i="215"/>
  <c r="LP6" i="215"/>
  <c r="LQ6" i="215"/>
  <c r="LR6" i="215"/>
  <c r="LS6" i="215"/>
  <c r="LJ7" i="215"/>
  <c r="LK7" i="215"/>
  <c r="LL7" i="215"/>
  <c r="LM7" i="215"/>
  <c r="LN7" i="215"/>
  <c r="LO7" i="215"/>
  <c r="LP7" i="215"/>
  <c r="LQ7" i="215"/>
  <c r="LR7" i="215"/>
  <c r="LS7" i="215"/>
  <c r="LJ8" i="215"/>
  <c r="LK8" i="215"/>
  <c r="LL8" i="215"/>
  <c r="LM8" i="215"/>
  <c r="LN8" i="215"/>
  <c r="LO8" i="215"/>
  <c r="LP8" i="215"/>
  <c r="LQ8" i="215"/>
  <c r="LR8" i="215"/>
  <c r="LS8" i="215"/>
  <c r="LJ9" i="215"/>
  <c r="LK9" i="215"/>
  <c r="LL9" i="215"/>
  <c r="LM9" i="215"/>
  <c r="LN9" i="215"/>
  <c r="LO9" i="215"/>
  <c r="LP9" i="215"/>
  <c r="LQ9" i="215"/>
  <c r="LR9" i="215"/>
  <c r="LS9" i="215"/>
  <c r="LJ10" i="215"/>
  <c r="LK10" i="215"/>
  <c r="LL10" i="215"/>
  <c r="LM10" i="215"/>
  <c r="LN10" i="215"/>
  <c r="LO10" i="215"/>
  <c r="LP10" i="215"/>
  <c r="LQ10" i="215"/>
  <c r="LR10" i="215"/>
  <c r="LS10" i="215"/>
  <c r="LJ11" i="215"/>
  <c r="LK11" i="215"/>
  <c r="LL11" i="215"/>
  <c r="LM11" i="215"/>
  <c r="LN11" i="215"/>
  <c r="LO11" i="215"/>
  <c r="LP11" i="215"/>
  <c r="LQ11" i="215"/>
  <c r="LR11" i="215"/>
  <c r="LS11" i="215"/>
  <c r="LJ12" i="215"/>
  <c r="LK12" i="215"/>
  <c r="LL12" i="215"/>
  <c r="LM12" i="215"/>
  <c r="LN12" i="215"/>
  <c r="LO12" i="215"/>
  <c r="LP12" i="215"/>
  <c r="LQ12" i="215"/>
  <c r="LR12" i="215"/>
  <c r="LS12" i="215"/>
  <c r="LJ13" i="215"/>
  <c r="LK13" i="215"/>
  <c r="LL13" i="215"/>
  <c r="LM13" i="215"/>
  <c r="LN13" i="215"/>
  <c r="LO13" i="215"/>
  <c r="LP13" i="215"/>
  <c r="LQ13" i="215"/>
  <c r="LR13" i="215"/>
  <c r="LS13" i="215"/>
  <c r="LJ14" i="215"/>
  <c r="LK14" i="215"/>
  <c r="LL14" i="215"/>
  <c r="LM14" i="215"/>
  <c r="LN14" i="215"/>
  <c r="LO14" i="215"/>
  <c r="LP14" i="215"/>
  <c r="LQ14" i="215"/>
  <c r="LR14" i="215"/>
  <c r="LS14" i="215"/>
  <c r="LJ15" i="215"/>
  <c r="LK15" i="215"/>
  <c r="LL15" i="215"/>
  <c r="LM15" i="215"/>
  <c r="LN15" i="215"/>
  <c r="LO15" i="215"/>
  <c r="LP15" i="215"/>
  <c r="LQ15" i="215"/>
  <c r="LR15" i="215"/>
  <c r="LS15" i="215"/>
  <c r="LJ16" i="215"/>
  <c r="LK16" i="215"/>
  <c r="LL16" i="215"/>
  <c r="LM16" i="215"/>
  <c r="LN16" i="215"/>
  <c r="LO16" i="215"/>
  <c r="LP16" i="215"/>
  <c r="LQ16" i="215"/>
  <c r="LR16" i="215"/>
  <c r="LS16" i="215"/>
  <c r="LJ17" i="215"/>
  <c r="LK17" i="215"/>
  <c r="LL17" i="215"/>
  <c r="LM17" i="215"/>
  <c r="LN17" i="215"/>
  <c r="LO17" i="215"/>
  <c r="LP17" i="215"/>
  <c r="LQ17" i="215"/>
  <c r="LR17" i="215"/>
  <c r="LS17" i="215"/>
  <c r="LJ18" i="215"/>
  <c r="LK18" i="215"/>
  <c r="LL18" i="215"/>
  <c r="LM18" i="215"/>
  <c r="LN18" i="215"/>
  <c r="LO18" i="215"/>
  <c r="LP18" i="215"/>
  <c r="LQ18" i="215"/>
  <c r="LR18" i="215"/>
  <c r="LS18" i="215"/>
  <c r="LJ19" i="215"/>
  <c r="LK19" i="215"/>
  <c r="LL19" i="215"/>
  <c r="LM19" i="215"/>
  <c r="LN19" i="215"/>
  <c r="LO19" i="215"/>
  <c r="LP19" i="215"/>
  <c r="LQ19" i="215"/>
  <c r="LR19" i="215"/>
  <c r="LS19" i="215"/>
  <c r="LJ20" i="215"/>
  <c r="LK20" i="215"/>
  <c r="LL20" i="215"/>
  <c r="LM20" i="215"/>
  <c r="LN20" i="215"/>
  <c r="LO20" i="215"/>
  <c r="LP20" i="215"/>
  <c r="LQ20" i="215"/>
  <c r="LR20" i="215"/>
  <c r="LS20" i="215"/>
  <c r="LJ21" i="215"/>
  <c r="LK21" i="215"/>
  <c r="LL21" i="215"/>
  <c r="LM21" i="215"/>
  <c r="LN21" i="215"/>
  <c r="LO21" i="215"/>
  <c r="LP21" i="215"/>
  <c r="LQ21" i="215"/>
  <c r="LR21" i="215"/>
  <c r="LS21" i="215"/>
  <c r="LJ22" i="215"/>
  <c r="LK22" i="215"/>
  <c r="LL22" i="215"/>
  <c r="LM22" i="215"/>
  <c r="LN22" i="215"/>
  <c r="LO22" i="215"/>
  <c r="LP22" i="215"/>
  <c r="LQ22" i="215"/>
  <c r="LR22" i="215"/>
  <c r="LS22" i="215"/>
  <c r="LJ23" i="215"/>
  <c r="LK23" i="215"/>
  <c r="LL23" i="215"/>
  <c r="LM23" i="215"/>
  <c r="LN23" i="215"/>
  <c r="LO23" i="215"/>
  <c r="LP23" i="215"/>
  <c r="LQ23" i="215"/>
  <c r="LR23" i="215"/>
  <c r="LS23" i="215"/>
  <c r="LJ24" i="215"/>
  <c r="LK24" i="215"/>
  <c r="LL24" i="215"/>
  <c r="LM24" i="215"/>
  <c r="LN24" i="215"/>
  <c r="LO24" i="215"/>
  <c r="LP24" i="215"/>
  <c r="LQ24" i="215"/>
  <c r="LR24" i="215"/>
  <c r="LS24" i="215"/>
  <c r="LJ25" i="215"/>
  <c r="LK25" i="215"/>
  <c r="LL25" i="215"/>
  <c r="LM25" i="215"/>
  <c r="LN25" i="215"/>
  <c r="LO25" i="215"/>
  <c r="LP25" i="215"/>
  <c r="LQ25" i="215"/>
  <c r="LR25" i="215"/>
  <c r="LS25" i="215"/>
  <c r="LJ26" i="215"/>
  <c r="LK26" i="215"/>
  <c r="LL26" i="215"/>
  <c r="LM26" i="215"/>
  <c r="LN26" i="215"/>
  <c r="LO26" i="215"/>
  <c r="LP26" i="215"/>
  <c r="LQ26" i="215"/>
  <c r="LR26" i="215"/>
  <c r="LS26" i="215"/>
  <c r="LJ27" i="215"/>
  <c r="LK27" i="215"/>
  <c r="LL27" i="215"/>
  <c r="LM27" i="215"/>
  <c r="LN27" i="215"/>
  <c r="LO27" i="215"/>
  <c r="LP27" i="215"/>
  <c r="LQ27" i="215"/>
  <c r="LR27" i="215"/>
  <c r="LS27" i="215"/>
  <c r="LJ28" i="215"/>
  <c r="LK28" i="215"/>
  <c r="LL28" i="215"/>
  <c r="LM28" i="215"/>
  <c r="LN28" i="215"/>
  <c r="LO28" i="215"/>
  <c r="LP28" i="215"/>
  <c r="LQ28" i="215"/>
  <c r="LR28" i="215"/>
  <c r="LS28" i="215"/>
  <c r="LJ29" i="215"/>
  <c r="LK29" i="215"/>
  <c r="LL29" i="215"/>
  <c r="LM29" i="215"/>
  <c r="LN29" i="215"/>
  <c r="LO29" i="215"/>
  <c r="LP29" i="215"/>
  <c r="LQ29" i="215"/>
  <c r="LR29" i="215"/>
  <c r="LS29" i="215"/>
  <c r="LJ30" i="215"/>
  <c r="LK30" i="215"/>
  <c r="LL30" i="215"/>
  <c r="LM30" i="215"/>
  <c r="LN30" i="215"/>
  <c r="LO30" i="215"/>
  <c r="LP30" i="215"/>
  <c r="LQ30" i="215"/>
  <c r="LR30" i="215"/>
  <c r="LS30" i="215"/>
  <c r="LJ31" i="215"/>
  <c r="LK31" i="215"/>
  <c r="LL31" i="215"/>
  <c r="LM31" i="215"/>
  <c r="LN31" i="215"/>
  <c r="LO31" i="215"/>
  <c r="LP31" i="215"/>
  <c r="LQ31" i="215"/>
  <c r="LR31" i="215"/>
  <c r="LS31" i="215"/>
  <c r="LJ32" i="215"/>
  <c r="LK32" i="215"/>
  <c r="LL32" i="215"/>
  <c r="LM32" i="215"/>
  <c r="LN32" i="215"/>
  <c r="LO32" i="215"/>
  <c r="LP32" i="215"/>
  <c r="LQ32" i="215"/>
  <c r="LR32" i="215"/>
  <c r="LS32" i="215"/>
  <c r="LI33" i="215"/>
  <c r="LJ33" i="215"/>
  <c r="LK33" i="215"/>
  <c r="LL33" i="215"/>
  <c r="LP33" i="215"/>
  <c r="LQ33" i="215"/>
  <c r="LR33" i="215"/>
  <c r="LS33" i="215"/>
  <c r="LH3" i="215"/>
  <c r="LH4" i="215"/>
  <c r="LH5" i="215"/>
  <c r="LH6" i="215"/>
  <c r="LH7" i="215"/>
  <c r="LH8" i="215"/>
  <c r="LH9" i="215"/>
  <c r="LH10" i="215"/>
  <c r="LH11" i="215"/>
  <c r="LH12" i="215"/>
  <c r="LH13" i="215"/>
  <c r="LH14" i="215"/>
  <c r="LH15" i="215"/>
  <c r="LH16" i="215"/>
  <c r="LH17" i="215"/>
  <c r="LH18" i="215"/>
  <c r="LH19" i="215"/>
  <c r="LH20" i="215"/>
  <c r="LH21" i="215"/>
  <c r="LH22" i="215"/>
  <c r="LH23" i="215"/>
  <c r="LH24" i="215"/>
  <c r="LH25" i="215"/>
  <c r="LH26" i="215"/>
  <c r="LH27" i="215"/>
  <c r="LH28" i="215"/>
  <c r="LH29" i="215"/>
  <c r="LH30" i="215"/>
  <c r="LH31" i="215"/>
  <c r="LH32" i="215"/>
  <c r="LH33" i="215"/>
  <c r="LH2" i="215"/>
  <c r="KW2" i="215"/>
  <c r="KX2" i="215"/>
  <c r="KY2" i="215"/>
  <c r="KZ2" i="215"/>
  <c r="LA2" i="215"/>
  <c r="LB2" i="215"/>
  <c r="LC2" i="215"/>
  <c r="LD2" i="215"/>
  <c r="LE2" i="215"/>
  <c r="LF2" i="215"/>
  <c r="KV2" i="215"/>
  <c r="KU2" i="215"/>
  <c r="KV3" i="215"/>
  <c r="KW3" i="215"/>
  <c r="KX3" i="215"/>
  <c r="LC3" i="215"/>
  <c r="LD3" i="215"/>
  <c r="LE3" i="215"/>
  <c r="LF3" i="215"/>
  <c r="KV4" i="215"/>
  <c r="KW4" i="215"/>
  <c r="KX4" i="215"/>
  <c r="LC4" i="215"/>
  <c r="LD4" i="215"/>
  <c r="LE4" i="215"/>
  <c r="LF4" i="215"/>
  <c r="KV5" i="215"/>
  <c r="KW5" i="215"/>
  <c r="KX5" i="215"/>
  <c r="LC5" i="215"/>
  <c r="LD5" i="215"/>
  <c r="LE5" i="215"/>
  <c r="LF5" i="215"/>
  <c r="KV6" i="215"/>
  <c r="KW6" i="215"/>
  <c r="KX6" i="215"/>
  <c r="LC6" i="215"/>
  <c r="LD6" i="215"/>
  <c r="LE6" i="215"/>
  <c r="LF6" i="215"/>
  <c r="KV7" i="215"/>
  <c r="KW7" i="215"/>
  <c r="KX7" i="215"/>
  <c r="LC7" i="215"/>
  <c r="LD7" i="215"/>
  <c r="LE7" i="215"/>
  <c r="LF7" i="215"/>
  <c r="KV8" i="215"/>
  <c r="KW8" i="215"/>
  <c r="KX8" i="215"/>
  <c r="LC8" i="215"/>
  <c r="LD8" i="215"/>
  <c r="LE8" i="215"/>
  <c r="LF8" i="215"/>
  <c r="KV9" i="215"/>
  <c r="KW9" i="215"/>
  <c r="KX9" i="215"/>
  <c r="LC9" i="215"/>
  <c r="LD9" i="215"/>
  <c r="LE9" i="215"/>
  <c r="LF9" i="215"/>
  <c r="KV10" i="215"/>
  <c r="KW10" i="215"/>
  <c r="KX10" i="215"/>
  <c r="LC10" i="215"/>
  <c r="LD10" i="215"/>
  <c r="LE10" i="215"/>
  <c r="LF10" i="215"/>
  <c r="KV11" i="215"/>
  <c r="KW11" i="215"/>
  <c r="KX11" i="215"/>
  <c r="LC11" i="215"/>
  <c r="LD11" i="215"/>
  <c r="LE11" i="215"/>
  <c r="LF11" i="215"/>
  <c r="KV12" i="215"/>
  <c r="KW12" i="215"/>
  <c r="KX12" i="215"/>
  <c r="LC12" i="215"/>
  <c r="LD12" i="215"/>
  <c r="LE12" i="215"/>
  <c r="LF12" i="215"/>
  <c r="KV13" i="215"/>
  <c r="KW13" i="215"/>
  <c r="KX13" i="215"/>
  <c r="LC13" i="215"/>
  <c r="LD13" i="215"/>
  <c r="LE13" i="215"/>
  <c r="LF13" i="215"/>
  <c r="KV14" i="215"/>
  <c r="KW14" i="215"/>
  <c r="KX14" i="215"/>
  <c r="LC14" i="215"/>
  <c r="LD14" i="215"/>
  <c r="LE14" i="215"/>
  <c r="LF14" i="215"/>
  <c r="KV15" i="215"/>
  <c r="KW15" i="215"/>
  <c r="KX15" i="215"/>
  <c r="LC15" i="215"/>
  <c r="LD15" i="215"/>
  <c r="LE15" i="215"/>
  <c r="LF15" i="215"/>
  <c r="KV16" i="215"/>
  <c r="KW16" i="215"/>
  <c r="KX16" i="215"/>
  <c r="LC16" i="215"/>
  <c r="LD16" i="215"/>
  <c r="LE16" i="215"/>
  <c r="LF16" i="215"/>
  <c r="KV17" i="215"/>
  <c r="KW17" i="215"/>
  <c r="KX17" i="215"/>
  <c r="LC17" i="215"/>
  <c r="LD17" i="215"/>
  <c r="LE17" i="215"/>
  <c r="LF17" i="215"/>
  <c r="KV18" i="215"/>
  <c r="KW18" i="215"/>
  <c r="KX18" i="215"/>
  <c r="LC18" i="215"/>
  <c r="LD18" i="215"/>
  <c r="LE18" i="215"/>
  <c r="LF18" i="215"/>
  <c r="KV19" i="215"/>
  <c r="KW19" i="215"/>
  <c r="KX19" i="215"/>
  <c r="LC19" i="215"/>
  <c r="LD19" i="215"/>
  <c r="LE19" i="215"/>
  <c r="LF19" i="215"/>
  <c r="KV20" i="215"/>
  <c r="KW20" i="215"/>
  <c r="KX20" i="215"/>
  <c r="LC20" i="215"/>
  <c r="LD20" i="215"/>
  <c r="LE20" i="215"/>
  <c r="LF20" i="215"/>
  <c r="KV21" i="215"/>
  <c r="KW21" i="215"/>
  <c r="KX21" i="215"/>
  <c r="LC21" i="215"/>
  <c r="LD21" i="215"/>
  <c r="LE21" i="215"/>
  <c r="LF21" i="215"/>
  <c r="KV22" i="215"/>
  <c r="KW22" i="215"/>
  <c r="KX22" i="215"/>
  <c r="LC22" i="215"/>
  <c r="LD22" i="215"/>
  <c r="LE22" i="215"/>
  <c r="LF22" i="215"/>
  <c r="KV23" i="215"/>
  <c r="KW23" i="215"/>
  <c r="KX23" i="215"/>
  <c r="LC23" i="215"/>
  <c r="LD23" i="215"/>
  <c r="LE23" i="215"/>
  <c r="LF23" i="215"/>
  <c r="KV24" i="215"/>
  <c r="KW24" i="215"/>
  <c r="KX24" i="215"/>
  <c r="LC24" i="215"/>
  <c r="LD24" i="215"/>
  <c r="LE24" i="215"/>
  <c r="LF24" i="215"/>
  <c r="KV25" i="215"/>
  <c r="KW25" i="215"/>
  <c r="KX25" i="215"/>
  <c r="LC25" i="215"/>
  <c r="LD25" i="215"/>
  <c r="LE25" i="215"/>
  <c r="LF25" i="215"/>
  <c r="KV26" i="215"/>
  <c r="KW26" i="215"/>
  <c r="KX26" i="215"/>
  <c r="LC26" i="215"/>
  <c r="LD26" i="215"/>
  <c r="LE26" i="215"/>
  <c r="LF26" i="215"/>
  <c r="KV27" i="215"/>
  <c r="KW27" i="215"/>
  <c r="KX27" i="215"/>
  <c r="LC27" i="215"/>
  <c r="LD27" i="215"/>
  <c r="LE27" i="215"/>
  <c r="LF27" i="215"/>
  <c r="KV28" i="215"/>
  <c r="KW28" i="215"/>
  <c r="KX28" i="215"/>
  <c r="LC28" i="215"/>
  <c r="LD28" i="215"/>
  <c r="LE28" i="215"/>
  <c r="LF28" i="215"/>
  <c r="KV29" i="215"/>
  <c r="KW29" i="215"/>
  <c r="KX29" i="215"/>
  <c r="LC29" i="215"/>
  <c r="LD29" i="215"/>
  <c r="LE29" i="215"/>
  <c r="LF29" i="215"/>
  <c r="KV30" i="215"/>
  <c r="KW30" i="215"/>
  <c r="KX30" i="215"/>
  <c r="LC30" i="215"/>
  <c r="LD30" i="215"/>
  <c r="LE30" i="215"/>
  <c r="LF30" i="215"/>
  <c r="KV31" i="215"/>
  <c r="KW31" i="215"/>
  <c r="KX31" i="215"/>
  <c r="LC31" i="215"/>
  <c r="LD31" i="215"/>
  <c r="LE31" i="215"/>
  <c r="LF31" i="215"/>
  <c r="KV32" i="215"/>
  <c r="KW32" i="215"/>
  <c r="KX32" i="215"/>
  <c r="LC32" i="215"/>
  <c r="LD32" i="215"/>
  <c r="LE32" i="215"/>
  <c r="LF32" i="215"/>
  <c r="KU33" i="215"/>
  <c r="KY33" i="215"/>
  <c r="LC33" i="215"/>
  <c r="LD33" i="215"/>
  <c r="LE33" i="215"/>
  <c r="LF33" i="215"/>
  <c r="KT3" i="215"/>
  <c r="KT4" i="215"/>
  <c r="KT5" i="215"/>
  <c r="KT6" i="215"/>
  <c r="KT7" i="215"/>
  <c r="KT8" i="215"/>
  <c r="KT9" i="215"/>
  <c r="KT10" i="215"/>
  <c r="KT11" i="215"/>
  <c r="KT12" i="215"/>
  <c r="KT13" i="215"/>
  <c r="KT14" i="215"/>
  <c r="KT15" i="215"/>
  <c r="KT16" i="215"/>
  <c r="KT17" i="215"/>
  <c r="KT18" i="215"/>
  <c r="KT19" i="215"/>
  <c r="KT20" i="215"/>
  <c r="KT21" i="215"/>
  <c r="KT22" i="215"/>
  <c r="KT23" i="215"/>
  <c r="KT24" i="215"/>
  <c r="KT25" i="215"/>
  <c r="KT26" i="215"/>
  <c r="KT27" i="215"/>
  <c r="KT28" i="215"/>
  <c r="KT29" i="215"/>
  <c r="KT30" i="215"/>
  <c r="KT31" i="215"/>
  <c r="KT32" i="215"/>
  <c r="KT33" i="215"/>
  <c r="KS3" i="215"/>
  <c r="KS2" i="215"/>
  <c r="KT2" i="215"/>
  <c r="KF2" i="215"/>
  <c r="KG2" i="215"/>
  <c r="KH2" i="215"/>
  <c r="KI2" i="215"/>
  <c r="KJ2" i="215"/>
  <c r="KK2" i="215"/>
  <c r="KL2" i="215"/>
  <c r="KM2" i="215"/>
  <c r="KN2" i="215"/>
  <c r="KO2" i="215"/>
  <c r="KP2" i="215"/>
  <c r="KQ2" i="215"/>
  <c r="KR2" i="215"/>
  <c r="KE2" i="215"/>
  <c r="KP3" i="215"/>
  <c r="KQ3" i="215"/>
  <c r="KR3" i="215"/>
  <c r="KP4" i="215"/>
  <c r="KQ4" i="215"/>
  <c r="KR4" i="215"/>
  <c r="KP5" i="215"/>
  <c r="KQ5" i="215"/>
  <c r="KR5" i="215"/>
  <c r="KP6" i="215"/>
  <c r="KQ6" i="215"/>
  <c r="KR6" i="215"/>
  <c r="KP7" i="215"/>
  <c r="KQ7" i="215"/>
  <c r="KR7" i="215"/>
  <c r="KP8" i="215"/>
  <c r="KQ8" i="215"/>
  <c r="KR8" i="215"/>
  <c r="KP9" i="215"/>
  <c r="KQ9" i="215"/>
  <c r="KR9" i="215"/>
  <c r="KP10" i="215"/>
  <c r="KQ10" i="215"/>
  <c r="KR10" i="215"/>
  <c r="KP11" i="215"/>
  <c r="KQ11" i="215"/>
  <c r="KR11" i="215"/>
  <c r="KP12" i="215"/>
  <c r="KQ12" i="215"/>
  <c r="KR12" i="215"/>
  <c r="KP13" i="215"/>
  <c r="KQ13" i="215"/>
  <c r="KR13" i="215"/>
  <c r="KP14" i="215"/>
  <c r="KQ14" i="215"/>
  <c r="KR14" i="215"/>
  <c r="KP15" i="215"/>
  <c r="KQ15" i="215"/>
  <c r="KR15" i="215"/>
  <c r="KP16" i="215"/>
  <c r="KQ16" i="215"/>
  <c r="KR16" i="215"/>
  <c r="KP17" i="215"/>
  <c r="KQ17" i="215"/>
  <c r="KR17" i="215"/>
  <c r="KP18" i="215"/>
  <c r="KQ18" i="215"/>
  <c r="KR18" i="215"/>
  <c r="KP19" i="215"/>
  <c r="KQ19" i="215"/>
  <c r="KR19" i="215"/>
  <c r="KP20" i="215"/>
  <c r="KQ20" i="215"/>
  <c r="KR20" i="215"/>
  <c r="KP21" i="215"/>
  <c r="KQ21" i="215"/>
  <c r="KR21" i="215"/>
  <c r="KP22" i="215"/>
  <c r="KQ22" i="215"/>
  <c r="KR22" i="215"/>
  <c r="KP23" i="215"/>
  <c r="KQ23" i="215"/>
  <c r="KR23" i="215"/>
  <c r="KP24" i="215"/>
  <c r="KQ24" i="215"/>
  <c r="KR24" i="215"/>
  <c r="KP25" i="215"/>
  <c r="KQ25" i="215"/>
  <c r="KR25" i="215"/>
  <c r="KP26" i="215"/>
  <c r="KQ26" i="215"/>
  <c r="KR26" i="215"/>
  <c r="KP27" i="215"/>
  <c r="KQ27" i="215"/>
  <c r="KR27" i="215"/>
  <c r="KP28" i="215"/>
  <c r="KQ28" i="215"/>
  <c r="KR28" i="215"/>
  <c r="KP29" i="215"/>
  <c r="KQ29" i="215"/>
  <c r="KR29" i="215"/>
  <c r="KP30" i="215"/>
  <c r="KQ30" i="215"/>
  <c r="KR30" i="215"/>
  <c r="KP31" i="215"/>
  <c r="KQ31" i="215"/>
  <c r="KR31" i="215"/>
  <c r="KP32" i="215"/>
  <c r="KQ32" i="215"/>
  <c r="KR32" i="215"/>
  <c r="KP33" i="215"/>
  <c r="KQ33" i="215"/>
  <c r="KR33" i="215"/>
  <c r="KO3" i="215"/>
  <c r="KO4" i="215"/>
  <c r="KO5" i="215"/>
  <c r="KO6" i="215"/>
  <c r="KO7" i="215"/>
  <c r="KO8" i="215"/>
  <c r="KO9" i="215"/>
  <c r="KO10" i="215"/>
  <c r="KO11" i="215"/>
  <c r="KO12" i="215"/>
  <c r="KO13" i="215"/>
  <c r="KO14" i="215"/>
  <c r="KO15" i="215"/>
  <c r="KO16" i="215"/>
  <c r="KO17" i="215"/>
  <c r="KO18" i="215"/>
  <c r="KO19" i="215"/>
  <c r="KO20" i="215"/>
  <c r="KO21" i="215"/>
  <c r="KO22" i="215"/>
  <c r="KO23" i="215"/>
  <c r="KO24" i="215"/>
  <c r="KO25" i="215"/>
  <c r="KO26" i="215"/>
  <c r="KO27" i="215"/>
  <c r="KO28" i="215"/>
  <c r="KO29" i="215"/>
  <c r="KO30" i="215"/>
  <c r="KO31" i="215"/>
  <c r="KO32" i="215"/>
  <c r="KO33" i="215"/>
  <c r="KE3" i="215"/>
  <c r="KF3" i="215"/>
  <c r="KG3" i="215"/>
  <c r="KH3" i="215"/>
  <c r="KI3" i="215"/>
  <c r="KJ3" i="215"/>
  <c r="KE4" i="215"/>
  <c r="KF4" i="215"/>
  <c r="KG4" i="215"/>
  <c r="KH4" i="215"/>
  <c r="KI4" i="215"/>
  <c r="KJ4" i="215"/>
  <c r="KE5" i="215"/>
  <c r="KF5" i="215"/>
  <c r="KG5" i="215"/>
  <c r="KH5" i="215"/>
  <c r="KI5" i="215"/>
  <c r="KJ5" i="215"/>
  <c r="KE6" i="215"/>
  <c r="KF6" i="215"/>
  <c r="KG6" i="215"/>
  <c r="KH6" i="215"/>
  <c r="KI6" i="215"/>
  <c r="KJ6" i="215"/>
  <c r="KE7" i="215"/>
  <c r="KF7" i="215"/>
  <c r="KG7" i="215"/>
  <c r="KH7" i="215"/>
  <c r="KI7" i="215"/>
  <c r="KJ7" i="215"/>
  <c r="KE8" i="215"/>
  <c r="KF8" i="215"/>
  <c r="KG8" i="215"/>
  <c r="KH8" i="215"/>
  <c r="KI8" i="215"/>
  <c r="KJ8" i="215"/>
  <c r="KE9" i="215"/>
  <c r="KF9" i="215"/>
  <c r="KG9" i="215"/>
  <c r="KH9" i="215"/>
  <c r="KI9" i="215"/>
  <c r="KJ9" i="215"/>
  <c r="KE10" i="215"/>
  <c r="KF10" i="215"/>
  <c r="KG10" i="215"/>
  <c r="KH10" i="215"/>
  <c r="KI10" i="215"/>
  <c r="KJ10" i="215"/>
  <c r="KE11" i="215"/>
  <c r="KF11" i="215"/>
  <c r="KG11" i="215"/>
  <c r="KH11" i="215"/>
  <c r="KI11" i="215"/>
  <c r="KJ11" i="215"/>
  <c r="KE12" i="215"/>
  <c r="KF12" i="215"/>
  <c r="KG12" i="215"/>
  <c r="KH12" i="215"/>
  <c r="KI12" i="215"/>
  <c r="KJ12" i="215"/>
  <c r="KE13" i="215"/>
  <c r="KF13" i="215"/>
  <c r="KG13" i="215"/>
  <c r="KH13" i="215"/>
  <c r="KI13" i="215"/>
  <c r="KJ13" i="215"/>
  <c r="KE14" i="215"/>
  <c r="KF14" i="215"/>
  <c r="KG14" i="215"/>
  <c r="KH14" i="215"/>
  <c r="KI14" i="215"/>
  <c r="KJ14" i="215"/>
  <c r="KE15" i="215"/>
  <c r="KF15" i="215"/>
  <c r="KG15" i="215"/>
  <c r="KH15" i="215"/>
  <c r="KI15" i="215"/>
  <c r="KJ15" i="215"/>
  <c r="KE16" i="215"/>
  <c r="KF16" i="215"/>
  <c r="KG16" i="215"/>
  <c r="KH16" i="215"/>
  <c r="KI16" i="215"/>
  <c r="KJ16" i="215"/>
  <c r="KE17" i="215"/>
  <c r="KF17" i="215"/>
  <c r="KG17" i="215"/>
  <c r="KH17" i="215"/>
  <c r="KI17" i="215"/>
  <c r="KJ17" i="215"/>
  <c r="KE18" i="215"/>
  <c r="KF18" i="215"/>
  <c r="KG18" i="215"/>
  <c r="KH18" i="215"/>
  <c r="KI18" i="215"/>
  <c r="KJ18" i="215"/>
  <c r="KE19" i="215"/>
  <c r="KF19" i="215"/>
  <c r="KG19" i="215"/>
  <c r="KH19" i="215"/>
  <c r="KI19" i="215"/>
  <c r="KJ19" i="215"/>
  <c r="KE20" i="215"/>
  <c r="KF20" i="215"/>
  <c r="KG20" i="215"/>
  <c r="KH20" i="215"/>
  <c r="KI20" i="215"/>
  <c r="KJ20" i="215"/>
  <c r="KE21" i="215"/>
  <c r="KF21" i="215"/>
  <c r="KG21" i="215"/>
  <c r="KH21" i="215"/>
  <c r="KI21" i="215"/>
  <c r="KJ21" i="215"/>
  <c r="KE22" i="215"/>
  <c r="KF22" i="215"/>
  <c r="KG22" i="215"/>
  <c r="KH22" i="215"/>
  <c r="KI22" i="215"/>
  <c r="KJ22" i="215"/>
  <c r="KE23" i="215"/>
  <c r="KF23" i="215"/>
  <c r="KG23" i="215"/>
  <c r="KH23" i="215"/>
  <c r="KI23" i="215"/>
  <c r="KJ23" i="215"/>
  <c r="KE24" i="215"/>
  <c r="KF24" i="215"/>
  <c r="KG24" i="215"/>
  <c r="KH24" i="215"/>
  <c r="KI24" i="215"/>
  <c r="KJ24" i="215"/>
  <c r="KE25" i="215"/>
  <c r="KF25" i="215"/>
  <c r="KG25" i="215"/>
  <c r="KH25" i="215"/>
  <c r="KI25" i="215"/>
  <c r="KJ25" i="215"/>
  <c r="KE26" i="215"/>
  <c r="KF26" i="215"/>
  <c r="KG26" i="215"/>
  <c r="KH26" i="215"/>
  <c r="KI26" i="215"/>
  <c r="KJ26" i="215"/>
  <c r="KE27" i="215"/>
  <c r="KF27" i="215"/>
  <c r="KG27" i="215"/>
  <c r="KH27" i="215"/>
  <c r="KI27" i="215"/>
  <c r="KJ27" i="215"/>
  <c r="KE28" i="215"/>
  <c r="KF28" i="215"/>
  <c r="KG28" i="215"/>
  <c r="KH28" i="215"/>
  <c r="KI28" i="215"/>
  <c r="KJ28" i="215"/>
  <c r="KE29" i="215"/>
  <c r="KF29" i="215"/>
  <c r="KG29" i="215"/>
  <c r="KH29" i="215"/>
  <c r="KI29" i="215"/>
  <c r="KJ29" i="215"/>
  <c r="KE30" i="215"/>
  <c r="KF30" i="215"/>
  <c r="KG30" i="215"/>
  <c r="KH30" i="215"/>
  <c r="KI30" i="215"/>
  <c r="KJ30" i="215"/>
  <c r="KE31" i="215"/>
  <c r="KF31" i="215"/>
  <c r="KG31" i="215"/>
  <c r="KH31" i="215"/>
  <c r="KI31" i="215"/>
  <c r="KJ31" i="215"/>
  <c r="KE32" i="215"/>
  <c r="KF32" i="215"/>
  <c r="KG32" i="215"/>
  <c r="KH32" i="215"/>
  <c r="KI32" i="215"/>
  <c r="KJ32" i="215"/>
  <c r="KE33" i="215"/>
  <c r="KF33" i="215"/>
  <c r="KG33" i="215"/>
  <c r="KK33" i="215"/>
  <c r="KD2" i="215"/>
  <c r="KD33" i="215"/>
  <c r="KC3" i="215"/>
  <c r="KC4" i="215"/>
  <c r="KC5" i="215"/>
  <c r="KC6" i="215"/>
  <c r="KC7" i="215"/>
  <c r="KC8" i="215"/>
  <c r="KC9" i="215"/>
  <c r="KC10" i="215"/>
  <c r="KC11" i="215"/>
  <c r="KC12" i="215"/>
  <c r="KC13" i="215"/>
  <c r="KC14" i="215"/>
  <c r="KC15" i="215"/>
  <c r="KC16" i="215"/>
  <c r="KC17" i="215"/>
  <c r="KC18" i="215"/>
  <c r="KC19" i="215"/>
  <c r="KC20" i="215"/>
  <c r="KC21" i="215"/>
  <c r="KC22" i="215"/>
  <c r="KC23" i="215"/>
  <c r="KC24" i="215"/>
  <c r="KC25" i="215"/>
  <c r="KC26" i="215"/>
  <c r="KC27" i="215"/>
  <c r="KC28" i="215"/>
  <c r="KC29" i="215"/>
  <c r="KC30" i="215"/>
  <c r="KC31" i="215"/>
  <c r="KC32" i="215"/>
  <c r="KC33" i="215"/>
  <c r="KC2" i="215"/>
  <c r="KB2" i="215"/>
  <c r="KB3" i="215"/>
  <c r="KB4" i="215"/>
  <c r="KB5" i="215"/>
  <c r="KB6" i="215"/>
  <c r="KB7" i="215"/>
  <c r="KB8" i="215"/>
  <c r="KB9" i="215"/>
  <c r="KB10" i="215"/>
  <c r="KB11" i="215"/>
  <c r="KB12" i="215"/>
  <c r="KA4" i="215"/>
  <c r="KA5" i="215"/>
  <c r="KA6" i="215"/>
  <c r="KA7" i="215"/>
  <c r="KA8" i="215"/>
  <c r="KA9" i="215"/>
  <c r="KA10" i="215"/>
  <c r="KA11" i="215"/>
  <c r="KA12" i="215"/>
  <c r="KA3" i="215"/>
  <c r="KA2" i="215"/>
  <c r="JZ3" i="215"/>
  <c r="JZ4" i="215"/>
  <c r="JZ5" i="215"/>
  <c r="JZ6" i="215"/>
  <c r="JZ7" i="215"/>
  <c r="JZ8" i="215"/>
  <c r="JZ9" i="215"/>
  <c r="JZ10" i="215"/>
  <c r="JZ11" i="215"/>
  <c r="JZ12" i="215"/>
  <c r="JZ13" i="215"/>
  <c r="JZ14" i="215"/>
  <c r="JZ15" i="215"/>
  <c r="JZ16" i="215"/>
  <c r="JZ17" i="215"/>
  <c r="JZ18" i="215"/>
  <c r="JZ19" i="215"/>
  <c r="JZ20" i="215"/>
  <c r="JZ21" i="215"/>
  <c r="JZ22" i="215"/>
  <c r="JZ23" i="215"/>
  <c r="JZ24" i="215"/>
  <c r="JZ25" i="215"/>
  <c r="JZ26" i="215"/>
  <c r="JZ27" i="215"/>
  <c r="JZ28" i="215"/>
  <c r="JZ29" i="215"/>
  <c r="JZ30" i="215"/>
  <c r="JZ31" i="215"/>
  <c r="JZ32" i="215"/>
  <c r="JZ33" i="215"/>
  <c r="JZ2" i="215"/>
  <c r="JV2" i="215"/>
  <c r="JW2" i="215"/>
  <c r="JX2" i="215"/>
  <c r="JY2" i="215"/>
  <c r="JU2" i="215"/>
  <c r="JY3" i="215"/>
  <c r="JY4" i="215"/>
  <c r="JY5" i="215"/>
  <c r="JY6" i="215"/>
  <c r="JY7" i="215"/>
  <c r="JY8" i="215"/>
  <c r="JY9" i="215"/>
  <c r="JY10" i="215"/>
  <c r="JY11" i="215"/>
  <c r="JY12" i="215"/>
  <c r="JY13" i="215"/>
  <c r="JY14" i="215"/>
  <c r="JY15" i="215"/>
  <c r="JY16" i="215"/>
  <c r="JY17" i="215"/>
  <c r="JY18" i="215"/>
  <c r="JY19" i="215"/>
  <c r="JY20" i="215"/>
  <c r="JY21" i="215"/>
  <c r="JY22" i="215"/>
  <c r="JY23" i="215"/>
  <c r="JY24" i="215"/>
  <c r="JY25" i="215"/>
  <c r="JY26" i="215"/>
  <c r="JY27" i="215"/>
  <c r="JY28" i="215"/>
  <c r="JY29" i="215"/>
  <c r="JY30" i="215"/>
  <c r="JY31" i="215"/>
  <c r="JY32" i="215"/>
  <c r="JY33" i="215"/>
  <c r="JT2" i="215"/>
  <c r="JU3" i="215"/>
  <c r="JV3" i="215"/>
  <c r="JX3" i="215"/>
  <c r="JU4" i="215"/>
  <c r="JV4" i="215"/>
  <c r="JX4" i="215"/>
  <c r="JU5" i="215"/>
  <c r="JV5" i="215"/>
  <c r="JX5" i="215"/>
  <c r="JU6" i="215"/>
  <c r="JV6" i="215"/>
  <c r="JX6" i="215"/>
  <c r="JU7" i="215"/>
  <c r="JV7" i="215"/>
  <c r="JX7" i="215"/>
  <c r="JU8" i="215"/>
  <c r="JV8" i="215"/>
  <c r="JX8" i="215"/>
  <c r="JU9" i="215"/>
  <c r="JV9" i="215"/>
  <c r="JX9" i="215"/>
  <c r="JU10" i="215"/>
  <c r="JV10" i="215"/>
  <c r="JX10" i="215"/>
  <c r="JU11" i="215"/>
  <c r="JV11" i="215"/>
  <c r="JX11" i="215"/>
  <c r="JU12" i="215"/>
  <c r="JV12" i="215"/>
  <c r="JX12" i="215"/>
  <c r="JU13" i="215"/>
  <c r="JV13" i="215"/>
  <c r="JX13" i="215"/>
  <c r="JU14" i="215"/>
  <c r="JV14" i="215"/>
  <c r="JX14" i="215"/>
  <c r="JU15" i="215"/>
  <c r="JV15" i="215"/>
  <c r="JX15" i="215"/>
  <c r="JU16" i="215"/>
  <c r="JV16" i="215"/>
  <c r="JX16" i="215"/>
  <c r="JU17" i="215"/>
  <c r="JV17" i="215"/>
  <c r="JX17" i="215"/>
  <c r="JU18" i="215"/>
  <c r="JV18" i="215"/>
  <c r="JX18" i="215"/>
  <c r="JU19" i="215"/>
  <c r="JV19" i="215"/>
  <c r="JX19" i="215"/>
  <c r="JU20" i="215"/>
  <c r="JV20" i="215"/>
  <c r="JX20" i="215"/>
  <c r="JU21" i="215"/>
  <c r="JV21" i="215"/>
  <c r="JX21" i="215"/>
  <c r="JU22" i="215"/>
  <c r="JV22" i="215"/>
  <c r="JX22" i="215"/>
  <c r="JU23" i="215"/>
  <c r="JV23" i="215"/>
  <c r="JX23" i="215"/>
  <c r="JU24" i="215"/>
  <c r="JV24" i="215"/>
  <c r="JX24" i="215"/>
  <c r="JU25" i="215"/>
  <c r="JV25" i="215"/>
  <c r="JX25" i="215"/>
  <c r="JU26" i="215"/>
  <c r="JV26" i="215"/>
  <c r="JX26" i="215"/>
  <c r="JU27" i="215"/>
  <c r="JV27" i="215"/>
  <c r="JX27" i="215"/>
  <c r="JU28" i="215"/>
  <c r="JV28" i="215"/>
  <c r="JX28" i="215"/>
  <c r="JU29" i="215"/>
  <c r="JV29" i="215"/>
  <c r="JX29" i="215"/>
  <c r="JU30" i="215"/>
  <c r="JV30" i="215"/>
  <c r="JX30" i="215"/>
  <c r="JU31" i="215"/>
  <c r="JV31" i="215"/>
  <c r="JX31" i="215"/>
  <c r="JU32" i="215"/>
  <c r="JV32" i="215"/>
  <c r="JX32" i="215"/>
  <c r="JT33" i="215"/>
  <c r="JU33" i="215"/>
  <c r="JV33" i="215"/>
  <c r="JW33" i="215"/>
  <c r="JX33" i="215"/>
  <c r="JS3" i="215"/>
  <c r="JS4" i="215"/>
  <c r="JS5" i="215"/>
  <c r="JS6" i="215"/>
  <c r="JS7" i="215"/>
  <c r="JS8" i="215"/>
  <c r="JS9" i="215"/>
  <c r="JS10" i="215"/>
  <c r="JS11" i="215"/>
  <c r="JS12" i="215"/>
  <c r="JS13" i="215"/>
  <c r="JS14" i="215"/>
  <c r="JS15" i="215"/>
  <c r="JS16" i="215"/>
  <c r="JS17" i="215"/>
  <c r="JS18" i="215"/>
  <c r="JS19" i="215"/>
  <c r="JS20" i="215"/>
  <c r="JS21" i="215"/>
  <c r="JS22" i="215"/>
  <c r="JS23" i="215"/>
  <c r="JS24" i="215"/>
  <c r="JS25" i="215"/>
  <c r="JS26" i="215"/>
  <c r="JS27" i="215"/>
  <c r="JS28" i="215"/>
  <c r="JS29" i="215"/>
  <c r="JS30" i="215"/>
  <c r="JS31" i="215"/>
  <c r="JS32" i="215"/>
  <c r="JS33" i="215"/>
  <c r="JS2" i="215"/>
  <c r="JR3" i="215"/>
  <c r="JR2" i="215"/>
  <c r="JL2" i="215"/>
  <c r="JM2" i="215"/>
  <c r="JN2" i="215"/>
  <c r="JO2" i="215"/>
  <c r="JP2" i="215"/>
  <c r="JQ2" i="215"/>
  <c r="JK2" i="215"/>
  <c r="JJ2" i="215"/>
  <c r="JK3" i="215"/>
  <c r="JL3" i="215"/>
  <c r="JM3" i="215"/>
  <c r="JN3" i="215"/>
  <c r="JO3" i="215"/>
  <c r="JP3" i="215"/>
  <c r="JQ3" i="215"/>
  <c r="JK4" i="215"/>
  <c r="JL4" i="215"/>
  <c r="JM4" i="215"/>
  <c r="JN4" i="215"/>
  <c r="JO4" i="215"/>
  <c r="JP4" i="215"/>
  <c r="JQ4" i="215"/>
  <c r="JK5" i="215"/>
  <c r="JL5" i="215"/>
  <c r="JM5" i="215"/>
  <c r="JN5" i="215"/>
  <c r="JO5" i="215"/>
  <c r="JP5" i="215"/>
  <c r="JQ5" i="215"/>
  <c r="JK6" i="215"/>
  <c r="JL6" i="215"/>
  <c r="JM6" i="215"/>
  <c r="JN6" i="215"/>
  <c r="JO6" i="215"/>
  <c r="JP6" i="215"/>
  <c r="JQ6" i="215"/>
  <c r="JK7" i="215"/>
  <c r="JL7" i="215"/>
  <c r="JM7" i="215"/>
  <c r="JN7" i="215"/>
  <c r="JO7" i="215"/>
  <c r="JP7" i="215"/>
  <c r="JQ7" i="215"/>
  <c r="JK8" i="215"/>
  <c r="JL8" i="215"/>
  <c r="JM8" i="215"/>
  <c r="JN8" i="215"/>
  <c r="JO8" i="215"/>
  <c r="JP8" i="215"/>
  <c r="JQ8" i="215"/>
  <c r="JK9" i="215"/>
  <c r="JL9" i="215"/>
  <c r="JM9" i="215"/>
  <c r="JN9" i="215"/>
  <c r="JO9" i="215"/>
  <c r="JP9" i="215"/>
  <c r="JQ9" i="215"/>
  <c r="JK10" i="215"/>
  <c r="JL10" i="215"/>
  <c r="JM10" i="215"/>
  <c r="JN10" i="215"/>
  <c r="JO10" i="215"/>
  <c r="JP10" i="215"/>
  <c r="JQ10" i="215"/>
  <c r="JK11" i="215"/>
  <c r="JL11" i="215"/>
  <c r="JM11" i="215"/>
  <c r="JN11" i="215"/>
  <c r="JO11" i="215"/>
  <c r="JP11" i="215"/>
  <c r="JQ11" i="215"/>
  <c r="JK12" i="215"/>
  <c r="JL12" i="215"/>
  <c r="JM12" i="215"/>
  <c r="JN12" i="215"/>
  <c r="JO12" i="215"/>
  <c r="JP12" i="215"/>
  <c r="JQ12" i="215"/>
  <c r="JK13" i="215"/>
  <c r="JL13" i="215"/>
  <c r="JM13" i="215"/>
  <c r="JN13" i="215"/>
  <c r="JO13" i="215"/>
  <c r="JP13" i="215"/>
  <c r="JQ13" i="215"/>
  <c r="JK14" i="215"/>
  <c r="JL14" i="215"/>
  <c r="JM14" i="215"/>
  <c r="JN14" i="215"/>
  <c r="JO14" i="215"/>
  <c r="JP14" i="215"/>
  <c r="JQ14" i="215"/>
  <c r="JK15" i="215"/>
  <c r="JL15" i="215"/>
  <c r="JM15" i="215"/>
  <c r="JN15" i="215"/>
  <c r="JO15" i="215"/>
  <c r="JP15" i="215"/>
  <c r="JQ15" i="215"/>
  <c r="JK16" i="215"/>
  <c r="JL16" i="215"/>
  <c r="JM16" i="215"/>
  <c r="JN16" i="215"/>
  <c r="JO16" i="215"/>
  <c r="JP16" i="215"/>
  <c r="JQ16" i="215"/>
  <c r="JK17" i="215"/>
  <c r="JL17" i="215"/>
  <c r="JM17" i="215"/>
  <c r="JN17" i="215"/>
  <c r="JO17" i="215"/>
  <c r="JP17" i="215"/>
  <c r="JQ17" i="215"/>
  <c r="JK18" i="215"/>
  <c r="JL18" i="215"/>
  <c r="JM18" i="215"/>
  <c r="JN18" i="215"/>
  <c r="JO18" i="215"/>
  <c r="JP18" i="215"/>
  <c r="JQ18" i="215"/>
  <c r="JK19" i="215"/>
  <c r="JL19" i="215"/>
  <c r="JM19" i="215"/>
  <c r="JN19" i="215"/>
  <c r="JO19" i="215"/>
  <c r="JP19" i="215"/>
  <c r="JQ19" i="215"/>
  <c r="JK20" i="215"/>
  <c r="JL20" i="215"/>
  <c r="JM20" i="215"/>
  <c r="JN20" i="215"/>
  <c r="JO20" i="215"/>
  <c r="JP20" i="215"/>
  <c r="JQ20" i="215"/>
  <c r="JK21" i="215"/>
  <c r="JL21" i="215"/>
  <c r="JM21" i="215"/>
  <c r="JN21" i="215"/>
  <c r="JO21" i="215"/>
  <c r="JP21" i="215"/>
  <c r="JQ21" i="215"/>
  <c r="JK22" i="215"/>
  <c r="JL22" i="215"/>
  <c r="JM22" i="215"/>
  <c r="JN22" i="215"/>
  <c r="JO22" i="215"/>
  <c r="JP22" i="215"/>
  <c r="JQ22" i="215"/>
  <c r="JK23" i="215"/>
  <c r="JL23" i="215"/>
  <c r="JM23" i="215"/>
  <c r="JN23" i="215"/>
  <c r="JO23" i="215"/>
  <c r="JP23" i="215"/>
  <c r="JQ23" i="215"/>
  <c r="JK24" i="215"/>
  <c r="JL24" i="215"/>
  <c r="JM24" i="215"/>
  <c r="JN24" i="215"/>
  <c r="JO24" i="215"/>
  <c r="JP24" i="215"/>
  <c r="JQ24" i="215"/>
  <c r="JK25" i="215"/>
  <c r="JL25" i="215"/>
  <c r="JM25" i="215"/>
  <c r="JN25" i="215"/>
  <c r="JO25" i="215"/>
  <c r="JP25" i="215"/>
  <c r="JQ25" i="215"/>
  <c r="JK26" i="215"/>
  <c r="JL26" i="215"/>
  <c r="JM26" i="215"/>
  <c r="JN26" i="215"/>
  <c r="JO26" i="215"/>
  <c r="JP26" i="215"/>
  <c r="JQ26" i="215"/>
  <c r="JK27" i="215"/>
  <c r="JL27" i="215"/>
  <c r="JM27" i="215"/>
  <c r="JN27" i="215"/>
  <c r="JO27" i="215"/>
  <c r="JP27" i="215"/>
  <c r="JQ27" i="215"/>
  <c r="JK28" i="215"/>
  <c r="JL28" i="215"/>
  <c r="JM28" i="215"/>
  <c r="JN28" i="215"/>
  <c r="JO28" i="215"/>
  <c r="JP28" i="215"/>
  <c r="JQ28" i="215"/>
  <c r="JK29" i="215"/>
  <c r="JL29" i="215"/>
  <c r="JM29" i="215"/>
  <c r="JN29" i="215"/>
  <c r="JO29" i="215"/>
  <c r="JP29" i="215"/>
  <c r="JQ29" i="215"/>
  <c r="JK30" i="215"/>
  <c r="JL30" i="215"/>
  <c r="JM30" i="215"/>
  <c r="JN30" i="215"/>
  <c r="JO30" i="215"/>
  <c r="JP30" i="215"/>
  <c r="JQ30" i="215"/>
  <c r="JK31" i="215"/>
  <c r="JL31" i="215"/>
  <c r="JM31" i="215"/>
  <c r="JN31" i="215"/>
  <c r="JO31" i="215"/>
  <c r="JP31" i="215"/>
  <c r="JQ31" i="215"/>
  <c r="JK32" i="215"/>
  <c r="JL32" i="215"/>
  <c r="JM32" i="215"/>
  <c r="JN32" i="215"/>
  <c r="JO32" i="215"/>
  <c r="JP32" i="215"/>
  <c r="JQ32" i="215"/>
  <c r="JJ33" i="215"/>
  <c r="JN33" i="215"/>
  <c r="JO33" i="215"/>
  <c r="JP33" i="215"/>
  <c r="JQ33" i="215"/>
  <c r="JI3" i="215"/>
  <c r="JI4" i="215"/>
  <c r="JI5" i="215"/>
  <c r="JI6" i="215"/>
  <c r="JI7" i="215"/>
  <c r="JI8" i="215"/>
  <c r="JI9" i="215"/>
  <c r="JI10" i="215"/>
  <c r="JI11" i="215"/>
  <c r="JI12" i="215"/>
  <c r="JI13" i="215"/>
  <c r="JI14" i="215"/>
  <c r="JI15" i="215"/>
  <c r="JI16" i="215"/>
  <c r="JI17" i="215"/>
  <c r="JI18" i="215"/>
  <c r="JI19" i="215"/>
  <c r="JI20" i="215"/>
  <c r="JI21" i="215"/>
  <c r="JI22" i="215"/>
  <c r="JI23" i="215"/>
  <c r="JI24" i="215"/>
  <c r="JI25" i="215"/>
  <c r="JI26" i="215"/>
  <c r="JI27" i="215"/>
  <c r="JI28" i="215"/>
  <c r="JI29" i="215"/>
  <c r="JI30" i="215"/>
  <c r="JI31" i="215"/>
  <c r="JI32" i="215"/>
  <c r="JI33" i="215"/>
  <c r="JI2" i="215"/>
  <c r="IZ2" i="215"/>
  <c r="JA2" i="215"/>
  <c r="JB2" i="215"/>
  <c r="JC2" i="215"/>
  <c r="JD2" i="215"/>
  <c r="JE2" i="215"/>
  <c r="JF2" i="215"/>
  <c r="JG2" i="215"/>
  <c r="JH2" i="215"/>
  <c r="IY2" i="215"/>
  <c r="IX2" i="215"/>
  <c r="IY3" i="215"/>
  <c r="IZ3" i="215"/>
  <c r="JA3" i="215"/>
  <c r="JB3" i="215"/>
  <c r="JC3" i="215"/>
  <c r="JD3" i="215"/>
  <c r="JE3" i="215"/>
  <c r="JF3" i="215"/>
  <c r="JG3" i="215"/>
  <c r="JH3" i="215"/>
  <c r="IY4" i="215"/>
  <c r="IZ4" i="215"/>
  <c r="JA4" i="215"/>
  <c r="JB4" i="215"/>
  <c r="JC4" i="215"/>
  <c r="JD4" i="215"/>
  <c r="JE4" i="215"/>
  <c r="JF4" i="215"/>
  <c r="JG4" i="215"/>
  <c r="JH4" i="215"/>
  <c r="IY5" i="215"/>
  <c r="IZ5" i="215"/>
  <c r="JA5" i="215"/>
  <c r="JB5" i="215"/>
  <c r="JC5" i="215"/>
  <c r="JD5" i="215"/>
  <c r="JE5" i="215"/>
  <c r="JF5" i="215"/>
  <c r="JG5" i="215"/>
  <c r="JH5" i="215"/>
  <c r="IY6" i="215"/>
  <c r="IZ6" i="215"/>
  <c r="JA6" i="215"/>
  <c r="JB6" i="215"/>
  <c r="JC6" i="215"/>
  <c r="JD6" i="215"/>
  <c r="JE6" i="215"/>
  <c r="JF6" i="215"/>
  <c r="JG6" i="215"/>
  <c r="JH6" i="215"/>
  <c r="IY7" i="215"/>
  <c r="IZ7" i="215"/>
  <c r="JA7" i="215"/>
  <c r="JB7" i="215"/>
  <c r="JC7" i="215"/>
  <c r="JD7" i="215"/>
  <c r="JE7" i="215"/>
  <c r="JF7" i="215"/>
  <c r="JG7" i="215"/>
  <c r="JH7" i="215"/>
  <c r="IY8" i="215"/>
  <c r="IZ8" i="215"/>
  <c r="JA8" i="215"/>
  <c r="JB8" i="215"/>
  <c r="JC8" i="215"/>
  <c r="JD8" i="215"/>
  <c r="JE8" i="215"/>
  <c r="JF8" i="215"/>
  <c r="JG8" i="215"/>
  <c r="JH8" i="215"/>
  <c r="IY9" i="215"/>
  <c r="IZ9" i="215"/>
  <c r="JA9" i="215"/>
  <c r="JB9" i="215"/>
  <c r="JC9" i="215"/>
  <c r="JD9" i="215"/>
  <c r="JE9" i="215"/>
  <c r="JF9" i="215"/>
  <c r="JG9" i="215"/>
  <c r="JH9" i="215"/>
  <c r="IY10" i="215"/>
  <c r="IZ10" i="215"/>
  <c r="JA10" i="215"/>
  <c r="JB10" i="215"/>
  <c r="JC10" i="215"/>
  <c r="JD10" i="215"/>
  <c r="JE10" i="215"/>
  <c r="JF10" i="215"/>
  <c r="JG10" i="215"/>
  <c r="JH10" i="215"/>
  <c r="IY11" i="215"/>
  <c r="IZ11" i="215"/>
  <c r="JA11" i="215"/>
  <c r="JB11" i="215"/>
  <c r="JC11" i="215"/>
  <c r="JD11" i="215"/>
  <c r="JE11" i="215"/>
  <c r="JF11" i="215"/>
  <c r="JG11" i="215"/>
  <c r="JH11" i="215"/>
  <c r="IY12" i="215"/>
  <c r="IZ12" i="215"/>
  <c r="JA12" i="215"/>
  <c r="JB12" i="215"/>
  <c r="JC12" i="215"/>
  <c r="JD12" i="215"/>
  <c r="JE12" i="215"/>
  <c r="JF12" i="215"/>
  <c r="JG12" i="215"/>
  <c r="JH12" i="215"/>
  <c r="IY13" i="215"/>
  <c r="IZ13" i="215"/>
  <c r="JA13" i="215"/>
  <c r="JB13" i="215"/>
  <c r="JC13" i="215"/>
  <c r="JD13" i="215"/>
  <c r="JE13" i="215"/>
  <c r="JF13" i="215"/>
  <c r="JG13" i="215"/>
  <c r="JH13" i="215"/>
  <c r="IY14" i="215"/>
  <c r="IZ14" i="215"/>
  <c r="JA14" i="215"/>
  <c r="JB14" i="215"/>
  <c r="JC14" i="215"/>
  <c r="JD14" i="215"/>
  <c r="JE14" i="215"/>
  <c r="JF14" i="215"/>
  <c r="JG14" i="215"/>
  <c r="JH14" i="215"/>
  <c r="IY15" i="215"/>
  <c r="IZ15" i="215"/>
  <c r="JA15" i="215"/>
  <c r="JB15" i="215"/>
  <c r="JC15" i="215"/>
  <c r="JD15" i="215"/>
  <c r="JE15" i="215"/>
  <c r="JF15" i="215"/>
  <c r="JG15" i="215"/>
  <c r="JH15" i="215"/>
  <c r="IY16" i="215"/>
  <c r="IZ16" i="215"/>
  <c r="JA16" i="215"/>
  <c r="JB16" i="215"/>
  <c r="JC16" i="215"/>
  <c r="JD16" i="215"/>
  <c r="JE16" i="215"/>
  <c r="JF16" i="215"/>
  <c r="JG16" i="215"/>
  <c r="JH16" i="215"/>
  <c r="IY17" i="215"/>
  <c r="IZ17" i="215"/>
  <c r="JA17" i="215"/>
  <c r="JB17" i="215"/>
  <c r="JC17" i="215"/>
  <c r="JD17" i="215"/>
  <c r="JE17" i="215"/>
  <c r="JF17" i="215"/>
  <c r="JG17" i="215"/>
  <c r="JH17" i="215"/>
  <c r="IY18" i="215"/>
  <c r="IZ18" i="215"/>
  <c r="JA18" i="215"/>
  <c r="JB18" i="215"/>
  <c r="JC18" i="215"/>
  <c r="JD18" i="215"/>
  <c r="JE18" i="215"/>
  <c r="JF18" i="215"/>
  <c r="JG18" i="215"/>
  <c r="JH18" i="215"/>
  <c r="IY19" i="215"/>
  <c r="IZ19" i="215"/>
  <c r="JA19" i="215"/>
  <c r="JB19" i="215"/>
  <c r="JC19" i="215"/>
  <c r="JD19" i="215"/>
  <c r="JE19" i="215"/>
  <c r="JF19" i="215"/>
  <c r="JG19" i="215"/>
  <c r="JH19" i="215"/>
  <c r="IY20" i="215"/>
  <c r="IZ20" i="215"/>
  <c r="JA20" i="215"/>
  <c r="JB20" i="215"/>
  <c r="JC20" i="215"/>
  <c r="JD20" i="215"/>
  <c r="JE20" i="215"/>
  <c r="JF20" i="215"/>
  <c r="JG20" i="215"/>
  <c r="JH20" i="215"/>
  <c r="IY21" i="215"/>
  <c r="IZ21" i="215"/>
  <c r="JA21" i="215"/>
  <c r="JB21" i="215"/>
  <c r="JC21" i="215"/>
  <c r="JD21" i="215"/>
  <c r="JE21" i="215"/>
  <c r="JF21" i="215"/>
  <c r="JG21" i="215"/>
  <c r="JH21" i="215"/>
  <c r="IY22" i="215"/>
  <c r="IZ22" i="215"/>
  <c r="JA22" i="215"/>
  <c r="JB22" i="215"/>
  <c r="JC22" i="215"/>
  <c r="JD22" i="215"/>
  <c r="JE22" i="215"/>
  <c r="JF22" i="215"/>
  <c r="JG22" i="215"/>
  <c r="JH22" i="215"/>
  <c r="IY23" i="215"/>
  <c r="IZ23" i="215"/>
  <c r="JA23" i="215"/>
  <c r="JB23" i="215"/>
  <c r="JC23" i="215"/>
  <c r="JD23" i="215"/>
  <c r="JE23" i="215"/>
  <c r="JF23" i="215"/>
  <c r="JG23" i="215"/>
  <c r="JH23" i="215"/>
  <c r="IY24" i="215"/>
  <c r="IZ24" i="215"/>
  <c r="JA24" i="215"/>
  <c r="JB24" i="215"/>
  <c r="JC24" i="215"/>
  <c r="JD24" i="215"/>
  <c r="JE24" i="215"/>
  <c r="JF24" i="215"/>
  <c r="JG24" i="215"/>
  <c r="JH24" i="215"/>
  <c r="IY25" i="215"/>
  <c r="IZ25" i="215"/>
  <c r="JA25" i="215"/>
  <c r="JB25" i="215"/>
  <c r="JC25" i="215"/>
  <c r="JD25" i="215"/>
  <c r="JE25" i="215"/>
  <c r="JF25" i="215"/>
  <c r="JG25" i="215"/>
  <c r="JH25" i="215"/>
  <c r="IY26" i="215"/>
  <c r="IZ26" i="215"/>
  <c r="JA26" i="215"/>
  <c r="JB26" i="215"/>
  <c r="JC26" i="215"/>
  <c r="JD26" i="215"/>
  <c r="JE26" i="215"/>
  <c r="JF26" i="215"/>
  <c r="JG26" i="215"/>
  <c r="JH26" i="215"/>
  <c r="IY27" i="215"/>
  <c r="IZ27" i="215"/>
  <c r="JA27" i="215"/>
  <c r="JB27" i="215"/>
  <c r="JC27" i="215"/>
  <c r="JD27" i="215"/>
  <c r="JE27" i="215"/>
  <c r="JF27" i="215"/>
  <c r="JG27" i="215"/>
  <c r="JH27" i="215"/>
  <c r="IY28" i="215"/>
  <c r="IZ28" i="215"/>
  <c r="JA28" i="215"/>
  <c r="JB28" i="215"/>
  <c r="JC28" i="215"/>
  <c r="JD28" i="215"/>
  <c r="JE28" i="215"/>
  <c r="JF28" i="215"/>
  <c r="JG28" i="215"/>
  <c r="JH28" i="215"/>
  <c r="IY29" i="215"/>
  <c r="IZ29" i="215"/>
  <c r="JA29" i="215"/>
  <c r="JB29" i="215"/>
  <c r="JC29" i="215"/>
  <c r="JD29" i="215"/>
  <c r="JE29" i="215"/>
  <c r="JF29" i="215"/>
  <c r="JG29" i="215"/>
  <c r="JH29" i="215"/>
  <c r="IY30" i="215"/>
  <c r="IZ30" i="215"/>
  <c r="JA30" i="215"/>
  <c r="JB30" i="215"/>
  <c r="JC30" i="215"/>
  <c r="JD30" i="215"/>
  <c r="JE30" i="215"/>
  <c r="JF30" i="215"/>
  <c r="JG30" i="215"/>
  <c r="JH30" i="215"/>
  <c r="IY31" i="215"/>
  <c r="IZ31" i="215"/>
  <c r="JA31" i="215"/>
  <c r="JB31" i="215"/>
  <c r="JC31" i="215"/>
  <c r="JD31" i="215"/>
  <c r="JE31" i="215"/>
  <c r="JF31" i="215"/>
  <c r="JG31" i="215"/>
  <c r="JH31" i="215"/>
  <c r="IY32" i="215"/>
  <c r="IZ32" i="215"/>
  <c r="JA32" i="215"/>
  <c r="JB32" i="215"/>
  <c r="JC32" i="215"/>
  <c r="JD32" i="215"/>
  <c r="JE32" i="215"/>
  <c r="JF32" i="215"/>
  <c r="JG32" i="215"/>
  <c r="JH32" i="215"/>
  <c r="IX33" i="215"/>
  <c r="IY33" i="215"/>
  <c r="IZ33" i="215"/>
  <c r="JA33" i="215"/>
  <c r="JE33" i="215"/>
  <c r="JF33" i="215"/>
  <c r="JG33" i="215"/>
  <c r="JH33" i="215"/>
  <c r="IW3" i="215"/>
  <c r="IW4" i="215"/>
  <c r="IW5" i="215"/>
  <c r="IW6" i="215"/>
  <c r="IW7" i="215"/>
  <c r="IW8" i="215"/>
  <c r="IW9" i="215"/>
  <c r="IW10" i="215"/>
  <c r="IW11" i="215"/>
  <c r="IW12" i="215"/>
  <c r="IW13" i="215"/>
  <c r="IW14" i="215"/>
  <c r="IW15" i="215"/>
  <c r="IW16" i="215"/>
  <c r="IW17" i="215"/>
  <c r="IW18" i="215"/>
  <c r="IW19" i="215"/>
  <c r="IW20" i="215"/>
  <c r="IW21" i="215"/>
  <c r="IW22" i="215"/>
  <c r="IW23" i="215"/>
  <c r="IW24" i="215"/>
  <c r="IW25" i="215"/>
  <c r="IW26" i="215"/>
  <c r="IW27" i="215"/>
  <c r="IW28" i="215"/>
  <c r="IW29" i="215"/>
  <c r="IW30" i="215"/>
  <c r="IW31" i="215"/>
  <c r="IW32" i="215"/>
  <c r="IW33" i="215"/>
  <c r="IW2" i="215"/>
  <c r="IM2" i="215"/>
  <c r="IN2" i="215"/>
  <c r="IO2" i="215"/>
  <c r="IP2" i="215"/>
  <c r="IQ2" i="215"/>
  <c r="IR2" i="215"/>
  <c r="IS2" i="215"/>
  <c r="IT2" i="215"/>
  <c r="IU2" i="215"/>
  <c r="IV2" i="215"/>
  <c r="IL2" i="215"/>
  <c r="IK2" i="215"/>
  <c r="IL3" i="215"/>
  <c r="IM3" i="215"/>
  <c r="IN3" i="215"/>
  <c r="IS3" i="215"/>
  <c r="IT3" i="215"/>
  <c r="IU3" i="215"/>
  <c r="IV3" i="215"/>
  <c r="IL4" i="215"/>
  <c r="IM4" i="215"/>
  <c r="IN4" i="215"/>
  <c r="IS4" i="215"/>
  <c r="IT4" i="215"/>
  <c r="IU4" i="215"/>
  <c r="IV4" i="215"/>
  <c r="IL5" i="215"/>
  <c r="IM5" i="215"/>
  <c r="IN5" i="215"/>
  <c r="IS5" i="215"/>
  <c r="IT5" i="215"/>
  <c r="IU5" i="215"/>
  <c r="IV5" i="215"/>
  <c r="IL6" i="215"/>
  <c r="IM6" i="215"/>
  <c r="IN6" i="215"/>
  <c r="IS6" i="215"/>
  <c r="IT6" i="215"/>
  <c r="IU6" i="215"/>
  <c r="IV6" i="215"/>
  <c r="IL7" i="215"/>
  <c r="IM7" i="215"/>
  <c r="IN7" i="215"/>
  <c r="IS7" i="215"/>
  <c r="IT7" i="215"/>
  <c r="IU7" i="215"/>
  <c r="IV7" i="215"/>
  <c r="IL8" i="215"/>
  <c r="IM8" i="215"/>
  <c r="IN8" i="215"/>
  <c r="IS8" i="215"/>
  <c r="IT8" i="215"/>
  <c r="IU8" i="215"/>
  <c r="IV8" i="215"/>
  <c r="IL9" i="215"/>
  <c r="IM9" i="215"/>
  <c r="IN9" i="215"/>
  <c r="IS9" i="215"/>
  <c r="IT9" i="215"/>
  <c r="IU9" i="215"/>
  <c r="IV9" i="215"/>
  <c r="IL10" i="215"/>
  <c r="IM10" i="215"/>
  <c r="IN10" i="215"/>
  <c r="IS10" i="215"/>
  <c r="IT10" i="215"/>
  <c r="IU10" i="215"/>
  <c r="IV10" i="215"/>
  <c r="IL11" i="215"/>
  <c r="IM11" i="215"/>
  <c r="IN11" i="215"/>
  <c r="IS11" i="215"/>
  <c r="IT11" i="215"/>
  <c r="IU11" i="215"/>
  <c r="IV11" i="215"/>
  <c r="IL12" i="215"/>
  <c r="IM12" i="215"/>
  <c r="IN12" i="215"/>
  <c r="IS12" i="215"/>
  <c r="IT12" i="215"/>
  <c r="IU12" i="215"/>
  <c r="IV12" i="215"/>
  <c r="IL13" i="215"/>
  <c r="IM13" i="215"/>
  <c r="IN13" i="215"/>
  <c r="IS13" i="215"/>
  <c r="IT13" i="215"/>
  <c r="IU13" i="215"/>
  <c r="IV13" i="215"/>
  <c r="IL14" i="215"/>
  <c r="IM14" i="215"/>
  <c r="IN14" i="215"/>
  <c r="IS14" i="215"/>
  <c r="IT14" i="215"/>
  <c r="IU14" i="215"/>
  <c r="IV14" i="215"/>
  <c r="IL15" i="215"/>
  <c r="IM15" i="215"/>
  <c r="IN15" i="215"/>
  <c r="IS15" i="215"/>
  <c r="IT15" i="215"/>
  <c r="IU15" i="215"/>
  <c r="IV15" i="215"/>
  <c r="IL16" i="215"/>
  <c r="IM16" i="215"/>
  <c r="IN16" i="215"/>
  <c r="IS16" i="215"/>
  <c r="IT16" i="215"/>
  <c r="IU16" i="215"/>
  <c r="IV16" i="215"/>
  <c r="IL17" i="215"/>
  <c r="IM17" i="215"/>
  <c r="IN17" i="215"/>
  <c r="IS17" i="215"/>
  <c r="IT17" i="215"/>
  <c r="IU17" i="215"/>
  <c r="IV17" i="215"/>
  <c r="IL18" i="215"/>
  <c r="IM18" i="215"/>
  <c r="IN18" i="215"/>
  <c r="IS18" i="215"/>
  <c r="IT18" i="215"/>
  <c r="IU18" i="215"/>
  <c r="IV18" i="215"/>
  <c r="IL19" i="215"/>
  <c r="IM19" i="215"/>
  <c r="IN19" i="215"/>
  <c r="IS19" i="215"/>
  <c r="IT19" i="215"/>
  <c r="IU19" i="215"/>
  <c r="IV19" i="215"/>
  <c r="IL20" i="215"/>
  <c r="IM20" i="215"/>
  <c r="IN20" i="215"/>
  <c r="IS20" i="215"/>
  <c r="IT20" i="215"/>
  <c r="IU20" i="215"/>
  <c r="IV20" i="215"/>
  <c r="IL21" i="215"/>
  <c r="IM21" i="215"/>
  <c r="IN21" i="215"/>
  <c r="IS21" i="215"/>
  <c r="IT21" i="215"/>
  <c r="IU21" i="215"/>
  <c r="IV21" i="215"/>
  <c r="IL22" i="215"/>
  <c r="IM22" i="215"/>
  <c r="IN22" i="215"/>
  <c r="IS22" i="215"/>
  <c r="IT22" i="215"/>
  <c r="IU22" i="215"/>
  <c r="IV22" i="215"/>
  <c r="IL23" i="215"/>
  <c r="IM23" i="215"/>
  <c r="IN23" i="215"/>
  <c r="IS23" i="215"/>
  <c r="IT23" i="215"/>
  <c r="IU23" i="215"/>
  <c r="IV23" i="215"/>
  <c r="IL24" i="215"/>
  <c r="IM24" i="215"/>
  <c r="IN24" i="215"/>
  <c r="IS24" i="215"/>
  <c r="IT24" i="215"/>
  <c r="IU24" i="215"/>
  <c r="IV24" i="215"/>
  <c r="IL25" i="215"/>
  <c r="IM25" i="215"/>
  <c r="IN25" i="215"/>
  <c r="IS25" i="215"/>
  <c r="IT25" i="215"/>
  <c r="IU25" i="215"/>
  <c r="IV25" i="215"/>
  <c r="IL26" i="215"/>
  <c r="IM26" i="215"/>
  <c r="IN26" i="215"/>
  <c r="IS26" i="215"/>
  <c r="IT26" i="215"/>
  <c r="IU26" i="215"/>
  <c r="IV26" i="215"/>
  <c r="IL27" i="215"/>
  <c r="IM27" i="215"/>
  <c r="IN27" i="215"/>
  <c r="IS27" i="215"/>
  <c r="IT27" i="215"/>
  <c r="IU27" i="215"/>
  <c r="IV27" i="215"/>
  <c r="IL28" i="215"/>
  <c r="IM28" i="215"/>
  <c r="IN28" i="215"/>
  <c r="IS28" i="215"/>
  <c r="IT28" i="215"/>
  <c r="IU28" i="215"/>
  <c r="IV28" i="215"/>
  <c r="IL29" i="215"/>
  <c r="IM29" i="215"/>
  <c r="IN29" i="215"/>
  <c r="IS29" i="215"/>
  <c r="IT29" i="215"/>
  <c r="IU29" i="215"/>
  <c r="IV29" i="215"/>
  <c r="IL30" i="215"/>
  <c r="IM30" i="215"/>
  <c r="IN30" i="215"/>
  <c r="IS30" i="215"/>
  <c r="IT30" i="215"/>
  <c r="IU30" i="215"/>
  <c r="IV30" i="215"/>
  <c r="IL31" i="215"/>
  <c r="IM31" i="215"/>
  <c r="IN31" i="215"/>
  <c r="IS31" i="215"/>
  <c r="IT31" i="215"/>
  <c r="IU31" i="215"/>
  <c r="IV31" i="215"/>
  <c r="IL32" i="215"/>
  <c r="IM32" i="215"/>
  <c r="IN32" i="215"/>
  <c r="IS32" i="215"/>
  <c r="IT32" i="215"/>
  <c r="IU32" i="215"/>
  <c r="IV32" i="215"/>
  <c r="IK33" i="215"/>
  <c r="IO33" i="215"/>
  <c r="IS33" i="215"/>
  <c r="IT33" i="215"/>
  <c r="IU33" i="215"/>
  <c r="IV33" i="215"/>
  <c r="IJ3" i="215"/>
  <c r="IJ4" i="215"/>
  <c r="IJ5" i="215"/>
  <c r="IJ6" i="215"/>
  <c r="IJ7" i="215"/>
  <c r="IJ8" i="215"/>
  <c r="IJ9" i="215"/>
  <c r="IJ10" i="215"/>
  <c r="IJ11" i="215"/>
  <c r="IJ12" i="215"/>
  <c r="IJ13" i="215"/>
  <c r="IJ14" i="215"/>
  <c r="IJ15" i="215"/>
  <c r="IJ16" i="215"/>
  <c r="IJ17" i="215"/>
  <c r="IJ18" i="215"/>
  <c r="IJ19" i="215"/>
  <c r="IJ20" i="215"/>
  <c r="IJ21" i="215"/>
  <c r="IJ22" i="215"/>
  <c r="IJ23" i="215"/>
  <c r="IJ24" i="215"/>
  <c r="IJ25" i="215"/>
  <c r="IJ26" i="215"/>
  <c r="IJ27" i="215"/>
  <c r="IJ28" i="215"/>
  <c r="IJ29" i="215"/>
  <c r="IJ30" i="215"/>
  <c r="IJ31" i="215"/>
  <c r="IJ32" i="215"/>
  <c r="IJ33" i="215"/>
  <c r="IJ2" i="215"/>
  <c r="II2" i="215"/>
  <c r="II3" i="215"/>
  <c r="II4" i="215"/>
  <c r="II5" i="215"/>
  <c r="II6" i="215"/>
  <c r="II7" i="215"/>
  <c r="II8" i="215"/>
  <c r="II9" i="215"/>
  <c r="II10" i="215"/>
  <c r="II11" i="215"/>
  <c r="II12" i="215"/>
  <c r="II13" i="215"/>
  <c r="II14" i="215"/>
  <c r="II15" i="215"/>
  <c r="II16" i="215"/>
  <c r="II17" i="215"/>
  <c r="II18" i="215"/>
  <c r="II19" i="215"/>
  <c r="II20" i="215"/>
  <c r="II21" i="215"/>
  <c r="II22" i="215"/>
  <c r="II23" i="215"/>
  <c r="II24" i="215"/>
  <c r="II25" i="215"/>
  <c r="II26" i="215"/>
  <c r="II27" i="215"/>
  <c r="II28" i="215"/>
  <c r="II29" i="215"/>
  <c r="II30" i="215"/>
  <c r="II31" i="215"/>
  <c r="II32" i="215"/>
  <c r="II33" i="215"/>
  <c r="IH2" i="215"/>
  <c r="IH3" i="215"/>
  <c r="IH4" i="215"/>
  <c r="IH5" i="215"/>
  <c r="IH6" i="215"/>
  <c r="IH7" i="215"/>
  <c r="IH8" i="215"/>
  <c r="IH9" i="215"/>
  <c r="IH10" i="215"/>
  <c r="IH11" i="215"/>
  <c r="IH12" i="215"/>
  <c r="IH13" i="215"/>
  <c r="IH14" i="215"/>
  <c r="IH15" i="215"/>
  <c r="IH16" i="215"/>
  <c r="IH17" i="215"/>
  <c r="IH18" i="215"/>
  <c r="IH19" i="215"/>
  <c r="IH20" i="215"/>
  <c r="IH21" i="215"/>
  <c r="IH22" i="215"/>
  <c r="IH23" i="215"/>
  <c r="IH24" i="215"/>
  <c r="IH25" i="215"/>
  <c r="IH26" i="215"/>
  <c r="IH27" i="215"/>
  <c r="IH28" i="215"/>
  <c r="IH29" i="215"/>
  <c r="IH30" i="215"/>
  <c r="IH31" i="215"/>
  <c r="IH32" i="215"/>
  <c r="IH33" i="215"/>
  <c r="HW2" i="215"/>
  <c r="HX2" i="215"/>
  <c r="HY2" i="215"/>
  <c r="HZ2" i="215"/>
  <c r="IA2" i="215"/>
  <c r="IB2" i="215"/>
  <c r="IC2" i="215"/>
  <c r="ID2" i="215"/>
  <c r="IE2" i="215"/>
  <c r="IF2" i="215"/>
  <c r="IG2" i="215"/>
  <c r="HV2" i="215"/>
  <c r="CR33" i="215"/>
  <c r="CS33" i="215"/>
  <c r="D36" i="9"/>
  <c r="CT33" i="215" s="1"/>
  <c r="H36" i="9"/>
  <c r="CX33" i="215" s="1"/>
  <c r="L6" i="9"/>
  <c r="L36" i="9" s="1"/>
  <c r="DB33" i="215" s="1"/>
  <c r="DH33" i="215"/>
  <c r="DI33" i="215"/>
  <c r="DJ33" i="215"/>
  <c r="DK33" i="215"/>
  <c r="DP33" i="215"/>
  <c r="DQ33" i="215"/>
  <c r="DR33" i="215"/>
  <c r="DS33" i="215"/>
  <c r="DT33" i="215"/>
  <c r="DU33" i="215"/>
  <c r="DY33" i="215"/>
  <c r="EC33" i="215"/>
  <c r="ED33" i="215"/>
  <c r="EE33" i="215"/>
  <c r="EF33" i="215"/>
  <c r="EG33" i="215"/>
  <c r="EH33" i="215"/>
  <c r="EL33" i="215"/>
  <c r="EP33" i="215"/>
  <c r="EQ33" i="215"/>
  <c r="ER33" i="215"/>
  <c r="ES33" i="215"/>
  <c r="ET33" i="215"/>
  <c r="EU33" i="215"/>
  <c r="EV33" i="215"/>
  <c r="EW33" i="215"/>
  <c r="EX33" i="215"/>
  <c r="FB33" i="215"/>
  <c r="FC33" i="215"/>
  <c r="FD33" i="215"/>
  <c r="FE33" i="215"/>
  <c r="FF33" i="215"/>
  <c r="FG33" i="215"/>
  <c r="FK33" i="215"/>
  <c r="FL33" i="215"/>
  <c r="FM33" i="215"/>
  <c r="FN33" i="215"/>
  <c r="FO33" i="215"/>
  <c r="FP33" i="215"/>
  <c r="GG33" i="215"/>
  <c r="GI33" i="215"/>
  <c r="GJ33" i="215"/>
  <c r="GK33" i="215"/>
  <c r="GL33" i="215"/>
  <c r="GM33" i="215"/>
  <c r="GN33" i="215"/>
  <c r="GO33" i="215"/>
  <c r="IF3" i="215"/>
  <c r="IG3" i="215"/>
  <c r="IF4" i="215"/>
  <c r="IG4" i="215"/>
  <c r="IF5" i="215"/>
  <c r="IG5" i="215"/>
  <c r="IF6" i="215"/>
  <c r="IG6" i="215"/>
  <c r="IF7" i="215"/>
  <c r="IG7" i="215"/>
  <c r="IF8" i="215"/>
  <c r="IG8" i="215"/>
  <c r="IF9" i="215"/>
  <c r="IG9" i="215"/>
  <c r="IF10" i="215"/>
  <c r="IG10" i="215"/>
  <c r="IF11" i="215"/>
  <c r="IG11" i="215"/>
  <c r="IF12" i="215"/>
  <c r="IG12" i="215"/>
  <c r="IF13" i="215"/>
  <c r="IG13" i="215"/>
  <c r="IF14" i="215"/>
  <c r="IG14" i="215"/>
  <c r="IF15" i="215"/>
  <c r="IG15" i="215"/>
  <c r="IF16" i="215"/>
  <c r="IG16" i="215"/>
  <c r="IF17" i="215"/>
  <c r="IG17" i="215"/>
  <c r="IF18" i="215"/>
  <c r="IG18" i="215"/>
  <c r="IF19" i="215"/>
  <c r="IG19" i="215"/>
  <c r="IF20" i="215"/>
  <c r="IG20" i="215"/>
  <c r="IF21" i="215"/>
  <c r="IG21" i="215"/>
  <c r="IF22" i="215"/>
  <c r="IG22" i="215"/>
  <c r="IF23" i="215"/>
  <c r="IG23" i="215"/>
  <c r="IF24" i="215"/>
  <c r="IG24" i="215"/>
  <c r="IF25" i="215"/>
  <c r="IG25" i="215"/>
  <c r="IF26" i="215"/>
  <c r="IG26" i="215"/>
  <c r="IF27" i="215"/>
  <c r="IG27" i="215"/>
  <c r="IF28" i="215"/>
  <c r="IG28" i="215"/>
  <c r="IF29" i="215"/>
  <c r="IG29" i="215"/>
  <c r="IF30" i="215"/>
  <c r="IG30" i="215"/>
  <c r="IF31" i="215"/>
  <c r="IG31" i="215"/>
  <c r="IF32" i="215"/>
  <c r="IG32" i="215"/>
  <c r="IF33" i="215"/>
  <c r="IG33" i="215"/>
  <c r="HU2" i="215"/>
  <c r="HV3" i="215"/>
  <c r="HW3" i="215"/>
  <c r="HX3" i="215"/>
  <c r="HY3" i="215"/>
  <c r="HZ3" i="215"/>
  <c r="IA3" i="215"/>
  <c r="HV4" i="215"/>
  <c r="HW4" i="215"/>
  <c r="HX4" i="215"/>
  <c r="HY4" i="215"/>
  <c r="HZ4" i="215"/>
  <c r="IA4" i="215"/>
  <c r="HV5" i="215"/>
  <c r="HW5" i="215"/>
  <c r="HX5" i="215"/>
  <c r="HY5" i="215"/>
  <c r="HZ5" i="215"/>
  <c r="IA5" i="215"/>
  <c r="HV6" i="215"/>
  <c r="HW6" i="215"/>
  <c r="HX6" i="215"/>
  <c r="HY6" i="215"/>
  <c r="HZ6" i="215"/>
  <c r="IA6" i="215"/>
  <c r="HV7" i="215"/>
  <c r="HW7" i="215"/>
  <c r="HX7" i="215"/>
  <c r="HY7" i="215"/>
  <c r="HZ7" i="215"/>
  <c r="IA7" i="215"/>
  <c r="HV8" i="215"/>
  <c r="HW8" i="215"/>
  <c r="HX8" i="215"/>
  <c r="HY8" i="215"/>
  <c r="HZ8" i="215"/>
  <c r="IA8" i="215"/>
  <c r="HV9" i="215"/>
  <c r="HW9" i="215"/>
  <c r="HX9" i="215"/>
  <c r="HY9" i="215"/>
  <c r="HZ9" i="215"/>
  <c r="IA9" i="215"/>
  <c r="HV10" i="215"/>
  <c r="HW10" i="215"/>
  <c r="HX10" i="215"/>
  <c r="HY10" i="215"/>
  <c r="HZ10" i="215"/>
  <c r="IA10" i="215"/>
  <c r="HV11" i="215"/>
  <c r="HW11" i="215"/>
  <c r="HX11" i="215"/>
  <c r="HY11" i="215"/>
  <c r="HZ11" i="215"/>
  <c r="IA11" i="215"/>
  <c r="HV12" i="215"/>
  <c r="HW12" i="215"/>
  <c r="HX12" i="215"/>
  <c r="HY12" i="215"/>
  <c r="HZ12" i="215"/>
  <c r="IA12" i="215"/>
  <c r="HV13" i="215"/>
  <c r="HW13" i="215"/>
  <c r="HX13" i="215"/>
  <c r="HY13" i="215"/>
  <c r="HZ13" i="215"/>
  <c r="IA13" i="215"/>
  <c r="HV14" i="215"/>
  <c r="HW14" i="215"/>
  <c r="HX14" i="215"/>
  <c r="HY14" i="215"/>
  <c r="HZ14" i="215"/>
  <c r="IA14" i="215"/>
  <c r="HV15" i="215"/>
  <c r="HW15" i="215"/>
  <c r="HX15" i="215"/>
  <c r="HY15" i="215"/>
  <c r="HZ15" i="215"/>
  <c r="IA15" i="215"/>
  <c r="HV16" i="215"/>
  <c r="HW16" i="215"/>
  <c r="HX16" i="215"/>
  <c r="HY16" i="215"/>
  <c r="HZ16" i="215"/>
  <c r="IA16" i="215"/>
  <c r="HV17" i="215"/>
  <c r="HW17" i="215"/>
  <c r="HX17" i="215"/>
  <c r="HY17" i="215"/>
  <c r="HZ17" i="215"/>
  <c r="IA17" i="215"/>
  <c r="HV18" i="215"/>
  <c r="HW18" i="215"/>
  <c r="HX18" i="215"/>
  <c r="HY18" i="215"/>
  <c r="HZ18" i="215"/>
  <c r="IA18" i="215"/>
  <c r="HV19" i="215"/>
  <c r="HW19" i="215"/>
  <c r="HX19" i="215"/>
  <c r="HY19" i="215"/>
  <c r="HZ19" i="215"/>
  <c r="IA19" i="215"/>
  <c r="HV20" i="215"/>
  <c r="HW20" i="215"/>
  <c r="HX20" i="215"/>
  <c r="HY20" i="215"/>
  <c r="HZ20" i="215"/>
  <c r="IA20" i="215"/>
  <c r="HV21" i="215"/>
  <c r="HW21" i="215"/>
  <c r="HX21" i="215"/>
  <c r="HY21" i="215"/>
  <c r="HZ21" i="215"/>
  <c r="IA21" i="215"/>
  <c r="HV22" i="215"/>
  <c r="HW22" i="215"/>
  <c r="HX22" i="215"/>
  <c r="HY22" i="215"/>
  <c r="HZ22" i="215"/>
  <c r="IA22" i="215"/>
  <c r="HV23" i="215"/>
  <c r="HW23" i="215"/>
  <c r="HX23" i="215"/>
  <c r="HY23" i="215"/>
  <c r="HZ23" i="215"/>
  <c r="IA23" i="215"/>
  <c r="HV24" i="215"/>
  <c r="HW24" i="215"/>
  <c r="HX24" i="215"/>
  <c r="HY24" i="215"/>
  <c r="HZ24" i="215"/>
  <c r="IA24" i="215"/>
  <c r="HV25" i="215"/>
  <c r="HW25" i="215"/>
  <c r="HX25" i="215"/>
  <c r="HY25" i="215"/>
  <c r="HZ25" i="215"/>
  <c r="IA25" i="215"/>
  <c r="HV26" i="215"/>
  <c r="HW26" i="215"/>
  <c r="HX26" i="215"/>
  <c r="HY26" i="215"/>
  <c r="HZ26" i="215"/>
  <c r="IA26" i="215"/>
  <c r="HV27" i="215"/>
  <c r="HW27" i="215"/>
  <c r="HX27" i="215"/>
  <c r="HY27" i="215"/>
  <c r="HZ27" i="215"/>
  <c r="IA27" i="215"/>
  <c r="HV28" i="215"/>
  <c r="HW28" i="215"/>
  <c r="HX28" i="215"/>
  <c r="HY28" i="215"/>
  <c r="HZ28" i="215"/>
  <c r="IA28" i="215"/>
  <c r="HV29" i="215"/>
  <c r="HW29" i="215"/>
  <c r="HX29" i="215"/>
  <c r="HY29" i="215"/>
  <c r="HZ29" i="215"/>
  <c r="IA29" i="215"/>
  <c r="HV30" i="215"/>
  <c r="HW30" i="215"/>
  <c r="HX30" i="215"/>
  <c r="HY30" i="215"/>
  <c r="HZ30" i="215"/>
  <c r="IA30" i="215"/>
  <c r="HV31" i="215"/>
  <c r="HW31" i="215"/>
  <c r="HX31" i="215"/>
  <c r="HY31" i="215"/>
  <c r="HZ31" i="215"/>
  <c r="IA31" i="215"/>
  <c r="HV32" i="215"/>
  <c r="HW32" i="215"/>
  <c r="HX32" i="215"/>
  <c r="HY32" i="215"/>
  <c r="HZ32" i="215"/>
  <c r="IA32" i="215"/>
  <c r="HU33" i="215"/>
  <c r="HV33" i="215"/>
  <c r="HW33" i="215"/>
  <c r="HX33" i="215"/>
  <c r="IB33" i="215"/>
  <c r="HT3" i="215"/>
  <c r="HT4" i="215"/>
  <c r="HT5" i="215"/>
  <c r="HT6" i="215"/>
  <c r="HT7" i="215"/>
  <c r="HT8" i="215"/>
  <c r="HT9" i="215"/>
  <c r="HT10" i="215"/>
  <c r="HT11" i="215"/>
  <c r="HT12" i="215"/>
  <c r="HT13" i="215"/>
  <c r="HT14" i="215"/>
  <c r="HT15" i="215"/>
  <c r="HT16" i="215"/>
  <c r="HT17" i="215"/>
  <c r="HT18" i="215"/>
  <c r="HT19" i="215"/>
  <c r="HT20" i="215"/>
  <c r="HT21" i="215"/>
  <c r="HT22" i="215"/>
  <c r="HT23" i="215"/>
  <c r="HT24" i="215"/>
  <c r="HT25" i="215"/>
  <c r="HT26" i="215"/>
  <c r="HT27" i="215"/>
  <c r="HT28" i="215"/>
  <c r="HT29" i="215"/>
  <c r="HT30" i="215"/>
  <c r="HT31" i="215"/>
  <c r="HT32" i="215"/>
  <c r="HT33" i="215"/>
  <c r="HT2" i="215"/>
  <c r="HO2" i="215"/>
  <c r="HP2" i="215"/>
  <c r="HQ2" i="215"/>
  <c r="HR2" i="215"/>
  <c r="HS2" i="215"/>
  <c r="HQ3" i="215"/>
  <c r="HS3" i="215"/>
  <c r="HQ4" i="215"/>
  <c r="HS4" i="215"/>
  <c r="HQ5" i="215"/>
  <c r="HS5" i="215"/>
  <c r="HQ6" i="215"/>
  <c r="HS6" i="215"/>
  <c r="HQ7" i="215"/>
  <c r="HS7" i="215"/>
  <c r="HQ8" i="215"/>
  <c r="HS8" i="215"/>
  <c r="HQ9" i="215"/>
  <c r="HS9" i="215"/>
  <c r="HQ10" i="215"/>
  <c r="HS10" i="215"/>
  <c r="HQ11" i="215"/>
  <c r="HS11" i="215"/>
  <c r="HQ12" i="215"/>
  <c r="HS12" i="215"/>
  <c r="HQ13" i="215"/>
  <c r="HS13" i="215"/>
  <c r="HQ14" i="215"/>
  <c r="HS14" i="215"/>
  <c r="HQ15" i="215"/>
  <c r="HS15" i="215"/>
  <c r="HQ16" i="215"/>
  <c r="HS16" i="215"/>
  <c r="HQ17" i="215"/>
  <c r="HS17" i="215"/>
  <c r="HQ18" i="215"/>
  <c r="HS18" i="215"/>
  <c r="HQ19" i="215"/>
  <c r="HS19" i="215"/>
  <c r="HQ20" i="215"/>
  <c r="HS20" i="215"/>
  <c r="HQ21" i="215"/>
  <c r="HS21" i="215"/>
  <c r="HQ22" i="215"/>
  <c r="HS22" i="215"/>
  <c r="HQ23" i="215"/>
  <c r="HS23" i="215"/>
  <c r="HQ24" i="215"/>
  <c r="HS24" i="215"/>
  <c r="HQ25" i="215"/>
  <c r="HS25" i="215"/>
  <c r="HQ26" i="215"/>
  <c r="HS26" i="215"/>
  <c r="HQ27" i="215"/>
  <c r="HS27" i="215"/>
  <c r="HQ28" i="215"/>
  <c r="HS28" i="215"/>
  <c r="HQ29" i="215"/>
  <c r="HS29" i="215"/>
  <c r="HQ30" i="215"/>
  <c r="HS30" i="215"/>
  <c r="HQ31" i="215"/>
  <c r="HS31" i="215"/>
  <c r="HQ32" i="215"/>
  <c r="HS32" i="215"/>
  <c r="HO33" i="215"/>
  <c r="HS33" i="215"/>
  <c r="HN3" i="215"/>
  <c r="HN4" i="215"/>
  <c r="HN5" i="215"/>
  <c r="HN6" i="215"/>
  <c r="HN7" i="215"/>
  <c r="HN8" i="215"/>
  <c r="HN9" i="215"/>
  <c r="HN10" i="215"/>
  <c r="HN11" i="215"/>
  <c r="HN12" i="215"/>
  <c r="HN13" i="215"/>
  <c r="HN14" i="215"/>
  <c r="HN15" i="215"/>
  <c r="HN16" i="215"/>
  <c r="HN17" i="215"/>
  <c r="HN18" i="215"/>
  <c r="HN19" i="215"/>
  <c r="HN20" i="215"/>
  <c r="HN21" i="215"/>
  <c r="HN22" i="215"/>
  <c r="HN23" i="215"/>
  <c r="HN24" i="215"/>
  <c r="HN25" i="215"/>
  <c r="HN26" i="215"/>
  <c r="HN27" i="215"/>
  <c r="HN28" i="215"/>
  <c r="HN29" i="215"/>
  <c r="HN30" i="215"/>
  <c r="HN31" i="215"/>
  <c r="HN32" i="215"/>
  <c r="HN33" i="215"/>
  <c r="HN2" i="215"/>
  <c r="GI2" i="215"/>
  <c r="GI3" i="215"/>
  <c r="GI4" i="215"/>
  <c r="GI5" i="215"/>
  <c r="GI6" i="215"/>
  <c r="GI7" i="215"/>
  <c r="GI8" i="215"/>
  <c r="GI9" i="215"/>
  <c r="GI10" i="215"/>
  <c r="GI11" i="215"/>
  <c r="GI12" i="215"/>
  <c r="GI13" i="215"/>
  <c r="GI14" i="215"/>
  <c r="GI15" i="215"/>
  <c r="GI16" i="215"/>
  <c r="GI17" i="215"/>
  <c r="GI18" i="215"/>
  <c r="GI19" i="215"/>
  <c r="GI20" i="215"/>
  <c r="GI21" i="215"/>
  <c r="GI22" i="215"/>
  <c r="GI23" i="215"/>
  <c r="GI24" i="215"/>
  <c r="GI25" i="215"/>
  <c r="GI26" i="215"/>
  <c r="GI27" i="215"/>
  <c r="GI28" i="215"/>
  <c r="GI29" i="215"/>
  <c r="GI30" i="215"/>
  <c r="GI31" i="215"/>
  <c r="GI32" i="215"/>
  <c r="FO2" i="215"/>
  <c r="FO3" i="215"/>
  <c r="FO4" i="215"/>
  <c r="FO5" i="215"/>
  <c r="FO6" i="215"/>
  <c r="FO7" i="215"/>
  <c r="FO8" i="215"/>
  <c r="FO9" i="215"/>
  <c r="FO10" i="215"/>
  <c r="FO11" i="215"/>
  <c r="FO12" i="215"/>
  <c r="FO13" i="215"/>
  <c r="FO14" i="215"/>
  <c r="FO15" i="215"/>
  <c r="FO16" i="215"/>
  <c r="FO17" i="215"/>
  <c r="FO18" i="215"/>
  <c r="FO19" i="215"/>
  <c r="FO20" i="215"/>
  <c r="FO21" i="215"/>
  <c r="FO22" i="215"/>
  <c r="FO23" i="215"/>
  <c r="FO24" i="215"/>
  <c r="FO25" i="215"/>
  <c r="FO26" i="215"/>
  <c r="FO27" i="215"/>
  <c r="FO28" i="215"/>
  <c r="FO29" i="215"/>
  <c r="FO30" i="215"/>
  <c r="FO31" i="215"/>
  <c r="FO32" i="215"/>
  <c r="FF2" i="215"/>
  <c r="FF3" i="215"/>
  <c r="FF4" i="215"/>
  <c r="FF5" i="215"/>
  <c r="FF6" i="215"/>
  <c r="FF7" i="215"/>
  <c r="FF8" i="215"/>
  <c r="FF9" i="215"/>
  <c r="FF10" i="215"/>
  <c r="FF11" i="215"/>
  <c r="FF12" i="215"/>
  <c r="FF13" i="215"/>
  <c r="FF14" i="215"/>
  <c r="FF15" i="215"/>
  <c r="FF16" i="215"/>
  <c r="FF17" i="215"/>
  <c r="FF18" i="215"/>
  <c r="FF19" i="215"/>
  <c r="FF20" i="215"/>
  <c r="FF21" i="215"/>
  <c r="FF22" i="215"/>
  <c r="FF23" i="215"/>
  <c r="FF24" i="215"/>
  <c r="FF25" i="215"/>
  <c r="FF26" i="215"/>
  <c r="FF27" i="215"/>
  <c r="FF28" i="215"/>
  <c r="FF29" i="215"/>
  <c r="FF30" i="215"/>
  <c r="FF31" i="215"/>
  <c r="FF32" i="215"/>
  <c r="ET2" i="215"/>
  <c r="ET3" i="215"/>
  <c r="ET4" i="215"/>
  <c r="ET5" i="215"/>
  <c r="ET6" i="215"/>
  <c r="ET7" i="215"/>
  <c r="ET8" i="215"/>
  <c r="ET9" i="215"/>
  <c r="ET10" i="215"/>
  <c r="ET11" i="215"/>
  <c r="ET12" i="215"/>
  <c r="ET13" i="215"/>
  <c r="ET14" i="215"/>
  <c r="ET15" i="215"/>
  <c r="ET16" i="215"/>
  <c r="ET17" i="215"/>
  <c r="ET18" i="215"/>
  <c r="ET19" i="215"/>
  <c r="ET20" i="215"/>
  <c r="ET21" i="215"/>
  <c r="ET22" i="215"/>
  <c r="ET23" i="215"/>
  <c r="ET24" i="215"/>
  <c r="ET25" i="215"/>
  <c r="ET26" i="215"/>
  <c r="ET27" i="215"/>
  <c r="ET28" i="215"/>
  <c r="ET29" i="215"/>
  <c r="ET30" i="215"/>
  <c r="ET31" i="215"/>
  <c r="ET32" i="215"/>
  <c r="EG2" i="215"/>
  <c r="EG3" i="215"/>
  <c r="EG4" i="215"/>
  <c r="EG5" i="215"/>
  <c r="EG6" i="215"/>
  <c r="EG7" i="215"/>
  <c r="EG8" i="215"/>
  <c r="EG9" i="215"/>
  <c r="EG10" i="215"/>
  <c r="EG11" i="215"/>
  <c r="EG12" i="215"/>
  <c r="EG13" i="215"/>
  <c r="EG14" i="215"/>
  <c r="EG15" i="215"/>
  <c r="EG16" i="215"/>
  <c r="EG17" i="215"/>
  <c r="EG18" i="215"/>
  <c r="EG19" i="215"/>
  <c r="EG20" i="215"/>
  <c r="EG21" i="215"/>
  <c r="EG22" i="215"/>
  <c r="EG23" i="215"/>
  <c r="EG24" i="215"/>
  <c r="EG25" i="215"/>
  <c r="EG26" i="215"/>
  <c r="EG27" i="215"/>
  <c r="EG28" i="215"/>
  <c r="EG29" i="215"/>
  <c r="EG30" i="215"/>
  <c r="EG31" i="215"/>
  <c r="EG32" i="215"/>
  <c r="DQ2" i="215"/>
  <c r="DQ3" i="215"/>
  <c r="DQ4" i="215"/>
  <c r="DQ5" i="215"/>
  <c r="DQ6" i="215"/>
  <c r="DQ7" i="215"/>
  <c r="DQ8" i="215"/>
  <c r="DQ9" i="215"/>
  <c r="DQ10" i="215"/>
  <c r="DQ11" i="215"/>
  <c r="DQ12" i="215"/>
  <c r="DQ13" i="215"/>
  <c r="DQ14" i="215"/>
  <c r="DQ15" i="215"/>
  <c r="DQ16" i="215"/>
  <c r="DQ17" i="215"/>
  <c r="DQ18" i="215"/>
  <c r="DQ19" i="215"/>
  <c r="DQ20" i="215"/>
  <c r="DQ21" i="215"/>
  <c r="DQ22" i="215"/>
  <c r="DQ23" i="215"/>
  <c r="DQ24" i="215"/>
  <c r="DQ25" i="215"/>
  <c r="DQ26" i="215"/>
  <c r="DQ27" i="215"/>
  <c r="DQ28" i="215"/>
  <c r="DQ29" i="215"/>
  <c r="DQ30" i="215"/>
  <c r="DQ31" i="215"/>
  <c r="DQ32" i="215"/>
  <c r="DJ2" i="215"/>
  <c r="DJ3" i="215"/>
  <c r="DJ4" i="215"/>
  <c r="DJ5" i="215"/>
  <c r="DJ6" i="215"/>
  <c r="DJ7" i="215"/>
  <c r="DJ8" i="215"/>
  <c r="DJ9" i="215"/>
  <c r="DJ10" i="215"/>
  <c r="DJ11" i="215"/>
  <c r="DJ12" i="215"/>
  <c r="DJ13" i="215"/>
  <c r="DJ14" i="215"/>
  <c r="DJ15" i="215"/>
  <c r="DJ16" i="215"/>
  <c r="DJ17" i="215"/>
  <c r="DJ18" i="215"/>
  <c r="DJ19" i="215"/>
  <c r="DJ20" i="215"/>
  <c r="DJ21" i="215"/>
  <c r="DJ22" i="215"/>
  <c r="DJ23" i="215"/>
  <c r="DJ24" i="215"/>
  <c r="DJ25" i="215"/>
  <c r="DJ26" i="215"/>
  <c r="DJ27" i="215"/>
  <c r="DJ28" i="215"/>
  <c r="DJ29" i="215"/>
  <c r="DJ30" i="215"/>
  <c r="DJ31" i="215"/>
  <c r="DJ32" i="215"/>
  <c r="CR2" i="215"/>
  <c r="CR3" i="215"/>
  <c r="CR4" i="215"/>
  <c r="CR5" i="215"/>
  <c r="CR6" i="215"/>
  <c r="CR7" i="215"/>
  <c r="CR8" i="215"/>
  <c r="CR9" i="215"/>
  <c r="CR10" i="215"/>
  <c r="CR11" i="215"/>
  <c r="CR12" i="215"/>
  <c r="CR13" i="215"/>
  <c r="CR14" i="215"/>
  <c r="CR15" i="215"/>
  <c r="CR16" i="215"/>
  <c r="CR17" i="215"/>
  <c r="CR18" i="215"/>
  <c r="CR19" i="215"/>
  <c r="CR20" i="215"/>
  <c r="CR21" i="215"/>
  <c r="CR22" i="215"/>
  <c r="CR23" i="215"/>
  <c r="CR24" i="215"/>
  <c r="CR25" i="215"/>
  <c r="CR26" i="215"/>
  <c r="CR27" i="215"/>
  <c r="CR28" i="215"/>
  <c r="CR29" i="215"/>
  <c r="CR30" i="215"/>
  <c r="CR31" i="215"/>
  <c r="CR32" i="215"/>
  <c r="BK2" i="215"/>
  <c r="BK3" i="215"/>
  <c r="BK4" i="215"/>
  <c r="BK5" i="215"/>
  <c r="BK6" i="215"/>
  <c r="BK7" i="215"/>
  <c r="BK8" i="215"/>
  <c r="BK9" i="215"/>
  <c r="BK10" i="215"/>
  <c r="BK11" i="215"/>
  <c r="BK12" i="215"/>
  <c r="BK13" i="215"/>
  <c r="BK14" i="215"/>
  <c r="BK15" i="215"/>
  <c r="BK16" i="215"/>
  <c r="BK17" i="215"/>
  <c r="BK18" i="215"/>
  <c r="BK19" i="215"/>
  <c r="BK20" i="215"/>
  <c r="BK21" i="215"/>
  <c r="BK22" i="215"/>
  <c r="BK23" i="215"/>
  <c r="BK24" i="215"/>
  <c r="BK25" i="215"/>
  <c r="BK26" i="215"/>
  <c r="BK27" i="215"/>
  <c r="BK28" i="215"/>
  <c r="BK29" i="215"/>
  <c r="BK30" i="215"/>
  <c r="BK31" i="215"/>
  <c r="BK32" i="215"/>
  <c r="BK33" i="215"/>
  <c r="AW2" i="215"/>
  <c r="AW3" i="215"/>
  <c r="AW4" i="215"/>
  <c r="AW5" i="215"/>
  <c r="AW6" i="215"/>
  <c r="AW7" i="215"/>
  <c r="AW8" i="215"/>
  <c r="AW9" i="215"/>
  <c r="AW10" i="215"/>
  <c r="AW11" i="215"/>
  <c r="AW12" i="215"/>
  <c r="AW13" i="215"/>
  <c r="AW14" i="215"/>
  <c r="AW15" i="215"/>
  <c r="AW16" i="215"/>
  <c r="AW17" i="215"/>
  <c r="AW18" i="215"/>
  <c r="AW19" i="215"/>
  <c r="AW20" i="215"/>
  <c r="AW21" i="215"/>
  <c r="AW22" i="215"/>
  <c r="AW23" i="215"/>
  <c r="AW24" i="215"/>
  <c r="AW25" i="215"/>
  <c r="AW26" i="215"/>
  <c r="AW27" i="215"/>
  <c r="AW28" i="215"/>
  <c r="AW29" i="215"/>
  <c r="AW30" i="215"/>
  <c r="AW31" i="215"/>
  <c r="AW32" i="215"/>
  <c r="AW33" i="215"/>
  <c r="AI2" i="215"/>
  <c r="AI3" i="215"/>
  <c r="AI4" i="215"/>
  <c r="AI5" i="215"/>
  <c r="AI6" i="215"/>
  <c r="AI7" i="215"/>
  <c r="AI8" i="215"/>
  <c r="AI9" i="215"/>
  <c r="AI10" i="215"/>
  <c r="AI11" i="215"/>
  <c r="AI12" i="215"/>
  <c r="AI13" i="215"/>
  <c r="AI14" i="215"/>
  <c r="AI15" i="215"/>
  <c r="AI16" i="215"/>
  <c r="AI17" i="215"/>
  <c r="AI18" i="215"/>
  <c r="AI19" i="215"/>
  <c r="AI20" i="215"/>
  <c r="AI21" i="215"/>
  <c r="AI22" i="215"/>
  <c r="AI23" i="215"/>
  <c r="AI24" i="215"/>
  <c r="AI25" i="215"/>
  <c r="AI26" i="215"/>
  <c r="AI27" i="215"/>
  <c r="AI28" i="215"/>
  <c r="AI29" i="215"/>
  <c r="AI30" i="215"/>
  <c r="AI31" i="215"/>
  <c r="AI32" i="215"/>
  <c r="AI33" i="215"/>
  <c r="AB2" i="215"/>
  <c r="AB3" i="215"/>
  <c r="AB4" i="215"/>
  <c r="AB5" i="215"/>
  <c r="AB6" i="215"/>
  <c r="AB7" i="215"/>
  <c r="AB8" i="215"/>
  <c r="AB9" i="215"/>
  <c r="AB10" i="215"/>
  <c r="AB11" i="215"/>
  <c r="AB12" i="215"/>
  <c r="AB13" i="215"/>
  <c r="AB14" i="215"/>
  <c r="AB15" i="215"/>
  <c r="AB16" i="215"/>
  <c r="AB17" i="215"/>
  <c r="AB18" i="215"/>
  <c r="AB19" i="215"/>
  <c r="AB20" i="215"/>
  <c r="AB21" i="215"/>
  <c r="AB22" i="215"/>
  <c r="AB23" i="215"/>
  <c r="AB24" i="215"/>
  <c r="AB25" i="215"/>
  <c r="AB26" i="215"/>
  <c r="AB27" i="215"/>
  <c r="AB28" i="215"/>
  <c r="AB29" i="215"/>
  <c r="AB30" i="215"/>
  <c r="AB31" i="215"/>
  <c r="AB32" i="215"/>
  <c r="AB33" i="215"/>
  <c r="AC2" i="215"/>
  <c r="AC33" i="215"/>
  <c r="X2" i="215"/>
  <c r="X3" i="215"/>
  <c r="X4" i="215"/>
  <c r="X5" i="215"/>
  <c r="X6" i="215"/>
  <c r="X7" i="215"/>
  <c r="X8" i="215"/>
  <c r="X9" i="215"/>
  <c r="X10" i="215"/>
  <c r="X11" i="215"/>
  <c r="X12" i="215"/>
  <c r="X13" i="215"/>
  <c r="X14" i="215"/>
  <c r="X15" i="215"/>
  <c r="X16" i="215"/>
  <c r="X17" i="215"/>
  <c r="X18" i="215"/>
  <c r="X19" i="215"/>
  <c r="X20" i="215"/>
  <c r="X21" i="215"/>
  <c r="X22" i="215"/>
  <c r="X23" i="215"/>
  <c r="X24" i="215"/>
  <c r="X25" i="215"/>
  <c r="X26" i="215"/>
  <c r="X27" i="215"/>
  <c r="X28" i="215"/>
  <c r="X29" i="215"/>
  <c r="X30" i="215"/>
  <c r="X31" i="215"/>
  <c r="X32" i="215"/>
  <c r="P2" i="215"/>
  <c r="P3" i="215"/>
  <c r="P4" i="215"/>
  <c r="P5" i="215"/>
  <c r="P6" i="215"/>
  <c r="P7" i="215"/>
  <c r="P8" i="215"/>
  <c r="P9" i="215"/>
  <c r="P10" i="215"/>
  <c r="P11" i="215"/>
  <c r="P12" i="215"/>
  <c r="P13" i="215"/>
  <c r="P14" i="215"/>
  <c r="P15" i="215"/>
  <c r="P16" i="215"/>
  <c r="P17" i="215"/>
  <c r="P18" i="215"/>
  <c r="P19" i="215"/>
  <c r="P20" i="215"/>
  <c r="P21" i="215"/>
  <c r="P22" i="215"/>
  <c r="P23" i="215"/>
  <c r="P24" i="215"/>
  <c r="P25" i="215"/>
  <c r="P26" i="215"/>
  <c r="P27" i="215"/>
  <c r="P28" i="215"/>
  <c r="P29" i="215"/>
  <c r="P30" i="215"/>
  <c r="P31" i="215"/>
  <c r="P32" i="215"/>
  <c r="AH33" i="215"/>
  <c r="AJ33" i="215"/>
  <c r="AX33" i="215"/>
  <c r="BL33" i="215"/>
  <c r="GQ3" i="215"/>
  <c r="GQ4" i="215"/>
  <c r="GQ5" i="215"/>
  <c r="GQ6" i="215"/>
  <c r="GQ7" i="215"/>
  <c r="GQ8" i="215"/>
  <c r="GQ9" i="215"/>
  <c r="GQ10" i="215"/>
  <c r="GQ11" i="215"/>
  <c r="GQ12" i="215"/>
  <c r="GQ13" i="215"/>
  <c r="GQ14" i="215"/>
  <c r="GQ15" i="215"/>
  <c r="GQ16" i="215"/>
  <c r="GQ17" i="215"/>
  <c r="GQ18" i="215"/>
  <c r="GQ19" i="215"/>
  <c r="GQ20" i="215"/>
  <c r="GQ21" i="215"/>
  <c r="GQ22" i="215"/>
  <c r="GQ23" i="215"/>
  <c r="GQ24" i="215"/>
  <c r="GQ25" i="215"/>
  <c r="GQ26" i="215"/>
  <c r="GQ27" i="215"/>
  <c r="GQ28" i="215"/>
  <c r="GQ29" i="215"/>
  <c r="GQ30" i="215"/>
  <c r="GQ31" i="215"/>
  <c r="GQ32" i="215"/>
  <c r="GQ33" i="215"/>
  <c r="GQ34" i="215"/>
  <c r="GQ35" i="215"/>
  <c r="GQ36" i="215"/>
  <c r="GQ37" i="215"/>
  <c r="GQ38" i="215"/>
  <c r="GQ39" i="215"/>
  <c r="GQ40" i="215"/>
  <c r="GQ41" i="215"/>
  <c r="GQ42" i="215"/>
  <c r="GQ43" i="215"/>
  <c r="GQ44" i="215"/>
  <c r="GQ45" i="215"/>
  <c r="GQ46" i="215"/>
  <c r="GQ47" i="215"/>
  <c r="GQ48" i="215"/>
  <c r="GQ49" i="215"/>
  <c r="GQ50" i="215"/>
  <c r="GQ51" i="215"/>
  <c r="GQ52" i="215"/>
  <c r="GQ53" i="215"/>
  <c r="GQ54" i="215"/>
  <c r="GQ55" i="215"/>
  <c r="GQ56" i="215"/>
  <c r="GQ57" i="215"/>
  <c r="GQ58" i="215"/>
  <c r="GQ59" i="215"/>
  <c r="GQ60" i="215"/>
  <c r="GQ61" i="215"/>
  <c r="GQ62" i="215"/>
  <c r="GQ63" i="215"/>
  <c r="GQ64" i="215"/>
  <c r="GQ65" i="215"/>
  <c r="GQ66" i="215"/>
  <c r="GQ67" i="215"/>
  <c r="GQ68" i="215"/>
  <c r="GQ69" i="215"/>
  <c r="GQ70" i="215"/>
  <c r="GQ71" i="215"/>
  <c r="GQ72" i="215"/>
  <c r="GQ73" i="215"/>
  <c r="GQ74" i="215"/>
  <c r="GQ75" i="215"/>
  <c r="GQ76" i="215"/>
  <c r="GQ77" i="215"/>
  <c r="GQ78" i="215"/>
  <c r="GQ79" i="215"/>
  <c r="GQ80" i="215"/>
  <c r="GQ81" i="215"/>
  <c r="GQ82" i="215"/>
  <c r="GQ83" i="215"/>
  <c r="GQ84" i="215"/>
  <c r="GQ85" i="215"/>
  <c r="GQ86" i="215"/>
  <c r="GQ87" i="215"/>
  <c r="GQ88" i="215"/>
  <c r="GQ89" i="215"/>
  <c r="GQ90" i="215"/>
  <c r="GQ91" i="215"/>
  <c r="GQ92" i="215"/>
  <c r="GQ93" i="215"/>
  <c r="GQ94" i="215"/>
  <c r="GQ95" i="215"/>
  <c r="GQ96" i="215"/>
  <c r="GQ2" i="215"/>
  <c r="HH2" i="215"/>
  <c r="HI2" i="215"/>
  <c r="HJ2" i="215"/>
  <c r="HK2" i="215"/>
  <c r="HL2" i="215"/>
  <c r="HM2" i="215"/>
  <c r="HG2" i="215"/>
  <c r="HF2" i="215"/>
  <c r="HC2" i="215"/>
  <c r="HB2" i="215"/>
  <c r="HA2" i="215"/>
  <c r="GV2" i="215"/>
  <c r="GS2" i="215"/>
  <c r="GT2" i="215"/>
  <c r="GU2" i="215"/>
  <c r="GW2" i="215"/>
  <c r="GX2" i="215"/>
  <c r="GY2" i="215"/>
  <c r="GZ2" i="215"/>
  <c r="HD2" i="215"/>
  <c r="HE2" i="215"/>
  <c r="E5" i="112"/>
  <c r="GT3" i="215"/>
  <c r="HM3" i="215"/>
  <c r="GS4" i="215"/>
  <c r="GT4" i="215"/>
  <c r="GU4" i="215"/>
  <c r="GW4" i="215"/>
  <c r="GX4" i="215"/>
  <c r="GY4" i="215"/>
  <c r="GZ4" i="215"/>
  <c r="HB4" i="215"/>
  <c r="HC4" i="215"/>
  <c r="HD4" i="215"/>
  <c r="HE4" i="215"/>
  <c r="HG4" i="215"/>
  <c r="HH4" i="215"/>
  <c r="HK4" i="215"/>
  <c r="HM4" i="215"/>
  <c r="GS5" i="215"/>
  <c r="GT5" i="215"/>
  <c r="GU5" i="215"/>
  <c r="GV5" i="215"/>
  <c r="GW5" i="215"/>
  <c r="GX5" i="215"/>
  <c r="GY5" i="215"/>
  <c r="GZ5" i="215"/>
  <c r="HA5" i="215"/>
  <c r="HB5" i="215"/>
  <c r="HC5" i="215"/>
  <c r="HD5" i="215"/>
  <c r="HE5" i="215"/>
  <c r="HF5" i="215"/>
  <c r="HG5" i="215"/>
  <c r="HH5" i="215"/>
  <c r="HK5" i="215"/>
  <c r="HM5" i="215"/>
  <c r="HM6" i="215"/>
  <c r="GS7" i="215"/>
  <c r="GT7" i="215"/>
  <c r="GU7" i="215"/>
  <c r="GV7" i="215"/>
  <c r="GW7" i="215"/>
  <c r="GX7" i="215"/>
  <c r="GY7" i="215"/>
  <c r="GZ7" i="215"/>
  <c r="HA7" i="215"/>
  <c r="HB7" i="215"/>
  <c r="HC7" i="215"/>
  <c r="HD7" i="215"/>
  <c r="HE7" i="215"/>
  <c r="HF7" i="215"/>
  <c r="HG7" i="215"/>
  <c r="HH7" i="215"/>
  <c r="HK7" i="215"/>
  <c r="HM7" i="215"/>
  <c r="GS8" i="215"/>
  <c r="GT8" i="215"/>
  <c r="GU8" i="215"/>
  <c r="GV8" i="215"/>
  <c r="GW8" i="215"/>
  <c r="GX8" i="215"/>
  <c r="GY8" i="215"/>
  <c r="GZ8" i="215"/>
  <c r="HA8" i="215"/>
  <c r="HB8" i="215"/>
  <c r="HC8" i="215"/>
  <c r="HD8" i="215"/>
  <c r="HE8" i="215"/>
  <c r="HF8" i="215"/>
  <c r="HG8" i="215"/>
  <c r="HH8" i="215"/>
  <c r="HK8" i="215"/>
  <c r="HM8" i="215"/>
  <c r="HM9" i="215"/>
  <c r="GS10" i="215"/>
  <c r="GT10" i="215"/>
  <c r="GU10" i="215"/>
  <c r="GV10" i="215"/>
  <c r="GW10" i="215"/>
  <c r="GX10" i="215"/>
  <c r="GY10" i="215"/>
  <c r="GZ10" i="215"/>
  <c r="HA10" i="215"/>
  <c r="HB10" i="215"/>
  <c r="HC10" i="215"/>
  <c r="HD10" i="215"/>
  <c r="HE10" i="215"/>
  <c r="HF10" i="215"/>
  <c r="HG10" i="215"/>
  <c r="HH10" i="215"/>
  <c r="HK10" i="215"/>
  <c r="HM10" i="215"/>
  <c r="GS11" i="215"/>
  <c r="GT11" i="215"/>
  <c r="GU11" i="215"/>
  <c r="GV11" i="215"/>
  <c r="GW11" i="215"/>
  <c r="GX11" i="215"/>
  <c r="GY11" i="215"/>
  <c r="GZ11" i="215"/>
  <c r="HA11" i="215"/>
  <c r="HB11" i="215"/>
  <c r="HC11" i="215"/>
  <c r="HD11" i="215"/>
  <c r="HE11" i="215"/>
  <c r="HF11" i="215"/>
  <c r="HG11" i="215"/>
  <c r="HH11" i="215"/>
  <c r="HK11" i="215"/>
  <c r="HM11" i="215"/>
  <c r="HM12" i="215"/>
  <c r="GS13" i="215"/>
  <c r="GT13" i="215"/>
  <c r="GU13" i="215"/>
  <c r="GV13" i="215"/>
  <c r="GW13" i="215"/>
  <c r="GX13" i="215"/>
  <c r="GY13" i="215"/>
  <c r="GZ13" i="215"/>
  <c r="HA13" i="215"/>
  <c r="HB13" i="215"/>
  <c r="HC13" i="215"/>
  <c r="HD13" i="215"/>
  <c r="HE13" i="215"/>
  <c r="HF13" i="215"/>
  <c r="HG13" i="215"/>
  <c r="HH13" i="215"/>
  <c r="HK13" i="215"/>
  <c r="HM13" i="215"/>
  <c r="GS14" i="215"/>
  <c r="GT14" i="215"/>
  <c r="GU14" i="215"/>
  <c r="GV14" i="215"/>
  <c r="GW14" i="215"/>
  <c r="GX14" i="215"/>
  <c r="GY14" i="215"/>
  <c r="GZ14" i="215"/>
  <c r="HA14" i="215"/>
  <c r="HB14" i="215"/>
  <c r="HC14" i="215"/>
  <c r="HD14" i="215"/>
  <c r="HE14" i="215"/>
  <c r="HF14" i="215"/>
  <c r="HG14" i="215"/>
  <c r="HH14" i="215"/>
  <c r="HK14" i="215"/>
  <c r="HM14" i="215"/>
  <c r="HM15" i="215"/>
  <c r="GS16" i="215"/>
  <c r="GT16" i="215"/>
  <c r="GU16" i="215"/>
  <c r="GV16" i="215"/>
  <c r="GW16" i="215"/>
  <c r="GX16" i="215"/>
  <c r="GY16" i="215"/>
  <c r="GZ16" i="215"/>
  <c r="HA16" i="215"/>
  <c r="HB16" i="215"/>
  <c r="HC16" i="215"/>
  <c r="HD16" i="215"/>
  <c r="HE16" i="215"/>
  <c r="HF16" i="215"/>
  <c r="HG16" i="215"/>
  <c r="HH16" i="215"/>
  <c r="HK16" i="215"/>
  <c r="HM16" i="215"/>
  <c r="GS17" i="215"/>
  <c r="GT17" i="215"/>
  <c r="GU17" i="215"/>
  <c r="GV17" i="215"/>
  <c r="GW17" i="215"/>
  <c r="GX17" i="215"/>
  <c r="GY17" i="215"/>
  <c r="GZ17" i="215"/>
  <c r="HA17" i="215"/>
  <c r="HB17" i="215"/>
  <c r="HC17" i="215"/>
  <c r="HD17" i="215"/>
  <c r="HE17" i="215"/>
  <c r="HF17" i="215"/>
  <c r="HG17" i="215"/>
  <c r="HH17" i="215"/>
  <c r="HK17" i="215"/>
  <c r="HM17" i="215"/>
  <c r="HM18" i="215"/>
  <c r="GS19" i="215"/>
  <c r="GT19" i="215"/>
  <c r="GU19" i="215"/>
  <c r="GV19" i="215"/>
  <c r="GW19" i="215"/>
  <c r="GX19" i="215"/>
  <c r="GY19" i="215"/>
  <c r="GZ19" i="215"/>
  <c r="HA19" i="215"/>
  <c r="HB19" i="215"/>
  <c r="HC19" i="215"/>
  <c r="HD19" i="215"/>
  <c r="HE19" i="215"/>
  <c r="HF19" i="215"/>
  <c r="HG19" i="215"/>
  <c r="HH19" i="215"/>
  <c r="HK19" i="215"/>
  <c r="HM19" i="215"/>
  <c r="GS20" i="215"/>
  <c r="GT20" i="215"/>
  <c r="GU20" i="215"/>
  <c r="GV20" i="215"/>
  <c r="GW20" i="215"/>
  <c r="GX20" i="215"/>
  <c r="GY20" i="215"/>
  <c r="GZ20" i="215"/>
  <c r="HA20" i="215"/>
  <c r="HB20" i="215"/>
  <c r="HC20" i="215"/>
  <c r="HD20" i="215"/>
  <c r="HE20" i="215"/>
  <c r="HF20" i="215"/>
  <c r="HG20" i="215"/>
  <c r="HH20" i="215"/>
  <c r="HK20" i="215"/>
  <c r="HM20" i="215"/>
  <c r="HM21" i="215"/>
  <c r="GS22" i="215"/>
  <c r="GT22" i="215"/>
  <c r="GU22" i="215"/>
  <c r="GV22" i="215"/>
  <c r="GW22" i="215"/>
  <c r="GX22" i="215"/>
  <c r="GY22" i="215"/>
  <c r="GZ22" i="215"/>
  <c r="HA22" i="215"/>
  <c r="HB22" i="215"/>
  <c r="HC22" i="215"/>
  <c r="HD22" i="215"/>
  <c r="HE22" i="215"/>
  <c r="HF22" i="215"/>
  <c r="HG22" i="215"/>
  <c r="HH22" i="215"/>
  <c r="HK22" i="215"/>
  <c r="HM22" i="215"/>
  <c r="GS23" i="215"/>
  <c r="GT23" i="215"/>
  <c r="GU23" i="215"/>
  <c r="GV23" i="215"/>
  <c r="GW23" i="215"/>
  <c r="GX23" i="215"/>
  <c r="GY23" i="215"/>
  <c r="GZ23" i="215"/>
  <c r="HA23" i="215"/>
  <c r="HB23" i="215"/>
  <c r="HC23" i="215"/>
  <c r="HD23" i="215"/>
  <c r="HE23" i="215"/>
  <c r="HF23" i="215"/>
  <c r="HG23" i="215"/>
  <c r="HH23" i="215"/>
  <c r="HK23" i="215"/>
  <c r="HM23" i="215"/>
  <c r="HM24" i="215"/>
  <c r="GS25" i="215"/>
  <c r="GT25" i="215"/>
  <c r="GU25" i="215"/>
  <c r="GV25" i="215"/>
  <c r="GW25" i="215"/>
  <c r="GX25" i="215"/>
  <c r="GY25" i="215"/>
  <c r="GZ25" i="215"/>
  <c r="HA25" i="215"/>
  <c r="HB25" i="215"/>
  <c r="HC25" i="215"/>
  <c r="HD25" i="215"/>
  <c r="HE25" i="215"/>
  <c r="HF25" i="215"/>
  <c r="HG25" i="215"/>
  <c r="HH25" i="215"/>
  <c r="HK25" i="215"/>
  <c r="HM25" i="215"/>
  <c r="GS26" i="215"/>
  <c r="GT26" i="215"/>
  <c r="GU26" i="215"/>
  <c r="GV26" i="215"/>
  <c r="GW26" i="215"/>
  <c r="GX26" i="215"/>
  <c r="GY26" i="215"/>
  <c r="GZ26" i="215"/>
  <c r="HA26" i="215"/>
  <c r="HB26" i="215"/>
  <c r="HC26" i="215"/>
  <c r="HD26" i="215"/>
  <c r="HE26" i="215"/>
  <c r="HF26" i="215"/>
  <c r="HG26" i="215"/>
  <c r="HH26" i="215"/>
  <c r="HK26" i="215"/>
  <c r="HM26" i="215"/>
  <c r="HM27" i="215"/>
  <c r="GS28" i="215"/>
  <c r="GT28" i="215"/>
  <c r="GU28" i="215"/>
  <c r="GV28" i="215"/>
  <c r="GW28" i="215"/>
  <c r="GX28" i="215"/>
  <c r="GY28" i="215"/>
  <c r="GZ28" i="215"/>
  <c r="HA28" i="215"/>
  <c r="HB28" i="215"/>
  <c r="HC28" i="215"/>
  <c r="HD28" i="215"/>
  <c r="HE28" i="215"/>
  <c r="HF28" i="215"/>
  <c r="HG28" i="215"/>
  <c r="HH28" i="215"/>
  <c r="HK28" i="215"/>
  <c r="HM28" i="215"/>
  <c r="GS29" i="215"/>
  <c r="GT29" i="215"/>
  <c r="GU29" i="215"/>
  <c r="GV29" i="215"/>
  <c r="GW29" i="215"/>
  <c r="GX29" i="215"/>
  <c r="GY29" i="215"/>
  <c r="GZ29" i="215"/>
  <c r="HA29" i="215"/>
  <c r="HB29" i="215"/>
  <c r="HC29" i="215"/>
  <c r="HD29" i="215"/>
  <c r="HE29" i="215"/>
  <c r="HF29" i="215"/>
  <c r="HG29" i="215"/>
  <c r="HH29" i="215"/>
  <c r="HK29" i="215"/>
  <c r="HM29" i="215"/>
  <c r="HM30" i="215"/>
  <c r="GS31" i="215"/>
  <c r="GT31" i="215"/>
  <c r="GU31" i="215"/>
  <c r="GV31" i="215"/>
  <c r="GW31" i="215"/>
  <c r="GX31" i="215"/>
  <c r="GY31" i="215"/>
  <c r="GZ31" i="215"/>
  <c r="HA31" i="215"/>
  <c r="HB31" i="215"/>
  <c r="HC31" i="215"/>
  <c r="HD31" i="215"/>
  <c r="HE31" i="215"/>
  <c r="HF31" i="215"/>
  <c r="HG31" i="215"/>
  <c r="HH31" i="215"/>
  <c r="HK31" i="215"/>
  <c r="HM31" i="215"/>
  <c r="GS32" i="215"/>
  <c r="GT32" i="215"/>
  <c r="GU32" i="215"/>
  <c r="GV32" i="215"/>
  <c r="GW32" i="215"/>
  <c r="GX32" i="215"/>
  <c r="GY32" i="215"/>
  <c r="GZ32" i="215"/>
  <c r="HA32" i="215"/>
  <c r="HB32" i="215"/>
  <c r="HC32" i="215"/>
  <c r="HD32" i="215"/>
  <c r="HE32" i="215"/>
  <c r="HF32" i="215"/>
  <c r="HG32" i="215"/>
  <c r="HH32" i="215"/>
  <c r="HK32" i="215"/>
  <c r="HM32" i="215"/>
  <c r="HM33" i="215"/>
  <c r="GS34" i="215"/>
  <c r="GT34" i="215"/>
  <c r="GU34" i="215"/>
  <c r="GV34" i="215"/>
  <c r="GW34" i="215"/>
  <c r="GX34" i="215"/>
  <c r="GY34" i="215"/>
  <c r="GZ34" i="215"/>
  <c r="HA34" i="215"/>
  <c r="HB34" i="215"/>
  <c r="HC34" i="215"/>
  <c r="HD34" i="215"/>
  <c r="HE34" i="215"/>
  <c r="HF34" i="215"/>
  <c r="HG34" i="215"/>
  <c r="HH34" i="215"/>
  <c r="HK34" i="215"/>
  <c r="HM34" i="215"/>
  <c r="GS35" i="215"/>
  <c r="GT35" i="215"/>
  <c r="GU35" i="215"/>
  <c r="GV35" i="215"/>
  <c r="GW35" i="215"/>
  <c r="GX35" i="215"/>
  <c r="GY35" i="215"/>
  <c r="GZ35" i="215"/>
  <c r="HA35" i="215"/>
  <c r="HB35" i="215"/>
  <c r="HC35" i="215"/>
  <c r="HD35" i="215"/>
  <c r="HE35" i="215"/>
  <c r="HF35" i="215"/>
  <c r="HG35" i="215"/>
  <c r="HH35" i="215"/>
  <c r="HK35" i="215"/>
  <c r="HM35" i="215"/>
  <c r="HM36" i="215"/>
  <c r="GS37" i="215"/>
  <c r="GT37" i="215"/>
  <c r="GU37" i="215"/>
  <c r="GV37" i="215"/>
  <c r="GW37" i="215"/>
  <c r="GX37" i="215"/>
  <c r="GY37" i="215"/>
  <c r="GZ37" i="215"/>
  <c r="HA37" i="215"/>
  <c r="HB37" i="215"/>
  <c r="HC37" i="215"/>
  <c r="HD37" i="215"/>
  <c r="HE37" i="215"/>
  <c r="HF37" i="215"/>
  <c r="HG37" i="215"/>
  <c r="HH37" i="215"/>
  <c r="HK37" i="215"/>
  <c r="HM37" i="215"/>
  <c r="GS38" i="215"/>
  <c r="GT38" i="215"/>
  <c r="GU38" i="215"/>
  <c r="GV38" i="215"/>
  <c r="GW38" i="215"/>
  <c r="GX38" i="215"/>
  <c r="GY38" i="215"/>
  <c r="GZ38" i="215"/>
  <c r="HA38" i="215"/>
  <c r="HB38" i="215"/>
  <c r="HC38" i="215"/>
  <c r="HD38" i="215"/>
  <c r="HE38" i="215"/>
  <c r="HF38" i="215"/>
  <c r="HG38" i="215"/>
  <c r="HH38" i="215"/>
  <c r="HK38" i="215"/>
  <c r="HM38" i="215"/>
  <c r="HM39" i="215"/>
  <c r="GS40" i="215"/>
  <c r="GT40" i="215"/>
  <c r="GU40" i="215"/>
  <c r="GV40" i="215"/>
  <c r="GW40" i="215"/>
  <c r="GX40" i="215"/>
  <c r="GY40" i="215"/>
  <c r="GZ40" i="215"/>
  <c r="HA40" i="215"/>
  <c r="HB40" i="215"/>
  <c r="HC40" i="215"/>
  <c r="HD40" i="215"/>
  <c r="HE40" i="215"/>
  <c r="HF40" i="215"/>
  <c r="HG40" i="215"/>
  <c r="HH40" i="215"/>
  <c r="HK40" i="215"/>
  <c r="HM40" i="215"/>
  <c r="GS41" i="215"/>
  <c r="GT41" i="215"/>
  <c r="GU41" i="215"/>
  <c r="GV41" i="215"/>
  <c r="GW41" i="215"/>
  <c r="GX41" i="215"/>
  <c r="GY41" i="215"/>
  <c r="GZ41" i="215"/>
  <c r="HA41" i="215"/>
  <c r="HB41" i="215"/>
  <c r="HC41" i="215"/>
  <c r="HD41" i="215"/>
  <c r="HE41" i="215"/>
  <c r="HF41" i="215"/>
  <c r="HG41" i="215"/>
  <c r="HH41" i="215"/>
  <c r="HK41" i="215"/>
  <c r="HM41" i="215"/>
  <c r="HM42" i="215"/>
  <c r="GS43" i="215"/>
  <c r="GT43" i="215"/>
  <c r="GU43" i="215"/>
  <c r="GV43" i="215"/>
  <c r="GW43" i="215"/>
  <c r="GX43" i="215"/>
  <c r="GY43" i="215"/>
  <c r="GZ43" i="215"/>
  <c r="HA43" i="215"/>
  <c r="HB43" i="215"/>
  <c r="HC43" i="215"/>
  <c r="HD43" i="215"/>
  <c r="HE43" i="215"/>
  <c r="HF43" i="215"/>
  <c r="HG43" i="215"/>
  <c r="HH43" i="215"/>
  <c r="HK43" i="215"/>
  <c r="HM43" i="215"/>
  <c r="GS44" i="215"/>
  <c r="GT44" i="215"/>
  <c r="GU44" i="215"/>
  <c r="GV44" i="215"/>
  <c r="GW44" i="215"/>
  <c r="GX44" i="215"/>
  <c r="GY44" i="215"/>
  <c r="GZ44" i="215"/>
  <c r="HA44" i="215"/>
  <c r="HB44" i="215"/>
  <c r="HC44" i="215"/>
  <c r="HD44" i="215"/>
  <c r="HE44" i="215"/>
  <c r="HF44" i="215"/>
  <c r="HG44" i="215"/>
  <c r="HH44" i="215"/>
  <c r="HK44" i="215"/>
  <c r="HM44" i="215"/>
  <c r="HM45" i="215"/>
  <c r="GS46" i="215"/>
  <c r="GT46" i="215"/>
  <c r="GU46" i="215"/>
  <c r="GV46" i="215"/>
  <c r="GW46" i="215"/>
  <c r="GX46" i="215"/>
  <c r="GY46" i="215"/>
  <c r="GZ46" i="215"/>
  <c r="HA46" i="215"/>
  <c r="HB46" i="215"/>
  <c r="HC46" i="215"/>
  <c r="HD46" i="215"/>
  <c r="HE46" i="215"/>
  <c r="HF46" i="215"/>
  <c r="HG46" i="215"/>
  <c r="HH46" i="215"/>
  <c r="HK46" i="215"/>
  <c r="HM46" i="215"/>
  <c r="GS47" i="215"/>
  <c r="GT47" i="215"/>
  <c r="GU47" i="215"/>
  <c r="GV47" i="215"/>
  <c r="GW47" i="215"/>
  <c r="GX47" i="215"/>
  <c r="GY47" i="215"/>
  <c r="GZ47" i="215"/>
  <c r="HA47" i="215"/>
  <c r="HB47" i="215"/>
  <c r="HC47" i="215"/>
  <c r="HD47" i="215"/>
  <c r="HE47" i="215"/>
  <c r="HF47" i="215"/>
  <c r="HG47" i="215"/>
  <c r="HH47" i="215"/>
  <c r="HK47" i="215"/>
  <c r="HM47" i="215"/>
  <c r="HM48" i="215"/>
  <c r="GS49" i="215"/>
  <c r="GT49" i="215"/>
  <c r="GU49" i="215"/>
  <c r="GV49" i="215"/>
  <c r="GW49" i="215"/>
  <c r="GX49" i="215"/>
  <c r="GY49" i="215"/>
  <c r="GZ49" i="215"/>
  <c r="HA49" i="215"/>
  <c r="HB49" i="215"/>
  <c r="HC49" i="215"/>
  <c r="HD49" i="215"/>
  <c r="HE49" i="215"/>
  <c r="HF49" i="215"/>
  <c r="HG49" i="215"/>
  <c r="HH49" i="215"/>
  <c r="HK49" i="215"/>
  <c r="HM49" i="215"/>
  <c r="GS50" i="215"/>
  <c r="GT50" i="215"/>
  <c r="GU50" i="215"/>
  <c r="GV50" i="215"/>
  <c r="GW50" i="215"/>
  <c r="GX50" i="215"/>
  <c r="GY50" i="215"/>
  <c r="GZ50" i="215"/>
  <c r="HA50" i="215"/>
  <c r="HB50" i="215"/>
  <c r="HC50" i="215"/>
  <c r="HD50" i="215"/>
  <c r="HE50" i="215"/>
  <c r="HF50" i="215"/>
  <c r="HG50" i="215"/>
  <c r="HH50" i="215"/>
  <c r="HK50" i="215"/>
  <c r="HM50" i="215"/>
  <c r="HM51" i="215"/>
  <c r="GS52" i="215"/>
  <c r="GT52" i="215"/>
  <c r="GU52" i="215"/>
  <c r="GV52" i="215"/>
  <c r="GW52" i="215"/>
  <c r="GX52" i="215"/>
  <c r="GY52" i="215"/>
  <c r="GZ52" i="215"/>
  <c r="HA52" i="215"/>
  <c r="HB52" i="215"/>
  <c r="HC52" i="215"/>
  <c r="HD52" i="215"/>
  <c r="HE52" i="215"/>
  <c r="HF52" i="215"/>
  <c r="HG52" i="215"/>
  <c r="HH52" i="215"/>
  <c r="HK52" i="215"/>
  <c r="HM52" i="215"/>
  <c r="GS53" i="215"/>
  <c r="GT53" i="215"/>
  <c r="GU53" i="215"/>
  <c r="GV53" i="215"/>
  <c r="GW53" i="215"/>
  <c r="GX53" i="215"/>
  <c r="GY53" i="215"/>
  <c r="GZ53" i="215"/>
  <c r="HA53" i="215"/>
  <c r="HB53" i="215"/>
  <c r="HC53" i="215"/>
  <c r="HD53" i="215"/>
  <c r="HE53" i="215"/>
  <c r="HF53" i="215"/>
  <c r="HG53" i="215"/>
  <c r="HH53" i="215"/>
  <c r="HK53" i="215"/>
  <c r="HM53" i="215"/>
  <c r="HM54" i="215"/>
  <c r="GS55" i="215"/>
  <c r="GT55" i="215"/>
  <c r="GU55" i="215"/>
  <c r="GV55" i="215"/>
  <c r="GW55" i="215"/>
  <c r="GX55" i="215"/>
  <c r="GY55" i="215"/>
  <c r="GZ55" i="215"/>
  <c r="HA55" i="215"/>
  <c r="HB55" i="215"/>
  <c r="HC55" i="215"/>
  <c r="HD55" i="215"/>
  <c r="HE55" i="215"/>
  <c r="HF55" i="215"/>
  <c r="HG55" i="215"/>
  <c r="HH55" i="215"/>
  <c r="HK55" i="215"/>
  <c r="HM55" i="215"/>
  <c r="GS56" i="215"/>
  <c r="GT56" i="215"/>
  <c r="GU56" i="215"/>
  <c r="GV56" i="215"/>
  <c r="GW56" i="215"/>
  <c r="GX56" i="215"/>
  <c r="GY56" i="215"/>
  <c r="GZ56" i="215"/>
  <c r="HA56" i="215"/>
  <c r="HB56" i="215"/>
  <c r="HC56" i="215"/>
  <c r="HD56" i="215"/>
  <c r="HE56" i="215"/>
  <c r="HF56" i="215"/>
  <c r="HG56" i="215"/>
  <c r="HH56" i="215"/>
  <c r="HK56" i="215"/>
  <c r="HM56" i="215"/>
  <c r="HM57" i="215"/>
  <c r="GS58" i="215"/>
  <c r="GT58" i="215"/>
  <c r="GU58" i="215"/>
  <c r="GV58" i="215"/>
  <c r="GW58" i="215"/>
  <c r="GX58" i="215"/>
  <c r="GY58" i="215"/>
  <c r="GZ58" i="215"/>
  <c r="HA58" i="215"/>
  <c r="HB58" i="215"/>
  <c r="HC58" i="215"/>
  <c r="HD58" i="215"/>
  <c r="HE58" i="215"/>
  <c r="HF58" i="215"/>
  <c r="HG58" i="215"/>
  <c r="HH58" i="215"/>
  <c r="HK58" i="215"/>
  <c r="HM58" i="215"/>
  <c r="GS59" i="215"/>
  <c r="GT59" i="215"/>
  <c r="GU59" i="215"/>
  <c r="GV59" i="215"/>
  <c r="GW59" i="215"/>
  <c r="GX59" i="215"/>
  <c r="GY59" i="215"/>
  <c r="GZ59" i="215"/>
  <c r="HA59" i="215"/>
  <c r="HB59" i="215"/>
  <c r="HC59" i="215"/>
  <c r="HD59" i="215"/>
  <c r="HE59" i="215"/>
  <c r="HF59" i="215"/>
  <c r="HG59" i="215"/>
  <c r="HH59" i="215"/>
  <c r="HK59" i="215"/>
  <c r="HM59" i="215"/>
  <c r="HM60" i="215"/>
  <c r="GS61" i="215"/>
  <c r="GT61" i="215"/>
  <c r="GU61" i="215"/>
  <c r="GV61" i="215"/>
  <c r="GW61" i="215"/>
  <c r="GX61" i="215"/>
  <c r="GY61" i="215"/>
  <c r="GZ61" i="215"/>
  <c r="HA61" i="215"/>
  <c r="HB61" i="215"/>
  <c r="HC61" i="215"/>
  <c r="HD61" i="215"/>
  <c r="HE61" i="215"/>
  <c r="HF61" i="215"/>
  <c r="HG61" i="215"/>
  <c r="HH61" i="215"/>
  <c r="HK61" i="215"/>
  <c r="HM61" i="215"/>
  <c r="GS62" i="215"/>
  <c r="GT62" i="215"/>
  <c r="GU62" i="215"/>
  <c r="GV62" i="215"/>
  <c r="GW62" i="215"/>
  <c r="GX62" i="215"/>
  <c r="GY62" i="215"/>
  <c r="GZ62" i="215"/>
  <c r="HA62" i="215"/>
  <c r="HB62" i="215"/>
  <c r="HC62" i="215"/>
  <c r="HD62" i="215"/>
  <c r="HE62" i="215"/>
  <c r="HF62" i="215"/>
  <c r="HG62" i="215"/>
  <c r="HH62" i="215"/>
  <c r="HK62" i="215"/>
  <c r="HM62" i="215"/>
  <c r="HM63" i="215"/>
  <c r="GS64" i="215"/>
  <c r="GT64" i="215"/>
  <c r="GU64" i="215"/>
  <c r="GV64" i="215"/>
  <c r="GW64" i="215"/>
  <c r="GX64" i="215"/>
  <c r="GY64" i="215"/>
  <c r="GZ64" i="215"/>
  <c r="HA64" i="215"/>
  <c r="HB64" i="215"/>
  <c r="HC64" i="215"/>
  <c r="HD64" i="215"/>
  <c r="HE64" i="215"/>
  <c r="HF64" i="215"/>
  <c r="HG64" i="215"/>
  <c r="HH64" i="215"/>
  <c r="HK64" i="215"/>
  <c r="HM64" i="215"/>
  <c r="GS65" i="215"/>
  <c r="GT65" i="215"/>
  <c r="GU65" i="215"/>
  <c r="GV65" i="215"/>
  <c r="GW65" i="215"/>
  <c r="GX65" i="215"/>
  <c r="GY65" i="215"/>
  <c r="GZ65" i="215"/>
  <c r="HA65" i="215"/>
  <c r="HB65" i="215"/>
  <c r="HC65" i="215"/>
  <c r="HD65" i="215"/>
  <c r="HE65" i="215"/>
  <c r="HF65" i="215"/>
  <c r="HG65" i="215"/>
  <c r="HH65" i="215"/>
  <c r="HK65" i="215"/>
  <c r="HM65" i="215"/>
  <c r="HM66" i="215"/>
  <c r="GS67" i="215"/>
  <c r="GT67" i="215"/>
  <c r="GU67" i="215"/>
  <c r="GV67" i="215"/>
  <c r="GW67" i="215"/>
  <c r="GX67" i="215"/>
  <c r="GY67" i="215"/>
  <c r="GZ67" i="215"/>
  <c r="HA67" i="215"/>
  <c r="HB67" i="215"/>
  <c r="HC67" i="215"/>
  <c r="HD67" i="215"/>
  <c r="HE67" i="215"/>
  <c r="HF67" i="215"/>
  <c r="HG67" i="215"/>
  <c r="HH67" i="215"/>
  <c r="HK67" i="215"/>
  <c r="HM67" i="215"/>
  <c r="GS68" i="215"/>
  <c r="GT68" i="215"/>
  <c r="GU68" i="215"/>
  <c r="GV68" i="215"/>
  <c r="GW68" i="215"/>
  <c r="GX68" i="215"/>
  <c r="GY68" i="215"/>
  <c r="GZ68" i="215"/>
  <c r="HA68" i="215"/>
  <c r="HB68" i="215"/>
  <c r="HC68" i="215"/>
  <c r="HD68" i="215"/>
  <c r="HE68" i="215"/>
  <c r="HF68" i="215"/>
  <c r="HG68" i="215"/>
  <c r="HH68" i="215"/>
  <c r="HK68" i="215"/>
  <c r="HM68" i="215"/>
  <c r="HM69" i="215"/>
  <c r="GS70" i="215"/>
  <c r="GT70" i="215"/>
  <c r="GU70" i="215"/>
  <c r="GV70" i="215"/>
  <c r="GW70" i="215"/>
  <c r="GX70" i="215"/>
  <c r="GY70" i="215"/>
  <c r="GZ70" i="215"/>
  <c r="HA70" i="215"/>
  <c r="HB70" i="215"/>
  <c r="HC70" i="215"/>
  <c r="HD70" i="215"/>
  <c r="HE70" i="215"/>
  <c r="HF70" i="215"/>
  <c r="HG70" i="215"/>
  <c r="HH70" i="215"/>
  <c r="HK70" i="215"/>
  <c r="HM70" i="215"/>
  <c r="GS71" i="215"/>
  <c r="GT71" i="215"/>
  <c r="GU71" i="215"/>
  <c r="GV71" i="215"/>
  <c r="GW71" i="215"/>
  <c r="GX71" i="215"/>
  <c r="GY71" i="215"/>
  <c r="GZ71" i="215"/>
  <c r="HA71" i="215"/>
  <c r="HB71" i="215"/>
  <c r="HC71" i="215"/>
  <c r="HD71" i="215"/>
  <c r="HE71" i="215"/>
  <c r="HF71" i="215"/>
  <c r="HG71" i="215"/>
  <c r="HH71" i="215"/>
  <c r="HK71" i="215"/>
  <c r="HM71" i="215"/>
  <c r="HM72" i="215"/>
  <c r="GS73" i="215"/>
  <c r="GT73" i="215"/>
  <c r="GU73" i="215"/>
  <c r="GV73" i="215"/>
  <c r="GW73" i="215"/>
  <c r="GX73" i="215"/>
  <c r="GY73" i="215"/>
  <c r="GZ73" i="215"/>
  <c r="HA73" i="215"/>
  <c r="HB73" i="215"/>
  <c r="HC73" i="215"/>
  <c r="HD73" i="215"/>
  <c r="HE73" i="215"/>
  <c r="HF73" i="215"/>
  <c r="HG73" i="215"/>
  <c r="HH73" i="215"/>
  <c r="HK73" i="215"/>
  <c r="HM73" i="215"/>
  <c r="GS74" i="215"/>
  <c r="GT74" i="215"/>
  <c r="GU74" i="215"/>
  <c r="GV74" i="215"/>
  <c r="GW74" i="215"/>
  <c r="GX74" i="215"/>
  <c r="GY74" i="215"/>
  <c r="GZ74" i="215"/>
  <c r="HA74" i="215"/>
  <c r="HB74" i="215"/>
  <c r="HC74" i="215"/>
  <c r="HD74" i="215"/>
  <c r="HE74" i="215"/>
  <c r="HF74" i="215"/>
  <c r="HG74" i="215"/>
  <c r="HH74" i="215"/>
  <c r="HK74" i="215"/>
  <c r="HM74" i="215"/>
  <c r="HM75" i="215"/>
  <c r="GS76" i="215"/>
  <c r="GT76" i="215"/>
  <c r="GU76" i="215"/>
  <c r="GV76" i="215"/>
  <c r="GW76" i="215"/>
  <c r="GX76" i="215"/>
  <c r="GY76" i="215"/>
  <c r="GZ76" i="215"/>
  <c r="HA76" i="215"/>
  <c r="HB76" i="215"/>
  <c r="HC76" i="215"/>
  <c r="HD76" i="215"/>
  <c r="HE76" i="215"/>
  <c r="HF76" i="215"/>
  <c r="HG76" i="215"/>
  <c r="HH76" i="215"/>
  <c r="HK76" i="215"/>
  <c r="HM76" i="215"/>
  <c r="GS77" i="215"/>
  <c r="GT77" i="215"/>
  <c r="GU77" i="215"/>
  <c r="GV77" i="215"/>
  <c r="GW77" i="215"/>
  <c r="GX77" i="215"/>
  <c r="GY77" i="215"/>
  <c r="GZ77" i="215"/>
  <c r="HA77" i="215"/>
  <c r="HB77" i="215"/>
  <c r="HC77" i="215"/>
  <c r="HD77" i="215"/>
  <c r="HE77" i="215"/>
  <c r="HF77" i="215"/>
  <c r="HG77" i="215"/>
  <c r="HH77" i="215"/>
  <c r="HK77" i="215"/>
  <c r="HM77" i="215"/>
  <c r="HM78" i="215"/>
  <c r="GS79" i="215"/>
  <c r="GT79" i="215"/>
  <c r="GU79" i="215"/>
  <c r="GV79" i="215"/>
  <c r="GW79" i="215"/>
  <c r="GX79" i="215"/>
  <c r="GY79" i="215"/>
  <c r="GZ79" i="215"/>
  <c r="HA79" i="215"/>
  <c r="HB79" i="215"/>
  <c r="HC79" i="215"/>
  <c r="HD79" i="215"/>
  <c r="HE79" i="215"/>
  <c r="HF79" i="215"/>
  <c r="HG79" i="215"/>
  <c r="HH79" i="215"/>
  <c r="HK79" i="215"/>
  <c r="HM79" i="215"/>
  <c r="GS80" i="215"/>
  <c r="GT80" i="215"/>
  <c r="GU80" i="215"/>
  <c r="GV80" i="215"/>
  <c r="GW80" i="215"/>
  <c r="GX80" i="215"/>
  <c r="GY80" i="215"/>
  <c r="GZ80" i="215"/>
  <c r="HA80" i="215"/>
  <c r="HB80" i="215"/>
  <c r="HC80" i="215"/>
  <c r="HD80" i="215"/>
  <c r="HE80" i="215"/>
  <c r="HF80" i="215"/>
  <c r="HG80" i="215"/>
  <c r="HH80" i="215"/>
  <c r="HK80" i="215"/>
  <c r="HM80" i="215"/>
  <c r="HM81" i="215"/>
  <c r="GS82" i="215"/>
  <c r="GT82" i="215"/>
  <c r="GU82" i="215"/>
  <c r="GV82" i="215"/>
  <c r="GW82" i="215"/>
  <c r="GX82" i="215"/>
  <c r="GY82" i="215"/>
  <c r="GZ82" i="215"/>
  <c r="HA82" i="215"/>
  <c r="HB82" i="215"/>
  <c r="HC82" i="215"/>
  <c r="HD82" i="215"/>
  <c r="HE82" i="215"/>
  <c r="HF82" i="215"/>
  <c r="HG82" i="215"/>
  <c r="HH82" i="215"/>
  <c r="HK82" i="215"/>
  <c r="HM82" i="215"/>
  <c r="GS83" i="215"/>
  <c r="GT83" i="215"/>
  <c r="GU83" i="215"/>
  <c r="GV83" i="215"/>
  <c r="GW83" i="215"/>
  <c r="GX83" i="215"/>
  <c r="GY83" i="215"/>
  <c r="GZ83" i="215"/>
  <c r="HA83" i="215"/>
  <c r="HB83" i="215"/>
  <c r="HC83" i="215"/>
  <c r="HD83" i="215"/>
  <c r="HE83" i="215"/>
  <c r="HF83" i="215"/>
  <c r="HG83" i="215"/>
  <c r="HH83" i="215"/>
  <c r="HK83" i="215"/>
  <c r="HM83" i="215"/>
  <c r="HM84" i="215"/>
  <c r="GS85" i="215"/>
  <c r="GT85" i="215"/>
  <c r="GU85" i="215"/>
  <c r="GV85" i="215"/>
  <c r="GW85" i="215"/>
  <c r="GX85" i="215"/>
  <c r="GY85" i="215"/>
  <c r="GZ85" i="215"/>
  <c r="HA85" i="215"/>
  <c r="HB85" i="215"/>
  <c r="HC85" i="215"/>
  <c r="HD85" i="215"/>
  <c r="HE85" i="215"/>
  <c r="HF85" i="215"/>
  <c r="HG85" i="215"/>
  <c r="HH85" i="215"/>
  <c r="HK85" i="215"/>
  <c r="HM85" i="215"/>
  <c r="GS86" i="215"/>
  <c r="GT86" i="215"/>
  <c r="GU86" i="215"/>
  <c r="GV86" i="215"/>
  <c r="GW86" i="215"/>
  <c r="GX86" i="215"/>
  <c r="GY86" i="215"/>
  <c r="GZ86" i="215"/>
  <c r="HA86" i="215"/>
  <c r="HB86" i="215"/>
  <c r="HC86" i="215"/>
  <c r="HD86" i="215"/>
  <c r="HE86" i="215"/>
  <c r="HF86" i="215"/>
  <c r="HG86" i="215"/>
  <c r="HH86" i="215"/>
  <c r="HK86" i="215"/>
  <c r="HM86" i="215"/>
  <c r="HM87" i="215"/>
  <c r="GS88" i="215"/>
  <c r="GT88" i="215"/>
  <c r="GU88" i="215"/>
  <c r="GV88" i="215"/>
  <c r="GW88" i="215"/>
  <c r="GX88" i="215"/>
  <c r="GY88" i="215"/>
  <c r="GZ88" i="215"/>
  <c r="HA88" i="215"/>
  <c r="HB88" i="215"/>
  <c r="HC88" i="215"/>
  <c r="HD88" i="215"/>
  <c r="HE88" i="215"/>
  <c r="HF88" i="215"/>
  <c r="HG88" i="215"/>
  <c r="HH88" i="215"/>
  <c r="HK88" i="215"/>
  <c r="HM88" i="215"/>
  <c r="GS89" i="215"/>
  <c r="GT89" i="215"/>
  <c r="GU89" i="215"/>
  <c r="GV89" i="215"/>
  <c r="GW89" i="215"/>
  <c r="GX89" i="215"/>
  <c r="GY89" i="215"/>
  <c r="GZ89" i="215"/>
  <c r="HA89" i="215"/>
  <c r="HB89" i="215"/>
  <c r="HC89" i="215"/>
  <c r="HD89" i="215"/>
  <c r="HE89" i="215"/>
  <c r="HF89" i="215"/>
  <c r="HG89" i="215"/>
  <c r="HH89" i="215"/>
  <c r="HK89" i="215"/>
  <c r="HM89" i="215"/>
  <c r="HM90" i="215"/>
  <c r="GS91" i="215"/>
  <c r="GT91" i="215"/>
  <c r="GU91" i="215"/>
  <c r="GV91" i="215"/>
  <c r="GW91" i="215"/>
  <c r="GX91" i="215"/>
  <c r="GY91" i="215"/>
  <c r="GZ91" i="215"/>
  <c r="HA91" i="215"/>
  <c r="HB91" i="215"/>
  <c r="HC91" i="215"/>
  <c r="HD91" i="215"/>
  <c r="HE91" i="215"/>
  <c r="HF91" i="215"/>
  <c r="HG91" i="215"/>
  <c r="HH91" i="215"/>
  <c r="HK91" i="215"/>
  <c r="HM91" i="215"/>
  <c r="GS92" i="215"/>
  <c r="GT92" i="215"/>
  <c r="GU92" i="215"/>
  <c r="GV92" i="215"/>
  <c r="GW92" i="215"/>
  <c r="GX92" i="215"/>
  <c r="GY92" i="215"/>
  <c r="GZ92" i="215"/>
  <c r="HA92" i="215"/>
  <c r="HB92" i="215"/>
  <c r="HC92" i="215"/>
  <c r="HD92" i="215"/>
  <c r="HE92" i="215"/>
  <c r="HF92" i="215"/>
  <c r="HG92" i="215"/>
  <c r="HH92" i="215"/>
  <c r="HK92" i="215"/>
  <c r="HM92" i="215"/>
  <c r="GS93" i="215"/>
  <c r="GT93" i="215"/>
  <c r="GU93" i="215"/>
  <c r="GV93" i="215"/>
  <c r="GW93" i="215"/>
  <c r="GX93" i="215"/>
  <c r="GY93" i="215"/>
  <c r="GZ93" i="215"/>
  <c r="HA93" i="215"/>
  <c r="HB93" i="215"/>
  <c r="HC93" i="215"/>
  <c r="HD93" i="215"/>
  <c r="HE93" i="215"/>
  <c r="HF93" i="215"/>
  <c r="HG93" i="215"/>
  <c r="HH93" i="215"/>
  <c r="HI93" i="215"/>
  <c r="HJ93" i="215"/>
  <c r="HK93" i="215"/>
  <c r="HL93" i="215"/>
  <c r="HM93" i="215"/>
  <c r="HM94" i="215"/>
  <c r="HM95" i="215"/>
  <c r="HM96" i="215"/>
  <c r="GR93" i="215"/>
  <c r="GR94" i="215"/>
  <c r="GR95" i="215"/>
  <c r="GR96" i="215"/>
  <c r="GR89" i="215"/>
  <c r="GR91" i="215"/>
  <c r="GR92" i="215"/>
  <c r="GR79" i="215"/>
  <c r="GR80" i="215"/>
  <c r="GR82" i="215"/>
  <c r="GR83" i="215"/>
  <c r="GR85" i="215"/>
  <c r="GR86" i="215"/>
  <c r="GR88" i="215"/>
  <c r="GR64" i="215"/>
  <c r="GR65" i="215"/>
  <c r="GR67" i="215"/>
  <c r="GR68" i="215"/>
  <c r="GR70" i="215"/>
  <c r="GR71" i="215"/>
  <c r="GR73" i="215"/>
  <c r="GR74" i="215"/>
  <c r="GR76" i="215"/>
  <c r="GR77" i="215"/>
  <c r="GR4" i="215"/>
  <c r="GR5" i="215"/>
  <c r="GR7" i="215"/>
  <c r="GR8" i="215"/>
  <c r="GR10" i="215"/>
  <c r="GR11" i="215"/>
  <c r="GR13" i="215"/>
  <c r="GR14" i="215"/>
  <c r="GR16" i="215"/>
  <c r="GR17" i="215"/>
  <c r="GR19" i="215"/>
  <c r="GR20" i="215"/>
  <c r="GR22" i="215"/>
  <c r="GR23" i="215"/>
  <c r="GR25" i="215"/>
  <c r="GR26" i="215"/>
  <c r="GR28" i="215"/>
  <c r="GR29" i="215"/>
  <c r="GR31" i="215"/>
  <c r="GR32" i="215"/>
  <c r="GR34" i="215"/>
  <c r="GR35" i="215"/>
  <c r="GR37" i="215"/>
  <c r="GR38" i="215"/>
  <c r="GR40" i="215"/>
  <c r="GR41" i="215"/>
  <c r="GR43" i="215"/>
  <c r="GR44" i="215"/>
  <c r="GR46" i="215"/>
  <c r="GR47" i="215"/>
  <c r="GR49" i="215"/>
  <c r="GR50" i="215"/>
  <c r="GR52" i="215"/>
  <c r="GR53" i="215"/>
  <c r="GR55" i="215"/>
  <c r="GR56" i="215"/>
  <c r="GR58" i="215"/>
  <c r="GR59" i="215"/>
  <c r="GR61" i="215"/>
  <c r="GR62" i="215"/>
  <c r="GR2" i="215"/>
  <c r="GP4" i="215"/>
  <c r="GP5" i="215"/>
  <c r="GP6" i="215"/>
  <c r="GP7" i="215"/>
  <c r="GP8" i="215"/>
  <c r="GP9" i="215"/>
  <c r="GP10" i="215"/>
  <c r="GP11" i="215"/>
  <c r="GP12" i="215"/>
  <c r="GP3" i="215"/>
  <c r="GP2" i="215"/>
  <c r="GL2" i="215"/>
  <c r="GM2" i="215"/>
  <c r="GN2" i="215"/>
  <c r="GO2" i="215"/>
  <c r="GK2" i="215"/>
  <c r="GK3" i="215"/>
  <c r="GL3" i="215"/>
  <c r="GN3" i="215"/>
  <c r="GO3" i="215"/>
  <c r="GK4" i="215"/>
  <c r="GL4" i="215"/>
  <c r="GN4" i="215"/>
  <c r="GO4" i="215"/>
  <c r="GK5" i="215"/>
  <c r="GL5" i="215"/>
  <c r="GN5" i="215"/>
  <c r="GO5" i="215"/>
  <c r="GK6" i="215"/>
  <c r="GL6" i="215"/>
  <c r="GN6" i="215"/>
  <c r="GO6" i="215"/>
  <c r="GK7" i="215"/>
  <c r="GL7" i="215"/>
  <c r="GN7" i="215"/>
  <c r="GO7" i="215"/>
  <c r="GK8" i="215"/>
  <c r="GL8" i="215"/>
  <c r="GN8" i="215"/>
  <c r="GO8" i="215"/>
  <c r="GK9" i="215"/>
  <c r="GL9" i="215"/>
  <c r="GN9" i="215"/>
  <c r="GO9" i="215"/>
  <c r="GK10" i="215"/>
  <c r="GL10" i="215"/>
  <c r="GN10" i="215"/>
  <c r="GO10" i="215"/>
  <c r="GK11" i="215"/>
  <c r="GL11" i="215"/>
  <c r="GN11" i="215"/>
  <c r="GO11" i="215"/>
  <c r="GK12" i="215"/>
  <c r="GL12" i="215"/>
  <c r="GN12" i="215"/>
  <c r="GO12" i="215"/>
  <c r="GK13" i="215"/>
  <c r="GL13" i="215"/>
  <c r="GN13" i="215"/>
  <c r="GO13" i="215"/>
  <c r="GK14" i="215"/>
  <c r="GL14" i="215"/>
  <c r="GN14" i="215"/>
  <c r="GO14" i="215"/>
  <c r="GK15" i="215"/>
  <c r="GL15" i="215"/>
  <c r="GN15" i="215"/>
  <c r="GO15" i="215"/>
  <c r="GK16" i="215"/>
  <c r="GL16" i="215"/>
  <c r="GN16" i="215"/>
  <c r="GO16" i="215"/>
  <c r="GK17" i="215"/>
  <c r="GL17" i="215"/>
  <c r="GN17" i="215"/>
  <c r="GO17" i="215"/>
  <c r="GK18" i="215"/>
  <c r="GL18" i="215"/>
  <c r="GN18" i="215"/>
  <c r="GO18" i="215"/>
  <c r="GK19" i="215"/>
  <c r="GL19" i="215"/>
  <c r="GN19" i="215"/>
  <c r="GO19" i="215"/>
  <c r="GK20" i="215"/>
  <c r="GL20" i="215"/>
  <c r="GN20" i="215"/>
  <c r="GO20" i="215"/>
  <c r="GK21" i="215"/>
  <c r="GL21" i="215"/>
  <c r="GN21" i="215"/>
  <c r="GO21" i="215"/>
  <c r="GK22" i="215"/>
  <c r="GL22" i="215"/>
  <c r="GN22" i="215"/>
  <c r="GO22" i="215"/>
  <c r="GK23" i="215"/>
  <c r="GL23" i="215"/>
  <c r="GN23" i="215"/>
  <c r="GO23" i="215"/>
  <c r="GK24" i="215"/>
  <c r="GL24" i="215"/>
  <c r="GN24" i="215"/>
  <c r="GO24" i="215"/>
  <c r="GK25" i="215"/>
  <c r="GL25" i="215"/>
  <c r="GN25" i="215"/>
  <c r="GO25" i="215"/>
  <c r="GK26" i="215"/>
  <c r="GL26" i="215"/>
  <c r="GN26" i="215"/>
  <c r="GO26" i="215"/>
  <c r="GK27" i="215"/>
  <c r="GL27" i="215"/>
  <c r="GN27" i="215"/>
  <c r="GO27" i="215"/>
  <c r="GK28" i="215"/>
  <c r="GL28" i="215"/>
  <c r="GN28" i="215"/>
  <c r="GO28" i="215"/>
  <c r="GK29" i="215"/>
  <c r="GL29" i="215"/>
  <c r="GN29" i="215"/>
  <c r="GO29" i="215"/>
  <c r="GK30" i="215"/>
  <c r="GL30" i="215"/>
  <c r="GN30" i="215"/>
  <c r="GO30" i="215"/>
  <c r="GK31" i="215"/>
  <c r="GL31" i="215"/>
  <c r="GN31" i="215"/>
  <c r="GO31" i="215"/>
  <c r="GK32" i="215"/>
  <c r="GL32" i="215"/>
  <c r="GN32" i="215"/>
  <c r="GO32" i="215"/>
  <c r="GJ2" i="215"/>
  <c r="GH3" i="215"/>
  <c r="GH2" i="215"/>
  <c r="F3" i="215"/>
  <c r="G3" i="215"/>
  <c r="H3" i="215"/>
  <c r="I2" i="215"/>
  <c r="I3" i="215"/>
  <c r="S8" i="4"/>
  <c r="F2" i="215" s="1"/>
  <c r="C3" i="215"/>
  <c r="D2" i="215"/>
  <c r="D3" i="215"/>
  <c r="O13" i="4"/>
  <c r="E2" i="215"/>
  <c r="E3" i="215"/>
  <c r="C2" i="215"/>
  <c r="B2" i="215"/>
  <c r="B3" i="215"/>
  <c r="B4" i="215"/>
  <c r="B5" i="215"/>
  <c r="B6" i="215"/>
  <c r="B7" i="215"/>
  <c r="B8" i="215"/>
  <c r="B9" i="215"/>
  <c r="A3" i="215"/>
  <c r="A4" i="215"/>
  <c r="A5" i="215"/>
  <c r="A6" i="215"/>
  <c r="A7" i="215"/>
  <c r="A8" i="215"/>
  <c r="A9" i="215"/>
  <c r="A2" i="215"/>
  <c r="GF2" i="215"/>
  <c r="GG2" i="215"/>
  <c r="GG3" i="215"/>
  <c r="GG4" i="215"/>
  <c r="GG5" i="215"/>
  <c r="GG6" i="215"/>
  <c r="GG7" i="215"/>
  <c r="GG8" i="215"/>
  <c r="GG9" i="215"/>
  <c r="GG10" i="215"/>
  <c r="GG11" i="215"/>
  <c r="GG12" i="215"/>
  <c r="GG13" i="215"/>
  <c r="GG14" i="215"/>
  <c r="GG15" i="215"/>
  <c r="GG16" i="215"/>
  <c r="GG17" i="215"/>
  <c r="GG18" i="215"/>
  <c r="GG19" i="215"/>
  <c r="GG20" i="215"/>
  <c r="GG21" i="215"/>
  <c r="GG22" i="215"/>
  <c r="GG23" i="215"/>
  <c r="GG24" i="215"/>
  <c r="GG25" i="215"/>
  <c r="GG26" i="215"/>
  <c r="GG27" i="215"/>
  <c r="GG28" i="215"/>
  <c r="GG29" i="215"/>
  <c r="GG30" i="215"/>
  <c r="GG31" i="215"/>
  <c r="GG32" i="215"/>
  <c r="FR2" i="215"/>
  <c r="FS2" i="215"/>
  <c r="FT2" i="215"/>
  <c r="FU2" i="215"/>
  <c r="FV2" i="215"/>
  <c r="FW2" i="215"/>
  <c r="FX2" i="215"/>
  <c r="FY2" i="215"/>
  <c r="FZ2" i="215"/>
  <c r="GA2" i="215"/>
  <c r="GB2" i="215"/>
  <c r="GC2" i="215"/>
  <c r="GD2" i="215"/>
  <c r="GE2" i="215"/>
  <c r="FR3" i="215"/>
  <c r="FV3" i="215"/>
  <c r="FZ3" i="215"/>
  <c r="GD3" i="215"/>
  <c r="FR4" i="215"/>
  <c r="FV4" i="215"/>
  <c r="FZ4" i="215"/>
  <c r="GD4" i="215"/>
  <c r="FR5" i="215"/>
  <c r="FV5" i="215"/>
  <c r="FZ5" i="215"/>
  <c r="GD5" i="215"/>
  <c r="FR6" i="215"/>
  <c r="FV6" i="215"/>
  <c r="FZ6" i="215"/>
  <c r="GD6" i="215"/>
  <c r="FR7" i="215"/>
  <c r="FV7" i="215"/>
  <c r="FZ7" i="215"/>
  <c r="GD7" i="215"/>
  <c r="FR8" i="215"/>
  <c r="FV8" i="215"/>
  <c r="FZ8" i="215"/>
  <c r="GD8" i="215"/>
  <c r="FR9" i="215"/>
  <c r="FV9" i="215"/>
  <c r="FZ9" i="215"/>
  <c r="GD9" i="215"/>
  <c r="FR10" i="215"/>
  <c r="FV10" i="215"/>
  <c r="FZ10" i="215"/>
  <c r="GD10" i="215"/>
  <c r="FR11" i="215"/>
  <c r="FV11" i="215"/>
  <c r="FZ11" i="215"/>
  <c r="GD11" i="215"/>
  <c r="FR12" i="215"/>
  <c r="FV12" i="215"/>
  <c r="FZ12" i="215"/>
  <c r="GD12" i="215"/>
  <c r="FR13" i="215"/>
  <c r="FV13" i="215"/>
  <c r="FZ13" i="215"/>
  <c r="GD13" i="215"/>
  <c r="FR14" i="215"/>
  <c r="FV14" i="215"/>
  <c r="FZ14" i="215"/>
  <c r="GD14" i="215"/>
  <c r="FR15" i="215"/>
  <c r="FV15" i="215"/>
  <c r="FZ15" i="215"/>
  <c r="GD15" i="215"/>
  <c r="FR16" i="215"/>
  <c r="FV16" i="215"/>
  <c r="FZ16" i="215"/>
  <c r="GD16" i="215"/>
  <c r="FR17" i="215"/>
  <c r="FV17" i="215"/>
  <c r="FZ17" i="215"/>
  <c r="GD17" i="215"/>
  <c r="FR18" i="215"/>
  <c r="FV18" i="215"/>
  <c r="FZ18" i="215"/>
  <c r="GD18" i="215"/>
  <c r="FR19" i="215"/>
  <c r="FV19" i="215"/>
  <c r="FZ19" i="215"/>
  <c r="GD19" i="215"/>
  <c r="FR20" i="215"/>
  <c r="FV20" i="215"/>
  <c r="FZ20" i="215"/>
  <c r="GD20" i="215"/>
  <c r="FR21" i="215"/>
  <c r="FV21" i="215"/>
  <c r="FZ21" i="215"/>
  <c r="GD21" i="215"/>
  <c r="FR22" i="215"/>
  <c r="FV22" i="215"/>
  <c r="FZ22" i="215"/>
  <c r="GD22" i="215"/>
  <c r="FR23" i="215"/>
  <c r="FV23" i="215"/>
  <c r="FZ23" i="215"/>
  <c r="GD23" i="215"/>
  <c r="FR24" i="215"/>
  <c r="FV24" i="215"/>
  <c r="FZ24" i="215"/>
  <c r="GD24" i="215"/>
  <c r="FR25" i="215"/>
  <c r="FV25" i="215"/>
  <c r="FZ25" i="215"/>
  <c r="GD25" i="215"/>
  <c r="FR26" i="215"/>
  <c r="FV26" i="215"/>
  <c r="FZ26" i="215"/>
  <c r="GD26" i="215"/>
  <c r="FR27" i="215"/>
  <c r="FV27" i="215"/>
  <c r="FZ27" i="215"/>
  <c r="GD27" i="215"/>
  <c r="FR28" i="215"/>
  <c r="FV28" i="215"/>
  <c r="FZ28" i="215"/>
  <c r="GD28" i="215"/>
  <c r="FR29" i="215"/>
  <c r="FV29" i="215"/>
  <c r="FZ29" i="215"/>
  <c r="GD29" i="215"/>
  <c r="FR30" i="215"/>
  <c r="FV30" i="215"/>
  <c r="FZ30" i="215"/>
  <c r="GD30" i="215"/>
  <c r="FR31" i="215"/>
  <c r="FV31" i="215"/>
  <c r="FZ31" i="215"/>
  <c r="GD31" i="215"/>
  <c r="FR32" i="215"/>
  <c r="FV32" i="215"/>
  <c r="FZ32" i="215"/>
  <c r="GD32" i="215"/>
  <c r="FQ2" i="215"/>
  <c r="FP2" i="215"/>
  <c r="FI2" i="215"/>
  <c r="FJ2" i="215"/>
  <c r="FK2" i="215"/>
  <c r="FL2" i="215"/>
  <c r="FM2" i="215"/>
  <c r="FN2" i="215"/>
  <c r="FI3" i="215"/>
  <c r="FJ3" i="215"/>
  <c r="FK3" i="215"/>
  <c r="FL3" i="215"/>
  <c r="FM3" i="215"/>
  <c r="FN3" i="215"/>
  <c r="FI4" i="215"/>
  <c r="FJ4" i="215"/>
  <c r="FK4" i="215"/>
  <c r="FL4" i="215"/>
  <c r="FM4" i="215"/>
  <c r="FN4" i="215"/>
  <c r="FI5" i="215"/>
  <c r="FJ5" i="215"/>
  <c r="FK5" i="215"/>
  <c r="FL5" i="215"/>
  <c r="FM5" i="215"/>
  <c r="FN5" i="215"/>
  <c r="FI6" i="215"/>
  <c r="FJ6" i="215"/>
  <c r="FK6" i="215"/>
  <c r="FL6" i="215"/>
  <c r="FM6" i="215"/>
  <c r="FN6" i="215"/>
  <c r="FI7" i="215"/>
  <c r="FJ7" i="215"/>
  <c r="FK7" i="215"/>
  <c r="FL7" i="215"/>
  <c r="FM7" i="215"/>
  <c r="FN7" i="215"/>
  <c r="FI8" i="215"/>
  <c r="FJ8" i="215"/>
  <c r="FK8" i="215"/>
  <c r="FL8" i="215"/>
  <c r="FM8" i="215"/>
  <c r="FN8" i="215"/>
  <c r="FI9" i="215"/>
  <c r="FJ9" i="215"/>
  <c r="FK9" i="215"/>
  <c r="FL9" i="215"/>
  <c r="FM9" i="215"/>
  <c r="FN9" i="215"/>
  <c r="FI10" i="215"/>
  <c r="FJ10" i="215"/>
  <c r="FK10" i="215"/>
  <c r="FL10" i="215"/>
  <c r="FM10" i="215"/>
  <c r="FN10" i="215"/>
  <c r="FI11" i="215"/>
  <c r="FJ11" i="215"/>
  <c r="FK11" i="215"/>
  <c r="FL11" i="215"/>
  <c r="FM11" i="215"/>
  <c r="FN11" i="215"/>
  <c r="FI12" i="215"/>
  <c r="FJ12" i="215"/>
  <c r="FK12" i="215"/>
  <c r="FL12" i="215"/>
  <c r="FM12" i="215"/>
  <c r="FN12" i="215"/>
  <c r="FI13" i="215"/>
  <c r="FJ13" i="215"/>
  <c r="FK13" i="215"/>
  <c r="FL13" i="215"/>
  <c r="FM13" i="215"/>
  <c r="FN13" i="215"/>
  <c r="FI14" i="215"/>
  <c r="FJ14" i="215"/>
  <c r="FK14" i="215"/>
  <c r="FL14" i="215"/>
  <c r="FM14" i="215"/>
  <c r="FN14" i="215"/>
  <c r="FI15" i="215"/>
  <c r="FJ15" i="215"/>
  <c r="FK15" i="215"/>
  <c r="FL15" i="215"/>
  <c r="FM15" i="215"/>
  <c r="FN15" i="215"/>
  <c r="FI16" i="215"/>
  <c r="FJ16" i="215"/>
  <c r="FK16" i="215"/>
  <c r="FL16" i="215"/>
  <c r="FM16" i="215"/>
  <c r="FN16" i="215"/>
  <c r="FI17" i="215"/>
  <c r="FJ17" i="215"/>
  <c r="FK17" i="215"/>
  <c r="FL17" i="215"/>
  <c r="FM17" i="215"/>
  <c r="FN17" i="215"/>
  <c r="FI18" i="215"/>
  <c r="FJ18" i="215"/>
  <c r="FK18" i="215"/>
  <c r="FL18" i="215"/>
  <c r="FM18" i="215"/>
  <c r="FN18" i="215"/>
  <c r="FI19" i="215"/>
  <c r="FJ19" i="215"/>
  <c r="FK19" i="215"/>
  <c r="FL19" i="215"/>
  <c r="FM19" i="215"/>
  <c r="FN19" i="215"/>
  <c r="FI20" i="215"/>
  <c r="FJ20" i="215"/>
  <c r="FK20" i="215"/>
  <c r="FL20" i="215"/>
  <c r="FM20" i="215"/>
  <c r="FN20" i="215"/>
  <c r="FI21" i="215"/>
  <c r="FJ21" i="215"/>
  <c r="FK21" i="215"/>
  <c r="FL21" i="215"/>
  <c r="FM21" i="215"/>
  <c r="FN21" i="215"/>
  <c r="FI22" i="215"/>
  <c r="FJ22" i="215"/>
  <c r="FK22" i="215"/>
  <c r="FL22" i="215"/>
  <c r="FM22" i="215"/>
  <c r="FN22" i="215"/>
  <c r="FI23" i="215"/>
  <c r="FJ23" i="215"/>
  <c r="FK23" i="215"/>
  <c r="FL23" i="215"/>
  <c r="FM23" i="215"/>
  <c r="FN23" i="215"/>
  <c r="FI24" i="215"/>
  <c r="FJ24" i="215"/>
  <c r="FK24" i="215"/>
  <c r="FL24" i="215"/>
  <c r="FM24" i="215"/>
  <c r="FN24" i="215"/>
  <c r="FI25" i="215"/>
  <c r="FJ25" i="215"/>
  <c r="FK25" i="215"/>
  <c r="FL25" i="215"/>
  <c r="FM25" i="215"/>
  <c r="FN25" i="215"/>
  <c r="FI26" i="215"/>
  <c r="FJ26" i="215"/>
  <c r="FK26" i="215"/>
  <c r="FL26" i="215"/>
  <c r="FM26" i="215"/>
  <c r="FN26" i="215"/>
  <c r="FI27" i="215"/>
  <c r="FJ27" i="215"/>
  <c r="FK27" i="215"/>
  <c r="FL27" i="215"/>
  <c r="FM27" i="215"/>
  <c r="FN27" i="215"/>
  <c r="FI28" i="215"/>
  <c r="FJ28" i="215"/>
  <c r="FK28" i="215"/>
  <c r="FL28" i="215"/>
  <c r="FM28" i="215"/>
  <c r="FN28" i="215"/>
  <c r="FI29" i="215"/>
  <c r="FJ29" i="215"/>
  <c r="FK29" i="215"/>
  <c r="FL29" i="215"/>
  <c r="FM29" i="215"/>
  <c r="FN29" i="215"/>
  <c r="FI30" i="215"/>
  <c r="FJ30" i="215"/>
  <c r="FK30" i="215"/>
  <c r="FL30" i="215"/>
  <c r="FM30" i="215"/>
  <c r="FN30" i="215"/>
  <c r="FI31" i="215"/>
  <c r="FJ31" i="215"/>
  <c r="FK31" i="215"/>
  <c r="FL31" i="215"/>
  <c r="FM31" i="215"/>
  <c r="FN31" i="215"/>
  <c r="FI32" i="215"/>
  <c r="FJ32" i="215"/>
  <c r="FK32" i="215"/>
  <c r="FL32" i="215"/>
  <c r="FM32" i="215"/>
  <c r="FN32" i="215"/>
  <c r="FH2" i="215"/>
  <c r="FH3" i="215"/>
  <c r="FH4" i="215"/>
  <c r="FH5" i="215"/>
  <c r="FH6" i="215"/>
  <c r="FH7" i="215"/>
  <c r="FH8" i="215"/>
  <c r="FH9" i="215"/>
  <c r="FH10" i="215"/>
  <c r="FH11" i="215"/>
  <c r="FH12" i="215"/>
  <c r="FH13" i="215"/>
  <c r="FH14" i="215"/>
  <c r="FH15" i="215"/>
  <c r="FH16" i="215"/>
  <c r="FH17" i="215"/>
  <c r="FH18" i="215"/>
  <c r="FH19" i="215"/>
  <c r="FH20" i="215"/>
  <c r="FH21" i="215"/>
  <c r="FH22" i="215"/>
  <c r="FH23" i="215"/>
  <c r="FH24" i="215"/>
  <c r="FH25" i="215"/>
  <c r="FH26" i="215"/>
  <c r="FH27" i="215"/>
  <c r="FH28" i="215"/>
  <c r="FH29" i="215"/>
  <c r="FH30" i="215"/>
  <c r="FH31" i="215"/>
  <c r="FH32" i="215"/>
  <c r="FG2" i="215"/>
  <c r="EW2" i="215"/>
  <c r="EX2" i="215"/>
  <c r="EY2" i="215"/>
  <c r="EZ2" i="215"/>
  <c r="FA2" i="215"/>
  <c r="FB2" i="215"/>
  <c r="FC2" i="215"/>
  <c r="FD2" i="215"/>
  <c r="FE2" i="215"/>
  <c r="EW3" i="215"/>
  <c r="EX3" i="215"/>
  <c r="EY3" i="215"/>
  <c r="EZ3" i="215"/>
  <c r="FA3" i="215"/>
  <c r="FB3" i="215"/>
  <c r="FC3" i="215"/>
  <c r="FD3" i="215"/>
  <c r="FE3" i="215"/>
  <c r="EW4" i="215"/>
  <c r="EX4" i="215"/>
  <c r="EY4" i="215"/>
  <c r="EZ4" i="215"/>
  <c r="FA4" i="215"/>
  <c r="FB4" i="215"/>
  <c r="FC4" i="215"/>
  <c r="FD4" i="215"/>
  <c r="FE4" i="215"/>
  <c r="EW5" i="215"/>
  <c r="EX5" i="215"/>
  <c r="EY5" i="215"/>
  <c r="EZ5" i="215"/>
  <c r="FA5" i="215"/>
  <c r="FB5" i="215"/>
  <c r="FC5" i="215"/>
  <c r="FD5" i="215"/>
  <c r="FE5" i="215"/>
  <c r="EW6" i="215"/>
  <c r="EX6" i="215"/>
  <c r="EY6" i="215"/>
  <c r="EZ6" i="215"/>
  <c r="FA6" i="215"/>
  <c r="FB6" i="215"/>
  <c r="FC6" i="215"/>
  <c r="FD6" i="215"/>
  <c r="FE6" i="215"/>
  <c r="EW7" i="215"/>
  <c r="EX7" i="215"/>
  <c r="EY7" i="215"/>
  <c r="EZ7" i="215"/>
  <c r="FA7" i="215"/>
  <c r="FB7" i="215"/>
  <c r="FC7" i="215"/>
  <c r="FD7" i="215"/>
  <c r="FE7" i="215"/>
  <c r="EW8" i="215"/>
  <c r="EX8" i="215"/>
  <c r="EY8" i="215"/>
  <c r="EZ8" i="215"/>
  <c r="FA8" i="215"/>
  <c r="FB8" i="215"/>
  <c r="FC8" i="215"/>
  <c r="FD8" i="215"/>
  <c r="FE8" i="215"/>
  <c r="EW9" i="215"/>
  <c r="EX9" i="215"/>
  <c r="EY9" i="215"/>
  <c r="EZ9" i="215"/>
  <c r="FA9" i="215"/>
  <c r="FB9" i="215"/>
  <c r="FC9" i="215"/>
  <c r="FD9" i="215"/>
  <c r="FE9" i="215"/>
  <c r="EW10" i="215"/>
  <c r="EX10" i="215"/>
  <c r="EY10" i="215"/>
  <c r="EZ10" i="215"/>
  <c r="FA10" i="215"/>
  <c r="FB10" i="215"/>
  <c r="FC10" i="215"/>
  <c r="FD10" i="215"/>
  <c r="FE10" i="215"/>
  <c r="EW11" i="215"/>
  <c r="EX11" i="215"/>
  <c r="EY11" i="215"/>
  <c r="EZ11" i="215"/>
  <c r="FA11" i="215"/>
  <c r="FB11" i="215"/>
  <c r="FC11" i="215"/>
  <c r="FD11" i="215"/>
  <c r="FE11" i="215"/>
  <c r="EW12" i="215"/>
  <c r="EX12" i="215"/>
  <c r="EY12" i="215"/>
  <c r="EZ12" i="215"/>
  <c r="FA12" i="215"/>
  <c r="FB12" i="215"/>
  <c r="FC12" i="215"/>
  <c r="FD12" i="215"/>
  <c r="FE12" i="215"/>
  <c r="EW13" i="215"/>
  <c r="EX13" i="215"/>
  <c r="EY13" i="215"/>
  <c r="EZ13" i="215"/>
  <c r="FA13" i="215"/>
  <c r="FB13" i="215"/>
  <c r="FC13" i="215"/>
  <c r="FD13" i="215"/>
  <c r="FE13" i="215"/>
  <c r="EW14" i="215"/>
  <c r="EX14" i="215"/>
  <c r="EY14" i="215"/>
  <c r="EZ14" i="215"/>
  <c r="FA14" i="215"/>
  <c r="FB14" i="215"/>
  <c r="FC14" i="215"/>
  <c r="FD14" i="215"/>
  <c r="FE14" i="215"/>
  <c r="EW15" i="215"/>
  <c r="EX15" i="215"/>
  <c r="EY15" i="215"/>
  <c r="EZ15" i="215"/>
  <c r="FA15" i="215"/>
  <c r="FB15" i="215"/>
  <c r="FC15" i="215"/>
  <c r="FD15" i="215"/>
  <c r="FE15" i="215"/>
  <c r="EW16" i="215"/>
  <c r="EX16" i="215"/>
  <c r="EY16" i="215"/>
  <c r="EZ16" i="215"/>
  <c r="FA16" i="215"/>
  <c r="FB16" i="215"/>
  <c r="FC16" i="215"/>
  <c r="FD16" i="215"/>
  <c r="FE16" i="215"/>
  <c r="EW17" i="215"/>
  <c r="EX17" i="215"/>
  <c r="EY17" i="215"/>
  <c r="EZ17" i="215"/>
  <c r="FA17" i="215"/>
  <c r="FB17" i="215"/>
  <c r="FC17" i="215"/>
  <c r="FD17" i="215"/>
  <c r="FE17" i="215"/>
  <c r="EW18" i="215"/>
  <c r="EX18" i="215"/>
  <c r="EY18" i="215"/>
  <c r="EZ18" i="215"/>
  <c r="FA18" i="215"/>
  <c r="FB18" i="215"/>
  <c r="FC18" i="215"/>
  <c r="FD18" i="215"/>
  <c r="FE18" i="215"/>
  <c r="EW19" i="215"/>
  <c r="EX19" i="215"/>
  <c r="EY19" i="215"/>
  <c r="EZ19" i="215"/>
  <c r="FA19" i="215"/>
  <c r="FB19" i="215"/>
  <c r="FC19" i="215"/>
  <c r="FD19" i="215"/>
  <c r="FE19" i="215"/>
  <c r="EW20" i="215"/>
  <c r="EX20" i="215"/>
  <c r="EY20" i="215"/>
  <c r="EZ20" i="215"/>
  <c r="FA20" i="215"/>
  <c r="FB20" i="215"/>
  <c r="FC20" i="215"/>
  <c r="FD20" i="215"/>
  <c r="FE20" i="215"/>
  <c r="EW21" i="215"/>
  <c r="EX21" i="215"/>
  <c r="EY21" i="215"/>
  <c r="EZ21" i="215"/>
  <c r="FA21" i="215"/>
  <c r="FB21" i="215"/>
  <c r="FC21" i="215"/>
  <c r="FD21" i="215"/>
  <c r="FE21" i="215"/>
  <c r="EW22" i="215"/>
  <c r="EX22" i="215"/>
  <c r="EY22" i="215"/>
  <c r="EZ22" i="215"/>
  <c r="FA22" i="215"/>
  <c r="FB22" i="215"/>
  <c r="FC22" i="215"/>
  <c r="FD22" i="215"/>
  <c r="FE22" i="215"/>
  <c r="EW23" i="215"/>
  <c r="EX23" i="215"/>
  <c r="EY23" i="215"/>
  <c r="EZ23" i="215"/>
  <c r="FA23" i="215"/>
  <c r="FB23" i="215"/>
  <c r="FC23" i="215"/>
  <c r="FD23" i="215"/>
  <c r="FE23" i="215"/>
  <c r="EW24" i="215"/>
  <c r="EX24" i="215"/>
  <c r="EY24" i="215"/>
  <c r="EZ24" i="215"/>
  <c r="FA24" i="215"/>
  <c r="FB24" i="215"/>
  <c r="FC24" i="215"/>
  <c r="FD24" i="215"/>
  <c r="FE24" i="215"/>
  <c r="EW25" i="215"/>
  <c r="EX25" i="215"/>
  <c r="EY25" i="215"/>
  <c r="EZ25" i="215"/>
  <c r="FA25" i="215"/>
  <c r="FB25" i="215"/>
  <c r="FC25" i="215"/>
  <c r="FD25" i="215"/>
  <c r="FE25" i="215"/>
  <c r="EW26" i="215"/>
  <c r="EX26" i="215"/>
  <c r="EY26" i="215"/>
  <c r="EZ26" i="215"/>
  <c r="FA26" i="215"/>
  <c r="FB26" i="215"/>
  <c r="FC26" i="215"/>
  <c r="FD26" i="215"/>
  <c r="FE26" i="215"/>
  <c r="EW27" i="215"/>
  <c r="EX27" i="215"/>
  <c r="EY27" i="215"/>
  <c r="EZ27" i="215"/>
  <c r="FA27" i="215"/>
  <c r="FB27" i="215"/>
  <c r="FC27" i="215"/>
  <c r="FD27" i="215"/>
  <c r="FE27" i="215"/>
  <c r="EW28" i="215"/>
  <c r="EX28" i="215"/>
  <c r="EY28" i="215"/>
  <c r="EZ28" i="215"/>
  <c r="FA28" i="215"/>
  <c r="FB28" i="215"/>
  <c r="FC28" i="215"/>
  <c r="FD28" i="215"/>
  <c r="FE28" i="215"/>
  <c r="EW29" i="215"/>
  <c r="EX29" i="215"/>
  <c r="EY29" i="215"/>
  <c r="EZ29" i="215"/>
  <c r="FA29" i="215"/>
  <c r="FB29" i="215"/>
  <c r="FC29" i="215"/>
  <c r="FD29" i="215"/>
  <c r="FE29" i="215"/>
  <c r="EW30" i="215"/>
  <c r="EX30" i="215"/>
  <c r="EY30" i="215"/>
  <c r="EZ30" i="215"/>
  <c r="FA30" i="215"/>
  <c r="FB30" i="215"/>
  <c r="FC30" i="215"/>
  <c r="FD30" i="215"/>
  <c r="FE30" i="215"/>
  <c r="EW31" i="215"/>
  <c r="EX31" i="215"/>
  <c r="EY31" i="215"/>
  <c r="EZ31" i="215"/>
  <c r="FA31" i="215"/>
  <c r="FB31" i="215"/>
  <c r="FC31" i="215"/>
  <c r="FD31" i="215"/>
  <c r="FE31" i="215"/>
  <c r="EW32" i="215"/>
  <c r="EX32" i="215"/>
  <c r="EY32" i="215"/>
  <c r="EZ32" i="215"/>
  <c r="FA32" i="215"/>
  <c r="FB32" i="215"/>
  <c r="FC32" i="215"/>
  <c r="FD32" i="215"/>
  <c r="FE32" i="215"/>
  <c r="EV2" i="215"/>
  <c r="EV3" i="215"/>
  <c r="EV4" i="215"/>
  <c r="EV5" i="215"/>
  <c r="EV6" i="215"/>
  <c r="EV7" i="215"/>
  <c r="EV8" i="215"/>
  <c r="EV9" i="215"/>
  <c r="EV10" i="215"/>
  <c r="EV11" i="215"/>
  <c r="EV12" i="215"/>
  <c r="EV13" i="215"/>
  <c r="EV14" i="215"/>
  <c r="EV15" i="215"/>
  <c r="EV16" i="215"/>
  <c r="EV17" i="215"/>
  <c r="EV18" i="215"/>
  <c r="EV19" i="215"/>
  <c r="EV20" i="215"/>
  <c r="EV21" i="215"/>
  <c r="EV22" i="215"/>
  <c r="EV23" i="215"/>
  <c r="EV24" i="215"/>
  <c r="EV25" i="215"/>
  <c r="EV26" i="215"/>
  <c r="EV27" i="215"/>
  <c r="EV28" i="215"/>
  <c r="EV29" i="215"/>
  <c r="EV30" i="215"/>
  <c r="EV31" i="215"/>
  <c r="EV32" i="215"/>
  <c r="EU2" i="215"/>
  <c r="EJ2" i="215"/>
  <c r="EK2" i="215"/>
  <c r="EL2" i="215"/>
  <c r="EM2" i="215"/>
  <c r="EN2" i="215"/>
  <c r="EO2" i="215"/>
  <c r="EP2" i="215"/>
  <c r="EQ2" i="215"/>
  <c r="ER2" i="215"/>
  <c r="ES2" i="215"/>
  <c r="EI2" i="215"/>
  <c r="EI3" i="215"/>
  <c r="EJ3" i="215"/>
  <c r="EK3" i="215"/>
  <c r="EP3" i="215"/>
  <c r="EQ3" i="215"/>
  <c r="ER3" i="215"/>
  <c r="ES3" i="215"/>
  <c r="EI4" i="215"/>
  <c r="EJ4" i="215"/>
  <c r="EK4" i="215"/>
  <c r="EP4" i="215"/>
  <c r="EQ4" i="215"/>
  <c r="ER4" i="215"/>
  <c r="ES4" i="215"/>
  <c r="EI5" i="215"/>
  <c r="EJ5" i="215"/>
  <c r="EK5" i="215"/>
  <c r="EP5" i="215"/>
  <c r="EQ5" i="215"/>
  <c r="ER5" i="215"/>
  <c r="ES5" i="215"/>
  <c r="EI6" i="215"/>
  <c r="EJ6" i="215"/>
  <c r="EK6" i="215"/>
  <c r="EP6" i="215"/>
  <c r="EQ6" i="215"/>
  <c r="ER6" i="215"/>
  <c r="ES6" i="215"/>
  <c r="EI7" i="215"/>
  <c r="EJ7" i="215"/>
  <c r="EK7" i="215"/>
  <c r="EP7" i="215"/>
  <c r="EQ7" i="215"/>
  <c r="ER7" i="215"/>
  <c r="ES7" i="215"/>
  <c r="EI8" i="215"/>
  <c r="EJ8" i="215"/>
  <c r="EK8" i="215"/>
  <c r="EP8" i="215"/>
  <c r="EQ8" i="215"/>
  <c r="ER8" i="215"/>
  <c r="ES8" i="215"/>
  <c r="EI9" i="215"/>
  <c r="EJ9" i="215"/>
  <c r="EK9" i="215"/>
  <c r="EP9" i="215"/>
  <c r="EQ9" i="215"/>
  <c r="ER9" i="215"/>
  <c r="ES9" i="215"/>
  <c r="EI10" i="215"/>
  <c r="EJ10" i="215"/>
  <c r="EK10" i="215"/>
  <c r="EP10" i="215"/>
  <c r="EQ10" i="215"/>
  <c r="ER10" i="215"/>
  <c r="ES10" i="215"/>
  <c r="EI11" i="215"/>
  <c r="EJ11" i="215"/>
  <c r="EK11" i="215"/>
  <c r="EP11" i="215"/>
  <c r="EQ11" i="215"/>
  <c r="ER11" i="215"/>
  <c r="ES11" i="215"/>
  <c r="EI12" i="215"/>
  <c r="EJ12" i="215"/>
  <c r="EK12" i="215"/>
  <c r="EP12" i="215"/>
  <c r="EQ12" i="215"/>
  <c r="ER12" i="215"/>
  <c r="ES12" i="215"/>
  <c r="EI13" i="215"/>
  <c r="EJ13" i="215"/>
  <c r="EK13" i="215"/>
  <c r="EP13" i="215"/>
  <c r="EQ13" i="215"/>
  <c r="ER13" i="215"/>
  <c r="ES13" i="215"/>
  <c r="EI14" i="215"/>
  <c r="EJ14" i="215"/>
  <c r="EK14" i="215"/>
  <c r="EP14" i="215"/>
  <c r="EQ14" i="215"/>
  <c r="ER14" i="215"/>
  <c r="ES14" i="215"/>
  <c r="EI15" i="215"/>
  <c r="EJ15" i="215"/>
  <c r="EK15" i="215"/>
  <c r="EP15" i="215"/>
  <c r="EQ15" i="215"/>
  <c r="ER15" i="215"/>
  <c r="ES15" i="215"/>
  <c r="EI16" i="215"/>
  <c r="EJ16" i="215"/>
  <c r="EK16" i="215"/>
  <c r="EP16" i="215"/>
  <c r="EQ16" i="215"/>
  <c r="ER16" i="215"/>
  <c r="ES16" i="215"/>
  <c r="EI17" i="215"/>
  <c r="EJ17" i="215"/>
  <c r="EK17" i="215"/>
  <c r="EP17" i="215"/>
  <c r="EQ17" i="215"/>
  <c r="ER17" i="215"/>
  <c r="ES17" i="215"/>
  <c r="EI18" i="215"/>
  <c r="EJ18" i="215"/>
  <c r="EK18" i="215"/>
  <c r="EP18" i="215"/>
  <c r="EQ18" i="215"/>
  <c r="ER18" i="215"/>
  <c r="ES18" i="215"/>
  <c r="EI19" i="215"/>
  <c r="EJ19" i="215"/>
  <c r="EK19" i="215"/>
  <c r="EP19" i="215"/>
  <c r="EQ19" i="215"/>
  <c r="ER19" i="215"/>
  <c r="ES19" i="215"/>
  <c r="EI20" i="215"/>
  <c r="EJ20" i="215"/>
  <c r="EK20" i="215"/>
  <c r="EP20" i="215"/>
  <c r="EQ20" i="215"/>
  <c r="ER20" i="215"/>
  <c r="ES20" i="215"/>
  <c r="EI21" i="215"/>
  <c r="EJ21" i="215"/>
  <c r="EK21" i="215"/>
  <c r="EP21" i="215"/>
  <c r="EQ21" i="215"/>
  <c r="ER21" i="215"/>
  <c r="ES21" i="215"/>
  <c r="EI22" i="215"/>
  <c r="EJ22" i="215"/>
  <c r="EK22" i="215"/>
  <c r="EP22" i="215"/>
  <c r="EQ22" i="215"/>
  <c r="ER22" i="215"/>
  <c r="ES22" i="215"/>
  <c r="EI23" i="215"/>
  <c r="EJ23" i="215"/>
  <c r="EK23" i="215"/>
  <c r="EP23" i="215"/>
  <c r="EQ23" i="215"/>
  <c r="ER23" i="215"/>
  <c r="ES23" i="215"/>
  <c r="EI24" i="215"/>
  <c r="EJ24" i="215"/>
  <c r="EK24" i="215"/>
  <c r="EP24" i="215"/>
  <c r="EQ24" i="215"/>
  <c r="ER24" i="215"/>
  <c r="ES24" i="215"/>
  <c r="EI25" i="215"/>
  <c r="EJ25" i="215"/>
  <c r="EK25" i="215"/>
  <c r="EP25" i="215"/>
  <c r="EQ25" i="215"/>
  <c r="ER25" i="215"/>
  <c r="ES25" i="215"/>
  <c r="EI26" i="215"/>
  <c r="EJ26" i="215"/>
  <c r="EK26" i="215"/>
  <c r="EP26" i="215"/>
  <c r="EQ26" i="215"/>
  <c r="ER26" i="215"/>
  <c r="ES26" i="215"/>
  <c r="EI27" i="215"/>
  <c r="EJ27" i="215"/>
  <c r="EK27" i="215"/>
  <c r="EP27" i="215"/>
  <c r="EQ27" i="215"/>
  <c r="ER27" i="215"/>
  <c r="ES27" i="215"/>
  <c r="EI28" i="215"/>
  <c r="EJ28" i="215"/>
  <c r="EK28" i="215"/>
  <c r="EP28" i="215"/>
  <c r="EQ28" i="215"/>
  <c r="ER28" i="215"/>
  <c r="ES28" i="215"/>
  <c r="EI29" i="215"/>
  <c r="EJ29" i="215"/>
  <c r="EK29" i="215"/>
  <c r="EP29" i="215"/>
  <c r="EQ29" i="215"/>
  <c r="ER29" i="215"/>
  <c r="ES29" i="215"/>
  <c r="EI30" i="215"/>
  <c r="EJ30" i="215"/>
  <c r="EK30" i="215"/>
  <c r="EP30" i="215"/>
  <c r="EQ30" i="215"/>
  <c r="ER30" i="215"/>
  <c r="ES30" i="215"/>
  <c r="EI31" i="215"/>
  <c r="EJ31" i="215"/>
  <c r="EK31" i="215"/>
  <c r="EP31" i="215"/>
  <c r="EQ31" i="215"/>
  <c r="ER31" i="215"/>
  <c r="ES31" i="215"/>
  <c r="EI32" i="215"/>
  <c r="EJ32" i="215"/>
  <c r="EK32" i="215"/>
  <c r="EP32" i="215"/>
  <c r="EQ32" i="215"/>
  <c r="ER32" i="215"/>
  <c r="ES32" i="215"/>
  <c r="EH2" i="215"/>
  <c r="DT2" i="215"/>
  <c r="DU2" i="215"/>
  <c r="DV2" i="215"/>
  <c r="DW2" i="215"/>
  <c r="DX2" i="215"/>
  <c r="DY2" i="215"/>
  <c r="DZ2" i="215"/>
  <c r="EA2" i="215"/>
  <c r="EB2" i="215"/>
  <c r="EC2" i="215"/>
  <c r="ED2" i="215"/>
  <c r="EE2" i="215"/>
  <c r="EF2" i="215"/>
  <c r="DS2" i="215"/>
  <c r="DS3" i="215"/>
  <c r="DT3" i="215"/>
  <c r="DU3" i="215"/>
  <c r="DV3" i="215"/>
  <c r="DW3" i="215"/>
  <c r="DX3" i="215"/>
  <c r="EC3" i="215"/>
  <c r="ED3" i="215"/>
  <c r="EE3" i="215"/>
  <c r="EF3" i="215"/>
  <c r="DS4" i="215"/>
  <c r="DT4" i="215"/>
  <c r="DU4" i="215"/>
  <c r="DV4" i="215"/>
  <c r="DW4" i="215"/>
  <c r="DX4" i="215"/>
  <c r="EC4" i="215"/>
  <c r="ED4" i="215"/>
  <c r="EE4" i="215"/>
  <c r="EF4" i="215"/>
  <c r="DS5" i="215"/>
  <c r="DT5" i="215"/>
  <c r="DU5" i="215"/>
  <c r="DV5" i="215"/>
  <c r="DW5" i="215"/>
  <c r="DX5" i="215"/>
  <c r="EC5" i="215"/>
  <c r="ED5" i="215"/>
  <c r="EE5" i="215"/>
  <c r="EF5" i="215"/>
  <c r="DS6" i="215"/>
  <c r="DT6" i="215"/>
  <c r="DU6" i="215"/>
  <c r="DV6" i="215"/>
  <c r="DW6" i="215"/>
  <c r="DX6" i="215"/>
  <c r="EC6" i="215"/>
  <c r="ED6" i="215"/>
  <c r="EE6" i="215"/>
  <c r="EF6" i="215"/>
  <c r="DS7" i="215"/>
  <c r="DT7" i="215"/>
  <c r="DU7" i="215"/>
  <c r="DV7" i="215"/>
  <c r="DW7" i="215"/>
  <c r="DX7" i="215"/>
  <c r="EC7" i="215"/>
  <c r="ED7" i="215"/>
  <c r="EE7" i="215"/>
  <c r="EF7" i="215"/>
  <c r="DS8" i="215"/>
  <c r="DT8" i="215"/>
  <c r="DU8" i="215"/>
  <c r="DV8" i="215"/>
  <c r="DW8" i="215"/>
  <c r="DX8" i="215"/>
  <c r="EC8" i="215"/>
  <c r="ED8" i="215"/>
  <c r="EE8" i="215"/>
  <c r="EF8" i="215"/>
  <c r="DS9" i="215"/>
  <c r="DT9" i="215"/>
  <c r="DU9" i="215"/>
  <c r="DV9" i="215"/>
  <c r="DW9" i="215"/>
  <c r="DX9" i="215"/>
  <c r="EC9" i="215"/>
  <c r="ED9" i="215"/>
  <c r="EE9" i="215"/>
  <c r="EF9" i="215"/>
  <c r="DS10" i="215"/>
  <c r="DT10" i="215"/>
  <c r="DU10" i="215"/>
  <c r="DV10" i="215"/>
  <c r="DW10" i="215"/>
  <c r="DX10" i="215"/>
  <c r="EC10" i="215"/>
  <c r="ED10" i="215"/>
  <c r="EE10" i="215"/>
  <c r="EF10" i="215"/>
  <c r="DS11" i="215"/>
  <c r="DT11" i="215"/>
  <c r="DU11" i="215"/>
  <c r="DV11" i="215"/>
  <c r="DW11" i="215"/>
  <c r="DX11" i="215"/>
  <c r="EC11" i="215"/>
  <c r="ED11" i="215"/>
  <c r="EE11" i="215"/>
  <c r="EF11" i="215"/>
  <c r="DS12" i="215"/>
  <c r="DT12" i="215"/>
  <c r="DU12" i="215"/>
  <c r="DV12" i="215"/>
  <c r="DW12" i="215"/>
  <c r="DX12" i="215"/>
  <c r="EC12" i="215"/>
  <c r="ED12" i="215"/>
  <c r="EE12" i="215"/>
  <c r="EF12" i="215"/>
  <c r="DS13" i="215"/>
  <c r="DT13" i="215"/>
  <c r="DU13" i="215"/>
  <c r="DV13" i="215"/>
  <c r="DW13" i="215"/>
  <c r="DX13" i="215"/>
  <c r="EC13" i="215"/>
  <c r="ED13" i="215"/>
  <c r="EE13" i="215"/>
  <c r="EF13" i="215"/>
  <c r="DS14" i="215"/>
  <c r="DT14" i="215"/>
  <c r="DU14" i="215"/>
  <c r="DV14" i="215"/>
  <c r="DW14" i="215"/>
  <c r="DX14" i="215"/>
  <c r="EC14" i="215"/>
  <c r="ED14" i="215"/>
  <c r="EE14" i="215"/>
  <c r="EF14" i="215"/>
  <c r="DS15" i="215"/>
  <c r="DT15" i="215"/>
  <c r="DU15" i="215"/>
  <c r="DV15" i="215"/>
  <c r="DW15" i="215"/>
  <c r="DX15" i="215"/>
  <c r="EC15" i="215"/>
  <c r="ED15" i="215"/>
  <c r="EE15" i="215"/>
  <c r="EF15" i="215"/>
  <c r="DS16" i="215"/>
  <c r="DT16" i="215"/>
  <c r="DU16" i="215"/>
  <c r="DV16" i="215"/>
  <c r="DW16" i="215"/>
  <c r="DX16" i="215"/>
  <c r="EC16" i="215"/>
  <c r="ED16" i="215"/>
  <c r="EE16" i="215"/>
  <c r="EF16" i="215"/>
  <c r="DS17" i="215"/>
  <c r="DT17" i="215"/>
  <c r="DU17" i="215"/>
  <c r="DV17" i="215"/>
  <c r="DW17" i="215"/>
  <c r="DX17" i="215"/>
  <c r="EC17" i="215"/>
  <c r="ED17" i="215"/>
  <c r="EE17" i="215"/>
  <c r="EF17" i="215"/>
  <c r="DS18" i="215"/>
  <c r="DT18" i="215"/>
  <c r="DU18" i="215"/>
  <c r="DV18" i="215"/>
  <c r="DW18" i="215"/>
  <c r="DX18" i="215"/>
  <c r="EC18" i="215"/>
  <c r="ED18" i="215"/>
  <c r="EE18" i="215"/>
  <c r="EF18" i="215"/>
  <c r="DS19" i="215"/>
  <c r="DT19" i="215"/>
  <c r="DU19" i="215"/>
  <c r="DV19" i="215"/>
  <c r="DW19" i="215"/>
  <c r="DX19" i="215"/>
  <c r="EC19" i="215"/>
  <c r="ED19" i="215"/>
  <c r="EE19" i="215"/>
  <c r="EF19" i="215"/>
  <c r="DS20" i="215"/>
  <c r="DT20" i="215"/>
  <c r="DU20" i="215"/>
  <c r="DV20" i="215"/>
  <c r="DW20" i="215"/>
  <c r="DX20" i="215"/>
  <c r="EC20" i="215"/>
  <c r="ED20" i="215"/>
  <c r="EE20" i="215"/>
  <c r="EF20" i="215"/>
  <c r="DS21" i="215"/>
  <c r="DT21" i="215"/>
  <c r="DU21" i="215"/>
  <c r="DV21" i="215"/>
  <c r="DW21" i="215"/>
  <c r="DX21" i="215"/>
  <c r="EC21" i="215"/>
  <c r="ED21" i="215"/>
  <c r="EE21" i="215"/>
  <c r="EF21" i="215"/>
  <c r="DS22" i="215"/>
  <c r="DT22" i="215"/>
  <c r="DU22" i="215"/>
  <c r="DV22" i="215"/>
  <c r="DW22" i="215"/>
  <c r="DX22" i="215"/>
  <c r="EC22" i="215"/>
  <c r="ED22" i="215"/>
  <c r="EE22" i="215"/>
  <c r="EF22" i="215"/>
  <c r="DS23" i="215"/>
  <c r="DT23" i="215"/>
  <c r="DU23" i="215"/>
  <c r="DV23" i="215"/>
  <c r="DW23" i="215"/>
  <c r="DX23" i="215"/>
  <c r="EC23" i="215"/>
  <c r="ED23" i="215"/>
  <c r="EE23" i="215"/>
  <c r="EF23" i="215"/>
  <c r="DS24" i="215"/>
  <c r="DT24" i="215"/>
  <c r="DU24" i="215"/>
  <c r="DV24" i="215"/>
  <c r="DW24" i="215"/>
  <c r="DX24" i="215"/>
  <c r="EC24" i="215"/>
  <c r="ED24" i="215"/>
  <c r="EE24" i="215"/>
  <c r="EF24" i="215"/>
  <c r="DS25" i="215"/>
  <c r="DT25" i="215"/>
  <c r="DU25" i="215"/>
  <c r="DV25" i="215"/>
  <c r="DW25" i="215"/>
  <c r="DX25" i="215"/>
  <c r="EC25" i="215"/>
  <c r="ED25" i="215"/>
  <c r="EE25" i="215"/>
  <c r="EF25" i="215"/>
  <c r="DS26" i="215"/>
  <c r="DT26" i="215"/>
  <c r="DU26" i="215"/>
  <c r="DV26" i="215"/>
  <c r="DW26" i="215"/>
  <c r="DX26" i="215"/>
  <c r="EC26" i="215"/>
  <c r="ED26" i="215"/>
  <c r="EE26" i="215"/>
  <c r="EF26" i="215"/>
  <c r="DS27" i="215"/>
  <c r="DT27" i="215"/>
  <c r="DU27" i="215"/>
  <c r="DV27" i="215"/>
  <c r="DW27" i="215"/>
  <c r="DX27" i="215"/>
  <c r="EC27" i="215"/>
  <c r="ED27" i="215"/>
  <c r="EE27" i="215"/>
  <c r="EF27" i="215"/>
  <c r="DS28" i="215"/>
  <c r="DT28" i="215"/>
  <c r="DU28" i="215"/>
  <c r="DV28" i="215"/>
  <c r="DW28" i="215"/>
  <c r="DX28" i="215"/>
  <c r="EC28" i="215"/>
  <c r="ED28" i="215"/>
  <c r="EE28" i="215"/>
  <c r="EF28" i="215"/>
  <c r="DS29" i="215"/>
  <c r="DT29" i="215"/>
  <c r="DU29" i="215"/>
  <c r="DV29" i="215"/>
  <c r="DW29" i="215"/>
  <c r="DX29" i="215"/>
  <c r="EC29" i="215"/>
  <c r="ED29" i="215"/>
  <c r="EE29" i="215"/>
  <c r="EF29" i="215"/>
  <c r="DS30" i="215"/>
  <c r="DT30" i="215"/>
  <c r="DU30" i="215"/>
  <c r="DV30" i="215"/>
  <c r="DW30" i="215"/>
  <c r="DX30" i="215"/>
  <c r="EC30" i="215"/>
  <c r="ED30" i="215"/>
  <c r="EE30" i="215"/>
  <c r="EF30" i="215"/>
  <c r="DS31" i="215"/>
  <c r="DT31" i="215"/>
  <c r="DU31" i="215"/>
  <c r="DV31" i="215"/>
  <c r="DW31" i="215"/>
  <c r="DX31" i="215"/>
  <c r="EC31" i="215"/>
  <c r="ED31" i="215"/>
  <c r="EE31" i="215"/>
  <c r="EF31" i="215"/>
  <c r="DS32" i="215"/>
  <c r="DT32" i="215"/>
  <c r="DU32" i="215"/>
  <c r="DV32" i="215"/>
  <c r="DW32" i="215"/>
  <c r="DX32" i="215"/>
  <c r="EC32" i="215"/>
  <c r="ED32" i="215"/>
  <c r="EE32" i="215"/>
  <c r="EF32" i="215"/>
  <c r="DR2" i="215"/>
  <c r="DL2" i="215"/>
  <c r="DM2" i="215"/>
  <c r="DN2" i="215"/>
  <c r="DO2" i="215"/>
  <c r="DP2" i="215"/>
  <c r="DM3" i="215"/>
  <c r="DP3" i="215"/>
  <c r="DM4" i="215"/>
  <c r="DP4" i="215"/>
  <c r="DM5" i="215"/>
  <c r="DP5" i="215"/>
  <c r="DM6" i="215"/>
  <c r="DP6" i="215"/>
  <c r="DM7" i="215"/>
  <c r="DP7" i="215"/>
  <c r="DM8" i="215"/>
  <c r="DP8" i="215"/>
  <c r="DM9" i="215"/>
  <c r="DP9" i="215"/>
  <c r="DM10" i="215"/>
  <c r="DP10" i="215"/>
  <c r="DM11" i="215"/>
  <c r="DP11" i="215"/>
  <c r="DM12" i="215"/>
  <c r="DP12" i="215"/>
  <c r="DM13" i="215"/>
  <c r="DP13" i="215"/>
  <c r="DM14" i="215"/>
  <c r="DP14" i="215"/>
  <c r="DM15" i="215"/>
  <c r="DP15" i="215"/>
  <c r="DM16" i="215"/>
  <c r="DP16" i="215"/>
  <c r="DM17" i="215"/>
  <c r="DP17" i="215"/>
  <c r="DM18" i="215"/>
  <c r="DP18" i="215"/>
  <c r="DM19" i="215"/>
  <c r="DP19" i="215"/>
  <c r="DM20" i="215"/>
  <c r="DP20" i="215"/>
  <c r="DM21" i="215"/>
  <c r="DP21" i="215"/>
  <c r="DM22" i="215"/>
  <c r="DP22" i="215"/>
  <c r="DM23" i="215"/>
  <c r="DP23" i="215"/>
  <c r="DL24" i="215"/>
  <c r="DM24" i="215"/>
  <c r="DN24" i="215"/>
  <c r="DP24" i="215"/>
  <c r="DM25" i="215"/>
  <c r="DP25" i="215"/>
  <c r="DM26" i="215"/>
  <c r="DP26" i="215"/>
  <c r="DM27" i="215"/>
  <c r="DP27" i="215"/>
  <c r="DM28" i="215"/>
  <c r="DP28" i="215"/>
  <c r="DM29" i="215"/>
  <c r="DP29" i="215"/>
  <c r="DM30" i="215"/>
  <c r="DP30" i="215"/>
  <c r="DM31" i="215"/>
  <c r="DP31" i="215"/>
  <c r="DM32" i="215"/>
  <c r="DP32" i="215"/>
  <c r="DK2" i="215"/>
  <c r="DI2" i="215"/>
  <c r="DI3" i="215"/>
  <c r="DI4" i="215"/>
  <c r="DI5" i="215"/>
  <c r="DI6" i="215"/>
  <c r="DI7" i="215"/>
  <c r="DI8" i="215"/>
  <c r="DI9" i="215"/>
  <c r="DI10" i="215"/>
  <c r="DI11" i="215"/>
  <c r="DI12" i="215"/>
  <c r="DI13" i="215"/>
  <c r="DI14" i="215"/>
  <c r="DI15" i="215"/>
  <c r="DI16" i="215"/>
  <c r="DI17" i="215"/>
  <c r="DI18" i="215"/>
  <c r="DI19" i="215"/>
  <c r="DI20" i="215"/>
  <c r="DI21" i="215"/>
  <c r="DI22" i="215"/>
  <c r="DI23" i="215"/>
  <c r="DI24" i="215"/>
  <c r="DI25" i="215"/>
  <c r="DI26" i="215"/>
  <c r="DI27" i="215"/>
  <c r="DI28" i="215"/>
  <c r="DI29" i="215"/>
  <c r="DI30" i="215"/>
  <c r="DI31" i="215"/>
  <c r="DI32" i="215"/>
  <c r="DG2" i="215"/>
  <c r="DD2" i="215"/>
  <c r="DC2" i="215"/>
  <c r="DB2" i="215"/>
  <c r="CW2" i="215"/>
  <c r="CT2" i="215"/>
  <c r="CU2" i="215"/>
  <c r="CV2" i="215"/>
  <c r="CX2" i="215"/>
  <c r="CY2" i="215"/>
  <c r="CZ2" i="215"/>
  <c r="DA2" i="215"/>
  <c r="DE2" i="215"/>
  <c r="DF2" i="215"/>
  <c r="DH2" i="215"/>
  <c r="CT3" i="215"/>
  <c r="CU3" i="215"/>
  <c r="CV3" i="215"/>
  <c r="CX3" i="215"/>
  <c r="CY3" i="215"/>
  <c r="CZ3" i="215"/>
  <c r="DA3" i="215"/>
  <c r="DB3" i="215"/>
  <c r="DC3" i="215"/>
  <c r="DD3" i="215"/>
  <c r="DE3" i="215"/>
  <c r="DF3" i="215"/>
  <c r="CT4" i="215"/>
  <c r="CU4" i="215"/>
  <c r="CV4" i="215"/>
  <c r="CW4" i="215"/>
  <c r="CX4" i="215"/>
  <c r="CY4" i="215"/>
  <c r="CZ4" i="215"/>
  <c r="DA4" i="215"/>
  <c r="DB4" i="215"/>
  <c r="DC4" i="215"/>
  <c r="DD4" i="215"/>
  <c r="DE4" i="215"/>
  <c r="DF4" i="215"/>
  <c r="DG4" i="215"/>
  <c r="CT5" i="215"/>
  <c r="CU5" i="215"/>
  <c r="CV5" i="215"/>
  <c r="CW5" i="215"/>
  <c r="CX5" i="215"/>
  <c r="CY5" i="215"/>
  <c r="CZ5" i="215"/>
  <c r="DA5" i="215"/>
  <c r="DB5" i="215"/>
  <c r="DC5" i="215"/>
  <c r="DD5" i="215"/>
  <c r="DE5" i="215"/>
  <c r="DF5" i="215"/>
  <c r="DG5" i="215"/>
  <c r="CT6" i="215"/>
  <c r="CU6" i="215"/>
  <c r="CV6" i="215"/>
  <c r="CW6" i="215"/>
  <c r="CX6" i="215"/>
  <c r="CY6" i="215"/>
  <c r="CZ6" i="215"/>
  <c r="DA6" i="215"/>
  <c r="DB6" i="215"/>
  <c r="DC6" i="215"/>
  <c r="DD6" i="215"/>
  <c r="DE6" i="215"/>
  <c r="DF6" i="215"/>
  <c r="DG6" i="215"/>
  <c r="CT7" i="215"/>
  <c r="CU7" i="215"/>
  <c r="CV7" i="215"/>
  <c r="CW7" i="215"/>
  <c r="CX7" i="215"/>
  <c r="CY7" i="215"/>
  <c r="CZ7" i="215"/>
  <c r="DA7" i="215"/>
  <c r="DB7" i="215"/>
  <c r="DC7" i="215"/>
  <c r="DD7" i="215"/>
  <c r="DE7" i="215"/>
  <c r="DF7" i="215"/>
  <c r="DG7" i="215"/>
  <c r="CT8" i="215"/>
  <c r="CU8" i="215"/>
  <c r="CV8" i="215"/>
  <c r="CW8" i="215"/>
  <c r="CX8" i="215"/>
  <c r="CY8" i="215"/>
  <c r="CZ8" i="215"/>
  <c r="DA8" i="215"/>
  <c r="DB8" i="215"/>
  <c r="DC8" i="215"/>
  <c r="DD8" i="215"/>
  <c r="DE8" i="215"/>
  <c r="DF8" i="215"/>
  <c r="DG8" i="215"/>
  <c r="CT9" i="215"/>
  <c r="CU9" i="215"/>
  <c r="CV9" i="215"/>
  <c r="CW9" i="215"/>
  <c r="CX9" i="215"/>
  <c r="CY9" i="215"/>
  <c r="CZ9" i="215"/>
  <c r="DA9" i="215"/>
  <c r="DB9" i="215"/>
  <c r="DC9" i="215"/>
  <c r="DD9" i="215"/>
  <c r="DE9" i="215"/>
  <c r="DF9" i="215"/>
  <c r="DG9" i="215"/>
  <c r="CT10" i="215"/>
  <c r="CU10" i="215"/>
  <c r="CV10" i="215"/>
  <c r="CW10" i="215"/>
  <c r="CX10" i="215"/>
  <c r="CY10" i="215"/>
  <c r="CZ10" i="215"/>
  <c r="DA10" i="215"/>
  <c r="DB10" i="215"/>
  <c r="DC10" i="215"/>
  <c r="DD10" i="215"/>
  <c r="DE10" i="215"/>
  <c r="DF10" i="215"/>
  <c r="DG10" i="215"/>
  <c r="CT11" i="215"/>
  <c r="CU11" i="215"/>
  <c r="CV11" i="215"/>
  <c r="CW11" i="215"/>
  <c r="CX11" i="215"/>
  <c r="CY11" i="215"/>
  <c r="CZ11" i="215"/>
  <c r="DA11" i="215"/>
  <c r="DB11" i="215"/>
  <c r="DC11" i="215"/>
  <c r="DD11" i="215"/>
  <c r="DE11" i="215"/>
  <c r="DF11" i="215"/>
  <c r="DG11" i="215"/>
  <c r="CT12" i="215"/>
  <c r="CU12" i="215"/>
  <c r="CV12" i="215"/>
  <c r="CW12" i="215"/>
  <c r="CX12" i="215"/>
  <c r="CY12" i="215"/>
  <c r="CZ12" i="215"/>
  <c r="DA12" i="215"/>
  <c r="DB12" i="215"/>
  <c r="DC12" i="215"/>
  <c r="DD12" i="215"/>
  <c r="DE12" i="215"/>
  <c r="DF12" i="215"/>
  <c r="DG12" i="215"/>
  <c r="CT13" i="215"/>
  <c r="CU13" i="215"/>
  <c r="CV13" i="215"/>
  <c r="CW13" i="215"/>
  <c r="CX13" i="215"/>
  <c r="CY13" i="215"/>
  <c r="CZ13" i="215"/>
  <c r="DA13" i="215"/>
  <c r="DB13" i="215"/>
  <c r="DC13" i="215"/>
  <c r="DD13" i="215"/>
  <c r="DE13" i="215"/>
  <c r="DF13" i="215"/>
  <c r="DG13" i="215"/>
  <c r="CT14" i="215"/>
  <c r="CU14" i="215"/>
  <c r="CV14" i="215"/>
  <c r="CW14" i="215"/>
  <c r="CX14" i="215"/>
  <c r="CY14" i="215"/>
  <c r="CZ14" i="215"/>
  <c r="DA14" i="215"/>
  <c r="DB14" i="215"/>
  <c r="DC14" i="215"/>
  <c r="DD14" i="215"/>
  <c r="DE14" i="215"/>
  <c r="DF14" i="215"/>
  <c r="DG14" i="215"/>
  <c r="CT15" i="215"/>
  <c r="CU15" i="215"/>
  <c r="CV15" i="215"/>
  <c r="CW15" i="215"/>
  <c r="CX15" i="215"/>
  <c r="CY15" i="215"/>
  <c r="CZ15" i="215"/>
  <c r="DA15" i="215"/>
  <c r="DB15" i="215"/>
  <c r="DC15" i="215"/>
  <c r="DD15" i="215"/>
  <c r="DE15" i="215"/>
  <c r="DF15" i="215"/>
  <c r="DG15" i="215"/>
  <c r="CT16" i="215"/>
  <c r="CU16" i="215"/>
  <c r="CV16" i="215"/>
  <c r="CW16" i="215"/>
  <c r="CX16" i="215"/>
  <c r="CY16" i="215"/>
  <c r="CZ16" i="215"/>
  <c r="DA16" i="215"/>
  <c r="DB16" i="215"/>
  <c r="DC16" i="215"/>
  <c r="DD16" i="215"/>
  <c r="DE16" i="215"/>
  <c r="DF16" i="215"/>
  <c r="DG16" i="215"/>
  <c r="CT17" i="215"/>
  <c r="CU17" i="215"/>
  <c r="CV17" i="215"/>
  <c r="CW17" i="215"/>
  <c r="CX17" i="215"/>
  <c r="CY17" i="215"/>
  <c r="CZ17" i="215"/>
  <c r="DA17" i="215"/>
  <c r="DB17" i="215"/>
  <c r="DC17" i="215"/>
  <c r="DD17" i="215"/>
  <c r="DE17" i="215"/>
  <c r="DF17" i="215"/>
  <c r="DG17" i="215"/>
  <c r="CT18" i="215"/>
  <c r="CU18" i="215"/>
  <c r="CV18" i="215"/>
  <c r="CW18" i="215"/>
  <c r="CX18" i="215"/>
  <c r="CY18" i="215"/>
  <c r="CZ18" i="215"/>
  <c r="DA18" i="215"/>
  <c r="DB18" i="215"/>
  <c r="DC18" i="215"/>
  <c r="DD18" i="215"/>
  <c r="DE18" i="215"/>
  <c r="DF18" i="215"/>
  <c r="DG18" i="215"/>
  <c r="CT19" i="215"/>
  <c r="CU19" i="215"/>
  <c r="CV19" i="215"/>
  <c r="CW19" i="215"/>
  <c r="CX19" i="215"/>
  <c r="CY19" i="215"/>
  <c r="CZ19" i="215"/>
  <c r="DA19" i="215"/>
  <c r="DB19" i="215"/>
  <c r="DC19" i="215"/>
  <c r="DD19" i="215"/>
  <c r="DE19" i="215"/>
  <c r="DF19" i="215"/>
  <c r="DG19" i="215"/>
  <c r="CT20" i="215"/>
  <c r="CU20" i="215"/>
  <c r="CV20" i="215"/>
  <c r="CW20" i="215"/>
  <c r="CX20" i="215"/>
  <c r="CY20" i="215"/>
  <c r="CZ20" i="215"/>
  <c r="DA20" i="215"/>
  <c r="DB20" i="215"/>
  <c r="DC20" i="215"/>
  <c r="DD20" i="215"/>
  <c r="DE20" i="215"/>
  <c r="DF20" i="215"/>
  <c r="DG20" i="215"/>
  <c r="CT21" i="215"/>
  <c r="CU21" i="215"/>
  <c r="CV21" i="215"/>
  <c r="CW21" i="215"/>
  <c r="CX21" i="215"/>
  <c r="CY21" i="215"/>
  <c r="CZ21" i="215"/>
  <c r="DA21" i="215"/>
  <c r="DB21" i="215"/>
  <c r="DC21" i="215"/>
  <c r="DD21" i="215"/>
  <c r="DE21" i="215"/>
  <c r="DF21" i="215"/>
  <c r="DG21" i="215"/>
  <c r="CT22" i="215"/>
  <c r="CU22" i="215"/>
  <c r="CV22" i="215"/>
  <c r="CW22" i="215"/>
  <c r="CX22" i="215"/>
  <c r="CY22" i="215"/>
  <c r="CZ22" i="215"/>
  <c r="DA22" i="215"/>
  <c r="DB22" i="215"/>
  <c r="DC22" i="215"/>
  <c r="DD22" i="215"/>
  <c r="DE22" i="215"/>
  <c r="DF22" i="215"/>
  <c r="DG22" i="215"/>
  <c r="CT23" i="215"/>
  <c r="CU23" i="215"/>
  <c r="CV23" i="215"/>
  <c r="CW23" i="215"/>
  <c r="CX23" i="215"/>
  <c r="CY23" i="215"/>
  <c r="CZ23" i="215"/>
  <c r="DA23" i="215"/>
  <c r="DB23" i="215"/>
  <c r="DC23" i="215"/>
  <c r="DD23" i="215"/>
  <c r="DE23" i="215"/>
  <c r="DF23" i="215"/>
  <c r="DG23" i="215"/>
  <c r="CT24" i="215"/>
  <c r="CU24" i="215"/>
  <c r="CV24" i="215"/>
  <c r="CW24" i="215"/>
  <c r="CX24" i="215"/>
  <c r="CY24" i="215"/>
  <c r="CZ24" i="215"/>
  <c r="DA24" i="215"/>
  <c r="DB24" i="215"/>
  <c r="DC24" i="215"/>
  <c r="DD24" i="215"/>
  <c r="DE24" i="215"/>
  <c r="DF24" i="215"/>
  <c r="DG24" i="215"/>
  <c r="CT25" i="215"/>
  <c r="CU25" i="215"/>
  <c r="CV25" i="215"/>
  <c r="CW25" i="215"/>
  <c r="CX25" i="215"/>
  <c r="CY25" i="215"/>
  <c r="CZ25" i="215"/>
  <c r="DA25" i="215"/>
  <c r="DB25" i="215"/>
  <c r="DC25" i="215"/>
  <c r="DD25" i="215"/>
  <c r="DE25" i="215"/>
  <c r="DF25" i="215"/>
  <c r="DG25" i="215"/>
  <c r="CT26" i="215"/>
  <c r="CU26" i="215"/>
  <c r="CV26" i="215"/>
  <c r="CW26" i="215"/>
  <c r="CX26" i="215"/>
  <c r="CY26" i="215"/>
  <c r="CZ26" i="215"/>
  <c r="DA26" i="215"/>
  <c r="DB26" i="215"/>
  <c r="DC26" i="215"/>
  <c r="DD26" i="215"/>
  <c r="DE26" i="215"/>
  <c r="DF26" i="215"/>
  <c r="DG26" i="215"/>
  <c r="CT27" i="215"/>
  <c r="CU27" i="215"/>
  <c r="CV27" i="215"/>
  <c r="CW27" i="215"/>
  <c r="CX27" i="215"/>
  <c r="CY27" i="215"/>
  <c r="CZ27" i="215"/>
  <c r="DA27" i="215"/>
  <c r="DB27" i="215"/>
  <c r="DC27" i="215"/>
  <c r="DD27" i="215"/>
  <c r="DE27" i="215"/>
  <c r="DF27" i="215"/>
  <c r="DG27" i="215"/>
  <c r="CT28" i="215"/>
  <c r="CU28" i="215"/>
  <c r="CV28" i="215"/>
  <c r="CW28" i="215"/>
  <c r="CX28" i="215"/>
  <c r="CY28" i="215"/>
  <c r="CZ28" i="215"/>
  <c r="DA28" i="215"/>
  <c r="DB28" i="215"/>
  <c r="DC28" i="215"/>
  <c r="DD28" i="215"/>
  <c r="DE28" i="215"/>
  <c r="DF28" i="215"/>
  <c r="DG28" i="215"/>
  <c r="CT29" i="215"/>
  <c r="CU29" i="215"/>
  <c r="CV29" i="215"/>
  <c r="CW29" i="215"/>
  <c r="CX29" i="215"/>
  <c r="CY29" i="215"/>
  <c r="CZ29" i="215"/>
  <c r="DA29" i="215"/>
  <c r="DB29" i="215"/>
  <c r="DC29" i="215"/>
  <c r="DD29" i="215"/>
  <c r="DE29" i="215"/>
  <c r="DF29" i="215"/>
  <c r="DG29" i="215"/>
  <c r="CT30" i="215"/>
  <c r="CU30" i="215"/>
  <c r="CV30" i="215"/>
  <c r="CW30" i="215"/>
  <c r="CX30" i="215"/>
  <c r="CY30" i="215"/>
  <c r="CZ30" i="215"/>
  <c r="DA30" i="215"/>
  <c r="DB30" i="215"/>
  <c r="DC30" i="215"/>
  <c r="DD30" i="215"/>
  <c r="DE30" i="215"/>
  <c r="DF30" i="215"/>
  <c r="DG30" i="215"/>
  <c r="CT31" i="215"/>
  <c r="CU31" i="215"/>
  <c r="CV31" i="215"/>
  <c r="CW31" i="215"/>
  <c r="CX31" i="215"/>
  <c r="CY31" i="215"/>
  <c r="CZ31" i="215"/>
  <c r="DA31" i="215"/>
  <c r="DB31" i="215"/>
  <c r="DC31" i="215"/>
  <c r="DD31" i="215"/>
  <c r="DE31" i="215"/>
  <c r="DF31" i="215"/>
  <c r="DG31" i="215"/>
  <c r="CT32" i="215"/>
  <c r="CU32" i="215"/>
  <c r="CV32" i="215"/>
  <c r="CW32" i="215"/>
  <c r="CX32" i="215"/>
  <c r="CY32" i="215"/>
  <c r="CZ32" i="215"/>
  <c r="DA32" i="215"/>
  <c r="DB32" i="215"/>
  <c r="DC32" i="215"/>
  <c r="DD32" i="215"/>
  <c r="DE32" i="215"/>
  <c r="DF32" i="215"/>
  <c r="DG32" i="215"/>
  <c r="CS2" i="215"/>
  <c r="CC3" i="215"/>
  <c r="CD3" i="215"/>
  <c r="CE3" i="215"/>
  <c r="E11" i="41"/>
  <c r="F13" i="41"/>
  <c r="S10" i="4" s="1"/>
  <c r="G2" i="215" s="1"/>
  <c r="F14" i="41"/>
  <c r="F6" i="16" s="1"/>
  <c r="H17" i="16" s="1"/>
  <c r="F12" i="41"/>
  <c r="F15" i="41"/>
  <c r="G6" i="16"/>
  <c r="O17" i="16" s="1"/>
  <c r="N17" i="16"/>
  <c r="Q17" i="16" s="1"/>
  <c r="CP3" i="215" s="1"/>
  <c r="CM3" i="215"/>
  <c r="C18" i="16"/>
  <c r="CC4" i="215"/>
  <c r="CD4" i="215"/>
  <c r="CE4" i="215"/>
  <c r="CF4" i="215"/>
  <c r="CG4" i="215"/>
  <c r="CH4" i="215"/>
  <c r="CI4" i="215"/>
  <c r="CJ4" i="215"/>
  <c r="CK4" i="215"/>
  <c r="CL4" i="215"/>
  <c r="CM4" i="215"/>
  <c r="CN4" i="215"/>
  <c r="CO4" i="215"/>
  <c r="CP4" i="215"/>
  <c r="CQ4" i="215"/>
  <c r="C19" i="16"/>
  <c r="CC5" i="215"/>
  <c r="CD5" i="215"/>
  <c r="CE5" i="215"/>
  <c r="CF5" i="215"/>
  <c r="CG5" i="215"/>
  <c r="CH5" i="215"/>
  <c r="CI5" i="215"/>
  <c r="CJ5" i="215"/>
  <c r="CK5" i="215"/>
  <c r="CL5" i="215"/>
  <c r="CM5" i="215"/>
  <c r="CN5" i="215"/>
  <c r="CO5" i="215"/>
  <c r="CP5" i="215"/>
  <c r="CQ5" i="215"/>
  <c r="CP2" i="215"/>
  <c r="CQ2" i="215"/>
  <c r="CD2" i="215"/>
  <c r="CE2" i="215"/>
  <c r="CF2" i="215"/>
  <c r="CG2" i="215"/>
  <c r="CH2" i="215"/>
  <c r="CI2" i="215"/>
  <c r="CJ2" i="215"/>
  <c r="CK2" i="215"/>
  <c r="CL2" i="215"/>
  <c r="CM2" i="215"/>
  <c r="CN2" i="215"/>
  <c r="CO2" i="215"/>
  <c r="CC2" i="215"/>
  <c r="BY3" i="215"/>
  <c r="BZ3" i="215"/>
  <c r="CB3" i="215"/>
  <c r="C7" i="16"/>
  <c r="BY4" i="215" s="1"/>
  <c r="BZ4" i="215"/>
  <c r="CA4" i="215"/>
  <c r="CB4" i="215"/>
  <c r="C8" i="16"/>
  <c r="BY5" i="215"/>
  <c r="BZ5" i="215"/>
  <c r="CA5" i="215"/>
  <c r="CB5" i="215"/>
  <c r="C9" i="16"/>
  <c r="BY6" i="215"/>
  <c r="BZ6" i="215"/>
  <c r="CA6" i="215"/>
  <c r="CB6" i="215"/>
  <c r="C10" i="16"/>
  <c r="BY7" i="215"/>
  <c r="BZ7" i="215"/>
  <c r="CA7" i="215"/>
  <c r="CB7" i="215"/>
  <c r="C11" i="16"/>
  <c r="BY8" i="215" s="1"/>
  <c r="BZ8" i="215"/>
  <c r="CB8" i="215"/>
  <c r="CB2" i="215"/>
  <c r="BZ2" i="215"/>
  <c r="CA2" i="215"/>
  <c r="BY2" i="215"/>
  <c r="BM2" i="215"/>
  <c r="BN2" i="215"/>
  <c r="BO2" i="215"/>
  <c r="BP2" i="215"/>
  <c r="BQ2" i="215"/>
  <c r="BR2" i="215"/>
  <c r="BS2" i="215"/>
  <c r="BT2" i="215"/>
  <c r="BU2" i="215"/>
  <c r="BV2" i="215"/>
  <c r="BW2" i="215"/>
  <c r="BX2" i="215"/>
  <c r="BM3" i="215"/>
  <c r="BN3" i="215"/>
  <c r="BO3" i="215"/>
  <c r="BP3" i="215"/>
  <c r="BQ3" i="215"/>
  <c r="BR3" i="215"/>
  <c r="BS3" i="215"/>
  <c r="BT3" i="215"/>
  <c r="BU3" i="215"/>
  <c r="BV3" i="215"/>
  <c r="BW3" i="215"/>
  <c r="BX3" i="215"/>
  <c r="BM4" i="215"/>
  <c r="BN4" i="215"/>
  <c r="BO4" i="215"/>
  <c r="BP4" i="215"/>
  <c r="BQ4" i="215"/>
  <c r="BR4" i="215"/>
  <c r="BS4" i="215"/>
  <c r="BT4" i="215"/>
  <c r="BU4" i="215"/>
  <c r="BV4" i="215"/>
  <c r="BW4" i="215"/>
  <c r="BX4" i="215"/>
  <c r="BM5" i="215"/>
  <c r="BN5" i="215"/>
  <c r="BO5" i="215"/>
  <c r="BP5" i="215"/>
  <c r="BQ5" i="215"/>
  <c r="BR5" i="215"/>
  <c r="BS5" i="215"/>
  <c r="BT5" i="215"/>
  <c r="BU5" i="215"/>
  <c r="BV5" i="215"/>
  <c r="BW5" i="215"/>
  <c r="BX5" i="215"/>
  <c r="BM6" i="215"/>
  <c r="BN6" i="215"/>
  <c r="BO6" i="215"/>
  <c r="BP6" i="215"/>
  <c r="BQ6" i="215"/>
  <c r="BR6" i="215"/>
  <c r="BS6" i="215"/>
  <c r="BT6" i="215"/>
  <c r="BU6" i="215"/>
  <c r="BV6" i="215"/>
  <c r="BW6" i="215"/>
  <c r="BX6" i="215"/>
  <c r="BM7" i="215"/>
  <c r="BN7" i="215"/>
  <c r="BO7" i="215"/>
  <c r="BP7" i="215"/>
  <c r="BQ7" i="215"/>
  <c r="BR7" i="215"/>
  <c r="BS7" i="215"/>
  <c r="BT7" i="215"/>
  <c r="BU7" i="215"/>
  <c r="BV7" i="215"/>
  <c r="BW7" i="215"/>
  <c r="BX7" i="215"/>
  <c r="BM8" i="215"/>
  <c r="BN8" i="215"/>
  <c r="BO8" i="215"/>
  <c r="BP8" i="215"/>
  <c r="BQ8" i="215"/>
  <c r="BR8" i="215"/>
  <c r="BS8" i="215"/>
  <c r="BT8" i="215"/>
  <c r="BU8" i="215"/>
  <c r="BV8" i="215"/>
  <c r="BW8" i="215"/>
  <c r="BX8" i="215"/>
  <c r="BM9" i="215"/>
  <c r="BN9" i="215"/>
  <c r="BO9" i="215"/>
  <c r="BP9" i="215"/>
  <c r="BQ9" i="215"/>
  <c r="BR9" i="215"/>
  <c r="BS9" i="215"/>
  <c r="BT9" i="215"/>
  <c r="BU9" i="215"/>
  <c r="BV9" i="215"/>
  <c r="BW9" i="215"/>
  <c r="BX9" i="215"/>
  <c r="BM10" i="215"/>
  <c r="BN10" i="215"/>
  <c r="BO10" i="215"/>
  <c r="BP10" i="215"/>
  <c r="BQ10" i="215"/>
  <c r="BR10" i="215"/>
  <c r="BS10" i="215"/>
  <c r="BT10" i="215"/>
  <c r="BU10" i="215"/>
  <c r="BV10" i="215"/>
  <c r="BW10" i="215"/>
  <c r="BX10" i="215"/>
  <c r="BM11" i="215"/>
  <c r="BN11" i="215"/>
  <c r="BO11" i="215"/>
  <c r="BP11" i="215"/>
  <c r="BQ11" i="215"/>
  <c r="BR11" i="215"/>
  <c r="BS11" i="215"/>
  <c r="BT11" i="215"/>
  <c r="BU11" i="215"/>
  <c r="BV11" i="215"/>
  <c r="BW11" i="215"/>
  <c r="BX11" i="215"/>
  <c r="BM12" i="215"/>
  <c r="BN12" i="215"/>
  <c r="BO12" i="215"/>
  <c r="BP12" i="215"/>
  <c r="BQ12" i="215"/>
  <c r="BR12" i="215"/>
  <c r="BS12" i="215"/>
  <c r="BT12" i="215"/>
  <c r="BU12" i="215"/>
  <c r="BV12" i="215"/>
  <c r="BW12" i="215"/>
  <c r="BX12" i="215"/>
  <c r="BM13" i="215"/>
  <c r="BN13" i="215"/>
  <c r="BO13" i="215"/>
  <c r="BP13" i="215"/>
  <c r="BQ13" i="215"/>
  <c r="BR13" i="215"/>
  <c r="BS13" i="215"/>
  <c r="BT13" i="215"/>
  <c r="BU13" i="215"/>
  <c r="BV13" i="215"/>
  <c r="BW13" i="215"/>
  <c r="BX13" i="215"/>
  <c r="BM14" i="215"/>
  <c r="BN14" i="215"/>
  <c r="BO14" i="215"/>
  <c r="BP14" i="215"/>
  <c r="BQ14" i="215"/>
  <c r="BR14" i="215"/>
  <c r="BS14" i="215"/>
  <c r="BT14" i="215"/>
  <c r="BU14" i="215"/>
  <c r="BV14" i="215"/>
  <c r="BW14" i="215"/>
  <c r="BX14" i="215"/>
  <c r="BM15" i="215"/>
  <c r="BN15" i="215"/>
  <c r="BO15" i="215"/>
  <c r="BP15" i="215"/>
  <c r="BQ15" i="215"/>
  <c r="BR15" i="215"/>
  <c r="BS15" i="215"/>
  <c r="BT15" i="215"/>
  <c r="BU15" i="215"/>
  <c r="BV15" i="215"/>
  <c r="BW15" i="215"/>
  <c r="BX15" i="215"/>
  <c r="BM16" i="215"/>
  <c r="BN16" i="215"/>
  <c r="BO16" i="215"/>
  <c r="BP16" i="215"/>
  <c r="BQ16" i="215"/>
  <c r="BR16" i="215"/>
  <c r="BS16" i="215"/>
  <c r="BT16" i="215"/>
  <c r="BU16" i="215"/>
  <c r="BV16" i="215"/>
  <c r="BW16" i="215"/>
  <c r="BX16" i="215"/>
  <c r="BM17" i="215"/>
  <c r="BN17" i="215"/>
  <c r="BO17" i="215"/>
  <c r="BP17" i="215"/>
  <c r="BQ17" i="215"/>
  <c r="BR17" i="215"/>
  <c r="BS17" i="215"/>
  <c r="BT17" i="215"/>
  <c r="BU17" i="215"/>
  <c r="BV17" i="215"/>
  <c r="BW17" i="215"/>
  <c r="BX17" i="215"/>
  <c r="BM18" i="215"/>
  <c r="BN18" i="215"/>
  <c r="BO18" i="215"/>
  <c r="BP18" i="215"/>
  <c r="BQ18" i="215"/>
  <c r="BR18" i="215"/>
  <c r="BS18" i="215"/>
  <c r="BT18" i="215"/>
  <c r="BU18" i="215"/>
  <c r="BV18" i="215"/>
  <c r="BW18" i="215"/>
  <c r="BX18" i="215"/>
  <c r="BM19" i="215"/>
  <c r="BN19" i="215"/>
  <c r="BO19" i="215"/>
  <c r="BP19" i="215"/>
  <c r="BQ19" i="215"/>
  <c r="BR19" i="215"/>
  <c r="BS19" i="215"/>
  <c r="BT19" i="215"/>
  <c r="BU19" i="215"/>
  <c r="BV19" i="215"/>
  <c r="BW19" i="215"/>
  <c r="BX19" i="215"/>
  <c r="BM20" i="215"/>
  <c r="BN20" i="215"/>
  <c r="BO20" i="215"/>
  <c r="BP20" i="215"/>
  <c r="BQ20" i="215"/>
  <c r="BR20" i="215"/>
  <c r="BS20" i="215"/>
  <c r="BT20" i="215"/>
  <c r="BU20" i="215"/>
  <c r="BV20" i="215"/>
  <c r="BW20" i="215"/>
  <c r="BX20" i="215"/>
  <c r="BM21" i="215"/>
  <c r="BN21" i="215"/>
  <c r="BO21" i="215"/>
  <c r="BP21" i="215"/>
  <c r="BQ21" i="215"/>
  <c r="BR21" i="215"/>
  <c r="BS21" i="215"/>
  <c r="BT21" i="215"/>
  <c r="BU21" i="215"/>
  <c r="BV21" i="215"/>
  <c r="BW21" i="215"/>
  <c r="BX21" i="215"/>
  <c r="BM22" i="215"/>
  <c r="BN22" i="215"/>
  <c r="BO22" i="215"/>
  <c r="BP22" i="215"/>
  <c r="BQ22" i="215"/>
  <c r="BR22" i="215"/>
  <c r="BS22" i="215"/>
  <c r="BT22" i="215"/>
  <c r="BU22" i="215"/>
  <c r="BV22" i="215"/>
  <c r="BW22" i="215"/>
  <c r="BX22" i="215"/>
  <c r="BM23" i="215"/>
  <c r="BN23" i="215"/>
  <c r="BO23" i="215"/>
  <c r="BP23" i="215"/>
  <c r="BQ23" i="215"/>
  <c r="BR23" i="215"/>
  <c r="BS23" i="215"/>
  <c r="BT23" i="215"/>
  <c r="BU23" i="215"/>
  <c r="BV23" i="215"/>
  <c r="BW23" i="215"/>
  <c r="BX23" i="215"/>
  <c r="BM24" i="215"/>
  <c r="BN24" i="215"/>
  <c r="BO24" i="215"/>
  <c r="BP24" i="215"/>
  <c r="BQ24" i="215"/>
  <c r="BR24" i="215"/>
  <c r="BS24" i="215"/>
  <c r="BT24" i="215"/>
  <c r="BU24" i="215"/>
  <c r="BV24" i="215"/>
  <c r="BW24" i="215"/>
  <c r="BX24" i="215"/>
  <c r="BM25" i="215"/>
  <c r="BN25" i="215"/>
  <c r="BO25" i="215"/>
  <c r="BP25" i="215"/>
  <c r="BQ25" i="215"/>
  <c r="BR25" i="215"/>
  <c r="BS25" i="215"/>
  <c r="BT25" i="215"/>
  <c r="BU25" i="215"/>
  <c r="BV25" i="215"/>
  <c r="BW25" i="215"/>
  <c r="BX25" i="215"/>
  <c r="BM26" i="215"/>
  <c r="BN26" i="215"/>
  <c r="BO26" i="215"/>
  <c r="BP26" i="215"/>
  <c r="BQ26" i="215"/>
  <c r="BR26" i="215"/>
  <c r="BS26" i="215"/>
  <c r="BT26" i="215"/>
  <c r="BU26" i="215"/>
  <c r="BV26" i="215"/>
  <c r="BW26" i="215"/>
  <c r="BX26" i="215"/>
  <c r="BM27" i="215"/>
  <c r="BN27" i="215"/>
  <c r="BO27" i="215"/>
  <c r="BP27" i="215"/>
  <c r="BQ27" i="215"/>
  <c r="BR27" i="215"/>
  <c r="BS27" i="215"/>
  <c r="BT27" i="215"/>
  <c r="BU27" i="215"/>
  <c r="BV27" i="215"/>
  <c r="BW27" i="215"/>
  <c r="BX27" i="215"/>
  <c r="BM28" i="215"/>
  <c r="BN28" i="215"/>
  <c r="BO28" i="215"/>
  <c r="BP28" i="215"/>
  <c r="BQ28" i="215"/>
  <c r="BR28" i="215"/>
  <c r="BS28" i="215"/>
  <c r="BT28" i="215"/>
  <c r="BU28" i="215"/>
  <c r="BV28" i="215"/>
  <c r="BW28" i="215"/>
  <c r="BX28" i="215"/>
  <c r="BM29" i="215"/>
  <c r="BN29" i="215"/>
  <c r="BO29" i="215"/>
  <c r="BP29" i="215"/>
  <c r="BQ29" i="215"/>
  <c r="BR29" i="215"/>
  <c r="BS29" i="215"/>
  <c r="BT29" i="215"/>
  <c r="BU29" i="215"/>
  <c r="BV29" i="215"/>
  <c r="BW29" i="215"/>
  <c r="BX29" i="215"/>
  <c r="BM30" i="215"/>
  <c r="BN30" i="215"/>
  <c r="BO30" i="215"/>
  <c r="BP30" i="215"/>
  <c r="BQ30" i="215"/>
  <c r="BR30" i="215"/>
  <c r="BS30" i="215"/>
  <c r="BT30" i="215"/>
  <c r="BU30" i="215"/>
  <c r="BV30" i="215"/>
  <c r="BW30" i="215"/>
  <c r="BX30" i="215"/>
  <c r="BM31" i="215"/>
  <c r="BN31" i="215"/>
  <c r="BO31" i="215"/>
  <c r="BP31" i="215"/>
  <c r="BQ31" i="215"/>
  <c r="BR31" i="215"/>
  <c r="BS31" i="215"/>
  <c r="BT31" i="215"/>
  <c r="BU31" i="215"/>
  <c r="BV31" i="215"/>
  <c r="BW31" i="215"/>
  <c r="BX31" i="215"/>
  <c r="BM32" i="215"/>
  <c r="BN32" i="215"/>
  <c r="BO32" i="215"/>
  <c r="BP32" i="215"/>
  <c r="BQ32" i="215"/>
  <c r="BR32" i="215"/>
  <c r="BS32" i="215"/>
  <c r="BT32" i="215"/>
  <c r="BU32" i="215"/>
  <c r="BV32" i="215"/>
  <c r="BW32" i="215"/>
  <c r="BX32" i="215"/>
  <c r="BL2" i="215"/>
  <c r="AY2" i="215"/>
  <c r="AZ2" i="215"/>
  <c r="BA2" i="215"/>
  <c r="BB2" i="215"/>
  <c r="BC2" i="215"/>
  <c r="BD2" i="215"/>
  <c r="BE2" i="215"/>
  <c r="BF2" i="215"/>
  <c r="BG2" i="215"/>
  <c r="BH2" i="215"/>
  <c r="BI2" i="215"/>
  <c r="BJ2" i="215"/>
  <c r="AY3" i="215"/>
  <c r="AZ3" i="215"/>
  <c r="BA3" i="215"/>
  <c r="BB3" i="215"/>
  <c r="BC3" i="215"/>
  <c r="BD3" i="215"/>
  <c r="BE3" i="215"/>
  <c r="BF3" i="215"/>
  <c r="BG3" i="215"/>
  <c r="BH3" i="215"/>
  <c r="BI3" i="215"/>
  <c r="BJ3" i="215"/>
  <c r="AY4" i="215"/>
  <c r="AZ4" i="215"/>
  <c r="BA4" i="215"/>
  <c r="BB4" i="215"/>
  <c r="BC4" i="215"/>
  <c r="BD4" i="215"/>
  <c r="BE4" i="215"/>
  <c r="BF4" i="215"/>
  <c r="BG4" i="215"/>
  <c r="BH4" i="215"/>
  <c r="BI4" i="215"/>
  <c r="BJ4" i="215"/>
  <c r="AY5" i="215"/>
  <c r="AZ5" i="215"/>
  <c r="BA5" i="215"/>
  <c r="BB5" i="215"/>
  <c r="BC5" i="215"/>
  <c r="BD5" i="215"/>
  <c r="BE5" i="215"/>
  <c r="BF5" i="215"/>
  <c r="BG5" i="215"/>
  <c r="BH5" i="215"/>
  <c r="BI5" i="215"/>
  <c r="BJ5" i="215"/>
  <c r="AY6" i="215"/>
  <c r="AZ6" i="215"/>
  <c r="BA6" i="215"/>
  <c r="BB6" i="215"/>
  <c r="BC6" i="215"/>
  <c r="BD6" i="215"/>
  <c r="BE6" i="215"/>
  <c r="BF6" i="215"/>
  <c r="BG6" i="215"/>
  <c r="BH6" i="215"/>
  <c r="BI6" i="215"/>
  <c r="BJ6" i="215"/>
  <c r="AY7" i="215"/>
  <c r="AZ7" i="215"/>
  <c r="BA7" i="215"/>
  <c r="BB7" i="215"/>
  <c r="BC7" i="215"/>
  <c r="BD7" i="215"/>
  <c r="BE7" i="215"/>
  <c r="BF7" i="215"/>
  <c r="BG7" i="215"/>
  <c r="BH7" i="215"/>
  <c r="BI7" i="215"/>
  <c r="BJ7" i="215"/>
  <c r="AY8" i="215"/>
  <c r="AZ8" i="215"/>
  <c r="BA8" i="215"/>
  <c r="BB8" i="215"/>
  <c r="BC8" i="215"/>
  <c r="BD8" i="215"/>
  <c r="BE8" i="215"/>
  <c r="BF8" i="215"/>
  <c r="BG8" i="215"/>
  <c r="BH8" i="215"/>
  <c r="BI8" i="215"/>
  <c r="BJ8" i="215"/>
  <c r="AY9" i="215"/>
  <c r="AZ9" i="215"/>
  <c r="BA9" i="215"/>
  <c r="BB9" i="215"/>
  <c r="BC9" i="215"/>
  <c r="BD9" i="215"/>
  <c r="BE9" i="215"/>
  <c r="BF9" i="215"/>
  <c r="BG9" i="215"/>
  <c r="BH9" i="215"/>
  <c r="BI9" i="215"/>
  <c r="BJ9" i="215"/>
  <c r="AY10" i="215"/>
  <c r="AZ10" i="215"/>
  <c r="BA10" i="215"/>
  <c r="BB10" i="215"/>
  <c r="BC10" i="215"/>
  <c r="BD10" i="215"/>
  <c r="BE10" i="215"/>
  <c r="BF10" i="215"/>
  <c r="BG10" i="215"/>
  <c r="BH10" i="215"/>
  <c r="BI10" i="215"/>
  <c r="BJ10" i="215"/>
  <c r="AY11" i="215"/>
  <c r="AZ11" i="215"/>
  <c r="BA11" i="215"/>
  <c r="BB11" i="215"/>
  <c r="BC11" i="215"/>
  <c r="BD11" i="215"/>
  <c r="BE11" i="215"/>
  <c r="BF11" i="215"/>
  <c r="BG11" i="215"/>
  <c r="BH11" i="215"/>
  <c r="BI11" i="215"/>
  <c r="BJ11" i="215"/>
  <c r="AY12" i="215"/>
  <c r="AZ12" i="215"/>
  <c r="BA12" i="215"/>
  <c r="BB12" i="215"/>
  <c r="BC12" i="215"/>
  <c r="BD12" i="215"/>
  <c r="BE12" i="215"/>
  <c r="BF12" i="215"/>
  <c r="BG12" i="215"/>
  <c r="BH12" i="215"/>
  <c r="BI12" i="215"/>
  <c r="BJ12" i="215"/>
  <c r="AY13" i="215"/>
  <c r="AZ13" i="215"/>
  <c r="BA13" i="215"/>
  <c r="BB13" i="215"/>
  <c r="BC13" i="215"/>
  <c r="BD13" i="215"/>
  <c r="BE13" i="215"/>
  <c r="BF13" i="215"/>
  <c r="BG13" i="215"/>
  <c r="BH13" i="215"/>
  <c r="BI13" i="215"/>
  <c r="BJ13" i="215"/>
  <c r="AY14" i="215"/>
  <c r="AZ14" i="215"/>
  <c r="BA14" i="215"/>
  <c r="BB14" i="215"/>
  <c r="BC14" i="215"/>
  <c r="BD14" i="215"/>
  <c r="BE14" i="215"/>
  <c r="BF14" i="215"/>
  <c r="BG14" i="215"/>
  <c r="BH14" i="215"/>
  <c r="BI14" i="215"/>
  <c r="BJ14" i="215"/>
  <c r="AY15" i="215"/>
  <c r="AZ15" i="215"/>
  <c r="BA15" i="215"/>
  <c r="BB15" i="215"/>
  <c r="BC15" i="215"/>
  <c r="BD15" i="215"/>
  <c r="BE15" i="215"/>
  <c r="BF15" i="215"/>
  <c r="BG15" i="215"/>
  <c r="BH15" i="215"/>
  <c r="BI15" i="215"/>
  <c r="BJ15" i="215"/>
  <c r="AY16" i="215"/>
  <c r="AZ16" i="215"/>
  <c r="BA16" i="215"/>
  <c r="BB16" i="215"/>
  <c r="BC16" i="215"/>
  <c r="BD16" i="215"/>
  <c r="BE16" i="215"/>
  <c r="BF16" i="215"/>
  <c r="BG16" i="215"/>
  <c r="BH16" i="215"/>
  <c r="BI16" i="215"/>
  <c r="BJ16" i="215"/>
  <c r="AY17" i="215"/>
  <c r="AZ17" i="215"/>
  <c r="BA17" i="215"/>
  <c r="BB17" i="215"/>
  <c r="BC17" i="215"/>
  <c r="BD17" i="215"/>
  <c r="BE17" i="215"/>
  <c r="BF17" i="215"/>
  <c r="BG17" i="215"/>
  <c r="BH17" i="215"/>
  <c r="BI17" i="215"/>
  <c r="BJ17" i="215"/>
  <c r="AY18" i="215"/>
  <c r="AZ18" i="215"/>
  <c r="BA18" i="215"/>
  <c r="BB18" i="215"/>
  <c r="BC18" i="215"/>
  <c r="BD18" i="215"/>
  <c r="BE18" i="215"/>
  <c r="BF18" i="215"/>
  <c r="BG18" i="215"/>
  <c r="BH18" i="215"/>
  <c r="BI18" i="215"/>
  <c r="BJ18" i="215"/>
  <c r="AY19" i="215"/>
  <c r="AZ19" i="215"/>
  <c r="BA19" i="215"/>
  <c r="BB19" i="215"/>
  <c r="BC19" i="215"/>
  <c r="BD19" i="215"/>
  <c r="BE19" i="215"/>
  <c r="BF19" i="215"/>
  <c r="BG19" i="215"/>
  <c r="BH19" i="215"/>
  <c r="BI19" i="215"/>
  <c r="BJ19" i="215"/>
  <c r="AY20" i="215"/>
  <c r="AZ20" i="215"/>
  <c r="BA20" i="215"/>
  <c r="BB20" i="215"/>
  <c r="BC20" i="215"/>
  <c r="BD20" i="215"/>
  <c r="BE20" i="215"/>
  <c r="BF20" i="215"/>
  <c r="BG20" i="215"/>
  <c r="BH20" i="215"/>
  <c r="BI20" i="215"/>
  <c r="BJ20" i="215"/>
  <c r="AY21" i="215"/>
  <c r="AZ21" i="215"/>
  <c r="BA21" i="215"/>
  <c r="BB21" i="215"/>
  <c r="BC21" i="215"/>
  <c r="BD21" i="215"/>
  <c r="BE21" i="215"/>
  <c r="BF21" i="215"/>
  <c r="BG21" i="215"/>
  <c r="BH21" i="215"/>
  <c r="BI21" i="215"/>
  <c r="BJ21" i="215"/>
  <c r="AY22" i="215"/>
  <c r="AZ22" i="215"/>
  <c r="BA22" i="215"/>
  <c r="BB22" i="215"/>
  <c r="BC22" i="215"/>
  <c r="BD22" i="215"/>
  <c r="BE22" i="215"/>
  <c r="BF22" i="215"/>
  <c r="BG22" i="215"/>
  <c r="BH22" i="215"/>
  <c r="BI22" i="215"/>
  <c r="BJ22" i="215"/>
  <c r="AY23" i="215"/>
  <c r="AZ23" i="215"/>
  <c r="BA23" i="215"/>
  <c r="BB23" i="215"/>
  <c r="BC23" i="215"/>
  <c r="BD23" i="215"/>
  <c r="BE23" i="215"/>
  <c r="BF23" i="215"/>
  <c r="BG23" i="215"/>
  <c r="BH23" i="215"/>
  <c r="BI23" i="215"/>
  <c r="BJ23" i="215"/>
  <c r="AY24" i="215"/>
  <c r="AZ24" i="215"/>
  <c r="BA24" i="215"/>
  <c r="BB24" i="215"/>
  <c r="BC24" i="215"/>
  <c r="BD24" i="215"/>
  <c r="BE24" i="215"/>
  <c r="BF24" i="215"/>
  <c r="BG24" i="215"/>
  <c r="BH24" i="215"/>
  <c r="BI24" i="215"/>
  <c r="BJ24" i="215"/>
  <c r="AY25" i="215"/>
  <c r="AZ25" i="215"/>
  <c r="BA25" i="215"/>
  <c r="BB25" i="215"/>
  <c r="BC25" i="215"/>
  <c r="BD25" i="215"/>
  <c r="BE25" i="215"/>
  <c r="BF25" i="215"/>
  <c r="BG25" i="215"/>
  <c r="BH25" i="215"/>
  <c r="BI25" i="215"/>
  <c r="BJ25" i="215"/>
  <c r="AY26" i="215"/>
  <c r="AZ26" i="215"/>
  <c r="BA26" i="215"/>
  <c r="BB26" i="215"/>
  <c r="BC26" i="215"/>
  <c r="BD26" i="215"/>
  <c r="BE26" i="215"/>
  <c r="BF26" i="215"/>
  <c r="BG26" i="215"/>
  <c r="BH26" i="215"/>
  <c r="BI26" i="215"/>
  <c r="BJ26" i="215"/>
  <c r="AY27" i="215"/>
  <c r="AZ27" i="215"/>
  <c r="BA27" i="215"/>
  <c r="BB27" i="215"/>
  <c r="BC27" i="215"/>
  <c r="BD27" i="215"/>
  <c r="BE27" i="215"/>
  <c r="BF27" i="215"/>
  <c r="BG27" i="215"/>
  <c r="BH27" i="215"/>
  <c r="BI27" i="215"/>
  <c r="BJ27" i="215"/>
  <c r="AY28" i="215"/>
  <c r="AZ28" i="215"/>
  <c r="BA28" i="215"/>
  <c r="BB28" i="215"/>
  <c r="BC28" i="215"/>
  <c r="BD28" i="215"/>
  <c r="BE28" i="215"/>
  <c r="BF28" i="215"/>
  <c r="BG28" i="215"/>
  <c r="BH28" i="215"/>
  <c r="BI28" i="215"/>
  <c r="BJ28" i="215"/>
  <c r="AY29" i="215"/>
  <c r="AZ29" i="215"/>
  <c r="BA29" i="215"/>
  <c r="BB29" i="215"/>
  <c r="BC29" i="215"/>
  <c r="BD29" i="215"/>
  <c r="BE29" i="215"/>
  <c r="BF29" i="215"/>
  <c r="BG29" i="215"/>
  <c r="BH29" i="215"/>
  <c r="BI29" i="215"/>
  <c r="BJ29" i="215"/>
  <c r="AY30" i="215"/>
  <c r="AZ30" i="215"/>
  <c r="BA30" i="215"/>
  <c r="BB30" i="215"/>
  <c r="BC30" i="215"/>
  <c r="BD30" i="215"/>
  <c r="BE30" i="215"/>
  <c r="BF30" i="215"/>
  <c r="BG30" i="215"/>
  <c r="BH30" i="215"/>
  <c r="BI30" i="215"/>
  <c r="BJ30" i="215"/>
  <c r="AY31" i="215"/>
  <c r="AZ31" i="215"/>
  <c r="BA31" i="215"/>
  <c r="BB31" i="215"/>
  <c r="BC31" i="215"/>
  <c r="BD31" i="215"/>
  <c r="BE31" i="215"/>
  <c r="BF31" i="215"/>
  <c r="BG31" i="215"/>
  <c r="BH31" i="215"/>
  <c r="BI31" i="215"/>
  <c r="BJ31" i="215"/>
  <c r="AY32" i="215"/>
  <c r="AZ32" i="215"/>
  <c r="BA32" i="215"/>
  <c r="BB32" i="215"/>
  <c r="BC32" i="215"/>
  <c r="BD32" i="215"/>
  <c r="BE32" i="215"/>
  <c r="BF32" i="215"/>
  <c r="BG32" i="215"/>
  <c r="BH32" i="215"/>
  <c r="BI32" i="215"/>
  <c r="BJ32" i="215"/>
  <c r="C74" i="26"/>
  <c r="AX2" i="215"/>
  <c r="AK2" i="215"/>
  <c r="AL2" i="215"/>
  <c r="AM2" i="215"/>
  <c r="AN2" i="215"/>
  <c r="AO2" i="215"/>
  <c r="AP2" i="215"/>
  <c r="AQ2" i="215"/>
  <c r="AR2" i="215"/>
  <c r="AS2" i="215"/>
  <c r="AT2" i="215"/>
  <c r="AU2" i="215"/>
  <c r="AV2" i="215"/>
  <c r="AK3" i="215"/>
  <c r="AL3" i="215"/>
  <c r="AM3" i="215"/>
  <c r="AN3" i="215"/>
  <c r="AO3" i="215"/>
  <c r="AP3" i="215"/>
  <c r="AQ3" i="215"/>
  <c r="AR3" i="215"/>
  <c r="AS3" i="215"/>
  <c r="AT3" i="215"/>
  <c r="AU3" i="215"/>
  <c r="AV3" i="215"/>
  <c r="AK4" i="215"/>
  <c r="AL4" i="215"/>
  <c r="AM4" i="215"/>
  <c r="AN4" i="215"/>
  <c r="AO4" i="215"/>
  <c r="AP4" i="215"/>
  <c r="AQ4" i="215"/>
  <c r="AR4" i="215"/>
  <c r="AS4" i="215"/>
  <c r="AT4" i="215"/>
  <c r="AU4" i="215"/>
  <c r="AV4" i="215"/>
  <c r="AK5" i="215"/>
  <c r="AL5" i="215"/>
  <c r="AM5" i="215"/>
  <c r="AN5" i="215"/>
  <c r="AO5" i="215"/>
  <c r="AP5" i="215"/>
  <c r="AQ5" i="215"/>
  <c r="AR5" i="215"/>
  <c r="AS5" i="215"/>
  <c r="AT5" i="215"/>
  <c r="AU5" i="215"/>
  <c r="AV5" i="215"/>
  <c r="AK6" i="215"/>
  <c r="AL6" i="215"/>
  <c r="AM6" i="215"/>
  <c r="AN6" i="215"/>
  <c r="AO6" i="215"/>
  <c r="AP6" i="215"/>
  <c r="AQ6" i="215"/>
  <c r="AR6" i="215"/>
  <c r="AS6" i="215"/>
  <c r="AT6" i="215"/>
  <c r="AU6" i="215"/>
  <c r="AV6" i="215"/>
  <c r="AK7" i="215"/>
  <c r="AL7" i="215"/>
  <c r="AM7" i="215"/>
  <c r="AN7" i="215"/>
  <c r="AO7" i="215"/>
  <c r="AP7" i="215"/>
  <c r="AQ7" i="215"/>
  <c r="AR7" i="215"/>
  <c r="AS7" i="215"/>
  <c r="AT7" i="215"/>
  <c r="AU7" i="215"/>
  <c r="AV7" i="215"/>
  <c r="AK8" i="215"/>
  <c r="AL8" i="215"/>
  <c r="AM8" i="215"/>
  <c r="AN8" i="215"/>
  <c r="AO8" i="215"/>
  <c r="AP8" i="215"/>
  <c r="AQ8" i="215"/>
  <c r="AR8" i="215"/>
  <c r="AS8" i="215"/>
  <c r="AT8" i="215"/>
  <c r="AU8" i="215"/>
  <c r="AV8" i="215"/>
  <c r="AK9" i="215"/>
  <c r="AL9" i="215"/>
  <c r="AM9" i="215"/>
  <c r="AN9" i="215"/>
  <c r="AO9" i="215"/>
  <c r="AP9" i="215"/>
  <c r="AQ9" i="215"/>
  <c r="AR9" i="215"/>
  <c r="AS9" i="215"/>
  <c r="AT9" i="215"/>
  <c r="AU9" i="215"/>
  <c r="AV9" i="215"/>
  <c r="AK10" i="215"/>
  <c r="AL10" i="215"/>
  <c r="AM10" i="215"/>
  <c r="AN10" i="215"/>
  <c r="AO10" i="215"/>
  <c r="AP10" i="215"/>
  <c r="AQ10" i="215"/>
  <c r="AR10" i="215"/>
  <c r="AS10" i="215"/>
  <c r="AT10" i="215"/>
  <c r="AU10" i="215"/>
  <c r="AV10" i="215"/>
  <c r="AK11" i="215"/>
  <c r="AL11" i="215"/>
  <c r="AM11" i="215"/>
  <c r="AN11" i="215"/>
  <c r="AO11" i="215"/>
  <c r="AP11" i="215"/>
  <c r="AQ11" i="215"/>
  <c r="AR11" i="215"/>
  <c r="AS11" i="215"/>
  <c r="AT11" i="215"/>
  <c r="AU11" i="215"/>
  <c r="AV11" i="215"/>
  <c r="AK12" i="215"/>
  <c r="AL12" i="215"/>
  <c r="AM12" i="215"/>
  <c r="AN12" i="215"/>
  <c r="AO12" i="215"/>
  <c r="AP12" i="215"/>
  <c r="AQ12" i="215"/>
  <c r="AR12" i="215"/>
  <c r="AS12" i="215"/>
  <c r="AT12" i="215"/>
  <c r="AU12" i="215"/>
  <c r="AV12" i="215"/>
  <c r="AK13" i="215"/>
  <c r="AL13" i="215"/>
  <c r="AM13" i="215"/>
  <c r="AN13" i="215"/>
  <c r="AO13" i="215"/>
  <c r="AP13" i="215"/>
  <c r="AQ13" i="215"/>
  <c r="AR13" i="215"/>
  <c r="AS13" i="215"/>
  <c r="AT13" i="215"/>
  <c r="AU13" i="215"/>
  <c r="AV13" i="215"/>
  <c r="AK14" i="215"/>
  <c r="AL14" i="215"/>
  <c r="AM14" i="215"/>
  <c r="AN14" i="215"/>
  <c r="AO14" i="215"/>
  <c r="AP14" i="215"/>
  <c r="AQ14" i="215"/>
  <c r="AR14" i="215"/>
  <c r="AS14" i="215"/>
  <c r="AT14" i="215"/>
  <c r="AU14" i="215"/>
  <c r="AV14" i="215"/>
  <c r="AK15" i="215"/>
  <c r="AL15" i="215"/>
  <c r="AM15" i="215"/>
  <c r="AN15" i="215"/>
  <c r="AO15" i="215"/>
  <c r="AP15" i="215"/>
  <c r="AQ15" i="215"/>
  <c r="AR15" i="215"/>
  <c r="AS15" i="215"/>
  <c r="AT15" i="215"/>
  <c r="AU15" i="215"/>
  <c r="AV15" i="215"/>
  <c r="AK16" i="215"/>
  <c r="AL16" i="215"/>
  <c r="AM16" i="215"/>
  <c r="AN16" i="215"/>
  <c r="AO16" i="215"/>
  <c r="AP16" i="215"/>
  <c r="AQ16" i="215"/>
  <c r="AR16" i="215"/>
  <c r="AS16" i="215"/>
  <c r="AT16" i="215"/>
  <c r="AU16" i="215"/>
  <c r="AV16" i="215"/>
  <c r="AK17" i="215"/>
  <c r="AL17" i="215"/>
  <c r="AM17" i="215"/>
  <c r="AN17" i="215"/>
  <c r="AO17" i="215"/>
  <c r="AP17" i="215"/>
  <c r="AQ17" i="215"/>
  <c r="AR17" i="215"/>
  <c r="AS17" i="215"/>
  <c r="AT17" i="215"/>
  <c r="AU17" i="215"/>
  <c r="AV17" i="215"/>
  <c r="AK18" i="215"/>
  <c r="AL18" i="215"/>
  <c r="AM18" i="215"/>
  <c r="AN18" i="215"/>
  <c r="AO18" i="215"/>
  <c r="AP18" i="215"/>
  <c r="AQ18" i="215"/>
  <c r="AR18" i="215"/>
  <c r="AS18" i="215"/>
  <c r="AT18" i="215"/>
  <c r="AU18" i="215"/>
  <c r="AV18" i="215"/>
  <c r="AK19" i="215"/>
  <c r="AL19" i="215"/>
  <c r="AM19" i="215"/>
  <c r="AN19" i="215"/>
  <c r="AO19" i="215"/>
  <c r="AP19" i="215"/>
  <c r="AQ19" i="215"/>
  <c r="AR19" i="215"/>
  <c r="AS19" i="215"/>
  <c r="AT19" i="215"/>
  <c r="AU19" i="215"/>
  <c r="AV19" i="215"/>
  <c r="AK20" i="215"/>
  <c r="AL20" i="215"/>
  <c r="AM20" i="215"/>
  <c r="AN20" i="215"/>
  <c r="AO20" i="215"/>
  <c r="AP20" i="215"/>
  <c r="AQ20" i="215"/>
  <c r="AR20" i="215"/>
  <c r="AS20" i="215"/>
  <c r="AT20" i="215"/>
  <c r="AU20" i="215"/>
  <c r="AV20" i="215"/>
  <c r="AK21" i="215"/>
  <c r="AL21" i="215"/>
  <c r="AM21" i="215"/>
  <c r="AN21" i="215"/>
  <c r="AO21" i="215"/>
  <c r="AP21" i="215"/>
  <c r="AQ21" i="215"/>
  <c r="AR21" i="215"/>
  <c r="AS21" i="215"/>
  <c r="AT21" i="215"/>
  <c r="AU21" i="215"/>
  <c r="AV21" i="215"/>
  <c r="AK22" i="215"/>
  <c r="AL22" i="215"/>
  <c r="AM22" i="215"/>
  <c r="AN22" i="215"/>
  <c r="AO22" i="215"/>
  <c r="AP22" i="215"/>
  <c r="AQ22" i="215"/>
  <c r="AR22" i="215"/>
  <c r="AS22" i="215"/>
  <c r="AT22" i="215"/>
  <c r="AU22" i="215"/>
  <c r="AV22" i="215"/>
  <c r="AK23" i="215"/>
  <c r="AL23" i="215"/>
  <c r="AM23" i="215"/>
  <c r="AN23" i="215"/>
  <c r="AO23" i="215"/>
  <c r="AP23" i="215"/>
  <c r="AQ23" i="215"/>
  <c r="AR23" i="215"/>
  <c r="AS23" i="215"/>
  <c r="AT23" i="215"/>
  <c r="AU23" i="215"/>
  <c r="AV23" i="215"/>
  <c r="AK24" i="215"/>
  <c r="AL24" i="215"/>
  <c r="AM24" i="215"/>
  <c r="AN24" i="215"/>
  <c r="AO24" i="215"/>
  <c r="AP24" i="215"/>
  <c r="AQ24" i="215"/>
  <c r="AR24" i="215"/>
  <c r="AS24" i="215"/>
  <c r="AT24" i="215"/>
  <c r="AU24" i="215"/>
  <c r="AV24" i="215"/>
  <c r="AK25" i="215"/>
  <c r="AL25" i="215"/>
  <c r="AM25" i="215"/>
  <c r="AN25" i="215"/>
  <c r="AO25" i="215"/>
  <c r="AP25" i="215"/>
  <c r="AQ25" i="215"/>
  <c r="AR25" i="215"/>
  <c r="AS25" i="215"/>
  <c r="AT25" i="215"/>
  <c r="AU25" i="215"/>
  <c r="AV25" i="215"/>
  <c r="AK26" i="215"/>
  <c r="AL26" i="215"/>
  <c r="AM26" i="215"/>
  <c r="AN26" i="215"/>
  <c r="AO26" i="215"/>
  <c r="AP26" i="215"/>
  <c r="AQ26" i="215"/>
  <c r="AR26" i="215"/>
  <c r="AS26" i="215"/>
  <c r="AT26" i="215"/>
  <c r="AU26" i="215"/>
  <c r="AV26" i="215"/>
  <c r="AK27" i="215"/>
  <c r="AL27" i="215"/>
  <c r="AM27" i="215"/>
  <c r="AN27" i="215"/>
  <c r="AO27" i="215"/>
  <c r="AP27" i="215"/>
  <c r="AQ27" i="215"/>
  <c r="AR27" i="215"/>
  <c r="AS27" i="215"/>
  <c r="AT27" i="215"/>
  <c r="AU27" i="215"/>
  <c r="AV27" i="215"/>
  <c r="AK28" i="215"/>
  <c r="AL28" i="215"/>
  <c r="AM28" i="215"/>
  <c r="AN28" i="215"/>
  <c r="AO28" i="215"/>
  <c r="AP28" i="215"/>
  <c r="AQ28" i="215"/>
  <c r="AR28" i="215"/>
  <c r="AS28" i="215"/>
  <c r="AT28" i="215"/>
  <c r="AU28" i="215"/>
  <c r="AV28" i="215"/>
  <c r="AK29" i="215"/>
  <c r="AL29" i="215"/>
  <c r="AM29" i="215"/>
  <c r="AN29" i="215"/>
  <c r="AO29" i="215"/>
  <c r="AP29" i="215"/>
  <c r="AQ29" i="215"/>
  <c r="AR29" i="215"/>
  <c r="AS29" i="215"/>
  <c r="AT29" i="215"/>
  <c r="AU29" i="215"/>
  <c r="AV29" i="215"/>
  <c r="AK30" i="215"/>
  <c r="AL30" i="215"/>
  <c r="AM30" i="215"/>
  <c r="AN30" i="215"/>
  <c r="AO30" i="215"/>
  <c r="AP30" i="215"/>
  <c r="AQ30" i="215"/>
  <c r="AR30" i="215"/>
  <c r="AS30" i="215"/>
  <c r="AT30" i="215"/>
  <c r="AU30" i="215"/>
  <c r="AV30" i="215"/>
  <c r="AK31" i="215"/>
  <c r="AL31" i="215"/>
  <c r="AM31" i="215"/>
  <c r="AN31" i="215"/>
  <c r="AO31" i="215"/>
  <c r="AP31" i="215"/>
  <c r="AQ31" i="215"/>
  <c r="AR31" i="215"/>
  <c r="AS31" i="215"/>
  <c r="AT31" i="215"/>
  <c r="AU31" i="215"/>
  <c r="AV31" i="215"/>
  <c r="AK32" i="215"/>
  <c r="AL32" i="215"/>
  <c r="AM32" i="215"/>
  <c r="AN32" i="215"/>
  <c r="AO32" i="215"/>
  <c r="AP32" i="215"/>
  <c r="AQ32" i="215"/>
  <c r="AR32" i="215"/>
  <c r="AS32" i="215"/>
  <c r="AT32" i="215"/>
  <c r="AU32" i="215"/>
  <c r="AV32" i="215"/>
  <c r="C39" i="26"/>
  <c r="AJ2" i="215" s="1"/>
  <c r="AH2" i="215"/>
  <c r="AE2" i="215"/>
  <c r="AF2" i="215"/>
  <c r="AG2" i="215"/>
  <c r="AE3" i="215"/>
  <c r="AF3" i="215"/>
  <c r="AG3" i="215"/>
  <c r="AH3" i="215"/>
  <c r="AE4" i="215"/>
  <c r="AF4" i="215"/>
  <c r="AG4" i="215"/>
  <c r="AH4" i="215"/>
  <c r="AE5" i="215"/>
  <c r="AF5" i="215"/>
  <c r="AG5" i="215"/>
  <c r="AH5" i="215"/>
  <c r="AE6" i="215"/>
  <c r="AF6" i="215"/>
  <c r="AG6" i="215"/>
  <c r="AH6" i="215"/>
  <c r="AE7" i="215"/>
  <c r="AF7" i="215"/>
  <c r="AG7" i="215"/>
  <c r="AH7" i="215"/>
  <c r="AE8" i="215"/>
  <c r="AF8" i="215"/>
  <c r="AG8" i="215"/>
  <c r="AH8" i="215"/>
  <c r="AE9" i="215"/>
  <c r="AF9" i="215"/>
  <c r="AG9" i="215"/>
  <c r="AH9" i="215"/>
  <c r="AE10" i="215"/>
  <c r="AF10" i="215"/>
  <c r="AG10" i="215"/>
  <c r="AH10" i="215"/>
  <c r="AE11" i="215"/>
  <c r="AF11" i="215"/>
  <c r="AG11" i="215"/>
  <c r="AH11" i="215"/>
  <c r="AE12" i="215"/>
  <c r="AF12" i="215"/>
  <c r="AG12" i="215"/>
  <c r="AH12" i="215"/>
  <c r="AE13" i="215"/>
  <c r="AF13" i="215"/>
  <c r="AG13" i="215"/>
  <c r="AH13" i="215"/>
  <c r="AE14" i="215"/>
  <c r="AF14" i="215"/>
  <c r="AG14" i="215"/>
  <c r="AH14" i="215"/>
  <c r="AE15" i="215"/>
  <c r="AF15" i="215"/>
  <c r="AG15" i="215"/>
  <c r="AH15" i="215"/>
  <c r="AE16" i="215"/>
  <c r="AF16" i="215"/>
  <c r="AG16" i="215"/>
  <c r="AH16" i="215"/>
  <c r="AE17" i="215"/>
  <c r="AF17" i="215"/>
  <c r="AG17" i="215"/>
  <c r="AH17" i="215"/>
  <c r="AE18" i="215"/>
  <c r="AF18" i="215"/>
  <c r="AG18" i="215"/>
  <c r="AH18" i="215"/>
  <c r="AE19" i="215"/>
  <c r="AF19" i="215"/>
  <c r="AG19" i="215"/>
  <c r="AH19" i="215"/>
  <c r="AE20" i="215"/>
  <c r="AF20" i="215"/>
  <c r="AG20" i="215"/>
  <c r="AH20" i="215"/>
  <c r="AE21" i="215"/>
  <c r="AF21" i="215"/>
  <c r="AG21" i="215"/>
  <c r="AH21" i="215"/>
  <c r="AE22" i="215"/>
  <c r="AF22" i="215"/>
  <c r="AG22" i="215"/>
  <c r="AH22" i="215"/>
  <c r="AE23" i="215"/>
  <c r="AF23" i="215"/>
  <c r="AG23" i="215"/>
  <c r="AH23" i="215"/>
  <c r="AE24" i="215"/>
  <c r="AF24" i="215"/>
  <c r="AG24" i="215"/>
  <c r="AH24" i="215"/>
  <c r="AE25" i="215"/>
  <c r="AF25" i="215"/>
  <c r="AG25" i="215"/>
  <c r="AH25" i="215"/>
  <c r="AE26" i="215"/>
  <c r="AF26" i="215"/>
  <c r="AG26" i="215"/>
  <c r="AH26" i="215"/>
  <c r="AE27" i="215"/>
  <c r="AF27" i="215"/>
  <c r="AG27" i="215"/>
  <c r="AH27" i="215"/>
  <c r="AE28" i="215"/>
  <c r="AF28" i="215"/>
  <c r="AG28" i="215"/>
  <c r="AH28" i="215"/>
  <c r="AE29" i="215"/>
  <c r="AF29" i="215"/>
  <c r="AG29" i="215"/>
  <c r="AH29" i="215"/>
  <c r="AE30" i="215"/>
  <c r="AF30" i="215"/>
  <c r="AG30" i="215"/>
  <c r="AH30" i="215"/>
  <c r="AE31" i="215"/>
  <c r="AF31" i="215"/>
  <c r="AG31" i="215"/>
  <c r="AH31" i="215"/>
  <c r="AE32" i="215"/>
  <c r="AF32" i="215"/>
  <c r="AG32" i="215"/>
  <c r="AH32" i="215"/>
  <c r="AD3" i="215"/>
  <c r="AD4" i="215"/>
  <c r="AD5" i="215"/>
  <c r="AD6" i="215"/>
  <c r="AD7" i="215"/>
  <c r="AD8" i="215"/>
  <c r="AD9" i="215"/>
  <c r="AD10" i="215"/>
  <c r="AD11" i="215"/>
  <c r="AD12" i="215"/>
  <c r="AD13" i="215"/>
  <c r="AD14" i="215"/>
  <c r="AD15" i="215"/>
  <c r="AD16" i="215"/>
  <c r="AD17" i="215"/>
  <c r="AD18" i="215"/>
  <c r="AD19" i="215"/>
  <c r="AD20" i="215"/>
  <c r="AD21" i="215"/>
  <c r="AD22" i="215"/>
  <c r="AD23" i="215"/>
  <c r="AD24" i="215"/>
  <c r="AD25" i="215"/>
  <c r="AD26" i="215"/>
  <c r="AD27" i="215"/>
  <c r="AD28" i="215"/>
  <c r="AD29" i="215"/>
  <c r="AD30" i="215"/>
  <c r="AD31" i="215"/>
  <c r="AD32" i="215"/>
  <c r="AD2" i="215"/>
  <c r="L6" i="215"/>
  <c r="M6" i="215"/>
  <c r="L7" i="215"/>
  <c r="M7" i="215" s="1"/>
  <c r="L8" i="215"/>
  <c r="M8" i="215" s="1"/>
  <c r="L5" i="215"/>
  <c r="M5" i="215" s="1"/>
  <c r="L4" i="215"/>
  <c r="M4" i="215"/>
  <c r="L9" i="215"/>
  <c r="M9" i="215"/>
  <c r="L10" i="215"/>
  <c r="M10" i="215"/>
  <c r="L11" i="215"/>
  <c r="M11" i="215"/>
  <c r="L12" i="215"/>
  <c r="M12" i="215"/>
  <c r="L13" i="215"/>
  <c r="M13" i="215" s="1"/>
  <c r="L14" i="215"/>
  <c r="M14" i="215"/>
  <c r="L15" i="215"/>
  <c r="M15" i="215" s="1"/>
  <c r="L16" i="215"/>
  <c r="M16" i="215"/>
  <c r="L3" i="215"/>
  <c r="M3" i="215" s="1"/>
  <c r="Z2" i="215"/>
  <c r="AA2" i="215"/>
  <c r="Z3" i="215"/>
  <c r="AA3" i="215"/>
  <c r="Z4" i="215"/>
  <c r="AA4" i="215"/>
  <c r="Z5" i="215"/>
  <c r="AA5" i="215"/>
  <c r="Z6" i="215"/>
  <c r="AA6" i="215"/>
  <c r="Z7" i="215"/>
  <c r="AA7" i="215"/>
  <c r="Z8" i="215"/>
  <c r="AA8" i="215"/>
  <c r="Z9" i="215"/>
  <c r="AA9" i="215"/>
  <c r="Z10" i="215"/>
  <c r="AA10" i="215"/>
  <c r="Z11" i="215"/>
  <c r="AA11" i="215"/>
  <c r="Z12" i="215"/>
  <c r="AA12" i="215"/>
  <c r="Z13" i="215"/>
  <c r="AA13" i="215"/>
  <c r="Z14" i="215"/>
  <c r="AA14" i="215"/>
  <c r="Z15" i="215"/>
  <c r="AA15" i="215"/>
  <c r="Z16" i="215"/>
  <c r="AA16" i="215"/>
  <c r="Z17" i="215"/>
  <c r="AA17" i="215"/>
  <c r="Z18" i="215"/>
  <c r="AA18" i="215"/>
  <c r="Z19" i="215"/>
  <c r="AA19" i="215"/>
  <c r="Z20" i="215"/>
  <c r="AA20" i="215"/>
  <c r="Z21" i="215"/>
  <c r="AA21" i="215"/>
  <c r="Z22" i="215"/>
  <c r="AA22" i="215"/>
  <c r="Z23" i="215"/>
  <c r="AA23" i="215"/>
  <c r="Z24" i="215"/>
  <c r="AA24" i="215"/>
  <c r="Z25" i="215"/>
  <c r="AA25" i="215"/>
  <c r="Z26" i="215"/>
  <c r="AA26" i="215"/>
  <c r="Z27" i="215"/>
  <c r="AA27" i="215"/>
  <c r="Z28" i="215"/>
  <c r="AA28" i="215"/>
  <c r="Z29" i="215"/>
  <c r="AA29" i="215"/>
  <c r="Z30" i="215"/>
  <c r="AA30" i="215"/>
  <c r="Z31" i="215"/>
  <c r="AA31" i="215"/>
  <c r="Z32" i="215"/>
  <c r="AA32" i="215"/>
  <c r="Y2" i="215"/>
  <c r="R2" i="215"/>
  <c r="S2" i="215"/>
  <c r="T2" i="215"/>
  <c r="U2" i="215"/>
  <c r="V2" i="215"/>
  <c r="W2" i="215"/>
  <c r="R3" i="215"/>
  <c r="S3" i="215"/>
  <c r="T3" i="215"/>
  <c r="U3" i="215"/>
  <c r="V3" i="215"/>
  <c r="W3" i="215"/>
  <c r="R4" i="215"/>
  <c r="S4" i="215"/>
  <c r="T4" i="215"/>
  <c r="U4" i="215"/>
  <c r="V4" i="215"/>
  <c r="W4" i="215"/>
  <c r="R5" i="215"/>
  <c r="S5" i="215"/>
  <c r="T5" i="215"/>
  <c r="U5" i="215"/>
  <c r="V5" i="215"/>
  <c r="W5" i="215"/>
  <c r="R6" i="215"/>
  <c r="S6" i="215"/>
  <c r="T6" i="215"/>
  <c r="U6" i="215"/>
  <c r="V6" i="215"/>
  <c r="W6" i="215"/>
  <c r="R7" i="215"/>
  <c r="S7" i="215"/>
  <c r="T7" i="215"/>
  <c r="U7" i="215"/>
  <c r="V7" i="215"/>
  <c r="W7" i="215"/>
  <c r="R8" i="215"/>
  <c r="S8" i="215"/>
  <c r="T8" i="215"/>
  <c r="U8" i="215"/>
  <c r="V8" i="215"/>
  <c r="W8" i="215"/>
  <c r="R9" i="215"/>
  <c r="S9" i="215"/>
  <c r="T9" i="215"/>
  <c r="U9" i="215"/>
  <c r="V9" i="215"/>
  <c r="W9" i="215"/>
  <c r="R10" i="215"/>
  <c r="S10" i="215"/>
  <c r="T10" i="215"/>
  <c r="U10" i="215"/>
  <c r="V10" i="215"/>
  <c r="W10" i="215"/>
  <c r="R11" i="215"/>
  <c r="S11" i="215"/>
  <c r="T11" i="215"/>
  <c r="U11" i="215"/>
  <c r="V11" i="215"/>
  <c r="W11" i="215"/>
  <c r="R12" i="215"/>
  <c r="S12" i="215"/>
  <c r="T12" i="215"/>
  <c r="U12" i="215"/>
  <c r="V12" i="215"/>
  <c r="W12" i="215"/>
  <c r="R13" i="215"/>
  <c r="S13" i="215"/>
  <c r="T13" i="215"/>
  <c r="U13" i="215"/>
  <c r="V13" i="215"/>
  <c r="W13" i="215"/>
  <c r="R14" i="215"/>
  <c r="S14" i="215"/>
  <c r="T14" i="215"/>
  <c r="U14" i="215"/>
  <c r="V14" i="215"/>
  <c r="W14" i="215"/>
  <c r="R15" i="215"/>
  <c r="S15" i="215"/>
  <c r="T15" i="215"/>
  <c r="U15" i="215"/>
  <c r="V15" i="215"/>
  <c r="W15" i="215"/>
  <c r="R16" i="215"/>
  <c r="S16" i="215"/>
  <c r="T16" i="215"/>
  <c r="U16" i="215"/>
  <c r="V16" i="215"/>
  <c r="W16" i="215"/>
  <c r="R17" i="215"/>
  <c r="S17" i="215"/>
  <c r="T17" i="215"/>
  <c r="U17" i="215"/>
  <c r="V17" i="215"/>
  <c r="W17" i="215"/>
  <c r="R18" i="215"/>
  <c r="S18" i="215"/>
  <c r="T18" i="215"/>
  <c r="U18" i="215"/>
  <c r="V18" i="215"/>
  <c r="W18" i="215"/>
  <c r="R19" i="215"/>
  <c r="S19" i="215"/>
  <c r="T19" i="215"/>
  <c r="U19" i="215"/>
  <c r="V19" i="215"/>
  <c r="W19" i="215"/>
  <c r="R20" i="215"/>
  <c r="S20" i="215"/>
  <c r="T20" i="215"/>
  <c r="U20" i="215"/>
  <c r="V20" i="215"/>
  <c r="W20" i="215"/>
  <c r="R21" i="215"/>
  <c r="S21" i="215"/>
  <c r="T21" i="215"/>
  <c r="U21" i="215"/>
  <c r="V21" i="215"/>
  <c r="W21" i="215"/>
  <c r="R22" i="215"/>
  <c r="S22" i="215"/>
  <c r="T22" i="215"/>
  <c r="U22" i="215"/>
  <c r="V22" i="215"/>
  <c r="W22" i="215"/>
  <c r="R23" i="215"/>
  <c r="S23" i="215"/>
  <c r="T23" i="215"/>
  <c r="U23" i="215"/>
  <c r="V23" i="215"/>
  <c r="W23" i="215"/>
  <c r="R24" i="215"/>
  <c r="S24" i="215"/>
  <c r="T24" i="215"/>
  <c r="U24" i="215"/>
  <c r="V24" i="215"/>
  <c r="W24" i="215"/>
  <c r="R25" i="215"/>
  <c r="S25" i="215"/>
  <c r="T25" i="215"/>
  <c r="U25" i="215"/>
  <c r="V25" i="215"/>
  <c r="W25" i="215"/>
  <c r="R26" i="215"/>
  <c r="S26" i="215"/>
  <c r="T26" i="215"/>
  <c r="U26" i="215"/>
  <c r="V26" i="215"/>
  <c r="W26" i="215"/>
  <c r="R27" i="215"/>
  <c r="S27" i="215"/>
  <c r="T27" i="215"/>
  <c r="U27" i="215"/>
  <c r="V27" i="215"/>
  <c r="W27" i="215"/>
  <c r="R28" i="215"/>
  <c r="S28" i="215"/>
  <c r="T28" i="215"/>
  <c r="U28" i="215"/>
  <c r="V28" i="215"/>
  <c r="W28" i="215"/>
  <c r="R29" i="215"/>
  <c r="S29" i="215"/>
  <c r="T29" i="215"/>
  <c r="U29" i="215"/>
  <c r="V29" i="215"/>
  <c r="W29" i="215"/>
  <c r="R30" i="215"/>
  <c r="S30" i="215"/>
  <c r="T30" i="215"/>
  <c r="U30" i="215"/>
  <c r="V30" i="215"/>
  <c r="W30" i="215"/>
  <c r="R31" i="215"/>
  <c r="S31" i="215"/>
  <c r="T31" i="215"/>
  <c r="U31" i="215"/>
  <c r="V31" i="215"/>
  <c r="W31" i="215"/>
  <c r="R32" i="215"/>
  <c r="S32" i="215"/>
  <c r="T32" i="215"/>
  <c r="U32" i="215"/>
  <c r="V32" i="215"/>
  <c r="W32" i="215"/>
  <c r="Q28" i="215"/>
  <c r="Q29" i="215"/>
  <c r="Q30" i="215"/>
  <c r="Q31" i="215"/>
  <c r="Q32" i="215"/>
  <c r="Q3" i="215"/>
  <c r="Q4" i="215"/>
  <c r="Q5" i="215"/>
  <c r="Q6" i="215"/>
  <c r="Q7" i="215"/>
  <c r="Q8" i="215"/>
  <c r="Q9" i="215"/>
  <c r="Q10" i="215"/>
  <c r="Q11" i="215"/>
  <c r="Q12" i="215"/>
  <c r="Q13" i="215"/>
  <c r="Q14" i="215"/>
  <c r="Q15" i="215"/>
  <c r="Q16" i="215"/>
  <c r="Q17" i="215"/>
  <c r="Q18" i="215"/>
  <c r="Q19" i="215"/>
  <c r="Q20" i="215"/>
  <c r="Q21" i="215"/>
  <c r="Q22" i="215"/>
  <c r="Q23" i="215"/>
  <c r="Q24" i="215"/>
  <c r="Q25" i="215"/>
  <c r="Q26" i="215"/>
  <c r="Q27" i="215"/>
  <c r="Q2" i="215"/>
  <c r="O4" i="215"/>
  <c r="N4" i="215"/>
  <c r="O3" i="215"/>
  <c r="N3" i="215"/>
  <c r="O2" i="215"/>
  <c r="N2" i="215"/>
  <c r="B3" i="48"/>
  <c r="W56" i="4"/>
  <c r="W52" i="4"/>
  <c r="C5" i="29"/>
  <c r="B3" i="30"/>
  <c r="C6" i="29"/>
  <c r="C7" i="29"/>
  <c r="B5" i="30" s="1"/>
  <c r="C8" i="29"/>
  <c r="B6" i="30"/>
  <c r="C9" i="29"/>
  <c r="B7" i="30" s="1"/>
  <c r="C10" i="29"/>
  <c r="B8" i="30"/>
  <c r="C11" i="29"/>
  <c r="B9" i="30" s="1"/>
  <c r="C12" i="29"/>
  <c r="B10" i="30"/>
  <c r="C13" i="29"/>
  <c r="B11" i="30" s="1"/>
  <c r="C14" i="29"/>
  <c r="B12" i="30"/>
  <c r="C15" i="29"/>
  <c r="C16" i="29"/>
  <c r="B14" i="30"/>
  <c r="C17" i="29"/>
  <c r="B15" i="30" s="1"/>
  <c r="C18" i="29"/>
  <c r="B16" i="30"/>
  <c r="C19" i="29"/>
  <c r="B17" i="30" s="1"/>
  <c r="C20" i="29"/>
  <c r="B18" i="30"/>
  <c r="C21" i="29"/>
  <c r="B19" i="30" s="1"/>
  <c r="C22" i="29"/>
  <c r="B20" i="30"/>
  <c r="C23" i="29"/>
  <c r="C24" i="29"/>
  <c r="B22" i="30"/>
  <c r="C25" i="29"/>
  <c r="B23" i="30" s="1"/>
  <c r="C26" i="29"/>
  <c r="B24" i="30"/>
  <c r="C27" i="29"/>
  <c r="B25" i="30" s="1"/>
  <c r="C28" i="29"/>
  <c r="B26" i="30"/>
  <c r="C29" i="29"/>
  <c r="B27" i="30" s="1"/>
  <c r="C30" i="29"/>
  <c r="B28" i="30"/>
  <c r="C31" i="29"/>
  <c r="C32" i="29"/>
  <c r="B30" i="30"/>
  <c r="C33" i="29"/>
  <c r="B31" i="30" s="1"/>
  <c r="C34" i="29"/>
  <c r="B32" i="30"/>
  <c r="D5" i="29"/>
  <c r="D40" i="29" s="1"/>
  <c r="E5" i="29"/>
  <c r="C40" i="29"/>
  <c r="H40" i="29"/>
  <c r="H76" i="29" s="1"/>
  <c r="C43" i="29"/>
  <c r="C44" i="29"/>
  <c r="E40" i="29"/>
  <c r="AH40" i="29"/>
  <c r="D6" i="29"/>
  <c r="D41" i="29" s="1"/>
  <c r="E6" i="29"/>
  <c r="E77" i="29" s="1"/>
  <c r="D7" i="29"/>
  <c r="D42" i="29" s="1"/>
  <c r="E7" i="29"/>
  <c r="E42" i="29" s="1"/>
  <c r="D8" i="29"/>
  <c r="D43" i="29" s="1"/>
  <c r="E8" i="29"/>
  <c r="E43" i="29"/>
  <c r="D9" i="29"/>
  <c r="D44" i="29" s="1"/>
  <c r="E9" i="29"/>
  <c r="E44" i="29" s="1"/>
  <c r="C45" i="29"/>
  <c r="D10" i="29"/>
  <c r="D45" i="29"/>
  <c r="E10" i="29"/>
  <c r="E45" i="29"/>
  <c r="C46" i="29"/>
  <c r="D11" i="29"/>
  <c r="D46" i="29" s="1"/>
  <c r="E11" i="29"/>
  <c r="E46" i="29" s="1"/>
  <c r="C47" i="29"/>
  <c r="D12" i="29"/>
  <c r="D47" i="29"/>
  <c r="E12" i="29"/>
  <c r="E47" i="29" s="1"/>
  <c r="C48" i="29"/>
  <c r="D13" i="29"/>
  <c r="D48" i="29" s="1"/>
  <c r="E13" i="29"/>
  <c r="E48" i="29" s="1"/>
  <c r="C49" i="29"/>
  <c r="D14" i="29"/>
  <c r="D49" i="29"/>
  <c r="E14" i="29"/>
  <c r="E49" i="29" s="1"/>
  <c r="D15" i="29"/>
  <c r="D50" i="29" s="1"/>
  <c r="E15" i="29"/>
  <c r="E50" i="29" s="1"/>
  <c r="C51" i="29"/>
  <c r="D16" i="29"/>
  <c r="D51" i="29" s="1"/>
  <c r="E16" i="29"/>
  <c r="E51" i="29"/>
  <c r="C52" i="29"/>
  <c r="D17" i="29"/>
  <c r="D52" i="29"/>
  <c r="E17" i="29"/>
  <c r="E52" i="29" s="1"/>
  <c r="C53" i="29"/>
  <c r="D18" i="29"/>
  <c r="D53" i="29"/>
  <c r="E18" i="29"/>
  <c r="E53" i="29"/>
  <c r="D19" i="29"/>
  <c r="D54" i="29" s="1"/>
  <c r="E19" i="29"/>
  <c r="E54" i="29" s="1"/>
  <c r="C55" i="29"/>
  <c r="D20" i="29"/>
  <c r="D55" i="29"/>
  <c r="E20" i="29"/>
  <c r="E55" i="29" s="1"/>
  <c r="C56" i="29"/>
  <c r="D21" i="29"/>
  <c r="D56" i="29" s="1"/>
  <c r="E21" i="29"/>
  <c r="E56" i="29" s="1"/>
  <c r="C57" i="29"/>
  <c r="D22" i="29"/>
  <c r="D57" i="29" s="1"/>
  <c r="E22" i="29"/>
  <c r="E57" i="29" s="1"/>
  <c r="D23" i="29"/>
  <c r="D58" i="29" s="1"/>
  <c r="E23" i="29"/>
  <c r="E58" i="29"/>
  <c r="C59" i="29"/>
  <c r="D24" i="29"/>
  <c r="D59" i="29" s="1"/>
  <c r="E24" i="29"/>
  <c r="E59" i="29"/>
  <c r="C60" i="29"/>
  <c r="D25" i="29"/>
  <c r="D60" i="29" s="1"/>
  <c r="E25" i="29"/>
  <c r="E60" i="29" s="1"/>
  <c r="C61" i="29"/>
  <c r="D26" i="29"/>
  <c r="D61" i="29"/>
  <c r="E26" i="29"/>
  <c r="E61" i="29"/>
  <c r="C62" i="29"/>
  <c r="D27" i="29"/>
  <c r="D62" i="29" s="1"/>
  <c r="E27" i="29"/>
  <c r="E62" i="29" s="1"/>
  <c r="C63" i="29"/>
  <c r="D28" i="29"/>
  <c r="D63" i="29"/>
  <c r="E28" i="29"/>
  <c r="E63" i="29"/>
  <c r="C64" i="29"/>
  <c r="D29" i="29"/>
  <c r="D64" i="29" s="1"/>
  <c r="E29" i="29"/>
  <c r="E64" i="29" s="1"/>
  <c r="C65" i="29"/>
  <c r="D30" i="29"/>
  <c r="D65" i="29" s="1"/>
  <c r="E30" i="29"/>
  <c r="E65" i="29" s="1"/>
  <c r="D31" i="29"/>
  <c r="D66" i="29" s="1"/>
  <c r="E31" i="29"/>
  <c r="E66" i="29" s="1"/>
  <c r="C67" i="29"/>
  <c r="D32" i="29"/>
  <c r="D67" i="29" s="1"/>
  <c r="E32" i="29"/>
  <c r="E67" i="29"/>
  <c r="C68" i="29"/>
  <c r="D33" i="29"/>
  <c r="D68" i="29" s="1"/>
  <c r="E33" i="29"/>
  <c r="E68" i="29"/>
  <c r="C69" i="29"/>
  <c r="D34" i="29"/>
  <c r="D69" i="29"/>
  <c r="E34" i="29"/>
  <c r="E69" i="29"/>
  <c r="K5" i="29"/>
  <c r="O5" i="29"/>
  <c r="K14" i="149"/>
  <c r="RE10" i="215" s="1"/>
  <c r="AD8" i="4"/>
  <c r="T39" i="29"/>
  <c r="T4" i="29"/>
  <c r="O39" i="29"/>
  <c r="O75" i="29" s="1"/>
  <c r="J39" i="29"/>
  <c r="O4" i="29"/>
  <c r="J4" i="29"/>
  <c r="W75" i="29"/>
  <c r="X75" i="29"/>
  <c r="X39" i="29"/>
  <c r="W39" i="29"/>
  <c r="V39" i="29"/>
  <c r="V75" i="29" s="1"/>
  <c r="U39" i="29"/>
  <c r="Q39" i="29"/>
  <c r="P39" i="29"/>
  <c r="V4" i="29"/>
  <c r="Q4" i="29"/>
  <c r="P4" i="29"/>
  <c r="T34" i="29"/>
  <c r="S34" i="29"/>
  <c r="R34" i="29"/>
  <c r="Q34" i="29"/>
  <c r="P34" i="29"/>
  <c r="O34" i="29"/>
  <c r="N34" i="29"/>
  <c r="M34" i="29"/>
  <c r="L34" i="29"/>
  <c r="K34" i="29"/>
  <c r="J34" i="29"/>
  <c r="I34" i="29"/>
  <c r="H34" i="29"/>
  <c r="G34" i="29"/>
  <c r="T33" i="29"/>
  <c r="S33" i="29"/>
  <c r="R33" i="29"/>
  <c r="Q33" i="29"/>
  <c r="P33" i="29"/>
  <c r="O33" i="29"/>
  <c r="N33" i="29"/>
  <c r="M33" i="29"/>
  <c r="L33" i="29"/>
  <c r="K33" i="29"/>
  <c r="J33" i="29"/>
  <c r="I33" i="29"/>
  <c r="H33" i="29"/>
  <c r="G33" i="29"/>
  <c r="T32" i="29"/>
  <c r="S32" i="29"/>
  <c r="R32" i="29"/>
  <c r="Q32" i="29"/>
  <c r="P32" i="29"/>
  <c r="O32" i="29"/>
  <c r="N32" i="29"/>
  <c r="M32" i="29"/>
  <c r="L32" i="29"/>
  <c r="K32" i="29"/>
  <c r="J32" i="29"/>
  <c r="I32" i="29"/>
  <c r="H32" i="29"/>
  <c r="G32" i="29"/>
  <c r="T31" i="29"/>
  <c r="S31" i="29"/>
  <c r="R31" i="29"/>
  <c r="Q31" i="29"/>
  <c r="P31" i="29"/>
  <c r="O31" i="29"/>
  <c r="N31" i="29"/>
  <c r="M31" i="29"/>
  <c r="L31" i="29"/>
  <c r="K31" i="29"/>
  <c r="J31" i="29"/>
  <c r="I31" i="29"/>
  <c r="H31" i="29"/>
  <c r="G31" i="29"/>
  <c r="T30" i="29"/>
  <c r="S30" i="29"/>
  <c r="R30" i="29"/>
  <c r="Q30" i="29"/>
  <c r="P30" i="29"/>
  <c r="O30" i="29"/>
  <c r="N30" i="29"/>
  <c r="M30" i="29"/>
  <c r="L30" i="29"/>
  <c r="K30" i="29"/>
  <c r="J30" i="29"/>
  <c r="I30" i="29"/>
  <c r="H30" i="29"/>
  <c r="G30" i="29"/>
  <c r="T29" i="29"/>
  <c r="S29" i="29"/>
  <c r="R29" i="29"/>
  <c r="Q29" i="29"/>
  <c r="P29" i="29"/>
  <c r="O29" i="29"/>
  <c r="N29" i="29"/>
  <c r="M29" i="29"/>
  <c r="L29" i="29"/>
  <c r="K29" i="29"/>
  <c r="J29" i="29"/>
  <c r="I29" i="29"/>
  <c r="H29" i="29"/>
  <c r="G29" i="29"/>
  <c r="T28" i="29"/>
  <c r="S28" i="29"/>
  <c r="R28" i="29"/>
  <c r="Q28" i="29"/>
  <c r="P28" i="29"/>
  <c r="O28" i="29"/>
  <c r="N28" i="29"/>
  <c r="M28" i="29"/>
  <c r="L28" i="29"/>
  <c r="K28" i="29"/>
  <c r="J28" i="29"/>
  <c r="I28" i="29"/>
  <c r="H28" i="29"/>
  <c r="G28" i="29"/>
  <c r="T27" i="29"/>
  <c r="S27" i="29"/>
  <c r="R27" i="29"/>
  <c r="Q27" i="29"/>
  <c r="P27" i="29"/>
  <c r="O27" i="29"/>
  <c r="N27" i="29"/>
  <c r="M27" i="29"/>
  <c r="L27" i="29"/>
  <c r="K27" i="29"/>
  <c r="J27" i="29"/>
  <c r="I27" i="29"/>
  <c r="H27" i="29"/>
  <c r="G27" i="29"/>
  <c r="T26" i="29"/>
  <c r="S26" i="29"/>
  <c r="R26" i="29"/>
  <c r="Q26" i="29"/>
  <c r="P26" i="29"/>
  <c r="O26" i="29"/>
  <c r="N26" i="29"/>
  <c r="M26" i="29"/>
  <c r="L26" i="29"/>
  <c r="K26" i="29"/>
  <c r="J26" i="29"/>
  <c r="I26" i="29"/>
  <c r="H26" i="29"/>
  <c r="G26" i="29"/>
  <c r="T25" i="29"/>
  <c r="S25" i="29"/>
  <c r="R25" i="29"/>
  <c r="Q25" i="29"/>
  <c r="P25" i="29"/>
  <c r="O25" i="29"/>
  <c r="N25" i="29"/>
  <c r="M25" i="29"/>
  <c r="L25" i="29"/>
  <c r="K25" i="29"/>
  <c r="J25" i="29"/>
  <c r="I25" i="29"/>
  <c r="H25" i="29"/>
  <c r="G25" i="29"/>
  <c r="T24" i="29"/>
  <c r="S24" i="29"/>
  <c r="R24" i="29"/>
  <c r="Q24" i="29"/>
  <c r="P24" i="29"/>
  <c r="O24" i="29"/>
  <c r="N24" i="29"/>
  <c r="M24" i="29"/>
  <c r="L24" i="29"/>
  <c r="K24" i="29"/>
  <c r="J24" i="29"/>
  <c r="I24" i="29"/>
  <c r="H24" i="29"/>
  <c r="G24" i="29"/>
  <c r="T23" i="29"/>
  <c r="S23" i="29"/>
  <c r="R23" i="29"/>
  <c r="Q23" i="29"/>
  <c r="P23" i="29"/>
  <c r="O23" i="29"/>
  <c r="N23" i="29"/>
  <c r="M23" i="29"/>
  <c r="L23" i="29"/>
  <c r="K23" i="29"/>
  <c r="J23" i="29"/>
  <c r="I23" i="29"/>
  <c r="H23" i="29"/>
  <c r="G23" i="29"/>
  <c r="T22" i="29"/>
  <c r="S22" i="29"/>
  <c r="R22" i="29"/>
  <c r="Q22" i="29"/>
  <c r="P22" i="29"/>
  <c r="O22" i="29"/>
  <c r="N22" i="29"/>
  <c r="M22" i="29"/>
  <c r="L22" i="29"/>
  <c r="K22" i="29"/>
  <c r="J22" i="29"/>
  <c r="I22" i="29"/>
  <c r="H22" i="29"/>
  <c r="G22" i="29"/>
  <c r="T21" i="29"/>
  <c r="S21" i="29"/>
  <c r="R21" i="29"/>
  <c r="Q21" i="29"/>
  <c r="P21" i="29"/>
  <c r="O21" i="29"/>
  <c r="N21" i="29"/>
  <c r="M21" i="29"/>
  <c r="L21" i="29"/>
  <c r="K21" i="29"/>
  <c r="J21" i="29"/>
  <c r="I21" i="29"/>
  <c r="H21" i="29"/>
  <c r="G21" i="29"/>
  <c r="T20" i="29"/>
  <c r="S20" i="29"/>
  <c r="R20" i="29"/>
  <c r="Q20" i="29"/>
  <c r="P20" i="29"/>
  <c r="O20" i="29"/>
  <c r="N20" i="29"/>
  <c r="M20" i="29"/>
  <c r="L20" i="29"/>
  <c r="K20" i="29"/>
  <c r="J20" i="29"/>
  <c r="I20" i="29"/>
  <c r="H20" i="29"/>
  <c r="G20" i="29"/>
  <c r="T19" i="29"/>
  <c r="S19" i="29"/>
  <c r="R19" i="29"/>
  <c r="Q19" i="29"/>
  <c r="P19" i="29"/>
  <c r="O19" i="29"/>
  <c r="N19" i="29"/>
  <c r="M19" i="29"/>
  <c r="L19" i="29"/>
  <c r="K19" i="29"/>
  <c r="J19" i="29"/>
  <c r="I19" i="29"/>
  <c r="H19" i="29"/>
  <c r="G19" i="29"/>
  <c r="T18" i="29"/>
  <c r="S18" i="29"/>
  <c r="R18" i="29"/>
  <c r="Q18" i="29"/>
  <c r="P18" i="29"/>
  <c r="O18" i="29"/>
  <c r="N18" i="29"/>
  <c r="M18" i="29"/>
  <c r="L18" i="29"/>
  <c r="K18" i="29"/>
  <c r="J18" i="29"/>
  <c r="I18" i="29"/>
  <c r="H18" i="29"/>
  <c r="G18" i="29"/>
  <c r="T17" i="29"/>
  <c r="S17" i="29"/>
  <c r="R17" i="29"/>
  <c r="Q17" i="29"/>
  <c r="P17" i="29"/>
  <c r="O17" i="29"/>
  <c r="N17" i="29"/>
  <c r="M17" i="29"/>
  <c r="L17" i="29"/>
  <c r="K17" i="29"/>
  <c r="J17" i="29"/>
  <c r="I17" i="29"/>
  <c r="H17" i="29"/>
  <c r="G17" i="29"/>
  <c r="T16" i="29"/>
  <c r="S16" i="29"/>
  <c r="R16" i="29"/>
  <c r="Q16" i="29"/>
  <c r="P16" i="29"/>
  <c r="O16" i="29"/>
  <c r="N16" i="29"/>
  <c r="M16" i="29"/>
  <c r="L16" i="29"/>
  <c r="K16" i="29"/>
  <c r="J16" i="29"/>
  <c r="I16" i="29"/>
  <c r="H16" i="29"/>
  <c r="G16" i="29"/>
  <c r="T15" i="29"/>
  <c r="S15" i="29"/>
  <c r="R15" i="29"/>
  <c r="Q15" i="29"/>
  <c r="P15" i="29"/>
  <c r="O15" i="29"/>
  <c r="N15" i="29"/>
  <c r="M15" i="29"/>
  <c r="L15" i="29"/>
  <c r="K15" i="29"/>
  <c r="J15" i="29"/>
  <c r="I15" i="29"/>
  <c r="H15" i="29"/>
  <c r="G15" i="29"/>
  <c r="T14" i="29"/>
  <c r="S14" i="29"/>
  <c r="R14" i="29"/>
  <c r="Q14" i="29"/>
  <c r="P14" i="29"/>
  <c r="O14" i="29"/>
  <c r="N14" i="29"/>
  <c r="M14" i="29"/>
  <c r="L14" i="29"/>
  <c r="K14" i="29"/>
  <c r="J14" i="29"/>
  <c r="I14" i="29"/>
  <c r="H14" i="29"/>
  <c r="G14" i="29"/>
  <c r="T13" i="29"/>
  <c r="S13" i="29"/>
  <c r="R13" i="29"/>
  <c r="Q13" i="29"/>
  <c r="P13" i="29"/>
  <c r="O13" i="29"/>
  <c r="N13" i="29"/>
  <c r="M13" i="29"/>
  <c r="L13" i="29"/>
  <c r="K13" i="29"/>
  <c r="J13" i="29"/>
  <c r="I13" i="29"/>
  <c r="H13" i="29"/>
  <c r="G13" i="29"/>
  <c r="T12" i="29"/>
  <c r="S12" i="29"/>
  <c r="R12" i="29"/>
  <c r="Q12" i="29"/>
  <c r="P12" i="29"/>
  <c r="O12" i="29"/>
  <c r="N12" i="29"/>
  <c r="M12" i="29"/>
  <c r="L12" i="29"/>
  <c r="K12" i="29"/>
  <c r="J12" i="29"/>
  <c r="I12" i="29"/>
  <c r="H12" i="29"/>
  <c r="G12" i="29"/>
  <c r="T11" i="29"/>
  <c r="S11" i="29"/>
  <c r="R11" i="29"/>
  <c r="Q11" i="29"/>
  <c r="P11" i="29"/>
  <c r="O11" i="29"/>
  <c r="N11" i="29"/>
  <c r="M11" i="29"/>
  <c r="L11" i="29"/>
  <c r="K11" i="29"/>
  <c r="J11" i="29"/>
  <c r="I11" i="29"/>
  <c r="H11" i="29"/>
  <c r="G11" i="29"/>
  <c r="T10" i="29"/>
  <c r="S10" i="29"/>
  <c r="R10" i="29"/>
  <c r="Q10" i="29"/>
  <c r="P10" i="29"/>
  <c r="O10" i="29"/>
  <c r="N10" i="29"/>
  <c r="M10" i="29"/>
  <c r="L10" i="29"/>
  <c r="K10" i="29"/>
  <c r="J10" i="29"/>
  <c r="I10" i="29"/>
  <c r="H10" i="29"/>
  <c r="G10" i="29"/>
  <c r="T9" i="29"/>
  <c r="S9" i="29"/>
  <c r="R9" i="29"/>
  <c r="Q9" i="29"/>
  <c r="P9" i="29"/>
  <c r="O9" i="29"/>
  <c r="N9" i="29"/>
  <c r="M9" i="29"/>
  <c r="L9" i="29"/>
  <c r="K9" i="29"/>
  <c r="J9" i="29"/>
  <c r="I9" i="29"/>
  <c r="H9" i="29"/>
  <c r="G9" i="29"/>
  <c r="T8" i="29"/>
  <c r="S8" i="29"/>
  <c r="R8" i="29"/>
  <c r="Q8" i="29"/>
  <c r="P8" i="29"/>
  <c r="O8" i="29"/>
  <c r="N8" i="29"/>
  <c r="M8" i="29"/>
  <c r="L8" i="29"/>
  <c r="K8" i="29"/>
  <c r="J8" i="29"/>
  <c r="I8" i="29"/>
  <c r="H8" i="29"/>
  <c r="G8" i="29"/>
  <c r="T7" i="29"/>
  <c r="S7" i="29"/>
  <c r="R7" i="29"/>
  <c r="Q7" i="29"/>
  <c r="P7" i="29"/>
  <c r="O7" i="29"/>
  <c r="N7" i="29"/>
  <c r="M7" i="29"/>
  <c r="L7" i="29"/>
  <c r="K7" i="29"/>
  <c r="J7" i="29"/>
  <c r="I7" i="29"/>
  <c r="H7" i="29"/>
  <c r="G7" i="29"/>
  <c r="T6" i="29"/>
  <c r="S6" i="29"/>
  <c r="R6" i="29"/>
  <c r="Q6" i="29"/>
  <c r="P6" i="29"/>
  <c r="O6" i="29"/>
  <c r="N6" i="29"/>
  <c r="M6" i="29"/>
  <c r="L6" i="29"/>
  <c r="K6" i="29"/>
  <c r="J6" i="29"/>
  <c r="I6" i="29"/>
  <c r="H6" i="29"/>
  <c r="G6" i="29"/>
  <c r="G5" i="29"/>
  <c r="H5" i="29"/>
  <c r="I5" i="29"/>
  <c r="L5" i="29"/>
  <c r="M5" i="29"/>
  <c r="N5" i="29"/>
  <c r="P5" i="29"/>
  <c r="Q5" i="29"/>
  <c r="R5" i="29"/>
  <c r="S5" i="29"/>
  <c r="U75" i="29"/>
  <c r="H75" i="29"/>
  <c r="J75" i="29"/>
  <c r="K75" i="29"/>
  <c r="P75" i="29"/>
  <c r="Q75" i="29"/>
  <c r="S75" i="29"/>
  <c r="T75" i="29"/>
  <c r="H39" i="29"/>
  <c r="I39" i="29"/>
  <c r="I75" i="29" s="1"/>
  <c r="K39" i="29"/>
  <c r="L39" i="29"/>
  <c r="L75" i="29" s="1"/>
  <c r="M39" i="29"/>
  <c r="M75" i="29" s="1"/>
  <c r="N39" i="29"/>
  <c r="N75" i="29" s="1"/>
  <c r="R39" i="29"/>
  <c r="R75" i="29" s="1"/>
  <c r="S39" i="29"/>
  <c r="W4" i="29"/>
  <c r="U4" i="29"/>
  <c r="S4" i="29"/>
  <c r="H4" i="29"/>
  <c r="I4" i="29"/>
  <c r="K4" i="29"/>
  <c r="L4" i="29"/>
  <c r="M4" i="29"/>
  <c r="N4" i="29"/>
  <c r="R4" i="29"/>
  <c r="I36" i="9"/>
  <c r="CY33" i="215" s="1"/>
  <c r="J36" i="9"/>
  <c r="CZ33" i="215" s="1"/>
  <c r="K36" i="9"/>
  <c r="DA33" i="215" s="1"/>
  <c r="R7" i="9"/>
  <c r="DH4" i="215" s="1"/>
  <c r="R8" i="9"/>
  <c r="DH5" i="215" s="1"/>
  <c r="R9" i="9"/>
  <c r="DH6" i="215" s="1"/>
  <c r="R10" i="9"/>
  <c r="DH7" i="215" s="1"/>
  <c r="R11" i="9"/>
  <c r="DH8" i="215" s="1"/>
  <c r="R12" i="9"/>
  <c r="DH9" i="215" s="1"/>
  <c r="R13" i="9"/>
  <c r="DH10" i="215" s="1"/>
  <c r="R14" i="9"/>
  <c r="DH11" i="215" s="1"/>
  <c r="R15" i="9"/>
  <c r="DH12" i="215" s="1"/>
  <c r="R16" i="9"/>
  <c r="DH13" i="215" s="1"/>
  <c r="R17" i="9"/>
  <c r="DH14" i="215" s="1"/>
  <c r="R18" i="9"/>
  <c r="DH15" i="215" s="1"/>
  <c r="R19" i="9"/>
  <c r="DH16" i="215" s="1"/>
  <c r="R20" i="9"/>
  <c r="DH17" i="215" s="1"/>
  <c r="R21" i="9"/>
  <c r="DH18" i="215" s="1"/>
  <c r="R22" i="9"/>
  <c r="DH19" i="215" s="1"/>
  <c r="R23" i="9"/>
  <c r="DH20" i="215" s="1"/>
  <c r="R24" i="9"/>
  <c r="DH21" i="215" s="1"/>
  <c r="R25" i="9"/>
  <c r="DH22" i="215" s="1"/>
  <c r="R26" i="9"/>
  <c r="DH23" i="215" s="1"/>
  <c r="R27" i="9"/>
  <c r="DH24" i="215" s="1"/>
  <c r="R28" i="9"/>
  <c r="DH25" i="215" s="1"/>
  <c r="R29" i="9"/>
  <c r="DH26" i="215" s="1"/>
  <c r="R30" i="9"/>
  <c r="DH27" i="215" s="1"/>
  <c r="R31" i="9"/>
  <c r="DH28" i="215" s="1"/>
  <c r="R32" i="9"/>
  <c r="DH29" i="215" s="1"/>
  <c r="R33" i="9"/>
  <c r="DH30" i="215" s="1"/>
  <c r="R34" i="9"/>
  <c r="DH31" i="215" s="1"/>
  <c r="R35" i="9"/>
  <c r="DH32" i="215" s="1"/>
  <c r="L6" i="112"/>
  <c r="HA4" i="215" s="1"/>
  <c r="G8" i="112"/>
  <c r="GV6" i="215" s="1"/>
  <c r="T9" i="112"/>
  <c r="HI7" i="215" s="1"/>
  <c r="U9" i="112"/>
  <c r="HJ7" i="215" s="1"/>
  <c r="T10" i="112"/>
  <c r="HI8" i="215" s="1"/>
  <c r="G11" i="112"/>
  <c r="T12" i="112"/>
  <c r="HI10" i="215" s="1"/>
  <c r="T13" i="112"/>
  <c r="HI11" i="215" s="1"/>
  <c r="U13" i="112"/>
  <c r="HJ11" i="215" s="1"/>
  <c r="G14" i="112"/>
  <c r="GV12" i="215" s="1"/>
  <c r="T15" i="112"/>
  <c r="HI13" i="215" s="1"/>
  <c r="T16" i="112"/>
  <c r="HI14" i="215" s="1"/>
  <c r="U16" i="112"/>
  <c r="HJ14" i="215" s="1"/>
  <c r="G17" i="112"/>
  <c r="GV15" i="215" s="1"/>
  <c r="T18" i="112"/>
  <c r="HI16" i="215" s="1"/>
  <c r="U18" i="112"/>
  <c r="HJ16" i="215" s="1"/>
  <c r="T19" i="112"/>
  <c r="HI17" i="215" s="1"/>
  <c r="G20" i="112"/>
  <c r="GV18" i="215" s="1"/>
  <c r="T21" i="112"/>
  <c r="HI19" i="215" s="1"/>
  <c r="T22" i="112"/>
  <c r="HI20" i="215" s="1"/>
  <c r="G23" i="112"/>
  <c r="GV21" i="215" s="1"/>
  <c r="T24" i="112"/>
  <c r="HI22" i="215" s="1"/>
  <c r="T25" i="112"/>
  <c r="HI23" i="215" s="1"/>
  <c r="U25" i="112"/>
  <c r="HJ23" i="215" s="1"/>
  <c r="G26" i="112"/>
  <c r="T26" i="112" s="1"/>
  <c r="T27" i="112"/>
  <c r="HI25" i="215" s="1"/>
  <c r="U27" i="112"/>
  <c r="HJ25" i="215" s="1"/>
  <c r="T28" i="112"/>
  <c r="HI26" i="215" s="1"/>
  <c r="G29" i="112"/>
  <c r="GV27" i="215" s="1"/>
  <c r="T30" i="112"/>
  <c r="HI28" i="215" s="1"/>
  <c r="U30" i="112"/>
  <c r="HJ28" i="215" s="1"/>
  <c r="T31" i="112"/>
  <c r="HI29" i="215" s="1"/>
  <c r="G32" i="112"/>
  <c r="GV30" i="215" s="1"/>
  <c r="T33" i="112"/>
  <c r="HI31" i="215" s="1"/>
  <c r="U33" i="112"/>
  <c r="HJ31" i="215" s="1"/>
  <c r="T34" i="112"/>
  <c r="HI32" i="215" s="1"/>
  <c r="U34" i="112"/>
  <c r="HJ32" i="215" s="1"/>
  <c r="G35" i="112"/>
  <c r="GV33" i="215" s="1"/>
  <c r="T36" i="112"/>
  <c r="HI34" i="215" s="1"/>
  <c r="T37" i="112"/>
  <c r="HI35" i="215" s="1"/>
  <c r="U37" i="112"/>
  <c r="HJ35" i="215" s="1"/>
  <c r="G38" i="112"/>
  <c r="GV36" i="215" s="1"/>
  <c r="T39" i="112"/>
  <c r="HI37" i="215" s="1"/>
  <c r="T40" i="112"/>
  <c r="HI38" i="215" s="1"/>
  <c r="U40" i="112"/>
  <c r="HJ38" i="215" s="1"/>
  <c r="G41" i="112"/>
  <c r="GV39" i="215" s="1"/>
  <c r="T42" i="112"/>
  <c r="HI40" i="215" s="1"/>
  <c r="U42" i="112"/>
  <c r="HJ40" i="215" s="1"/>
  <c r="T43" i="112"/>
  <c r="HI41" i="215" s="1"/>
  <c r="G44" i="112"/>
  <c r="GV42" i="215" s="1"/>
  <c r="T45" i="112"/>
  <c r="HI43" i="215" s="1"/>
  <c r="U45" i="112"/>
  <c r="HJ43" i="215" s="1"/>
  <c r="T46" i="112"/>
  <c r="HI44" i="215" s="1"/>
  <c r="G47" i="112"/>
  <c r="GV45" i="215" s="1"/>
  <c r="T48" i="112"/>
  <c r="HI46" i="215" s="1"/>
  <c r="T49" i="112"/>
  <c r="HI47" i="215" s="1"/>
  <c r="U49" i="112"/>
  <c r="HJ47" i="215" s="1"/>
  <c r="G50" i="112"/>
  <c r="GV48" i="215" s="1"/>
  <c r="T51" i="112"/>
  <c r="HI49" i="215" s="1"/>
  <c r="U51" i="112"/>
  <c r="HJ49" i="215" s="1"/>
  <c r="T52" i="112"/>
  <c r="HI50" i="215" s="1"/>
  <c r="U52" i="112"/>
  <c r="HJ50" i="215" s="1"/>
  <c r="G53" i="112"/>
  <c r="GV51" i="215" s="1"/>
  <c r="T54" i="112"/>
  <c r="HI52" i="215" s="1"/>
  <c r="T55" i="112"/>
  <c r="HI53" i="215" s="1"/>
  <c r="G56" i="112"/>
  <c r="GV54" i="215" s="1"/>
  <c r="T57" i="112"/>
  <c r="HI55" i="215" s="1"/>
  <c r="U57" i="112"/>
  <c r="HJ55" i="215" s="1"/>
  <c r="T58" i="112"/>
  <c r="HI56" i="215" s="1"/>
  <c r="U58" i="112"/>
  <c r="HJ56" i="215" s="1"/>
  <c r="G59" i="112"/>
  <c r="GV57" i="215" s="1"/>
  <c r="T60" i="112"/>
  <c r="HI58" i="215" s="1"/>
  <c r="T61" i="112"/>
  <c r="HI59" i="215" s="1"/>
  <c r="G62" i="112"/>
  <c r="GV60" i="215" s="1"/>
  <c r="T63" i="112"/>
  <c r="HI61" i="215" s="1"/>
  <c r="T64" i="112"/>
  <c r="HI62" i="215" s="1"/>
  <c r="U64" i="112"/>
  <c r="HJ62" i="215" s="1"/>
  <c r="G65" i="112"/>
  <c r="GV63" i="215" s="1"/>
  <c r="T66" i="112"/>
  <c r="HI64" i="215" s="1"/>
  <c r="U66" i="112"/>
  <c r="HJ64" i="215" s="1"/>
  <c r="T67" i="112"/>
  <c r="HI65" i="215" s="1"/>
  <c r="G68" i="112"/>
  <c r="GV66" i="215" s="1"/>
  <c r="T69" i="112"/>
  <c r="HI67" i="215" s="1"/>
  <c r="U69" i="112"/>
  <c r="HJ67" i="215" s="1"/>
  <c r="T70" i="112"/>
  <c r="HI68" i="215" s="1"/>
  <c r="G71" i="112"/>
  <c r="GV69" i="215" s="1"/>
  <c r="T72" i="112"/>
  <c r="HI70" i="215" s="1"/>
  <c r="T73" i="112"/>
  <c r="HI71" i="215" s="1"/>
  <c r="U73" i="112"/>
  <c r="HJ71" i="215" s="1"/>
  <c r="G74" i="112"/>
  <c r="GV72" i="215" s="1"/>
  <c r="T75" i="112"/>
  <c r="HI73" i="215" s="1"/>
  <c r="U75" i="112"/>
  <c r="HJ73" i="215" s="1"/>
  <c r="T76" i="112"/>
  <c r="HI74" i="215" s="1"/>
  <c r="U76" i="112"/>
  <c r="HJ74" i="215" s="1"/>
  <c r="G77" i="112"/>
  <c r="GV75" i="215" s="1"/>
  <c r="T78" i="112"/>
  <c r="HI76" i="215" s="1"/>
  <c r="T79" i="112"/>
  <c r="HI77" i="215" s="1"/>
  <c r="G80" i="112"/>
  <c r="GV78" i="215" s="1"/>
  <c r="T81" i="112"/>
  <c r="HI79" i="215" s="1"/>
  <c r="U81" i="112"/>
  <c r="HJ79" i="215" s="1"/>
  <c r="T82" i="112"/>
  <c r="HI80" i="215" s="1"/>
  <c r="U82" i="112"/>
  <c r="HJ80" i="215" s="1"/>
  <c r="G83" i="112"/>
  <c r="GV81" i="215" s="1"/>
  <c r="T84" i="112"/>
  <c r="HI82" i="215" s="1"/>
  <c r="T85" i="112"/>
  <c r="HI83" i="215" s="1"/>
  <c r="G86" i="112"/>
  <c r="GV84" i="215" s="1"/>
  <c r="T87" i="112"/>
  <c r="HI85" i="215" s="1"/>
  <c r="T88" i="112"/>
  <c r="HI86" i="215" s="1"/>
  <c r="U88" i="112"/>
  <c r="HJ86" i="215" s="1"/>
  <c r="G89" i="112"/>
  <c r="GV87" i="215" s="1"/>
  <c r="T90" i="112"/>
  <c r="HI88" i="215" s="1"/>
  <c r="U90" i="112"/>
  <c r="HJ88" i="215" s="1"/>
  <c r="T91" i="112"/>
  <c r="HI89" i="215" s="1"/>
  <c r="G92" i="112"/>
  <c r="GV90" i="215" s="1"/>
  <c r="T93" i="112"/>
  <c r="HI91" i="215" s="1"/>
  <c r="U93" i="112"/>
  <c r="HJ91" i="215" s="1"/>
  <c r="T94" i="112"/>
  <c r="HI92" i="215" s="1"/>
  <c r="H5" i="112"/>
  <c r="I5" i="112"/>
  <c r="GX3" i="215" s="1"/>
  <c r="J5" i="112"/>
  <c r="K5" i="112"/>
  <c r="K47" i="112"/>
  <c r="GZ45" i="215" s="1"/>
  <c r="V5" i="112"/>
  <c r="HK3" i="215" s="1"/>
  <c r="T7" i="112"/>
  <c r="HI5" i="215" s="1"/>
  <c r="L8" i="112"/>
  <c r="L11" i="112"/>
  <c r="HA9" i="215" s="1"/>
  <c r="L14" i="112"/>
  <c r="HA12" i="215" s="1"/>
  <c r="L17" i="112"/>
  <c r="HA15" i="215" s="1"/>
  <c r="L20" i="112"/>
  <c r="HA18" i="215" s="1"/>
  <c r="L23" i="112"/>
  <c r="HA21" i="215" s="1"/>
  <c r="L26" i="112"/>
  <c r="HA24" i="215" s="1"/>
  <c r="L29" i="112"/>
  <c r="HA27" i="215" s="1"/>
  <c r="L32" i="112"/>
  <c r="HA30" i="215" s="1"/>
  <c r="L35" i="112"/>
  <c r="HA33" i="215" s="1"/>
  <c r="L38" i="112"/>
  <c r="HA36" i="215" s="1"/>
  <c r="L41" i="112"/>
  <c r="HA39" i="215" s="1"/>
  <c r="L44" i="112"/>
  <c r="HA42" i="215" s="1"/>
  <c r="L47" i="112"/>
  <c r="HA45" i="215" s="1"/>
  <c r="L50" i="112"/>
  <c r="HA48" i="215" s="1"/>
  <c r="L53" i="112"/>
  <c r="HA51" i="215" s="1"/>
  <c r="L56" i="112"/>
  <c r="HA54" i="215" s="1"/>
  <c r="L59" i="112"/>
  <c r="HA57" i="215" s="1"/>
  <c r="L62" i="112"/>
  <c r="HA60" i="215" s="1"/>
  <c r="L65" i="112"/>
  <c r="HA63" i="215" s="1"/>
  <c r="L68" i="112"/>
  <c r="HA66" i="215" s="1"/>
  <c r="L71" i="112"/>
  <c r="HA69" i="215" s="1"/>
  <c r="L74" i="112"/>
  <c r="HA72" i="215" s="1"/>
  <c r="L77" i="112"/>
  <c r="HA75" i="215" s="1"/>
  <c r="L80" i="112"/>
  <c r="HA78" i="215" s="1"/>
  <c r="L83" i="112"/>
  <c r="HA81" i="215" s="1"/>
  <c r="L86" i="112"/>
  <c r="HA84" i="215" s="1"/>
  <c r="L89" i="112"/>
  <c r="HA87" i="215" s="1"/>
  <c r="L92" i="112"/>
  <c r="HA90" i="215" s="1"/>
  <c r="H11" i="112"/>
  <c r="GW9" i="215" s="1"/>
  <c r="I11" i="112"/>
  <c r="GX9" i="215" s="1"/>
  <c r="J11" i="112"/>
  <c r="GY9" i="215" s="1"/>
  <c r="K11" i="112"/>
  <c r="H14" i="112"/>
  <c r="GW12" i="215" s="1"/>
  <c r="I14" i="112"/>
  <c r="GX12" i="215" s="1"/>
  <c r="J14" i="112"/>
  <c r="GY12" i="215" s="1"/>
  <c r="K14" i="112"/>
  <c r="GZ12" i="215" s="1"/>
  <c r="H17" i="112"/>
  <c r="GW15" i="215" s="1"/>
  <c r="I17" i="112"/>
  <c r="GX15" i="215" s="1"/>
  <c r="J17" i="112"/>
  <c r="GY15" i="215" s="1"/>
  <c r="K17" i="112"/>
  <c r="GZ15" i="215" s="1"/>
  <c r="H20" i="112"/>
  <c r="GW18" i="215" s="1"/>
  <c r="I20" i="112"/>
  <c r="GX18" i="215" s="1"/>
  <c r="J20" i="112"/>
  <c r="GY18" i="215" s="1"/>
  <c r="K20" i="112"/>
  <c r="GZ18" i="215" s="1"/>
  <c r="H23" i="112"/>
  <c r="GW21" i="215" s="1"/>
  <c r="I23" i="112"/>
  <c r="GX21" i="215" s="1"/>
  <c r="J23" i="112"/>
  <c r="GY21" i="215" s="1"/>
  <c r="K23" i="112"/>
  <c r="GZ21" i="215" s="1"/>
  <c r="H26" i="112"/>
  <c r="GW24" i="215" s="1"/>
  <c r="I26" i="112"/>
  <c r="GX24" i="215" s="1"/>
  <c r="J26" i="112"/>
  <c r="GY24" i="215" s="1"/>
  <c r="K26" i="112"/>
  <c r="GZ24" i="215" s="1"/>
  <c r="H29" i="112"/>
  <c r="GW27" i="215" s="1"/>
  <c r="I29" i="112"/>
  <c r="GX27" i="215" s="1"/>
  <c r="J29" i="112"/>
  <c r="GY27" i="215" s="1"/>
  <c r="K29" i="112"/>
  <c r="GZ27" i="215" s="1"/>
  <c r="H32" i="112"/>
  <c r="GW30" i="215" s="1"/>
  <c r="I32" i="112"/>
  <c r="GX30" i="215" s="1"/>
  <c r="J32" i="112"/>
  <c r="GY30" i="215" s="1"/>
  <c r="K32" i="112"/>
  <c r="GZ30" i="215" s="1"/>
  <c r="H35" i="112"/>
  <c r="GW33" i="215" s="1"/>
  <c r="I35" i="112"/>
  <c r="GX33" i="215" s="1"/>
  <c r="J35" i="112"/>
  <c r="GY33" i="215" s="1"/>
  <c r="K35" i="112"/>
  <c r="GZ33" i="215" s="1"/>
  <c r="H38" i="112"/>
  <c r="GW36" i="215" s="1"/>
  <c r="I38" i="112"/>
  <c r="GX36" i="215" s="1"/>
  <c r="J38" i="112"/>
  <c r="GY36" i="215" s="1"/>
  <c r="K38" i="112"/>
  <c r="GZ36" i="215" s="1"/>
  <c r="H41" i="112"/>
  <c r="GW39" i="215" s="1"/>
  <c r="I41" i="112"/>
  <c r="GX39" i="215" s="1"/>
  <c r="J41" i="112"/>
  <c r="GY39" i="215" s="1"/>
  <c r="K41" i="112"/>
  <c r="GZ39" i="215" s="1"/>
  <c r="H44" i="112"/>
  <c r="GW42" i="215" s="1"/>
  <c r="I44" i="112"/>
  <c r="GX42" i="215" s="1"/>
  <c r="J44" i="112"/>
  <c r="GY42" i="215" s="1"/>
  <c r="K44" i="112"/>
  <c r="GZ42" i="215" s="1"/>
  <c r="H47" i="112"/>
  <c r="GW45" i="215" s="1"/>
  <c r="I47" i="112"/>
  <c r="GX45" i="215" s="1"/>
  <c r="J47" i="112"/>
  <c r="GY45" i="215" s="1"/>
  <c r="H50" i="112"/>
  <c r="GW48" i="215" s="1"/>
  <c r="I50" i="112"/>
  <c r="GX48" i="215" s="1"/>
  <c r="J50" i="112"/>
  <c r="GY48" i="215" s="1"/>
  <c r="K50" i="112"/>
  <c r="GZ48" i="215" s="1"/>
  <c r="H53" i="112"/>
  <c r="GW51" i="215" s="1"/>
  <c r="I53" i="112"/>
  <c r="GX51" i="215" s="1"/>
  <c r="J53" i="112"/>
  <c r="GY51" i="215" s="1"/>
  <c r="K53" i="112"/>
  <c r="GZ51" i="215" s="1"/>
  <c r="H56" i="112"/>
  <c r="GW54" i="215" s="1"/>
  <c r="I56" i="112"/>
  <c r="GX54" i="215" s="1"/>
  <c r="J56" i="112"/>
  <c r="GY54" i="215" s="1"/>
  <c r="K56" i="112"/>
  <c r="GZ54" i="215" s="1"/>
  <c r="H59" i="112"/>
  <c r="GW57" i="215" s="1"/>
  <c r="I59" i="112"/>
  <c r="GX57" i="215" s="1"/>
  <c r="J59" i="112"/>
  <c r="GY57" i="215" s="1"/>
  <c r="K59" i="112"/>
  <c r="GZ57" i="215" s="1"/>
  <c r="H62" i="112"/>
  <c r="GW60" i="215" s="1"/>
  <c r="I62" i="112"/>
  <c r="GX60" i="215" s="1"/>
  <c r="J62" i="112"/>
  <c r="GY60" i="215" s="1"/>
  <c r="K62" i="112"/>
  <c r="GZ60" i="215" s="1"/>
  <c r="H65" i="112"/>
  <c r="GW63" i="215" s="1"/>
  <c r="I65" i="112"/>
  <c r="GX63" i="215" s="1"/>
  <c r="J65" i="112"/>
  <c r="GY63" i="215" s="1"/>
  <c r="K65" i="112"/>
  <c r="GZ63" i="215" s="1"/>
  <c r="H68" i="112"/>
  <c r="GW66" i="215" s="1"/>
  <c r="I68" i="112"/>
  <c r="GX66" i="215" s="1"/>
  <c r="J68" i="112"/>
  <c r="GY66" i="215" s="1"/>
  <c r="K68" i="112"/>
  <c r="GZ66" i="215" s="1"/>
  <c r="H71" i="112"/>
  <c r="GW69" i="215" s="1"/>
  <c r="I71" i="112"/>
  <c r="GX69" i="215" s="1"/>
  <c r="J71" i="112"/>
  <c r="GY69" i="215" s="1"/>
  <c r="K71" i="112"/>
  <c r="GZ69" i="215" s="1"/>
  <c r="H74" i="112"/>
  <c r="GW72" i="215" s="1"/>
  <c r="I74" i="112"/>
  <c r="GX72" i="215" s="1"/>
  <c r="J74" i="112"/>
  <c r="GY72" i="215" s="1"/>
  <c r="K74" i="112"/>
  <c r="GZ72" i="215" s="1"/>
  <c r="H77" i="112"/>
  <c r="GW75" i="215" s="1"/>
  <c r="I77" i="112"/>
  <c r="GX75" i="215" s="1"/>
  <c r="J77" i="112"/>
  <c r="GY75" i="215" s="1"/>
  <c r="K77" i="112"/>
  <c r="GZ75" i="215" s="1"/>
  <c r="H80" i="112"/>
  <c r="GW78" i="215" s="1"/>
  <c r="I80" i="112"/>
  <c r="GX78" i="215" s="1"/>
  <c r="J80" i="112"/>
  <c r="GY78" i="215" s="1"/>
  <c r="K80" i="112"/>
  <c r="GZ78" i="215" s="1"/>
  <c r="H83" i="112"/>
  <c r="GW81" i="215" s="1"/>
  <c r="I83" i="112"/>
  <c r="GX81" i="215" s="1"/>
  <c r="J83" i="112"/>
  <c r="GY81" i="215" s="1"/>
  <c r="K83" i="112"/>
  <c r="GZ81" i="215" s="1"/>
  <c r="H86" i="112"/>
  <c r="GW84" i="215" s="1"/>
  <c r="I86" i="112"/>
  <c r="GX84" i="215" s="1"/>
  <c r="J86" i="112"/>
  <c r="GY84" i="215" s="1"/>
  <c r="K86" i="112"/>
  <c r="GZ84" i="215" s="1"/>
  <c r="H89" i="112"/>
  <c r="GW87" i="215" s="1"/>
  <c r="I89" i="112"/>
  <c r="GX87" i="215" s="1"/>
  <c r="J89" i="112"/>
  <c r="GY87" i="215" s="1"/>
  <c r="K89" i="112"/>
  <c r="GZ87" i="215" s="1"/>
  <c r="H92" i="112"/>
  <c r="GW90" i="215" s="1"/>
  <c r="I92" i="112"/>
  <c r="GX90" i="215" s="1"/>
  <c r="J92" i="112"/>
  <c r="GY90" i="215" s="1"/>
  <c r="K92" i="112"/>
  <c r="GZ90" i="215" s="1"/>
  <c r="H8" i="112"/>
  <c r="GW6" i="215" s="1"/>
  <c r="I8" i="112"/>
  <c r="J8" i="112"/>
  <c r="GY6" i="215" s="1"/>
  <c r="K8" i="112"/>
  <c r="GZ6" i="215" s="1"/>
  <c r="G6" i="112"/>
  <c r="GV4" i="215" s="1"/>
  <c r="AX79" i="4"/>
  <c r="AX80" i="4"/>
  <c r="AX81" i="4"/>
  <c r="AX82" i="4"/>
  <c r="AX83" i="4"/>
  <c r="E48" i="4"/>
  <c r="S12" i="4"/>
  <c r="H2" i="215" s="1"/>
  <c r="N8" i="170"/>
  <c r="Q8" i="172"/>
  <c r="S8" i="168"/>
  <c r="Q8" i="169"/>
  <c r="Y8" i="167"/>
  <c r="W8" i="166"/>
  <c r="V8" i="165"/>
  <c r="AE8" i="108"/>
  <c r="C76" i="29"/>
  <c r="C77" i="29"/>
  <c r="C78" i="29"/>
  <c r="C79" i="29"/>
  <c r="C80" i="29"/>
  <c r="D5" i="112"/>
  <c r="F5" i="112"/>
  <c r="M5" i="112"/>
  <c r="N5" i="112"/>
  <c r="O5" i="112"/>
  <c r="P5" i="112"/>
  <c r="HE3" i="215" s="1"/>
  <c r="Q6" i="112"/>
  <c r="HF4" i="215" s="1"/>
  <c r="Q5" i="112"/>
  <c r="HF3" i="215" s="1"/>
  <c r="R5" i="112"/>
  <c r="S5" i="112"/>
  <c r="V40" i="29" s="1"/>
  <c r="V76" i="29" s="1"/>
  <c r="D8" i="112"/>
  <c r="GS6" i="215" s="1"/>
  <c r="E8" i="112"/>
  <c r="F8" i="112"/>
  <c r="GU6" i="215" s="1"/>
  <c r="M8" i="112"/>
  <c r="HB6" i="215" s="1"/>
  <c r="N8" i="112"/>
  <c r="HC6" i="215" s="1"/>
  <c r="O8" i="112"/>
  <c r="HD6" i="215" s="1"/>
  <c r="P8" i="112"/>
  <c r="HE6" i="215" s="1"/>
  <c r="Q8" i="112"/>
  <c r="HF6" i="215" s="1"/>
  <c r="R8" i="112"/>
  <c r="HG6" i="215" s="1"/>
  <c r="S8" i="112"/>
  <c r="HH6" i="215" s="1"/>
  <c r="C81" i="29"/>
  <c r="C82" i="29"/>
  <c r="C83" i="29"/>
  <c r="C84" i="29"/>
  <c r="C85" i="29"/>
  <c r="C86" i="29"/>
  <c r="C87" i="29"/>
  <c r="C88" i="29"/>
  <c r="C89" i="29"/>
  <c r="C90" i="29"/>
  <c r="C91" i="29"/>
  <c r="C92" i="29"/>
  <c r="C93" i="29"/>
  <c r="C94" i="29"/>
  <c r="C95" i="29"/>
  <c r="C96" i="29"/>
  <c r="C97" i="29"/>
  <c r="C98" i="29"/>
  <c r="C99" i="29"/>
  <c r="C100" i="29"/>
  <c r="C101" i="29"/>
  <c r="C102" i="29"/>
  <c r="C103" i="29"/>
  <c r="C104" i="29"/>
  <c r="C105" i="29"/>
  <c r="E44" i="4"/>
  <c r="H6" i="55"/>
  <c r="GM3" i="215" s="1"/>
  <c r="J14" i="84"/>
  <c r="EM9" i="215" s="1"/>
  <c r="H7" i="55"/>
  <c r="GM4" i="215" s="1"/>
  <c r="B44" i="170"/>
  <c r="B44" i="172"/>
  <c r="B44" i="168"/>
  <c r="B44" i="169"/>
  <c r="B44" i="167"/>
  <c r="B44" i="166"/>
  <c r="B44" i="165"/>
  <c r="B44" i="108"/>
  <c r="M25" i="167"/>
  <c r="P22" i="167"/>
  <c r="P21" i="167"/>
  <c r="P20" i="167"/>
  <c r="P19" i="167"/>
  <c r="P16" i="167"/>
  <c r="P15" i="167"/>
  <c r="P14" i="167"/>
  <c r="P13" i="167"/>
  <c r="M25" i="166"/>
  <c r="P22" i="166"/>
  <c r="P21" i="166"/>
  <c r="P20" i="166"/>
  <c r="P19" i="166"/>
  <c r="P16" i="166"/>
  <c r="P15" i="166"/>
  <c r="P14" i="166"/>
  <c r="P13" i="166"/>
  <c r="J41" i="170"/>
  <c r="I41" i="170"/>
  <c r="H41" i="170"/>
  <c r="J40" i="170"/>
  <c r="I40" i="170"/>
  <c r="H40" i="170"/>
  <c r="J39" i="170"/>
  <c r="I39" i="170"/>
  <c r="H39" i="170"/>
  <c r="J38" i="170"/>
  <c r="I38" i="170"/>
  <c r="H38" i="170"/>
  <c r="J37" i="170"/>
  <c r="I37" i="170"/>
  <c r="H37" i="170"/>
  <c r="J36" i="170"/>
  <c r="I36" i="170"/>
  <c r="H36" i="170"/>
  <c r="J35" i="170"/>
  <c r="I35" i="170"/>
  <c r="H35" i="170"/>
  <c r="J34" i="170"/>
  <c r="I34" i="170"/>
  <c r="H34" i="170"/>
  <c r="J33" i="170"/>
  <c r="I33" i="170"/>
  <c r="H33" i="170"/>
  <c r="J32" i="170"/>
  <c r="I32" i="170"/>
  <c r="H32" i="170"/>
  <c r="J31" i="170"/>
  <c r="I31" i="170"/>
  <c r="H31" i="170"/>
  <c r="J30" i="170"/>
  <c r="I30" i="170"/>
  <c r="H30" i="170"/>
  <c r="J29" i="170"/>
  <c r="I29" i="170"/>
  <c r="H29" i="170"/>
  <c r="J28" i="170"/>
  <c r="I28" i="170"/>
  <c r="H28" i="170"/>
  <c r="J27" i="170"/>
  <c r="I27" i="170"/>
  <c r="H27" i="170"/>
  <c r="J26" i="170"/>
  <c r="I26" i="170"/>
  <c r="H26" i="170"/>
  <c r="J41" i="172"/>
  <c r="I41" i="172"/>
  <c r="H41" i="172"/>
  <c r="J40" i="172"/>
  <c r="I40" i="172"/>
  <c r="H40" i="172"/>
  <c r="J39" i="172"/>
  <c r="I39" i="172"/>
  <c r="H39" i="172"/>
  <c r="J38" i="172"/>
  <c r="I38" i="172"/>
  <c r="H38" i="172"/>
  <c r="J37" i="172"/>
  <c r="I37" i="172"/>
  <c r="H37" i="172"/>
  <c r="J36" i="172"/>
  <c r="I36" i="172"/>
  <c r="H36" i="172"/>
  <c r="J35" i="172"/>
  <c r="I35" i="172"/>
  <c r="H35" i="172"/>
  <c r="J34" i="172"/>
  <c r="I34" i="172"/>
  <c r="H34" i="172"/>
  <c r="J33" i="172"/>
  <c r="I33" i="172"/>
  <c r="H33" i="172"/>
  <c r="J32" i="172"/>
  <c r="I32" i="172"/>
  <c r="H32" i="172"/>
  <c r="J31" i="172"/>
  <c r="I31" i="172"/>
  <c r="H31" i="172"/>
  <c r="J30" i="172"/>
  <c r="I30" i="172"/>
  <c r="H30" i="172"/>
  <c r="J29" i="172"/>
  <c r="I29" i="172"/>
  <c r="H29" i="172"/>
  <c r="J28" i="172"/>
  <c r="I28" i="172"/>
  <c r="H28" i="172"/>
  <c r="J27" i="172"/>
  <c r="I27" i="172"/>
  <c r="H27" i="172"/>
  <c r="J26" i="172"/>
  <c r="I26" i="172"/>
  <c r="H26" i="172"/>
  <c r="J41" i="168"/>
  <c r="I41" i="168"/>
  <c r="H41" i="168"/>
  <c r="J40" i="168"/>
  <c r="I40" i="168"/>
  <c r="H40" i="168"/>
  <c r="J39" i="168"/>
  <c r="I39" i="168"/>
  <c r="H39" i="168"/>
  <c r="J38" i="168"/>
  <c r="I38" i="168"/>
  <c r="H38" i="168"/>
  <c r="J37" i="168"/>
  <c r="I37" i="168"/>
  <c r="H37" i="168"/>
  <c r="J36" i="168"/>
  <c r="I36" i="168"/>
  <c r="H36" i="168"/>
  <c r="J35" i="168"/>
  <c r="I35" i="168"/>
  <c r="H35" i="168"/>
  <c r="J34" i="168"/>
  <c r="I34" i="168"/>
  <c r="H34" i="168"/>
  <c r="J33" i="168"/>
  <c r="I33" i="168"/>
  <c r="H33" i="168"/>
  <c r="J32" i="168"/>
  <c r="I32" i="168"/>
  <c r="H32" i="168"/>
  <c r="J31" i="168"/>
  <c r="I31" i="168"/>
  <c r="H31" i="168"/>
  <c r="J30" i="168"/>
  <c r="I30" i="168"/>
  <c r="H30" i="168"/>
  <c r="J29" i="168"/>
  <c r="I29" i="168"/>
  <c r="H29" i="168"/>
  <c r="J28" i="168"/>
  <c r="I28" i="168"/>
  <c r="H28" i="168"/>
  <c r="J27" i="168"/>
  <c r="I27" i="168"/>
  <c r="H27" i="168"/>
  <c r="J26" i="168"/>
  <c r="I26" i="168"/>
  <c r="H26" i="168"/>
  <c r="J41" i="169"/>
  <c r="I41" i="169"/>
  <c r="H41" i="169"/>
  <c r="J40" i="169"/>
  <c r="I40" i="169"/>
  <c r="H40" i="169"/>
  <c r="J39" i="169"/>
  <c r="I39" i="169"/>
  <c r="H39" i="169"/>
  <c r="J38" i="169"/>
  <c r="I38" i="169"/>
  <c r="H38" i="169"/>
  <c r="J37" i="169"/>
  <c r="I37" i="169"/>
  <c r="H37" i="169"/>
  <c r="J36" i="169"/>
  <c r="I36" i="169"/>
  <c r="H36" i="169"/>
  <c r="J35" i="169"/>
  <c r="I35" i="169"/>
  <c r="H35" i="169"/>
  <c r="J34" i="169"/>
  <c r="I34" i="169"/>
  <c r="H34" i="169"/>
  <c r="J33" i="169"/>
  <c r="I33" i="169"/>
  <c r="H33" i="169"/>
  <c r="J32" i="169"/>
  <c r="I32" i="169"/>
  <c r="H32" i="169"/>
  <c r="J31" i="169"/>
  <c r="I31" i="169"/>
  <c r="H31" i="169"/>
  <c r="J30" i="169"/>
  <c r="I30" i="169"/>
  <c r="H30" i="169"/>
  <c r="J29" i="169"/>
  <c r="I29" i="169"/>
  <c r="H29" i="169"/>
  <c r="J28" i="169"/>
  <c r="I28" i="169"/>
  <c r="H28" i="169"/>
  <c r="J27" i="169"/>
  <c r="I27" i="169"/>
  <c r="H27" i="169"/>
  <c r="J26" i="169"/>
  <c r="I26" i="169"/>
  <c r="H26" i="169"/>
  <c r="J41" i="167"/>
  <c r="I41" i="167"/>
  <c r="H41" i="167"/>
  <c r="J40" i="167"/>
  <c r="I40" i="167"/>
  <c r="H40" i="167"/>
  <c r="J39" i="167"/>
  <c r="I39" i="167"/>
  <c r="H39" i="167"/>
  <c r="J38" i="167"/>
  <c r="I38" i="167"/>
  <c r="H38" i="167"/>
  <c r="J37" i="167"/>
  <c r="I37" i="167"/>
  <c r="H37" i="167"/>
  <c r="J36" i="167"/>
  <c r="I36" i="167"/>
  <c r="H36" i="167"/>
  <c r="J35" i="167"/>
  <c r="I35" i="167"/>
  <c r="H35" i="167"/>
  <c r="J34" i="167"/>
  <c r="I34" i="167"/>
  <c r="H34" i="167"/>
  <c r="J33" i="167"/>
  <c r="I33" i="167"/>
  <c r="H33" i="167"/>
  <c r="J32" i="167"/>
  <c r="I32" i="167"/>
  <c r="H32" i="167"/>
  <c r="J31" i="167"/>
  <c r="I31" i="167"/>
  <c r="H31" i="167"/>
  <c r="J30" i="167"/>
  <c r="I30" i="167"/>
  <c r="H30" i="167"/>
  <c r="J29" i="167"/>
  <c r="I29" i="167"/>
  <c r="H29" i="167"/>
  <c r="J28" i="167"/>
  <c r="I28" i="167"/>
  <c r="H28" i="167"/>
  <c r="J27" i="167"/>
  <c r="I27" i="167"/>
  <c r="H27" i="167"/>
  <c r="J26" i="167"/>
  <c r="I26" i="167"/>
  <c r="H26" i="167"/>
  <c r="J41" i="166"/>
  <c r="I41" i="166"/>
  <c r="H41" i="166"/>
  <c r="J40" i="166"/>
  <c r="I40" i="166"/>
  <c r="H40" i="166"/>
  <c r="J39" i="166"/>
  <c r="I39" i="166"/>
  <c r="H39" i="166"/>
  <c r="J38" i="166"/>
  <c r="I38" i="166"/>
  <c r="H38" i="166"/>
  <c r="J37" i="166"/>
  <c r="I37" i="166"/>
  <c r="H37" i="166"/>
  <c r="J36" i="166"/>
  <c r="I36" i="166"/>
  <c r="H36" i="166"/>
  <c r="J35" i="166"/>
  <c r="I35" i="166"/>
  <c r="H35" i="166"/>
  <c r="J34" i="166"/>
  <c r="I34" i="166"/>
  <c r="H34" i="166"/>
  <c r="J33" i="166"/>
  <c r="I33" i="166"/>
  <c r="H33" i="166"/>
  <c r="J32" i="166"/>
  <c r="I32" i="166"/>
  <c r="H32" i="166"/>
  <c r="J31" i="166"/>
  <c r="I31" i="166"/>
  <c r="H31" i="166"/>
  <c r="J30" i="166"/>
  <c r="I30" i="166"/>
  <c r="H30" i="166"/>
  <c r="J29" i="166"/>
  <c r="I29" i="166"/>
  <c r="H29" i="166"/>
  <c r="J28" i="166"/>
  <c r="I28" i="166"/>
  <c r="H28" i="166"/>
  <c r="J27" i="166"/>
  <c r="I27" i="166"/>
  <c r="H27" i="166"/>
  <c r="J26" i="166"/>
  <c r="I26" i="166"/>
  <c r="H26" i="166"/>
  <c r="M25" i="165"/>
  <c r="P22" i="165"/>
  <c r="P21" i="165"/>
  <c r="P20" i="165"/>
  <c r="P19" i="165"/>
  <c r="P16" i="165"/>
  <c r="P15" i="165"/>
  <c r="P14" i="165"/>
  <c r="P13" i="165"/>
  <c r="J41" i="165"/>
  <c r="I41" i="165"/>
  <c r="H41" i="165"/>
  <c r="J40" i="165"/>
  <c r="I40" i="165"/>
  <c r="H40" i="165"/>
  <c r="J39" i="165"/>
  <c r="I39" i="165"/>
  <c r="H39" i="165"/>
  <c r="J38" i="165"/>
  <c r="I38" i="165"/>
  <c r="H38" i="165"/>
  <c r="J37" i="165"/>
  <c r="I37" i="165"/>
  <c r="H37" i="165"/>
  <c r="J36" i="165"/>
  <c r="I36" i="165"/>
  <c r="H36" i="165"/>
  <c r="J35" i="165"/>
  <c r="I35" i="165"/>
  <c r="H35" i="165"/>
  <c r="J34" i="165"/>
  <c r="I34" i="165"/>
  <c r="H34" i="165"/>
  <c r="J33" i="165"/>
  <c r="I33" i="165"/>
  <c r="H33" i="165"/>
  <c r="J32" i="165"/>
  <c r="I32" i="165"/>
  <c r="H32" i="165"/>
  <c r="J31" i="165"/>
  <c r="I31" i="165"/>
  <c r="H31" i="165"/>
  <c r="J30" i="165"/>
  <c r="I30" i="165"/>
  <c r="H30" i="165"/>
  <c r="J29" i="165"/>
  <c r="I29" i="165"/>
  <c r="H29" i="165"/>
  <c r="J28" i="165"/>
  <c r="I28" i="165"/>
  <c r="H28" i="165"/>
  <c r="J27" i="165"/>
  <c r="I27" i="165"/>
  <c r="H27" i="165"/>
  <c r="J26" i="165"/>
  <c r="I26" i="165"/>
  <c r="H26" i="165"/>
  <c r="H36" i="81"/>
  <c r="KY31" i="215" s="1"/>
  <c r="H34" i="81"/>
  <c r="KY29" i="215" s="1"/>
  <c r="H31" i="81"/>
  <c r="KY26" i="215" s="1"/>
  <c r="H28" i="81"/>
  <c r="KY23" i="215" s="1"/>
  <c r="H26" i="81"/>
  <c r="KY21" i="215" s="1"/>
  <c r="H23" i="81"/>
  <c r="KY18" i="215" s="1"/>
  <c r="H20" i="81"/>
  <c r="KY15" i="215" s="1"/>
  <c r="H18" i="81"/>
  <c r="KY13" i="215" s="1"/>
  <c r="H15" i="81"/>
  <c r="KY10" i="215" s="1"/>
  <c r="H12" i="81"/>
  <c r="KY7" i="215" s="1"/>
  <c r="H10" i="81"/>
  <c r="KY5" i="215" s="1"/>
  <c r="L9" i="19"/>
  <c r="KK4" i="215" s="1"/>
  <c r="L12" i="19"/>
  <c r="KK7" i="215" s="1"/>
  <c r="L17" i="19"/>
  <c r="KK12" i="215" s="1"/>
  <c r="L20" i="19"/>
  <c r="KK15" i="215" s="1"/>
  <c r="L25" i="19"/>
  <c r="KK20" i="215" s="1"/>
  <c r="L28" i="19"/>
  <c r="KK23" i="215" s="1"/>
  <c r="L33" i="19"/>
  <c r="KK28" i="215" s="1"/>
  <c r="L36" i="19"/>
  <c r="KK31" i="215" s="1"/>
  <c r="L8" i="19"/>
  <c r="KK3" i="215" s="1"/>
  <c r="I35" i="56"/>
  <c r="MJ32" i="215" s="1"/>
  <c r="I34" i="56"/>
  <c r="MJ31" i="215" s="1"/>
  <c r="I33" i="56"/>
  <c r="MJ30" i="215" s="1"/>
  <c r="I32" i="56"/>
  <c r="MJ29" i="215" s="1"/>
  <c r="I31" i="56"/>
  <c r="MJ28" i="215" s="1"/>
  <c r="I30" i="56"/>
  <c r="MJ27" i="215" s="1"/>
  <c r="I29" i="56"/>
  <c r="MJ26" i="215" s="1"/>
  <c r="I28" i="56"/>
  <c r="MJ25" i="215" s="1"/>
  <c r="I27" i="56"/>
  <c r="MJ24" i="215" s="1"/>
  <c r="I26" i="56"/>
  <c r="MJ23" i="215" s="1"/>
  <c r="I25" i="56"/>
  <c r="MJ22" i="215" s="1"/>
  <c r="I24" i="56"/>
  <c r="MJ21" i="215" s="1"/>
  <c r="I23" i="56"/>
  <c r="MJ20" i="215" s="1"/>
  <c r="I22" i="56"/>
  <c r="MJ19" i="215" s="1"/>
  <c r="I21" i="56"/>
  <c r="MJ18" i="215" s="1"/>
  <c r="I20" i="56"/>
  <c r="MJ17" i="215" s="1"/>
  <c r="I19" i="56"/>
  <c r="MJ16" i="215" s="1"/>
  <c r="I18" i="56"/>
  <c r="MJ15" i="215" s="1"/>
  <c r="I17" i="56"/>
  <c r="MJ14" i="215" s="1"/>
  <c r="I16" i="56"/>
  <c r="MJ13" i="215" s="1"/>
  <c r="I15" i="56"/>
  <c r="MJ12" i="215" s="1"/>
  <c r="I14" i="56"/>
  <c r="MJ11" i="215" s="1"/>
  <c r="I13" i="56"/>
  <c r="MJ10" i="215" s="1"/>
  <c r="I12" i="56"/>
  <c r="MJ9" i="215" s="1"/>
  <c r="I11" i="56"/>
  <c r="MJ8" i="215" s="1"/>
  <c r="I10" i="56"/>
  <c r="MJ7" i="215" s="1"/>
  <c r="I9" i="56"/>
  <c r="MJ6" i="215" s="1"/>
  <c r="I8" i="56"/>
  <c r="MJ5" i="215" s="1"/>
  <c r="I7" i="56"/>
  <c r="MJ4" i="215" s="1"/>
  <c r="I6" i="56"/>
  <c r="MJ3" i="215" s="1"/>
  <c r="H11" i="84"/>
  <c r="EL6" i="215" s="1"/>
  <c r="H23" i="84"/>
  <c r="EL18" i="215" s="1"/>
  <c r="H26" i="84"/>
  <c r="EL21" i="215" s="1"/>
  <c r="H31" i="84"/>
  <c r="EL26" i="215" s="1"/>
  <c r="H34" i="84"/>
  <c r="EL29" i="215" s="1"/>
  <c r="L10" i="11"/>
  <c r="DY5" i="215" s="1"/>
  <c r="L16" i="11"/>
  <c r="DY11" i="215" s="1"/>
  <c r="L19" i="11"/>
  <c r="DY14" i="215" s="1"/>
  <c r="L24" i="11"/>
  <c r="DY19" i="215" s="1"/>
  <c r="L27" i="11"/>
  <c r="DY22" i="215" s="1"/>
  <c r="L31" i="11"/>
  <c r="DY26" i="215" s="1"/>
  <c r="L32" i="11"/>
  <c r="DY27" i="215" s="1"/>
  <c r="L35" i="11"/>
  <c r="DY30" i="215" s="1"/>
  <c r="C41" i="5"/>
  <c r="H35" i="55"/>
  <c r="GM32" i="215" s="1"/>
  <c r="H34" i="55"/>
  <c r="GM31" i="215" s="1"/>
  <c r="H33" i="55"/>
  <c r="GM30" i="215" s="1"/>
  <c r="H32" i="55"/>
  <c r="GM29" i="215" s="1"/>
  <c r="H31" i="55"/>
  <c r="GM28" i="215" s="1"/>
  <c r="H30" i="55"/>
  <c r="GM27" i="215" s="1"/>
  <c r="H29" i="55"/>
  <c r="GM26" i="215" s="1"/>
  <c r="H28" i="55"/>
  <c r="GM25" i="215" s="1"/>
  <c r="H27" i="55"/>
  <c r="GM24" i="215" s="1"/>
  <c r="H26" i="55"/>
  <c r="GM23" i="215" s="1"/>
  <c r="H25" i="55"/>
  <c r="GM22" i="215" s="1"/>
  <c r="H24" i="55"/>
  <c r="GM21" i="215" s="1"/>
  <c r="H23" i="55"/>
  <c r="GM20" i="215" s="1"/>
  <c r="H22" i="55"/>
  <c r="GM19" i="215" s="1"/>
  <c r="H21" i="55"/>
  <c r="GM18" i="215" s="1"/>
  <c r="H20" i="55"/>
  <c r="GM17" i="215" s="1"/>
  <c r="H19" i="55"/>
  <c r="GM16" i="215" s="1"/>
  <c r="H18" i="55"/>
  <c r="GM15" i="215" s="1"/>
  <c r="H17" i="55"/>
  <c r="GM14" i="215" s="1"/>
  <c r="H16" i="55"/>
  <c r="GM13" i="215" s="1"/>
  <c r="H15" i="55"/>
  <c r="GM12" i="215" s="1"/>
  <c r="H14" i="55"/>
  <c r="GM11" i="215" s="1"/>
  <c r="H13" i="55"/>
  <c r="GM10" i="215" s="1"/>
  <c r="H12" i="55"/>
  <c r="GM9" i="215" s="1"/>
  <c r="H11" i="55"/>
  <c r="GM8" i="215" s="1"/>
  <c r="H10" i="55"/>
  <c r="GM7" i="215" s="1"/>
  <c r="H9" i="55"/>
  <c r="GM6" i="215" s="1"/>
  <c r="H8" i="55"/>
  <c r="GM5" i="215" s="1"/>
  <c r="L8" i="11"/>
  <c r="DY3" i="215" s="1"/>
  <c r="H9" i="66"/>
  <c r="IO4" i="215" s="1"/>
  <c r="H10" i="66"/>
  <c r="H11" i="66"/>
  <c r="IO6" i="215" s="1"/>
  <c r="H12" i="66"/>
  <c r="IO7" i="215" s="1"/>
  <c r="H13" i="66"/>
  <c r="IO8" i="215" s="1"/>
  <c r="H14" i="66"/>
  <c r="IO9" i="215" s="1"/>
  <c r="H15" i="66"/>
  <c r="IO10" i="215" s="1"/>
  <c r="H16" i="66"/>
  <c r="IO11" i="215" s="1"/>
  <c r="H17" i="66"/>
  <c r="IO12" i="215" s="1"/>
  <c r="H18" i="66"/>
  <c r="IO13" i="215" s="1"/>
  <c r="H19" i="66"/>
  <c r="IO14" i="215" s="1"/>
  <c r="H20" i="66"/>
  <c r="IO15" i="215" s="1"/>
  <c r="H21" i="66"/>
  <c r="IO16" i="215" s="1"/>
  <c r="H22" i="66"/>
  <c r="IO17" i="215" s="1"/>
  <c r="H23" i="66"/>
  <c r="IO18" i="215" s="1"/>
  <c r="H24" i="66"/>
  <c r="IO19" i="215" s="1"/>
  <c r="H25" i="66"/>
  <c r="IO20" i="215" s="1"/>
  <c r="H26" i="66"/>
  <c r="IO21" i="215" s="1"/>
  <c r="H27" i="66"/>
  <c r="IO22" i="215" s="1"/>
  <c r="H28" i="66"/>
  <c r="IO23" i="215" s="1"/>
  <c r="H29" i="66"/>
  <c r="IO24" i="215" s="1"/>
  <c r="H30" i="66"/>
  <c r="IO25" i="215" s="1"/>
  <c r="H31" i="66"/>
  <c r="IO26" i="215" s="1"/>
  <c r="H32" i="66"/>
  <c r="IO27" i="215" s="1"/>
  <c r="H33" i="66"/>
  <c r="IO28" i="215" s="1"/>
  <c r="H34" i="66"/>
  <c r="IO29" i="215" s="1"/>
  <c r="H35" i="66"/>
  <c r="IO30" i="215" s="1"/>
  <c r="H36" i="66"/>
  <c r="IO31" i="215" s="1"/>
  <c r="H37" i="66"/>
  <c r="IO32" i="215" s="1"/>
  <c r="H8" i="66"/>
  <c r="IO3" i="215" s="1"/>
  <c r="L9" i="51"/>
  <c r="IB4" i="215" s="1"/>
  <c r="L10" i="51"/>
  <c r="IB5" i="215" s="1"/>
  <c r="L11" i="51"/>
  <c r="IB6" i="215" s="1"/>
  <c r="L12" i="51"/>
  <c r="IB7" i="215" s="1"/>
  <c r="L13" i="51"/>
  <c r="IB8" i="215" s="1"/>
  <c r="L14" i="51"/>
  <c r="IB9" i="215" s="1"/>
  <c r="L15" i="51"/>
  <c r="IB10" i="215" s="1"/>
  <c r="L16" i="51"/>
  <c r="IB11" i="215" s="1"/>
  <c r="L17" i="51"/>
  <c r="IB12" i="215" s="1"/>
  <c r="L18" i="51"/>
  <c r="IB13" i="215" s="1"/>
  <c r="L19" i="51"/>
  <c r="IB14" i="215" s="1"/>
  <c r="L20" i="51"/>
  <c r="IB15" i="215" s="1"/>
  <c r="L21" i="51"/>
  <c r="IB16" i="215" s="1"/>
  <c r="L22" i="51"/>
  <c r="IB17" i="215" s="1"/>
  <c r="L23" i="51"/>
  <c r="IB18" i="215" s="1"/>
  <c r="L24" i="51"/>
  <c r="IB19" i="215" s="1"/>
  <c r="L25" i="51"/>
  <c r="IB20" i="215" s="1"/>
  <c r="L26" i="51"/>
  <c r="IB21" i="215" s="1"/>
  <c r="L27" i="51"/>
  <c r="IB22" i="215" s="1"/>
  <c r="L28" i="51"/>
  <c r="IB23" i="215" s="1"/>
  <c r="L29" i="51"/>
  <c r="IB24" i="215" s="1"/>
  <c r="L30" i="51"/>
  <c r="IB25" i="215" s="1"/>
  <c r="L31" i="51"/>
  <c r="IB26" i="215" s="1"/>
  <c r="L32" i="51"/>
  <c r="IB27" i="215" s="1"/>
  <c r="L33" i="51"/>
  <c r="IB28" i="215" s="1"/>
  <c r="L34" i="51"/>
  <c r="IB29" i="215" s="1"/>
  <c r="L35" i="51"/>
  <c r="IB30" i="215" s="1"/>
  <c r="L36" i="51"/>
  <c r="IB31" i="215" s="1"/>
  <c r="L37" i="51"/>
  <c r="IB32" i="215" s="1"/>
  <c r="L8" i="51"/>
  <c r="IB3" i="215" s="1"/>
  <c r="J41" i="108"/>
  <c r="I41" i="108"/>
  <c r="H41" i="108"/>
  <c r="J40" i="108"/>
  <c r="I40" i="108"/>
  <c r="H40" i="108"/>
  <c r="J39" i="108"/>
  <c r="I39" i="108"/>
  <c r="H39" i="108"/>
  <c r="J38" i="108"/>
  <c r="I38" i="108"/>
  <c r="H38" i="108"/>
  <c r="J37" i="108"/>
  <c r="I37" i="108"/>
  <c r="H37" i="108"/>
  <c r="J36" i="108"/>
  <c r="I36" i="108"/>
  <c r="H36" i="108"/>
  <c r="J35" i="108"/>
  <c r="I35" i="108"/>
  <c r="H35" i="108"/>
  <c r="J34" i="108"/>
  <c r="I34" i="108"/>
  <c r="H34" i="108"/>
  <c r="J33" i="108"/>
  <c r="I33" i="108"/>
  <c r="H33" i="108"/>
  <c r="J32" i="108"/>
  <c r="I32" i="108"/>
  <c r="H32" i="108"/>
  <c r="J31" i="108"/>
  <c r="I31" i="108"/>
  <c r="H31" i="108"/>
  <c r="J30" i="108"/>
  <c r="I30" i="108"/>
  <c r="H30" i="108"/>
  <c r="J29" i="108"/>
  <c r="I29" i="108"/>
  <c r="H29" i="108"/>
  <c r="J28" i="108"/>
  <c r="I28" i="108"/>
  <c r="H28" i="108"/>
  <c r="J27" i="108"/>
  <c r="I27" i="108"/>
  <c r="H27" i="108"/>
  <c r="J26" i="108"/>
  <c r="I26" i="108"/>
  <c r="H26" i="108"/>
  <c r="B59" i="170"/>
  <c r="E56" i="170"/>
  <c r="E55" i="170"/>
  <c r="E54" i="170"/>
  <c r="E53" i="170"/>
  <c r="B18" i="170"/>
  <c r="E50" i="170"/>
  <c r="E49" i="170"/>
  <c r="E15" i="170"/>
  <c r="E48" i="170"/>
  <c r="E14" i="170"/>
  <c r="E47" i="170"/>
  <c r="E13" i="170"/>
  <c r="M26" i="172"/>
  <c r="P22" i="172"/>
  <c r="P21" i="172"/>
  <c r="P20" i="172"/>
  <c r="P19" i="172"/>
  <c r="B18" i="172"/>
  <c r="P16" i="172"/>
  <c r="P15" i="172"/>
  <c r="E15" i="172"/>
  <c r="P14" i="172"/>
  <c r="E14" i="172"/>
  <c r="P13" i="172"/>
  <c r="E13" i="172"/>
  <c r="M26" i="168"/>
  <c r="P22" i="168"/>
  <c r="P21" i="168"/>
  <c r="P20" i="168"/>
  <c r="P19" i="168"/>
  <c r="B18" i="168"/>
  <c r="P16" i="168"/>
  <c r="P15" i="168"/>
  <c r="E15" i="168"/>
  <c r="P14" i="168"/>
  <c r="E14" i="168"/>
  <c r="P13" i="168"/>
  <c r="E13" i="168"/>
  <c r="M26" i="169"/>
  <c r="P22" i="169"/>
  <c r="P21" i="169"/>
  <c r="P20" i="169"/>
  <c r="P19" i="169"/>
  <c r="B18" i="169"/>
  <c r="P16" i="169"/>
  <c r="P15" i="169"/>
  <c r="E15" i="169"/>
  <c r="P14" i="169"/>
  <c r="E14" i="169"/>
  <c r="P13" i="169"/>
  <c r="E13" i="169"/>
  <c r="B18" i="167"/>
  <c r="E15" i="167"/>
  <c r="E14" i="167"/>
  <c r="E13" i="167"/>
  <c r="B18" i="166"/>
  <c r="E15" i="166"/>
  <c r="E14" i="166"/>
  <c r="E13" i="166"/>
  <c r="B18" i="165"/>
  <c r="E15" i="165"/>
  <c r="E14" i="165"/>
  <c r="E13" i="165"/>
  <c r="P20" i="108"/>
  <c r="P21" i="108"/>
  <c r="P22" i="108"/>
  <c r="P14" i="108"/>
  <c r="P15" i="108"/>
  <c r="P16" i="108"/>
  <c r="M25" i="108"/>
  <c r="P19" i="108"/>
  <c r="P13" i="108"/>
  <c r="B18" i="108"/>
  <c r="E14" i="108"/>
  <c r="E15" i="108"/>
  <c r="E13" i="108"/>
  <c r="B3" i="55"/>
  <c r="H106" i="188"/>
  <c r="H71" i="188"/>
  <c r="H106" i="40"/>
  <c r="H71" i="40"/>
  <c r="B40" i="206"/>
  <c r="B40" i="205"/>
  <c r="B40" i="204"/>
  <c r="B40" i="203"/>
  <c r="B40" i="202"/>
  <c r="B40" i="201"/>
  <c r="B41" i="200"/>
  <c r="B40" i="199"/>
  <c r="B40" i="196"/>
  <c r="B40" i="198"/>
  <c r="B40" i="195"/>
  <c r="B39" i="193"/>
  <c r="B40" i="197"/>
  <c r="B41" i="194"/>
  <c r="B40" i="192"/>
  <c r="B40" i="39"/>
  <c r="B31" i="186"/>
  <c r="B35" i="185"/>
  <c r="B37" i="184"/>
  <c r="B33" i="183"/>
  <c r="B38" i="182"/>
  <c r="B33" i="181"/>
  <c r="B38" i="180"/>
  <c r="B38" i="36"/>
  <c r="B21" i="187"/>
  <c r="B21" i="35"/>
  <c r="B35" i="189"/>
  <c r="B35" i="34"/>
  <c r="D41" i="190"/>
  <c r="D41" i="33"/>
  <c r="C20" i="213"/>
  <c r="C19" i="212"/>
  <c r="C21" i="211"/>
  <c r="C20" i="210"/>
  <c r="C19" i="209"/>
  <c r="C19" i="208"/>
  <c r="C21" i="207"/>
  <c r="C19" i="110"/>
  <c r="D10" i="170"/>
  <c r="D10" i="172"/>
  <c r="D10" i="168"/>
  <c r="D10" i="169"/>
  <c r="C10" i="167"/>
  <c r="D10" i="166"/>
  <c r="B10" i="165"/>
  <c r="C10" i="108"/>
  <c r="C43" i="83"/>
  <c r="C42" i="82"/>
  <c r="C43" i="81"/>
  <c r="C43" i="19"/>
  <c r="B41" i="68"/>
  <c r="C41" i="67"/>
  <c r="J41" i="66"/>
  <c r="C41" i="51"/>
  <c r="C41" i="48"/>
  <c r="C42" i="86"/>
  <c r="C42" i="85"/>
  <c r="C42" i="84"/>
  <c r="C42" i="11"/>
  <c r="H36" i="26"/>
  <c r="B25" i="16"/>
  <c r="L35" i="26"/>
  <c r="F11" i="16"/>
  <c r="CA8" i="215" s="1"/>
  <c r="H24" i="16"/>
  <c r="G36" i="26"/>
  <c r="G106" i="188"/>
  <c r="G106" i="40"/>
  <c r="G71" i="40"/>
  <c r="G71" i="188"/>
  <c r="F39" i="206"/>
  <c r="F39" i="205"/>
  <c r="F39" i="204"/>
  <c r="F39" i="203"/>
  <c r="F39" i="202"/>
  <c r="F39" i="201"/>
  <c r="F40" i="200"/>
  <c r="F39" i="199"/>
  <c r="F39" i="196"/>
  <c r="F39" i="198"/>
  <c r="F39" i="195"/>
  <c r="F38" i="193"/>
  <c r="F39" i="197"/>
  <c r="F40" i="194"/>
  <c r="F39" i="192"/>
  <c r="E39" i="39"/>
  <c r="I30" i="186"/>
  <c r="H34" i="185"/>
  <c r="H36" i="184"/>
  <c r="I32" i="183"/>
  <c r="H37" i="182"/>
  <c r="H32" i="181"/>
  <c r="H37" i="180"/>
  <c r="H37" i="36"/>
  <c r="F17" i="187"/>
  <c r="F17" i="35"/>
  <c r="E34" i="189"/>
  <c r="F34" i="34"/>
  <c r="F40" i="190"/>
  <c r="F40" i="33"/>
  <c r="G19" i="213"/>
  <c r="G18" i="212"/>
  <c r="G20" i="211"/>
  <c r="G19" i="210"/>
  <c r="G18" i="209"/>
  <c r="G18" i="208"/>
  <c r="G20" i="207"/>
  <c r="G18" i="110"/>
  <c r="K9" i="170"/>
  <c r="K9" i="172"/>
  <c r="K9" i="168"/>
  <c r="K9" i="169"/>
  <c r="K9" i="167"/>
  <c r="K9" i="166"/>
  <c r="J9" i="165"/>
  <c r="K9" i="108"/>
  <c r="F42" i="83"/>
  <c r="F41" i="82"/>
  <c r="F42" i="81"/>
  <c r="F42" i="19"/>
  <c r="F40" i="68"/>
  <c r="F40" i="67"/>
  <c r="G41" i="66"/>
  <c r="F40" i="51"/>
  <c r="I40" i="48"/>
  <c r="F41" i="86"/>
  <c r="F41" i="85"/>
  <c r="F41" i="84"/>
  <c r="F41" i="11"/>
  <c r="AZ39" i="4"/>
  <c r="Q14" i="154"/>
  <c r="AAJ10" i="215" s="1"/>
  <c r="P14" i="154"/>
  <c r="AAI10" i="215" s="1"/>
  <c r="Q13" i="154"/>
  <c r="AAJ9" i="215" s="1"/>
  <c r="P13" i="154"/>
  <c r="AAI9" i="215" s="1"/>
  <c r="Q12" i="154"/>
  <c r="AAJ8" i="215" s="1"/>
  <c r="P12" i="154"/>
  <c r="AAI8" i="215" s="1"/>
  <c r="Q11" i="154"/>
  <c r="AAJ7" i="215" s="1"/>
  <c r="P11" i="154"/>
  <c r="AAI7" i="215" s="1"/>
  <c r="Q10" i="154"/>
  <c r="AAJ6" i="215" s="1"/>
  <c r="P10" i="154"/>
  <c r="AAI6" i="215" s="1"/>
  <c r="Q9" i="154"/>
  <c r="AAJ5" i="215" s="1"/>
  <c r="P9" i="154"/>
  <c r="AAI5" i="215" s="1"/>
  <c r="Q8" i="154"/>
  <c r="AAJ4" i="215" s="1"/>
  <c r="P8" i="154"/>
  <c r="AAI4" i="215" s="1"/>
  <c r="Q7" i="154"/>
  <c r="AAJ3" i="215" s="1"/>
  <c r="P7" i="154"/>
  <c r="AAI3" i="215" s="1"/>
  <c r="L14" i="154"/>
  <c r="AAE10" i="215" s="1"/>
  <c r="K14" i="154"/>
  <c r="AAD10" i="215" s="1"/>
  <c r="L13" i="154"/>
  <c r="AAE9" i="215" s="1"/>
  <c r="K13" i="154"/>
  <c r="AAD9" i="215" s="1"/>
  <c r="L12" i="154"/>
  <c r="AAE8" i="215" s="1"/>
  <c r="K12" i="154"/>
  <c r="AAD8" i="215" s="1"/>
  <c r="L11" i="154"/>
  <c r="AAE7" i="215" s="1"/>
  <c r="K11" i="154"/>
  <c r="AAD7" i="215" s="1"/>
  <c r="L10" i="154"/>
  <c r="AAE6" i="215" s="1"/>
  <c r="K10" i="154"/>
  <c r="AAD6" i="215" s="1"/>
  <c r="L9" i="154"/>
  <c r="AAE5" i="215" s="1"/>
  <c r="K9" i="154"/>
  <c r="AAD5" i="215" s="1"/>
  <c r="L8" i="154"/>
  <c r="AAE4" i="215" s="1"/>
  <c r="K8" i="154"/>
  <c r="AAD4" i="215" s="1"/>
  <c r="L7" i="154"/>
  <c r="AAE3" i="215" s="1"/>
  <c r="K7" i="154"/>
  <c r="AAD3" i="215" s="1"/>
  <c r="G14" i="154"/>
  <c r="ZZ10" i="215" s="1"/>
  <c r="F14" i="154"/>
  <c r="ZY10" i="215" s="1"/>
  <c r="G13" i="154"/>
  <c r="ZZ9" i="215" s="1"/>
  <c r="F13" i="154"/>
  <c r="ZY9" i="215" s="1"/>
  <c r="G12" i="154"/>
  <c r="ZZ8" i="215" s="1"/>
  <c r="F12" i="154"/>
  <c r="ZY8" i="215" s="1"/>
  <c r="G11" i="154"/>
  <c r="ZZ7" i="215" s="1"/>
  <c r="F11" i="154"/>
  <c r="ZY7" i="215" s="1"/>
  <c r="G10" i="154"/>
  <c r="ZZ6" i="215" s="1"/>
  <c r="F10" i="154"/>
  <c r="ZY6" i="215" s="1"/>
  <c r="G9" i="154"/>
  <c r="ZZ5" i="215" s="1"/>
  <c r="F9" i="154"/>
  <c r="ZY5" i="215" s="1"/>
  <c r="G8" i="154"/>
  <c r="ZZ4" i="215" s="1"/>
  <c r="F8" i="154"/>
  <c r="ZY4" i="215" s="1"/>
  <c r="G7" i="154"/>
  <c r="ZZ3" i="215" s="1"/>
  <c r="F7" i="154"/>
  <c r="ZY3" i="215" s="1"/>
  <c r="Q14" i="95"/>
  <c r="ZT10" i="215" s="1"/>
  <c r="P14" i="95"/>
  <c r="ZS10" i="215" s="1"/>
  <c r="Q13" i="95"/>
  <c r="ZT9" i="215" s="1"/>
  <c r="P13" i="95"/>
  <c r="ZS9" i="215" s="1"/>
  <c r="Q12" i="95"/>
  <c r="ZT8" i="215" s="1"/>
  <c r="P12" i="95"/>
  <c r="ZS8" i="215" s="1"/>
  <c r="Q11" i="95"/>
  <c r="ZT7" i="215" s="1"/>
  <c r="P11" i="95"/>
  <c r="ZS7" i="215" s="1"/>
  <c r="Q10" i="95"/>
  <c r="ZT6" i="215" s="1"/>
  <c r="P10" i="95"/>
  <c r="ZS6" i="215" s="1"/>
  <c r="Q9" i="95"/>
  <c r="ZT5" i="215" s="1"/>
  <c r="P9" i="95"/>
  <c r="ZS5" i="215" s="1"/>
  <c r="Q8" i="95"/>
  <c r="ZT4" i="215" s="1"/>
  <c r="P8" i="95"/>
  <c r="ZS4" i="215" s="1"/>
  <c r="Q7" i="95"/>
  <c r="ZT3" i="215" s="1"/>
  <c r="P7" i="95"/>
  <c r="ZS3" i="215" s="1"/>
  <c r="L14" i="95"/>
  <c r="ZO10" i="215" s="1"/>
  <c r="K14" i="95"/>
  <c r="ZN10" i="215" s="1"/>
  <c r="L13" i="95"/>
  <c r="ZO9" i="215" s="1"/>
  <c r="K13" i="95"/>
  <c r="ZN9" i="215" s="1"/>
  <c r="L12" i="95"/>
  <c r="ZO8" i="215" s="1"/>
  <c r="K12" i="95"/>
  <c r="ZN8" i="215" s="1"/>
  <c r="L11" i="95"/>
  <c r="ZO7" i="215" s="1"/>
  <c r="K11" i="95"/>
  <c r="ZN7" i="215" s="1"/>
  <c r="L10" i="95"/>
  <c r="ZO6" i="215" s="1"/>
  <c r="K10" i="95"/>
  <c r="ZN6" i="215" s="1"/>
  <c r="L9" i="95"/>
  <c r="ZO5" i="215" s="1"/>
  <c r="K9" i="95"/>
  <c r="ZN5" i="215" s="1"/>
  <c r="L8" i="95"/>
  <c r="ZO4" i="215" s="1"/>
  <c r="K8" i="95"/>
  <c r="ZN4" i="215" s="1"/>
  <c r="L7" i="95"/>
  <c r="ZO3" i="215" s="1"/>
  <c r="K7" i="95"/>
  <c r="ZN3" i="215" s="1"/>
  <c r="G14" i="95"/>
  <c r="ZJ10" i="215" s="1"/>
  <c r="F14" i="95"/>
  <c r="ZI10" i="215" s="1"/>
  <c r="G13" i="95"/>
  <c r="ZJ9" i="215" s="1"/>
  <c r="F13" i="95"/>
  <c r="ZI9" i="215" s="1"/>
  <c r="G12" i="95"/>
  <c r="ZJ8" i="215" s="1"/>
  <c r="F12" i="95"/>
  <c r="ZI8" i="215" s="1"/>
  <c r="G11" i="95"/>
  <c r="ZJ7" i="215" s="1"/>
  <c r="F11" i="95"/>
  <c r="ZI7" i="215" s="1"/>
  <c r="G10" i="95"/>
  <c r="ZJ6" i="215" s="1"/>
  <c r="F10" i="95"/>
  <c r="ZI6" i="215" s="1"/>
  <c r="G9" i="95"/>
  <c r="ZJ5" i="215" s="1"/>
  <c r="F9" i="95"/>
  <c r="ZI5" i="215" s="1"/>
  <c r="G8" i="95"/>
  <c r="ZJ4" i="215" s="1"/>
  <c r="F8" i="95"/>
  <c r="ZI4" i="215" s="1"/>
  <c r="G7" i="95"/>
  <c r="ZJ3" i="215" s="1"/>
  <c r="F7" i="95"/>
  <c r="ZI3" i="215" s="1"/>
  <c r="Q14" i="94"/>
  <c r="ZD10" i="215" s="1"/>
  <c r="P14" i="94"/>
  <c r="ZC10" i="215" s="1"/>
  <c r="Q13" i="94"/>
  <c r="ZD9" i="215" s="1"/>
  <c r="P13" i="94"/>
  <c r="ZC9" i="215" s="1"/>
  <c r="Q12" i="94"/>
  <c r="ZD8" i="215" s="1"/>
  <c r="P12" i="94"/>
  <c r="ZC8" i="215" s="1"/>
  <c r="Q11" i="94"/>
  <c r="ZD7" i="215" s="1"/>
  <c r="P11" i="94"/>
  <c r="ZC7" i="215" s="1"/>
  <c r="Q10" i="94"/>
  <c r="ZD6" i="215" s="1"/>
  <c r="P10" i="94"/>
  <c r="ZC6" i="215" s="1"/>
  <c r="Q9" i="94"/>
  <c r="ZD5" i="215" s="1"/>
  <c r="P9" i="94"/>
  <c r="ZC5" i="215" s="1"/>
  <c r="Q8" i="94"/>
  <c r="ZD4" i="215" s="1"/>
  <c r="P8" i="94"/>
  <c r="ZC4" i="215" s="1"/>
  <c r="Q7" i="94"/>
  <c r="ZD3" i="215" s="1"/>
  <c r="P7" i="94"/>
  <c r="ZC3" i="215" s="1"/>
  <c r="L14" i="94"/>
  <c r="YY10" i="215" s="1"/>
  <c r="K14" i="94"/>
  <c r="YX10" i="215" s="1"/>
  <c r="L13" i="94"/>
  <c r="YY9" i="215" s="1"/>
  <c r="K13" i="94"/>
  <c r="YX9" i="215" s="1"/>
  <c r="L12" i="94"/>
  <c r="YY8" i="215" s="1"/>
  <c r="K12" i="94"/>
  <c r="YX8" i="215" s="1"/>
  <c r="L11" i="94"/>
  <c r="YY7" i="215" s="1"/>
  <c r="K11" i="94"/>
  <c r="YX7" i="215" s="1"/>
  <c r="L10" i="94"/>
  <c r="YY6" i="215" s="1"/>
  <c r="K10" i="94"/>
  <c r="YX6" i="215" s="1"/>
  <c r="L9" i="94"/>
  <c r="YY5" i="215" s="1"/>
  <c r="K9" i="94"/>
  <c r="YX5" i="215" s="1"/>
  <c r="L8" i="94"/>
  <c r="YY4" i="215" s="1"/>
  <c r="K8" i="94"/>
  <c r="YX4" i="215" s="1"/>
  <c r="L7" i="94"/>
  <c r="YY3" i="215" s="1"/>
  <c r="K7" i="94"/>
  <c r="YX3" i="215" s="1"/>
  <c r="G14" i="94"/>
  <c r="YT10" i="215" s="1"/>
  <c r="F14" i="94"/>
  <c r="YS10" i="215" s="1"/>
  <c r="G13" i="94"/>
  <c r="YT9" i="215" s="1"/>
  <c r="F13" i="94"/>
  <c r="YS9" i="215" s="1"/>
  <c r="G12" i="94"/>
  <c r="YT8" i="215" s="1"/>
  <c r="F12" i="94"/>
  <c r="YS8" i="215" s="1"/>
  <c r="G11" i="94"/>
  <c r="YT7" i="215" s="1"/>
  <c r="F11" i="94"/>
  <c r="YS7" i="215" s="1"/>
  <c r="G10" i="94"/>
  <c r="YT6" i="215" s="1"/>
  <c r="F10" i="94"/>
  <c r="YS6" i="215" s="1"/>
  <c r="G9" i="94"/>
  <c r="YT5" i="215" s="1"/>
  <c r="F9" i="94"/>
  <c r="YS5" i="215" s="1"/>
  <c r="G8" i="94"/>
  <c r="YT4" i="215" s="1"/>
  <c r="F8" i="94"/>
  <c r="YS4" i="215" s="1"/>
  <c r="G7" i="94"/>
  <c r="YT3" i="215" s="1"/>
  <c r="F7" i="94"/>
  <c r="YS3" i="215" s="1"/>
  <c r="Q14" i="91"/>
  <c r="YN10" i="215" s="1"/>
  <c r="P14" i="91"/>
  <c r="YM10" i="215" s="1"/>
  <c r="Q13" i="91"/>
  <c r="YN9" i="215" s="1"/>
  <c r="P13" i="91"/>
  <c r="YM9" i="215" s="1"/>
  <c r="Q12" i="91"/>
  <c r="YN8" i="215" s="1"/>
  <c r="P12" i="91"/>
  <c r="YM8" i="215" s="1"/>
  <c r="Q11" i="91"/>
  <c r="YN7" i="215" s="1"/>
  <c r="P11" i="91"/>
  <c r="YM7" i="215" s="1"/>
  <c r="Q10" i="91"/>
  <c r="YN6" i="215" s="1"/>
  <c r="P10" i="91"/>
  <c r="YM6" i="215" s="1"/>
  <c r="Q9" i="91"/>
  <c r="YN5" i="215" s="1"/>
  <c r="P9" i="91"/>
  <c r="YM5" i="215" s="1"/>
  <c r="Q8" i="91"/>
  <c r="YN4" i="215" s="1"/>
  <c r="P8" i="91"/>
  <c r="YM4" i="215" s="1"/>
  <c r="Q7" i="91"/>
  <c r="YN3" i="215" s="1"/>
  <c r="P7" i="91"/>
  <c r="YM3" i="215" s="1"/>
  <c r="L14" i="91"/>
  <c r="YI10" i="215" s="1"/>
  <c r="K14" i="91"/>
  <c r="YH10" i="215" s="1"/>
  <c r="L13" i="91"/>
  <c r="YI9" i="215" s="1"/>
  <c r="K13" i="91"/>
  <c r="YH9" i="215" s="1"/>
  <c r="L12" i="91"/>
  <c r="YI8" i="215" s="1"/>
  <c r="K12" i="91"/>
  <c r="YH8" i="215" s="1"/>
  <c r="L11" i="91"/>
  <c r="YI7" i="215" s="1"/>
  <c r="K11" i="91"/>
  <c r="YH7" i="215" s="1"/>
  <c r="L10" i="91"/>
  <c r="YI6" i="215" s="1"/>
  <c r="K10" i="91"/>
  <c r="YH6" i="215" s="1"/>
  <c r="L9" i="91"/>
  <c r="YI5" i="215" s="1"/>
  <c r="K9" i="91"/>
  <c r="YH5" i="215" s="1"/>
  <c r="L8" i="91"/>
  <c r="YI4" i="215" s="1"/>
  <c r="K8" i="91"/>
  <c r="YH4" i="215" s="1"/>
  <c r="L7" i="91"/>
  <c r="YI3" i="215" s="1"/>
  <c r="K7" i="91"/>
  <c r="YH3" i="215" s="1"/>
  <c r="G14" i="91"/>
  <c r="YD10" i="215" s="1"/>
  <c r="F14" i="91"/>
  <c r="YC10" i="215" s="1"/>
  <c r="G13" i="91"/>
  <c r="YD9" i="215" s="1"/>
  <c r="F13" i="91"/>
  <c r="YC9" i="215" s="1"/>
  <c r="G12" i="91"/>
  <c r="YD8" i="215" s="1"/>
  <c r="F12" i="91"/>
  <c r="YC8" i="215" s="1"/>
  <c r="G11" i="91"/>
  <c r="YD7" i="215" s="1"/>
  <c r="F11" i="91"/>
  <c r="YC7" i="215" s="1"/>
  <c r="G10" i="91"/>
  <c r="YD6" i="215" s="1"/>
  <c r="F10" i="91"/>
  <c r="YC6" i="215" s="1"/>
  <c r="G9" i="91"/>
  <c r="YD5" i="215" s="1"/>
  <c r="F9" i="91"/>
  <c r="YC5" i="215" s="1"/>
  <c r="G8" i="91"/>
  <c r="YD4" i="215" s="1"/>
  <c r="F8" i="91"/>
  <c r="YC4" i="215" s="1"/>
  <c r="G7" i="91"/>
  <c r="YD3" i="215" s="1"/>
  <c r="F7" i="91"/>
  <c r="YC3" i="215" s="1"/>
  <c r="L14" i="160"/>
  <c r="XX10" i="215" s="1"/>
  <c r="K14" i="160"/>
  <c r="XW10" i="215" s="1"/>
  <c r="L13" i="160"/>
  <c r="XX9" i="215" s="1"/>
  <c r="K13" i="160"/>
  <c r="XW9" i="215" s="1"/>
  <c r="L12" i="160"/>
  <c r="XX8" i="215" s="1"/>
  <c r="K12" i="160"/>
  <c r="XW8" i="215" s="1"/>
  <c r="L11" i="160"/>
  <c r="XX7" i="215" s="1"/>
  <c r="K11" i="160"/>
  <c r="XW7" i="215" s="1"/>
  <c r="L10" i="160"/>
  <c r="XX6" i="215" s="1"/>
  <c r="K10" i="160"/>
  <c r="XW6" i="215" s="1"/>
  <c r="L9" i="160"/>
  <c r="XX5" i="215" s="1"/>
  <c r="K9" i="160"/>
  <c r="XW5" i="215" s="1"/>
  <c r="L8" i="160"/>
  <c r="XX4" i="215" s="1"/>
  <c r="K8" i="160"/>
  <c r="XW4" i="215" s="1"/>
  <c r="L7" i="160"/>
  <c r="XX3" i="215" s="1"/>
  <c r="K7" i="160"/>
  <c r="XW3" i="215" s="1"/>
  <c r="G14" i="160"/>
  <c r="XS10" i="215" s="1"/>
  <c r="F14" i="160"/>
  <c r="XR10" i="215" s="1"/>
  <c r="G13" i="160"/>
  <c r="XS9" i="215" s="1"/>
  <c r="F13" i="160"/>
  <c r="XR9" i="215" s="1"/>
  <c r="G12" i="160"/>
  <c r="XS8" i="215" s="1"/>
  <c r="F12" i="160"/>
  <c r="XR8" i="215" s="1"/>
  <c r="G11" i="160"/>
  <c r="XS7" i="215" s="1"/>
  <c r="F11" i="160"/>
  <c r="XR7" i="215" s="1"/>
  <c r="G10" i="160"/>
  <c r="XS6" i="215" s="1"/>
  <c r="F10" i="160"/>
  <c r="XR6" i="215" s="1"/>
  <c r="G9" i="160"/>
  <c r="XS5" i="215" s="1"/>
  <c r="F9" i="160"/>
  <c r="XR5" i="215" s="1"/>
  <c r="G8" i="160"/>
  <c r="XS4" i="215" s="1"/>
  <c r="F8" i="160"/>
  <c r="XR4" i="215" s="1"/>
  <c r="G7" i="160"/>
  <c r="XS3" i="215" s="1"/>
  <c r="F7" i="160"/>
  <c r="XR3" i="215" s="1"/>
  <c r="L14" i="159"/>
  <c r="XM10" i="215" s="1"/>
  <c r="K14" i="159"/>
  <c r="XL10" i="215" s="1"/>
  <c r="L13" i="159"/>
  <c r="XM9" i="215" s="1"/>
  <c r="K13" i="159"/>
  <c r="XL9" i="215" s="1"/>
  <c r="L12" i="159"/>
  <c r="XM8" i="215" s="1"/>
  <c r="K12" i="159"/>
  <c r="XL8" i="215" s="1"/>
  <c r="L11" i="159"/>
  <c r="XM7" i="215" s="1"/>
  <c r="K11" i="159"/>
  <c r="XL7" i="215" s="1"/>
  <c r="L10" i="159"/>
  <c r="XM6" i="215" s="1"/>
  <c r="K10" i="159"/>
  <c r="XL6" i="215" s="1"/>
  <c r="L9" i="159"/>
  <c r="XM5" i="215" s="1"/>
  <c r="K9" i="159"/>
  <c r="XL5" i="215" s="1"/>
  <c r="L8" i="159"/>
  <c r="XM4" i="215" s="1"/>
  <c r="K8" i="159"/>
  <c r="XL4" i="215" s="1"/>
  <c r="L7" i="159"/>
  <c r="XM3" i="215" s="1"/>
  <c r="K7" i="159"/>
  <c r="XL3" i="215" s="1"/>
  <c r="G14" i="159"/>
  <c r="XH10" i="215" s="1"/>
  <c r="F14" i="159"/>
  <c r="XG10" i="215" s="1"/>
  <c r="G13" i="159"/>
  <c r="XH9" i="215" s="1"/>
  <c r="F13" i="159"/>
  <c r="XG9" i="215" s="1"/>
  <c r="G12" i="159"/>
  <c r="XH8" i="215" s="1"/>
  <c r="F12" i="159"/>
  <c r="XG8" i="215" s="1"/>
  <c r="G11" i="159"/>
  <c r="XH7" i="215" s="1"/>
  <c r="F11" i="159"/>
  <c r="XG7" i="215" s="1"/>
  <c r="G10" i="159"/>
  <c r="XH6" i="215" s="1"/>
  <c r="F10" i="159"/>
  <c r="XG6" i="215" s="1"/>
  <c r="G9" i="159"/>
  <c r="XH5" i="215" s="1"/>
  <c r="F9" i="159"/>
  <c r="XG5" i="215" s="1"/>
  <c r="G8" i="159"/>
  <c r="XH4" i="215" s="1"/>
  <c r="F8" i="159"/>
  <c r="XG4" i="215" s="1"/>
  <c r="G7" i="159"/>
  <c r="XH3" i="215" s="1"/>
  <c r="F7" i="159"/>
  <c r="XG3" i="215" s="1"/>
  <c r="L14" i="158"/>
  <c r="XB10" i="215" s="1"/>
  <c r="K14" i="158"/>
  <c r="XA10" i="215" s="1"/>
  <c r="L13" i="158"/>
  <c r="XB9" i="215" s="1"/>
  <c r="K13" i="158"/>
  <c r="XA9" i="215" s="1"/>
  <c r="L12" i="158"/>
  <c r="XB8" i="215" s="1"/>
  <c r="K12" i="158"/>
  <c r="XA8" i="215" s="1"/>
  <c r="L11" i="158"/>
  <c r="XB7" i="215" s="1"/>
  <c r="K11" i="158"/>
  <c r="XA7" i="215" s="1"/>
  <c r="L10" i="158"/>
  <c r="XB6" i="215" s="1"/>
  <c r="K10" i="158"/>
  <c r="XA6" i="215" s="1"/>
  <c r="L9" i="158"/>
  <c r="XB5" i="215" s="1"/>
  <c r="K9" i="158"/>
  <c r="XA5" i="215" s="1"/>
  <c r="L8" i="158"/>
  <c r="XB4" i="215" s="1"/>
  <c r="K8" i="158"/>
  <c r="XA4" i="215" s="1"/>
  <c r="L7" i="158"/>
  <c r="XB3" i="215" s="1"/>
  <c r="K7" i="158"/>
  <c r="XA3" i="215" s="1"/>
  <c r="G14" i="158"/>
  <c r="WW10" i="215" s="1"/>
  <c r="F14" i="158"/>
  <c r="WV10" i="215" s="1"/>
  <c r="G13" i="158"/>
  <c r="WW9" i="215" s="1"/>
  <c r="F13" i="158"/>
  <c r="WV9" i="215" s="1"/>
  <c r="G12" i="158"/>
  <c r="WW8" i="215" s="1"/>
  <c r="F12" i="158"/>
  <c r="WV8" i="215" s="1"/>
  <c r="G11" i="158"/>
  <c r="WW7" i="215" s="1"/>
  <c r="F11" i="158"/>
  <c r="WV7" i="215" s="1"/>
  <c r="G10" i="158"/>
  <c r="WW6" i="215" s="1"/>
  <c r="F10" i="158"/>
  <c r="WV6" i="215" s="1"/>
  <c r="G9" i="158"/>
  <c r="WW5" i="215" s="1"/>
  <c r="F9" i="158"/>
  <c r="WV5" i="215" s="1"/>
  <c r="G8" i="158"/>
  <c r="WW4" i="215" s="1"/>
  <c r="F8" i="158"/>
  <c r="WV4" i="215" s="1"/>
  <c r="G7" i="158"/>
  <c r="WW3" i="215" s="1"/>
  <c r="F7" i="158"/>
  <c r="WV3" i="215" s="1"/>
  <c r="L14" i="157"/>
  <c r="K14" i="157"/>
  <c r="L13" i="157"/>
  <c r="K13" i="157"/>
  <c r="L12" i="157"/>
  <c r="K12" i="157"/>
  <c r="L11" i="157"/>
  <c r="K11" i="157"/>
  <c r="L10" i="157"/>
  <c r="K10" i="157"/>
  <c r="L9" i="157"/>
  <c r="K9" i="157"/>
  <c r="L8" i="157"/>
  <c r="K8" i="157"/>
  <c r="L7" i="157"/>
  <c r="K7" i="157"/>
  <c r="G14" i="157"/>
  <c r="WQ10" i="215" s="1"/>
  <c r="F14" i="157"/>
  <c r="WP10" i="215" s="1"/>
  <c r="G13" i="157"/>
  <c r="WQ9" i="215" s="1"/>
  <c r="F13" i="157"/>
  <c r="WP9" i="215" s="1"/>
  <c r="G12" i="157"/>
  <c r="WQ8" i="215" s="1"/>
  <c r="F12" i="157"/>
  <c r="WP8" i="215" s="1"/>
  <c r="G11" i="157"/>
  <c r="WQ7" i="215" s="1"/>
  <c r="F11" i="157"/>
  <c r="WP7" i="215" s="1"/>
  <c r="G10" i="157"/>
  <c r="WQ6" i="215" s="1"/>
  <c r="F10" i="157"/>
  <c r="WP6" i="215" s="1"/>
  <c r="G9" i="157"/>
  <c r="WQ5" i="215" s="1"/>
  <c r="F9" i="157"/>
  <c r="WP5" i="215" s="1"/>
  <c r="G8" i="157"/>
  <c r="WQ4" i="215" s="1"/>
  <c r="F8" i="157"/>
  <c r="WP4" i="215" s="1"/>
  <c r="G7" i="157"/>
  <c r="WQ3" i="215" s="1"/>
  <c r="F7" i="157"/>
  <c r="WP3" i="215" s="1"/>
  <c r="L14" i="156"/>
  <c r="WK10" i="215" s="1"/>
  <c r="K14" i="156"/>
  <c r="WJ10" i="215" s="1"/>
  <c r="L13" i="156"/>
  <c r="WK9" i="215" s="1"/>
  <c r="K13" i="156"/>
  <c r="WJ9" i="215" s="1"/>
  <c r="L12" i="156"/>
  <c r="WK8" i="215" s="1"/>
  <c r="K12" i="156"/>
  <c r="WJ8" i="215" s="1"/>
  <c r="L11" i="156"/>
  <c r="WK7" i="215" s="1"/>
  <c r="K11" i="156"/>
  <c r="WJ7" i="215" s="1"/>
  <c r="L10" i="156"/>
  <c r="WK6" i="215" s="1"/>
  <c r="K10" i="156"/>
  <c r="WJ6" i="215" s="1"/>
  <c r="L9" i="156"/>
  <c r="WK5" i="215" s="1"/>
  <c r="K9" i="156"/>
  <c r="WJ5" i="215" s="1"/>
  <c r="L8" i="156"/>
  <c r="WK4" i="215" s="1"/>
  <c r="K8" i="156"/>
  <c r="WJ4" i="215" s="1"/>
  <c r="L7" i="156"/>
  <c r="WK3" i="215" s="1"/>
  <c r="K7" i="156"/>
  <c r="WJ3" i="215" s="1"/>
  <c r="G14" i="156"/>
  <c r="WF10" i="215" s="1"/>
  <c r="F14" i="156"/>
  <c r="WE10" i="215" s="1"/>
  <c r="G13" i="156"/>
  <c r="WF9" i="215" s="1"/>
  <c r="F13" i="156"/>
  <c r="WE9" i="215" s="1"/>
  <c r="G12" i="156"/>
  <c r="WF8" i="215" s="1"/>
  <c r="F12" i="156"/>
  <c r="WE8" i="215" s="1"/>
  <c r="G11" i="156"/>
  <c r="WF7" i="215" s="1"/>
  <c r="F11" i="156"/>
  <c r="WE7" i="215" s="1"/>
  <c r="G10" i="156"/>
  <c r="WF6" i="215" s="1"/>
  <c r="F10" i="156"/>
  <c r="WE6" i="215" s="1"/>
  <c r="G9" i="156"/>
  <c r="WF5" i="215" s="1"/>
  <c r="F9" i="156"/>
  <c r="WE5" i="215" s="1"/>
  <c r="G8" i="156"/>
  <c r="WF4" i="215" s="1"/>
  <c r="F8" i="156"/>
  <c r="WE4" i="215" s="1"/>
  <c r="G7" i="156"/>
  <c r="WF3" i="215" s="1"/>
  <c r="F7" i="156"/>
  <c r="WE3" i="215" s="1"/>
  <c r="L14" i="155"/>
  <c r="VZ10" i="215" s="1"/>
  <c r="K14" i="155"/>
  <c r="VY10" i="215" s="1"/>
  <c r="L13" i="155"/>
  <c r="VZ9" i="215" s="1"/>
  <c r="K13" i="155"/>
  <c r="VY9" i="215" s="1"/>
  <c r="L12" i="155"/>
  <c r="VZ8" i="215" s="1"/>
  <c r="K12" i="155"/>
  <c r="VY8" i="215" s="1"/>
  <c r="L11" i="155"/>
  <c r="VZ7" i="215" s="1"/>
  <c r="K11" i="155"/>
  <c r="VY7" i="215" s="1"/>
  <c r="L10" i="155"/>
  <c r="VZ6" i="215" s="1"/>
  <c r="K10" i="155"/>
  <c r="VY6" i="215" s="1"/>
  <c r="L9" i="155"/>
  <c r="VZ5" i="215" s="1"/>
  <c r="K9" i="155"/>
  <c r="VY5" i="215" s="1"/>
  <c r="L8" i="155"/>
  <c r="VZ4" i="215" s="1"/>
  <c r="K8" i="155"/>
  <c r="VY4" i="215" s="1"/>
  <c r="L7" i="155"/>
  <c r="VZ3" i="215" s="1"/>
  <c r="K7" i="155"/>
  <c r="VY3" i="215" s="1"/>
  <c r="G14" i="155"/>
  <c r="VU10" i="215" s="1"/>
  <c r="F14" i="155"/>
  <c r="VT10" i="215" s="1"/>
  <c r="G13" i="155"/>
  <c r="VU9" i="215" s="1"/>
  <c r="F13" i="155"/>
  <c r="VT9" i="215" s="1"/>
  <c r="G12" i="155"/>
  <c r="VU8" i="215" s="1"/>
  <c r="F12" i="155"/>
  <c r="VT8" i="215" s="1"/>
  <c r="G11" i="155"/>
  <c r="VU7" i="215" s="1"/>
  <c r="F11" i="155"/>
  <c r="VT7" i="215" s="1"/>
  <c r="G10" i="155"/>
  <c r="VU6" i="215" s="1"/>
  <c r="F10" i="155"/>
  <c r="VT6" i="215" s="1"/>
  <c r="G9" i="155"/>
  <c r="VU5" i="215" s="1"/>
  <c r="F9" i="155"/>
  <c r="VT5" i="215" s="1"/>
  <c r="G8" i="155"/>
  <c r="VU4" i="215" s="1"/>
  <c r="F8" i="155"/>
  <c r="VT4" i="215" s="1"/>
  <c r="G7" i="155"/>
  <c r="VU3" i="215" s="1"/>
  <c r="F7" i="155"/>
  <c r="VT3" i="215" s="1"/>
  <c r="G14" i="153"/>
  <c r="VO10" i="215" s="1"/>
  <c r="F14" i="153"/>
  <c r="VN10" i="215" s="1"/>
  <c r="G13" i="153"/>
  <c r="VO9" i="215" s="1"/>
  <c r="F13" i="153"/>
  <c r="VN9" i="215" s="1"/>
  <c r="G12" i="153"/>
  <c r="VO8" i="215" s="1"/>
  <c r="F12" i="153"/>
  <c r="VN8" i="215" s="1"/>
  <c r="G11" i="153"/>
  <c r="VO7" i="215" s="1"/>
  <c r="F11" i="153"/>
  <c r="VN7" i="215" s="1"/>
  <c r="G10" i="153"/>
  <c r="VO6" i="215" s="1"/>
  <c r="F10" i="153"/>
  <c r="VN6" i="215" s="1"/>
  <c r="G9" i="153"/>
  <c r="VO5" i="215" s="1"/>
  <c r="F9" i="153"/>
  <c r="VN5" i="215" s="1"/>
  <c r="G8" i="153"/>
  <c r="VO4" i="215" s="1"/>
  <c r="F8" i="153"/>
  <c r="VN4" i="215" s="1"/>
  <c r="G7" i="153"/>
  <c r="VO3" i="215" s="1"/>
  <c r="F7" i="153"/>
  <c r="VN3" i="215" s="1"/>
  <c r="G14" i="77"/>
  <c r="VI10" i="215" s="1"/>
  <c r="F14" i="77"/>
  <c r="VH10" i="215" s="1"/>
  <c r="G13" i="77"/>
  <c r="VI9" i="215" s="1"/>
  <c r="F13" i="77"/>
  <c r="VH9" i="215" s="1"/>
  <c r="G12" i="77"/>
  <c r="VI8" i="215" s="1"/>
  <c r="F12" i="77"/>
  <c r="VH8" i="215" s="1"/>
  <c r="G11" i="77"/>
  <c r="VI7" i="215" s="1"/>
  <c r="F11" i="77"/>
  <c r="VH7" i="215" s="1"/>
  <c r="G10" i="77"/>
  <c r="VI6" i="215" s="1"/>
  <c r="F10" i="77"/>
  <c r="VH6" i="215" s="1"/>
  <c r="G9" i="77"/>
  <c r="VI5" i="215" s="1"/>
  <c r="F9" i="77"/>
  <c r="VH5" i="215" s="1"/>
  <c r="G8" i="77"/>
  <c r="VI4" i="215" s="1"/>
  <c r="F8" i="77"/>
  <c r="VH4" i="215" s="1"/>
  <c r="G7" i="77"/>
  <c r="VI3" i="215" s="1"/>
  <c r="F7" i="77"/>
  <c r="VH3" i="215" s="1"/>
  <c r="G14" i="78"/>
  <c r="VC10" i="215" s="1"/>
  <c r="F14" i="78"/>
  <c r="VB10" i="215" s="1"/>
  <c r="G13" i="78"/>
  <c r="VC9" i="215" s="1"/>
  <c r="F13" i="78"/>
  <c r="VB9" i="215" s="1"/>
  <c r="G12" i="78"/>
  <c r="VC8" i="215" s="1"/>
  <c r="F12" i="78"/>
  <c r="VB8" i="215" s="1"/>
  <c r="G11" i="78"/>
  <c r="VC7" i="215" s="1"/>
  <c r="F11" i="78"/>
  <c r="VB7" i="215" s="1"/>
  <c r="G10" i="78"/>
  <c r="VC6" i="215" s="1"/>
  <c r="F10" i="78"/>
  <c r="VB6" i="215" s="1"/>
  <c r="G9" i="78"/>
  <c r="VC5" i="215" s="1"/>
  <c r="F9" i="78"/>
  <c r="VB5" i="215" s="1"/>
  <c r="G8" i="78"/>
  <c r="VC4" i="215" s="1"/>
  <c r="F8" i="78"/>
  <c r="VB4" i="215" s="1"/>
  <c r="G7" i="78"/>
  <c r="VC3" i="215" s="1"/>
  <c r="F7" i="78"/>
  <c r="VB3" i="215" s="1"/>
  <c r="G14" i="76"/>
  <c r="UW10" i="215" s="1"/>
  <c r="F14" i="76"/>
  <c r="UV10" i="215" s="1"/>
  <c r="G13" i="76"/>
  <c r="UW9" i="215" s="1"/>
  <c r="F13" i="76"/>
  <c r="UV9" i="215" s="1"/>
  <c r="G12" i="76"/>
  <c r="UW8" i="215" s="1"/>
  <c r="F12" i="76"/>
  <c r="UV8" i="215" s="1"/>
  <c r="G11" i="76"/>
  <c r="UW7" i="215" s="1"/>
  <c r="F11" i="76"/>
  <c r="UV7" i="215" s="1"/>
  <c r="G10" i="76"/>
  <c r="UW6" i="215" s="1"/>
  <c r="F10" i="76"/>
  <c r="UV6" i="215" s="1"/>
  <c r="G9" i="76"/>
  <c r="UW5" i="215" s="1"/>
  <c r="F9" i="76"/>
  <c r="UV5" i="215" s="1"/>
  <c r="G8" i="76"/>
  <c r="UW4" i="215" s="1"/>
  <c r="F8" i="76"/>
  <c r="UV4" i="215" s="1"/>
  <c r="G7" i="76"/>
  <c r="UW3" i="215" s="1"/>
  <c r="F7" i="76"/>
  <c r="UV3" i="215" s="1"/>
  <c r="V14" i="152"/>
  <c r="UQ10" i="215" s="1"/>
  <c r="U14" i="152"/>
  <c r="UP10" i="215" s="1"/>
  <c r="V13" i="152"/>
  <c r="UQ9" i="215" s="1"/>
  <c r="U13" i="152"/>
  <c r="UP9" i="215" s="1"/>
  <c r="V12" i="152"/>
  <c r="UQ8" i="215" s="1"/>
  <c r="U12" i="152"/>
  <c r="UP8" i="215" s="1"/>
  <c r="V11" i="152"/>
  <c r="UQ7" i="215" s="1"/>
  <c r="U11" i="152"/>
  <c r="UP7" i="215" s="1"/>
  <c r="V10" i="152"/>
  <c r="UQ6" i="215" s="1"/>
  <c r="U10" i="152"/>
  <c r="UP6" i="215" s="1"/>
  <c r="V9" i="152"/>
  <c r="UQ5" i="215" s="1"/>
  <c r="U9" i="152"/>
  <c r="UP5" i="215" s="1"/>
  <c r="V8" i="152"/>
  <c r="UQ4" i="215" s="1"/>
  <c r="U8" i="152"/>
  <c r="UP4" i="215" s="1"/>
  <c r="V7" i="152"/>
  <c r="UQ3" i="215" s="1"/>
  <c r="U7" i="152"/>
  <c r="UP3" i="215" s="1"/>
  <c r="Q14" i="152"/>
  <c r="UL10" i="215" s="1"/>
  <c r="P14" i="152"/>
  <c r="UK10" i="215" s="1"/>
  <c r="Q13" i="152"/>
  <c r="UL9" i="215" s="1"/>
  <c r="P13" i="152"/>
  <c r="UK9" i="215" s="1"/>
  <c r="Q12" i="152"/>
  <c r="UL8" i="215" s="1"/>
  <c r="P12" i="152"/>
  <c r="UK8" i="215" s="1"/>
  <c r="Q11" i="152"/>
  <c r="UL7" i="215" s="1"/>
  <c r="P11" i="152"/>
  <c r="UK7" i="215" s="1"/>
  <c r="Q10" i="152"/>
  <c r="UL6" i="215" s="1"/>
  <c r="P10" i="152"/>
  <c r="UK6" i="215" s="1"/>
  <c r="Q9" i="152"/>
  <c r="UL5" i="215" s="1"/>
  <c r="P9" i="152"/>
  <c r="UK5" i="215" s="1"/>
  <c r="Q8" i="152"/>
  <c r="UL4" i="215" s="1"/>
  <c r="P8" i="152"/>
  <c r="UK4" i="215" s="1"/>
  <c r="Q7" i="152"/>
  <c r="UL3" i="215" s="1"/>
  <c r="P7" i="152"/>
  <c r="UK3" i="215" s="1"/>
  <c r="L14" i="152"/>
  <c r="UG10" i="215" s="1"/>
  <c r="K14" i="152"/>
  <c r="UF10" i="215" s="1"/>
  <c r="L13" i="152"/>
  <c r="UG9" i="215" s="1"/>
  <c r="K13" i="152"/>
  <c r="UF9" i="215" s="1"/>
  <c r="L12" i="152"/>
  <c r="UG8" i="215" s="1"/>
  <c r="K12" i="152"/>
  <c r="UF8" i="215" s="1"/>
  <c r="L11" i="152"/>
  <c r="UG7" i="215" s="1"/>
  <c r="K11" i="152"/>
  <c r="UF7" i="215" s="1"/>
  <c r="L10" i="152"/>
  <c r="UG6" i="215" s="1"/>
  <c r="K10" i="152"/>
  <c r="UF6" i="215" s="1"/>
  <c r="L9" i="152"/>
  <c r="UG5" i="215" s="1"/>
  <c r="K9" i="152"/>
  <c r="UF5" i="215" s="1"/>
  <c r="L8" i="152"/>
  <c r="UG4" i="215" s="1"/>
  <c r="K8" i="152"/>
  <c r="UF4" i="215" s="1"/>
  <c r="L7" i="152"/>
  <c r="UG3" i="215" s="1"/>
  <c r="K7" i="152"/>
  <c r="UF3" i="215" s="1"/>
  <c r="G14" i="152"/>
  <c r="UB10" i="215" s="1"/>
  <c r="F14" i="152"/>
  <c r="UA10" i="215" s="1"/>
  <c r="G13" i="152"/>
  <c r="UB9" i="215" s="1"/>
  <c r="F13" i="152"/>
  <c r="UA9" i="215" s="1"/>
  <c r="G12" i="152"/>
  <c r="UB8" i="215" s="1"/>
  <c r="F12" i="152"/>
  <c r="UA8" i="215" s="1"/>
  <c r="G11" i="152"/>
  <c r="UB7" i="215" s="1"/>
  <c r="F11" i="152"/>
  <c r="UA7" i="215" s="1"/>
  <c r="G10" i="152"/>
  <c r="UB6" i="215" s="1"/>
  <c r="F10" i="152"/>
  <c r="UA6" i="215" s="1"/>
  <c r="G9" i="152"/>
  <c r="UB5" i="215" s="1"/>
  <c r="F9" i="152"/>
  <c r="UA5" i="215" s="1"/>
  <c r="G8" i="152"/>
  <c r="UB4" i="215" s="1"/>
  <c r="F8" i="152"/>
  <c r="UA4" i="215" s="1"/>
  <c r="G7" i="152"/>
  <c r="UB3" i="215" s="1"/>
  <c r="F7" i="152"/>
  <c r="UA3" i="215" s="1"/>
  <c r="Q36" i="151"/>
  <c r="TV32" i="215" s="1"/>
  <c r="P36" i="151"/>
  <c r="TU32" i="215" s="1"/>
  <c r="Q35" i="151"/>
  <c r="TV31" i="215" s="1"/>
  <c r="P35" i="151"/>
  <c r="TU31" i="215" s="1"/>
  <c r="Q34" i="151"/>
  <c r="TV30" i="215" s="1"/>
  <c r="P34" i="151"/>
  <c r="TU30" i="215" s="1"/>
  <c r="Q33" i="151"/>
  <c r="TV29" i="215" s="1"/>
  <c r="P33" i="151"/>
  <c r="TU29" i="215" s="1"/>
  <c r="Q32" i="151"/>
  <c r="TV28" i="215" s="1"/>
  <c r="P32" i="151"/>
  <c r="TU28" i="215" s="1"/>
  <c r="Q31" i="151"/>
  <c r="TV27" i="215" s="1"/>
  <c r="P31" i="151"/>
  <c r="TU27" i="215" s="1"/>
  <c r="Q30" i="151"/>
  <c r="TV26" i="215" s="1"/>
  <c r="P30" i="151"/>
  <c r="TU26" i="215" s="1"/>
  <c r="Q29" i="151"/>
  <c r="TV25" i="215" s="1"/>
  <c r="P29" i="151"/>
  <c r="TU25" i="215" s="1"/>
  <c r="Q28" i="151"/>
  <c r="TV24" i="215" s="1"/>
  <c r="P28" i="151"/>
  <c r="TU24" i="215" s="1"/>
  <c r="Q27" i="151"/>
  <c r="TV23" i="215" s="1"/>
  <c r="P27" i="151"/>
  <c r="TU23" i="215" s="1"/>
  <c r="Q26" i="151"/>
  <c r="TV22" i="215" s="1"/>
  <c r="P26" i="151"/>
  <c r="TU22" i="215" s="1"/>
  <c r="Q25" i="151"/>
  <c r="TV21" i="215" s="1"/>
  <c r="P25" i="151"/>
  <c r="TU21" i="215" s="1"/>
  <c r="Q24" i="151"/>
  <c r="TV20" i="215" s="1"/>
  <c r="P24" i="151"/>
  <c r="TU20" i="215" s="1"/>
  <c r="Q23" i="151"/>
  <c r="TV19" i="215" s="1"/>
  <c r="P23" i="151"/>
  <c r="TU19" i="215" s="1"/>
  <c r="Q22" i="151"/>
  <c r="TV18" i="215" s="1"/>
  <c r="P22" i="151"/>
  <c r="TU18" i="215" s="1"/>
  <c r="Q21" i="151"/>
  <c r="TV17" i="215" s="1"/>
  <c r="P21" i="151"/>
  <c r="TU17" i="215" s="1"/>
  <c r="Q20" i="151"/>
  <c r="TV16" i="215" s="1"/>
  <c r="P20" i="151"/>
  <c r="TU16" i="215" s="1"/>
  <c r="Q19" i="151"/>
  <c r="TV15" i="215" s="1"/>
  <c r="P19" i="151"/>
  <c r="TU15" i="215" s="1"/>
  <c r="Q18" i="151"/>
  <c r="TV14" i="215" s="1"/>
  <c r="P18" i="151"/>
  <c r="TU14" i="215" s="1"/>
  <c r="Q17" i="151"/>
  <c r="TV13" i="215" s="1"/>
  <c r="P17" i="151"/>
  <c r="TU13" i="215" s="1"/>
  <c r="Q16" i="151"/>
  <c r="TV12" i="215" s="1"/>
  <c r="P16" i="151"/>
  <c r="TU12" i="215" s="1"/>
  <c r="Q15" i="151"/>
  <c r="TV11" i="215" s="1"/>
  <c r="P15" i="151"/>
  <c r="TU11" i="215" s="1"/>
  <c r="Q14" i="151"/>
  <c r="TV10" i="215" s="1"/>
  <c r="P14" i="151"/>
  <c r="TU10" i="215" s="1"/>
  <c r="Q13" i="151"/>
  <c r="TV9" i="215" s="1"/>
  <c r="P13" i="151"/>
  <c r="TU9" i="215" s="1"/>
  <c r="Q12" i="151"/>
  <c r="TV8" i="215" s="1"/>
  <c r="P12" i="151"/>
  <c r="TU8" i="215" s="1"/>
  <c r="Q11" i="151"/>
  <c r="TV7" i="215" s="1"/>
  <c r="P11" i="151"/>
  <c r="TU7" i="215" s="1"/>
  <c r="Q10" i="151"/>
  <c r="TV6" i="215" s="1"/>
  <c r="P10" i="151"/>
  <c r="TU6" i="215" s="1"/>
  <c r="Q9" i="151"/>
  <c r="TV5" i="215" s="1"/>
  <c r="P9" i="151"/>
  <c r="TU5" i="215" s="1"/>
  <c r="Q8" i="151"/>
  <c r="TV4" i="215" s="1"/>
  <c r="P8" i="151"/>
  <c r="TU4" i="215" s="1"/>
  <c r="Q7" i="151"/>
  <c r="TV3" i="215" s="1"/>
  <c r="P7" i="151"/>
  <c r="TU3" i="215" s="1"/>
  <c r="L36" i="151"/>
  <c r="TQ32" i="215" s="1"/>
  <c r="K36" i="151"/>
  <c r="TP32" i="215" s="1"/>
  <c r="L35" i="151"/>
  <c r="TQ31" i="215" s="1"/>
  <c r="K35" i="151"/>
  <c r="TP31" i="215" s="1"/>
  <c r="L34" i="151"/>
  <c r="TQ30" i="215" s="1"/>
  <c r="K34" i="151"/>
  <c r="TP30" i="215" s="1"/>
  <c r="L33" i="151"/>
  <c r="TQ29" i="215" s="1"/>
  <c r="K33" i="151"/>
  <c r="TP29" i="215" s="1"/>
  <c r="L32" i="151"/>
  <c r="TQ28" i="215" s="1"/>
  <c r="K32" i="151"/>
  <c r="TP28" i="215" s="1"/>
  <c r="L31" i="151"/>
  <c r="TQ27" i="215" s="1"/>
  <c r="K31" i="151"/>
  <c r="TP27" i="215" s="1"/>
  <c r="L30" i="151"/>
  <c r="TQ26" i="215" s="1"/>
  <c r="K30" i="151"/>
  <c r="TP26" i="215" s="1"/>
  <c r="L29" i="151"/>
  <c r="TQ25" i="215" s="1"/>
  <c r="K29" i="151"/>
  <c r="TP25" i="215" s="1"/>
  <c r="L28" i="151"/>
  <c r="TQ24" i="215" s="1"/>
  <c r="K28" i="151"/>
  <c r="TP24" i="215" s="1"/>
  <c r="L27" i="151"/>
  <c r="TQ23" i="215" s="1"/>
  <c r="K27" i="151"/>
  <c r="TP23" i="215" s="1"/>
  <c r="L26" i="151"/>
  <c r="TQ22" i="215" s="1"/>
  <c r="K26" i="151"/>
  <c r="TP22" i="215" s="1"/>
  <c r="L25" i="151"/>
  <c r="TQ21" i="215" s="1"/>
  <c r="K25" i="151"/>
  <c r="TP21" i="215" s="1"/>
  <c r="L24" i="151"/>
  <c r="TQ20" i="215" s="1"/>
  <c r="K24" i="151"/>
  <c r="TP20" i="215" s="1"/>
  <c r="L23" i="151"/>
  <c r="TQ19" i="215" s="1"/>
  <c r="K23" i="151"/>
  <c r="TP19" i="215" s="1"/>
  <c r="L22" i="151"/>
  <c r="TQ18" i="215" s="1"/>
  <c r="K22" i="151"/>
  <c r="TP18" i="215" s="1"/>
  <c r="L21" i="151"/>
  <c r="TQ17" i="215" s="1"/>
  <c r="K21" i="151"/>
  <c r="TP17" i="215" s="1"/>
  <c r="L20" i="151"/>
  <c r="TQ16" i="215" s="1"/>
  <c r="K20" i="151"/>
  <c r="TP16" i="215" s="1"/>
  <c r="L19" i="151"/>
  <c r="TQ15" i="215" s="1"/>
  <c r="K19" i="151"/>
  <c r="TP15" i="215" s="1"/>
  <c r="L18" i="151"/>
  <c r="TQ14" i="215" s="1"/>
  <c r="K18" i="151"/>
  <c r="TP14" i="215" s="1"/>
  <c r="L17" i="151"/>
  <c r="TQ13" i="215" s="1"/>
  <c r="K17" i="151"/>
  <c r="TP13" i="215" s="1"/>
  <c r="L16" i="151"/>
  <c r="TQ12" i="215" s="1"/>
  <c r="K16" i="151"/>
  <c r="TP12" i="215" s="1"/>
  <c r="L15" i="151"/>
  <c r="TQ11" i="215" s="1"/>
  <c r="K15" i="151"/>
  <c r="TP11" i="215" s="1"/>
  <c r="L14" i="151"/>
  <c r="TQ10" i="215" s="1"/>
  <c r="K14" i="151"/>
  <c r="TP10" i="215" s="1"/>
  <c r="L13" i="151"/>
  <c r="TQ9" i="215" s="1"/>
  <c r="K13" i="151"/>
  <c r="TP9" i="215" s="1"/>
  <c r="L12" i="151"/>
  <c r="TQ8" i="215" s="1"/>
  <c r="K12" i="151"/>
  <c r="TP8" i="215" s="1"/>
  <c r="L11" i="151"/>
  <c r="TQ7" i="215" s="1"/>
  <c r="K11" i="151"/>
  <c r="TP7" i="215" s="1"/>
  <c r="L10" i="151"/>
  <c r="TQ6" i="215" s="1"/>
  <c r="K10" i="151"/>
  <c r="TP6" i="215" s="1"/>
  <c r="L9" i="151"/>
  <c r="TQ5" i="215" s="1"/>
  <c r="K9" i="151"/>
  <c r="TP5" i="215" s="1"/>
  <c r="L8" i="151"/>
  <c r="TQ4" i="215" s="1"/>
  <c r="K8" i="151"/>
  <c r="TP4" i="215" s="1"/>
  <c r="L7" i="151"/>
  <c r="TQ3" i="215" s="1"/>
  <c r="K7" i="151"/>
  <c r="TP3" i="215" s="1"/>
  <c r="G36" i="151"/>
  <c r="TL32" i="215" s="1"/>
  <c r="F36" i="151"/>
  <c r="TK32" i="215" s="1"/>
  <c r="G35" i="151"/>
  <c r="TL31" i="215" s="1"/>
  <c r="F35" i="151"/>
  <c r="TK31" i="215" s="1"/>
  <c r="G34" i="151"/>
  <c r="TL30" i="215" s="1"/>
  <c r="F34" i="151"/>
  <c r="TK30" i="215" s="1"/>
  <c r="G33" i="151"/>
  <c r="TL29" i="215" s="1"/>
  <c r="F33" i="151"/>
  <c r="TK29" i="215" s="1"/>
  <c r="G32" i="151"/>
  <c r="TL28" i="215" s="1"/>
  <c r="F32" i="151"/>
  <c r="TK28" i="215" s="1"/>
  <c r="G31" i="151"/>
  <c r="TL27" i="215" s="1"/>
  <c r="F31" i="151"/>
  <c r="TK27" i="215" s="1"/>
  <c r="G30" i="151"/>
  <c r="TL26" i="215" s="1"/>
  <c r="F30" i="151"/>
  <c r="TK26" i="215" s="1"/>
  <c r="G29" i="151"/>
  <c r="TL25" i="215" s="1"/>
  <c r="F29" i="151"/>
  <c r="TK25" i="215" s="1"/>
  <c r="G28" i="151"/>
  <c r="TL24" i="215" s="1"/>
  <c r="F28" i="151"/>
  <c r="TK24" i="215" s="1"/>
  <c r="G27" i="151"/>
  <c r="TL23" i="215" s="1"/>
  <c r="F27" i="151"/>
  <c r="TK23" i="215" s="1"/>
  <c r="G26" i="151"/>
  <c r="TL22" i="215" s="1"/>
  <c r="F26" i="151"/>
  <c r="TK22" i="215" s="1"/>
  <c r="G25" i="151"/>
  <c r="TL21" i="215" s="1"/>
  <c r="F25" i="151"/>
  <c r="TK21" i="215" s="1"/>
  <c r="G24" i="151"/>
  <c r="TL20" i="215" s="1"/>
  <c r="F24" i="151"/>
  <c r="TK20" i="215" s="1"/>
  <c r="G23" i="151"/>
  <c r="TL19" i="215" s="1"/>
  <c r="F23" i="151"/>
  <c r="TK19" i="215" s="1"/>
  <c r="G22" i="151"/>
  <c r="TL18" i="215" s="1"/>
  <c r="F22" i="151"/>
  <c r="TK18" i="215" s="1"/>
  <c r="G21" i="151"/>
  <c r="TL17" i="215" s="1"/>
  <c r="F21" i="151"/>
  <c r="TK17" i="215" s="1"/>
  <c r="G20" i="151"/>
  <c r="TL16" i="215" s="1"/>
  <c r="F20" i="151"/>
  <c r="TK16" i="215" s="1"/>
  <c r="G19" i="151"/>
  <c r="TL15" i="215" s="1"/>
  <c r="F19" i="151"/>
  <c r="TK15" i="215" s="1"/>
  <c r="G18" i="151"/>
  <c r="TL14" i="215" s="1"/>
  <c r="F18" i="151"/>
  <c r="TK14" i="215" s="1"/>
  <c r="G17" i="151"/>
  <c r="TL13" i="215" s="1"/>
  <c r="F17" i="151"/>
  <c r="TK13" i="215" s="1"/>
  <c r="G16" i="151"/>
  <c r="TL12" i="215" s="1"/>
  <c r="F16" i="151"/>
  <c r="TK12" i="215" s="1"/>
  <c r="G15" i="151"/>
  <c r="TL11" i="215" s="1"/>
  <c r="F15" i="151"/>
  <c r="TK11" i="215" s="1"/>
  <c r="G14" i="151"/>
  <c r="TL10" i="215" s="1"/>
  <c r="F14" i="151"/>
  <c r="TK10" i="215" s="1"/>
  <c r="G13" i="151"/>
  <c r="TL9" i="215" s="1"/>
  <c r="F13" i="151"/>
  <c r="TK9" i="215" s="1"/>
  <c r="G12" i="151"/>
  <c r="TL8" i="215" s="1"/>
  <c r="F12" i="151"/>
  <c r="TK8" i="215" s="1"/>
  <c r="G11" i="151"/>
  <c r="TL7" i="215" s="1"/>
  <c r="F11" i="151"/>
  <c r="TK7" i="215" s="1"/>
  <c r="G10" i="151"/>
  <c r="TL6" i="215" s="1"/>
  <c r="F10" i="151"/>
  <c r="TK6" i="215" s="1"/>
  <c r="G9" i="151"/>
  <c r="TL5" i="215" s="1"/>
  <c r="F9" i="151"/>
  <c r="TK5" i="215" s="1"/>
  <c r="G8" i="151"/>
  <c r="TL4" i="215" s="1"/>
  <c r="F8" i="151"/>
  <c r="TK4" i="215" s="1"/>
  <c r="G7" i="151"/>
  <c r="TL3" i="215" s="1"/>
  <c r="F7" i="151"/>
  <c r="TK3" i="215" s="1"/>
  <c r="Q36" i="92"/>
  <c r="TE32" i="215" s="1"/>
  <c r="P36" i="92"/>
  <c r="TD32" i="215" s="1"/>
  <c r="Q35" i="92"/>
  <c r="TE31" i="215" s="1"/>
  <c r="P35" i="92"/>
  <c r="TD31" i="215" s="1"/>
  <c r="Q34" i="92"/>
  <c r="TE30" i="215" s="1"/>
  <c r="P34" i="92"/>
  <c r="TD30" i="215" s="1"/>
  <c r="Q33" i="92"/>
  <c r="TE29" i="215" s="1"/>
  <c r="P33" i="92"/>
  <c r="TD29" i="215" s="1"/>
  <c r="Q32" i="92"/>
  <c r="TE28" i="215" s="1"/>
  <c r="P32" i="92"/>
  <c r="TD28" i="215" s="1"/>
  <c r="Q31" i="92"/>
  <c r="TE27" i="215" s="1"/>
  <c r="P31" i="92"/>
  <c r="TD27" i="215" s="1"/>
  <c r="Q30" i="92"/>
  <c r="TE26" i="215" s="1"/>
  <c r="P30" i="92"/>
  <c r="TD26" i="215" s="1"/>
  <c r="Q29" i="92"/>
  <c r="TE25" i="215" s="1"/>
  <c r="P29" i="92"/>
  <c r="TD25" i="215" s="1"/>
  <c r="Q28" i="92"/>
  <c r="TE24" i="215" s="1"/>
  <c r="P28" i="92"/>
  <c r="TD24" i="215" s="1"/>
  <c r="Q27" i="92"/>
  <c r="TE23" i="215" s="1"/>
  <c r="P27" i="92"/>
  <c r="TD23" i="215" s="1"/>
  <c r="Q26" i="92"/>
  <c r="TE22" i="215" s="1"/>
  <c r="P26" i="92"/>
  <c r="TD22" i="215" s="1"/>
  <c r="Q25" i="92"/>
  <c r="TE21" i="215" s="1"/>
  <c r="P25" i="92"/>
  <c r="TD21" i="215" s="1"/>
  <c r="Q24" i="92"/>
  <c r="TE20" i="215" s="1"/>
  <c r="P24" i="92"/>
  <c r="TD20" i="215" s="1"/>
  <c r="Q23" i="92"/>
  <c r="TE19" i="215" s="1"/>
  <c r="P23" i="92"/>
  <c r="TD19" i="215" s="1"/>
  <c r="Q22" i="92"/>
  <c r="TE18" i="215" s="1"/>
  <c r="P22" i="92"/>
  <c r="TD18" i="215" s="1"/>
  <c r="Q21" i="92"/>
  <c r="TE17" i="215" s="1"/>
  <c r="P21" i="92"/>
  <c r="TD17" i="215" s="1"/>
  <c r="Q20" i="92"/>
  <c r="TE16" i="215" s="1"/>
  <c r="P20" i="92"/>
  <c r="TD16" i="215" s="1"/>
  <c r="Q19" i="92"/>
  <c r="TE15" i="215" s="1"/>
  <c r="P19" i="92"/>
  <c r="TD15" i="215" s="1"/>
  <c r="Q18" i="92"/>
  <c r="TE14" i="215" s="1"/>
  <c r="P18" i="92"/>
  <c r="TD14" i="215" s="1"/>
  <c r="Q17" i="92"/>
  <c r="TE13" i="215" s="1"/>
  <c r="P17" i="92"/>
  <c r="TD13" i="215" s="1"/>
  <c r="Q16" i="92"/>
  <c r="TE12" i="215" s="1"/>
  <c r="P16" i="92"/>
  <c r="TD12" i="215" s="1"/>
  <c r="Q15" i="92"/>
  <c r="TE11" i="215" s="1"/>
  <c r="P15" i="92"/>
  <c r="TD11" i="215" s="1"/>
  <c r="Q14" i="92"/>
  <c r="TE10" i="215" s="1"/>
  <c r="P14" i="92"/>
  <c r="TD10" i="215" s="1"/>
  <c r="Q13" i="92"/>
  <c r="TE9" i="215" s="1"/>
  <c r="P13" i="92"/>
  <c r="TD9" i="215" s="1"/>
  <c r="Q12" i="92"/>
  <c r="TE8" i="215" s="1"/>
  <c r="P12" i="92"/>
  <c r="TD8" i="215" s="1"/>
  <c r="Q11" i="92"/>
  <c r="TE7" i="215" s="1"/>
  <c r="P11" i="92"/>
  <c r="TD7" i="215" s="1"/>
  <c r="Q10" i="92"/>
  <c r="TE6" i="215" s="1"/>
  <c r="P10" i="92"/>
  <c r="TD6" i="215" s="1"/>
  <c r="Q9" i="92"/>
  <c r="TE5" i="215" s="1"/>
  <c r="P9" i="92"/>
  <c r="TD5" i="215" s="1"/>
  <c r="Q8" i="92"/>
  <c r="TE4" i="215" s="1"/>
  <c r="P8" i="92"/>
  <c r="TD4" i="215" s="1"/>
  <c r="Q7" i="92"/>
  <c r="TE3" i="215" s="1"/>
  <c r="P7" i="92"/>
  <c r="TD3" i="215" s="1"/>
  <c r="L36" i="92"/>
  <c r="SZ32" i="215" s="1"/>
  <c r="K36" i="92"/>
  <c r="SY32" i="215" s="1"/>
  <c r="L35" i="92"/>
  <c r="SZ31" i="215" s="1"/>
  <c r="K35" i="92"/>
  <c r="SY31" i="215" s="1"/>
  <c r="L34" i="92"/>
  <c r="SZ30" i="215" s="1"/>
  <c r="K34" i="92"/>
  <c r="SY30" i="215" s="1"/>
  <c r="L33" i="92"/>
  <c r="SZ29" i="215" s="1"/>
  <c r="K33" i="92"/>
  <c r="SY29" i="215" s="1"/>
  <c r="L32" i="92"/>
  <c r="SZ28" i="215" s="1"/>
  <c r="K32" i="92"/>
  <c r="SY28" i="215" s="1"/>
  <c r="L31" i="92"/>
  <c r="SZ27" i="215" s="1"/>
  <c r="K31" i="92"/>
  <c r="SY27" i="215" s="1"/>
  <c r="L30" i="92"/>
  <c r="SZ26" i="215" s="1"/>
  <c r="K30" i="92"/>
  <c r="SY26" i="215" s="1"/>
  <c r="L29" i="92"/>
  <c r="SZ25" i="215" s="1"/>
  <c r="K29" i="92"/>
  <c r="SY25" i="215" s="1"/>
  <c r="L28" i="92"/>
  <c r="SZ24" i="215" s="1"/>
  <c r="K28" i="92"/>
  <c r="SY24" i="215" s="1"/>
  <c r="L27" i="92"/>
  <c r="SZ23" i="215" s="1"/>
  <c r="K27" i="92"/>
  <c r="SY23" i="215" s="1"/>
  <c r="L26" i="92"/>
  <c r="SZ22" i="215" s="1"/>
  <c r="K26" i="92"/>
  <c r="SY22" i="215" s="1"/>
  <c r="L25" i="92"/>
  <c r="SZ21" i="215" s="1"/>
  <c r="K25" i="92"/>
  <c r="SY21" i="215" s="1"/>
  <c r="L24" i="92"/>
  <c r="SZ20" i="215" s="1"/>
  <c r="K24" i="92"/>
  <c r="SY20" i="215" s="1"/>
  <c r="L23" i="92"/>
  <c r="SZ19" i="215" s="1"/>
  <c r="K23" i="92"/>
  <c r="SY19" i="215" s="1"/>
  <c r="L22" i="92"/>
  <c r="SZ18" i="215" s="1"/>
  <c r="K22" i="92"/>
  <c r="SY18" i="215" s="1"/>
  <c r="L21" i="92"/>
  <c r="SZ17" i="215" s="1"/>
  <c r="K21" i="92"/>
  <c r="SY17" i="215" s="1"/>
  <c r="L20" i="92"/>
  <c r="SZ16" i="215" s="1"/>
  <c r="K20" i="92"/>
  <c r="SY16" i="215" s="1"/>
  <c r="L19" i="92"/>
  <c r="SZ15" i="215" s="1"/>
  <c r="K19" i="92"/>
  <c r="SY15" i="215" s="1"/>
  <c r="L18" i="92"/>
  <c r="SZ14" i="215" s="1"/>
  <c r="K18" i="92"/>
  <c r="SY14" i="215" s="1"/>
  <c r="L17" i="92"/>
  <c r="SZ13" i="215" s="1"/>
  <c r="K17" i="92"/>
  <c r="SY13" i="215" s="1"/>
  <c r="L16" i="92"/>
  <c r="SZ12" i="215" s="1"/>
  <c r="K16" i="92"/>
  <c r="SY12" i="215" s="1"/>
  <c r="L15" i="92"/>
  <c r="SZ11" i="215" s="1"/>
  <c r="K15" i="92"/>
  <c r="SY11" i="215" s="1"/>
  <c r="L14" i="92"/>
  <c r="SZ10" i="215" s="1"/>
  <c r="K14" i="92"/>
  <c r="SY10" i="215" s="1"/>
  <c r="L13" i="92"/>
  <c r="SZ9" i="215" s="1"/>
  <c r="K13" i="92"/>
  <c r="SY9" i="215" s="1"/>
  <c r="L12" i="92"/>
  <c r="SZ8" i="215" s="1"/>
  <c r="K12" i="92"/>
  <c r="SY8" i="215" s="1"/>
  <c r="L11" i="92"/>
  <c r="SZ7" i="215" s="1"/>
  <c r="K11" i="92"/>
  <c r="SY7" i="215" s="1"/>
  <c r="L10" i="92"/>
  <c r="SZ6" i="215" s="1"/>
  <c r="K10" i="92"/>
  <c r="SY6" i="215" s="1"/>
  <c r="L9" i="92"/>
  <c r="SZ5" i="215" s="1"/>
  <c r="K9" i="92"/>
  <c r="SY5" i="215" s="1"/>
  <c r="L8" i="92"/>
  <c r="SZ4" i="215" s="1"/>
  <c r="K8" i="92"/>
  <c r="SY4" i="215" s="1"/>
  <c r="L7" i="92"/>
  <c r="SZ3" i="215" s="1"/>
  <c r="K7" i="92"/>
  <c r="SY3" i="215" s="1"/>
  <c r="G36" i="92"/>
  <c r="SU32" i="215" s="1"/>
  <c r="F36" i="92"/>
  <c r="ST32" i="215" s="1"/>
  <c r="G35" i="92"/>
  <c r="SU31" i="215" s="1"/>
  <c r="F35" i="92"/>
  <c r="ST31" i="215" s="1"/>
  <c r="G34" i="92"/>
  <c r="SU30" i="215" s="1"/>
  <c r="F34" i="92"/>
  <c r="ST30" i="215" s="1"/>
  <c r="G33" i="92"/>
  <c r="SU29" i="215" s="1"/>
  <c r="F33" i="92"/>
  <c r="ST29" i="215" s="1"/>
  <c r="G32" i="92"/>
  <c r="SU28" i="215" s="1"/>
  <c r="F32" i="92"/>
  <c r="ST28" i="215" s="1"/>
  <c r="G31" i="92"/>
  <c r="SU27" i="215" s="1"/>
  <c r="F31" i="92"/>
  <c r="ST27" i="215" s="1"/>
  <c r="G30" i="92"/>
  <c r="SU26" i="215" s="1"/>
  <c r="F30" i="92"/>
  <c r="ST26" i="215" s="1"/>
  <c r="G29" i="92"/>
  <c r="SU25" i="215" s="1"/>
  <c r="F29" i="92"/>
  <c r="ST25" i="215" s="1"/>
  <c r="G28" i="92"/>
  <c r="SU24" i="215" s="1"/>
  <c r="F28" i="92"/>
  <c r="ST24" i="215" s="1"/>
  <c r="G27" i="92"/>
  <c r="SU23" i="215" s="1"/>
  <c r="F27" i="92"/>
  <c r="ST23" i="215" s="1"/>
  <c r="G26" i="92"/>
  <c r="SU22" i="215" s="1"/>
  <c r="F26" i="92"/>
  <c r="ST22" i="215" s="1"/>
  <c r="G25" i="92"/>
  <c r="SU21" i="215" s="1"/>
  <c r="F25" i="92"/>
  <c r="ST21" i="215" s="1"/>
  <c r="G24" i="92"/>
  <c r="SU20" i="215" s="1"/>
  <c r="F24" i="92"/>
  <c r="ST20" i="215" s="1"/>
  <c r="G23" i="92"/>
  <c r="SU19" i="215" s="1"/>
  <c r="F23" i="92"/>
  <c r="ST19" i="215" s="1"/>
  <c r="G22" i="92"/>
  <c r="SU18" i="215" s="1"/>
  <c r="F22" i="92"/>
  <c r="ST18" i="215" s="1"/>
  <c r="G21" i="92"/>
  <c r="SU17" i="215" s="1"/>
  <c r="F21" i="92"/>
  <c r="ST17" i="215" s="1"/>
  <c r="G20" i="92"/>
  <c r="SU16" i="215" s="1"/>
  <c r="F20" i="92"/>
  <c r="ST16" i="215" s="1"/>
  <c r="G19" i="92"/>
  <c r="SU15" i="215" s="1"/>
  <c r="F19" i="92"/>
  <c r="ST15" i="215" s="1"/>
  <c r="G18" i="92"/>
  <c r="SU14" i="215" s="1"/>
  <c r="F18" i="92"/>
  <c r="ST14" i="215" s="1"/>
  <c r="G17" i="92"/>
  <c r="SU13" i="215" s="1"/>
  <c r="F17" i="92"/>
  <c r="ST13" i="215" s="1"/>
  <c r="G16" i="92"/>
  <c r="SU12" i="215" s="1"/>
  <c r="F16" i="92"/>
  <c r="ST12" i="215" s="1"/>
  <c r="G15" i="92"/>
  <c r="SU11" i="215" s="1"/>
  <c r="F15" i="92"/>
  <c r="ST11" i="215" s="1"/>
  <c r="G14" i="92"/>
  <c r="SU10" i="215" s="1"/>
  <c r="F14" i="92"/>
  <c r="ST10" i="215" s="1"/>
  <c r="G13" i="92"/>
  <c r="SU9" i="215" s="1"/>
  <c r="F13" i="92"/>
  <c r="ST9" i="215" s="1"/>
  <c r="G12" i="92"/>
  <c r="SU8" i="215" s="1"/>
  <c r="F12" i="92"/>
  <c r="ST8" i="215" s="1"/>
  <c r="G11" i="92"/>
  <c r="SU7" i="215" s="1"/>
  <c r="F11" i="92"/>
  <c r="ST7" i="215" s="1"/>
  <c r="G10" i="92"/>
  <c r="SU6" i="215" s="1"/>
  <c r="F10" i="92"/>
  <c r="ST6" i="215" s="1"/>
  <c r="G9" i="92"/>
  <c r="SU5" i="215" s="1"/>
  <c r="F9" i="92"/>
  <c r="ST5" i="215" s="1"/>
  <c r="G8" i="92"/>
  <c r="SU4" i="215" s="1"/>
  <c r="F8" i="92"/>
  <c r="ST4" i="215" s="1"/>
  <c r="G7" i="92"/>
  <c r="SU3" i="215" s="1"/>
  <c r="F7" i="92"/>
  <c r="ST3" i="215" s="1"/>
  <c r="Q36" i="93"/>
  <c r="SN32" i="215" s="1"/>
  <c r="P36" i="93"/>
  <c r="SM32" i="215" s="1"/>
  <c r="Q35" i="93"/>
  <c r="SN31" i="215" s="1"/>
  <c r="P35" i="93"/>
  <c r="SM31" i="215" s="1"/>
  <c r="Q34" i="93"/>
  <c r="SN30" i="215" s="1"/>
  <c r="P34" i="93"/>
  <c r="SM30" i="215" s="1"/>
  <c r="Q33" i="93"/>
  <c r="SN29" i="215" s="1"/>
  <c r="P33" i="93"/>
  <c r="SM29" i="215" s="1"/>
  <c r="Q32" i="93"/>
  <c r="SN28" i="215" s="1"/>
  <c r="P32" i="93"/>
  <c r="SM28" i="215" s="1"/>
  <c r="Q31" i="93"/>
  <c r="SN27" i="215" s="1"/>
  <c r="P31" i="93"/>
  <c r="SM27" i="215" s="1"/>
  <c r="Q30" i="93"/>
  <c r="SN26" i="215" s="1"/>
  <c r="P30" i="93"/>
  <c r="SM26" i="215" s="1"/>
  <c r="Q29" i="93"/>
  <c r="SN25" i="215" s="1"/>
  <c r="P29" i="93"/>
  <c r="SM25" i="215" s="1"/>
  <c r="Q28" i="93"/>
  <c r="SN24" i="215" s="1"/>
  <c r="P28" i="93"/>
  <c r="SM24" i="215" s="1"/>
  <c r="Q27" i="93"/>
  <c r="SN23" i="215" s="1"/>
  <c r="P27" i="93"/>
  <c r="SM23" i="215" s="1"/>
  <c r="Q26" i="93"/>
  <c r="SN22" i="215" s="1"/>
  <c r="P26" i="93"/>
  <c r="SM22" i="215" s="1"/>
  <c r="Q25" i="93"/>
  <c r="SN21" i="215" s="1"/>
  <c r="P25" i="93"/>
  <c r="SM21" i="215" s="1"/>
  <c r="Q24" i="93"/>
  <c r="SN20" i="215" s="1"/>
  <c r="P24" i="93"/>
  <c r="SM20" i="215" s="1"/>
  <c r="Q23" i="93"/>
  <c r="SN19" i="215" s="1"/>
  <c r="P23" i="93"/>
  <c r="SM19" i="215" s="1"/>
  <c r="Q22" i="93"/>
  <c r="SN18" i="215" s="1"/>
  <c r="P22" i="93"/>
  <c r="SM18" i="215" s="1"/>
  <c r="Q21" i="93"/>
  <c r="SN17" i="215" s="1"/>
  <c r="P21" i="93"/>
  <c r="SM17" i="215" s="1"/>
  <c r="Q20" i="93"/>
  <c r="SN16" i="215" s="1"/>
  <c r="P20" i="93"/>
  <c r="SM16" i="215" s="1"/>
  <c r="Q19" i="93"/>
  <c r="SN15" i="215" s="1"/>
  <c r="P19" i="93"/>
  <c r="SM15" i="215" s="1"/>
  <c r="Q18" i="93"/>
  <c r="SN14" i="215" s="1"/>
  <c r="P18" i="93"/>
  <c r="SM14" i="215" s="1"/>
  <c r="Q17" i="93"/>
  <c r="SN13" i="215" s="1"/>
  <c r="P17" i="93"/>
  <c r="SM13" i="215" s="1"/>
  <c r="Q16" i="93"/>
  <c r="SN12" i="215" s="1"/>
  <c r="P16" i="93"/>
  <c r="SM12" i="215" s="1"/>
  <c r="Q15" i="93"/>
  <c r="SN11" i="215" s="1"/>
  <c r="P15" i="93"/>
  <c r="SM11" i="215" s="1"/>
  <c r="Q14" i="93"/>
  <c r="SN10" i="215" s="1"/>
  <c r="P14" i="93"/>
  <c r="SM10" i="215" s="1"/>
  <c r="Q13" i="93"/>
  <c r="SN9" i="215" s="1"/>
  <c r="P13" i="93"/>
  <c r="SM9" i="215" s="1"/>
  <c r="Q12" i="93"/>
  <c r="SN8" i="215" s="1"/>
  <c r="P12" i="93"/>
  <c r="SM8" i="215" s="1"/>
  <c r="Q11" i="93"/>
  <c r="SN7" i="215" s="1"/>
  <c r="P11" i="93"/>
  <c r="SM7" i="215" s="1"/>
  <c r="Q10" i="93"/>
  <c r="SN6" i="215" s="1"/>
  <c r="P10" i="93"/>
  <c r="SM6" i="215" s="1"/>
  <c r="Q9" i="93"/>
  <c r="SN5" i="215" s="1"/>
  <c r="P9" i="93"/>
  <c r="SM5" i="215" s="1"/>
  <c r="Q8" i="93"/>
  <c r="SN4" i="215" s="1"/>
  <c r="P8" i="93"/>
  <c r="SM4" i="215" s="1"/>
  <c r="Q7" i="93"/>
  <c r="SN3" i="215" s="1"/>
  <c r="P7" i="93"/>
  <c r="SM3" i="215" s="1"/>
  <c r="L36" i="93"/>
  <c r="SI32" i="215" s="1"/>
  <c r="K36" i="93"/>
  <c r="SH32" i="215" s="1"/>
  <c r="L35" i="93"/>
  <c r="SI31" i="215" s="1"/>
  <c r="K35" i="93"/>
  <c r="SH31" i="215" s="1"/>
  <c r="L34" i="93"/>
  <c r="SI30" i="215" s="1"/>
  <c r="K34" i="93"/>
  <c r="SH30" i="215" s="1"/>
  <c r="L33" i="93"/>
  <c r="SI29" i="215" s="1"/>
  <c r="K33" i="93"/>
  <c r="SH29" i="215" s="1"/>
  <c r="L32" i="93"/>
  <c r="SI28" i="215" s="1"/>
  <c r="K32" i="93"/>
  <c r="SH28" i="215" s="1"/>
  <c r="L31" i="93"/>
  <c r="SI27" i="215" s="1"/>
  <c r="K31" i="93"/>
  <c r="SH27" i="215" s="1"/>
  <c r="L30" i="93"/>
  <c r="SI26" i="215" s="1"/>
  <c r="K30" i="93"/>
  <c r="SH26" i="215" s="1"/>
  <c r="L29" i="93"/>
  <c r="SI25" i="215" s="1"/>
  <c r="K29" i="93"/>
  <c r="SH25" i="215" s="1"/>
  <c r="L28" i="93"/>
  <c r="SI24" i="215" s="1"/>
  <c r="K28" i="93"/>
  <c r="SH24" i="215" s="1"/>
  <c r="L27" i="93"/>
  <c r="SI23" i="215" s="1"/>
  <c r="K27" i="93"/>
  <c r="SH23" i="215" s="1"/>
  <c r="L26" i="93"/>
  <c r="SI22" i="215" s="1"/>
  <c r="K26" i="93"/>
  <c r="SH22" i="215" s="1"/>
  <c r="L25" i="93"/>
  <c r="SI21" i="215" s="1"/>
  <c r="K25" i="93"/>
  <c r="SH21" i="215" s="1"/>
  <c r="L24" i="93"/>
  <c r="SI20" i="215" s="1"/>
  <c r="K24" i="93"/>
  <c r="SH20" i="215" s="1"/>
  <c r="L23" i="93"/>
  <c r="SI19" i="215" s="1"/>
  <c r="K23" i="93"/>
  <c r="SH19" i="215" s="1"/>
  <c r="L22" i="93"/>
  <c r="SI18" i="215" s="1"/>
  <c r="K22" i="93"/>
  <c r="SH18" i="215" s="1"/>
  <c r="L21" i="93"/>
  <c r="SI17" i="215" s="1"/>
  <c r="K21" i="93"/>
  <c r="SH17" i="215" s="1"/>
  <c r="L20" i="93"/>
  <c r="SI16" i="215" s="1"/>
  <c r="K20" i="93"/>
  <c r="SH16" i="215" s="1"/>
  <c r="L19" i="93"/>
  <c r="SI15" i="215" s="1"/>
  <c r="K19" i="93"/>
  <c r="SH15" i="215" s="1"/>
  <c r="L18" i="93"/>
  <c r="SI14" i="215" s="1"/>
  <c r="K18" i="93"/>
  <c r="SH14" i="215" s="1"/>
  <c r="L17" i="93"/>
  <c r="SI13" i="215" s="1"/>
  <c r="K17" i="93"/>
  <c r="SH13" i="215" s="1"/>
  <c r="L16" i="93"/>
  <c r="SI12" i="215" s="1"/>
  <c r="K16" i="93"/>
  <c r="SH12" i="215" s="1"/>
  <c r="L15" i="93"/>
  <c r="SI11" i="215" s="1"/>
  <c r="K15" i="93"/>
  <c r="SH11" i="215" s="1"/>
  <c r="L14" i="93"/>
  <c r="SI10" i="215" s="1"/>
  <c r="K14" i="93"/>
  <c r="SH10" i="215" s="1"/>
  <c r="L13" i="93"/>
  <c r="SI9" i="215" s="1"/>
  <c r="K13" i="93"/>
  <c r="SH9" i="215" s="1"/>
  <c r="L12" i="93"/>
  <c r="SI8" i="215" s="1"/>
  <c r="K12" i="93"/>
  <c r="SH8" i="215" s="1"/>
  <c r="L11" i="93"/>
  <c r="SI7" i="215" s="1"/>
  <c r="K11" i="93"/>
  <c r="SH7" i="215" s="1"/>
  <c r="L10" i="93"/>
  <c r="SI6" i="215" s="1"/>
  <c r="K10" i="93"/>
  <c r="SH6" i="215" s="1"/>
  <c r="L9" i="93"/>
  <c r="SI5" i="215" s="1"/>
  <c r="K9" i="93"/>
  <c r="SH5" i="215" s="1"/>
  <c r="L8" i="93"/>
  <c r="SI4" i="215" s="1"/>
  <c r="K8" i="93"/>
  <c r="SH4" i="215" s="1"/>
  <c r="L7" i="93"/>
  <c r="SI3" i="215" s="1"/>
  <c r="K7" i="93"/>
  <c r="SH3" i="215" s="1"/>
  <c r="G36" i="93"/>
  <c r="SD32" i="215" s="1"/>
  <c r="F36" i="93"/>
  <c r="SC32" i="215" s="1"/>
  <c r="G35" i="93"/>
  <c r="SD31" i="215" s="1"/>
  <c r="F35" i="93"/>
  <c r="SC31" i="215" s="1"/>
  <c r="G34" i="93"/>
  <c r="SD30" i="215" s="1"/>
  <c r="F34" i="93"/>
  <c r="SC30" i="215" s="1"/>
  <c r="G33" i="93"/>
  <c r="SD29" i="215" s="1"/>
  <c r="F33" i="93"/>
  <c r="SC29" i="215" s="1"/>
  <c r="G32" i="93"/>
  <c r="SD28" i="215" s="1"/>
  <c r="F32" i="93"/>
  <c r="SC28" i="215" s="1"/>
  <c r="G31" i="93"/>
  <c r="SD27" i="215" s="1"/>
  <c r="F31" i="93"/>
  <c r="SC27" i="215" s="1"/>
  <c r="G30" i="93"/>
  <c r="SD26" i="215" s="1"/>
  <c r="F30" i="93"/>
  <c r="SC26" i="215" s="1"/>
  <c r="G29" i="93"/>
  <c r="SD25" i="215" s="1"/>
  <c r="F29" i="93"/>
  <c r="SC25" i="215" s="1"/>
  <c r="G28" i="93"/>
  <c r="SD24" i="215" s="1"/>
  <c r="F28" i="93"/>
  <c r="SC24" i="215" s="1"/>
  <c r="G27" i="93"/>
  <c r="SD23" i="215" s="1"/>
  <c r="F27" i="93"/>
  <c r="SC23" i="215" s="1"/>
  <c r="G26" i="93"/>
  <c r="SD22" i="215" s="1"/>
  <c r="F26" i="93"/>
  <c r="SC22" i="215" s="1"/>
  <c r="G25" i="93"/>
  <c r="SD21" i="215" s="1"/>
  <c r="F25" i="93"/>
  <c r="SC21" i="215" s="1"/>
  <c r="G24" i="93"/>
  <c r="SD20" i="215" s="1"/>
  <c r="F24" i="93"/>
  <c r="SC20" i="215" s="1"/>
  <c r="G23" i="93"/>
  <c r="SD19" i="215" s="1"/>
  <c r="F23" i="93"/>
  <c r="SC19" i="215" s="1"/>
  <c r="G22" i="93"/>
  <c r="SD18" i="215" s="1"/>
  <c r="F22" i="93"/>
  <c r="SC18" i="215" s="1"/>
  <c r="G21" i="93"/>
  <c r="SD17" i="215" s="1"/>
  <c r="F21" i="93"/>
  <c r="SC17" i="215" s="1"/>
  <c r="G20" i="93"/>
  <c r="SD16" i="215" s="1"/>
  <c r="F20" i="93"/>
  <c r="SC16" i="215" s="1"/>
  <c r="G19" i="93"/>
  <c r="SD15" i="215" s="1"/>
  <c r="F19" i="93"/>
  <c r="SC15" i="215" s="1"/>
  <c r="G18" i="93"/>
  <c r="SD14" i="215" s="1"/>
  <c r="F18" i="93"/>
  <c r="SC14" i="215" s="1"/>
  <c r="G17" i="93"/>
  <c r="SD13" i="215" s="1"/>
  <c r="F17" i="93"/>
  <c r="SC13" i="215" s="1"/>
  <c r="G16" i="93"/>
  <c r="SD12" i="215" s="1"/>
  <c r="F16" i="93"/>
  <c r="SC12" i="215" s="1"/>
  <c r="G15" i="93"/>
  <c r="SD11" i="215" s="1"/>
  <c r="F15" i="93"/>
  <c r="SC11" i="215" s="1"/>
  <c r="G14" i="93"/>
  <c r="SD10" i="215" s="1"/>
  <c r="F14" i="93"/>
  <c r="SC10" i="215" s="1"/>
  <c r="G13" i="93"/>
  <c r="SD9" i="215" s="1"/>
  <c r="F13" i="93"/>
  <c r="SC9" i="215" s="1"/>
  <c r="G12" i="93"/>
  <c r="SD8" i="215" s="1"/>
  <c r="F12" i="93"/>
  <c r="SC8" i="215" s="1"/>
  <c r="G11" i="93"/>
  <c r="SD7" i="215" s="1"/>
  <c r="F11" i="93"/>
  <c r="SC7" i="215" s="1"/>
  <c r="G10" i="93"/>
  <c r="SD6" i="215" s="1"/>
  <c r="F10" i="93"/>
  <c r="SC6" i="215" s="1"/>
  <c r="G9" i="93"/>
  <c r="SD5" i="215" s="1"/>
  <c r="F9" i="93"/>
  <c r="SC5" i="215" s="1"/>
  <c r="G8" i="93"/>
  <c r="SD4" i="215" s="1"/>
  <c r="F8" i="93"/>
  <c r="SC4" i="215" s="1"/>
  <c r="G7" i="93"/>
  <c r="SD3" i="215" s="1"/>
  <c r="F7" i="93"/>
  <c r="SC3" i="215" s="1"/>
  <c r="Q36" i="90"/>
  <c r="RW32" i="215" s="1"/>
  <c r="P36" i="90"/>
  <c r="RV32" i="215" s="1"/>
  <c r="Q35" i="90"/>
  <c r="RW31" i="215" s="1"/>
  <c r="P35" i="90"/>
  <c r="RV31" i="215" s="1"/>
  <c r="Q34" i="90"/>
  <c r="RW30" i="215" s="1"/>
  <c r="P34" i="90"/>
  <c r="RV30" i="215" s="1"/>
  <c r="Q33" i="90"/>
  <c r="RW29" i="215" s="1"/>
  <c r="P33" i="90"/>
  <c r="RV29" i="215" s="1"/>
  <c r="Q32" i="90"/>
  <c r="RW28" i="215" s="1"/>
  <c r="P32" i="90"/>
  <c r="RV28" i="215" s="1"/>
  <c r="Q31" i="90"/>
  <c r="RW27" i="215" s="1"/>
  <c r="P31" i="90"/>
  <c r="RV27" i="215" s="1"/>
  <c r="Q30" i="90"/>
  <c r="RW26" i="215" s="1"/>
  <c r="P30" i="90"/>
  <c r="RV26" i="215" s="1"/>
  <c r="Q29" i="90"/>
  <c r="RW25" i="215" s="1"/>
  <c r="P29" i="90"/>
  <c r="RV25" i="215" s="1"/>
  <c r="Q28" i="90"/>
  <c r="RW24" i="215" s="1"/>
  <c r="P28" i="90"/>
  <c r="RV24" i="215" s="1"/>
  <c r="Q27" i="90"/>
  <c r="RW23" i="215" s="1"/>
  <c r="P27" i="90"/>
  <c r="RV23" i="215" s="1"/>
  <c r="Q26" i="90"/>
  <c r="RW22" i="215" s="1"/>
  <c r="P26" i="90"/>
  <c r="RV22" i="215" s="1"/>
  <c r="Q25" i="90"/>
  <c r="RW21" i="215" s="1"/>
  <c r="P25" i="90"/>
  <c r="RV21" i="215" s="1"/>
  <c r="Q24" i="90"/>
  <c r="RW20" i="215" s="1"/>
  <c r="P24" i="90"/>
  <c r="RV20" i="215" s="1"/>
  <c r="Q23" i="90"/>
  <c r="RW19" i="215" s="1"/>
  <c r="P23" i="90"/>
  <c r="RV19" i="215" s="1"/>
  <c r="Q22" i="90"/>
  <c r="RW18" i="215" s="1"/>
  <c r="P22" i="90"/>
  <c r="RV18" i="215" s="1"/>
  <c r="Q21" i="90"/>
  <c r="RW17" i="215" s="1"/>
  <c r="P21" i="90"/>
  <c r="RV17" i="215" s="1"/>
  <c r="Q20" i="90"/>
  <c r="RW16" i="215" s="1"/>
  <c r="P20" i="90"/>
  <c r="RV16" i="215" s="1"/>
  <c r="Q19" i="90"/>
  <c r="RW15" i="215" s="1"/>
  <c r="P19" i="90"/>
  <c r="RV15" i="215" s="1"/>
  <c r="Q18" i="90"/>
  <c r="RW14" i="215" s="1"/>
  <c r="P18" i="90"/>
  <c r="RV14" i="215" s="1"/>
  <c r="Q17" i="90"/>
  <c r="RW13" i="215" s="1"/>
  <c r="P17" i="90"/>
  <c r="RV13" i="215" s="1"/>
  <c r="Q16" i="90"/>
  <c r="RW12" i="215" s="1"/>
  <c r="P16" i="90"/>
  <c r="RV12" i="215" s="1"/>
  <c r="Q15" i="90"/>
  <c r="RW11" i="215" s="1"/>
  <c r="P15" i="90"/>
  <c r="RV11" i="215" s="1"/>
  <c r="Q14" i="90"/>
  <c r="RW10" i="215" s="1"/>
  <c r="P14" i="90"/>
  <c r="RV10" i="215" s="1"/>
  <c r="Q13" i="90"/>
  <c r="RW9" i="215" s="1"/>
  <c r="P13" i="90"/>
  <c r="RV9" i="215" s="1"/>
  <c r="Q12" i="90"/>
  <c r="RW8" i="215" s="1"/>
  <c r="P12" i="90"/>
  <c r="RV8" i="215" s="1"/>
  <c r="Q11" i="90"/>
  <c r="RW7" i="215" s="1"/>
  <c r="P11" i="90"/>
  <c r="RV7" i="215" s="1"/>
  <c r="Q10" i="90"/>
  <c r="RW6" i="215" s="1"/>
  <c r="P10" i="90"/>
  <c r="RV6" i="215" s="1"/>
  <c r="Q9" i="90"/>
  <c r="RW5" i="215" s="1"/>
  <c r="P9" i="90"/>
  <c r="RV5" i="215" s="1"/>
  <c r="Q8" i="90"/>
  <c r="RW4" i="215" s="1"/>
  <c r="P8" i="90"/>
  <c r="RV4" i="215" s="1"/>
  <c r="Q7" i="90"/>
  <c r="RW3" i="215" s="1"/>
  <c r="P7" i="90"/>
  <c r="RV3" i="215" s="1"/>
  <c r="L36" i="90"/>
  <c r="RR32" i="215" s="1"/>
  <c r="K36" i="90"/>
  <c r="RQ32" i="215" s="1"/>
  <c r="L35" i="90"/>
  <c r="RR31" i="215" s="1"/>
  <c r="K35" i="90"/>
  <c r="RQ31" i="215" s="1"/>
  <c r="L34" i="90"/>
  <c r="RR30" i="215" s="1"/>
  <c r="K34" i="90"/>
  <c r="RQ30" i="215" s="1"/>
  <c r="L33" i="90"/>
  <c r="RR29" i="215" s="1"/>
  <c r="K33" i="90"/>
  <c r="RQ29" i="215" s="1"/>
  <c r="L32" i="90"/>
  <c r="RR28" i="215" s="1"/>
  <c r="K32" i="90"/>
  <c r="RQ28" i="215" s="1"/>
  <c r="L31" i="90"/>
  <c r="RR27" i="215" s="1"/>
  <c r="K31" i="90"/>
  <c r="RQ27" i="215" s="1"/>
  <c r="L30" i="90"/>
  <c r="RR26" i="215" s="1"/>
  <c r="K30" i="90"/>
  <c r="RQ26" i="215" s="1"/>
  <c r="L29" i="90"/>
  <c r="RR25" i="215" s="1"/>
  <c r="K29" i="90"/>
  <c r="RQ25" i="215" s="1"/>
  <c r="L28" i="90"/>
  <c r="RR24" i="215" s="1"/>
  <c r="K28" i="90"/>
  <c r="RQ24" i="215" s="1"/>
  <c r="L27" i="90"/>
  <c r="RR23" i="215" s="1"/>
  <c r="K27" i="90"/>
  <c r="RQ23" i="215" s="1"/>
  <c r="L26" i="90"/>
  <c r="RR22" i="215" s="1"/>
  <c r="K26" i="90"/>
  <c r="RQ22" i="215" s="1"/>
  <c r="L25" i="90"/>
  <c r="RR21" i="215" s="1"/>
  <c r="K25" i="90"/>
  <c r="RQ21" i="215" s="1"/>
  <c r="L24" i="90"/>
  <c r="RR20" i="215" s="1"/>
  <c r="K24" i="90"/>
  <c r="RQ20" i="215" s="1"/>
  <c r="L23" i="90"/>
  <c r="RR19" i="215" s="1"/>
  <c r="K23" i="90"/>
  <c r="RQ19" i="215" s="1"/>
  <c r="L22" i="90"/>
  <c r="RR18" i="215" s="1"/>
  <c r="K22" i="90"/>
  <c r="RQ18" i="215" s="1"/>
  <c r="L21" i="90"/>
  <c r="RR17" i="215" s="1"/>
  <c r="K21" i="90"/>
  <c r="RQ17" i="215" s="1"/>
  <c r="L20" i="90"/>
  <c r="RR16" i="215" s="1"/>
  <c r="K20" i="90"/>
  <c r="RQ16" i="215" s="1"/>
  <c r="L19" i="90"/>
  <c r="RR15" i="215" s="1"/>
  <c r="K19" i="90"/>
  <c r="RQ15" i="215" s="1"/>
  <c r="L18" i="90"/>
  <c r="RR14" i="215" s="1"/>
  <c r="K18" i="90"/>
  <c r="RQ14" i="215" s="1"/>
  <c r="L17" i="90"/>
  <c r="RR13" i="215" s="1"/>
  <c r="K17" i="90"/>
  <c r="RQ13" i="215" s="1"/>
  <c r="L16" i="90"/>
  <c r="RR12" i="215" s="1"/>
  <c r="K16" i="90"/>
  <c r="RQ12" i="215" s="1"/>
  <c r="L15" i="90"/>
  <c r="RR11" i="215" s="1"/>
  <c r="K15" i="90"/>
  <c r="RQ11" i="215" s="1"/>
  <c r="L14" i="90"/>
  <c r="RR10" i="215" s="1"/>
  <c r="K14" i="90"/>
  <c r="RQ10" i="215" s="1"/>
  <c r="L13" i="90"/>
  <c r="RR9" i="215" s="1"/>
  <c r="K13" i="90"/>
  <c r="RQ9" i="215" s="1"/>
  <c r="L12" i="90"/>
  <c r="RR8" i="215" s="1"/>
  <c r="K12" i="90"/>
  <c r="RQ8" i="215" s="1"/>
  <c r="L11" i="90"/>
  <c r="RR7" i="215" s="1"/>
  <c r="K11" i="90"/>
  <c r="RQ7" i="215" s="1"/>
  <c r="L10" i="90"/>
  <c r="RR6" i="215" s="1"/>
  <c r="K10" i="90"/>
  <c r="RQ6" i="215" s="1"/>
  <c r="L9" i="90"/>
  <c r="RR5" i="215" s="1"/>
  <c r="K9" i="90"/>
  <c r="RQ5" i="215" s="1"/>
  <c r="L8" i="90"/>
  <c r="RR4" i="215" s="1"/>
  <c r="K8" i="90"/>
  <c r="RQ4" i="215" s="1"/>
  <c r="L7" i="90"/>
  <c r="RR3" i="215" s="1"/>
  <c r="K7" i="90"/>
  <c r="RQ3" i="215" s="1"/>
  <c r="G36" i="90"/>
  <c r="RM32" i="215" s="1"/>
  <c r="F36" i="90"/>
  <c r="RL32" i="215" s="1"/>
  <c r="G35" i="90"/>
  <c r="RM31" i="215" s="1"/>
  <c r="F35" i="90"/>
  <c r="RL31" i="215" s="1"/>
  <c r="G34" i="90"/>
  <c r="RM30" i="215" s="1"/>
  <c r="F34" i="90"/>
  <c r="RL30" i="215" s="1"/>
  <c r="G33" i="90"/>
  <c r="RM29" i="215" s="1"/>
  <c r="F33" i="90"/>
  <c r="RL29" i="215" s="1"/>
  <c r="G32" i="90"/>
  <c r="RM28" i="215" s="1"/>
  <c r="F32" i="90"/>
  <c r="RL28" i="215" s="1"/>
  <c r="G31" i="90"/>
  <c r="RM27" i="215" s="1"/>
  <c r="F31" i="90"/>
  <c r="RL27" i="215" s="1"/>
  <c r="G30" i="90"/>
  <c r="RM26" i="215" s="1"/>
  <c r="F30" i="90"/>
  <c r="RL26" i="215" s="1"/>
  <c r="G29" i="90"/>
  <c r="RM25" i="215" s="1"/>
  <c r="F29" i="90"/>
  <c r="RL25" i="215" s="1"/>
  <c r="G28" i="90"/>
  <c r="RM24" i="215" s="1"/>
  <c r="F28" i="90"/>
  <c r="RL24" i="215" s="1"/>
  <c r="G27" i="90"/>
  <c r="RM23" i="215" s="1"/>
  <c r="F27" i="90"/>
  <c r="RL23" i="215" s="1"/>
  <c r="G26" i="90"/>
  <c r="RM22" i="215" s="1"/>
  <c r="F26" i="90"/>
  <c r="RL22" i="215" s="1"/>
  <c r="G25" i="90"/>
  <c r="RM21" i="215" s="1"/>
  <c r="F25" i="90"/>
  <c r="RL21" i="215" s="1"/>
  <c r="G24" i="90"/>
  <c r="RM20" i="215" s="1"/>
  <c r="F24" i="90"/>
  <c r="RL20" i="215" s="1"/>
  <c r="G23" i="90"/>
  <c r="RM19" i="215" s="1"/>
  <c r="F23" i="90"/>
  <c r="RL19" i="215" s="1"/>
  <c r="G22" i="90"/>
  <c r="RM18" i="215" s="1"/>
  <c r="F22" i="90"/>
  <c r="RL18" i="215" s="1"/>
  <c r="G21" i="90"/>
  <c r="RM17" i="215" s="1"/>
  <c r="F21" i="90"/>
  <c r="RL17" i="215" s="1"/>
  <c r="G20" i="90"/>
  <c r="RM16" i="215" s="1"/>
  <c r="F20" i="90"/>
  <c r="RL16" i="215" s="1"/>
  <c r="G19" i="90"/>
  <c r="RM15" i="215" s="1"/>
  <c r="F19" i="90"/>
  <c r="RL15" i="215" s="1"/>
  <c r="G18" i="90"/>
  <c r="RM14" i="215" s="1"/>
  <c r="F18" i="90"/>
  <c r="RL14" i="215" s="1"/>
  <c r="G17" i="90"/>
  <c r="RM13" i="215" s="1"/>
  <c r="F17" i="90"/>
  <c r="RL13" i="215" s="1"/>
  <c r="G16" i="90"/>
  <c r="RM12" i="215" s="1"/>
  <c r="F16" i="90"/>
  <c r="RL12" i="215" s="1"/>
  <c r="G15" i="90"/>
  <c r="RM11" i="215" s="1"/>
  <c r="F15" i="90"/>
  <c r="RL11" i="215" s="1"/>
  <c r="G14" i="90"/>
  <c r="RM10" i="215" s="1"/>
  <c r="F14" i="90"/>
  <c r="RL10" i="215" s="1"/>
  <c r="G13" i="90"/>
  <c r="RM9" i="215" s="1"/>
  <c r="F13" i="90"/>
  <c r="RL9" i="215" s="1"/>
  <c r="G12" i="90"/>
  <c r="RM8" i="215" s="1"/>
  <c r="F12" i="90"/>
  <c r="RL8" i="215" s="1"/>
  <c r="G11" i="90"/>
  <c r="RM7" i="215" s="1"/>
  <c r="F11" i="90"/>
  <c r="RL7" i="215" s="1"/>
  <c r="G10" i="90"/>
  <c r="RM6" i="215" s="1"/>
  <c r="F10" i="90"/>
  <c r="RL6" i="215" s="1"/>
  <c r="G9" i="90"/>
  <c r="RM5" i="215" s="1"/>
  <c r="F9" i="90"/>
  <c r="RL5" i="215" s="1"/>
  <c r="G8" i="90"/>
  <c r="RM4" i="215" s="1"/>
  <c r="F8" i="90"/>
  <c r="RL4" i="215" s="1"/>
  <c r="G7" i="90"/>
  <c r="RM3" i="215" s="1"/>
  <c r="F7" i="90"/>
  <c r="RL3" i="215" s="1"/>
  <c r="I37" i="149"/>
  <c r="RC33" i="215" s="1"/>
  <c r="J37" i="149"/>
  <c r="RD33" i="215" s="1"/>
  <c r="L36" i="149"/>
  <c r="RF32" i="215" s="1"/>
  <c r="K36" i="149"/>
  <c r="RE32" i="215" s="1"/>
  <c r="L35" i="149"/>
  <c r="RF31" i="215" s="1"/>
  <c r="K35" i="149"/>
  <c r="RE31" i="215" s="1"/>
  <c r="L34" i="149"/>
  <c r="RF30" i="215" s="1"/>
  <c r="K34" i="149"/>
  <c r="RE30" i="215" s="1"/>
  <c r="L33" i="149"/>
  <c r="RF29" i="215" s="1"/>
  <c r="K33" i="149"/>
  <c r="RE29" i="215" s="1"/>
  <c r="L32" i="149"/>
  <c r="RF28" i="215" s="1"/>
  <c r="K32" i="149"/>
  <c r="RE28" i="215" s="1"/>
  <c r="L31" i="149"/>
  <c r="RF27" i="215" s="1"/>
  <c r="K31" i="149"/>
  <c r="RE27" i="215" s="1"/>
  <c r="L30" i="149"/>
  <c r="RF26" i="215" s="1"/>
  <c r="K30" i="149"/>
  <c r="RE26" i="215" s="1"/>
  <c r="L29" i="149"/>
  <c r="RF25" i="215" s="1"/>
  <c r="K29" i="149"/>
  <c r="RE25" i="215" s="1"/>
  <c r="L28" i="149"/>
  <c r="RF24" i="215" s="1"/>
  <c r="K28" i="149"/>
  <c r="RE24" i="215" s="1"/>
  <c r="L27" i="149"/>
  <c r="RF23" i="215" s="1"/>
  <c r="K27" i="149"/>
  <c r="RE23" i="215" s="1"/>
  <c r="L26" i="149"/>
  <c r="RF22" i="215" s="1"/>
  <c r="K26" i="149"/>
  <c r="RE22" i="215" s="1"/>
  <c r="L25" i="149"/>
  <c r="RF21" i="215" s="1"/>
  <c r="K25" i="149"/>
  <c r="RE21" i="215" s="1"/>
  <c r="L24" i="149"/>
  <c r="RF20" i="215" s="1"/>
  <c r="K24" i="149"/>
  <c r="RE20" i="215" s="1"/>
  <c r="L23" i="149"/>
  <c r="RF19" i="215" s="1"/>
  <c r="K23" i="149"/>
  <c r="RE19" i="215" s="1"/>
  <c r="L22" i="149"/>
  <c r="RF18" i="215" s="1"/>
  <c r="K22" i="149"/>
  <c r="RE18" i="215" s="1"/>
  <c r="L21" i="149"/>
  <c r="RF17" i="215" s="1"/>
  <c r="K21" i="149"/>
  <c r="RE17" i="215" s="1"/>
  <c r="L20" i="149"/>
  <c r="RF16" i="215" s="1"/>
  <c r="K20" i="149"/>
  <c r="RE16" i="215" s="1"/>
  <c r="L19" i="149"/>
  <c r="RF15" i="215" s="1"/>
  <c r="K19" i="149"/>
  <c r="RE15" i="215" s="1"/>
  <c r="L18" i="149"/>
  <c r="RF14" i="215" s="1"/>
  <c r="K18" i="149"/>
  <c r="RE14" i="215" s="1"/>
  <c r="L17" i="149"/>
  <c r="RF13" i="215" s="1"/>
  <c r="K17" i="149"/>
  <c r="RE13" i="215" s="1"/>
  <c r="L16" i="149"/>
  <c r="RF12" i="215" s="1"/>
  <c r="K16" i="149"/>
  <c r="RE12" i="215" s="1"/>
  <c r="L15" i="149"/>
  <c r="RF11" i="215" s="1"/>
  <c r="K15" i="149"/>
  <c r="RE11" i="215" s="1"/>
  <c r="L14" i="149"/>
  <c r="RF10" i="215" s="1"/>
  <c r="L13" i="149"/>
  <c r="RF9" i="215" s="1"/>
  <c r="K13" i="149"/>
  <c r="RE9" i="215" s="1"/>
  <c r="L12" i="149"/>
  <c r="RF8" i="215" s="1"/>
  <c r="K12" i="149"/>
  <c r="RE8" i="215" s="1"/>
  <c r="L11" i="149"/>
  <c r="RF7" i="215" s="1"/>
  <c r="K11" i="149"/>
  <c r="RE7" i="215" s="1"/>
  <c r="L10" i="149"/>
  <c r="RF6" i="215" s="1"/>
  <c r="K10" i="149"/>
  <c r="RE6" i="215" s="1"/>
  <c r="L9" i="149"/>
  <c r="RF5" i="215" s="1"/>
  <c r="K9" i="149"/>
  <c r="RE5" i="215" s="1"/>
  <c r="L8" i="149"/>
  <c r="RF4" i="215" s="1"/>
  <c r="K8" i="149"/>
  <c r="RE4" i="215" s="1"/>
  <c r="L7" i="149"/>
  <c r="RF3" i="215" s="1"/>
  <c r="K7" i="149"/>
  <c r="RE3" i="215" s="1"/>
  <c r="G36" i="149"/>
  <c r="RA32" i="215" s="1"/>
  <c r="F36" i="149"/>
  <c r="QZ32" i="215" s="1"/>
  <c r="G35" i="149"/>
  <c r="RA31" i="215" s="1"/>
  <c r="F35" i="149"/>
  <c r="QZ31" i="215" s="1"/>
  <c r="G34" i="149"/>
  <c r="RA30" i="215" s="1"/>
  <c r="F34" i="149"/>
  <c r="QZ30" i="215" s="1"/>
  <c r="G33" i="149"/>
  <c r="RA29" i="215" s="1"/>
  <c r="F33" i="149"/>
  <c r="QZ29" i="215" s="1"/>
  <c r="G32" i="149"/>
  <c r="RA28" i="215" s="1"/>
  <c r="F32" i="149"/>
  <c r="QZ28" i="215" s="1"/>
  <c r="G31" i="149"/>
  <c r="RA27" i="215" s="1"/>
  <c r="F31" i="149"/>
  <c r="QZ27" i="215" s="1"/>
  <c r="G30" i="149"/>
  <c r="RA26" i="215" s="1"/>
  <c r="F30" i="149"/>
  <c r="QZ26" i="215" s="1"/>
  <c r="G29" i="149"/>
  <c r="RA25" i="215" s="1"/>
  <c r="F29" i="149"/>
  <c r="QZ25" i="215" s="1"/>
  <c r="G28" i="149"/>
  <c r="RA24" i="215" s="1"/>
  <c r="F28" i="149"/>
  <c r="QZ24" i="215" s="1"/>
  <c r="G27" i="149"/>
  <c r="RA23" i="215" s="1"/>
  <c r="F27" i="149"/>
  <c r="QZ23" i="215" s="1"/>
  <c r="G26" i="149"/>
  <c r="RA22" i="215" s="1"/>
  <c r="F26" i="149"/>
  <c r="QZ22" i="215" s="1"/>
  <c r="G25" i="149"/>
  <c r="RA21" i="215" s="1"/>
  <c r="F25" i="149"/>
  <c r="QZ21" i="215" s="1"/>
  <c r="G24" i="149"/>
  <c r="RA20" i="215" s="1"/>
  <c r="F24" i="149"/>
  <c r="QZ20" i="215" s="1"/>
  <c r="G23" i="149"/>
  <c r="RA19" i="215" s="1"/>
  <c r="F23" i="149"/>
  <c r="QZ19" i="215" s="1"/>
  <c r="G22" i="149"/>
  <c r="RA18" i="215" s="1"/>
  <c r="F22" i="149"/>
  <c r="QZ18" i="215" s="1"/>
  <c r="G21" i="149"/>
  <c r="RA17" i="215" s="1"/>
  <c r="F21" i="149"/>
  <c r="QZ17" i="215" s="1"/>
  <c r="G20" i="149"/>
  <c r="RA16" i="215" s="1"/>
  <c r="F20" i="149"/>
  <c r="QZ16" i="215" s="1"/>
  <c r="G19" i="149"/>
  <c r="RA15" i="215" s="1"/>
  <c r="F19" i="149"/>
  <c r="QZ15" i="215" s="1"/>
  <c r="G18" i="149"/>
  <c r="RA14" i="215" s="1"/>
  <c r="F18" i="149"/>
  <c r="QZ14" i="215" s="1"/>
  <c r="G17" i="149"/>
  <c r="RA13" i="215" s="1"/>
  <c r="F17" i="149"/>
  <c r="QZ13" i="215" s="1"/>
  <c r="G16" i="149"/>
  <c r="RA12" i="215" s="1"/>
  <c r="F16" i="149"/>
  <c r="QZ12" i="215" s="1"/>
  <c r="G15" i="149"/>
  <c r="RA11" i="215" s="1"/>
  <c r="F15" i="149"/>
  <c r="QZ11" i="215" s="1"/>
  <c r="G14" i="149"/>
  <c r="RA10" i="215" s="1"/>
  <c r="F14" i="149"/>
  <c r="QZ10" i="215" s="1"/>
  <c r="G13" i="149"/>
  <c r="RA9" i="215" s="1"/>
  <c r="F13" i="149"/>
  <c r="QZ9" i="215" s="1"/>
  <c r="G12" i="149"/>
  <c r="RA8" i="215" s="1"/>
  <c r="F12" i="149"/>
  <c r="QZ8" i="215" s="1"/>
  <c r="G11" i="149"/>
  <c r="RA7" i="215" s="1"/>
  <c r="F11" i="149"/>
  <c r="QZ7" i="215" s="1"/>
  <c r="G10" i="149"/>
  <c r="RA6" i="215" s="1"/>
  <c r="F10" i="149"/>
  <c r="QZ6" i="215" s="1"/>
  <c r="G9" i="149"/>
  <c r="RA5" i="215" s="1"/>
  <c r="F9" i="149"/>
  <c r="QZ5" i="215" s="1"/>
  <c r="G8" i="149"/>
  <c r="RA4" i="215" s="1"/>
  <c r="F8" i="149"/>
  <c r="QZ4" i="215" s="1"/>
  <c r="G7" i="149"/>
  <c r="RA3" i="215" s="1"/>
  <c r="F7" i="149"/>
  <c r="QZ3" i="215" s="1"/>
  <c r="L36" i="148"/>
  <c r="QT32" i="215" s="1"/>
  <c r="K36" i="148"/>
  <c r="QS32" i="215" s="1"/>
  <c r="L35" i="148"/>
  <c r="QT31" i="215" s="1"/>
  <c r="K35" i="148"/>
  <c r="QS31" i="215" s="1"/>
  <c r="L34" i="148"/>
  <c r="QT30" i="215" s="1"/>
  <c r="K34" i="148"/>
  <c r="QS30" i="215" s="1"/>
  <c r="L33" i="148"/>
  <c r="QT29" i="215" s="1"/>
  <c r="K33" i="148"/>
  <c r="QS29" i="215" s="1"/>
  <c r="L32" i="148"/>
  <c r="QT28" i="215" s="1"/>
  <c r="K32" i="148"/>
  <c r="QS28" i="215" s="1"/>
  <c r="L31" i="148"/>
  <c r="QT27" i="215" s="1"/>
  <c r="K31" i="148"/>
  <c r="QS27" i="215" s="1"/>
  <c r="L30" i="148"/>
  <c r="QT26" i="215" s="1"/>
  <c r="K30" i="148"/>
  <c r="QS26" i="215" s="1"/>
  <c r="L29" i="148"/>
  <c r="QT25" i="215" s="1"/>
  <c r="K29" i="148"/>
  <c r="QS25" i="215" s="1"/>
  <c r="L28" i="148"/>
  <c r="QT24" i="215" s="1"/>
  <c r="K28" i="148"/>
  <c r="QS24" i="215" s="1"/>
  <c r="L27" i="148"/>
  <c r="QT23" i="215" s="1"/>
  <c r="K27" i="148"/>
  <c r="QS23" i="215" s="1"/>
  <c r="L26" i="148"/>
  <c r="QT22" i="215" s="1"/>
  <c r="K26" i="148"/>
  <c r="QS22" i="215" s="1"/>
  <c r="L25" i="148"/>
  <c r="QT21" i="215" s="1"/>
  <c r="K25" i="148"/>
  <c r="QS21" i="215" s="1"/>
  <c r="L24" i="148"/>
  <c r="QT20" i="215" s="1"/>
  <c r="K24" i="148"/>
  <c r="QS20" i="215" s="1"/>
  <c r="L23" i="148"/>
  <c r="QT19" i="215" s="1"/>
  <c r="K23" i="148"/>
  <c r="QS19" i="215" s="1"/>
  <c r="L22" i="148"/>
  <c r="QT18" i="215" s="1"/>
  <c r="K22" i="148"/>
  <c r="QS18" i="215" s="1"/>
  <c r="L21" i="148"/>
  <c r="QT17" i="215" s="1"/>
  <c r="K21" i="148"/>
  <c r="QS17" i="215" s="1"/>
  <c r="L20" i="148"/>
  <c r="QT16" i="215" s="1"/>
  <c r="K20" i="148"/>
  <c r="QS16" i="215" s="1"/>
  <c r="L19" i="148"/>
  <c r="QT15" i="215" s="1"/>
  <c r="K19" i="148"/>
  <c r="QS15" i="215" s="1"/>
  <c r="L18" i="148"/>
  <c r="QT14" i="215" s="1"/>
  <c r="K18" i="148"/>
  <c r="QS14" i="215" s="1"/>
  <c r="L17" i="148"/>
  <c r="QT13" i="215" s="1"/>
  <c r="K17" i="148"/>
  <c r="QS13" i="215" s="1"/>
  <c r="L16" i="148"/>
  <c r="QT12" i="215" s="1"/>
  <c r="K16" i="148"/>
  <c r="QS12" i="215" s="1"/>
  <c r="L15" i="148"/>
  <c r="QT11" i="215" s="1"/>
  <c r="K15" i="148"/>
  <c r="QS11" i="215" s="1"/>
  <c r="L14" i="148"/>
  <c r="QT10" i="215" s="1"/>
  <c r="K14" i="148"/>
  <c r="QS10" i="215" s="1"/>
  <c r="L13" i="148"/>
  <c r="QT9" i="215" s="1"/>
  <c r="K13" i="148"/>
  <c r="QS9" i="215" s="1"/>
  <c r="L12" i="148"/>
  <c r="QT8" i="215" s="1"/>
  <c r="K12" i="148"/>
  <c r="QS8" i="215" s="1"/>
  <c r="L11" i="148"/>
  <c r="QT7" i="215" s="1"/>
  <c r="K11" i="148"/>
  <c r="QS7" i="215" s="1"/>
  <c r="L10" i="148"/>
  <c r="QT6" i="215" s="1"/>
  <c r="K10" i="148"/>
  <c r="QS6" i="215" s="1"/>
  <c r="L9" i="148"/>
  <c r="QT5" i="215" s="1"/>
  <c r="K9" i="148"/>
  <c r="QS5" i="215" s="1"/>
  <c r="L8" i="148"/>
  <c r="QT4" i="215" s="1"/>
  <c r="K8" i="148"/>
  <c r="QS4" i="215" s="1"/>
  <c r="L7" i="148"/>
  <c r="QT3" i="215" s="1"/>
  <c r="K7" i="148"/>
  <c r="QS3" i="215" s="1"/>
  <c r="G36" i="148"/>
  <c r="QO32" i="215" s="1"/>
  <c r="F36" i="148"/>
  <c r="QN32" i="215" s="1"/>
  <c r="G35" i="148"/>
  <c r="QO31" i="215" s="1"/>
  <c r="F35" i="148"/>
  <c r="QN31" i="215" s="1"/>
  <c r="G34" i="148"/>
  <c r="QO30" i="215" s="1"/>
  <c r="F34" i="148"/>
  <c r="QN30" i="215" s="1"/>
  <c r="G33" i="148"/>
  <c r="QO29" i="215" s="1"/>
  <c r="F33" i="148"/>
  <c r="QN29" i="215" s="1"/>
  <c r="G32" i="148"/>
  <c r="QO28" i="215" s="1"/>
  <c r="F32" i="148"/>
  <c r="QN28" i="215" s="1"/>
  <c r="G31" i="148"/>
  <c r="QO27" i="215" s="1"/>
  <c r="F31" i="148"/>
  <c r="QN27" i="215" s="1"/>
  <c r="G30" i="148"/>
  <c r="QO26" i="215" s="1"/>
  <c r="F30" i="148"/>
  <c r="QN26" i="215" s="1"/>
  <c r="G29" i="148"/>
  <c r="QO25" i="215" s="1"/>
  <c r="F29" i="148"/>
  <c r="QN25" i="215" s="1"/>
  <c r="G28" i="148"/>
  <c r="QO24" i="215" s="1"/>
  <c r="F28" i="148"/>
  <c r="QN24" i="215" s="1"/>
  <c r="G27" i="148"/>
  <c r="QO23" i="215" s="1"/>
  <c r="F27" i="148"/>
  <c r="QN23" i="215" s="1"/>
  <c r="G26" i="148"/>
  <c r="QO22" i="215" s="1"/>
  <c r="F26" i="148"/>
  <c r="QN22" i="215" s="1"/>
  <c r="G25" i="148"/>
  <c r="QO21" i="215" s="1"/>
  <c r="F25" i="148"/>
  <c r="QN21" i="215" s="1"/>
  <c r="G24" i="148"/>
  <c r="QO20" i="215" s="1"/>
  <c r="F24" i="148"/>
  <c r="QN20" i="215" s="1"/>
  <c r="G23" i="148"/>
  <c r="QO19" i="215" s="1"/>
  <c r="F23" i="148"/>
  <c r="QN19" i="215" s="1"/>
  <c r="G22" i="148"/>
  <c r="QO18" i="215" s="1"/>
  <c r="F22" i="148"/>
  <c r="QN18" i="215" s="1"/>
  <c r="G21" i="148"/>
  <c r="QO17" i="215" s="1"/>
  <c r="F21" i="148"/>
  <c r="QN17" i="215" s="1"/>
  <c r="G20" i="148"/>
  <c r="QO16" i="215" s="1"/>
  <c r="F20" i="148"/>
  <c r="QN16" i="215" s="1"/>
  <c r="G19" i="148"/>
  <c r="QO15" i="215" s="1"/>
  <c r="F19" i="148"/>
  <c r="QN15" i="215" s="1"/>
  <c r="G18" i="148"/>
  <c r="QO14" i="215" s="1"/>
  <c r="F18" i="148"/>
  <c r="QN14" i="215" s="1"/>
  <c r="G17" i="148"/>
  <c r="QO13" i="215" s="1"/>
  <c r="F17" i="148"/>
  <c r="QN13" i="215" s="1"/>
  <c r="G16" i="148"/>
  <c r="QO12" i="215" s="1"/>
  <c r="F16" i="148"/>
  <c r="QN12" i="215" s="1"/>
  <c r="G15" i="148"/>
  <c r="QO11" i="215" s="1"/>
  <c r="F15" i="148"/>
  <c r="QN11" i="215" s="1"/>
  <c r="G14" i="148"/>
  <c r="QO10" i="215" s="1"/>
  <c r="F14" i="148"/>
  <c r="QN10" i="215" s="1"/>
  <c r="G13" i="148"/>
  <c r="QO9" i="215" s="1"/>
  <c r="F13" i="148"/>
  <c r="QN9" i="215" s="1"/>
  <c r="G12" i="148"/>
  <c r="QO8" i="215" s="1"/>
  <c r="F12" i="148"/>
  <c r="QN8" i="215" s="1"/>
  <c r="G11" i="148"/>
  <c r="QO7" i="215" s="1"/>
  <c r="F11" i="148"/>
  <c r="QN7" i="215" s="1"/>
  <c r="G10" i="148"/>
  <c r="QO6" i="215" s="1"/>
  <c r="F10" i="148"/>
  <c r="QN6" i="215" s="1"/>
  <c r="G9" i="148"/>
  <c r="QO5" i="215" s="1"/>
  <c r="F9" i="148"/>
  <c r="QN5" i="215" s="1"/>
  <c r="G8" i="148"/>
  <c r="QO4" i="215" s="1"/>
  <c r="F8" i="148"/>
  <c r="QN4" i="215" s="1"/>
  <c r="G7" i="148"/>
  <c r="QO3" i="215" s="1"/>
  <c r="F7" i="148"/>
  <c r="QN3" i="215" s="1"/>
  <c r="L36" i="147"/>
  <c r="QH32" i="215" s="1"/>
  <c r="K36" i="147"/>
  <c r="QG32" i="215" s="1"/>
  <c r="L35" i="147"/>
  <c r="QH31" i="215" s="1"/>
  <c r="K35" i="147"/>
  <c r="QG31" i="215" s="1"/>
  <c r="L34" i="147"/>
  <c r="QH30" i="215" s="1"/>
  <c r="K34" i="147"/>
  <c r="QG30" i="215" s="1"/>
  <c r="L33" i="147"/>
  <c r="QH29" i="215" s="1"/>
  <c r="K33" i="147"/>
  <c r="QG29" i="215" s="1"/>
  <c r="L32" i="147"/>
  <c r="QH28" i="215" s="1"/>
  <c r="K32" i="147"/>
  <c r="QG28" i="215" s="1"/>
  <c r="L31" i="147"/>
  <c r="QH27" i="215" s="1"/>
  <c r="K31" i="147"/>
  <c r="QG27" i="215" s="1"/>
  <c r="L30" i="147"/>
  <c r="QH26" i="215" s="1"/>
  <c r="K30" i="147"/>
  <c r="QG26" i="215" s="1"/>
  <c r="L29" i="147"/>
  <c r="QH25" i="215" s="1"/>
  <c r="K29" i="147"/>
  <c r="QG25" i="215" s="1"/>
  <c r="L28" i="147"/>
  <c r="QH24" i="215" s="1"/>
  <c r="K28" i="147"/>
  <c r="QG24" i="215" s="1"/>
  <c r="L27" i="147"/>
  <c r="QH23" i="215" s="1"/>
  <c r="K27" i="147"/>
  <c r="QG23" i="215" s="1"/>
  <c r="L26" i="147"/>
  <c r="QH22" i="215" s="1"/>
  <c r="K26" i="147"/>
  <c r="QG22" i="215" s="1"/>
  <c r="L25" i="147"/>
  <c r="QH21" i="215" s="1"/>
  <c r="K25" i="147"/>
  <c r="QG21" i="215" s="1"/>
  <c r="L24" i="147"/>
  <c r="QH20" i="215" s="1"/>
  <c r="K24" i="147"/>
  <c r="QG20" i="215" s="1"/>
  <c r="L23" i="147"/>
  <c r="QH19" i="215" s="1"/>
  <c r="K23" i="147"/>
  <c r="QG19" i="215" s="1"/>
  <c r="L22" i="147"/>
  <c r="QH18" i="215" s="1"/>
  <c r="K22" i="147"/>
  <c r="QG18" i="215" s="1"/>
  <c r="L21" i="147"/>
  <c r="QH17" i="215" s="1"/>
  <c r="K21" i="147"/>
  <c r="QG17" i="215" s="1"/>
  <c r="L20" i="147"/>
  <c r="QH16" i="215" s="1"/>
  <c r="K20" i="147"/>
  <c r="QG16" i="215" s="1"/>
  <c r="L19" i="147"/>
  <c r="QH15" i="215" s="1"/>
  <c r="K19" i="147"/>
  <c r="QG15" i="215" s="1"/>
  <c r="L18" i="147"/>
  <c r="QH14" i="215" s="1"/>
  <c r="K18" i="147"/>
  <c r="QG14" i="215" s="1"/>
  <c r="L17" i="147"/>
  <c r="QH13" i="215" s="1"/>
  <c r="K17" i="147"/>
  <c r="QG13" i="215" s="1"/>
  <c r="L16" i="147"/>
  <c r="QH12" i="215" s="1"/>
  <c r="K16" i="147"/>
  <c r="QG12" i="215" s="1"/>
  <c r="L15" i="147"/>
  <c r="QH11" i="215" s="1"/>
  <c r="K15" i="147"/>
  <c r="QG11" i="215" s="1"/>
  <c r="L14" i="147"/>
  <c r="QH10" i="215" s="1"/>
  <c r="K14" i="147"/>
  <c r="QG10" i="215" s="1"/>
  <c r="L13" i="147"/>
  <c r="QH9" i="215" s="1"/>
  <c r="K13" i="147"/>
  <c r="QG9" i="215" s="1"/>
  <c r="L12" i="147"/>
  <c r="QH8" i="215" s="1"/>
  <c r="K12" i="147"/>
  <c r="QG8" i="215" s="1"/>
  <c r="L11" i="147"/>
  <c r="QH7" i="215" s="1"/>
  <c r="K11" i="147"/>
  <c r="QG7" i="215" s="1"/>
  <c r="L10" i="147"/>
  <c r="QH6" i="215" s="1"/>
  <c r="K10" i="147"/>
  <c r="QG6" i="215" s="1"/>
  <c r="L9" i="147"/>
  <c r="QH5" i="215" s="1"/>
  <c r="K9" i="147"/>
  <c r="QG5" i="215" s="1"/>
  <c r="L8" i="147"/>
  <c r="QH4" i="215" s="1"/>
  <c r="K8" i="147"/>
  <c r="QG4" i="215" s="1"/>
  <c r="L7" i="147"/>
  <c r="QH3" i="215" s="1"/>
  <c r="K7" i="147"/>
  <c r="QG3" i="215" s="1"/>
  <c r="G36" i="147"/>
  <c r="QC32" i="215" s="1"/>
  <c r="F36" i="147"/>
  <c r="QB32" i="215" s="1"/>
  <c r="G35" i="147"/>
  <c r="QC31" i="215" s="1"/>
  <c r="F35" i="147"/>
  <c r="QB31" i="215" s="1"/>
  <c r="G34" i="147"/>
  <c r="QC30" i="215" s="1"/>
  <c r="F34" i="147"/>
  <c r="QB30" i="215" s="1"/>
  <c r="G33" i="147"/>
  <c r="QC29" i="215" s="1"/>
  <c r="F33" i="147"/>
  <c r="QB29" i="215" s="1"/>
  <c r="G32" i="147"/>
  <c r="QC28" i="215" s="1"/>
  <c r="F32" i="147"/>
  <c r="QB28" i="215" s="1"/>
  <c r="G31" i="147"/>
  <c r="QC27" i="215" s="1"/>
  <c r="F31" i="147"/>
  <c r="QB27" i="215" s="1"/>
  <c r="G30" i="147"/>
  <c r="QC26" i="215" s="1"/>
  <c r="F30" i="147"/>
  <c r="QB26" i="215" s="1"/>
  <c r="G29" i="147"/>
  <c r="QC25" i="215" s="1"/>
  <c r="F29" i="147"/>
  <c r="QB25" i="215" s="1"/>
  <c r="G28" i="147"/>
  <c r="QC24" i="215" s="1"/>
  <c r="F28" i="147"/>
  <c r="QB24" i="215" s="1"/>
  <c r="G27" i="147"/>
  <c r="QC23" i="215" s="1"/>
  <c r="F27" i="147"/>
  <c r="QB23" i="215" s="1"/>
  <c r="G26" i="147"/>
  <c r="QC22" i="215" s="1"/>
  <c r="F26" i="147"/>
  <c r="QB22" i="215" s="1"/>
  <c r="G25" i="147"/>
  <c r="QC21" i="215" s="1"/>
  <c r="F25" i="147"/>
  <c r="QB21" i="215" s="1"/>
  <c r="G24" i="147"/>
  <c r="QC20" i="215" s="1"/>
  <c r="F24" i="147"/>
  <c r="QB20" i="215" s="1"/>
  <c r="G23" i="147"/>
  <c r="QC19" i="215" s="1"/>
  <c r="F23" i="147"/>
  <c r="QB19" i="215" s="1"/>
  <c r="G22" i="147"/>
  <c r="QC18" i="215" s="1"/>
  <c r="F22" i="147"/>
  <c r="QB18" i="215" s="1"/>
  <c r="G21" i="147"/>
  <c r="QC17" i="215" s="1"/>
  <c r="F21" i="147"/>
  <c r="QB17" i="215" s="1"/>
  <c r="G20" i="147"/>
  <c r="QC16" i="215" s="1"/>
  <c r="F20" i="147"/>
  <c r="QB16" i="215" s="1"/>
  <c r="G19" i="147"/>
  <c r="QC15" i="215" s="1"/>
  <c r="F19" i="147"/>
  <c r="QB15" i="215" s="1"/>
  <c r="G18" i="147"/>
  <c r="QC14" i="215" s="1"/>
  <c r="F18" i="147"/>
  <c r="QB14" i="215" s="1"/>
  <c r="G17" i="147"/>
  <c r="QC13" i="215" s="1"/>
  <c r="F17" i="147"/>
  <c r="QB13" i="215" s="1"/>
  <c r="G16" i="147"/>
  <c r="QC12" i="215" s="1"/>
  <c r="F16" i="147"/>
  <c r="QB12" i="215" s="1"/>
  <c r="G15" i="147"/>
  <c r="QC11" i="215" s="1"/>
  <c r="F15" i="147"/>
  <c r="QB11" i="215" s="1"/>
  <c r="G14" i="147"/>
  <c r="QC10" i="215" s="1"/>
  <c r="F14" i="147"/>
  <c r="QB10" i="215" s="1"/>
  <c r="G13" i="147"/>
  <c r="QC9" i="215" s="1"/>
  <c r="F13" i="147"/>
  <c r="QB9" i="215" s="1"/>
  <c r="G12" i="147"/>
  <c r="QC8" i="215" s="1"/>
  <c r="F12" i="147"/>
  <c r="QB8" i="215" s="1"/>
  <c r="G11" i="147"/>
  <c r="QC7" i="215" s="1"/>
  <c r="F11" i="147"/>
  <c r="QB7" i="215" s="1"/>
  <c r="G10" i="147"/>
  <c r="QC6" i="215" s="1"/>
  <c r="F10" i="147"/>
  <c r="QB6" i="215" s="1"/>
  <c r="G9" i="147"/>
  <c r="QC5" i="215" s="1"/>
  <c r="F9" i="147"/>
  <c r="QB5" i="215" s="1"/>
  <c r="G8" i="147"/>
  <c r="QC4" i="215" s="1"/>
  <c r="F8" i="147"/>
  <c r="QB4" i="215" s="1"/>
  <c r="G7" i="147"/>
  <c r="QC3" i="215" s="1"/>
  <c r="F7" i="147"/>
  <c r="QB3" i="215" s="1"/>
  <c r="L36" i="146"/>
  <c r="PV32" i="215" s="1"/>
  <c r="K36" i="146"/>
  <c r="PU32" i="215" s="1"/>
  <c r="L35" i="146"/>
  <c r="PV31" i="215" s="1"/>
  <c r="K35" i="146"/>
  <c r="PU31" i="215" s="1"/>
  <c r="L34" i="146"/>
  <c r="PV30" i="215" s="1"/>
  <c r="K34" i="146"/>
  <c r="PU30" i="215" s="1"/>
  <c r="L33" i="146"/>
  <c r="PV29" i="215" s="1"/>
  <c r="K33" i="146"/>
  <c r="PU29" i="215" s="1"/>
  <c r="L32" i="146"/>
  <c r="PV28" i="215" s="1"/>
  <c r="K32" i="146"/>
  <c r="PU28" i="215" s="1"/>
  <c r="L31" i="146"/>
  <c r="PV27" i="215" s="1"/>
  <c r="K31" i="146"/>
  <c r="PU27" i="215" s="1"/>
  <c r="L30" i="146"/>
  <c r="PV26" i="215" s="1"/>
  <c r="K30" i="146"/>
  <c r="PU26" i="215" s="1"/>
  <c r="L29" i="146"/>
  <c r="PV25" i="215" s="1"/>
  <c r="K29" i="146"/>
  <c r="PU25" i="215" s="1"/>
  <c r="L28" i="146"/>
  <c r="PV24" i="215" s="1"/>
  <c r="K28" i="146"/>
  <c r="PU24" i="215" s="1"/>
  <c r="L27" i="146"/>
  <c r="PV23" i="215" s="1"/>
  <c r="K27" i="146"/>
  <c r="PU23" i="215" s="1"/>
  <c r="L26" i="146"/>
  <c r="PV22" i="215" s="1"/>
  <c r="K26" i="146"/>
  <c r="PU22" i="215" s="1"/>
  <c r="L25" i="146"/>
  <c r="PV21" i="215" s="1"/>
  <c r="K25" i="146"/>
  <c r="PU21" i="215" s="1"/>
  <c r="L24" i="146"/>
  <c r="PV20" i="215" s="1"/>
  <c r="K24" i="146"/>
  <c r="PU20" i="215" s="1"/>
  <c r="L23" i="146"/>
  <c r="PV19" i="215" s="1"/>
  <c r="K23" i="146"/>
  <c r="PU19" i="215" s="1"/>
  <c r="L22" i="146"/>
  <c r="PV18" i="215" s="1"/>
  <c r="K22" i="146"/>
  <c r="PU18" i="215" s="1"/>
  <c r="L21" i="146"/>
  <c r="PV17" i="215" s="1"/>
  <c r="K21" i="146"/>
  <c r="PU17" i="215" s="1"/>
  <c r="L20" i="146"/>
  <c r="PV16" i="215" s="1"/>
  <c r="K20" i="146"/>
  <c r="PU16" i="215" s="1"/>
  <c r="L19" i="146"/>
  <c r="PV15" i="215" s="1"/>
  <c r="K19" i="146"/>
  <c r="PU15" i="215" s="1"/>
  <c r="L18" i="146"/>
  <c r="PV14" i="215" s="1"/>
  <c r="K18" i="146"/>
  <c r="PU14" i="215" s="1"/>
  <c r="L17" i="146"/>
  <c r="PV13" i="215" s="1"/>
  <c r="K17" i="146"/>
  <c r="PU13" i="215" s="1"/>
  <c r="L16" i="146"/>
  <c r="PV12" i="215" s="1"/>
  <c r="K16" i="146"/>
  <c r="PU12" i="215" s="1"/>
  <c r="L15" i="146"/>
  <c r="PV11" i="215" s="1"/>
  <c r="K15" i="146"/>
  <c r="PU11" i="215" s="1"/>
  <c r="L14" i="146"/>
  <c r="PV10" i="215" s="1"/>
  <c r="K14" i="146"/>
  <c r="PU10" i="215" s="1"/>
  <c r="L13" i="146"/>
  <c r="PV9" i="215" s="1"/>
  <c r="K13" i="146"/>
  <c r="PU9" i="215" s="1"/>
  <c r="L12" i="146"/>
  <c r="PV8" i="215" s="1"/>
  <c r="K12" i="146"/>
  <c r="PU8" i="215" s="1"/>
  <c r="L11" i="146"/>
  <c r="PV7" i="215" s="1"/>
  <c r="K11" i="146"/>
  <c r="PU7" i="215" s="1"/>
  <c r="L10" i="146"/>
  <c r="PV6" i="215" s="1"/>
  <c r="K10" i="146"/>
  <c r="PU6" i="215" s="1"/>
  <c r="L9" i="146"/>
  <c r="PV5" i="215" s="1"/>
  <c r="K9" i="146"/>
  <c r="PU5" i="215" s="1"/>
  <c r="L8" i="146"/>
  <c r="PV4" i="215" s="1"/>
  <c r="K8" i="146"/>
  <c r="PU4" i="215" s="1"/>
  <c r="L7" i="146"/>
  <c r="PV3" i="215" s="1"/>
  <c r="K7" i="146"/>
  <c r="PU3" i="215" s="1"/>
  <c r="G36" i="146"/>
  <c r="PQ32" i="215" s="1"/>
  <c r="F36" i="146"/>
  <c r="PP32" i="215" s="1"/>
  <c r="G35" i="146"/>
  <c r="PQ31" i="215" s="1"/>
  <c r="F35" i="146"/>
  <c r="PP31" i="215" s="1"/>
  <c r="G34" i="146"/>
  <c r="PQ30" i="215" s="1"/>
  <c r="F34" i="146"/>
  <c r="PP30" i="215" s="1"/>
  <c r="G33" i="146"/>
  <c r="PQ29" i="215" s="1"/>
  <c r="F33" i="146"/>
  <c r="PP29" i="215" s="1"/>
  <c r="G32" i="146"/>
  <c r="PQ28" i="215" s="1"/>
  <c r="F32" i="146"/>
  <c r="PP28" i="215" s="1"/>
  <c r="G31" i="146"/>
  <c r="PQ27" i="215" s="1"/>
  <c r="F31" i="146"/>
  <c r="PP27" i="215" s="1"/>
  <c r="G30" i="146"/>
  <c r="PQ26" i="215" s="1"/>
  <c r="F30" i="146"/>
  <c r="PP26" i="215" s="1"/>
  <c r="G29" i="146"/>
  <c r="PQ25" i="215" s="1"/>
  <c r="F29" i="146"/>
  <c r="PP25" i="215" s="1"/>
  <c r="G28" i="146"/>
  <c r="PQ24" i="215" s="1"/>
  <c r="F28" i="146"/>
  <c r="PP24" i="215" s="1"/>
  <c r="G27" i="146"/>
  <c r="PQ23" i="215" s="1"/>
  <c r="F27" i="146"/>
  <c r="PP23" i="215" s="1"/>
  <c r="G26" i="146"/>
  <c r="PQ22" i="215" s="1"/>
  <c r="F26" i="146"/>
  <c r="PP22" i="215" s="1"/>
  <c r="G25" i="146"/>
  <c r="PQ21" i="215" s="1"/>
  <c r="F25" i="146"/>
  <c r="PP21" i="215" s="1"/>
  <c r="G24" i="146"/>
  <c r="PQ20" i="215" s="1"/>
  <c r="F24" i="146"/>
  <c r="PP20" i="215" s="1"/>
  <c r="G23" i="146"/>
  <c r="PQ19" i="215" s="1"/>
  <c r="F23" i="146"/>
  <c r="PP19" i="215" s="1"/>
  <c r="G22" i="146"/>
  <c r="PQ18" i="215" s="1"/>
  <c r="F22" i="146"/>
  <c r="PP18" i="215" s="1"/>
  <c r="G21" i="146"/>
  <c r="PQ17" i="215" s="1"/>
  <c r="F21" i="146"/>
  <c r="PP17" i="215" s="1"/>
  <c r="G20" i="146"/>
  <c r="PQ16" i="215" s="1"/>
  <c r="F20" i="146"/>
  <c r="PP16" i="215" s="1"/>
  <c r="G19" i="146"/>
  <c r="PQ15" i="215" s="1"/>
  <c r="F19" i="146"/>
  <c r="PP15" i="215" s="1"/>
  <c r="G18" i="146"/>
  <c r="PQ14" i="215" s="1"/>
  <c r="F18" i="146"/>
  <c r="PP14" i="215" s="1"/>
  <c r="G17" i="146"/>
  <c r="PQ13" i="215" s="1"/>
  <c r="F17" i="146"/>
  <c r="PP13" i="215" s="1"/>
  <c r="G16" i="146"/>
  <c r="PQ12" i="215" s="1"/>
  <c r="F16" i="146"/>
  <c r="PP12" i="215" s="1"/>
  <c r="G15" i="146"/>
  <c r="PQ11" i="215" s="1"/>
  <c r="F15" i="146"/>
  <c r="PP11" i="215" s="1"/>
  <c r="G14" i="146"/>
  <c r="PQ10" i="215" s="1"/>
  <c r="F14" i="146"/>
  <c r="PP10" i="215" s="1"/>
  <c r="G13" i="146"/>
  <c r="PQ9" i="215" s="1"/>
  <c r="F13" i="146"/>
  <c r="PP9" i="215" s="1"/>
  <c r="G12" i="146"/>
  <c r="PQ8" i="215" s="1"/>
  <c r="F12" i="146"/>
  <c r="PP8" i="215" s="1"/>
  <c r="G11" i="146"/>
  <c r="PQ7" i="215" s="1"/>
  <c r="F11" i="146"/>
  <c r="PP7" i="215" s="1"/>
  <c r="G10" i="146"/>
  <c r="PQ6" i="215" s="1"/>
  <c r="F10" i="146"/>
  <c r="PP6" i="215" s="1"/>
  <c r="G9" i="146"/>
  <c r="PQ5" i="215" s="1"/>
  <c r="F9" i="146"/>
  <c r="PP5" i="215" s="1"/>
  <c r="G8" i="146"/>
  <c r="PQ4" i="215" s="1"/>
  <c r="F8" i="146"/>
  <c r="PP4" i="215" s="1"/>
  <c r="G7" i="146"/>
  <c r="PQ3" i="215" s="1"/>
  <c r="F7" i="146"/>
  <c r="PP3" i="215" s="1"/>
  <c r="L36" i="144"/>
  <c r="PJ32" i="215" s="1"/>
  <c r="K36" i="144"/>
  <c r="PI32" i="215" s="1"/>
  <c r="L35" i="144"/>
  <c r="PJ31" i="215" s="1"/>
  <c r="K35" i="144"/>
  <c r="PI31" i="215" s="1"/>
  <c r="L34" i="144"/>
  <c r="PJ30" i="215" s="1"/>
  <c r="K34" i="144"/>
  <c r="PI30" i="215" s="1"/>
  <c r="L33" i="144"/>
  <c r="PJ29" i="215" s="1"/>
  <c r="K33" i="144"/>
  <c r="PI29" i="215" s="1"/>
  <c r="L32" i="144"/>
  <c r="PJ28" i="215" s="1"/>
  <c r="K32" i="144"/>
  <c r="PI28" i="215" s="1"/>
  <c r="L31" i="144"/>
  <c r="PJ27" i="215" s="1"/>
  <c r="K31" i="144"/>
  <c r="PI27" i="215" s="1"/>
  <c r="L30" i="144"/>
  <c r="PJ26" i="215" s="1"/>
  <c r="K30" i="144"/>
  <c r="PI26" i="215" s="1"/>
  <c r="L29" i="144"/>
  <c r="PJ25" i="215" s="1"/>
  <c r="K29" i="144"/>
  <c r="PI25" i="215" s="1"/>
  <c r="L28" i="144"/>
  <c r="PJ24" i="215" s="1"/>
  <c r="K28" i="144"/>
  <c r="PI24" i="215" s="1"/>
  <c r="L27" i="144"/>
  <c r="PJ23" i="215" s="1"/>
  <c r="K27" i="144"/>
  <c r="PI23" i="215" s="1"/>
  <c r="L26" i="144"/>
  <c r="PJ22" i="215" s="1"/>
  <c r="K26" i="144"/>
  <c r="PI22" i="215" s="1"/>
  <c r="L25" i="144"/>
  <c r="PJ21" i="215" s="1"/>
  <c r="K25" i="144"/>
  <c r="PI21" i="215" s="1"/>
  <c r="L24" i="144"/>
  <c r="PJ20" i="215" s="1"/>
  <c r="K24" i="144"/>
  <c r="PI20" i="215" s="1"/>
  <c r="L23" i="144"/>
  <c r="PJ19" i="215" s="1"/>
  <c r="K23" i="144"/>
  <c r="PI19" i="215" s="1"/>
  <c r="L22" i="144"/>
  <c r="PJ18" i="215" s="1"/>
  <c r="K22" i="144"/>
  <c r="PI18" i="215" s="1"/>
  <c r="L21" i="144"/>
  <c r="PJ17" i="215" s="1"/>
  <c r="K21" i="144"/>
  <c r="PI17" i="215" s="1"/>
  <c r="L20" i="144"/>
  <c r="PJ16" i="215" s="1"/>
  <c r="K20" i="144"/>
  <c r="PI16" i="215" s="1"/>
  <c r="L19" i="144"/>
  <c r="PJ15" i="215" s="1"/>
  <c r="K19" i="144"/>
  <c r="PI15" i="215" s="1"/>
  <c r="L18" i="144"/>
  <c r="PJ14" i="215" s="1"/>
  <c r="K18" i="144"/>
  <c r="PI14" i="215" s="1"/>
  <c r="L17" i="144"/>
  <c r="PJ13" i="215" s="1"/>
  <c r="K17" i="144"/>
  <c r="PI13" i="215" s="1"/>
  <c r="L16" i="144"/>
  <c r="PJ12" i="215" s="1"/>
  <c r="K16" i="144"/>
  <c r="PI12" i="215" s="1"/>
  <c r="L15" i="144"/>
  <c r="PJ11" i="215" s="1"/>
  <c r="K15" i="144"/>
  <c r="PI11" i="215" s="1"/>
  <c r="L14" i="144"/>
  <c r="PJ10" i="215" s="1"/>
  <c r="K14" i="144"/>
  <c r="PI10" i="215" s="1"/>
  <c r="L13" i="144"/>
  <c r="PJ9" i="215" s="1"/>
  <c r="K13" i="144"/>
  <c r="PI9" i="215" s="1"/>
  <c r="L12" i="144"/>
  <c r="PJ8" i="215" s="1"/>
  <c r="K12" i="144"/>
  <c r="PI8" i="215" s="1"/>
  <c r="L11" i="144"/>
  <c r="PJ7" i="215" s="1"/>
  <c r="K11" i="144"/>
  <c r="PI7" i="215" s="1"/>
  <c r="L10" i="144"/>
  <c r="PJ6" i="215" s="1"/>
  <c r="K10" i="144"/>
  <c r="PI6" i="215" s="1"/>
  <c r="L9" i="144"/>
  <c r="PJ5" i="215" s="1"/>
  <c r="K9" i="144"/>
  <c r="PI5" i="215" s="1"/>
  <c r="L8" i="144"/>
  <c r="PJ4" i="215" s="1"/>
  <c r="K8" i="144"/>
  <c r="PI4" i="215" s="1"/>
  <c r="L7" i="144"/>
  <c r="PJ3" i="215" s="1"/>
  <c r="K7" i="144"/>
  <c r="PI3" i="215" s="1"/>
  <c r="G36" i="144"/>
  <c r="PE32" i="215" s="1"/>
  <c r="F36" i="144"/>
  <c r="PD32" i="215" s="1"/>
  <c r="G35" i="144"/>
  <c r="PE31" i="215" s="1"/>
  <c r="F35" i="144"/>
  <c r="PD31" i="215" s="1"/>
  <c r="G34" i="144"/>
  <c r="PE30" i="215" s="1"/>
  <c r="F34" i="144"/>
  <c r="PD30" i="215" s="1"/>
  <c r="G33" i="144"/>
  <c r="PE29" i="215" s="1"/>
  <c r="F33" i="144"/>
  <c r="PD29" i="215" s="1"/>
  <c r="G32" i="144"/>
  <c r="PE28" i="215" s="1"/>
  <c r="F32" i="144"/>
  <c r="PD28" i="215" s="1"/>
  <c r="G31" i="144"/>
  <c r="PE27" i="215" s="1"/>
  <c r="F31" i="144"/>
  <c r="PD27" i="215" s="1"/>
  <c r="G30" i="144"/>
  <c r="PE26" i="215" s="1"/>
  <c r="F30" i="144"/>
  <c r="PD26" i="215" s="1"/>
  <c r="G29" i="144"/>
  <c r="PE25" i="215" s="1"/>
  <c r="F29" i="144"/>
  <c r="PD25" i="215" s="1"/>
  <c r="G28" i="144"/>
  <c r="PE24" i="215" s="1"/>
  <c r="F28" i="144"/>
  <c r="PD24" i="215" s="1"/>
  <c r="G27" i="144"/>
  <c r="PE23" i="215" s="1"/>
  <c r="F27" i="144"/>
  <c r="PD23" i="215" s="1"/>
  <c r="G26" i="144"/>
  <c r="PE22" i="215" s="1"/>
  <c r="F26" i="144"/>
  <c r="PD22" i="215" s="1"/>
  <c r="G25" i="144"/>
  <c r="PE21" i="215" s="1"/>
  <c r="F25" i="144"/>
  <c r="PD21" i="215" s="1"/>
  <c r="G24" i="144"/>
  <c r="PE20" i="215" s="1"/>
  <c r="F24" i="144"/>
  <c r="PD20" i="215" s="1"/>
  <c r="G23" i="144"/>
  <c r="PE19" i="215" s="1"/>
  <c r="F23" i="144"/>
  <c r="PD19" i="215" s="1"/>
  <c r="G22" i="144"/>
  <c r="PE18" i="215" s="1"/>
  <c r="F22" i="144"/>
  <c r="PD18" i="215" s="1"/>
  <c r="G21" i="144"/>
  <c r="PE17" i="215" s="1"/>
  <c r="F21" i="144"/>
  <c r="PD17" i="215" s="1"/>
  <c r="G20" i="144"/>
  <c r="PE16" i="215" s="1"/>
  <c r="F20" i="144"/>
  <c r="PD16" i="215" s="1"/>
  <c r="G19" i="144"/>
  <c r="PE15" i="215" s="1"/>
  <c r="F19" i="144"/>
  <c r="PD15" i="215" s="1"/>
  <c r="G18" i="144"/>
  <c r="PE14" i="215" s="1"/>
  <c r="F18" i="144"/>
  <c r="PD14" i="215" s="1"/>
  <c r="G17" i="144"/>
  <c r="PE13" i="215" s="1"/>
  <c r="F17" i="144"/>
  <c r="PD13" i="215" s="1"/>
  <c r="G16" i="144"/>
  <c r="PE12" i="215" s="1"/>
  <c r="F16" i="144"/>
  <c r="PD12" i="215" s="1"/>
  <c r="G15" i="144"/>
  <c r="PE11" i="215" s="1"/>
  <c r="F15" i="144"/>
  <c r="PD11" i="215" s="1"/>
  <c r="G14" i="144"/>
  <c r="PE10" i="215" s="1"/>
  <c r="F14" i="144"/>
  <c r="PD10" i="215" s="1"/>
  <c r="G13" i="144"/>
  <c r="PE9" i="215" s="1"/>
  <c r="F13" i="144"/>
  <c r="PD9" i="215" s="1"/>
  <c r="G12" i="144"/>
  <c r="PE8" i="215" s="1"/>
  <c r="F12" i="144"/>
  <c r="PD8" i="215" s="1"/>
  <c r="G11" i="144"/>
  <c r="PE7" i="215" s="1"/>
  <c r="F11" i="144"/>
  <c r="PD7" i="215" s="1"/>
  <c r="G10" i="144"/>
  <c r="PE6" i="215" s="1"/>
  <c r="F10" i="144"/>
  <c r="PD6" i="215" s="1"/>
  <c r="G9" i="144"/>
  <c r="PE5" i="215" s="1"/>
  <c r="F9" i="144"/>
  <c r="PD5" i="215" s="1"/>
  <c r="G8" i="144"/>
  <c r="PE4" i="215" s="1"/>
  <c r="F8" i="144"/>
  <c r="PD4" i="215" s="1"/>
  <c r="G7" i="144"/>
  <c r="PE3" i="215" s="1"/>
  <c r="F7" i="144"/>
  <c r="PD3" i="215" s="1"/>
  <c r="I37" i="145"/>
  <c r="OU33" i="215" s="1"/>
  <c r="L36" i="145"/>
  <c r="OX32" i="215" s="1"/>
  <c r="K36" i="145"/>
  <c r="OW32" i="215" s="1"/>
  <c r="L35" i="145"/>
  <c r="OX31" i="215" s="1"/>
  <c r="K35" i="145"/>
  <c r="OW31" i="215" s="1"/>
  <c r="L34" i="145"/>
  <c r="OX30" i="215" s="1"/>
  <c r="K34" i="145"/>
  <c r="OW30" i="215" s="1"/>
  <c r="L33" i="145"/>
  <c r="OX29" i="215" s="1"/>
  <c r="K33" i="145"/>
  <c r="OW29" i="215" s="1"/>
  <c r="L32" i="145"/>
  <c r="OX28" i="215" s="1"/>
  <c r="K32" i="145"/>
  <c r="OW28" i="215" s="1"/>
  <c r="L31" i="145"/>
  <c r="OX27" i="215" s="1"/>
  <c r="K31" i="145"/>
  <c r="OW27" i="215" s="1"/>
  <c r="L30" i="145"/>
  <c r="OX26" i="215" s="1"/>
  <c r="K30" i="145"/>
  <c r="OW26" i="215" s="1"/>
  <c r="L29" i="145"/>
  <c r="OX25" i="215" s="1"/>
  <c r="K29" i="145"/>
  <c r="OW25" i="215" s="1"/>
  <c r="L28" i="145"/>
  <c r="OX24" i="215" s="1"/>
  <c r="K28" i="145"/>
  <c r="OW24" i="215" s="1"/>
  <c r="L27" i="145"/>
  <c r="OX23" i="215" s="1"/>
  <c r="K27" i="145"/>
  <c r="OW23" i="215" s="1"/>
  <c r="L26" i="145"/>
  <c r="OX22" i="215" s="1"/>
  <c r="K26" i="145"/>
  <c r="OW22" i="215" s="1"/>
  <c r="L25" i="145"/>
  <c r="OX21" i="215" s="1"/>
  <c r="K25" i="145"/>
  <c r="OW21" i="215" s="1"/>
  <c r="L24" i="145"/>
  <c r="OX20" i="215" s="1"/>
  <c r="K24" i="145"/>
  <c r="OW20" i="215" s="1"/>
  <c r="L23" i="145"/>
  <c r="OX19" i="215" s="1"/>
  <c r="K23" i="145"/>
  <c r="OW19" i="215" s="1"/>
  <c r="L22" i="145"/>
  <c r="OX18" i="215" s="1"/>
  <c r="K22" i="145"/>
  <c r="OW18" i="215" s="1"/>
  <c r="L21" i="145"/>
  <c r="OX17" i="215" s="1"/>
  <c r="K21" i="145"/>
  <c r="OW17" i="215" s="1"/>
  <c r="L20" i="145"/>
  <c r="OX16" i="215" s="1"/>
  <c r="K20" i="145"/>
  <c r="OW16" i="215" s="1"/>
  <c r="L19" i="145"/>
  <c r="OX15" i="215" s="1"/>
  <c r="K19" i="145"/>
  <c r="OW15" i="215" s="1"/>
  <c r="L18" i="145"/>
  <c r="OX14" i="215" s="1"/>
  <c r="K18" i="145"/>
  <c r="OW14" i="215" s="1"/>
  <c r="L17" i="145"/>
  <c r="OX13" i="215" s="1"/>
  <c r="K17" i="145"/>
  <c r="OW13" i="215" s="1"/>
  <c r="L16" i="145"/>
  <c r="OX12" i="215" s="1"/>
  <c r="K16" i="145"/>
  <c r="OW12" i="215" s="1"/>
  <c r="L15" i="145"/>
  <c r="OX11" i="215" s="1"/>
  <c r="K15" i="145"/>
  <c r="OW11" i="215" s="1"/>
  <c r="L14" i="145"/>
  <c r="OX10" i="215" s="1"/>
  <c r="K14" i="145"/>
  <c r="OW10" i="215" s="1"/>
  <c r="L13" i="145"/>
  <c r="OX9" i="215" s="1"/>
  <c r="K13" i="145"/>
  <c r="OW9" i="215" s="1"/>
  <c r="L12" i="145"/>
  <c r="OX8" i="215" s="1"/>
  <c r="K12" i="145"/>
  <c r="OW8" i="215" s="1"/>
  <c r="L11" i="145"/>
  <c r="OX7" i="215" s="1"/>
  <c r="K11" i="145"/>
  <c r="OW7" i="215" s="1"/>
  <c r="L10" i="145"/>
  <c r="OX6" i="215" s="1"/>
  <c r="K10" i="145"/>
  <c r="OW6" i="215" s="1"/>
  <c r="L9" i="145"/>
  <c r="OX5" i="215" s="1"/>
  <c r="K9" i="145"/>
  <c r="OW5" i="215" s="1"/>
  <c r="L8" i="145"/>
  <c r="OX4" i="215" s="1"/>
  <c r="K8" i="145"/>
  <c r="OW4" i="215" s="1"/>
  <c r="L7" i="145"/>
  <c r="OX3" i="215" s="1"/>
  <c r="K7" i="145"/>
  <c r="OW3" i="215" s="1"/>
  <c r="E37" i="145"/>
  <c r="OQ33" i="215" s="1"/>
  <c r="G36" i="145"/>
  <c r="OS32" i="215" s="1"/>
  <c r="F36" i="145"/>
  <c r="OR32" i="215" s="1"/>
  <c r="G35" i="145"/>
  <c r="OS31" i="215" s="1"/>
  <c r="F35" i="145"/>
  <c r="OR31" i="215" s="1"/>
  <c r="G34" i="145"/>
  <c r="OS30" i="215" s="1"/>
  <c r="F34" i="145"/>
  <c r="OR30" i="215" s="1"/>
  <c r="G33" i="145"/>
  <c r="OS29" i="215" s="1"/>
  <c r="F33" i="145"/>
  <c r="OR29" i="215" s="1"/>
  <c r="G32" i="145"/>
  <c r="OS28" i="215" s="1"/>
  <c r="F32" i="145"/>
  <c r="OR28" i="215" s="1"/>
  <c r="G31" i="145"/>
  <c r="OS27" i="215" s="1"/>
  <c r="F31" i="145"/>
  <c r="OR27" i="215" s="1"/>
  <c r="G30" i="145"/>
  <c r="OS26" i="215" s="1"/>
  <c r="F30" i="145"/>
  <c r="OR26" i="215" s="1"/>
  <c r="G29" i="145"/>
  <c r="OS25" i="215" s="1"/>
  <c r="F29" i="145"/>
  <c r="OR25" i="215" s="1"/>
  <c r="G28" i="145"/>
  <c r="OS24" i="215" s="1"/>
  <c r="F28" i="145"/>
  <c r="OR24" i="215" s="1"/>
  <c r="G27" i="145"/>
  <c r="OS23" i="215" s="1"/>
  <c r="F27" i="145"/>
  <c r="OR23" i="215" s="1"/>
  <c r="G26" i="145"/>
  <c r="OS22" i="215" s="1"/>
  <c r="F26" i="145"/>
  <c r="OR22" i="215" s="1"/>
  <c r="G25" i="145"/>
  <c r="OS21" i="215" s="1"/>
  <c r="F25" i="145"/>
  <c r="OR21" i="215" s="1"/>
  <c r="G24" i="145"/>
  <c r="OS20" i="215" s="1"/>
  <c r="F24" i="145"/>
  <c r="OR20" i="215" s="1"/>
  <c r="G23" i="145"/>
  <c r="OS19" i="215" s="1"/>
  <c r="F23" i="145"/>
  <c r="OR19" i="215" s="1"/>
  <c r="G22" i="145"/>
  <c r="OS18" i="215" s="1"/>
  <c r="F22" i="145"/>
  <c r="OR18" i="215" s="1"/>
  <c r="G21" i="145"/>
  <c r="OS17" i="215" s="1"/>
  <c r="F21" i="145"/>
  <c r="OR17" i="215" s="1"/>
  <c r="G20" i="145"/>
  <c r="OS16" i="215" s="1"/>
  <c r="F20" i="145"/>
  <c r="OR16" i="215" s="1"/>
  <c r="G19" i="145"/>
  <c r="OS15" i="215" s="1"/>
  <c r="F19" i="145"/>
  <c r="OR15" i="215" s="1"/>
  <c r="G18" i="145"/>
  <c r="OS14" i="215" s="1"/>
  <c r="F18" i="145"/>
  <c r="OR14" i="215" s="1"/>
  <c r="G17" i="145"/>
  <c r="OS13" i="215" s="1"/>
  <c r="F17" i="145"/>
  <c r="OR13" i="215" s="1"/>
  <c r="G16" i="145"/>
  <c r="OS12" i="215" s="1"/>
  <c r="F16" i="145"/>
  <c r="OR12" i="215" s="1"/>
  <c r="G15" i="145"/>
  <c r="OS11" i="215" s="1"/>
  <c r="F15" i="145"/>
  <c r="OR11" i="215" s="1"/>
  <c r="G14" i="145"/>
  <c r="OS10" i="215" s="1"/>
  <c r="F14" i="145"/>
  <c r="OR10" i="215" s="1"/>
  <c r="G13" i="145"/>
  <c r="OS9" i="215" s="1"/>
  <c r="F13" i="145"/>
  <c r="OR9" i="215" s="1"/>
  <c r="G12" i="145"/>
  <c r="OS8" i="215" s="1"/>
  <c r="F12" i="145"/>
  <c r="OR8" i="215" s="1"/>
  <c r="G11" i="145"/>
  <c r="OS7" i="215" s="1"/>
  <c r="F11" i="145"/>
  <c r="OR7" i="215" s="1"/>
  <c r="G10" i="145"/>
  <c r="OS6" i="215" s="1"/>
  <c r="F10" i="145"/>
  <c r="OR6" i="215" s="1"/>
  <c r="G9" i="145"/>
  <c r="OS5" i="215" s="1"/>
  <c r="F9" i="145"/>
  <c r="OR5" i="215" s="1"/>
  <c r="G8" i="145"/>
  <c r="OS4" i="215" s="1"/>
  <c r="F8" i="145"/>
  <c r="OR4" i="215" s="1"/>
  <c r="G7" i="145"/>
  <c r="OS3" i="215" s="1"/>
  <c r="F7" i="145"/>
  <c r="OR3" i="215" s="1"/>
  <c r="G36" i="143"/>
  <c r="OL32" i="215" s="1"/>
  <c r="F36" i="143"/>
  <c r="OK32" i="215" s="1"/>
  <c r="G35" i="143"/>
  <c r="OL31" i="215" s="1"/>
  <c r="F35" i="143"/>
  <c r="OK31" i="215" s="1"/>
  <c r="G34" i="143"/>
  <c r="OL30" i="215" s="1"/>
  <c r="F34" i="143"/>
  <c r="OK30" i="215" s="1"/>
  <c r="G33" i="143"/>
  <c r="OL29" i="215" s="1"/>
  <c r="F33" i="143"/>
  <c r="OK29" i="215" s="1"/>
  <c r="G32" i="143"/>
  <c r="OL28" i="215" s="1"/>
  <c r="F32" i="143"/>
  <c r="OK28" i="215" s="1"/>
  <c r="G31" i="143"/>
  <c r="OL27" i="215" s="1"/>
  <c r="F31" i="143"/>
  <c r="OK27" i="215" s="1"/>
  <c r="G30" i="143"/>
  <c r="OL26" i="215" s="1"/>
  <c r="F30" i="143"/>
  <c r="OK26" i="215" s="1"/>
  <c r="G29" i="143"/>
  <c r="OL25" i="215" s="1"/>
  <c r="F29" i="143"/>
  <c r="OK25" i="215" s="1"/>
  <c r="G28" i="143"/>
  <c r="OL24" i="215" s="1"/>
  <c r="F28" i="143"/>
  <c r="OK24" i="215" s="1"/>
  <c r="G27" i="143"/>
  <c r="OL23" i="215" s="1"/>
  <c r="F27" i="143"/>
  <c r="OK23" i="215" s="1"/>
  <c r="G26" i="143"/>
  <c r="OL22" i="215" s="1"/>
  <c r="F26" i="143"/>
  <c r="OK22" i="215" s="1"/>
  <c r="G25" i="143"/>
  <c r="OL21" i="215" s="1"/>
  <c r="F25" i="143"/>
  <c r="OK21" i="215" s="1"/>
  <c r="G24" i="143"/>
  <c r="OL20" i="215" s="1"/>
  <c r="F24" i="143"/>
  <c r="OK20" i="215" s="1"/>
  <c r="G23" i="143"/>
  <c r="OL19" i="215" s="1"/>
  <c r="F23" i="143"/>
  <c r="OK19" i="215" s="1"/>
  <c r="G22" i="143"/>
  <c r="OL18" i="215" s="1"/>
  <c r="F22" i="143"/>
  <c r="OK18" i="215" s="1"/>
  <c r="G21" i="143"/>
  <c r="OL17" i="215" s="1"/>
  <c r="F21" i="143"/>
  <c r="OK17" i="215" s="1"/>
  <c r="G20" i="143"/>
  <c r="OL16" i="215" s="1"/>
  <c r="F20" i="143"/>
  <c r="OK16" i="215" s="1"/>
  <c r="G19" i="143"/>
  <c r="OL15" i="215" s="1"/>
  <c r="F19" i="143"/>
  <c r="OK15" i="215" s="1"/>
  <c r="G18" i="143"/>
  <c r="OL14" i="215" s="1"/>
  <c r="F18" i="143"/>
  <c r="OK14" i="215" s="1"/>
  <c r="G17" i="143"/>
  <c r="OL13" i="215" s="1"/>
  <c r="F17" i="143"/>
  <c r="OK13" i="215" s="1"/>
  <c r="G16" i="143"/>
  <c r="OL12" i="215" s="1"/>
  <c r="F16" i="143"/>
  <c r="OK12" i="215" s="1"/>
  <c r="G15" i="143"/>
  <c r="OL11" i="215" s="1"/>
  <c r="F15" i="143"/>
  <c r="OK11" i="215" s="1"/>
  <c r="G14" i="143"/>
  <c r="OL10" i="215" s="1"/>
  <c r="F14" i="143"/>
  <c r="OK10" i="215" s="1"/>
  <c r="G13" i="143"/>
  <c r="OL9" i="215" s="1"/>
  <c r="F13" i="143"/>
  <c r="OK9" i="215" s="1"/>
  <c r="G12" i="143"/>
  <c r="OL8" i="215" s="1"/>
  <c r="F12" i="143"/>
  <c r="OK8" i="215" s="1"/>
  <c r="G11" i="143"/>
  <c r="OL7" i="215" s="1"/>
  <c r="F11" i="143"/>
  <c r="OK7" i="215" s="1"/>
  <c r="G10" i="143"/>
  <c r="OL6" i="215" s="1"/>
  <c r="F10" i="143"/>
  <c r="OK6" i="215" s="1"/>
  <c r="G9" i="143"/>
  <c r="OL5" i="215" s="1"/>
  <c r="F9" i="143"/>
  <c r="OK5" i="215" s="1"/>
  <c r="G8" i="143"/>
  <c r="OL4" i="215" s="1"/>
  <c r="F8" i="143"/>
  <c r="OK4" i="215" s="1"/>
  <c r="G7" i="143"/>
  <c r="OL3" i="215" s="1"/>
  <c r="F7" i="143"/>
  <c r="OK3" i="215" s="1"/>
  <c r="G36" i="88"/>
  <c r="OE32" i="215" s="1"/>
  <c r="F36" i="88"/>
  <c r="OD32" i="215" s="1"/>
  <c r="G35" i="88"/>
  <c r="OE31" i="215" s="1"/>
  <c r="F35" i="88"/>
  <c r="OD31" i="215" s="1"/>
  <c r="G34" i="88"/>
  <c r="OE30" i="215" s="1"/>
  <c r="F34" i="88"/>
  <c r="OD30" i="215" s="1"/>
  <c r="G33" i="88"/>
  <c r="OE29" i="215" s="1"/>
  <c r="F33" i="88"/>
  <c r="OD29" i="215" s="1"/>
  <c r="G32" i="88"/>
  <c r="OE28" i="215" s="1"/>
  <c r="F32" i="88"/>
  <c r="OD28" i="215" s="1"/>
  <c r="G31" i="88"/>
  <c r="OE27" i="215" s="1"/>
  <c r="F31" i="88"/>
  <c r="OD27" i="215" s="1"/>
  <c r="G30" i="88"/>
  <c r="OE26" i="215" s="1"/>
  <c r="F30" i="88"/>
  <c r="OD26" i="215" s="1"/>
  <c r="G29" i="88"/>
  <c r="OE25" i="215" s="1"/>
  <c r="F29" i="88"/>
  <c r="OD25" i="215" s="1"/>
  <c r="G28" i="88"/>
  <c r="OE24" i="215" s="1"/>
  <c r="F28" i="88"/>
  <c r="OD24" i="215" s="1"/>
  <c r="G27" i="88"/>
  <c r="OE23" i="215" s="1"/>
  <c r="F27" i="88"/>
  <c r="OD23" i="215" s="1"/>
  <c r="G26" i="88"/>
  <c r="OE22" i="215" s="1"/>
  <c r="F26" i="88"/>
  <c r="OD22" i="215" s="1"/>
  <c r="G25" i="88"/>
  <c r="OE21" i="215" s="1"/>
  <c r="F25" i="88"/>
  <c r="OD21" i="215" s="1"/>
  <c r="G24" i="88"/>
  <c r="OE20" i="215" s="1"/>
  <c r="F24" i="88"/>
  <c r="OD20" i="215" s="1"/>
  <c r="G23" i="88"/>
  <c r="OE19" i="215" s="1"/>
  <c r="F23" i="88"/>
  <c r="OD19" i="215" s="1"/>
  <c r="G22" i="88"/>
  <c r="OE18" i="215" s="1"/>
  <c r="F22" i="88"/>
  <c r="OD18" i="215" s="1"/>
  <c r="G21" i="88"/>
  <c r="OE17" i="215" s="1"/>
  <c r="F21" i="88"/>
  <c r="OD17" i="215" s="1"/>
  <c r="G20" i="88"/>
  <c r="OE16" i="215" s="1"/>
  <c r="F20" i="88"/>
  <c r="OD16" i="215" s="1"/>
  <c r="G19" i="88"/>
  <c r="OE15" i="215" s="1"/>
  <c r="F19" i="88"/>
  <c r="OD15" i="215" s="1"/>
  <c r="G18" i="88"/>
  <c r="OE14" i="215" s="1"/>
  <c r="F18" i="88"/>
  <c r="OD14" i="215" s="1"/>
  <c r="G17" i="88"/>
  <c r="OE13" i="215" s="1"/>
  <c r="F17" i="88"/>
  <c r="OD13" i="215" s="1"/>
  <c r="G16" i="88"/>
  <c r="OE12" i="215" s="1"/>
  <c r="F16" i="88"/>
  <c r="OD12" i="215" s="1"/>
  <c r="G15" i="88"/>
  <c r="OE11" i="215" s="1"/>
  <c r="F15" i="88"/>
  <c r="OD11" i="215" s="1"/>
  <c r="G14" i="88"/>
  <c r="OE10" i="215" s="1"/>
  <c r="F14" i="88"/>
  <c r="OD10" i="215" s="1"/>
  <c r="G13" i="88"/>
  <c r="OE9" i="215" s="1"/>
  <c r="F13" i="88"/>
  <c r="OD9" i="215" s="1"/>
  <c r="G12" i="88"/>
  <c r="OE8" i="215" s="1"/>
  <c r="F12" i="88"/>
  <c r="OD8" i="215" s="1"/>
  <c r="G11" i="88"/>
  <c r="OE7" i="215" s="1"/>
  <c r="F11" i="88"/>
  <c r="OD7" i="215" s="1"/>
  <c r="G10" i="88"/>
  <c r="OE6" i="215" s="1"/>
  <c r="F10" i="88"/>
  <c r="OD6" i="215" s="1"/>
  <c r="G9" i="88"/>
  <c r="OE5" i="215" s="1"/>
  <c r="F9" i="88"/>
  <c r="OD5" i="215" s="1"/>
  <c r="G8" i="88"/>
  <c r="OE4" i="215" s="1"/>
  <c r="F8" i="88"/>
  <c r="OD4" i="215" s="1"/>
  <c r="G7" i="88"/>
  <c r="OE3" i="215" s="1"/>
  <c r="F7" i="88"/>
  <c r="OD3" i="215" s="1"/>
  <c r="G36" i="89"/>
  <c r="NX32" i="215" s="1"/>
  <c r="F36" i="89"/>
  <c r="NW32" i="215" s="1"/>
  <c r="G35" i="89"/>
  <c r="NX31" i="215" s="1"/>
  <c r="F35" i="89"/>
  <c r="NW31" i="215" s="1"/>
  <c r="G34" i="89"/>
  <c r="NX30" i="215" s="1"/>
  <c r="F34" i="89"/>
  <c r="NW30" i="215" s="1"/>
  <c r="G33" i="89"/>
  <c r="NX29" i="215" s="1"/>
  <c r="F33" i="89"/>
  <c r="NW29" i="215" s="1"/>
  <c r="G32" i="89"/>
  <c r="NX28" i="215" s="1"/>
  <c r="F32" i="89"/>
  <c r="NW28" i="215" s="1"/>
  <c r="G31" i="89"/>
  <c r="NX27" i="215" s="1"/>
  <c r="F31" i="89"/>
  <c r="NW27" i="215" s="1"/>
  <c r="G30" i="89"/>
  <c r="NX26" i="215" s="1"/>
  <c r="F30" i="89"/>
  <c r="NW26" i="215" s="1"/>
  <c r="G29" i="89"/>
  <c r="NX25" i="215" s="1"/>
  <c r="F29" i="89"/>
  <c r="NW25" i="215" s="1"/>
  <c r="G28" i="89"/>
  <c r="NX24" i="215" s="1"/>
  <c r="F28" i="89"/>
  <c r="NW24" i="215" s="1"/>
  <c r="G27" i="89"/>
  <c r="NX23" i="215" s="1"/>
  <c r="F27" i="89"/>
  <c r="NW23" i="215" s="1"/>
  <c r="G26" i="89"/>
  <c r="NX22" i="215" s="1"/>
  <c r="F26" i="89"/>
  <c r="NW22" i="215" s="1"/>
  <c r="G25" i="89"/>
  <c r="NX21" i="215" s="1"/>
  <c r="F25" i="89"/>
  <c r="NW21" i="215" s="1"/>
  <c r="G24" i="89"/>
  <c r="NX20" i="215" s="1"/>
  <c r="F24" i="89"/>
  <c r="NW20" i="215" s="1"/>
  <c r="G23" i="89"/>
  <c r="NX19" i="215" s="1"/>
  <c r="F23" i="89"/>
  <c r="NW19" i="215" s="1"/>
  <c r="G22" i="89"/>
  <c r="NX18" i="215" s="1"/>
  <c r="F22" i="89"/>
  <c r="NW18" i="215" s="1"/>
  <c r="G21" i="89"/>
  <c r="NX17" i="215" s="1"/>
  <c r="F21" i="89"/>
  <c r="NW17" i="215" s="1"/>
  <c r="G20" i="89"/>
  <c r="NX16" i="215" s="1"/>
  <c r="F20" i="89"/>
  <c r="NW16" i="215" s="1"/>
  <c r="G19" i="89"/>
  <c r="NX15" i="215" s="1"/>
  <c r="F19" i="89"/>
  <c r="NW15" i="215" s="1"/>
  <c r="G18" i="89"/>
  <c r="NX14" i="215" s="1"/>
  <c r="F18" i="89"/>
  <c r="NW14" i="215" s="1"/>
  <c r="G17" i="89"/>
  <c r="NX13" i="215" s="1"/>
  <c r="F17" i="89"/>
  <c r="NW13" i="215" s="1"/>
  <c r="G16" i="89"/>
  <c r="NX12" i="215" s="1"/>
  <c r="F16" i="89"/>
  <c r="NW12" i="215" s="1"/>
  <c r="G15" i="89"/>
  <c r="NX11" i="215" s="1"/>
  <c r="F15" i="89"/>
  <c r="NW11" i="215" s="1"/>
  <c r="G14" i="89"/>
  <c r="NX10" i="215" s="1"/>
  <c r="F14" i="89"/>
  <c r="NW10" i="215" s="1"/>
  <c r="G13" i="89"/>
  <c r="NX9" i="215" s="1"/>
  <c r="F13" i="89"/>
  <c r="NW9" i="215" s="1"/>
  <c r="G12" i="89"/>
  <c r="NX8" i="215" s="1"/>
  <c r="F12" i="89"/>
  <c r="NW8" i="215" s="1"/>
  <c r="G11" i="89"/>
  <c r="NX7" i="215" s="1"/>
  <c r="F11" i="89"/>
  <c r="NW7" i="215" s="1"/>
  <c r="G10" i="89"/>
  <c r="NX6" i="215" s="1"/>
  <c r="F10" i="89"/>
  <c r="NW6" i="215" s="1"/>
  <c r="G9" i="89"/>
  <c r="NX5" i="215" s="1"/>
  <c r="F9" i="89"/>
  <c r="NW5" i="215" s="1"/>
  <c r="G8" i="89"/>
  <c r="NX4" i="215" s="1"/>
  <c r="F8" i="89"/>
  <c r="NW4" i="215" s="1"/>
  <c r="G7" i="89"/>
  <c r="NX3" i="215" s="1"/>
  <c r="F7" i="89"/>
  <c r="NW3" i="215" s="1"/>
  <c r="G36" i="87"/>
  <c r="NQ32" i="215" s="1"/>
  <c r="F36" i="87"/>
  <c r="NP32" i="215" s="1"/>
  <c r="G35" i="87"/>
  <c r="NQ31" i="215" s="1"/>
  <c r="F35" i="87"/>
  <c r="NP31" i="215" s="1"/>
  <c r="G34" i="87"/>
  <c r="NQ30" i="215" s="1"/>
  <c r="F34" i="87"/>
  <c r="NP30" i="215" s="1"/>
  <c r="G33" i="87"/>
  <c r="NQ29" i="215" s="1"/>
  <c r="F33" i="87"/>
  <c r="NP29" i="215" s="1"/>
  <c r="G32" i="87"/>
  <c r="NQ28" i="215" s="1"/>
  <c r="F32" i="87"/>
  <c r="NP28" i="215" s="1"/>
  <c r="G31" i="87"/>
  <c r="NQ27" i="215" s="1"/>
  <c r="F31" i="87"/>
  <c r="NP27" i="215" s="1"/>
  <c r="G30" i="87"/>
  <c r="NQ26" i="215" s="1"/>
  <c r="F30" i="87"/>
  <c r="NP26" i="215" s="1"/>
  <c r="G29" i="87"/>
  <c r="NQ25" i="215" s="1"/>
  <c r="F29" i="87"/>
  <c r="NP25" i="215" s="1"/>
  <c r="G28" i="87"/>
  <c r="NQ24" i="215" s="1"/>
  <c r="F28" i="87"/>
  <c r="NP24" i="215" s="1"/>
  <c r="G27" i="87"/>
  <c r="NQ23" i="215" s="1"/>
  <c r="F27" i="87"/>
  <c r="NP23" i="215" s="1"/>
  <c r="G26" i="87"/>
  <c r="NQ22" i="215" s="1"/>
  <c r="F26" i="87"/>
  <c r="NP22" i="215" s="1"/>
  <c r="G25" i="87"/>
  <c r="NQ21" i="215" s="1"/>
  <c r="F25" i="87"/>
  <c r="NP21" i="215" s="1"/>
  <c r="G24" i="87"/>
  <c r="NQ20" i="215" s="1"/>
  <c r="F24" i="87"/>
  <c r="NP20" i="215" s="1"/>
  <c r="G23" i="87"/>
  <c r="NQ19" i="215" s="1"/>
  <c r="F23" i="87"/>
  <c r="NP19" i="215" s="1"/>
  <c r="G22" i="87"/>
  <c r="NQ18" i="215" s="1"/>
  <c r="F22" i="87"/>
  <c r="NP18" i="215" s="1"/>
  <c r="G21" i="87"/>
  <c r="NQ17" i="215" s="1"/>
  <c r="F21" i="87"/>
  <c r="NP17" i="215" s="1"/>
  <c r="G20" i="87"/>
  <c r="NQ16" i="215" s="1"/>
  <c r="F20" i="87"/>
  <c r="NP16" i="215" s="1"/>
  <c r="G19" i="87"/>
  <c r="NQ15" i="215" s="1"/>
  <c r="F19" i="87"/>
  <c r="NP15" i="215" s="1"/>
  <c r="G18" i="87"/>
  <c r="NQ14" i="215" s="1"/>
  <c r="F18" i="87"/>
  <c r="NP14" i="215" s="1"/>
  <c r="G17" i="87"/>
  <c r="NQ13" i="215" s="1"/>
  <c r="F17" i="87"/>
  <c r="NP13" i="215" s="1"/>
  <c r="G16" i="87"/>
  <c r="NQ12" i="215" s="1"/>
  <c r="F16" i="87"/>
  <c r="NP12" i="215" s="1"/>
  <c r="G15" i="87"/>
  <c r="NQ11" i="215" s="1"/>
  <c r="F15" i="87"/>
  <c r="NP11" i="215" s="1"/>
  <c r="G14" i="87"/>
  <c r="NQ10" i="215" s="1"/>
  <c r="F14" i="87"/>
  <c r="NP10" i="215" s="1"/>
  <c r="G13" i="87"/>
  <c r="NQ9" i="215" s="1"/>
  <c r="F13" i="87"/>
  <c r="NP9" i="215" s="1"/>
  <c r="G12" i="87"/>
  <c r="NQ8" i="215" s="1"/>
  <c r="F12" i="87"/>
  <c r="NP8" i="215" s="1"/>
  <c r="G11" i="87"/>
  <c r="NQ7" i="215" s="1"/>
  <c r="F11" i="87"/>
  <c r="NP7" i="215" s="1"/>
  <c r="G10" i="87"/>
  <c r="NQ6" i="215" s="1"/>
  <c r="F10" i="87"/>
  <c r="NP6" i="215" s="1"/>
  <c r="G9" i="87"/>
  <c r="NQ5" i="215" s="1"/>
  <c r="F9" i="87"/>
  <c r="NP5" i="215" s="1"/>
  <c r="G8" i="87"/>
  <c r="NQ4" i="215" s="1"/>
  <c r="F8" i="87"/>
  <c r="NP4" i="215" s="1"/>
  <c r="G7" i="87"/>
  <c r="NQ3" i="215" s="1"/>
  <c r="F7" i="87"/>
  <c r="NP3" i="215" s="1"/>
  <c r="B13" i="213"/>
  <c r="B11" i="213"/>
  <c r="B7" i="213"/>
  <c r="B13" i="212"/>
  <c r="B11" i="212"/>
  <c r="B7" i="212"/>
  <c r="B13" i="211"/>
  <c r="B11" i="211"/>
  <c r="B7" i="211"/>
  <c r="B13" i="210"/>
  <c r="B11" i="210"/>
  <c r="B7" i="210"/>
  <c r="B13" i="209"/>
  <c r="B11" i="209"/>
  <c r="B7" i="209"/>
  <c r="B13" i="208"/>
  <c r="B11" i="208"/>
  <c r="B7" i="208"/>
  <c r="B13" i="207"/>
  <c r="B11" i="207"/>
  <c r="B7" i="207"/>
  <c r="B11" i="110"/>
  <c r="B13" i="110"/>
  <c r="B7" i="110"/>
  <c r="L7" i="140"/>
  <c r="MZ3" i="215" s="1"/>
  <c r="V36" i="140"/>
  <c r="NJ32" i="215" s="1"/>
  <c r="U36" i="140"/>
  <c r="NI32" i="215" s="1"/>
  <c r="V35" i="140"/>
  <c r="NJ31" i="215" s="1"/>
  <c r="U35" i="140"/>
  <c r="NI31" i="215" s="1"/>
  <c r="V34" i="140"/>
  <c r="NJ30" i="215" s="1"/>
  <c r="U34" i="140"/>
  <c r="NI30" i="215" s="1"/>
  <c r="V33" i="140"/>
  <c r="NJ29" i="215" s="1"/>
  <c r="U33" i="140"/>
  <c r="NI29" i="215" s="1"/>
  <c r="V32" i="140"/>
  <c r="NJ28" i="215" s="1"/>
  <c r="U32" i="140"/>
  <c r="NI28" i="215" s="1"/>
  <c r="V31" i="140"/>
  <c r="NJ27" i="215" s="1"/>
  <c r="U31" i="140"/>
  <c r="NI27" i="215" s="1"/>
  <c r="V30" i="140"/>
  <c r="NJ26" i="215" s="1"/>
  <c r="U30" i="140"/>
  <c r="NI26" i="215" s="1"/>
  <c r="V29" i="140"/>
  <c r="NJ25" i="215" s="1"/>
  <c r="U29" i="140"/>
  <c r="NI25" i="215" s="1"/>
  <c r="V28" i="140"/>
  <c r="NJ24" i="215" s="1"/>
  <c r="U28" i="140"/>
  <c r="NI24" i="215" s="1"/>
  <c r="V27" i="140"/>
  <c r="NJ23" i="215" s="1"/>
  <c r="U27" i="140"/>
  <c r="NI23" i="215" s="1"/>
  <c r="V26" i="140"/>
  <c r="NJ22" i="215" s="1"/>
  <c r="U26" i="140"/>
  <c r="NI22" i="215" s="1"/>
  <c r="V25" i="140"/>
  <c r="NJ21" i="215" s="1"/>
  <c r="U25" i="140"/>
  <c r="NI21" i="215" s="1"/>
  <c r="V24" i="140"/>
  <c r="NJ20" i="215" s="1"/>
  <c r="U24" i="140"/>
  <c r="NI20" i="215" s="1"/>
  <c r="V23" i="140"/>
  <c r="NJ19" i="215" s="1"/>
  <c r="U23" i="140"/>
  <c r="NI19" i="215" s="1"/>
  <c r="V22" i="140"/>
  <c r="NJ18" i="215" s="1"/>
  <c r="U22" i="140"/>
  <c r="NI18" i="215" s="1"/>
  <c r="V21" i="140"/>
  <c r="NJ17" i="215" s="1"/>
  <c r="U21" i="140"/>
  <c r="NI17" i="215" s="1"/>
  <c r="V20" i="140"/>
  <c r="NJ16" i="215" s="1"/>
  <c r="U20" i="140"/>
  <c r="NI16" i="215" s="1"/>
  <c r="V19" i="140"/>
  <c r="NJ15" i="215" s="1"/>
  <c r="U19" i="140"/>
  <c r="NI15" i="215" s="1"/>
  <c r="V18" i="140"/>
  <c r="NJ14" i="215" s="1"/>
  <c r="U18" i="140"/>
  <c r="NI14" i="215" s="1"/>
  <c r="V17" i="140"/>
  <c r="NJ13" i="215" s="1"/>
  <c r="U17" i="140"/>
  <c r="NI13" i="215" s="1"/>
  <c r="V16" i="140"/>
  <c r="NJ12" i="215" s="1"/>
  <c r="U16" i="140"/>
  <c r="NI12" i="215" s="1"/>
  <c r="V15" i="140"/>
  <c r="NJ11" i="215" s="1"/>
  <c r="U15" i="140"/>
  <c r="NI11" i="215" s="1"/>
  <c r="V14" i="140"/>
  <c r="NJ10" i="215" s="1"/>
  <c r="U14" i="140"/>
  <c r="NI10" i="215" s="1"/>
  <c r="V13" i="140"/>
  <c r="NJ9" i="215" s="1"/>
  <c r="U13" i="140"/>
  <c r="NI9" i="215" s="1"/>
  <c r="V12" i="140"/>
  <c r="NJ8" i="215" s="1"/>
  <c r="U12" i="140"/>
  <c r="NI8" i="215" s="1"/>
  <c r="V11" i="140"/>
  <c r="NJ7" i="215" s="1"/>
  <c r="U11" i="140"/>
  <c r="NI7" i="215" s="1"/>
  <c r="V10" i="140"/>
  <c r="NJ6" i="215" s="1"/>
  <c r="U10" i="140"/>
  <c r="NI6" i="215" s="1"/>
  <c r="V9" i="140"/>
  <c r="NJ5" i="215" s="1"/>
  <c r="U9" i="140"/>
  <c r="NI5" i="215" s="1"/>
  <c r="V8" i="140"/>
  <c r="NJ4" i="215" s="1"/>
  <c r="U8" i="140"/>
  <c r="NI4" i="215" s="1"/>
  <c r="V7" i="140"/>
  <c r="NJ3" i="215" s="1"/>
  <c r="U7" i="140"/>
  <c r="NI3" i="215" s="1"/>
  <c r="Q36" i="140"/>
  <c r="NE32" i="215" s="1"/>
  <c r="P36" i="140"/>
  <c r="ND32" i="215" s="1"/>
  <c r="Q35" i="140"/>
  <c r="NE31" i="215" s="1"/>
  <c r="P35" i="140"/>
  <c r="ND31" i="215" s="1"/>
  <c r="Q34" i="140"/>
  <c r="NE30" i="215" s="1"/>
  <c r="P34" i="140"/>
  <c r="ND30" i="215" s="1"/>
  <c r="Q33" i="140"/>
  <c r="NE29" i="215" s="1"/>
  <c r="P33" i="140"/>
  <c r="ND29" i="215" s="1"/>
  <c r="Q32" i="140"/>
  <c r="NE28" i="215" s="1"/>
  <c r="P32" i="140"/>
  <c r="ND28" i="215" s="1"/>
  <c r="Q31" i="140"/>
  <c r="NE27" i="215" s="1"/>
  <c r="P31" i="140"/>
  <c r="ND27" i="215" s="1"/>
  <c r="Q30" i="140"/>
  <c r="NE26" i="215" s="1"/>
  <c r="P30" i="140"/>
  <c r="ND26" i="215" s="1"/>
  <c r="Q29" i="140"/>
  <c r="NE25" i="215" s="1"/>
  <c r="P29" i="140"/>
  <c r="ND25" i="215" s="1"/>
  <c r="Q28" i="140"/>
  <c r="NE24" i="215" s="1"/>
  <c r="P28" i="140"/>
  <c r="ND24" i="215" s="1"/>
  <c r="Q27" i="140"/>
  <c r="NE23" i="215" s="1"/>
  <c r="P27" i="140"/>
  <c r="ND23" i="215" s="1"/>
  <c r="Q26" i="140"/>
  <c r="NE22" i="215" s="1"/>
  <c r="P26" i="140"/>
  <c r="ND22" i="215" s="1"/>
  <c r="Q25" i="140"/>
  <c r="NE21" i="215" s="1"/>
  <c r="P25" i="140"/>
  <c r="ND21" i="215" s="1"/>
  <c r="Q24" i="140"/>
  <c r="NE20" i="215" s="1"/>
  <c r="P24" i="140"/>
  <c r="ND20" i="215" s="1"/>
  <c r="Q23" i="140"/>
  <c r="NE19" i="215" s="1"/>
  <c r="P23" i="140"/>
  <c r="ND19" i="215" s="1"/>
  <c r="Q22" i="140"/>
  <c r="NE18" i="215" s="1"/>
  <c r="P22" i="140"/>
  <c r="ND18" i="215" s="1"/>
  <c r="Q21" i="140"/>
  <c r="NE17" i="215" s="1"/>
  <c r="P21" i="140"/>
  <c r="ND17" i="215" s="1"/>
  <c r="Q20" i="140"/>
  <c r="NE16" i="215" s="1"/>
  <c r="P20" i="140"/>
  <c r="ND16" i="215" s="1"/>
  <c r="Q19" i="140"/>
  <c r="NE15" i="215" s="1"/>
  <c r="P19" i="140"/>
  <c r="ND15" i="215" s="1"/>
  <c r="Q18" i="140"/>
  <c r="NE14" i="215" s="1"/>
  <c r="P18" i="140"/>
  <c r="ND14" i="215" s="1"/>
  <c r="Q17" i="140"/>
  <c r="NE13" i="215" s="1"/>
  <c r="P17" i="140"/>
  <c r="ND13" i="215" s="1"/>
  <c r="Q16" i="140"/>
  <c r="NE12" i="215" s="1"/>
  <c r="P16" i="140"/>
  <c r="ND12" i="215" s="1"/>
  <c r="Q15" i="140"/>
  <c r="NE11" i="215" s="1"/>
  <c r="P15" i="140"/>
  <c r="ND11" i="215" s="1"/>
  <c r="Q14" i="140"/>
  <c r="NE10" i="215" s="1"/>
  <c r="P14" i="140"/>
  <c r="ND10" i="215" s="1"/>
  <c r="Q13" i="140"/>
  <c r="NE9" i="215" s="1"/>
  <c r="P13" i="140"/>
  <c r="ND9" i="215" s="1"/>
  <c r="Q12" i="140"/>
  <c r="NE8" i="215" s="1"/>
  <c r="P12" i="140"/>
  <c r="ND8" i="215" s="1"/>
  <c r="Q11" i="140"/>
  <c r="NE7" i="215" s="1"/>
  <c r="P11" i="140"/>
  <c r="ND7" i="215" s="1"/>
  <c r="Q10" i="140"/>
  <c r="NE6" i="215" s="1"/>
  <c r="P10" i="140"/>
  <c r="ND6" i="215" s="1"/>
  <c r="Q9" i="140"/>
  <c r="NE5" i="215" s="1"/>
  <c r="P9" i="140"/>
  <c r="ND5" i="215" s="1"/>
  <c r="Q8" i="140"/>
  <c r="NE4" i="215" s="1"/>
  <c r="P8" i="140"/>
  <c r="ND4" i="215" s="1"/>
  <c r="Q7" i="140"/>
  <c r="NE3" i="215" s="1"/>
  <c r="P7" i="140"/>
  <c r="ND3" i="215" s="1"/>
  <c r="L36" i="140"/>
  <c r="MZ32" i="215" s="1"/>
  <c r="K36" i="140"/>
  <c r="MY32" i="215" s="1"/>
  <c r="L35" i="140"/>
  <c r="MZ31" i="215" s="1"/>
  <c r="K35" i="140"/>
  <c r="MY31" i="215" s="1"/>
  <c r="L34" i="140"/>
  <c r="MZ30" i="215" s="1"/>
  <c r="K34" i="140"/>
  <c r="MY30" i="215" s="1"/>
  <c r="L33" i="140"/>
  <c r="MZ29" i="215" s="1"/>
  <c r="K33" i="140"/>
  <c r="MY29" i="215" s="1"/>
  <c r="L32" i="140"/>
  <c r="MZ28" i="215" s="1"/>
  <c r="K32" i="140"/>
  <c r="MY28" i="215" s="1"/>
  <c r="L31" i="140"/>
  <c r="MZ27" i="215" s="1"/>
  <c r="K31" i="140"/>
  <c r="MY27" i="215" s="1"/>
  <c r="L30" i="140"/>
  <c r="MZ26" i="215" s="1"/>
  <c r="K30" i="140"/>
  <c r="MY26" i="215" s="1"/>
  <c r="L29" i="140"/>
  <c r="MZ25" i="215" s="1"/>
  <c r="K29" i="140"/>
  <c r="MY25" i="215" s="1"/>
  <c r="L28" i="140"/>
  <c r="MZ24" i="215" s="1"/>
  <c r="K28" i="140"/>
  <c r="MY24" i="215" s="1"/>
  <c r="L27" i="140"/>
  <c r="MZ23" i="215" s="1"/>
  <c r="K27" i="140"/>
  <c r="MY23" i="215" s="1"/>
  <c r="L26" i="140"/>
  <c r="MZ22" i="215" s="1"/>
  <c r="K26" i="140"/>
  <c r="MY22" i="215" s="1"/>
  <c r="L25" i="140"/>
  <c r="MZ21" i="215" s="1"/>
  <c r="K25" i="140"/>
  <c r="MY21" i="215" s="1"/>
  <c r="L24" i="140"/>
  <c r="MZ20" i="215" s="1"/>
  <c r="K24" i="140"/>
  <c r="MY20" i="215" s="1"/>
  <c r="L23" i="140"/>
  <c r="MZ19" i="215" s="1"/>
  <c r="K23" i="140"/>
  <c r="MY19" i="215" s="1"/>
  <c r="L22" i="140"/>
  <c r="MZ18" i="215" s="1"/>
  <c r="K22" i="140"/>
  <c r="MY18" i="215" s="1"/>
  <c r="L21" i="140"/>
  <c r="MZ17" i="215" s="1"/>
  <c r="K21" i="140"/>
  <c r="MY17" i="215" s="1"/>
  <c r="L20" i="140"/>
  <c r="MZ16" i="215" s="1"/>
  <c r="K20" i="140"/>
  <c r="MY16" i="215" s="1"/>
  <c r="L19" i="140"/>
  <c r="MZ15" i="215" s="1"/>
  <c r="K19" i="140"/>
  <c r="MY15" i="215" s="1"/>
  <c r="L18" i="140"/>
  <c r="MZ14" i="215" s="1"/>
  <c r="K18" i="140"/>
  <c r="MY14" i="215" s="1"/>
  <c r="L17" i="140"/>
  <c r="MZ13" i="215" s="1"/>
  <c r="K17" i="140"/>
  <c r="MY13" i="215" s="1"/>
  <c r="L16" i="140"/>
  <c r="MZ12" i="215" s="1"/>
  <c r="K16" i="140"/>
  <c r="MY12" i="215" s="1"/>
  <c r="L15" i="140"/>
  <c r="MZ11" i="215" s="1"/>
  <c r="K15" i="140"/>
  <c r="MY11" i="215" s="1"/>
  <c r="L14" i="140"/>
  <c r="MZ10" i="215" s="1"/>
  <c r="K14" i="140"/>
  <c r="MY10" i="215" s="1"/>
  <c r="L13" i="140"/>
  <c r="MZ9" i="215" s="1"/>
  <c r="K13" i="140"/>
  <c r="MY9" i="215" s="1"/>
  <c r="L12" i="140"/>
  <c r="MZ8" i="215" s="1"/>
  <c r="K12" i="140"/>
  <c r="MY8" i="215" s="1"/>
  <c r="L11" i="140"/>
  <c r="MZ7" i="215" s="1"/>
  <c r="K11" i="140"/>
  <c r="MY7" i="215" s="1"/>
  <c r="L10" i="140"/>
  <c r="MZ6" i="215" s="1"/>
  <c r="K10" i="140"/>
  <c r="MY6" i="215" s="1"/>
  <c r="L9" i="140"/>
  <c r="MZ5" i="215" s="1"/>
  <c r="K9" i="140"/>
  <c r="MY5" i="215" s="1"/>
  <c r="L8" i="140"/>
  <c r="MZ4" i="215" s="1"/>
  <c r="K8" i="140"/>
  <c r="MY4" i="215" s="1"/>
  <c r="K7" i="140"/>
  <c r="MY3" i="215" s="1"/>
  <c r="D37" i="140"/>
  <c r="MR33" i="215" s="1"/>
  <c r="G8" i="140"/>
  <c r="MU4" i="215" s="1"/>
  <c r="G9" i="140"/>
  <c r="MU5" i="215" s="1"/>
  <c r="G10" i="140"/>
  <c r="MU6" i="215" s="1"/>
  <c r="G11" i="140"/>
  <c r="MU7" i="215" s="1"/>
  <c r="G12" i="140"/>
  <c r="MU8" i="215" s="1"/>
  <c r="G13" i="140"/>
  <c r="MU9" i="215" s="1"/>
  <c r="G14" i="140"/>
  <c r="MU10" i="215" s="1"/>
  <c r="G15" i="140"/>
  <c r="MU11" i="215" s="1"/>
  <c r="G16" i="140"/>
  <c r="MU12" i="215" s="1"/>
  <c r="G17" i="140"/>
  <c r="MU13" i="215" s="1"/>
  <c r="G18" i="140"/>
  <c r="MU14" i="215" s="1"/>
  <c r="G19" i="140"/>
  <c r="MU15" i="215" s="1"/>
  <c r="G20" i="140"/>
  <c r="MU16" i="215" s="1"/>
  <c r="G21" i="140"/>
  <c r="MU17" i="215" s="1"/>
  <c r="G22" i="140"/>
  <c r="MU18" i="215" s="1"/>
  <c r="G23" i="140"/>
  <c r="MU19" i="215" s="1"/>
  <c r="G24" i="140"/>
  <c r="MU20" i="215" s="1"/>
  <c r="G25" i="140"/>
  <c r="MU21" i="215" s="1"/>
  <c r="G26" i="140"/>
  <c r="MU22" i="215" s="1"/>
  <c r="G27" i="140"/>
  <c r="MU23" i="215" s="1"/>
  <c r="G28" i="140"/>
  <c r="MU24" i="215" s="1"/>
  <c r="G29" i="140"/>
  <c r="MU25" i="215" s="1"/>
  <c r="G30" i="140"/>
  <c r="MU26" i="215" s="1"/>
  <c r="G31" i="140"/>
  <c r="MU27" i="215" s="1"/>
  <c r="G32" i="140"/>
  <c r="MU28" i="215" s="1"/>
  <c r="G33" i="140"/>
  <c r="MU29" i="215" s="1"/>
  <c r="G34" i="140"/>
  <c r="MU30" i="215" s="1"/>
  <c r="G35" i="140"/>
  <c r="MU31" i="215" s="1"/>
  <c r="G36" i="140"/>
  <c r="MU32" i="215" s="1"/>
  <c r="G7" i="140"/>
  <c r="MU3" i="215" s="1"/>
  <c r="F8" i="140"/>
  <c r="MT4" i="215" s="1"/>
  <c r="F9" i="140"/>
  <c r="MT5" i="215" s="1"/>
  <c r="F10" i="140"/>
  <c r="MT6" i="215" s="1"/>
  <c r="F11" i="140"/>
  <c r="MT7" i="215" s="1"/>
  <c r="F12" i="140"/>
  <c r="MT8" i="215" s="1"/>
  <c r="F13" i="140"/>
  <c r="MT9" i="215" s="1"/>
  <c r="F14" i="140"/>
  <c r="MT10" i="215" s="1"/>
  <c r="F15" i="140"/>
  <c r="MT11" i="215" s="1"/>
  <c r="F16" i="140"/>
  <c r="MT12" i="215" s="1"/>
  <c r="F17" i="140"/>
  <c r="MT13" i="215" s="1"/>
  <c r="F18" i="140"/>
  <c r="MT14" i="215" s="1"/>
  <c r="F19" i="140"/>
  <c r="MT15" i="215" s="1"/>
  <c r="F20" i="140"/>
  <c r="MT16" i="215" s="1"/>
  <c r="F21" i="140"/>
  <c r="MT17" i="215" s="1"/>
  <c r="F22" i="140"/>
  <c r="MT18" i="215" s="1"/>
  <c r="F23" i="140"/>
  <c r="MT19" i="215" s="1"/>
  <c r="F24" i="140"/>
  <c r="MT20" i="215" s="1"/>
  <c r="F25" i="140"/>
  <c r="MT21" i="215" s="1"/>
  <c r="F26" i="140"/>
  <c r="MT22" i="215" s="1"/>
  <c r="F27" i="140"/>
  <c r="MT23" i="215" s="1"/>
  <c r="F28" i="140"/>
  <c r="MT24" i="215" s="1"/>
  <c r="F29" i="140"/>
  <c r="MT25" i="215" s="1"/>
  <c r="F30" i="140"/>
  <c r="MT26" i="215" s="1"/>
  <c r="F31" i="140"/>
  <c r="MT27" i="215" s="1"/>
  <c r="F32" i="140"/>
  <c r="MT28" i="215" s="1"/>
  <c r="F33" i="140"/>
  <c r="MT29" i="215" s="1"/>
  <c r="F34" i="140"/>
  <c r="MT30" i="215" s="1"/>
  <c r="F35" i="140"/>
  <c r="MT31" i="215" s="1"/>
  <c r="F36" i="140"/>
  <c r="MT32" i="215" s="1"/>
  <c r="F7" i="140"/>
  <c r="MT3" i="215" s="1"/>
  <c r="M14" i="112"/>
  <c r="HB12" i="215" s="1"/>
  <c r="N14" i="112"/>
  <c r="HC12" i="215" s="1"/>
  <c r="Q14" i="112"/>
  <c r="HF12" i="215" s="1"/>
  <c r="R14" i="112"/>
  <c r="HG12" i="215" s="1"/>
  <c r="S14" i="112"/>
  <c r="HH12" i="215" s="1"/>
  <c r="M17" i="112"/>
  <c r="HB15" i="215" s="1"/>
  <c r="N17" i="112"/>
  <c r="HC15" i="215" s="1"/>
  <c r="Q17" i="112"/>
  <c r="HF15" i="215" s="1"/>
  <c r="R17" i="112"/>
  <c r="HG15" i="215" s="1"/>
  <c r="S17" i="112"/>
  <c r="HH15" i="215" s="1"/>
  <c r="M20" i="112"/>
  <c r="HB18" i="215" s="1"/>
  <c r="N20" i="112"/>
  <c r="HC18" i="215" s="1"/>
  <c r="Q20" i="112"/>
  <c r="HF18" i="215" s="1"/>
  <c r="R20" i="112"/>
  <c r="HG18" i="215" s="1"/>
  <c r="S20" i="112"/>
  <c r="HH18" i="215" s="1"/>
  <c r="M23" i="112"/>
  <c r="HB21" i="215" s="1"/>
  <c r="N23" i="112"/>
  <c r="HC21" i="215" s="1"/>
  <c r="Q23" i="112"/>
  <c r="HF21" i="215" s="1"/>
  <c r="R23" i="112"/>
  <c r="HG21" i="215" s="1"/>
  <c r="S23" i="112"/>
  <c r="HH21" i="215" s="1"/>
  <c r="M26" i="112"/>
  <c r="HB24" i="215" s="1"/>
  <c r="N26" i="112"/>
  <c r="HC24" i="215" s="1"/>
  <c r="Q26" i="112"/>
  <c r="HF24" i="215" s="1"/>
  <c r="R26" i="112"/>
  <c r="HG24" i="215" s="1"/>
  <c r="S26" i="112"/>
  <c r="HH24" i="215" s="1"/>
  <c r="M29" i="112"/>
  <c r="HB27" i="215" s="1"/>
  <c r="N29" i="112"/>
  <c r="HC27" i="215" s="1"/>
  <c r="Q29" i="112"/>
  <c r="HF27" i="215" s="1"/>
  <c r="R29" i="112"/>
  <c r="HG27" i="215" s="1"/>
  <c r="S29" i="112"/>
  <c r="HH27" i="215" s="1"/>
  <c r="M32" i="112"/>
  <c r="HB30" i="215" s="1"/>
  <c r="N32" i="112"/>
  <c r="HC30" i="215" s="1"/>
  <c r="Q32" i="112"/>
  <c r="HF30" i="215" s="1"/>
  <c r="R32" i="112"/>
  <c r="HG30" i="215" s="1"/>
  <c r="S32" i="112"/>
  <c r="HH30" i="215" s="1"/>
  <c r="M35" i="112"/>
  <c r="HB33" i="215" s="1"/>
  <c r="N35" i="112"/>
  <c r="HC33" i="215" s="1"/>
  <c r="Q35" i="112"/>
  <c r="HF33" i="215" s="1"/>
  <c r="R35" i="112"/>
  <c r="HG33" i="215" s="1"/>
  <c r="S35" i="112"/>
  <c r="HH33" i="215" s="1"/>
  <c r="M38" i="112"/>
  <c r="HB36" i="215" s="1"/>
  <c r="N38" i="112"/>
  <c r="HC36" i="215" s="1"/>
  <c r="Q38" i="112"/>
  <c r="HF36" i="215" s="1"/>
  <c r="R38" i="112"/>
  <c r="HG36" i="215" s="1"/>
  <c r="S38" i="112"/>
  <c r="HH36" i="215" s="1"/>
  <c r="M41" i="112"/>
  <c r="HB39" i="215" s="1"/>
  <c r="N41" i="112"/>
  <c r="HC39" i="215" s="1"/>
  <c r="Q41" i="112"/>
  <c r="HF39" i="215" s="1"/>
  <c r="R41" i="112"/>
  <c r="HG39" i="215" s="1"/>
  <c r="S41" i="112"/>
  <c r="HH39" i="215" s="1"/>
  <c r="M44" i="112"/>
  <c r="HB42" i="215" s="1"/>
  <c r="N44" i="112"/>
  <c r="HC42" i="215" s="1"/>
  <c r="Q44" i="112"/>
  <c r="HF42" i="215" s="1"/>
  <c r="R44" i="112"/>
  <c r="HG42" i="215" s="1"/>
  <c r="S44" i="112"/>
  <c r="HH42" i="215" s="1"/>
  <c r="M47" i="112"/>
  <c r="HB45" i="215" s="1"/>
  <c r="N47" i="112"/>
  <c r="HC45" i="215" s="1"/>
  <c r="Q47" i="112"/>
  <c r="HF45" i="215" s="1"/>
  <c r="R47" i="112"/>
  <c r="HG45" i="215" s="1"/>
  <c r="S47" i="112"/>
  <c r="HH45" i="215" s="1"/>
  <c r="M50" i="112"/>
  <c r="HB48" i="215" s="1"/>
  <c r="N50" i="112"/>
  <c r="HC48" i="215" s="1"/>
  <c r="Q50" i="112"/>
  <c r="HF48" i="215" s="1"/>
  <c r="R50" i="112"/>
  <c r="HG48" i="215" s="1"/>
  <c r="S50" i="112"/>
  <c r="HH48" i="215" s="1"/>
  <c r="M53" i="112"/>
  <c r="HB51" i="215" s="1"/>
  <c r="N53" i="112"/>
  <c r="HC51" i="215" s="1"/>
  <c r="Q53" i="112"/>
  <c r="HF51" i="215" s="1"/>
  <c r="R53" i="112"/>
  <c r="HG51" i="215" s="1"/>
  <c r="S53" i="112"/>
  <c r="HH51" i="215" s="1"/>
  <c r="M56" i="112"/>
  <c r="HB54" i="215" s="1"/>
  <c r="N56" i="112"/>
  <c r="HC54" i="215" s="1"/>
  <c r="Q56" i="112"/>
  <c r="HF54" i="215" s="1"/>
  <c r="R56" i="112"/>
  <c r="HG54" i="215" s="1"/>
  <c r="S56" i="112"/>
  <c r="HH54" i="215" s="1"/>
  <c r="M59" i="112"/>
  <c r="HB57" i="215" s="1"/>
  <c r="N59" i="112"/>
  <c r="HC57" i="215" s="1"/>
  <c r="Q59" i="112"/>
  <c r="HF57" i="215" s="1"/>
  <c r="R59" i="112"/>
  <c r="HG57" i="215" s="1"/>
  <c r="S59" i="112"/>
  <c r="HH57" i="215" s="1"/>
  <c r="M62" i="112"/>
  <c r="HB60" i="215" s="1"/>
  <c r="N62" i="112"/>
  <c r="HC60" i="215" s="1"/>
  <c r="Q62" i="112"/>
  <c r="HF60" i="215" s="1"/>
  <c r="R62" i="112"/>
  <c r="HG60" i="215" s="1"/>
  <c r="S62" i="112"/>
  <c r="HH60" i="215" s="1"/>
  <c r="M65" i="112"/>
  <c r="HB63" i="215" s="1"/>
  <c r="N65" i="112"/>
  <c r="HC63" i="215" s="1"/>
  <c r="Q65" i="112"/>
  <c r="HF63" i="215" s="1"/>
  <c r="R65" i="112"/>
  <c r="HG63" i="215" s="1"/>
  <c r="S65" i="112"/>
  <c r="HH63" i="215" s="1"/>
  <c r="M68" i="112"/>
  <c r="HB66" i="215" s="1"/>
  <c r="N68" i="112"/>
  <c r="HC66" i="215" s="1"/>
  <c r="Q68" i="112"/>
  <c r="HF66" i="215" s="1"/>
  <c r="R68" i="112"/>
  <c r="HG66" i="215" s="1"/>
  <c r="S68" i="112"/>
  <c r="HH66" i="215" s="1"/>
  <c r="M71" i="112"/>
  <c r="HB69" i="215" s="1"/>
  <c r="N71" i="112"/>
  <c r="HC69" i="215" s="1"/>
  <c r="Q71" i="112"/>
  <c r="HF69" i="215" s="1"/>
  <c r="R71" i="112"/>
  <c r="HG69" i="215" s="1"/>
  <c r="S71" i="112"/>
  <c r="HH69" i="215" s="1"/>
  <c r="M74" i="112"/>
  <c r="HB72" i="215" s="1"/>
  <c r="N74" i="112"/>
  <c r="HC72" i="215" s="1"/>
  <c r="Q74" i="112"/>
  <c r="HF72" i="215" s="1"/>
  <c r="R74" i="112"/>
  <c r="HG72" i="215" s="1"/>
  <c r="S74" i="112"/>
  <c r="HH72" i="215" s="1"/>
  <c r="M77" i="112"/>
  <c r="HB75" i="215" s="1"/>
  <c r="N77" i="112"/>
  <c r="HC75" i="215" s="1"/>
  <c r="Q77" i="112"/>
  <c r="HF75" i="215" s="1"/>
  <c r="R77" i="112"/>
  <c r="HG75" i="215" s="1"/>
  <c r="S77" i="112"/>
  <c r="HH75" i="215" s="1"/>
  <c r="M80" i="112"/>
  <c r="HB78" i="215" s="1"/>
  <c r="N80" i="112"/>
  <c r="HC78" i="215" s="1"/>
  <c r="Q80" i="112"/>
  <c r="HF78" i="215" s="1"/>
  <c r="R80" i="112"/>
  <c r="HG78" i="215" s="1"/>
  <c r="S80" i="112"/>
  <c r="HH78" i="215" s="1"/>
  <c r="M83" i="112"/>
  <c r="HB81" i="215" s="1"/>
  <c r="N83" i="112"/>
  <c r="HC81" i="215" s="1"/>
  <c r="Q83" i="112"/>
  <c r="HF81" i="215" s="1"/>
  <c r="R83" i="112"/>
  <c r="HG81" i="215" s="1"/>
  <c r="S83" i="112"/>
  <c r="HH81" i="215" s="1"/>
  <c r="M86" i="112"/>
  <c r="HB84" i="215" s="1"/>
  <c r="N86" i="112"/>
  <c r="HC84" i="215" s="1"/>
  <c r="Q86" i="112"/>
  <c r="HF84" i="215" s="1"/>
  <c r="R86" i="112"/>
  <c r="HG84" i="215" s="1"/>
  <c r="S86" i="112"/>
  <c r="HH84" i="215" s="1"/>
  <c r="M89" i="112"/>
  <c r="HB87" i="215" s="1"/>
  <c r="N89" i="112"/>
  <c r="HC87" i="215" s="1"/>
  <c r="Q89" i="112"/>
  <c r="HF87" i="215" s="1"/>
  <c r="R89" i="112"/>
  <c r="HG87" i="215" s="1"/>
  <c r="S89" i="112"/>
  <c r="HH87" i="215" s="1"/>
  <c r="M92" i="112"/>
  <c r="HB90" i="215" s="1"/>
  <c r="N92" i="112"/>
  <c r="HC90" i="215" s="1"/>
  <c r="Q92" i="112"/>
  <c r="HF90" i="215" s="1"/>
  <c r="R92" i="112"/>
  <c r="HG90" i="215" s="1"/>
  <c r="S92" i="112"/>
  <c r="HH90" i="215" s="1"/>
  <c r="B3" i="28"/>
  <c r="C3" i="28"/>
  <c r="Y205" i="29"/>
  <c r="Z205" i="29"/>
  <c r="AA205" i="29"/>
  <c r="AB205" i="29"/>
  <c r="AC205" i="29"/>
  <c r="AD205" i="29"/>
  <c r="AE205" i="29"/>
  <c r="AF205" i="29"/>
  <c r="AG205" i="29"/>
  <c r="AH205" i="29"/>
  <c r="AI205" i="29"/>
  <c r="AJ205" i="29"/>
  <c r="AK205" i="29"/>
  <c r="X205" i="29"/>
  <c r="E13" i="48"/>
  <c r="FP10" i="215" s="1"/>
  <c r="F6" i="48"/>
  <c r="FQ3" i="215" s="1"/>
  <c r="G6" i="9"/>
  <c r="J5" i="29" s="1"/>
  <c r="Q6" i="9"/>
  <c r="DG3" i="215" s="1"/>
  <c r="F36" i="9"/>
  <c r="CV33" i="215" s="1"/>
  <c r="F11" i="112"/>
  <c r="GU9" i="215" s="1"/>
  <c r="F14" i="112"/>
  <c r="GU12" i="215" s="1"/>
  <c r="F17" i="112"/>
  <c r="GU15" i="215" s="1"/>
  <c r="F20" i="112"/>
  <c r="GU18" i="215" s="1"/>
  <c r="F23" i="112"/>
  <c r="GU21" i="215" s="1"/>
  <c r="F26" i="112"/>
  <c r="GU24" i="215" s="1"/>
  <c r="F29" i="112"/>
  <c r="GU27" i="215" s="1"/>
  <c r="F32" i="112"/>
  <c r="GU30" i="215" s="1"/>
  <c r="F35" i="112"/>
  <c r="GU33" i="215" s="1"/>
  <c r="F38" i="112"/>
  <c r="GU36" i="215" s="1"/>
  <c r="F41" i="112"/>
  <c r="GU39" i="215" s="1"/>
  <c r="F44" i="112"/>
  <c r="GU42" i="215" s="1"/>
  <c r="F47" i="112"/>
  <c r="GU45" i="215" s="1"/>
  <c r="F50" i="112"/>
  <c r="GU48" i="215" s="1"/>
  <c r="F53" i="112"/>
  <c r="GU51" i="215" s="1"/>
  <c r="F56" i="112"/>
  <c r="GU54" i="215" s="1"/>
  <c r="F59" i="112"/>
  <c r="GU57" i="215" s="1"/>
  <c r="F62" i="112"/>
  <c r="GU60" i="215" s="1"/>
  <c r="F65" i="112"/>
  <c r="GU63" i="215" s="1"/>
  <c r="F68" i="112"/>
  <c r="GU66" i="215" s="1"/>
  <c r="F71" i="112"/>
  <c r="GU69" i="215" s="1"/>
  <c r="F74" i="112"/>
  <c r="GU72" i="215" s="1"/>
  <c r="F77" i="112"/>
  <c r="GU75" i="215" s="1"/>
  <c r="F80" i="112"/>
  <c r="GU78" i="215" s="1"/>
  <c r="F83" i="112"/>
  <c r="GU81" i="215" s="1"/>
  <c r="F86" i="112"/>
  <c r="GU84" i="215" s="1"/>
  <c r="F89" i="112"/>
  <c r="GU87" i="215" s="1"/>
  <c r="F92" i="112"/>
  <c r="GU90" i="215" s="1"/>
  <c r="F99" i="112"/>
  <c r="GU95" i="215" s="1"/>
  <c r="D11" i="112"/>
  <c r="GS9" i="215" s="1"/>
  <c r="E11" i="112"/>
  <c r="GT9" i="215" s="1"/>
  <c r="M11" i="112"/>
  <c r="HB9" i="215" s="1"/>
  <c r="N11" i="112"/>
  <c r="O11" i="112"/>
  <c r="P11" i="112"/>
  <c r="HE9" i="215" s="1"/>
  <c r="Q11" i="112"/>
  <c r="HF9" i="215" s="1"/>
  <c r="R11" i="112"/>
  <c r="HG9" i="215" s="1"/>
  <c r="S11" i="112"/>
  <c r="HH9" i="215" s="1"/>
  <c r="D14" i="112"/>
  <c r="GS12" i="215" s="1"/>
  <c r="E14" i="112"/>
  <c r="GT12" i="215" s="1"/>
  <c r="O14" i="112"/>
  <c r="HD12" i="215" s="1"/>
  <c r="P14" i="112"/>
  <c r="HE12" i="215" s="1"/>
  <c r="D17" i="112"/>
  <c r="GS15" i="215" s="1"/>
  <c r="E17" i="112"/>
  <c r="GT15" i="215" s="1"/>
  <c r="O17" i="112"/>
  <c r="HD15" i="215" s="1"/>
  <c r="P17" i="112"/>
  <c r="HE15" i="215" s="1"/>
  <c r="D20" i="112"/>
  <c r="GS18" i="215" s="1"/>
  <c r="E20" i="112"/>
  <c r="GT18" i="215" s="1"/>
  <c r="O20" i="112"/>
  <c r="HD18" i="215" s="1"/>
  <c r="P20" i="112"/>
  <c r="HE18" i="215" s="1"/>
  <c r="D23" i="112"/>
  <c r="GS21" i="215" s="1"/>
  <c r="E23" i="112"/>
  <c r="GT21" i="215" s="1"/>
  <c r="O23" i="112"/>
  <c r="HD21" i="215" s="1"/>
  <c r="P23" i="112"/>
  <c r="HE21" i="215" s="1"/>
  <c r="D26" i="112"/>
  <c r="GS24" i="215" s="1"/>
  <c r="E26" i="112"/>
  <c r="GT24" i="215" s="1"/>
  <c r="O26" i="112"/>
  <c r="HD24" i="215" s="1"/>
  <c r="P26" i="112"/>
  <c r="HE24" i="215" s="1"/>
  <c r="D29" i="112"/>
  <c r="GS27" i="215" s="1"/>
  <c r="E29" i="112"/>
  <c r="GT27" i="215" s="1"/>
  <c r="O29" i="112"/>
  <c r="HD27" i="215" s="1"/>
  <c r="P29" i="112"/>
  <c r="HE27" i="215" s="1"/>
  <c r="D32" i="112"/>
  <c r="GS30" i="215" s="1"/>
  <c r="E32" i="112"/>
  <c r="GT30" i="215" s="1"/>
  <c r="O32" i="112"/>
  <c r="HD30" i="215" s="1"/>
  <c r="P32" i="112"/>
  <c r="HE30" i="215" s="1"/>
  <c r="D35" i="112"/>
  <c r="GS33" i="215" s="1"/>
  <c r="E35" i="112"/>
  <c r="GT33" i="215" s="1"/>
  <c r="O35" i="112"/>
  <c r="HD33" i="215" s="1"/>
  <c r="P35" i="112"/>
  <c r="HE33" i="215" s="1"/>
  <c r="D38" i="112"/>
  <c r="GS36" i="215" s="1"/>
  <c r="E38" i="112"/>
  <c r="GT36" i="215" s="1"/>
  <c r="O38" i="112"/>
  <c r="HD36" i="215" s="1"/>
  <c r="P38" i="112"/>
  <c r="HE36" i="215" s="1"/>
  <c r="D41" i="112"/>
  <c r="GS39" i="215" s="1"/>
  <c r="E41" i="112"/>
  <c r="GT39" i="215" s="1"/>
  <c r="O41" i="112"/>
  <c r="HD39" i="215" s="1"/>
  <c r="P41" i="112"/>
  <c r="HE39" i="215" s="1"/>
  <c r="D44" i="112"/>
  <c r="GS42" i="215" s="1"/>
  <c r="E44" i="112"/>
  <c r="GT42" i="215" s="1"/>
  <c r="O44" i="112"/>
  <c r="HD42" i="215" s="1"/>
  <c r="P44" i="112"/>
  <c r="HE42" i="215" s="1"/>
  <c r="D47" i="112"/>
  <c r="GS45" i="215" s="1"/>
  <c r="E47" i="112"/>
  <c r="GT45" i="215" s="1"/>
  <c r="O47" i="112"/>
  <c r="HD45" i="215" s="1"/>
  <c r="P47" i="112"/>
  <c r="HE45" i="215" s="1"/>
  <c r="D50" i="112"/>
  <c r="GS48" i="215" s="1"/>
  <c r="E50" i="112"/>
  <c r="GT48" i="215" s="1"/>
  <c r="O50" i="112"/>
  <c r="HD48" i="215" s="1"/>
  <c r="P50" i="112"/>
  <c r="HE48" i="215" s="1"/>
  <c r="D53" i="112"/>
  <c r="GS51" i="215" s="1"/>
  <c r="E53" i="112"/>
  <c r="GT51" i="215" s="1"/>
  <c r="O53" i="112"/>
  <c r="HD51" i="215" s="1"/>
  <c r="P53" i="112"/>
  <c r="HE51" i="215" s="1"/>
  <c r="D56" i="112"/>
  <c r="GS54" i="215" s="1"/>
  <c r="E56" i="112"/>
  <c r="GT54" i="215" s="1"/>
  <c r="O56" i="112"/>
  <c r="HD54" i="215" s="1"/>
  <c r="P56" i="112"/>
  <c r="HE54" i="215" s="1"/>
  <c r="D59" i="112"/>
  <c r="GS57" i="215" s="1"/>
  <c r="E59" i="112"/>
  <c r="GT57" i="215" s="1"/>
  <c r="O59" i="112"/>
  <c r="HD57" i="215" s="1"/>
  <c r="P59" i="112"/>
  <c r="HE57" i="215" s="1"/>
  <c r="D62" i="112"/>
  <c r="GS60" i="215" s="1"/>
  <c r="E62" i="112"/>
  <c r="GT60" i="215" s="1"/>
  <c r="O62" i="112"/>
  <c r="HD60" i="215" s="1"/>
  <c r="P62" i="112"/>
  <c r="HE60" i="215" s="1"/>
  <c r="D65" i="112"/>
  <c r="GS63" i="215" s="1"/>
  <c r="E65" i="112"/>
  <c r="GT63" i="215" s="1"/>
  <c r="O65" i="112"/>
  <c r="HD63" i="215" s="1"/>
  <c r="P65" i="112"/>
  <c r="HE63" i="215" s="1"/>
  <c r="D68" i="112"/>
  <c r="GS66" i="215" s="1"/>
  <c r="E68" i="112"/>
  <c r="GT66" i="215" s="1"/>
  <c r="O68" i="112"/>
  <c r="HD66" i="215" s="1"/>
  <c r="P68" i="112"/>
  <c r="HE66" i="215" s="1"/>
  <c r="D71" i="112"/>
  <c r="GS69" i="215" s="1"/>
  <c r="E71" i="112"/>
  <c r="GT69" i="215" s="1"/>
  <c r="O71" i="112"/>
  <c r="HD69" i="215" s="1"/>
  <c r="P71" i="112"/>
  <c r="HE69" i="215" s="1"/>
  <c r="D74" i="112"/>
  <c r="GS72" i="215" s="1"/>
  <c r="E74" i="112"/>
  <c r="GT72" i="215" s="1"/>
  <c r="O74" i="112"/>
  <c r="HD72" i="215" s="1"/>
  <c r="P74" i="112"/>
  <c r="HE72" i="215" s="1"/>
  <c r="D77" i="112"/>
  <c r="GS75" i="215" s="1"/>
  <c r="E77" i="112"/>
  <c r="GT75" i="215" s="1"/>
  <c r="O77" i="112"/>
  <c r="HD75" i="215" s="1"/>
  <c r="P77" i="112"/>
  <c r="HE75" i="215" s="1"/>
  <c r="D80" i="112"/>
  <c r="GS78" i="215" s="1"/>
  <c r="E80" i="112"/>
  <c r="GT78" i="215" s="1"/>
  <c r="O80" i="112"/>
  <c r="HD78" i="215" s="1"/>
  <c r="P80" i="112"/>
  <c r="HE78" i="215" s="1"/>
  <c r="D83" i="112"/>
  <c r="GS81" i="215" s="1"/>
  <c r="E83" i="112"/>
  <c r="GT81" i="215" s="1"/>
  <c r="O83" i="112"/>
  <c r="HD81" i="215" s="1"/>
  <c r="P83" i="112"/>
  <c r="HE81" i="215" s="1"/>
  <c r="D86" i="112"/>
  <c r="GS84" i="215" s="1"/>
  <c r="E86" i="112"/>
  <c r="GT84" i="215" s="1"/>
  <c r="O86" i="112"/>
  <c r="HD84" i="215" s="1"/>
  <c r="P86" i="112"/>
  <c r="HE84" i="215" s="1"/>
  <c r="D89" i="112"/>
  <c r="GS87" i="215" s="1"/>
  <c r="E89" i="112"/>
  <c r="GT87" i="215" s="1"/>
  <c r="O89" i="112"/>
  <c r="HD87" i="215" s="1"/>
  <c r="P89" i="112"/>
  <c r="HE87" i="215" s="1"/>
  <c r="D92" i="112"/>
  <c r="GS90" i="215" s="1"/>
  <c r="E92" i="112"/>
  <c r="GT90" i="215" s="1"/>
  <c r="O92" i="112"/>
  <c r="HD90" i="215" s="1"/>
  <c r="P92" i="112"/>
  <c r="HE90" i="215" s="1"/>
  <c r="J13" i="16"/>
  <c r="W42" i="4"/>
  <c r="B3" i="56"/>
  <c r="S48" i="4"/>
  <c r="C3" i="63"/>
  <c r="E46" i="4"/>
  <c r="AW74" i="4"/>
  <c r="E71" i="4"/>
  <c r="J106" i="26"/>
  <c r="J71" i="26"/>
  <c r="C34" i="188"/>
  <c r="C139" i="188" s="1"/>
  <c r="C33" i="188"/>
  <c r="C138" i="188"/>
  <c r="C32" i="188"/>
  <c r="C31" i="188"/>
  <c r="C136" i="188" s="1"/>
  <c r="C30" i="188"/>
  <c r="C135" i="188"/>
  <c r="C29" i="188"/>
  <c r="C134" i="188" s="1"/>
  <c r="C28" i="188"/>
  <c r="C27" i="188"/>
  <c r="C132" i="188"/>
  <c r="C26" i="188"/>
  <c r="C131" i="188"/>
  <c r="C25" i="188"/>
  <c r="C130" i="188" s="1"/>
  <c r="C24" i="188"/>
  <c r="C23" i="188"/>
  <c r="C22" i="188"/>
  <c r="C127" i="188"/>
  <c r="C21" i="188"/>
  <c r="C20" i="188"/>
  <c r="C19" i="188"/>
  <c r="C18" i="188"/>
  <c r="C123" i="188" s="1"/>
  <c r="C17" i="188"/>
  <c r="C122" i="188" s="1"/>
  <c r="C16" i="188"/>
  <c r="C15" i="188"/>
  <c r="C120" i="188"/>
  <c r="C14" i="188"/>
  <c r="C119" i="188" s="1"/>
  <c r="C13" i="188"/>
  <c r="C118" i="188"/>
  <c r="C12" i="188"/>
  <c r="C11" i="188"/>
  <c r="C10" i="188"/>
  <c r="C115" i="188"/>
  <c r="C9" i="188"/>
  <c r="C114" i="188" s="1"/>
  <c r="C8" i="188"/>
  <c r="C7" i="188"/>
  <c r="C112" i="188" s="1"/>
  <c r="C6" i="188"/>
  <c r="C111" i="188" s="1"/>
  <c r="C5" i="188"/>
  <c r="C110" i="188" s="1"/>
  <c r="S207" i="111"/>
  <c r="T180" i="31"/>
  <c r="U207" i="111"/>
  <c r="V180" i="31" s="1"/>
  <c r="W207" i="111"/>
  <c r="X180" i="31" s="1"/>
  <c r="S208" i="111"/>
  <c r="T181" i="31" s="1"/>
  <c r="U208" i="111"/>
  <c r="V181" i="31"/>
  <c r="W208" i="111"/>
  <c r="X181" i="31" s="1"/>
  <c r="T182" i="31"/>
  <c r="U209" i="111"/>
  <c r="V182" i="31"/>
  <c r="W209" i="111"/>
  <c r="X182" i="31"/>
  <c r="T183" i="31"/>
  <c r="U210" i="111"/>
  <c r="V183" i="31" s="1"/>
  <c r="W210" i="111"/>
  <c r="X183" i="31" s="1"/>
  <c r="S211" i="111"/>
  <c r="T184" i="31" s="1"/>
  <c r="U211" i="111"/>
  <c r="V184" i="31"/>
  <c r="W211" i="111"/>
  <c r="X184" i="31" s="1"/>
  <c r="K207" i="111"/>
  <c r="M180" i="31" s="1"/>
  <c r="M207" i="111"/>
  <c r="O180" i="31" s="1"/>
  <c r="O207" i="111"/>
  <c r="Q180" i="31"/>
  <c r="K208" i="111"/>
  <c r="M181" i="31" s="1"/>
  <c r="M208" i="111"/>
  <c r="O181" i="31" s="1"/>
  <c r="O208" i="111"/>
  <c r="Q181" i="31" s="1"/>
  <c r="M182" i="31"/>
  <c r="M209" i="111"/>
  <c r="O182" i="31" s="1"/>
  <c r="O209" i="111"/>
  <c r="Q182" i="31"/>
  <c r="M183" i="31"/>
  <c r="M210" i="111"/>
  <c r="O183" i="31" s="1"/>
  <c r="O210" i="111"/>
  <c r="Q183" i="31"/>
  <c r="K211" i="111"/>
  <c r="M184" i="31" s="1"/>
  <c r="M211" i="111"/>
  <c r="O184" i="31" s="1"/>
  <c r="O211" i="111"/>
  <c r="Q184" i="31" s="1"/>
  <c r="F207" i="111"/>
  <c r="G180" i="31"/>
  <c r="H207" i="111"/>
  <c r="I180" i="31" s="1"/>
  <c r="F208" i="111"/>
  <c r="G181" i="31" s="1"/>
  <c r="H208" i="111"/>
  <c r="I181" i="31"/>
  <c r="F209" i="111"/>
  <c r="G182" i="31"/>
  <c r="H209" i="111"/>
  <c r="I182" i="31" s="1"/>
  <c r="F210" i="111"/>
  <c r="G183" i="31" s="1"/>
  <c r="H210" i="111"/>
  <c r="I183" i="31"/>
  <c r="F211" i="111"/>
  <c r="G184" i="31"/>
  <c r="H211" i="111"/>
  <c r="I184" i="31" s="1"/>
  <c r="B5" i="186"/>
  <c r="B5" i="185"/>
  <c r="B5" i="184"/>
  <c r="B5" i="183"/>
  <c r="B5" i="182"/>
  <c r="B5" i="181"/>
  <c r="B5" i="180"/>
  <c r="I205" i="29"/>
  <c r="D205" i="29"/>
  <c r="D211" i="111" s="1"/>
  <c r="E184" i="31" s="1"/>
  <c r="D13" i="35" s="1"/>
  <c r="C205" i="29"/>
  <c r="C38" i="5"/>
  <c r="C39" i="5"/>
  <c r="C40" i="5"/>
  <c r="C42" i="5"/>
  <c r="C43" i="5"/>
  <c r="C37" i="5"/>
  <c r="K179" i="31"/>
  <c r="AF182" i="111"/>
  <c r="AV182" i="111"/>
  <c r="BD182" i="111"/>
  <c r="BL182" i="111"/>
  <c r="BT182" i="111"/>
  <c r="CB182" i="111"/>
  <c r="CI182" i="111"/>
  <c r="CR182" i="111"/>
  <c r="CY182" i="111"/>
  <c r="DP182" i="111"/>
  <c r="DX182" i="111"/>
  <c r="EM182" i="111"/>
  <c r="EU182" i="111"/>
  <c r="EV182" i="111"/>
  <c r="FD182" i="111"/>
  <c r="AK183" i="111"/>
  <c r="AU183" i="111"/>
  <c r="BD183" i="111"/>
  <c r="BE183" i="111"/>
  <c r="BN183" i="111"/>
  <c r="BO183" i="111"/>
  <c r="BY183" i="111"/>
  <c r="CH183" i="111"/>
  <c r="CI183" i="111"/>
  <c r="CR183" i="111"/>
  <c r="CS183" i="111"/>
  <c r="DW183" i="111"/>
  <c r="EG183" i="111"/>
  <c r="H6" i="158"/>
  <c r="EH183" i="29" s="1"/>
  <c r="EH183" i="111" s="1"/>
  <c r="EL183" i="111"/>
  <c r="EX183" i="111"/>
  <c r="E182" i="111"/>
  <c r="D182" i="29"/>
  <c r="D182" i="111" s="1"/>
  <c r="DX180" i="111"/>
  <c r="DY180" i="111"/>
  <c r="DZ180" i="111"/>
  <c r="EA180" i="111"/>
  <c r="EB180" i="111"/>
  <c r="EC180" i="111"/>
  <c r="ED180" i="111"/>
  <c r="EE180" i="111"/>
  <c r="EF180" i="111"/>
  <c r="EG180" i="111"/>
  <c r="EH180" i="111"/>
  <c r="EI180" i="111"/>
  <c r="EJ180" i="111"/>
  <c r="EK180" i="111"/>
  <c r="EL180" i="111"/>
  <c r="EM180" i="111"/>
  <c r="EN180" i="111"/>
  <c r="EO180" i="111"/>
  <c r="EP180" i="111"/>
  <c r="EQ180" i="111"/>
  <c r="ER180" i="111"/>
  <c r="ES180" i="111"/>
  <c r="ET180" i="111"/>
  <c r="EU180" i="111"/>
  <c r="EV180" i="111"/>
  <c r="EW180" i="111"/>
  <c r="EX180" i="111"/>
  <c r="EY180" i="111"/>
  <c r="EZ180" i="111"/>
  <c r="FA180" i="111"/>
  <c r="FB180" i="111"/>
  <c r="FC180" i="111"/>
  <c r="FD180" i="111"/>
  <c r="FE180" i="111"/>
  <c r="FF180" i="111"/>
  <c r="FG180" i="111"/>
  <c r="DX181" i="111"/>
  <c r="DY181" i="111"/>
  <c r="DZ181" i="111"/>
  <c r="EA181" i="111"/>
  <c r="EB181" i="111"/>
  <c r="EC181" i="111"/>
  <c r="ED181" i="111"/>
  <c r="EE181" i="111"/>
  <c r="EF181" i="111"/>
  <c r="EG181" i="111"/>
  <c r="EH181" i="111"/>
  <c r="EI181" i="111"/>
  <c r="EJ181" i="111"/>
  <c r="EK181" i="111"/>
  <c r="EL181" i="111"/>
  <c r="EM181" i="111"/>
  <c r="EN181" i="111"/>
  <c r="EO181" i="111"/>
  <c r="EP181" i="111"/>
  <c r="EQ181" i="111"/>
  <c r="ER181" i="111"/>
  <c r="ES181" i="111"/>
  <c r="ET181" i="111"/>
  <c r="EU181" i="111"/>
  <c r="EV181" i="111"/>
  <c r="EW181" i="111"/>
  <c r="EX181" i="111"/>
  <c r="EY181" i="111"/>
  <c r="EZ181" i="111"/>
  <c r="FA181" i="111"/>
  <c r="FB181" i="111"/>
  <c r="FC181" i="111"/>
  <c r="FD181" i="111"/>
  <c r="FE181" i="111"/>
  <c r="FF181" i="111"/>
  <c r="FG181" i="111"/>
  <c r="Q180" i="111"/>
  <c r="R180" i="111"/>
  <c r="S180" i="111"/>
  <c r="T180" i="111"/>
  <c r="U180" i="111"/>
  <c r="V180" i="111"/>
  <c r="W180" i="111"/>
  <c r="X180" i="111"/>
  <c r="Y180" i="111"/>
  <c r="Z180" i="111"/>
  <c r="AA180" i="111"/>
  <c r="AB180" i="111"/>
  <c r="AC180" i="111"/>
  <c r="AD180" i="111"/>
  <c r="AE180" i="111"/>
  <c r="AF180" i="111"/>
  <c r="AG180" i="111"/>
  <c r="AH180" i="111"/>
  <c r="AI180" i="111"/>
  <c r="AJ180" i="111"/>
  <c r="AK180" i="111"/>
  <c r="AL180" i="111"/>
  <c r="AM180" i="111"/>
  <c r="AN180" i="111"/>
  <c r="AO180" i="111"/>
  <c r="AP180" i="111"/>
  <c r="AQ180" i="111"/>
  <c r="AR180" i="111"/>
  <c r="AS180" i="111"/>
  <c r="AT180" i="111"/>
  <c r="AU180" i="111"/>
  <c r="AV180" i="111"/>
  <c r="AW180" i="111"/>
  <c r="AX180" i="111"/>
  <c r="AY180" i="111"/>
  <c r="AZ180" i="111"/>
  <c r="BA180" i="111"/>
  <c r="BB180" i="111"/>
  <c r="BC180" i="111"/>
  <c r="BD180" i="111"/>
  <c r="BE180" i="111"/>
  <c r="BF180" i="111"/>
  <c r="BG180" i="111"/>
  <c r="BH180" i="111"/>
  <c r="BI180" i="111"/>
  <c r="BJ180" i="111"/>
  <c r="BK180" i="111"/>
  <c r="BL180" i="111"/>
  <c r="BM180" i="111"/>
  <c r="BN180" i="111"/>
  <c r="BO180" i="111"/>
  <c r="BP180" i="111"/>
  <c r="BQ180" i="111"/>
  <c r="BR180" i="111"/>
  <c r="BS180" i="111"/>
  <c r="BT180" i="111"/>
  <c r="BU180" i="111"/>
  <c r="BV180" i="111"/>
  <c r="BW180" i="111"/>
  <c r="BX180" i="111"/>
  <c r="BY180" i="111"/>
  <c r="BZ180" i="111"/>
  <c r="CA180" i="111"/>
  <c r="CB180" i="111"/>
  <c r="CC180" i="111"/>
  <c r="CD180" i="111"/>
  <c r="CE180" i="111"/>
  <c r="CF180" i="111"/>
  <c r="CG180" i="111"/>
  <c r="CH180" i="111"/>
  <c r="CI180" i="111"/>
  <c r="CJ180" i="111"/>
  <c r="CK180" i="111"/>
  <c r="CL180" i="111"/>
  <c r="CM180" i="111"/>
  <c r="CN180" i="111"/>
  <c r="CO180" i="111"/>
  <c r="CP180" i="111"/>
  <c r="CQ180" i="111"/>
  <c r="CR180" i="111"/>
  <c r="CS180" i="111"/>
  <c r="CT180" i="111"/>
  <c r="CU180" i="111"/>
  <c r="CV180" i="111"/>
  <c r="CW180" i="111"/>
  <c r="CX180" i="111"/>
  <c r="CY180" i="111"/>
  <c r="CZ180" i="111"/>
  <c r="DA180" i="111"/>
  <c r="DB180" i="111"/>
  <c r="DC180" i="111"/>
  <c r="DD180" i="111"/>
  <c r="DE180" i="111"/>
  <c r="DF180" i="111"/>
  <c r="DG180" i="111"/>
  <c r="DH180" i="111"/>
  <c r="DI180" i="111"/>
  <c r="DJ180" i="111"/>
  <c r="DK180" i="111"/>
  <c r="DL180" i="111"/>
  <c r="DM180" i="111"/>
  <c r="DN180" i="111"/>
  <c r="DO180" i="111"/>
  <c r="DP180" i="111"/>
  <c r="DQ180" i="111"/>
  <c r="DR180" i="111"/>
  <c r="DS180" i="111"/>
  <c r="DT180" i="111"/>
  <c r="DU180" i="111"/>
  <c r="DV180" i="111"/>
  <c r="DW180" i="111"/>
  <c r="Q181" i="111"/>
  <c r="R181" i="111"/>
  <c r="S181" i="111"/>
  <c r="T181" i="111"/>
  <c r="U181" i="111"/>
  <c r="V181" i="111"/>
  <c r="W181" i="111"/>
  <c r="X181" i="111"/>
  <c r="Y181" i="111"/>
  <c r="Z181" i="111"/>
  <c r="AA181" i="111"/>
  <c r="AB181" i="111"/>
  <c r="AC181" i="111"/>
  <c r="AD181" i="111"/>
  <c r="AE181" i="111"/>
  <c r="AF181" i="111"/>
  <c r="AG181" i="111"/>
  <c r="AH181" i="111"/>
  <c r="AI181" i="111"/>
  <c r="AJ181" i="111"/>
  <c r="AK181" i="111"/>
  <c r="AL181" i="111"/>
  <c r="AM181" i="111"/>
  <c r="AN181" i="111"/>
  <c r="AO181" i="111"/>
  <c r="AP181" i="111"/>
  <c r="AQ181" i="111"/>
  <c r="AR181" i="111"/>
  <c r="AS181" i="111"/>
  <c r="AT181" i="111"/>
  <c r="AU181" i="111"/>
  <c r="AV181" i="111"/>
  <c r="AW181" i="111"/>
  <c r="AX181" i="111"/>
  <c r="AY181" i="111"/>
  <c r="AZ181" i="111"/>
  <c r="BA181" i="111"/>
  <c r="BB181" i="111"/>
  <c r="BC181" i="111"/>
  <c r="BD181" i="111"/>
  <c r="BE181" i="111"/>
  <c r="BF181" i="111"/>
  <c r="BG181" i="111"/>
  <c r="BH181" i="111"/>
  <c r="BI181" i="111"/>
  <c r="BJ181" i="111"/>
  <c r="BK181" i="111"/>
  <c r="BL181" i="111"/>
  <c r="BM181" i="111"/>
  <c r="BN181" i="111"/>
  <c r="BO181" i="111"/>
  <c r="BP181" i="111"/>
  <c r="BQ181" i="111"/>
  <c r="BR181" i="111"/>
  <c r="BS181" i="111"/>
  <c r="BT181" i="111"/>
  <c r="BU181" i="111"/>
  <c r="BV181" i="111"/>
  <c r="BW181" i="111"/>
  <c r="BX181" i="111"/>
  <c r="BY181" i="111"/>
  <c r="BZ181" i="111"/>
  <c r="CA181" i="111"/>
  <c r="CB181" i="111"/>
  <c r="CC181" i="111"/>
  <c r="CD181" i="111"/>
  <c r="CE181" i="111"/>
  <c r="CF181" i="111"/>
  <c r="CG181" i="111"/>
  <c r="CH181" i="111"/>
  <c r="CI181" i="111"/>
  <c r="CJ181" i="111"/>
  <c r="CK181" i="111"/>
  <c r="CL181" i="111"/>
  <c r="CM181" i="111"/>
  <c r="CN181" i="111"/>
  <c r="CO181" i="111"/>
  <c r="CP181" i="111"/>
  <c r="CQ181" i="111"/>
  <c r="CR181" i="111"/>
  <c r="CS181" i="111"/>
  <c r="CT181" i="111"/>
  <c r="CU181" i="111"/>
  <c r="CV181" i="111"/>
  <c r="CW181" i="111"/>
  <c r="CX181" i="111"/>
  <c r="CY181" i="111"/>
  <c r="CZ181" i="111"/>
  <c r="DA181" i="111"/>
  <c r="DB181" i="111"/>
  <c r="DC181" i="111"/>
  <c r="DD181" i="111"/>
  <c r="DE181" i="111"/>
  <c r="DF181" i="111"/>
  <c r="DG181" i="111"/>
  <c r="DH181" i="111"/>
  <c r="DI181" i="111"/>
  <c r="DJ181" i="111"/>
  <c r="DK181" i="111"/>
  <c r="DL181" i="111"/>
  <c r="DM181" i="111"/>
  <c r="DN181" i="111"/>
  <c r="DO181" i="111"/>
  <c r="DP181" i="111"/>
  <c r="DQ181" i="111"/>
  <c r="DR181" i="111"/>
  <c r="DS181" i="111"/>
  <c r="DT181" i="111"/>
  <c r="DU181" i="111"/>
  <c r="DV181" i="111"/>
  <c r="DW181" i="111"/>
  <c r="D179" i="111"/>
  <c r="EG143" i="111"/>
  <c r="EH143" i="111"/>
  <c r="EI143" i="111"/>
  <c r="EJ143" i="111"/>
  <c r="EK143" i="111"/>
  <c r="EL143" i="111"/>
  <c r="EM143" i="111"/>
  <c r="EN143" i="111"/>
  <c r="EO143" i="111"/>
  <c r="EP143" i="111"/>
  <c r="EQ143" i="111"/>
  <c r="ER143" i="111"/>
  <c r="ES143" i="111"/>
  <c r="ET143" i="111"/>
  <c r="EU143" i="111"/>
  <c r="EV143" i="111"/>
  <c r="EW143" i="111"/>
  <c r="EX143" i="111"/>
  <c r="EY143" i="111"/>
  <c r="EZ143" i="111"/>
  <c r="FA143" i="111"/>
  <c r="FB143" i="111"/>
  <c r="FC143" i="111"/>
  <c r="FD143" i="111"/>
  <c r="FE143" i="111"/>
  <c r="FF143" i="111"/>
  <c r="FG143" i="111"/>
  <c r="D180" i="111"/>
  <c r="E180" i="111"/>
  <c r="F180" i="111"/>
  <c r="G180" i="111"/>
  <c r="H180" i="111"/>
  <c r="I180" i="111"/>
  <c r="J180" i="111"/>
  <c r="K180" i="111"/>
  <c r="L180" i="111"/>
  <c r="M180" i="111"/>
  <c r="N180" i="111"/>
  <c r="O180" i="111"/>
  <c r="P180" i="111"/>
  <c r="EG144" i="111"/>
  <c r="EH144" i="111"/>
  <c r="EI144" i="111"/>
  <c r="EJ144" i="111"/>
  <c r="EK144" i="111"/>
  <c r="EL144" i="111"/>
  <c r="EM144" i="111"/>
  <c r="EN144" i="111"/>
  <c r="EO144" i="111"/>
  <c r="EP144" i="111"/>
  <c r="EQ144" i="111"/>
  <c r="ER144" i="111"/>
  <c r="ES144" i="111"/>
  <c r="ET144" i="111"/>
  <c r="EU144" i="111"/>
  <c r="EV144" i="111"/>
  <c r="EW144" i="111"/>
  <c r="EX144" i="111"/>
  <c r="EY144" i="111"/>
  <c r="EZ144" i="111"/>
  <c r="FA144" i="111"/>
  <c r="FB144" i="111"/>
  <c r="FC144" i="111"/>
  <c r="FD144" i="111"/>
  <c r="FE144" i="111"/>
  <c r="FF144" i="111"/>
  <c r="FG144" i="111"/>
  <c r="D181" i="111"/>
  <c r="E181" i="111"/>
  <c r="F181" i="111"/>
  <c r="G181" i="111"/>
  <c r="H181" i="111"/>
  <c r="I181" i="111"/>
  <c r="J181" i="111"/>
  <c r="K181" i="111"/>
  <c r="L181" i="111"/>
  <c r="M181" i="111"/>
  <c r="N181" i="111"/>
  <c r="O181" i="111"/>
  <c r="P181" i="111"/>
  <c r="E143" i="111"/>
  <c r="F143" i="111"/>
  <c r="G143" i="111"/>
  <c r="H143" i="111"/>
  <c r="I143" i="111"/>
  <c r="J143" i="111"/>
  <c r="K143" i="111"/>
  <c r="L143" i="111"/>
  <c r="M143" i="111"/>
  <c r="N143" i="111"/>
  <c r="O143" i="111"/>
  <c r="P143" i="111"/>
  <c r="Q143" i="111"/>
  <c r="R143" i="111"/>
  <c r="S143" i="111"/>
  <c r="T143" i="111"/>
  <c r="U143" i="111"/>
  <c r="V143" i="111"/>
  <c r="W143" i="111"/>
  <c r="X143" i="111"/>
  <c r="Y143" i="111"/>
  <c r="Z143" i="111"/>
  <c r="AA143" i="111"/>
  <c r="AB143" i="111"/>
  <c r="AC143" i="111"/>
  <c r="AD143" i="111"/>
  <c r="AE143" i="111"/>
  <c r="AF143" i="111"/>
  <c r="AG143" i="111"/>
  <c r="AH143" i="111"/>
  <c r="AI143" i="111"/>
  <c r="AJ143" i="111"/>
  <c r="AK143" i="111"/>
  <c r="AL143" i="111"/>
  <c r="AM143" i="111"/>
  <c r="AN143" i="111"/>
  <c r="AO143" i="111"/>
  <c r="AP143" i="111"/>
  <c r="AQ143" i="111"/>
  <c r="AR143" i="111"/>
  <c r="AS143" i="111"/>
  <c r="AT143" i="111"/>
  <c r="AU143" i="111"/>
  <c r="AV143" i="111"/>
  <c r="AW143" i="111"/>
  <c r="AX143" i="111"/>
  <c r="AY143" i="111"/>
  <c r="AZ143" i="111"/>
  <c r="BA143" i="111"/>
  <c r="BB143" i="111"/>
  <c r="BC143" i="111"/>
  <c r="BD143" i="111"/>
  <c r="BE143" i="111"/>
  <c r="BF143" i="111"/>
  <c r="BG143" i="111"/>
  <c r="BH143" i="111"/>
  <c r="BI143" i="111"/>
  <c r="BJ143" i="111"/>
  <c r="BK143" i="111"/>
  <c r="BL143" i="111"/>
  <c r="BM143" i="111"/>
  <c r="BN143" i="111"/>
  <c r="BO143" i="111"/>
  <c r="BP143" i="111"/>
  <c r="BQ143" i="111"/>
  <c r="BR143" i="111"/>
  <c r="BS143" i="111"/>
  <c r="BT143" i="111"/>
  <c r="BU143" i="111"/>
  <c r="BV143" i="111"/>
  <c r="BW143" i="111"/>
  <c r="BX143" i="111"/>
  <c r="BY143" i="111"/>
  <c r="BZ143" i="111"/>
  <c r="CA143" i="111"/>
  <c r="CB143" i="111"/>
  <c r="CC143" i="111"/>
  <c r="CD143" i="111"/>
  <c r="CE143" i="111"/>
  <c r="CF143" i="111"/>
  <c r="CG143" i="111"/>
  <c r="CH143" i="111"/>
  <c r="CI143" i="111"/>
  <c r="CJ143" i="111"/>
  <c r="CK143" i="111"/>
  <c r="CL143" i="111"/>
  <c r="CM143" i="111"/>
  <c r="CN143" i="111"/>
  <c r="CO143" i="111"/>
  <c r="CP143" i="111"/>
  <c r="CQ143" i="111"/>
  <c r="CR143" i="111"/>
  <c r="CS143" i="111"/>
  <c r="CT143" i="111"/>
  <c r="CU143" i="111"/>
  <c r="CV143" i="111"/>
  <c r="CW143" i="111"/>
  <c r="CX143" i="111"/>
  <c r="CY143" i="111"/>
  <c r="CZ143" i="111"/>
  <c r="DA143" i="111"/>
  <c r="DB143" i="111"/>
  <c r="DC143" i="111"/>
  <c r="DD143" i="111"/>
  <c r="DE143" i="111"/>
  <c r="DF143" i="111"/>
  <c r="DG143" i="111"/>
  <c r="DH143" i="111"/>
  <c r="DI143" i="111"/>
  <c r="DJ143" i="111"/>
  <c r="DK143" i="111"/>
  <c r="DL143" i="111"/>
  <c r="DM143" i="111"/>
  <c r="DN143" i="111"/>
  <c r="DO143" i="111"/>
  <c r="DP143" i="111"/>
  <c r="DQ143" i="111"/>
  <c r="DR143" i="111"/>
  <c r="DS143" i="111"/>
  <c r="DT143" i="111"/>
  <c r="DU143" i="111"/>
  <c r="DV143" i="111"/>
  <c r="DW143" i="111"/>
  <c r="DX143" i="111"/>
  <c r="DY143" i="111"/>
  <c r="DZ143" i="111"/>
  <c r="EA143" i="111"/>
  <c r="EB143" i="111"/>
  <c r="EC143" i="111"/>
  <c r="ED143" i="111"/>
  <c r="EE143" i="111"/>
  <c r="EF143" i="111"/>
  <c r="E144" i="111"/>
  <c r="F144" i="111"/>
  <c r="G144" i="111"/>
  <c r="H144" i="111"/>
  <c r="I144" i="111"/>
  <c r="J144" i="111"/>
  <c r="K144" i="111"/>
  <c r="L144" i="111"/>
  <c r="M144" i="111"/>
  <c r="N144" i="111"/>
  <c r="O144" i="111"/>
  <c r="P144" i="111"/>
  <c r="Q144" i="111"/>
  <c r="R144" i="111"/>
  <c r="S144" i="111"/>
  <c r="T144" i="111"/>
  <c r="U144" i="111"/>
  <c r="V144" i="111"/>
  <c r="W144" i="111"/>
  <c r="X144" i="111"/>
  <c r="Y144" i="111"/>
  <c r="Z144" i="111"/>
  <c r="AA144" i="111"/>
  <c r="AB144" i="111"/>
  <c r="AC144" i="111"/>
  <c r="AD144" i="111"/>
  <c r="AE144" i="111"/>
  <c r="AF144" i="111"/>
  <c r="AG144" i="111"/>
  <c r="AH144" i="111"/>
  <c r="AI144" i="111"/>
  <c r="AJ144" i="111"/>
  <c r="AK144" i="111"/>
  <c r="AL144" i="111"/>
  <c r="AM144" i="111"/>
  <c r="AN144" i="111"/>
  <c r="AO144" i="111"/>
  <c r="AP144" i="111"/>
  <c r="AQ144" i="111"/>
  <c r="AR144" i="111"/>
  <c r="AS144" i="111"/>
  <c r="AT144" i="111"/>
  <c r="AU144" i="111"/>
  <c r="AV144" i="111"/>
  <c r="AW144" i="111"/>
  <c r="AX144" i="111"/>
  <c r="AY144" i="111"/>
  <c r="AZ144" i="111"/>
  <c r="BA144" i="111"/>
  <c r="BB144" i="111"/>
  <c r="BC144" i="111"/>
  <c r="BD144" i="111"/>
  <c r="BE144" i="111"/>
  <c r="BF144" i="111"/>
  <c r="BG144" i="111"/>
  <c r="BH144" i="111"/>
  <c r="BI144" i="111"/>
  <c r="BJ144" i="111"/>
  <c r="BK144" i="111"/>
  <c r="BL144" i="111"/>
  <c r="BM144" i="111"/>
  <c r="BN144" i="111"/>
  <c r="BO144" i="111"/>
  <c r="BP144" i="111"/>
  <c r="BQ144" i="111"/>
  <c r="BR144" i="111"/>
  <c r="BS144" i="111"/>
  <c r="BT144" i="111"/>
  <c r="BU144" i="111"/>
  <c r="BV144" i="111"/>
  <c r="BW144" i="111"/>
  <c r="BX144" i="111"/>
  <c r="BY144" i="111"/>
  <c r="BZ144" i="111"/>
  <c r="CA144" i="111"/>
  <c r="CB144" i="111"/>
  <c r="CC144" i="111"/>
  <c r="CD144" i="111"/>
  <c r="CE144" i="111"/>
  <c r="CF144" i="111"/>
  <c r="CG144" i="111"/>
  <c r="CH144" i="111"/>
  <c r="CI144" i="111"/>
  <c r="CJ144" i="111"/>
  <c r="CK144" i="111"/>
  <c r="CL144" i="111"/>
  <c r="CM144" i="111"/>
  <c r="CN144" i="111"/>
  <c r="CO144" i="111"/>
  <c r="CP144" i="111"/>
  <c r="CQ144" i="111"/>
  <c r="CR144" i="111"/>
  <c r="CS144" i="111"/>
  <c r="CT144" i="111"/>
  <c r="CU144" i="111"/>
  <c r="CV144" i="111"/>
  <c r="CW144" i="111"/>
  <c r="CX144" i="111"/>
  <c r="CY144" i="111"/>
  <c r="CZ144" i="111"/>
  <c r="DA144" i="111"/>
  <c r="DB144" i="111"/>
  <c r="DC144" i="111"/>
  <c r="DD144" i="111"/>
  <c r="DE144" i="111"/>
  <c r="DF144" i="111"/>
  <c r="DG144" i="111"/>
  <c r="DH144" i="111"/>
  <c r="DI144" i="111"/>
  <c r="DJ144" i="111"/>
  <c r="DK144" i="111"/>
  <c r="DL144" i="111"/>
  <c r="DM144" i="111"/>
  <c r="DN144" i="111"/>
  <c r="DO144" i="111"/>
  <c r="DP144" i="111"/>
  <c r="DQ144" i="111"/>
  <c r="DR144" i="111"/>
  <c r="DS144" i="111"/>
  <c r="DT144" i="111"/>
  <c r="DU144" i="111"/>
  <c r="DV144" i="111"/>
  <c r="DW144" i="111"/>
  <c r="DX144" i="111"/>
  <c r="DY144" i="111"/>
  <c r="DZ144" i="111"/>
  <c r="EA144" i="111"/>
  <c r="EB144" i="111"/>
  <c r="EC144" i="111"/>
  <c r="ED144" i="111"/>
  <c r="EE144" i="111"/>
  <c r="EF144" i="111"/>
  <c r="D143" i="111"/>
  <c r="D144" i="111"/>
  <c r="FE182" i="29"/>
  <c r="FE182" i="111" s="1"/>
  <c r="FF182" i="29"/>
  <c r="FF182" i="111" s="1"/>
  <c r="FG182" i="29"/>
  <c r="FG182" i="111" s="1"/>
  <c r="FE183" i="29"/>
  <c r="FE183" i="111" s="1"/>
  <c r="FF183" i="29"/>
  <c r="FF183" i="111" s="1"/>
  <c r="FE184" i="29"/>
  <c r="FF184" i="29"/>
  <c r="FG184" i="29"/>
  <c r="FE185" i="29"/>
  <c r="FF185" i="29"/>
  <c r="FG185" i="29"/>
  <c r="FE186" i="29"/>
  <c r="FF186" i="29"/>
  <c r="FG186" i="29"/>
  <c r="FE187" i="29"/>
  <c r="FF187" i="29"/>
  <c r="FG187" i="29"/>
  <c r="FE188" i="29"/>
  <c r="FF188" i="29"/>
  <c r="FG188" i="29"/>
  <c r="FE189" i="29"/>
  <c r="FF189" i="29"/>
  <c r="FG189" i="29"/>
  <c r="FE190" i="29"/>
  <c r="FF190" i="29"/>
  <c r="FG190" i="29"/>
  <c r="FE191" i="29"/>
  <c r="FF191" i="29"/>
  <c r="FG191" i="29"/>
  <c r="FG192" i="29"/>
  <c r="EU182" i="29"/>
  <c r="EV182" i="29"/>
  <c r="EW182" i="29"/>
  <c r="EW182" i="111" s="1"/>
  <c r="EU183" i="29"/>
  <c r="EU183" i="111" s="1"/>
  <c r="EV183" i="29"/>
  <c r="EV183" i="111" s="1"/>
  <c r="M6" i="159"/>
  <c r="EW183" i="29" s="1"/>
  <c r="EW183" i="111" s="1"/>
  <c r="EU184" i="29"/>
  <c r="EV184" i="29"/>
  <c r="EW184" i="29"/>
  <c r="EU185" i="29"/>
  <c r="EV185" i="29"/>
  <c r="EW185" i="29"/>
  <c r="EU186" i="29"/>
  <c r="EV186" i="29"/>
  <c r="EW186" i="29"/>
  <c r="EU187" i="29"/>
  <c r="EV187" i="29"/>
  <c r="EW187" i="29"/>
  <c r="EU188" i="29"/>
  <c r="EV188" i="29"/>
  <c r="EW188" i="29"/>
  <c r="EU189" i="29"/>
  <c r="EV189" i="29"/>
  <c r="EW189" i="29"/>
  <c r="EU190" i="29"/>
  <c r="EV190" i="29"/>
  <c r="EW190" i="29"/>
  <c r="EU191" i="29"/>
  <c r="EV191" i="29"/>
  <c r="EW191" i="29"/>
  <c r="EW192" i="29"/>
  <c r="EK182" i="29"/>
  <c r="EK182" i="111" s="1"/>
  <c r="EL182" i="29"/>
  <c r="EL182" i="111" s="1"/>
  <c r="EM182" i="29"/>
  <c r="EK183" i="29"/>
  <c r="EK183" i="111" s="1"/>
  <c r="EL183" i="29"/>
  <c r="EK184" i="29"/>
  <c r="EL184" i="29"/>
  <c r="EM184" i="29"/>
  <c r="EK185" i="29"/>
  <c r="EL185" i="29"/>
  <c r="EM185" i="29"/>
  <c r="EK186" i="29"/>
  <c r="EL186" i="29"/>
  <c r="EM186" i="29"/>
  <c r="EK187" i="29"/>
  <c r="EL187" i="29"/>
  <c r="EM187" i="29"/>
  <c r="EK188" i="29"/>
  <c r="EL188" i="29"/>
  <c r="EM188" i="29"/>
  <c r="EK189" i="29"/>
  <c r="EL189" i="29"/>
  <c r="EM189" i="29"/>
  <c r="EK190" i="29"/>
  <c r="EL190" i="29"/>
  <c r="EM190" i="29"/>
  <c r="EK191" i="29"/>
  <c r="EL191" i="29"/>
  <c r="EM191" i="29"/>
  <c r="EM192" i="29"/>
  <c r="EA182" i="29"/>
  <c r="EA182" i="111" s="1"/>
  <c r="EB182" i="29"/>
  <c r="EB182" i="111" s="1"/>
  <c r="EC182" i="29"/>
  <c r="EC182" i="111" s="1"/>
  <c r="EA183" i="29"/>
  <c r="EA183" i="111" s="1"/>
  <c r="EB183" i="29"/>
  <c r="EB183" i="111" s="1"/>
  <c r="EA184" i="29"/>
  <c r="EB184" i="29"/>
  <c r="EC184" i="29"/>
  <c r="EA185" i="29"/>
  <c r="EB185" i="29"/>
  <c r="EC185" i="29"/>
  <c r="EA186" i="29"/>
  <c r="EB186" i="29"/>
  <c r="EC186" i="29"/>
  <c r="EA187" i="29"/>
  <c r="EB187" i="29"/>
  <c r="EC187" i="29"/>
  <c r="EA188" i="29"/>
  <c r="EB188" i="29"/>
  <c r="EC188" i="29"/>
  <c r="EA189" i="29"/>
  <c r="EB189" i="29"/>
  <c r="EC189" i="29"/>
  <c r="EA190" i="29"/>
  <c r="EB190" i="29"/>
  <c r="EC190" i="29"/>
  <c r="EA191" i="29"/>
  <c r="EB191" i="29"/>
  <c r="EC191" i="29"/>
  <c r="EC192" i="29"/>
  <c r="DQ182" i="29"/>
  <c r="DQ182" i="111" s="1"/>
  <c r="DR182" i="29"/>
  <c r="DR182" i="111" s="1"/>
  <c r="DS182" i="29"/>
  <c r="DS182" i="111" s="1"/>
  <c r="DQ183" i="29"/>
  <c r="DQ183" i="111" s="1"/>
  <c r="DR183" i="29"/>
  <c r="DR183" i="111" s="1"/>
  <c r="DQ184" i="29"/>
  <c r="DR184" i="29"/>
  <c r="DS184" i="29"/>
  <c r="DQ185" i="29"/>
  <c r="DR185" i="29"/>
  <c r="DS185" i="29"/>
  <c r="DQ186" i="29"/>
  <c r="DR186" i="29"/>
  <c r="DS186" i="29"/>
  <c r="DQ187" i="29"/>
  <c r="DR187" i="29"/>
  <c r="DS187" i="29"/>
  <c r="DQ188" i="29"/>
  <c r="DR188" i="29"/>
  <c r="DS188" i="29"/>
  <c r="DQ189" i="29"/>
  <c r="DR189" i="29"/>
  <c r="DS189" i="29"/>
  <c r="DQ190" i="29"/>
  <c r="DR190" i="29"/>
  <c r="DS190" i="29"/>
  <c r="DQ191" i="29"/>
  <c r="DR191" i="29"/>
  <c r="DS191" i="29"/>
  <c r="DS192" i="29"/>
  <c r="DG182" i="29"/>
  <c r="DG182" i="111" s="1"/>
  <c r="DH182" i="29"/>
  <c r="DH182" i="111" s="1"/>
  <c r="DI182" i="29"/>
  <c r="DI182" i="111" s="1"/>
  <c r="DG183" i="29"/>
  <c r="DG183" i="111" s="1"/>
  <c r="DH183" i="29"/>
  <c r="DH183" i="111" s="1"/>
  <c r="M6" i="155"/>
  <c r="DI183" i="29"/>
  <c r="DI183" i="111" s="1"/>
  <c r="DG184" i="29"/>
  <c r="DH184" i="29"/>
  <c r="DI184" i="29"/>
  <c r="DG185" i="29"/>
  <c r="DH185" i="29"/>
  <c r="DI185" i="29"/>
  <c r="DG186" i="29"/>
  <c r="DH186" i="29"/>
  <c r="DI186" i="29"/>
  <c r="DG187" i="29"/>
  <c r="DH187" i="29"/>
  <c r="DI187" i="29"/>
  <c r="DG188" i="29"/>
  <c r="DH188" i="29"/>
  <c r="DI188" i="29"/>
  <c r="DG189" i="29"/>
  <c r="DH189" i="29"/>
  <c r="DI189" i="29"/>
  <c r="DG190" i="29"/>
  <c r="DH190" i="29"/>
  <c r="DI190" i="29"/>
  <c r="DG191" i="29"/>
  <c r="DH191" i="29"/>
  <c r="DI191" i="29"/>
  <c r="DI192" i="29"/>
  <c r="CR182" i="29"/>
  <c r="CS182" i="29"/>
  <c r="CS182" i="111" s="1"/>
  <c r="CT182" i="29"/>
  <c r="CT182" i="111" s="1"/>
  <c r="CU182" i="29"/>
  <c r="CU182" i="111" s="1"/>
  <c r="CV182" i="29"/>
  <c r="CV182" i="111" s="1"/>
  <c r="CW182" i="29"/>
  <c r="CW182" i="111" s="1"/>
  <c r="CX182" i="29"/>
  <c r="CX182" i="111" s="1"/>
  <c r="CY182" i="29"/>
  <c r="CR183" i="29"/>
  <c r="CS183" i="29"/>
  <c r="CU183" i="29"/>
  <c r="CU183" i="111" s="1"/>
  <c r="CV183" i="29"/>
  <c r="CV183" i="111" s="1"/>
  <c r="CW183" i="29"/>
  <c r="CW183" i="111" s="1"/>
  <c r="CX183" i="29"/>
  <c r="CX183" i="111" s="1"/>
  <c r="CR184" i="29"/>
  <c r="CS184" i="29"/>
  <c r="CT184" i="29"/>
  <c r="CU184" i="29"/>
  <c r="CV184" i="29"/>
  <c r="CW184" i="29"/>
  <c r="CX184" i="29"/>
  <c r="CY184" i="29"/>
  <c r="CR185" i="29"/>
  <c r="CS185" i="29"/>
  <c r="CT185" i="29"/>
  <c r="CU185" i="29"/>
  <c r="CV185" i="29"/>
  <c r="CW185" i="29"/>
  <c r="CX185" i="29"/>
  <c r="CY185" i="29"/>
  <c r="CR186" i="29"/>
  <c r="CS186" i="29"/>
  <c r="CT186" i="29"/>
  <c r="CU186" i="29"/>
  <c r="CV186" i="29"/>
  <c r="CW186" i="29"/>
  <c r="CX186" i="29"/>
  <c r="CY186" i="29"/>
  <c r="CR187" i="29"/>
  <c r="CS187" i="29"/>
  <c r="CT187" i="29"/>
  <c r="CU187" i="29"/>
  <c r="CV187" i="29"/>
  <c r="CW187" i="29"/>
  <c r="CX187" i="29"/>
  <c r="CY187" i="29"/>
  <c r="CR188" i="29"/>
  <c r="CS188" i="29"/>
  <c r="CT188" i="29"/>
  <c r="CU188" i="29"/>
  <c r="CV188" i="29"/>
  <c r="CW188" i="29"/>
  <c r="CX188" i="29"/>
  <c r="CY188" i="29"/>
  <c r="CR189" i="29"/>
  <c r="CS189" i="29"/>
  <c r="CT189" i="29"/>
  <c r="CU189" i="29"/>
  <c r="CV189" i="29"/>
  <c r="CW189" i="29"/>
  <c r="CX189" i="29"/>
  <c r="CY189" i="29"/>
  <c r="CR190" i="29"/>
  <c r="CS190" i="29"/>
  <c r="CT190" i="29"/>
  <c r="CU190" i="29"/>
  <c r="CV190" i="29"/>
  <c r="CW190" i="29"/>
  <c r="CX190" i="29"/>
  <c r="CY190" i="29"/>
  <c r="CR191" i="29"/>
  <c r="CS191" i="29"/>
  <c r="CT191" i="29"/>
  <c r="CU191" i="29"/>
  <c r="CV191" i="29"/>
  <c r="CW191" i="29"/>
  <c r="CX191" i="29"/>
  <c r="CY191" i="29"/>
  <c r="CT192" i="29"/>
  <c r="CY192" i="29"/>
  <c r="CC182" i="29"/>
  <c r="CC182" i="111" s="1"/>
  <c r="CD182" i="29"/>
  <c r="CD182" i="111" s="1"/>
  <c r="CE182" i="29"/>
  <c r="CE182" i="111" s="1"/>
  <c r="CF182" i="29"/>
  <c r="CF182" i="111" s="1"/>
  <c r="CG182" i="29"/>
  <c r="CG182" i="111" s="1"/>
  <c r="CH182" i="29"/>
  <c r="CH182" i="111" s="1"/>
  <c r="CI182" i="29"/>
  <c r="CJ182" i="29"/>
  <c r="CJ182" i="111" s="1"/>
  <c r="CC183" i="29"/>
  <c r="CC183" i="111" s="1"/>
  <c r="CD183" i="29"/>
  <c r="CD183" i="111" s="1"/>
  <c r="CF183" i="29"/>
  <c r="CF183" i="111" s="1"/>
  <c r="CG183" i="29"/>
  <c r="CG183" i="111" s="1"/>
  <c r="CH183" i="29"/>
  <c r="CI183" i="29"/>
  <c r="CC184" i="29"/>
  <c r="CD184" i="29"/>
  <c r="CE184" i="29"/>
  <c r="CF184" i="29"/>
  <c r="CG184" i="29"/>
  <c r="CH184" i="29"/>
  <c r="CI184" i="29"/>
  <c r="CJ184" i="29"/>
  <c r="CC185" i="29"/>
  <c r="CD185" i="29"/>
  <c r="CE185" i="29"/>
  <c r="CF185" i="29"/>
  <c r="CG185" i="29"/>
  <c r="CH185" i="29"/>
  <c r="CI185" i="29"/>
  <c r="CJ185" i="29"/>
  <c r="CC186" i="29"/>
  <c r="CD186" i="29"/>
  <c r="CE186" i="29"/>
  <c r="CF186" i="29"/>
  <c r="CG186" i="29"/>
  <c r="CH186" i="29"/>
  <c r="CI186" i="29"/>
  <c r="CJ186" i="29"/>
  <c r="CC187" i="29"/>
  <c r="CD187" i="29"/>
  <c r="CE187" i="29"/>
  <c r="CF187" i="29"/>
  <c r="CG187" i="29"/>
  <c r="CH187" i="29"/>
  <c r="CI187" i="29"/>
  <c r="CJ187" i="29"/>
  <c r="CC188" i="29"/>
  <c r="CD188" i="29"/>
  <c r="CE188" i="29"/>
  <c r="CF188" i="29"/>
  <c r="CG188" i="29"/>
  <c r="CH188" i="29"/>
  <c r="CI188" i="29"/>
  <c r="CJ188" i="29"/>
  <c r="CC189" i="29"/>
  <c r="CD189" i="29"/>
  <c r="CE189" i="29"/>
  <c r="CF189" i="29"/>
  <c r="CG189" i="29"/>
  <c r="CH189" i="29"/>
  <c r="CI189" i="29"/>
  <c r="CJ189" i="29"/>
  <c r="CC190" i="29"/>
  <c r="CD190" i="29"/>
  <c r="CE190" i="29"/>
  <c r="CF190" i="29"/>
  <c r="CG190" i="29"/>
  <c r="CH190" i="29"/>
  <c r="CI190" i="29"/>
  <c r="CJ190" i="29"/>
  <c r="CC191" i="29"/>
  <c r="CD191" i="29"/>
  <c r="CE191" i="29"/>
  <c r="CF191" i="29"/>
  <c r="CG191" i="29"/>
  <c r="CH191" i="29"/>
  <c r="CI191" i="29"/>
  <c r="CJ191" i="29"/>
  <c r="CE192" i="29"/>
  <c r="CJ192" i="29"/>
  <c r="BH182" i="29"/>
  <c r="BH182" i="111" s="1"/>
  <c r="BI182" i="29"/>
  <c r="BI182" i="111" s="1"/>
  <c r="BJ182" i="29"/>
  <c r="BJ182" i="111" s="1"/>
  <c r="BK182" i="29"/>
  <c r="BK182" i="111" s="1"/>
  <c r="BL182" i="29"/>
  <c r="BM182" i="29"/>
  <c r="BM182" i="111" s="1"/>
  <c r="BN182" i="29"/>
  <c r="BN182" i="111" s="1"/>
  <c r="BO182" i="29"/>
  <c r="BO182" i="111" s="1"/>
  <c r="BP182" i="29"/>
  <c r="BP182" i="111" s="1"/>
  <c r="BQ182" i="29"/>
  <c r="BQ182" i="111" s="1"/>
  <c r="BR182" i="29"/>
  <c r="BR182" i="111" s="1"/>
  <c r="BS182" i="29"/>
  <c r="BS182" i="111" s="1"/>
  <c r="BT182" i="29"/>
  <c r="BU182" i="29"/>
  <c r="BU182" i="111" s="1"/>
  <c r="BH183" i="29"/>
  <c r="BH183" i="111" s="1"/>
  <c r="BI183" i="29"/>
  <c r="BI183" i="111" s="1"/>
  <c r="BJ183" i="29"/>
  <c r="BJ183" i="111" s="1"/>
  <c r="BL183" i="29"/>
  <c r="BL183" i="111" s="1"/>
  <c r="BM183" i="29"/>
  <c r="BM183" i="111" s="1"/>
  <c r="BN183" i="29"/>
  <c r="BO183" i="29"/>
  <c r="BQ183" i="29"/>
  <c r="BQ183" i="111" s="1"/>
  <c r="BR183" i="29"/>
  <c r="BR183" i="111" s="1"/>
  <c r="BS183" i="29"/>
  <c r="BS183" i="111" s="1"/>
  <c r="BT183" i="29"/>
  <c r="BT183" i="111" s="1"/>
  <c r="R6" i="95"/>
  <c r="BU183" i="29"/>
  <c r="BU183" i="111" s="1"/>
  <c r="BH184" i="29"/>
  <c r="BI184" i="29"/>
  <c r="BJ184" i="29"/>
  <c r="BK184" i="29"/>
  <c r="BL184" i="29"/>
  <c r="BM184" i="29"/>
  <c r="BN184" i="29"/>
  <c r="BO184" i="29"/>
  <c r="BP184" i="29"/>
  <c r="BQ184" i="29"/>
  <c r="BR184" i="29"/>
  <c r="BS184" i="29"/>
  <c r="BT184" i="29"/>
  <c r="BU184" i="29"/>
  <c r="BH185" i="29"/>
  <c r="BI185" i="29"/>
  <c r="BJ185" i="29"/>
  <c r="BK185" i="29"/>
  <c r="BL185" i="29"/>
  <c r="BM185" i="29"/>
  <c r="BN185" i="29"/>
  <c r="BO185" i="29"/>
  <c r="BP185" i="29"/>
  <c r="BQ185" i="29"/>
  <c r="BR185" i="29"/>
  <c r="BS185" i="29"/>
  <c r="BT185" i="29"/>
  <c r="BU185" i="29"/>
  <c r="BH186" i="29"/>
  <c r="BI186" i="29"/>
  <c r="BJ186" i="29"/>
  <c r="BK186" i="29"/>
  <c r="BL186" i="29"/>
  <c r="BM186" i="29"/>
  <c r="BN186" i="29"/>
  <c r="BO186" i="29"/>
  <c r="BP186" i="29"/>
  <c r="BQ186" i="29"/>
  <c r="BR186" i="29"/>
  <c r="BS186" i="29"/>
  <c r="BT186" i="29"/>
  <c r="BU186" i="29"/>
  <c r="BH187" i="29"/>
  <c r="BI187" i="29"/>
  <c r="BJ187" i="29"/>
  <c r="BK187" i="29"/>
  <c r="BL187" i="29"/>
  <c r="BM187" i="29"/>
  <c r="BN187" i="29"/>
  <c r="BO187" i="29"/>
  <c r="BP187" i="29"/>
  <c r="BQ187" i="29"/>
  <c r="BR187" i="29"/>
  <c r="BS187" i="29"/>
  <c r="BT187" i="29"/>
  <c r="BU187" i="29"/>
  <c r="BH188" i="29"/>
  <c r="BI188" i="29"/>
  <c r="BJ188" i="29"/>
  <c r="BK188" i="29"/>
  <c r="BL188" i="29"/>
  <c r="BM188" i="29"/>
  <c r="BN188" i="29"/>
  <c r="BO188" i="29"/>
  <c r="BP188" i="29"/>
  <c r="BQ188" i="29"/>
  <c r="BR188" i="29"/>
  <c r="BS188" i="29"/>
  <c r="BT188" i="29"/>
  <c r="BU188" i="29"/>
  <c r="BH189" i="29"/>
  <c r="BI189" i="29"/>
  <c r="BJ189" i="29"/>
  <c r="BK189" i="29"/>
  <c r="BL189" i="29"/>
  <c r="BM189" i="29"/>
  <c r="BN189" i="29"/>
  <c r="BO189" i="29"/>
  <c r="BP189" i="29"/>
  <c r="BQ189" i="29"/>
  <c r="BR189" i="29"/>
  <c r="BS189" i="29"/>
  <c r="BT189" i="29"/>
  <c r="BU189" i="29"/>
  <c r="BH190" i="29"/>
  <c r="BI190" i="29"/>
  <c r="BJ190" i="29"/>
  <c r="BK190" i="29"/>
  <c r="BL190" i="29"/>
  <c r="BM190" i="29"/>
  <c r="BN190" i="29"/>
  <c r="BO190" i="29"/>
  <c r="BP190" i="29"/>
  <c r="BQ190" i="29"/>
  <c r="BR190" i="29"/>
  <c r="BS190" i="29"/>
  <c r="BT190" i="29"/>
  <c r="BU190" i="29"/>
  <c r="BH191" i="29"/>
  <c r="BI191" i="29"/>
  <c r="BJ191" i="29"/>
  <c r="BK191" i="29"/>
  <c r="BL191" i="29"/>
  <c r="BM191" i="29"/>
  <c r="BN191" i="29"/>
  <c r="BO191" i="29"/>
  <c r="BP191" i="29"/>
  <c r="BQ191" i="29"/>
  <c r="BR191" i="29"/>
  <c r="BS191" i="29"/>
  <c r="BT191" i="29"/>
  <c r="BU191" i="29"/>
  <c r="BK192" i="29"/>
  <c r="BP192" i="29"/>
  <c r="BU192" i="29"/>
  <c r="AY182" i="29"/>
  <c r="AY182" i="111" s="1"/>
  <c r="AZ182" i="29"/>
  <c r="AZ182" i="111" s="1"/>
  <c r="BA182" i="29"/>
  <c r="BA182" i="111" s="1"/>
  <c r="BB182" i="29"/>
  <c r="BB182" i="111" s="1"/>
  <c r="BC182" i="29"/>
  <c r="BC182" i="111" s="1"/>
  <c r="BD182" i="29"/>
  <c r="BE182" i="29"/>
  <c r="BE182" i="111" s="1"/>
  <c r="BF182" i="29"/>
  <c r="BF182" i="111" s="1"/>
  <c r="AY183" i="29"/>
  <c r="AY183" i="111" s="1"/>
  <c r="AZ183" i="29"/>
  <c r="AZ183" i="111" s="1"/>
  <c r="BB183" i="29"/>
  <c r="BB183" i="111" s="1"/>
  <c r="BC183" i="29"/>
  <c r="BC183" i="111" s="1"/>
  <c r="BD183" i="29"/>
  <c r="BE183" i="29"/>
  <c r="AY184" i="29"/>
  <c r="AZ184" i="29"/>
  <c r="BA184" i="29"/>
  <c r="BB184" i="29"/>
  <c r="BC184" i="29"/>
  <c r="BD184" i="29"/>
  <c r="BE184" i="29"/>
  <c r="BF184" i="29"/>
  <c r="AY185" i="29"/>
  <c r="AZ185" i="29"/>
  <c r="BA185" i="29"/>
  <c r="BB185" i="29"/>
  <c r="BC185" i="29"/>
  <c r="BD185" i="29"/>
  <c r="BE185" i="29"/>
  <c r="BF185" i="29"/>
  <c r="AY186" i="29"/>
  <c r="AZ186" i="29"/>
  <c r="BA186" i="29"/>
  <c r="BB186" i="29"/>
  <c r="BC186" i="29"/>
  <c r="BD186" i="29"/>
  <c r="BE186" i="29"/>
  <c r="BF186" i="29"/>
  <c r="AY187" i="29"/>
  <c r="AZ187" i="29"/>
  <c r="BA187" i="29"/>
  <c r="BB187" i="29"/>
  <c r="BC187" i="29"/>
  <c r="BD187" i="29"/>
  <c r="BE187" i="29"/>
  <c r="BF187" i="29"/>
  <c r="AY188" i="29"/>
  <c r="AZ188" i="29"/>
  <c r="BA188" i="29"/>
  <c r="BB188" i="29"/>
  <c r="BC188" i="29"/>
  <c r="BD188" i="29"/>
  <c r="BE188" i="29"/>
  <c r="BF188" i="29"/>
  <c r="AY189" i="29"/>
  <c r="AZ189" i="29"/>
  <c r="BA189" i="29"/>
  <c r="BB189" i="29"/>
  <c r="BC189" i="29"/>
  <c r="BD189" i="29"/>
  <c r="BE189" i="29"/>
  <c r="BF189" i="29"/>
  <c r="AY190" i="29"/>
  <c r="AZ190" i="29"/>
  <c r="BA190" i="29"/>
  <c r="BB190" i="29"/>
  <c r="BC190" i="29"/>
  <c r="BD190" i="29"/>
  <c r="BE190" i="29"/>
  <c r="BF190" i="29"/>
  <c r="AY191" i="29"/>
  <c r="AZ191" i="29"/>
  <c r="BA191" i="29"/>
  <c r="BB191" i="29"/>
  <c r="BC191" i="29"/>
  <c r="BD191" i="29"/>
  <c r="BE191" i="29"/>
  <c r="BF191" i="29"/>
  <c r="BA192" i="29"/>
  <c r="BF192" i="29"/>
  <c r="FD191" i="29"/>
  <c r="ET191" i="29"/>
  <c r="EJ191" i="29"/>
  <c r="DZ191" i="29"/>
  <c r="DP191" i="29"/>
  <c r="DF191" i="29"/>
  <c r="CQ191" i="29"/>
  <c r="CB191" i="29"/>
  <c r="AX191" i="29"/>
  <c r="FD190" i="29"/>
  <c r="ET190" i="29"/>
  <c r="EJ190" i="29"/>
  <c r="DZ190" i="29"/>
  <c r="DP190" i="29"/>
  <c r="DF190" i="29"/>
  <c r="CQ190" i="29"/>
  <c r="CB190" i="29"/>
  <c r="AX190" i="29"/>
  <c r="FD189" i="29"/>
  <c r="ET189" i="29"/>
  <c r="EJ189" i="29"/>
  <c r="DZ189" i="29"/>
  <c r="DP189" i="29"/>
  <c r="DF189" i="29"/>
  <c r="CQ189" i="29"/>
  <c r="CB189" i="29"/>
  <c r="AX189" i="29"/>
  <c r="FD188" i="29"/>
  <c r="ET188" i="29"/>
  <c r="EJ188" i="29"/>
  <c r="DZ188" i="29"/>
  <c r="DP188" i="29"/>
  <c r="DF188" i="29"/>
  <c r="CQ188" i="29"/>
  <c r="CB188" i="29"/>
  <c r="AX188" i="29"/>
  <c r="FD187" i="29"/>
  <c r="ET187" i="29"/>
  <c r="EJ187" i="29"/>
  <c r="DZ187" i="29"/>
  <c r="DP187" i="29"/>
  <c r="DF187" i="29"/>
  <c r="CQ187" i="29"/>
  <c r="CB187" i="29"/>
  <c r="AX187" i="29"/>
  <c r="FD186" i="29"/>
  <c r="ET186" i="29"/>
  <c r="EJ186" i="29"/>
  <c r="DZ186" i="29"/>
  <c r="DP186" i="29"/>
  <c r="DF186" i="29"/>
  <c r="CQ186" i="29"/>
  <c r="CB186" i="29"/>
  <c r="AX186" i="29"/>
  <c r="FD185" i="29"/>
  <c r="ET185" i="29"/>
  <c r="EJ185" i="29"/>
  <c r="DZ185" i="29"/>
  <c r="DP185" i="29"/>
  <c r="DF185" i="29"/>
  <c r="CQ185" i="29"/>
  <c r="CB185" i="29"/>
  <c r="AX185" i="29"/>
  <c r="FD184" i="29"/>
  <c r="ET184" i="29"/>
  <c r="EJ184" i="29"/>
  <c r="DZ184" i="29"/>
  <c r="DP184" i="29"/>
  <c r="DF184" i="29"/>
  <c r="CQ184" i="29"/>
  <c r="CB184" i="29"/>
  <c r="AX184" i="29"/>
  <c r="FD183" i="29"/>
  <c r="FD183" i="111" s="1"/>
  <c r="ET183" i="29"/>
  <c r="ET183" i="111" s="1"/>
  <c r="EJ183" i="29"/>
  <c r="EJ183" i="111" s="1"/>
  <c r="DZ183" i="29"/>
  <c r="DZ183" i="111" s="1"/>
  <c r="DP183" i="29"/>
  <c r="DP183" i="111" s="1"/>
  <c r="DF183" i="29"/>
  <c r="DF183" i="111" s="1"/>
  <c r="CQ183" i="29"/>
  <c r="CQ183" i="111" s="1"/>
  <c r="CB183" i="29"/>
  <c r="CB183" i="111" s="1"/>
  <c r="AX183" i="29"/>
  <c r="AX183" i="111" s="1"/>
  <c r="FD182" i="29"/>
  <c r="ET182" i="29"/>
  <c r="ET182" i="111" s="1"/>
  <c r="EJ182" i="29"/>
  <c r="EJ182" i="111" s="1"/>
  <c r="DZ182" i="29"/>
  <c r="DZ182" i="111" s="1"/>
  <c r="DP182" i="29"/>
  <c r="DF182" i="29"/>
  <c r="DF182" i="111" s="1"/>
  <c r="CQ182" i="29"/>
  <c r="CQ182" i="111" s="1"/>
  <c r="CB182" i="29"/>
  <c r="AX182" i="29"/>
  <c r="AX182" i="111" s="1"/>
  <c r="FC191" i="29"/>
  <c r="ES191" i="29"/>
  <c r="EI191" i="29"/>
  <c r="DY191" i="29"/>
  <c r="DO191" i="29"/>
  <c r="DE191" i="29"/>
  <c r="CP191" i="29"/>
  <c r="CA191" i="29"/>
  <c r="AW191" i="29"/>
  <c r="FC190" i="29"/>
  <c r="ES190" i="29"/>
  <c r="EI190" i="29"/>
  <c r="DY190" i="29"/>
  <c r="DO190" i="29"/>
  <c r="DE190" i="29"/>
  <c r="CP190" i="29"/>
  <c r="CA190" i="29"/>
  <c r="AW190" i="29"/>
  <c r="FC189" i="29"/>
  <c r="ES189" i="29"/>
  <c r="EI189" i="29"/>
  <c r="DY189" i="29"/>
  <c r="DO189" i="29"/>
  <c r="DE189" i="29"/>
  <c r="CP189" i="29"/>
  <c r="CA189" i="29"/>
  <c r="AW189" i="29"/>
  <c r="FC188" i="29"/>
  <c r="ES188" i="29"/>
  <c r="EI188" i="29"/>
  <c r="DY188" i="29"/>
  <c r="DO188" i="29"/>
  <c r="DE188" i="29"/>
  <c r="CP188" i="29"/>
  <c r="CA188" i="29"/>
  <c r="AW188" i="29"/>
  <c r="FC187" i="29"/>
  <c r="ES187" i="29"/>
  <c r="EI187" i="29"/>
  <c r="DY187" i="29"/>
  <c r="DO187" i="29"/>
  <c r="DE187" i="29"/>
  <c r="CP187" i="29"/>
  <c r="CA187" i="29"/>
  <c r="AW187" i="29"/>
  <c r="FC186" i="29"/>
  <c r="ES186" i="29"/>
  <c r="EI186" i="29"/>
  <c r="DY186" i="29"/>
  <c r="DO186" i="29"/>
  <c r="DE186" i="29"/>
  <c r="CP186" i="29"/>
  <c r="CA186" i="29"/>
  <c r="AW186" i="29"/>
  <c r="FC185" i="29"/>
  <c r="ES185" i="29"/>
  <c r="EI185" i="29"/>
  <c r="DY185" i="29"/>
  <c r="DO185" i="29"/>
  <c r="DE185" i="29"/>
  <c r="CP185" i="29"/>
  <c r="CA185" i="29"/>
  <c r="AW185" i="29"/>
  <c r="FC184" i="29"/>
  <c r="ES184" i="29"/>
  <c r="EI184" i="29"/>
  <c r="DY184" i="29"/>
  <c r="DO184" i="29"/>
  <c r="DE184" i="29"/>
  <c r="CP184" i="29"/>
  <c r="CA184" i="29"/>
  <c r="AW184" i="29"/>
  <c r="FC183" i="29"/>
  <c r="FC183" i="111" s="1"/>
  <c r="ES183" i="29"/>
  <c r="ES183" i="111" s="1"/>
  <c r="EI183" i="29"/>
  <c r="EI183" i="111" s="1"/>
  <c r="DY183" i="29"/>
  <c r="DY183" i="111" s="1"/>
  <c r="DO183" i="29"/>
  <c r="DO183" i="111" s="1"/>
  <c r="DE183" i="29"/>
  <c r="DE183" i="111" s="1"/>
  <c r="CP183" i="29"/>
  <c r="CP183" i="111" s="1"/>
  <c r="CA183" i="29"/>
  <c r="CA183" i="111" s="1"/>
  <c r="AW183" i="29"/>
  <c r="AW183" i="111" s="1"/>
  <c r="FC182" i="29"/>
  <c r="FC182" i="111" s="1"/>
  <c r="ES182" i="29"/>
  <c r="ES182" i="111" s="1"/>
  <c r="EI182" i="29"/>
  <c r="EI182" i="111" s="1"/>
  <c r="DY182" i="29"/>
  <c r="DY182" i="111" s="1"/>
  <c r="DO182" i="29"/>
  <c r="DO182" i="111" s="1"/>
  <c r="DE182" i="29"/>
  <c r="DE182" i="111" s="1"/>
  <c r="CP182" i="29"/>
  <c r="CP182" i="111" s="1"/>
  <c r="CA182" i="29"/>
  <c r="CA182" i="111" s="1"/>
  <c r="AW182" i="29"/>
  <c r="AW182" i="111" s="1"/>
  <c r="FB192" i="29"/>
  <c r="ER192" i="29"/>
  <c r="EH192" i="29"/>
  <c r="DX192" i="29"/>
  <c r="DN192" i="29"/>
  <c r="DD192" i="29"/>
  <c r="CO192" i="29"/>
  <c r="BZ192" i="29"/>
  <c r="AV192" i="29"/>
  <c r="AQ192" i="29"/>
  <c r="AL192" i="29"/>
  <c r="AG192" i="29"/>
  <c r="AB192" i="29"/>
  <c r="FB191" i="29"/>
  <c r="ER191" i="29"/>
  <c r="EH191" i="29"/>
  <c r="DX191" i="29"/>
  <c r="DN191" i="29"/>
  <c r="DD191" i="29"/>
  <c r="CO191" i="29"/>
  <c r="BZ191" i="29"/>
  <c r="AV191" i="29"/>
  <c r="AQ191" i="29"/>
  <c r="AL191" i="29"/>
  <c r="AG191" i="29"/>
  <c r="AB191" i="29"/>
  <c r="FB190" i="29"/>
  <c r="ER190" i="29"/>
  <c r="EH190" i="29"/>
  <c r="DX190" i="29"/>
  <c r="DN190" i="29"/>
  <c r="DD190" i="29"/>
  <c r="CO190" i="29"/>
  <c r="BZ190" i="29"/>
  <c r="AV190" i="29"/>
  <c r="AQ190" i="29"/>
  <c r="AL190" i="29"/>
  <c r="AG190" i="29"/>
  <c r="AB190" i="29"/>
  <c r="FB189" i="29"/>
  <c r="ER189" i="29"/>
  <c r="EH189" i="29"/>
  <c r="DX189" i="29"/>
  <c r="DN189" i="29"/>
  <c r="DD189" i="29"/>
  <c r="CO189" i="29"/>
  <c r="BZ189" i="29"/>
  <c r="AV189" i="29"/>
  <c r="AQ189" i="29"/>
  <c r="AL189" i="29"/>
  <c r="AG189" i="29"/>
  <c r="AB189" i="29"/>
  <c r="FB188" i="29"/>
  <c r="ER188" i="29"/>
  <c r="EH188" i="29"/>
  <c r="DX188" i="29"/>
  <c r="DN188" i="29"/>
  <c r="DD188" i="29"/>
  <c r="CO188" i="29"/>
  <c r="BZ188" i="29"/>
  <c r="AV188" i="29"/>
  <c r="AQ188" i="29"/>
  <c r="AL188" i="29"/>
  <c r="AG188" i="29"/>
  <c r="AB188" i="29"/>
  <c r="FB187" i="29"/>
  <c r="ER187" i="29"/>
  <c r="EH187" i="29"/>
  <c r="DX187" i="29"/>
  <c r="DN187" i="29"/>
  <c r="DD187" i="29"/>
  <c r="CO187" i="29"/>
  <c r="BZ187" i="29"/>
  <c r="AV187" i="29"/>
  <c r="AQ187" i="29"/>
  <c r="AL187" i="29"/>
  <c r="AG187" i="29"/>
  <c r="AB187" i="29"/>
  <c r="FB186" i="29"/>
  <c r="ER186" i="29"/>
  <c r="EH186" i="29"/>
  <c r="DX186" i="29"/>
  <c r="DN186" i="29"/>
  <c r="DD186" i="29"/>
  <c r="CO186" i="29"/>
  <c r="BZ186" i="29"/>
  <c r="AV186" i="29"/>
  <c r="AQ186" i="29"/>
  <c r="AL186" i="29"/>
  <c r="AG186" i="29"/>
  <c r="AB186" i="29"/>
  <c r="FB185" i="29"/>
  <c r="ER185" i="29"/>
  <c r="EH185" i="29"/>
  <c r="DX185" i="29"/>
  <c r="DN185" i="29"/>
  <c r="DD185" i="29"/>
  <c r="CO185" i="29"/>
  <c r="BZ185" i="29"/>
  <c r="AV185" i="29"/>
  <c r="AQ185" i="29"/>
  <c r="AL185" i="29"/>
  <c r="AG185" i="29"/>
  <c r="AB185" i="29"/>
  <c r="FB184" i="29"/>
  <c r="ER184" i="29"/>
  <c r="EH184" i="29"/>
  <c r="DX184" i="29"/>
  <c r="DN184" i="29"/>
  <c r="DD184" i="29"/>
  <c r="CO184" i="29"/>
  <c r="BZ184" i="29"/>
  <c r="AV184" i="29"/>
  <c r="AQ184" i="29"/>
  <c r="AL184" i="29"/>
  <c r="AG184" i="29"/>
  <c r="AB184" i="29"/>
  <c r="H6" i="153"/>
  <c r="AQ183" i="29"/>
  <c r="AQ183" i="111"/>
  <c r="FB182" i="29"/>
  <c r="FB182" i="111" s="1"/>
  <c r="ER182" i="29"/>
  <c r="ER182" i="111" s="1"/>
  <c r="EH182" i="29"/>
  <c r="EH182" i="111" s="1"/>
  <c r="DX182" i="29"/>
  <c r="DN182" i="29"/>
  <c r="DN182" i="111" s="1"/>
  <c r="DD182" i="29"/>
  <c r="DD182" i="111" s="1"/>
  <c r="CO182" i="29"/>
  <c r="CO182" i="111" s="1"/>
  <c r="BZ182" i="29"/>
  <c r="BZ182" i="111" s="1"/>
  <c r="AV182" i="29"/>
  <c r="AQ182" i="29"/>
  <c r="AQ182" i="111" s="1"/>
  <c r="AL182" i="29"/>
  <c r="AL182" i="111" s="1"/>
  <c r="AG182" i="29"/>
  <c r="AG182" i="111" s="1"/>
  <c r="AB182" i="29"/>
  <c r="AB182" i="111" s="1"/>
  <c r="FA191" i="29"/>
  <c r="EQ191" i="29"/>
  <c r="EG191" i="29"/>
  <c r="DW191" i="29"/>
  <c r="DM191" i="29"/>
  <c r="DC191" i="29"/>
  <c r="CN191" i="29"/>
  <c r="BY191" i="29"/>
  <c r="AU191" i="29"/>
  <c r="AP191" i="29"/>
  <c r="AK191" i="29"/>
  <c r="AF191" i="29"/>
  <c r="AA191" i="29"/>
  <c r="FA190" i="29"/>
  <c r="EQ190" i="29"/>
  <c r="EG190" i="29"/>
  <c r="DW190" i="29"/>
  <c r="DM190" i="29"/>
  <c r="DC190" i="29"/>
  <c r="CN190" i="29"/>
  <c r="BY190" i="29"/>
  <c r="AU190" i="29"/>
  <c r="AP190" i="29"/>
  <c r="AK190" i="29"/>
  <c r="AF190" i="29"/>
  <c r="AA190" i="29"/>
  <c r="FA189" i="29"/>
  <c r="EQ189" i="29"/>
  <c r="EG189" i="29"/>
  <c r="DW189" i="29"/>
  <c r="DM189" i="29"/>
  <c r="DC189" i="29"/>
  <c r="CN189" i="29"/>
  <c r="BY189" i="29"/>
  <c r="AU189" i="29"/>
  <c r="AP189" i="29"/>
  <c r="AK189" i="29"/>
  <c r="AF189" i="29"/>
  <c r="AA189" i="29"/>
  <c r="FA188" i="29"/>
  <c r="EQ188" i="29"/>
  <c r="EG188" i="29"/>
  <c r="DW188" i="29"/>
  <c r="DM188" i="29"/>
  <c r="DC188" i="29"/>
  <c r="CN188" i="29"/>
  <c r="BY188" i="29"/>
  <c r="AU188" i="29"/>
  <c r="AP188" i="29"/>
  <c r="AK188" i="29"/>
  <c r="AF188" i="29"/>
  <c r="AA188" i="29"/>
  <c r="FA187" i="29"/>
  <c r="EQ187" i="29"/>
  <c r="EG187" i="29"/>
  <c r="DW187" i="29"/>
  <c r="DM187" i="29"/>
  <c r="DC187" i="29"/>
  <c r="CN187" i="29"/>
  <c r="BY187" i="29"/>
  <c r="AU187" i="29"/>
  <c r="AP187" i="29"/>
  <c r="AK187" i="29"/>
  <c r="AF187" i="29"/>
  <c r="AA187" i="29"/>
  <c r="FA186" i="29"/>
  <c r="EQ186" i="29"/>
  <c r="EG186" i="29"/>
  <c r="DW186" i="29"/>
  <c r="DM186" i="29"/>
  <c r="DC186" i="29"/>
  <c r="CN186" i="29"/>
  <c r="BY186" i="29"/>
  <c r="AU186" i="29"/>
  <c r="AP186" i="29"/>
  <c r="AK186" i="29"/>
  <c r="AF186" i="29"/>
  <c r="AA186" i="29"/>
  <c r="FA185" i="29"/>
  <c r="EQ185" i="29"/>
  <c r="EG185" i="29"/>
  <c r="DW185" i="29"/>
  <c r="DM185" i="29"/>
  <c r="DC185" i="29"/>
  <c r="CN185" i="29"/>
  <c r="BY185" i="29"/>
  <c r="AU185" i="29"/>
  <c r="AP185" i="29"/>
  <c r="AK185" i="29"/>
  <c r="AF185" i="29"/>
  <c r="AA185" i="29"/>
  <c r="FA184" i="29"/>
  <c r="EQ184" i="29"/>
  <c r="EG184" i="29"/>
  <c r="DW184" i="29"/>
  <c r="DM184" i="29"/>
  <c r="DC184" i="29"/>
  <c r="CN184" i="29"/>
  <c r="BY184" i="29"/>
  <c r="AU184" i="29"/>
  <c r="AP184" i="29"/>
  <c r="AK184" i="29"/>
  <c r="AF184" i="29"/>
  <c r="AA184" i="29"/>
  <c r="FA183" i="29"/>
  <c r="FA183" i="111" s="1"/>
  <c r="EQ183" i="29"/>
  <c r="EQ183" i="111" s="1"/>
  <c r="EG183" i="29"/>
  <c r="DW183" i="29"/>
  <c r="DM183" i="29"/>
  <c r="DM183" i="111" s="1"/>
  <c r="DC183" i="29"/>
  <c r="DC183" i="111" s="1"/>
  <c r="CN183" i="29"/>
  <c r="CN183" i="111" s="1"/>
  <c r="BY183" i="29"/>
  <c r="AU183" i="29"/>
  <c r="AP183" i="29"/>
  <c r="AP183" i="111" s="1"/>
  <c r="AK183" i="29"/>
  <c r="AF183" i="29"/>
  <c r="AF183" i="111" s="1"/>
  <c r="AA183" i="29"/>
  <c r="AA183" i="111" s="1"/>
  <c r="FA182" i="29"/>
  <c r="FA182" i="111" s="1"/>
  <c r="EQ182" i="29"/>
  <c r="EQ182" i="111" s="1"/>
  <c r="EG182" i="29"/>
  <c r="EG182" i="111" s="1"/>
  <c r="DW182" i="29"/>
  <c r="DW182" i="111" s="1"/>
  <c r="DM182" i="29"/>
  <c r="DM182" i="111" s="1"/>
  <c r="DC182" i="29"/>
  <c r="DC182" i="111" s="1"/>
  <c r="CN182" i="29"/>
  <c r="CN182" i="111" s="1"/>
  <c r="BY182" i="29"/>
  <c r="BY182" i="111" s="1"/>
  <c r="AU182" i="29"/>
  <c r="AU182" i="111" s="1"/>
  <c r="AP182" i="29"/>
  <c r="AP182" i="111" s="1"/>
  <c r="AK182" i="29"/>
  <c r="AK182" i="111" s="1"/>
  <c r="AF182" i="29"/>
  <c r="AA182" i="29"/>
  <c r="AA182" i="111" s="1"/>
  <c r="EZ191" i="29"/>
  <c r="EP191" i="29"/>
  <c r="EF191" i="29"/>
  <c r="DV191" i="29"/>
  <c r="DL191" i="29"/>
  <c r="DB191" i="29"/>
  <c r="CM191" i="29"/>
  <c r="BX191" i="29"/>
  <c r="AT191" i="29"/>
  <c r="AO191" i="29"/>
  <c r="AJ191" i="29"/>
  <c r="AE191" i="29"/>
  <c r="Z191" i="29"/>
  <c r="EZ190" i="29"/>
  <c r="EP190" i="29"/>
  <c r="EF190" i="29"/>
  <c r="DV190" i="29"/>
  <c r="DL190" i="29"/>
  <c r="DB190" i="29"/>
  <c r="CM190" i="29"/>
  <c r="BX190" i="29"/>
  <c r="AT190" i="29"/>
  <c r="AO190" i="29"/>
  <c r="AJ190" i="29"/>
  <c r="AE190" i="29"/>
  <c r="Z190" i="29"/>
  <c r="EZ189" i="29"/>
  <c r="EP189" i="29"/>
  <c r="EF189" i="29"/>
  <c r="DV189" i="29"/>
  <c r="DL189" i="29"/>
  <c r="DB189" i="29"/>
  <c r="CM189" i="29"/>
  <c r="BX189" i="29"/>
  <c r="AT189" i="29"/>
  <c r="AO189" i="29"/>
  <c r="AJ189" i="29"/>
  <c r="AE189" i="29"/>
  <c r="Z189" i="29"/>
  <c r="EZ188" i="29"/>
  <c r="EP188" i="29"/>
  <c r="EF188" i="29"/>
  <c r="DV188" i="29"/>
  <c r="DL188" i="29"/>
  <c r="DB188" i="29"/>
  <c r="CM188" i="29"/>
  <c r="BX188" i="29"/>
  <c r="AT188" i="29"/>
  <c r="AO188" i="29"/>
  <c r="AJ188" i="29"/>
  <c r="AE188" i="29"/>
  <c r="Z188" i="29"/>
  <c r="EZ187" i="29"/>
  <c r="EP187" i="29"/>
  <c r="EF187" i="29"/>
  <c r="DV187" i="29"/>
  <c r="DL187" i="29"/>
  <c r="DB187" i="29"/>
  <c r="CM187" i="29"/>
  <c r="BX187" i="29"/>
  <c r="AT187" i="29"/>
  <c r="AO187" i="29"/>
  <c r="AJ187" i="29"/>
  <c r="AE187" i="29"/>
  <c r="Z187" i="29"/>
  <c r="EZ186" i="29"/>
  <c r="EP186" i="29"/>
  <c r="EF186" i="29"/>
  <c r="DV186" i="29"/>
  <c r="DL186" i="29"/>
  <c r="DB186" i="29"/>
  <c r="CM186" i="29"/>
  <c r="BX186" i="29"/>
  <c r="AT186" i="29"/>
  <c r="AO186" i="29"/>
  <c r="AJ186" i="29"/>
  <c r="AE186" i="29"/>
  <c r="Z186" i="29"/>
  <c r="EZ185" i="29"/>
  <c r="EP185" i="29"/>
  <c r="EF185" i="29"/>
  <c r="DV185" i="29"/>
  <c r="DL185" i="29"/>
  <c r="DB185" i="29"/>
  <c r="CM185" i="29"/>
  <c r="BX185" i="29"/>
  <c r="AT185" i="29"/>
  <c r="AO185" i="29"/>
  <c r="AJ185" i="29"/>
  <c r="AE185" i="29"/>
  <c r="Z185" i="29"/>
  <c r="EZ184" i="29"/>
  <c r="EP184" i="29"/>
  <c r="EF184" i="29"/>
  <c r="DV184" i="29"/>
  <c r="DL184" i="29"/>
  <c r="DB184" i="29"/>
  <c r="CM184" i="29"/>
  <c r="BX184" i="29"/>
  <c r="AT184" i="29"/>
  <c r="AO184" i="29"/>
  <c r="AJ184" i="29"/>
  <c r="AE184" i="29"/>
  <c r="Z184" i="29"/>
  <c r="EZ183" i="29"/>
  <c r="EZ183" i="111" s="1"/>
  <c r="EP183" i="29"/>
  <c r="EP183" i="111" s="1"/>
  <c r="EF183" i="29"/>
  <c r="EF183" i="111" s="1"/>
  <c r="DV183" i="29"/>
  <c r="DV183" i="111" s="1"/>
  <c r="DL183" i="29"/>
  <c r="DL183" i="111" s="1"/>
  <c r="DB183" i="29"/>
  <c r="DB183" i="111" s="1"/>
  <c r="CM183" i="29"/>
  <c r="CM183" i="111" s="1"/>
  <c r="BX183" i="29"/>
  <c r="BX183" i="111" s="1"/>
  <c r="AT183" i="29"/>
  <c r="AT183" i="111" s="1"/>
  <c r="AO183" i="29"/>
  <c r="AO183" i="111" s="1"/>
  <c r="AJ183" i="29"/>
  <c r="AJ183" i="111" s="1"/>
  <c r="AE183" i="29"/>
  <c r="AE183" i="111" s="1"/>
  <c r="Z183" i="29"/>
  <c r="Z183" i="111" s="1"/>
  <c r="EZ182" i="29"/>
  <c r="EZ182" i="111" s="1"/>
  <c r="EP182" i="29"/>
  <c r="EP182" i="111" s="1"/>
  <c r="EF182" i="29"/>
  <c r="EF182" i="111" s="1"/>
  <c r="DV182" i="29"/>
  <c r="DV182" i="111" s="1"/>
  <c r="DL182" i="29"/>
  <c r="DL182" i="111" s="1"/>
  <c r="DB182" i="29"/>
  <c r="DB182" i="111" s="1"/>
  <c r="CM182" i="29"/>
  <c r="CM182" i="111" s="1"/>
  <c r="BX182" i="29"/>
  <c r="BX182" i="111" s="1"/>
  <c r="AT182" i="29"/>
  <c r="AT182" i="111" s="1"/>
  <c r="AO182" i="29"/>
  <c r="AO182" i="111" s="1"/>
  <c r="AJ182" i="29"/>
  <c r="AJ182" i="111" s="1"/>
  <c r="AE182" i="29"/>
  <c r="AE182" i="111" s="1"/>
  <c r="Z182" i="29"/>
  <c r="Z182" i="111" s="1"/>
  <c r="EY191" i="29"/>
  <c r="EO191" i="29"/>
  <c r="EE191" i="29"/>
  <c r="DU191" i="29"/>
  <c r="DK191" i="29"/>
  <c r="DA191" i="29"/>
  <c r="CL191" i="29"/>
  <c r="BW191" i="29"/>
  <c r="AS191" i="29"/>
  <c r="AN191" i="29"/>
  <c r="AI191" i="29"/>
  <c r="AD191" i="29"/>
  <c r="Y191" i="29"/>
  <c r="EY190" i="29"/>
  <c r="EO190" i="29"/>
  <c r="EE190" i="29"/>
  <c r="DU190" i="29"/>
  <c r="DK190" i="29"/>
  <c r="DA190" i="29"/>
  <c r="CL190" i="29"/>
  <c r="BW190" i="29"/>
  <c r="AS190" i="29"/>
  <c r="AN190" i="29"/>
  <c r="AI190" i="29"/>
  <c r="AD190" i="29"/>
  <c r="Y190" i="29"/>
  <c r="EY189" i="29"/>
  <c r="EO189" i="29"/>
  <c r="EE189" i="29"/>
  <c r="DU189" i="29"/>
  <c r="DK189" i="29"/>
  <c r="DA189" i="29"/>
  <c r="CL189" i="29"/>
  <c r="BW189" i="29"/>
  <c r="AS189" i="29"/>
  <c r="AN189" i="29"/>
  <c r="AI189" i="29"/>
  <c r="AD189" i="29"/>
  <c r="Y189" i="29"/>
  <c r="EY188" i="29"/>
  <c r="EO188" i="29"/>
  <c r="EE188" i="29"/>
  <c r="DU188" i="29"/>
  <c r="DK188" i="29"/>
  <c r="DA188" i="29"/>
  <c r="CL188" i="29"/>
  <c r="BW188" i="29"/>
  <c r="AS188" i="29"/>
  <c r="AN188" i="29"/>
  <c r="AI188" i="29"/>
  <c r="AD188" i="29"/>
  <c r="Y188" i="29"/>
  <c r="EY187" i="29"/>
  <c r="EO187" i="29"/>
  <c r="EE187" i="29"/>
  <c r="DU187" i="29"/>
  <c r="DK187" i="29"/>
  <c r="DA187" i="29"/>
  <c r="CL187" i="29"/>
  <c r="BW187" i="29"/>
  <c r="AS187" i="29"/>
  <c r="AN187" i="29"/>
  <c r="AI187" i="29"/>
  <c r="AD187" i="29"/>
  <c r="Y187" i="29"/>
  <c r="EY186" i="29"/>
  <c r="EO186" i="29"/>
  <c r="EE186" i="29"/>
  <c r="DU186" i="29"/>
  <c r="DK186" i="29"/>
  <c r="DA186" i="29"/>
  <c r="CL186" i="29"/>
  <c r="BW186" i="29"/>
  <c r="AS186" i="29"/>
  <c r="AN186" i="29"/>
  <c r="AI186" i="29"/>
  <c r="AD186" i="29"/>
  <c r="Y186" i="29"/>
  <c r="EY185" i="29"/>
  <c r="EO185" i="29"/>
  <c r="EE185" i="29"/>
  <c r="DU185" i="29"/>
  <c r="DK185" i="29"/>
  <c r="DA185" i="29"/>
  <c r="CL185" i="29"/>
  <c r="BW185" i="29"/>
  <c r="AS185" i="29"/>
  <c r="AN185" i="29"/>
  <c r="AI185" i="29"/>
  <c r="AD185" i="29"/>
  <c r="Y185" i="29"/>
  <c r="EY184" i="29"/>
  <c r="EO184" i="29"/>
  <c r="EE184" i="29"/>
  <c r="DU184" i="29"/>
  <c r="DK184" i="29"/>
  <c r="DA184" i="29"/>
  <c r="CL184" i="29"/>
  <c r="BW184" i="29"/>
  <c r="AS184" i="29"/>
  <c r="AN184" i="29"/>
  <c r="AI184" i="29"/>
  <c r="AD184" i="29"/>
  <c r="Y184" i="29"/>
  <c r="EY183" i="29"/>
  <c r="EY183" i="111" s="1"/>
  <c r="EO183" i="29"/>
  <c r="EO183" i="111" s="1"/>
  <c r="EE183" i="29"/>
  <c r="EE183" i="111" s="1"/>
  <c r="DU183" i="29"/>
  <c r="DU183" i="111" s="1"/>
  <c r="DK183" i="29"/>
  <c r="DK183" i="111" s="1"/>
  <c r="DA183" i="29"/>
  <c r="DA183" i="111" s="1"/>
  <c r="CL183" i="29"/>
  <c r="CL183" i="111" s="1"/>
  <c r="BW183" i="29"/>
  <c r="BW183" i="111" s="1"/>
  <c r="AS183" i="29"/>
  <c r="AS183" i="111" s="1"/>
  <c r="AN183" i="29"/>
  <c r="AN183" i="111" s="1"/>
  <c r="AI183" i="29"/>
  <c r="AI183" i="111" s="1"/>
  <c r="AD183" i="29"/>
  <c r="AD183" i="111" s="1"/>
  <c r="Y183" i="29"/>
  <c r="Y183" i="111" s="1"/>
  <c r="EY182" i="29"/>
  <c r="EY182" i="111" s="1"/>
  <c r="EO182" i="29"/>
  <c r="EO182" i="111" s="1"/>
  <c r="EE182" i="29"/>
  <c r="EE182" i="111" s="1"/>
  <c r="DU182" i="29"/>
  <c r="DU182" i="111" s="1"/>
  <c r="DK182" i="29"/>
  <c r="DK182" i="111" s="1"/>
  <c r="DA182" i="29"/>
  <c r="DA182" i="111" s="1"/>
  <c r="CL182" i="29"/>
  <c r="CL182" i="111" s="1"/>
  <c r="BW182" i="29"/>
  <c r="BW182" i="111" s="1"/>
  <c r="AS182" i="29"/>
  <c r="AS182" i="111" s="1"/>
  <c r="AN182" i="29"/>
  <c r="AN182" i="111" s="1"/>
  <c r="AI182" i="29"/>
  <c r="AI182" i="111" s="1"/>
  <c r="AD182" i="29"/>
  <c r="AD182" i="111" s="1"/>
  <c r="Y182" i="29"/>
  <c r="Y182" i="111" s="1"/>
  <c r="D183" i="29"/>
  <c r="D183" i="111" s="1"/>
  <c r="E183" i="29"/>
  <c r="E183" i="111"/>
  <c r="F183" i="29"/>
  <c r="F183" i="111"/>
  <c r="G183" i="29"/>
  <c r="G183" i="111"/>
  <c r="I183" i="29"/>
  <c r="I183" i="111" s="1"/>
  <c r="J183" i="29"/>
  <c r="J183" i="111"/>
  <c r="K183" i="29"/>
  <c r="K183" i="111"/>
  <c r="L183" i="29"/>
  <c r="L183" i="111"/>
  <c r="N183" i="29"/>
  <c r="N183" i="111" s="1"/>
  <c r="O183" i="29"/>
  <c r="O183" i="111"/>
  <c r="P183" i="29"/>
  <c r="P183" i="111"/>
  <c r="Q183" i="29"/>
  <c r="Q183" i="111" s="1"/>
  <c r="S183" i="29"/>
  <c r="S183" i="111"/>
  <c r="T183" i="29"/>
  <c r="T183" i="111" s="1"/>
  <c r="U183" i="29"/>
  <c r="U183" i="111" s="1"/>
  <c r="V183" i="29"/>
  <c r="V183" i="111" s="1"/>
  <c r="D184" i="29"/>
  <c r="E184" i="29"/>
  <c r="F184" i="29"/>
  <c r="G184" i="29"/>
  <c r="H184" i="29"/>
  <c r="I184" i="29"/>
  <c r="J184" i="29"/>
  <c r="K184" i="29"/>
  <c r="L184" i="29"/>
  <c r="M184" i="29"/>
  <c r="N184" i="29"/>
  <c r="O184" i="29"/>
  <c r="P184" i="29"/>
  <c r="Q184" i="29"/>
  <c r="R184" i="29"/>
  <c r="S184" i="29"/>
  <c r="T184" i="29"/>
  <c r="U184" i="29"/>
  <c r="V184" i="29"/>
  <c r="W184" i="29"/>
  <c r="D185" i="29"/>
  <c r="E185" i="29"/>
  <c r="F185" i="29"/>
  <c r="G185" i="29"/>
  <c r="H185" i="29"/>
  <c r="I185" i="29"/>
  <c r="J185" i="29"/>
  <c r="K185" i="29"/>
  <c r="L185" i="29"/>
  <c r="M185" i="29"/>
  <c r="N185" i="29"/>
  <c r="O185" i="29"/>
  <c r="P185" i="29"/>
  <c r="Q185" i="29"/>
  <c r="R185" i="29"/>
  <c r="S185" i="29"/>
  <c r="T185" i="29"/>
  <c r="U185" i="29"/>
  <c r="V185" i="29"/>
  <c r="W185" i="29"/>
  <c r="D186" i="29"/>
  <c r="E186" i="29"/>
  <c r="F186" i="29"/>
  <c r="G186" i="29"/>
  <c r="H186" i="29"/>
  <c r="I186" i="29"/>
  <c r="J186" i="29"/>
  <c r="K186" i="29"/>
  <c r="L186" i="29"/>
  <c r="M186" i="29"/>
  <c r="N186" i="29"/>
  <c r="O186" i="29"/>
  <c r="P186" i="29"/>
  <c r="Q186" i="29"/>
  <c r="R186" i="29"/>
  <c r="S186" i="29"/>
  <c r="T186" i="29"/>
  <c r="U186" i="29"/>
  <c r="V186" i="29"/>
  <c r="W186" i="29"/>
  <c r="D187" i="29"/>
  <c r="E187" i="29"/>
  <c r="F187" i="29"/>
  <c r="G187" i="29"/>
  <c r="H187" i="29"/>
  <c r="I187" i="29"/>
  <c r="J187" i="29"/>
  <c r="K187" i="29"/>
  <c r="L187" i="29"/>
  <c r="M187" i="29"/>
  <c r="N187" i="29"/>
  <c r="O187" i="29"/>
  <c r="P187" i="29"/>
  <c r="Q187" i="29"/>
  <c r="R187" i="29"/>
  <c r="S187" i="29"/>
  <c r="T187" i="29"/>
  <c r="U187" i="29"/>
  <c r="V187" i="29"/>
  <c r="W187" i="29"/>
  <c r="D188" i="29"/>
  <c r="E188" i="29"/>
  <c r="F188" i="29"/>
  <c r="G188" i="29"/>
  <c r="H188" i="29"/>
  <c r="I188" i="29"/>
  <c r="J188" i="29"/>
  <c r="K188" i="29"/>
  <c r="L188" i="29"/>
  <c r="M188" i="29"/>
  <c r="N188" i="29"/>
  <c r="O188" i="29"/>
  <c r="P188" i="29"/>
  <c r="Q188" i="29"/>
  <c r="R188" i="29"/>
  <c r="S188" i="29"/>
  <c r="T188" i="29"/>
  <c r="U188" i="29"/>
  <c r="V188" i="29"/>
  <c r="W188" i="29"/>
  <c r="D189" i="29"/>
  <c r="E189" i="29"/>
  <c r="F189" i="29"/>
  <c r="G189" i="29"/>
  <c r="H189" i="29"/>
  <c r="I189" i="29"/>
  <c r="J189" i="29"/>
  <c r="K189" i="29"/>
  <c r="L189" i="29"/>
  <c r="M189" i="29"/>
  <c r="N189" i="29"/>
  <c r="O189" i="29"/>
  <c r="P189" i="29"/>
  <c r="Q189" i="29"/>
  <c r="R189" i="29"/>
  <c r="S189" i="29"/>
  <c r="T189" i="29"/>
  <c r="U189" i="29"/>
  <c r="V189" i="29"/>
  <c r="W189" i="29"/>
  <c r="D190" i="29"/>
  <c r="E190" i="29"/>
  <c r="F190" i="29"/>
  <c r="G190" i="29"/>
  <c r="H190" i="29"/>
  <c r="I190" i="29"/>
  <c r="J190" i="29"/>
  <c r="K190" i="29"/>
  <c r="L190" i="29"/>
  <c r="M190" i="29"/>
  <c r="N190" i="29"/>
  <c r="O190" i="29"/>
  <c r="P190" i="29"/>
  <c r="Q190" i="29"/>
  <c r="R190" i="29"/>
  <c r="S190" i="29"/>
  <c r="T190" i="29"/>
  <c r="U190" i="29"/>
  <c r="V190" i="29"/>
  <c r="W190" i="29"/>
  <c r="D191" i="29"/>
  <c r="E191" i="29"/>
  <c r="F191" i="29"/>
  <c r="G191" i="29"/>
  <c r="H191" i="29"/>
  <c r="I191" i="29"/>
  <c r="J191" i="29"/>
  <c r="K191" i="29"/>
  <c r="L191" i="29"/>
  <c r="M191" i="29"/>
  <c r="N191" i="29"/>
  <c r="O191" i="29"/>
  <c r="P191" i="29"/>
  <c r="Q191" i="29"/>
  <c r="R191" i="29"/>
  <c r="S191" i="29"/>
  <c r="T191" i="29"/>
  <c r="U191" i="29"/>
  <c r="V191" i="29"/>
  <c r="W191" i="29"/>
  <c r="H192" i="29"/>
  <c r="M192" i="29"/>
  <c r="R192" i="29"/>
  <c r="W192" i="29"/>
  <c r="X183" i="29"/>
  <c r="X183" i="111" s="1"/>
  <c r="X184" i="29"/>
  <c r="X185" i="29"/>
  <c r="X186" i="29"/>
  <c r="X187" i="29"/>
  <c r="X188" i="29"/>
  <c r="X189" i="29"/>
  <c r="X190" i="29"/>
  <c r="X191" i="29"/>
  <c r="E182" i="29"/>
  <c r="F182" i="29"/>
  <c r="F182" i="111" s="1"/>
  <c r="G182" i="29"/>
  <c r="G182" i="111"/>
  <c r="H182" i="29"/>
  <c r="H182" i="111" s="1"/>
  <c r="I182" i="29"/>
  <c r="I182" i="111" s="1"/>
  <c r="J182" i="29"/>
  <c r="J182" i="111" s="1"/>
  <c r="K182" i="29"/>
  <c r="K182" i="111"/>
  <c r="L182" i="29"/>
  <c r="L182" i="111" s="1"/>
  <c r="M182" i="29"/>
  <c r="M182" i="111" s="1"/>
  <c r="N182" i="29"/>
  <c r="N182" i="111" s="1"/>
  <c r="O182" i="29"/>
  <c r="O182" i="111"/>
  <c r="P182" i="29"/>
  <c r="P182" i="111" s="1"/>
  <c r="Q182" i="29"/>
  <c r="Q182" i="111" s="1"/>
  <c r="R182" i="29"/>
  <c r="R182" i="111" s="1"/>
  <c r="S182" i="29"/>
  <c r="S182" i="111"/>
  <c r="T182" i="29"/>
  <c r="T182" i="111" s="1"/>
  <c r="U182" i="29"/>
  <c r="U182" i="111" s="1"/>
  <c r="V182" i="29"/>
  <c r="V182" i="111" s="1"/>
  <c r="W182" i="29"/>
  <c r="W182" i="111"/>
  <c r="EX191" i="29"/>
  <c r="EN191" i="29"/>
  <c r="ED191" i="29"/>
  <c r="DT191" i="29"/>
  <c r="DJ191" i="29"/>
  <c r="CZ191" i="29"/>
  <c r="CK191" i="29"/>
  <c r="BV191" i="29"/>
  <c r="BG191" i="29"/>
  <c r="AR191" i="29"/>
  <c r="AM191" i="29"/>
  <c r="AH191" i="29"/>
  <c r="AC191" i="29"/>
  <c r="EX190" i="29"/>
  <c r="EN190" i="29"/>
  <c r="ED190" i="29"/>
  <c r="DT190" i="29"/>
  <c r="DJ190" i="29"/>
  <c r="CZ190" i="29"/>
  <c r="CK190" i="29"/>
  <c r="BV190" i="29"/>
  <c r="BG190" i="29"/>
  <c r="AR190" i="29"/>
  <c r="AM190" i="29"/>
  <c r="AH190" i="29"/>
  <c r="AC190" i="29"/>
  <c r="EX189" i="29"/>
  <c r="EN189" i="29"/>
  <c r="ED189" i="29"/>
  <c r="DT189" i="29"/>
  <c r="DJ189" i="29"/>
  <c r="CZ189" i="29"/>
  <c r="CK189" i="29"/>
  <c r="BV189" i="29"/>
  <c r="BG189" i="29"/>
  <c r="AR189" i="29"/>
  <c r="AM189" i="29"/>
  <c r="AH189" i="29"/>
  <c r="AC189" i="29"/>
  <c r="EX188" i="29"/>
  <c r="EN188" i="29"/>
  <c r="ED188" i="29"/>
  <c r="DT188" i="29"/>
  <c r="DJ188" i="29"/>
  <c r="CZ188" i="29"/>
  <c r="CK188" i="29"/>
  <c r="BV188" i="29"/>
  <c r="BG188" i="29"/>
  <c r="AR188" i="29"/>
  <c r="AM188" i="29"/>
  <c r="AH188" i="29"/>
  <c r="AC188" i="29"/>
  <c r="EX187" i="29"/>
  <c r="EN187" i="29"/>
  <c r="ED187" i="29"/>
  <c r="DT187" i="29"/>
  <c r="DJ187" i="29"/>
  <c r="CZ187" i="29"/>
  <c r="CK187" i="29"/>
  <c r="BV187" i="29"/>
  <c r="BG187" i="29"/>
  <c r="AR187" i="29"/>
  <c r="AM187" i="29"/>
  <c r="AH187" i="29"/>
  <c r="AC187" i="29"/>
  <c r="EX186" i="29"/>
  <c r="EN186" i="29"/>
  <c r="ED186" i="29"/>
  <c r="DT186" i="29"/>
  <c r="DJ186" i="29"/>
  <c r="CZ186" i="29"/>
  <c r="CK186" i="29"/>
  <c r="BV186" i="29"/>
  <c r="BG186" i="29"/>
  <c r="AR186" i="29"/>
  <c r="AM186" i="29"/>
  <c r="AH186" i="29"/>
  <c r="AC186" i="29"/>
  <c r="EX185" i="29"/>
  <c r="EN185" i="29"/>
  <c r="ED185" i="29"/>
  <c r="DT185" i="29"/>
  <c r="DJ185" i="29"/>
  <c r="CZ185" i="29"/>
  <c r="CK185" i="29"/>
  <c r="BV185" i="29"/>
  <c r="BG185" i="29"/>
  <c r="AR185" i="29"/>
  <c r="AM185" i="29"/>
  <c r="AH185" i="29"/>
  <c r="AC185" i="29"/>
  <c r="EX184" i="29"/>
  <c r="EN184" i="29"/>
  <c r="ED184" i="29"/>
  <c r="DT184" i="29"/>
  <c r="DJ184" i="29"/>
  <c r="CZ184" i="29"/>
  <c r="CK184" i="29"/>
  <c r="BV184" i="29"/>
  <c r="BG184" i="29"/>
  <c r="AR184" i="29"/>
  <c r="AM184" i="29"/>
  <c r="AH184" i="29"/>
  <c r="AC184" i="29"/>
  <c r="EX183" i="29"/>
  <c r="EN183" i="29"/>
  <c r="EN183" i="111" s="1"/>
  <c r="ED183" i="29"/>
  <c r="ED183" i="111" s="1"/>
  <c r="DT183" i="29"/>
  <c r="DT183" i="111" s="1"/>
  <c r="DJ183" i="29"/>
  <c r="DJ183" i="111" s="1"/>
  <c r="CZ183" i="29"/>
  <c r="CZ183" i="111" s="1"/>
  <c r="CK183" i="29"/>
  <c r="CK183" i="111" s="1"/>
  <c r="BV183" i="29"/>
  <c r="BV183" i="111" s="1"/>
  <c r="BG183" i="29"/>
  <c r="BG183" i="111" s="1"/>
  <c r="AR183" i="29"/>
  <c r="AR183" i="111" s="1"/>
  <c r="AM183" i="29"/>
  <c r="AM183" i="111" s="1"/>
  <c r="AH183" i="29"/>
  <c r="AH183" i="111" s="1"/>
  <c r="AC183" i="29"/>
  <c r="AC183" i="111" s="1"/>
  <c r="EX182" i="29"/>
  <c r="EX182" i="111" s="1"/>
  <c r="EN182" i="29"/>
  <c r="EN182" i="111" s="1"/>
  <c r="ED182" i="29"/>
  <c r="ED182" i="111" s="1"/>
  <c r="DT182" i="29"/>
  <c r="DT182" i="111" s="1"/>
  <c r="DJ182" i="29"/>
  <c r="DJ182" i="111" s="1"/>
  <c r="CZ182" i="29"/>
  <c r="CZ182" i="111" s="1"/>
  <c r="CK182" i="29"/>
  <c r="CK182" i="111" s="1"/>
  <c r="BV182" i="29"/>
  <c r="BV182" i="111" s="1"/>
  <c r="BG182" i="29"/>
  <c r="BG182" i="111" s="1"/>
  <c r="AR182" i="29"/>
  <c r="AR182" i="111" s="1"/>
  <c r="AM182" i="29"/>
  <c r="AM182" i="111" s="1"/>
  <c r="AH182" i="29"/>
  <c r="AH182" i="111" s="1"/>
  <c r="AC182" i="29"/>
  <c r="AC182" i="111" s="1"/>
  <c r="X182" i="29"/>
  <c r="X182" i="111" s="1"/>
  <c r="EY145" i="29"/>
  <c r="EZ145" i="29"/>
  <c r="FA145" i="29"/>
  <c r="FB145" i="29"/>
  <c r="FC145" i="29"/>
  <c r="FD145" i="29"/>
  <c r="FE145" i="29"/>
  <c r="FF145" i="29"/>
  <c r="FG145" i="29"/>
  <c r="EY146" i="29"/>
  <c r="EZ146" i="29"/>
  <c r="FA146" i="29"/>
  <c r="FC146" i="29"/>
  <c r="FD146" i="29"/>
  <c r="FE146" i="29"/>
  <c r="FF146" i="29"/>
  <c r="EY147" i="29"/>
  <c r="EZ147" i="29"/>
  <c r="FA147" i="29"/>
  <c r="FB147" i="29"/>
  <c r="FC147" i="29"/>
  <c r="FD147" i="29"/>
  <c r="FE147" i="29"/>
  <c r="FF147" i="29"/>
  <c r="FG147" i="29"/>
  <c r="EY148" i="29"/>
  <c r="EZ148" i="29"/>
  <c r="FA148" i="29"/>
  <c r="FB148" i="29"/>
  <c r="FC148" i="29"/>
  <c r="FD148" i="29"/>
  <c r="FE148" i="29"/>
  <c r="FF148" i="29"/>
  <c r="FG148" i="29"/>
  <c r="EY149" i="29"/>
  <c r="EZ149" i="29"/>
  <c r="FA149" i="29"/>
  <c r="FB149" i="29"/>
  <c r="FC149" i="29"/>
  <c r="FD149" i="29"/>
  <c r="FE149" i="29"/>
  <c r="FF149" i="29"/>
  <c r="FG149" i="29"/>
  <c r="EY150" i="29"/>
  <c r="EZ150" i="29"/>
  <c r="FA150" i="29"/>
  <c r="FB150" i="29"/>
  <c r="FC150" i="29"/>
  <c r="FD150" i="29"/>
  <c r="FE150" i="29"/>
  <c r="FF150" i="29"/>
  <c r="FG150" i="29"/>
  <c r="EY151" i="29"/>
  <c r="EZ151" i="29"/>
  <c r="FA151" i="29"/>
  <c r="FB151" i="29"/>
  <c r="FC151" i="29"/>
  <c r="FD151" i="29"/>
  <c r="FE151" i="29"/>
  <c r="FF151" i="29"/>
  <c r="FG151" i="29"/>
  <c r="EY152" i="29"/>
  <c r="EZ152" i="29"/>
  <c r="FA152" i="29"/>
  <c r="FB152" i="29"/>
  <c r="FC152" i="29"/>
  <c r="FD152" i="29"/>
  <c r="FE152" i="29"/>
  <c r="FF152" i="29"/>
  <c r="FG152" i="29"/>
  <c r="EY153" i="29"/>
  <c r="EZ153" i="29"/>
  <c r="FA153" i="29"/>
  <c r="FB153" i="29"/>
  <c r="FC153" i="29"/>
  <c r="FD153" i="29"/>
  <c r="FE153" i="29"/>
  <c r="FF153" i="29"/>
  <c r="FG153" i="29"/>
  <c r="EY154" i="29"/>
  <c r="EZ154" i="29"/>
  <c r="FA154" i="29"/>
  <c r="FB154" i="29"/>
  <c r="FC154" i="29"/>
  <c r="FD154" i="29"/>
  <c r="FE154" i="29"/>
  <c r="FF154" i="29"/>
  <c r="FG154" i="29"/>
  <c r="EY155" i="29"/>
  <c r="EZ155" i="29"/>
  <c r="FA155" i="29"/>
  <c r="FB155" i="29"/>
  <c r="FC155" i="29"/>
  <c r="FD155" i="29"/>
  <c r="FE155" i="29"/>
  <c r="FF155" i="29"/>
  <c r="FG155" i="29"/>
  <c r="EY156" i="29"/>
  <c r="EZ156" i="29"/>
  <c r="FA156" i="29"/>
  <c r="FB156" i="29"/>
  <c r="FC156" i="29"/>
  <c r="FD156" i="29"/>
  <c r="FE156" i="29"/>
  <c r="FF156" i="29"/>
  <c r="FG156" i="29"/>
  <c r="EY157" i="29"/>
  <c r="EZ157" i="29"/>
  <c r="FA157" i="29"/>
  <c r="FB157" i="29"/>
  <c r="FC157" i="29"/>
  <c r="FD157" i="29"/>
  <c r="FE157" i="29"/>
  <c r="FF157" i="29"/>
  <c r="FG157" i="29"/>
  <c r="EY158" i="29"/>
  <c r="EZ158" i="29"/>
  <c r="FA158" i="29"/>
  <c r="FB158" i="29"/>
  <c r="FC158" i="29"/>
  <c r="FD158" i="29"/>
  <c r="FE158" i="29"/>
  <c r="FF158" i="29"/>
  <c r="FG158" i="29"/>
  <c r="EY159" i="29"/>
  <c r="EZ159" i="29"/>
  <c r="FA159" i="29"/>
  <c r="FB159" i="29"/>
  <c r="FC159" i="29"/>
  <c r="FD159" i="29"/>
  <c r="FE159" i="29"/>
  <c r="FF159" i="29"/>
  <c r="FG159" i="29"/>
  <c r="EY160" i="29"/>
  <c r="EZ160" i="29"/>
  <c r="FA160" i="29"/>
  <c r="FB160" i="29"/>
  <c r="FC160" i="29"/>
  <c r="FD160" i="29"/>
  <c r="FE160" i="29"/>
  <c r="FF160" i="29"/>
  <c r="FG160" i="29"/>
  <c r="EY161" i="29"/>
  <c r="EZ161" i="29"/>
  <c r="FA161" i="29"/>
  <c r="FB161" i="29"/>
  <c r="FC161" i="29"/>
  <c r="FD161" i="29"/>
  <c r="FE161" i="29"/>
  <c r="FF161" i="29"/>
  <c r="FG161" i="29"/>
  <c r="EY162" i="29"/>
  <c r="EZ162" i="29"/>
  <c r="FA162" i="29"/>
  <c r="FB162" i="29"/>
  <c r="FC162" i="29"/>
  <c r="FD162" i="29"/>
  <c r="FE162" i="29"/>
  <c r="FF162" i="29"/>
  <c r="FG162" i="29"/>
  <c r="EY163" i="29"/>
  <c r="EZ163" i="29"/>
  <c r="FA163" i="29"/>
  <c r="FB163" i="29"/>
  <c r="FC163" i="29"/>
  <c r="FD163" i="29"/>
  <c r="FE163" i="29"/>
  <c r="FF163" i="29"/>
  <c r="FG163" i="29"/>
  <c r="EY164" i="29"/>
  <c r="EZ164" i="29"/>
  <c r="FA164" i="29"/>
  <c r="FB164" i="29"/>
  <c r="FC164" i="29"/>
  <c r="FD164" i="29"/>
  <c r="FE164" i="29"/>
  <c r="FF164" i="29"/>
  <c r="FG164" i="29"/>
  <c r="EY165" i="29"/>
  <c r="EZ165" i="29"/>
  <c r="FA165" i="29"/>
  <c r="FB165" i="29"/>
  <c r="FC165" i="29"/>
  <c r="FD165" i="29"/>
  <c r="FE165" i="29"/>
  <c r="FF165" i="29"/>
  <c r="FG165" i="29"/>
  <c r="EY166" i="29"/>
  <c r="EZ166" i="29"/>
  <c r="FA166" i="29"/>
  <c r="FB166" i="29"/>
  <c r="FC166" i="29"/>
  <c r="FD166" i="29"/>
  <c r="FE166" i="29"/>
  <c r="FF166" i="29"/>
  <c r="FG166" i="29"/>
  <c r="EY167" i="29"/>
  <c r="EZ167" i="29"/>
  <c r="FA167" i="29"/>
  <c r="FB167" i="29"/>
  <c r="FC167" i="29"/>
  <c r="FD167" i="29"/>
  <c r="FE167" i="29"/>
  <c r="FF167" i="29"/>
  <c r="FG167" i="29"/>
  <c r="EY168" i="29"/>
  <c r="EZ168" i="29"/>
  <c r="FA168" i="29"/>
  <c r="FB168" i="29"/>
  <c r="FC168" i="29"/>
  <c r="FD168" i="29"/>
  <c r="FE168" i="29"/>
  <c r="FF168" i="29"/>
  <c r="FG168" i="29"/>
  <c r="EY169" i="29"/>
  <c r="EZ169" i="29"/>
  <c r="FA169" i="29"/>
  <c r="FB169" i="29"/>
  <c r="FC169" i="29"/>
  <c r="FD169" i="29"/>
  <c r="FE169" i="29"/>
  <c r="FF169" i="29"/>
  <c r="FG169" i="29"/>
  <c r="EY170" i="29"/>
  <c r="EZ170" i="29"/>
  <c r="FA170" i="29"/>
  <c r="FB170" i="29"/>
  <c r="FC170" i="29"/>
  <c r="FD170" i="29"/>
  <c r="FE170" i="29"/>
  <c r="FF170" i="29"/>
  <c r="FG170" i="29"/>
  <c r="EY171" i="29"/>
  <c r="EZ171" i="29"/>
  <c r="FA171" i="29"/>
  <c r="FB171" i="29"/>
  <c r="FC171" i="29"/>
  <c r="FD171" i="29"/>
  <c r="FE171" i="29"/>
  <c r="FF171" i="29"/>
  <c r="FG171" i="29"/>
  <c r="EY172" i="29"/>
  <c r="EZ172" i="29"/>
  <c r="FA172" i="29"/>
  <c r="FB172" i="29"/>
  <c r="FC172" i="29"/>
  <c r="FD172" i="29"/>
  <c r="FE172" i="29"/>
  <c r="FF172" i="29"/>
  <c r="FG172" i="29"/>
  <c r="EY173" i="29"/>
  <c r="EZ173" i="29"/>
  <c r="FA173" i="29"/>
  <c r="FB173" i="29"/>
  <c r="FC173" i="29"/>
  <c r="FD173" i="29"/>
  <c r="FE173" i="29"/>
  <c r="FF173" i="29"/>
  <c r="FG173" i="29"/>
  <c r="EY174" i="29"/>
  <c r="EZ174" i="29"/>
  <c r="FA174" i="29"/>
  <c r="FB174" i="29"/>
  <c r="FC174" i="29"/>
  <c r="FD174" i="29"/>
  <c r="FE174" i="29"/>
  <c r="FF174" i="29"/>
  <c r="FG174" i="29"/>
  <c r="EY175" i="29"/>
  <c r="EZ175" i="29"/>
  <c r="FA175" i="29"/>
  <c r="FB175" i="29"/>
  <c r="FC175" i="29"/>
  <c r="FD175" i="29"/>
  <c r="FE175" i="29"/>
  <c r="FF175" i="29"/>
  <c r="FG175" i="29"/>
  <c r="EY176" i="29"/>
  <c r="EZ176" i="29"/>
  <c r="FA176" i="29"/>
  <c r="FB176" i="29"/>
  <c r="FC176" i="29"/>
  <c r="FD176" i="29"/>
  <c r="FE176" i="29"/>
  <c r="FF176" i="29"/>
  <c r="FG176" i="29"/>
  <c r="FB177" i="29"/>
  <c r="FC177" i="29"/>
  <c r="FD177" i="29"/>
  <c r="FG177" i="29"/>
  <c r="EX146" i="29"/>
  <c r="EX147" i="29"/>
  <c r="EX148" i="29"/>
  <c r="EX149" i="29"/>
  <c r="EX150" i="29"/>
  <c r="EX151" i="29"/>
  <c r="EX152" i="29"/>
  <c r="EX153" i="29"/>
  <c r="EX154" i="29"/>
  <c r="EX155" i="29"/>
  <c r="EX156" i="29"/>
  <c r="EX157" i="29"/>
  <c r="EX158" i="29"/>
  <c r="EX159" i="29"/>
  <c r="EX160" i="29"/>
  <c r="EX161" i="29"/>
  <c r="EX162" i="29"/>
  <c r="EX163" i="29"/>
  <c r="EX164" i="29"/>
  <c r="EX165" i="29"/>
  <c r="EX166" i="29"/>
  <c r="EX167" i="29"/>
  <c r="EX168" i="29"/>
  <c r="EX169" i="29"/>
  <c r="EX170" i="29"/>
  <c r="EX171" i="29"/>
  <c r="EX172" i="29"/>
  <c r="EX173" i="29"/>
  <c r="EX174" i="29"/>
  <c r="EX175" i="29"/>
  <c r="EX176" i="29"/>
  <c r="EX145" i="29"/>
  <c r="EO145" i="29"/>
  <c r="EP145" i="29"/>
  <c r="EQ145" i="29"/>
  <c r="ER145" i="29"/>
  <c r="ES145" i="29"/>
  <c r="ET145" i="29"/>
  <c r="EU145" i="29"/>
  <c r="EV145" i="29"/>
  <c r="EW145" i="29"/>
  <c r="EO146" i="29"/>
  <c r="EP146" i="29"/>
  <c r="EQ146" i="29"/>
  <c r="ES146" i="29"/>
  <c r="ET146" i="29"/>
  <c r="EU146" i="29"/>
  <c r="EV146" i="29"/>
  <c r="EO147" i="29"/>
  <c r="EP147" i="29"/>
  <c r="EQ147" i="29"/>
  <c r="ER147" i="29"/>
  <c r="ES147" i="29"/>
  <c r="ET147" i="29"/>
  <c r="EU147" i="29"/>
  <c r="EV147" i="29"/>
  <c r="EW147" i="29"/>
  <c r="EO148" i="29"/>
  <c r="EP148" i="29"/>
  <c r="EQ148" i="29"/>
  <c r="ER148" i="29"/>
  <c r="ES148" i="29"/>
  <c r="ET148" i="29"/>
  <c r="EU148" i="29"/>
  <c r="EV148" i="29"/>
  <c r="EW148" i="29"/>
  <c r="EO149" i="29"/>
  <c r="EP149" i="29"/>
  <c r="EQ149" i="29"/>
  <c r="ER149" i="29"/>
  <c r="ES149" i="29"/>
  <c r="ET149" i="29"/>
  <c r="EU149" i="29"/>
  <c r="EV149" i="29"/>
  <c r="EW149" i="29"/>
  <c r="EO150" i="29"/>
  <c r="EP150" i="29"/>
  <c r="EQ150" i="29"/>
  <c r="ER150" i="29"/>
  <c r="ES150" i="29"/>
  <c r="ET150" i="29"/>
  <c r="EU150" i="29"/>
  <c r="EV150" i="29"/>
  <c r="EW150" i="29"/>
  <c r="EO151" i="29"/>
  <c r="EP151" i="29"/>
  <c r="EQ151" i="29"/>
  <c r="ER151" i="29"/>
  <c r="ES151" i="29"/>
  <c r="ET151" i="29"/>
  <c r="EU151" i="29"/>
  <c r="EV151" i="29"/>
  <c r="EW151" i="29"/>
  <c r="EO152" i="29"/>
  <c r="EP152" i="29"/>
  <c r="EQ152" i="29"/>
  <c r="ER152" i="29"/>
  <c r="ES152" i="29"/>
  <c r="ET152" i="29"/>
  <c r="EU152" i="29"/>
  <c r="EV152" i="29"/>
  <c r="EW152" i="29"/>
  <c r="EO153" i="29"/>
  <c r="EP153" i="29"/>
  <c r="EQ153" i="29"/>
  <c r="ER153" i="29"/>
  <c r="ES153" i="29"/>
  <c r="ET153" i="29"/>
  <c r="EU153" i="29"/>
  <c r="EV153" i="29"/>
  <c r="EW153" i="29"/>
  <c r="EO154" i="29"/>
  <c r="EP154" i="29"/>
  <c r="EQ154" i="29"/>
  <c r="ER154" i="29"/>
  <c r="ES154" i="29"/>
  <c r="ET154" i="29"/>
  <c r="EU154" i="29"/>
  <c r="EV154" i="29"/>
  <c r="EW154" i="29"/>
  <c r="EO155" i="29"/>
  <c r="EP155" i="29"/>
  <c r="EQ155" i="29"/>
  <c r="ER155" i="29"/>
  <c r="ES155" i="29"/>
  <c r="ET155" i="29"/>
  <c r="EU155" i="29"/>
  <c r="EV155" i="29"/>
  <c r="EW155" i="29"/>
  <c r="EO156" i="29"/>
  <c r="EP156" i="29"/>
  <c r="EQ156" i="29"/>
  <c r="ER156" i="29"/>
  <c r="ES156" i="29"/>
  <c r="ET156" i="29"/>
  <c r="EU156" i="29"/>
  <c r="EV156" i="29"/>
  <c r="EW156" i="29"/>
  <c r="EO157" i="29"/>
  <c r="EP157" i="29"/>
  <c r="EQ157" i="29"/>
  <c r="ER157" i="29"/>
  <c r="ES157" i="29"/>
  <c r="ET157" i="29"/>
  <c r="EU157" i="29"/>
  <c r="EV157" i="29"/>
  <c r="EW157" i="29"/>
  <c r="EO158" i="29"/>
  <c r="EP158" i="29"/>
  <c r="EQ158" i="29"/>
  <c r="ER158" i="29"/>
  <c r="ES158" i="29"/>
  <c r="ET158" i="29"/>
  <c r="EU158" i="29"/>
  <c r="EV158" i="29"/>
  <c r="EW158" i="29"/>
  <c r="EO159" i="29"/>
  <c r="EP159" i="29"/>
  <c r="EQ159" i="29"/>
  <c r="ER159" i="29"/>
  <c r="ES159" i="29"/>
  <c r="ET159" i="29"/>
  <c r="EU159" i="29"/>
  <c r="EV159" i="29"/>
  <c r="EW159" i="29"/>
  <c r="EO160" i="29"/>
  <c r="EP160" i="29"/>
  <c r="EQ160" i="29"/>
  <c r="ER160" i="29"/>
  <c r="ES160" i="29"/>
  <c r="ET160" i="29"/>
  <c r="EU160" i="29"/>
  <c r="EV160" i="29"/>
  <c r="EW160" i="29"/>
  <c r="EO161" i="29"/>
  <c r="EP161" i="29"/>
  <c r="EQ161" i="29"/>
  <c r="ER161" i="29"/>
  <c r="ES161" i="29"/>
  <c r="ET161" i="29"/>
  <c r="EU161" i="29"/>
  <c r="EV161" i="29"/>
  <c r="EW161" i="29"/>
  <c r="EO162" i="29"/>
  <c r="EP162" i="29"/>
  <c r="EQ162" i="29"/>
  <c r="ER162" i="29"/>
  <c r="ES162" i="29"/>
  <c r="ET162" i="29"/>
  <c r="EU162" i="29"/>
  <c r="EV162" i="29"/>
  <c r="EW162" i="29"/>
  <c r="EO163" i="29"/>
  <c r="EP163" i="29"/>
  <c r="EQ163" i="29"/>
  <c r="ER163" i="29"/>
  <c r="ES163" i="29"/>
  <c r="ET163" i="29"/>
  <c r="EU163" i="29"/>
  <c r="EV163" i="29"/>
  <c r="EW163" i="29"/>
  <c r="EO164" i="29"/>
  <c r="EP164" i="29"/>
  <c r="EQ164" i="29"/>
  <c r="ER164" i="29"/>
  <c r="ES164" i="29"/>
  <c r="ET164" i="29"/>
  <c r="EU164" i="29"/>
  <c r="EV164" i="29"/>
  <c r="EW164" i="29"/>
  <c r="EO165" i="29"/>
  <c r="EP165" i="29"/>
  <c r="EQ165" i="29"/>
  <c r="ER165" i="29"/>
  <c r="ES165" i="29"/>
  <c r="ET165" i="29"/>
  <c r="EU165" i="29"/>
  <c r="EV165" i="29"/>
  <c r="EW165" i="29"/>
  <c r="EO166" i="29"/>
  <c r="EP166" i="29"/>
  <c r="EQ166" i="29"/>
  <c r="ER166" i="29"/>
  <c r="ES166" i="29"/>
  <c r="ET166" i="29"/>
  <c r="EU166" i="29"/>
  <c r="EV166" i="29"/>
  <c r="EW166" i="29"/>
  <c r="EO167" i="29"/>
  <c r="EP167" i="29"/>
  <c r="EQ167" i="29"/>
  <c r="ER167" i="29"/>
  <c r="ES167" i="29"/>
  <c r="ET167" i="29"/>
  <c r="EU167" i="29"/>
  <c r="EV167" i="29"/>
  <c r="EW167" i="29"/>
  <c r="EO168" i="29"/>
  <c r="EP168" i="29"/>
  <c r="EQ168" i="29"/>
  <c r="ER168" i="29"/>
  <c r="ES168" i="29"/>
  <c r="ET168" i="29"/>
  <c r="EU168" i="29"/>
  <c r="EV168" i="29"/>
  <c r="EW168" i="29"/>
  <c r="EO169" i="29"/>
  <c r="EP169" i="29"/>
  <c r="EQ169" i="29"/>
  <c r="ER169" i="29"/>
  <c r="ES169" i="29"/>
  <c r="ET169" i="29"/>
  <c r="EU169" i="29"/>
  <c r="EV169" i="29"/>
  <c r="EW169" i="29"/>
  <c r="EO170" i="29"/>
  <c r="EP170" i="29"/>
  <c r="EQ170" i="29"/>
  <c r="ER170" i="29"/>
  <c r="ES170" i="29"/>
  <c r="ET170" i="29"/>
  <c r="EU170" i="29"/>
  <c r="EV170" i="29"/>
  <c r="EW170" i="29"/>
  <c r="EO171" i="29"/>
  <c r="EP171" i="29"/>
  <c r="EQ171" i="29"/>
  <c r="ER171" i="29"/>
  <c r="ES171" i="29"/>
  <c r="ET171" i="29"/>
  <c r="EU171" i="29"/>
  <c r="EV171" i="29"/>
  <c r="EW171" i="29"/>
  <c r="EO172" i="29"/>
  <c r="EP172" i="29"/>
  <c r="EQ172" i="29"/>
  <c r="ER172" i="29"/>
  <c r="ES172" i="29"/>
  <c r="ET172" i="29"/>
  <c r="EU172" i="29"/>
  <c r="EV172" i="29"/>
  <c r="EW172" i="29"/>
  <c r="EO173" i="29"/>
  <c r="EP173" i="29"/>
  <c r="EQ173" i="29"/>
  <c r="ER173" i="29"/>
  <c r="ES173" i="29"/>
  <c r="ET173" i="29"/>
  <c r="EU173" i="29"/>
  <c r="EV173" i="29"/>
  <c r="EW173" i="29"/>
  <c r="EO174" i="29"/>
  <c r="EP174" i="29"/>
  <c r="EQ174" i="29"/>
  <c r="ER174" i="29"/>
  <c r="ES174" i="29"/>
  <c r="ET174" i="29"/>
  <c r="EU174" i="29"/>
  <c r="EV174" i="29"/>
  <c r="EW174" i="29"/>
  <c r="EO175" i="29"/>
  <c r="EP175" i="29"/>
  <c r="EQ175" i="29"/>
  <c r="ER175" i="29"/>
  <c r="ES175" i="29"/>
  <c r="ET175" i="29"/>
  <c r="EU175" i="29"/>
  <c r="EV175" i="29"/>
  <c r="EW175" i="29"/>
  <c r="EO176" i="29"/>
  <c r="EP176" i="29"/>
  <c r="EQ176" i="29"/>
  <c r="ER176" i="29"/>
  <c r="ES176" i="29"/>
  <c r="ET176" i="29"/>
  <c r="EU176" i="29"/>
  <c r="EV176" i="29"/>
  <c r="EW176" i="29"/>
  <c r="ER177" i="29"/>
  <c r="EW177" i="29"/>
  <c r="EN146" i="29"/>
  <c r="EN147" i="29"/>
  <c r="EN148" i="29"/>
  <c r="EN149" i="29"/>
  <c r="EN150" i="29"/>
  <c r="EN151" i="29"/>
  <c r="EN152" i="29"/>
  <c r="EN153" i="29"/>
  <c r="EN154" i="29"/>
  <c r="EN155" i="29"/>
  <c r="EN156" i="29"/>
  <c r="EN157" i="29"/>
  <c r="EN158" i="29"/>
  <c r="EN159" i="29"/>
  <c r="EN160" i="29"/>
  <c r="EN161" i="29"/>
  <c r="EN162" i="29"/>
  <c r="EN163" i="29"/>
  <c r="EN164" i="29"/>
  <c r="EN165" i="29"/>
  <c r="EN166" i="29"/>
  <c r="EN167" i="29"/>
  <c r="EN168" i="29"/>
  <c r="EN169" i="29"/>
  <c r="EN170" i="29"/>
  <c r="EN171" i="29"/>
  <c r="EN172" i="29"/>
  <c r="EN173" i="29"/>
  <c r="EN174" i="29"/>
  <c r="EN175" i="29"/>
  <c r="EN176" i="29"/>
  <c r="EN145" i="29"/>
  <c r="EE145" i="29"/>
  <c r="EF145" i="29"/>
  <c r="EG145" i="29"/>
  <c r="EH145" i="29"/>
  <c r="EI145" i="29"/>
  <c r="EJ145" i="29"/>
  <c r="EK145" i="29"/>
  <c r="EL145" i="29"/>
  <c r="EM145" i="29"/>
  <c r="EE146" i="29"/>
  <c r="EF146" i="29"/>
  <c r="EG146" i="29"/>
  <c r="EI146" i="29"/>
  <c r="EJ146" i="29"/>
  <c r="EK146" i="29"/>
  <c r="EL146" i="29"/>
  <c r="EE147" i="29"/>
  <c r="EF147" i="29"/>
  <c r="EG147" i="29"/>
  <c r="EH147" i="29"/>
  <c r="EI147" i="29"/>
  <c r="EJ147" i="29"/>
  <c r="EK147" i="29"/>
  <c r="EL147" i="29"/>
  <c r="EM147" i="29"/>
  <c r="EE148" i="29"/>
  <c r="EF148" i="29"/>
  <c r="EG148" i="29"/>
  <c r="EH148" i="29"/>
  <c r="EI148" i="29"/>
  <c r="EJ148" i="29"/>
  <c r="EK148" i="29"/>
  <c r="EL148" i="29"/>
  <c r="EM148" i="29"/>
  <c r="EE149" i="29"/>
  <c r="EF149" i="29"/>
  <c r="EG149" i="29"/>
  <c r="EH149" i="29"/>
  <c r="EI149" i="29"/>
  <c r="EJ149" i="29"/>
  <c r="EK149" i="29"/>
  <c r="EL149" i="29"/>
  <c r="EM149" i="29"/>
  <c r="EE150" i="29"/>
  <c r="EF150" i="29"/>
  <c r="EG150" i="29"/>
  <c r="EH150" i="29"/>
  <c r="EI150" i="29"/>
  <c r="EJ150" i="29"/>
  <c r="EK150" i="29"/>
  <c r="EL150" i="29"/>
  <c r="EM150" i="29"/>
  <c r="EE151" i="29"/>
  <c r="EF151" i="29"/>
  <c r="EG151" i="29"/>
  <c r="EH151" i="29"/>
  <c r="EI151" i="29"/>
  <c r="EJ151" i="29"/>
  <c r="EK151" i="29"/>
  <c r="EL151" i="29"/>
  <c r="EM151" i="29"/>
  <c r="EE152" i="29"/>
  <c r="EF152" i="29"/>
  <c r="EG152" i="29"/>
  <c r="EH152" i="29"/>
  <c r="EI152" i="29"/>
  <c r="EJ152" i="29"/>
  <c r="EK152" i="29"/>
  <c r="EL152" i="29"/>
  <c r="EM152" i="29"/>
  <c r="EE153" i="29"/>
  <c r="EF153" i="29"/>
  <c r="EG153" i="29"/>
  <c r="EH153" i="29"/>
  <c r="EI153" i="29"/>
  <c r="EJ153" i="29"/>
  <c r="EK153" i="29"/>
  <c r="EL153" i="29"/>
  <c r="EM153" i="29"/>
  <c r="EE154" i="29"/>
  <c r="EF154" i="29"/>
  <c r="EG154" i="29"/>
  <c r="EH154" i="29"/>
  <c r="EI154" i="29"/>
  <c r="EJ154" i="29"/>
  <c r="EK154" i="29"/>
  <c r="EL154" i="29"/>
  <c r="EM154" i="29"/>
  <c r="EE155" i="29"/>
  <c r="EF155" i="29"/>
  <c r="EG155" i="29"/>
  <c r="EH155" i="29"/>
  <c r="EI155" i="29"/>
  <c r="EJ155" i="29"/>
  <c r="EK155" i="29"/>
  <c r="EL155" i="29"/>
  <c r="EM155" i="29"/>
  <c r="EE156" i="29"/>
  <c r="EF156" i="29"/>
  <c r="EG156" i="29"/>
  <c r="EH156" i="29"/>
  <c r="EI156" i="29"/>
  <c r="EJ156" i="29"/>
  <c r="EK156" i="29"/>
  <c r="EL156" i="29"/>
  <c r="EM156" i="29"/>
  <c r="EE157" i="29"/>
  <c r="EF157" i="29"/>
  <c r="EG157" i="29"/>
  <c r="EH157" i="29"/>
  <c r="EI157" i="29"/>
  <c r="EJ157" i="29"/>
  <c r="EK157" i="29"/>
  <c r="EL157" i="29"/>
  <c r="EM157" i="29"/>
  <c r="EE158" i="29"/>
  <c r="EF158" i="29"/>
  <c r="EG158" i="29"/>
  <c r="EH158" i="29"/>
  <c r="EI158" i="29"/>
  <c r="EJ158" i="29"/>
  <c r="EK158" i="29"/>
  <c r="EL158" i="29"/>
  <c r="EM158" i="29"/>
  <c r="EE159" i="29"/>
  <c r="EF159" i="29"/>
  <c r="EG159" i="29"/>
  <c r="EH159" i="29"/>
  <c r="EI159" i="29"/>
  <c r="EJ159" i="29"/>
  <c r="EK159" i="29"/>
  <c r="EL159" i="29"/>
  <c r="EM159" i="29"/>
  <c r="EE160" i="29"/>
  <c r="EF160" i="29"/>
  <c r="EG160" i="29"/>
  <c r="EH160" i="29"/>
  <c r="EI160" i="29"/>
  <c r="EJ160" i="29"/>
  <c r="EK160" i="29"/>
  <c r="EL160" i="29"/>
  <c r="EM160" i="29"/>
  <c r="EE161" i="29"/>
  <c r="EF161" i="29"/>
  <c r="EG161" i="29"/>
  <c r="EH161" i="29"/>
  <c r="EI161" i="29"/>
  <c r="EJ161" i="29"/>
  <c r="EK161" i="29"/>
  <c r="EL161" i="29"/>
  <c r="EM161" i="29"/>
  <c r="EE162" i="29"/>
  <c r="EF162" i="29"/>
  <c r="EG162" i="29"/>
  <c r="EH162" i="29"/>
  <c r="EI162" i="29"/>
  <c r="EJ162" i="29"/>
  <c r="EK162" i="29"/>
  <c r="EL162" i="29"/>
  <c r="EM162" i="29"/>
  <c r="EE163" i="29"/>
  <c r="EF163" i="29"/>
  <c r="EG163" i="29"/>
  <c r="EH163" i="29"/>
  <c r="EI163" i="29"/>
  <c r="EJ163" i="29"/>
  <c r="EK163" i="29"/>
  <c r="EL163" i="29"/>
  <c r="EM163" i="29"/>
  <c r="EE164" i="29"/>
  <c r="EF164" i="29"/>
  <c r="EG164" i="29"/>
  <c r="EH164" i="29"/>
  <c r="EI164" i="29"/>
  <c r="EJ164" i="29"/>
  <c r="EK164" i="29"/>
  <c r="EL164" i="29"/>
  <c r="EM164" i="29"/>
  <c r="EE165" i="29"/>
  <c r="EF165" i="29"/>
  <c r="EG165" i="29"/>
  <c r="EH165" i="29"/>
  <c r="EI165" i="29"/>
  <c r="EJ165" i="29"/>
  <c r="EK165" i="29"/>
  <c r="EL165" i="29"/>
  <c r="EM165" i="29"/>
  <c r="EE166" i="29"/>
  <c r="EF166" i="29"/>
  <c r="EG166" i="29"/>
  <c r="EH166" i="29"/>
  <c r="EI166" i="29"/>
  <c r="EJ166" i="29"/>
  <c r="EK166" i="29"/>
  <c r="EL166" i="29"/>
  <c r="EM166" i="29"/>
  <c r="EE167" i="29"/>
  <c r="EF167" i="29"/>
  <c r="EG167" i="29"/>
  <c r="EH167" i="29"/>
  <c r="EI167" i="29"/>
  <c r="EJ167" i="29"/>
  <c r="EK167" i="29"/>
  <c r="EL167" i="29"/>
  <c r="EM167" i="29"/>
  <c r="EE168" i="29"/>
  <c r="EF168" i="29"/>
  <c r="EG168" i="29"/>
  <c r="EH168" i="29"/>
  <c r="EI168" i="29"/>
  <c r="EJ168" i="29"/>
  <c r="EK168" i="29"/>
  <c r="EL168" i="29"/>
  <c r="EM168" i="29"/>
  <c r="EE169" i="29"/>
  <c r="EF169" i="29"/>
  <c r="EG169" i="29"/>
  <c r="EH169" i="29"/>
  <c r="EI169" i="29"/>
  <c r="EJ169" i="29"/>
  <c r="EK169" i="29"/>
  <c r="EL169" i="29"/>
  <c r="EM169" i="29"/>
  <c r="EE170" i="29"/>
  <c r="EF170" i="29"/>
  <c r="EG170" i="29"/>
  <c r="EH170" i="29"/>
  <c r="EI170" i="29"/>
  <c r="EJ170" i="29"/>
  <c r="EK170" i="29"/>
  <c r="EL170" i="29"/>
  <c r="EM170" i="29"/>
  <c r="EE171" i="29"/>
  <c r="EF171" i="29"/>
  <c r="EG171" i="29"/>
  <c r="EH171" i="29"/>
  <c r="EI171" i="29"/>
  <c r="EJ171" i="29"/>
  <c r="EK171" i="29"/>
  <c r="EL171" i="29"/>
  <c r="EM171" i="29"/>
  <c r="EE172" i="29"/>
  <c r="EF172" i="29"/>
  <c r="EG172" i="29"/>
  <c r="EH172" i="29"/>
  <c r="EI172" i="29"/>
  <c r="EJ172" i="29"/>
  <c r="EK172" i="29"/>
  <c r="EL172" i="29"/>
  <c r="EM172" i="29"/>
  <c r="EE173" i="29"/>
  <c r="EF173" i="29"/>
  <c r="EG173" i="29"/>
  <c r="EH173" i="29"/>
  <c r="EI173" i="29"/>
  <c r="EJ173" i="29"/>
  <c r="EK173" i="29"/>
  <c r="EL173" i="29"/>
  <c r="EM173" i="29"/>
  <c r="EE174" i="29"/>
  <c r="EF174" i="29"/>
  <c r="EG174" i="29"/>
  <c r="EH174" i="29"/>
  <c r="EI174" i="29"/>
  <c r="EJ174" i="29"/>
  <c r="EK174" i="29"/>
  <c r="EL174" i="29"/>
  <c r="EM174" i="29"/>
  <c r="EE175" i="29"/>
  <c r="EF175" i="29"/>
  <c r="EG175" i="29"/>
  <c r="EH175" i="29"/>
  <c r="EI175" i="29"/>
  <c r="EJ175" i="29"/>
  <c r="EK175" i="29"/>
  <c r="EL175" i="29"/>
  <c r="EM175" i="29"/>
  <c r="EE176" i="29"/>
  <c r="EF176" i="29"/>
  <c r="EG176" i="29"/>
  <c r="EH176" i="29"/>
  <c r="EI176" i="29"/>
  <c r="EJ176" i="29"/>
  <c r="EK176" i="29"/>
  <c r="EL176" i="29"/>
  <c r="EM176" i="29"/>
  <c r="EH177" i="29"/>
  <c r="EM177" i="29"/>
  <c r="ED146" i="29"/>
  <c r="ED147" i="29"/>
  <c r="ED148" i="29"/>
  <c r="ED149" i="29"/>
  <c r="ED150" i="29"/>
  <c r="ED151" i="29"/>
  <c r="ED152" i="29"/>
  <c r="ED153" i="29"/>
  <c r="ED154" i="29"/>
  <c r="ED155" i="29"/>
  <c r="ED156" i="29"/>
  <c r="ED157" i="29"/>
  <c r="ED158" i="29"/>
  <c r="ED159" i="29"/>
  <c r="ED160" i="29"/>
  <c r="ED161" i="29"/>
  <c r="ED162" i="29"/>
  <c r="ED163" i="29"/>
  <c r="ED164" i="29"/>
  <c r="ED165" i="29"/>
  <c r="ED166" i="29"/>
  <c r="ED167" i="29"/>
  <c r="ED168" i="29"/>
  <c r="ED169" i="29"/>
  <c r="ED170" i="29"/>
  <c r="ED171" i="29"/>
  <c r="ED172" i="29"/>
  <c r="ED173" i="29"/>
  <c r="ED174" i="29"/>
  <c r="ED175" i="29"/>
  <c r="ED176" i="29"/>
  <c r="ED145" i="29"/>
  <c r="DU145" i="29"/>
  <c r="DV145" i="29"/>
  <c r="DW145" i="29"/>
  <c r="DX145" i="29"/>
  <c r="DY145" i="29"/>
  <c r="DZ145" i="29"/>
  <c r="EA145" i="29"/>
  <c r="EB145" i="29"/>
  <c r="EC145" i="29"/>
  <c r="DU146" i="29"/>
  <c r="DV146" i="29"/>
  <c r="DW146" i="29"/>
  <c r="DY146" i="29"/>
  <c r="DZ146" i="29"/>
  <c r="EA146" i="29"/>
  <c r="EB146" i="29"/>
  <c r="DU147" i="29"/>
  <c r="DV147" i="29"/>
  <c r="DW147" i="29"/>
  <c r="DX147" i="29"/>
  <c r="DY147" i="29"/>
  <c r="DZ147" i="29"/>
  <c r="EA147" i="29"/>
  <c r="EB147" i="29"/>
  <c r="EC147" i="29"/>
  <c r="DU148" i="29"/>
  <c r="DV148" i="29"/>
  <c r="DW148" i="29"/>
  <c r="DX148" i="29"/>
  <c r="DY148" i="29"/>
  <c r="DZ148" i="29"/>
  <c r="EA148" i="29"/>
  <c r="EB148" i="29"/>
  <c r="EC148" i="29"/>
  <c r="DU149" i="29"/>
  <c r="DV149" i="29"/>
  <c r="DW149" i="29"/>
  <c r="DX149" i="29"/>
  <c r="DY149" i="29"/>
  <c r="DZ149" i="29"/>
  <c r="EA149" i="29"/>
  <c r="EB149" i="29"/>
  <c r="EC149" i="29"/>
  <c r="DU150" i="29"/>
  <c r="DV150" i="29"/>
  <c r="DW150" i="29"/>
  <c r="DX150" i="29"/>
  <c r="DY150" i="29"/>
  <c r="DZ150" i="29"/>
  <c r="EA150" i="29"/>
  <c r="EB150" i="29"/>
  <c r="EC150" i="29"/>
  <c r="DU151" i="29"/>
  <c r="DV151" i="29"/>
  <c r="DW151" i="29"/>
  <c r="DX151" i="29"/>
  <c r="DY151" i="29"/>
  <c r="DZ151" i="29"/>
  <c r="EA151" i="29"/>
  <c r="EB151" i="29"/>
  <c r="EC151" i="29"/>
  <c r="DU152" i="29"/>
  <c r="DV152" i="29"/>
  <c r="DW152" i="29"/>
  <c r="DX152" i="29"/>
  <c r="DY152" i="29"/>
  <c r="DZ152" i="29"/>
  <c r="EA152" i="29"/>
  <c r="EB152" i="29"/>
  <c r="EC152" i="29"/>
  <c r="DU153" i="29"/>
  <c r="DV153" i="29"/>
  <c r="DW153" i="29"/>
  <c r="DX153" i="29"/>
  <c r="DY153" i="29"/>
  <c r="DZ153" i="29"/>
  <c r="EA153" i="29"/>
  <c r="EB153" i="29"/>
  <c r="EC153" i="29"/>
  <c r="DU154" i="29"/>
  <c r="DV154" i="29"/>
  <c r="DW154" i="29"/>
  <c r="DX154" i="29"/>
  <c r="DY154" i="29"/>
  <c r="DZ154" i="29"/>
  <c r="EA154" i="29"/>
  <c r="EB154" i="29"/>
  <c r="EC154" i="29"/>
  <c r="DU155" i="29"/>
  <c r="DV155" i="29"/>
  <c r="DW155" i="29"/>
  <c r="DX155" i="29"/>
  <c r="DY155" i="29"/>
  <c r="DZ155" i="29"/>
  <c r="EA155" i="29"/>
  <c r="EB155" i="29"/>
  <c r="EC155" i="29"/>
  <c r="DU156" i="29"/>
  <c r="DV156" i="29"/>
  <c r="DW156" i="29"/>
  <c r="DX156" i="29"/>
  <c r="DY156" i="29"/>
  <c r="DZ156" i="29"/>
  <c r="EA156" i="29"/>
  <c r="EB156" i="29"/>
  <c r="EC156" i="29"/>
  <c r="DU157" i="29"/>
  <c r="DV157" i="29"/>
  <c r="DW157" i="29"/>
  <c r="DX157" i="29"/>
  <c r="DY157" i="29"/>
  <c r="DZ157" i="29"/>
  <c r="EA157" i="29"/>
  <c r="EB157" i="29"/>
  <c r="EC157" i="29"/>
  <c r="DU158" i="29"/>
  <c r="DV158" i="29"/>
  <c r="DW158" i="29"/>
  <c r="DX158" i="29"/>
  <c r="DY158" i="29"/>
  <c r="DZ158" i="29"/>
  <c r="EA158" i="29"/>
  <c r="EB158" i="29"/>
  <c r="EC158" i="29"/>
  <c r="DU159" i="29"/>
  <c r="DV159" i="29"/>
  <c r="DW159" i="29"/>
  <c r="DX159" i="29"/>
  <c r="DY159" i="29"/>
  <c r="DZ159" i="29"/>
  <c r="EA159" i="29"/>
  <c r="EB159" i="29"/>
  <c r="EC159" i="29"/>
  <c r="DU160" i="29"/>
  <c r="DV160" i="29"/>
  <c r="DW160" i="29"/>
  <c r="DX160" i="29"/>
  <c r="DY160" i="29"/>
  <c r="DZ160" i="29"/>
  <c r="EA160" i="29"/>
  <c r="EB160" i="29"/>
  <c r="EC160" i="29"/>
  <c r="DU161" i="29"/>
  <c r="DV161" i="29"/>
  <c r="DW161" i="29"/>
  <c r="DX161" i="29"/>
  <c r="DY161" i="29"/>
  <c r="DZ161" i="29"/>
  <c r="EA161" i="29"/>
  <c r="EB161" i="29"/>
  <c r="EC161" i="29"/>
  <c r="DU162" i="29"/>
  <c r="DV162" i="29"/>
  <c r="DW162" i="29"/>
  <c r="DX162" i="29"/>
  <c r="DY162" i="29"/>
  <c r="DZ162" i="29"/>
  <c r="EA162" i="29"/>
  <c r="EB162" i="29"/>
  <c r="EC162" i="29"/>
  <c r="DU163" i="29"/>
  <c r="DV163" i="29"/>
  <c r="DW163" i="29"/>
  <c r="DX163" i="29"/>
  <c r="DY163" i="29"/>
  <c r="DZ163" i="29"/>
  <c r="EA163" i="29"/>
  <c r="EB163" i="29"/>
  <c r="EC163" i="29"/>
  <c r="DU164" i="29"/>
  <c r="DV164" i="29"/>
  <c r="DW164" i="29"/>
  <c r="DX164" i="29"/>
  <c r="DY164" i="29"/>
  <c r="DZ164" i="29"/>
  <c r="EA164" i="29"/>
  <c r="EB164" i="29"/>
  <c r="EC164" i="29"/>
  <c r="DU165" i="29"/>
  <c r="DV165" i="29"/>
  <c r="DW165" i="29"/>
  <c r="DX165" i="29"/>
  <c r="DY165" i="29"/>
  <c r="DZ165" i="29"/>
  <c r="EA165" i="29"/>
  <c r="EB165" i="29"/>
  <c r="EC165" i="29"/>
  <c r="DU166" i="29"/>
  <c r="DV166" i="29"/>
  <c r="DW166" i="29"/>
  <c r="DX166" i="29"/>
  <c r="DY166" i="29"/>
  <c r="DZ166" i="29"/>
  <c r="EA166" i="29"/>
  <c r="EB166" i="29"/>
  <c r="EC166" i="29"/>
  <c r="DU167" i="29"/>
  <c r="DV167" i="29"/>
  <c r="DW167" i="29"/>
  <c r="DX167" i="29"/>
  <c r="DY167" i="29"/>
  <c r="DZ167" i="29"/>
  <c r="EA167" i="29"/>
  <c r="EB167" i="29"/>
  <c r="EC167" i="29"/>
  <c r="DU168" i="29"/>
  <c r="DV168" i="29"/>
  <c r="DW168" i="29"/>
  <c r="DX168" i="29"/>
  <c r="DY168" i="29"/>
  <c r="DZ168" i="29"/>
  <c r="EA168" i="29"/>
  <c r="EB168" i="29"/>
  <c r="EC168" i="29"/>
  <c r="DU169" i="29"/>
  <c r="DV169" i="29"/>
  <c r="DW169" i="29"/>
  <c r="DX169" i="29"/>
  <c r="DY169" i="29"/>
  <c r="DZ169" i="29"/>
  <c r="EA169" i="29"/>
  <c r="EB169" i="29"/>
  <c r="EC169" i="29"/>
  <c r="DU170" i="29"/>
  <c r="DV170" i="29"/>
  <c r="DW170" i="29"/>
  <c r="DX170" i="29"/>
  <c r="DY170" i="29"/>
  <c r="DZ170" i="29"/>
  <c r="EA170" i="29"/>
  <c r="EB170" i="29"/>
  <c r="EC170" i="29"/>
  <c r="DU171" i="29"/>
  <c r="DV171" i="29"/>
  <c r="DW171" i="29"/>
  <c r="DX171" i="29"/>
  <c r="DY171" i="29"/>
  <c r="DZ171" i="29"/>
  <c r="EA171" i="29"/>
  <c r="EB171" i="29"/>
  <c r="EC171" i="29"/>
  <c r="DU172" i="29"/>
  <c r="DV172" i="29"/>
  <c r="DW172" i="29"/>
  <c r="DX172" i="29"/>
  <c r="DY172" i="29"/>
  <c r="DZ172" i="29"/>
  <c r="EA172" i="29"/>
  <c r="EB172" i="29"/>
  <c r="EC172" i="29"/>
  <c r="DU173" i="29"/>
  <c r="DV173" i="29"/>
  <c r="DW173" i="29"/>
  <c r="DX173" i="29"/>
  <c r="DY173" i="29"/>
  <c r="DZ173" i="29"/>
  <c r="EA173" i="29"/>
  <c r="EB173" i="29"/>
  <c r="EC173" i="29"/>
  <c r="DU174" i="29"/>
  <c r="DV174" i="29"/>
  <c r="DW174" i="29"/>
  <c r="DX174" i="29"/>
  <c r="DY174" i="29"/>
  <c r="DZ174" i="29"/>
  <c r="EA174" i="29"/>
  <c r="EB174" i="29"/>
  <c r="EC174" i="29"/>
  <c r="DU175" i="29"/>
  <c r="DV175" i="29"/>
  <c r="DW175" i="29"/>
  <c r="DX175" i="29"/>
  <c r="DY175" i="29"/>
  <c r="DZ175" i="29"/>
  <c r="EA175" i="29"/>
  <c r="EB175" i="29"/>
  <c r="EC175" i="29"/>
  <c r="DU176" i="29"/>
  <c r="DV176" i="29"/>
  <c r="DW176" i="29"/>
  <c r="DX176" i="29"/>
  <c r="DY176" i="29"/>
  <c r="DZ176" i="29"/>
  <c r="EA176" i="29"/>
  <c r="EB176" i="29"/>
  <c r="EC176" i="29"/>
  <c r="DX177" i="29"/>
  <c r="EC177" i="29"/>
  <c r="DT146" i="29"/>
  <c r="DT147" i="29"/>
  <c r="DT148" i="29"/>
  <c r="DT149" i="29"/>
  <c r="DT150" i="29"/>
  <c r="DT151" i="29"/>
  <c r="DT152" i="29"/>
  <c r="DT153" i="29"/>
  <c r="DT154" i="29"/>
  <c r="DT155" i="29"/>
  <c r="DT156" i="29"/>
  <c r="DT157" i="29"/>
  <c r="DT158" i="29"/>
  <c r="DT159" i="29"/>
  <c r="DT160" i="29"/>
  <c r="DT161" i="29"/>
  <c r="DT162" i="29"/>
  <c r="DT163" i="29"/>
  <c r="DT164" i="29"/>
  <c r="DT165" i="29"/>
  <c r="DT166" i="29"/>
  <c r="DT167" i="29"/>
  <c r="DT168" i="29"/>
  <c r="DT169" i="29"/>
  <c r="DT170" i="29"/>
  <c r="DT171" i="29"/>
  <c r="DT172" i="29"/>
  <c r="DT173" i="29"/>
  <c r="DT174" i="29"/>
  <c r="DT175" i="29"/>
  <c r="DT176" i="29"/>
  <c r="DT145" i="29"/>
  <c r="E145" i="29"/>
  <c r="F145" i="29"/>
  <c r="G145" i="29"/>
  <c r="H145" i="29"/>
  <c r="I145" i="29"/>
  <c r="J145" i="29"/>
  <c r="K145" i="29"/>
  <c r="L145" i="29"/>
  <c r="M145" i="29"/>
  <c r="N145" i="29"/>
  <c r="O145" i="29"/>
  <c r="P145" i="29"/>
  <c r="Q145" i="29"/>
  <c r="R145" i="29"/>
  <c r="S145" i="29"/>
  <c r="T145" i="29"/>
  <c r="U145" i="29"/>
  <c r="V145" i="29"/>
  <c r="W145" i="29"/>
  <c r="E146" i="29"/>
  <c r="F146" i="29"/>
  <c r="G146" i="29"/>
  <c r="I146" i="29"/>
  <c r="J146" i="29"/>
  <c r="K146" i="29"/>
  <c r="L146" i="29"/>
  <c r="N146" i="29"/>
  <c r="O146" i="29"/>
  <c r="P146" i="29"/>
  <c r="Q146" i="29"/>
  <c r="S146" i="29"/>
  <c r="T146" i="29"/>
  <c r="U146" i="29"/>
  <c r="V146" i="29"/>
  <c r="E147" i="29"/>
  <c r="F147" i="29"/>
  <c r="G147" i="29"/>
  <c r="H147" i="29"/>
  <c r="I147" i="29"/>
  <c r="J147" i="29"/>
  <c r="K147" i="29"/>
  <c r="L147" i="29"/>
  <c r="M147" i="29"/>
  <c r="N147" i="29"/>
  <c r="O147" i="29"/>
  <c r="P147" i="29"/>
  <c r="Q147" i="29"/>
  <c r="R147" i="29"/>
  <c r="S147" i="29"/>
  <c r="T147" i="29"/>
  <c r="U147" i="29"/>
  <c r="V147" i="29"/>
  <c r="W147" i="29"/>
  <c r="E148" i="29"/>
  <c r="F148" i="29"/>
  <c r="G148" i="29"/>
  <c r="H148" i="29"/>
  <c r="I148" i="29"/>
  <c r="J148" i="29"/>
  <c r="K148" i="29"/>
  <c r="L148" i="29"/>
  <c r="M148" i="29"/>
  <c r="N148" i="29"/>
  <c r="O148" i="29"/>
  <c r="P148" i="29"/>
  <c r="Q148" i="29"/>
  <c r="R148" i="29"/>
  <c r="S148" i="29"/>
  <c r="T148" i="29"/>
  <c r="U148" i="29"/>
  <c r="V148" i="29"/>
  <c r="W148" i="29"/>
  <c r="E149" i="29"/>
  <c r="F149" i="29"/>
  <c r="G149" i="29"/>
  <c r="H149" i="29"/>
  <c r="I149" i="29"/>
  <c r="J149" i="29"/>
  <c r="K149" i="29"/>
  <c r="L149" i="29"/>
  <c r="M149" i="29"/>
  <c r="N149" i="29"/>
  <c r="O149" i="29"/>
  <c r="P149" i="29"/>
  <c r="Q149" i="29"/>
  <c r="R149" i="29"/>
  <c r="S149" i="29"/>
  <c r="T149" i="29"/>
  <c r="U149" i="29"/>
  <c r="V149" i="29"/>
  <c r="W149" i="29"/>
  <c r="E150" i="29"/>
  <c r="F150" i="29"/>
  <c r="G150" i="29"/>
  <c r="H150" i="29"/>
  <c r="I150" i="29"/>
  <c r="J150" i="29"/>
  <c r="K150" i="29"/>
  <c r="L150" i="29"/>
  <c r="M150" i="29"/>
  <c r="N150" i="29"/>
  <c r="O150" i="29"/>
  <c r="P150" i="29"/>
  <c r="Q150" i="29"/>
  <c r="R150" i="29"/>
  <c r="S150" i="29"/>
  <c r="T150" i="29"/>
  <c r="U150" i="29"/>
  <c r="V150" i="29"/>
  <c r="W150" i="29"/>
  <c r="E151" i="29"/>
  <c r="F151" i="29"/>
  <c r="G151" i="29"/>
  <c r="H151" i="29"/>
  <c r="I151" i="29"/>
  <c r="J151" i="29"/>
  <c r="K151" i="29"/>
  <c r="L151" i="29"/>
  <c r="M151" i="29"/>
  <c r="N151" i="29"/>
  <c r="O151" i="29"/>
  <c r="P151" i="29"/>
  <c r="Q151" i="29"/>
  <c r="R151" i="29"/>
  <c r="S151" i="29"/>
  <c r="T151" i="29"/>
  <c r="U151" i="29"/>
  <c r="V151" i="29"/>
  <c r="W151" i="29"/>
  <c r="E152" i="29"/>
  <c r="F152" i="29"/>
  <c r="G152" i="29"/>
  <c r="H152" i="29"/>
  <c r="I152" i="29"/>
  <c r="J152" i="29"/>
  <c r="K152" i="29"/>
  <c r="L152" i="29"/>
  <c r="M152" i="29"/>
  <c r="N152" i="29"/>
  <c r="O152" i="29"/>
  <c r="P152" i="29"/>
  <c r="Q152" i="29"/>
  <c r="R152" i="29"/>
  <c r="S152" i="29"/>
  <c r="T152" i="29"/>
  <c r="U152" i="29"/>
  <c r="V152" i="29"/>
  <c r="W152" i="29"/>
  <c r="E153" i="29"/>
  <c r="F153" i="29"/>
  <c r="G153" i="29"/>
  <c r="H153" i="29"/>
  <c r="I153" i="29"/>
  <c r="J153" i="29"/>
  <c r="K153" i="29"/>
  <c r="L153" i="29"/>
  <c r="M153" i="29"/>
  <c r="N153" i="29"/>
  <c r="O153" i="29"/>
  <c r="P153" i="29"/>
  <c r="Q153" i="29"/>
  <c r="R153" i="29"/>
  <c r="S153" i="29"/>
  <c r="T153" i="29"/>
  <c r="U153" i="29"/>
  <c r="V153" i="29"/>
  <c r="W153" i="29"/>
  <c r="E154" i="29"/>
  <c r="F154" i="29"/>
  <c r="G154" i="29"/>
  <c r="H154" i="29"/>
  <c r="I154" i="29"/>
  <c r="J154" i="29"/>
  <c r="K154" i="29"/>
  <c r="L154" i="29"/>
  <c r="M154" i="29"/>
  <c r="N154" i="29"/>
  <c r="O154" i="29"/>
  <c r="P154" i="29"/>
  <c r="Q154" i="29"/>
  <c r="R154" i="29"/>
  <c r="S154" i="29"/>
  <c r="T154" i="29"/>
  <c r="U154" i="29"/>
  <c r="V154" i="29"/>
  <c r="W154" i="29"/>
  <c r="E155" i="29"/>
  <c r="F155" i="29"/>
  <c r="G155" i="29"/>
  <c r="H155" i="29"/>
  <c r="I155" i="29"/>
  <c r="J155" i="29"/>
  <c r="K155" i="29"/>
  <c r="L155" i="29"/>
  <c r="M155" i="29"/>
  <c r="N155" i="29"/>
  <c r="O155" i="29"/>
  <c r="P155" i="29"/>
  <c r="Q155" i="29"/>
  <c r="R155" i="29"/>
  <c r="S155" i="29"/>
  <c r="T155" i="29"/>
  <c r="U155" i="29"/>
  <c r="V155" i="29"/>
  <c r="W155" i="29"/>
  <c r="E156" i="29"/>
  <c r="F156" i="29"/>
  <c r="G156" i="29"/>
  <c r="H156" i="29"/>
  <c r="I156" i="29"/>
  <c r="J156" i="29"/>
  <c r="K156" i="29"/>
  <c r="L156" i="29"/>
  <c r="M156" i="29"/>
  <c r="N156" i="29"/>
  <c r="O156" i="29"/>
  <c r="P156" i="29"/>
  <c r="Q156" i="29"/>
  <c r="R156" i="29"/>
  <c r="S156" i="29"/>
  <c r="T156" i="29"/>
  <c r="U156" i="29"/>
  <c r="V156" i="29"/>
  <c r="W156" i="29"/>
  <c r="E157" i="29"/>
  <c r="F157" i="29"/>
  <c r="G157" i="29"/>
  <c r="H157" i="29"/>
  <c r="I157" i="29"/>
  <c r="J157" i="29"/>
  <c r="K157" i="29"/>
  <c r="L157" i="29"/>
  <c r="M157" i="29"/>
  <c r="N157" i="29"/>
  <c r="O157" i="29"/>
  <c r="P157" i="29"/>
  <c r="Q157" i="29"/>
  <c r="R157" i="29"/>
  <c r="S157" i="29"/>
  <c r="T157" i="29"/>
  <c r="U157" i="29"/>
  <c r="V157" i="29"/>
  <c r="W157" i="29"/>
  <c r="E158" i="29"/>
  <c r="F158" i="29"/>
  <c r="G158" i="29"/>
  <c r="H158" i="29"/>
  <c r="I158" i="29"/>
  <c r="J158" i="29"/>
  <c r="K158" i="29"/>
  <c r="L158" i="29"/>
  <c r="M158" i="29"/>
  <c r="N158" i="29"/>
  <c r="O158" i="29"/>
  <c r="P158" i="29"/>
  <c r="Q158" i="29"/>
  <c r="R158" i="29"/>
  <c r="S158" i="29"/>
  <c r="T158" i="29"/>
  <c r="U158" i="29"/>
  <c r="V158" i="29"/>
  <c r="W158" i="29"/>
  <c r="E159" i="29"/>
  <c r="F159" i="29"/>
  <c r="G159" i="29"/>
  <c r="H159" i="29"/>
  <c r="I159" i="29"/>
  <c r="J159" i="29"/>
  <c r="K159" i="29"/>
  <c r="L159" i="29"/>
  <c r="M159" i="29"/>
  <c r="N159" i="29"/>
  <c r="O159" i="29"/>
  <c r="P159" i="29"/>
  <c r="Q159" i="29"/>
  <c r="R159" i="29"/>
  <c r="S159" i="29"/>
  <c r="T159" i="29"/>
  <c r="U159" i="29"/>
  <c r="V159" i="29"/>
  <c r="W159" i="29"/>
  <c r="E160" i="29"/>
  <c r="F160" i="29"/>
  <c r="G160" i="29"/>
  <c r="H160" i="29"/>
  <c r="I160" i="29"/>
  <c r="J160" i="29"/>
  <c r="K160" i="29"/>
  <c r="L160" i="29"/>
  <c r="M160" i="29"/>
  <c r="N160" i="29"/>
  <c r="O160" i="29"/>
  <c r="P160" i="29"/>
  <c r="Q160" i="29"/>
  <c r="R160" i="29"/>
  <c r="S160" i="29"/>
  <c r="T160" i="29"/>
  <c r="U160" i="29"/>
  <c r="V160" i="29"/>
  <c r="W160" i="29"/>
  <c r="E161" i="29"/>
  <c r="F161" i="29"/>
  <c r="G161" i="29"/>
  <c r="H161" i="29"/>
  <c r="I161" i="29"/>
  <c r="J161" i="29"/>
  <c r="K161" i="29"/>
  <c r="L161" i="29"/>
  <c r="M161" i="29"/>
  <c r="N161" i="29"/>
  <c r="O161" i="29"/>
  <c r="P161" i="29"/>
  <c r="Q161" i="29"/>
  <c r="R161" i="29"/>
  <c r="S161" i="29"/>
  <c r="T161" i="29"/>
  <c r="U161" i="29"/>
  <c r="V161" i="29"/>
  <c r="W161" i="29"/>
  <c r="E162" i="29"/>
  <c r="F162" i="29"/>
  <c r="G162" i="29"/>
  <c r="H162" i="29"/>
  <c r="I162" i="29"/>
  <c r="J162" i="29"/>
  <c r="K162" i="29"/>
  <c r="L162" i="29"/>
  <c r="M162" i="29"/>
  <c r="N162" i="29"/>
  <c r="O162" i="29"/>
  <c r="P162" i="29"/>
  <c r="Q162" i="29"/>
  <c r="R162" i="29"/>
  <c r="S162" i="29"/>
  <c r="T162" i="29"/>
  <c r="U162" i="29"/>
  <c r="V162" i="29"/>
  <c r="W162" i="29"/>
  <c r="E163" i="29"/>
  <c r="F163" i="29"/>
  <c r="G163" i="29"/>
  <c r="H163" i="29"/>
  <c r="I163" i="29"/>
  <c r="J163" i="29"/>
  <c r="K163" i="29"/>
  <c r="L163" i="29"/>
  <c r="M163" i="29"/>
  <c r="N163" i="29"/>
  <c r="O163" i="29"/>
  <c r="P163" i="29"/>
  <c r="Q163" i="29"/>
  <c r="R163" i="29"/>
  <c r="S163" i="29"/>
  <c r="T163" i="29"/>
  <c r="U163" i="29"/>
  <c r="V163" i="29"/>
  <c r="W163" i="29"/>
  <c r="E164" i="29"/>
  <c r="F164" i="29"/>
  <c r="G164" i="29"/>
  <c r="H164" i="29"/>
  <c r="I164" i="29"/>
  <c r="J164" i="29"/>
  <c r="K164" i="29"/>
  <c r="L164" i="29"/>
  <c r="M164" i="29"/>
  <c r="N164" i="29"/>
  <c r="O164" i="29"/>
  <c r="P164" i="29"/>
  <c r="Q164" i="29"/>
  <c r="R164" i="29"/>
  <c r="S164" i="29"/>
  <c r="T164" i="29"/>
  <c r="U164" i="29"/>
  <c r="V164" i="29"/>
  <c r="W164" i="29"/>
  <c r="E165" i="29"/>
  <c r="F165" i="29"/>
  <c r="G165" i="29"/>
  <c r="H165" i="29"/>
  <c r="I165" i="29"/>
  <c r="J165" i="29"/>
  <c r="K165" i="29"/>
  <c r="L165" i="29"/>
  <c r="M165" i="29"/>
  <c r="N165" i="29"/>
  <c r="O165" i="29"/>
  <c r="P165" i="29"/>
  <c r="Q165" i="29"/>
  <c r="R165" i="29"/>
  <c r="S165" i="29"/>
  <c r="T165" i="29"/>
  <c r="U165" i="29"/>
  <c r="V165" i="29"/>
  <c r="W165" i="29"/>
  <c r="E166" i="29"/>
  <c r="F166" i="29"/>
  <c r="G166" i="29"/>
  <c r="H166" i="29"/>
  <c r="I166" i="29"/>
  <c r="J166" i="29"/>
  <c r="K166" i="29"/>
  <c r="L166" i="29"/>
  <c r="M166" i="29"/>
  <c r="N166" i="29"/>
  <c r="O166" i="29"/>
  <c r="P166" i="29"/>
  <c r="Q166" i="29"/>
  <c r="R166" i="29"/>
  <c r="S166" i="29"/>
  <c r="T166" i="29"/>
  <c r="U166" i="29"/>
  <c r="V166" i="29"/>
  <c r="W166" i="29"/>
  <c r="E167" i="29"/>
  <c r="F167" i="29"/>
  <c r="G167" i="29"/>
  <c r="H167" i="29"/>
  <c r="I167" i="29"/>
  <c r="J167" i="29"/>
  <c r="K167" i="29"/>
  <c r="L167" i="29"/>
  <c r="M167" i="29"/>
  <c r="N167" i="29"/>
  <c r="O167" i="29"/>
  <c r="P167" i="29"/>
  <c r="Q167" i="29"/>
  <c r="R167" i="29"/>
  <c r="S167" i="29"/>
  <c r="T167" i="29"/>
  <c r="U167" i="29"/>
  <c r="V167" i="29"/>
  <c r="W167" i="29"/>
  <c r="E168" i="29"/>
  <c r="F168" i="29"/>
  <c r="G168" i="29"/>
  <c r="H168" i="29"/>
  <c r="I168" i="29"/>
  <c r="J168" i="29"/>
  <c r="K168" i="29"/>
  <c r="L168" i="29"/>
  <c r="M168" i="29"/>
  <c r="N168" i="29"/>
  <c r="O168" i="29"/>
  <c r="P168" i="29"/>
  <c r="Q168" i="29"/>
  <c r="R168" i="29"/>
  <c r="S168" i="29"/>
  <c r="T168" i="29"/>
  <c r="U168" i="29"/>
  <c r="V168" i="29"/>
  <c r="W168" i="29"/>
  <c r="E169" i="29"/>
  <c r="F169" i="29"/>
  <c r="G169" i="29"/>
  <c r="H169" i="29"/>
  <c r="I169" i="29"/>
  <c r="J169" i="29"/>
  <c r="K169" i="29"/>
  <c r="L169" i="29"/>
  <c r="M169" i="29"/>
  <c r="N169" i="29"/>
  <c r="O169" i="29"/>
  <c r="P169" i="29"/>
  <c r="Q169" i="29"/>
  <c r="R169" i="29"/>
  <c r="S169" i="29"/>
  <c r="T169" i="29"/>
  <c r="U169" i="29"/>
  <c r="V169" i="29"/>
  <c r="W169" i="29"/>
  <c r="E170" i="29"/>
  <c r="F170" i="29"/>
  <c r="G170" i="29"/>
  <c r="H170" i="29"/>
  <c r="I170" i="29"/>
  <c r="J170" i="29"/>
  <c r="K170" i="29"/>
  <c r="L170" i="29"/>
  <c r="M170" i="29"/>
  <c r="N170" i="29"/>
  <c r="O170" i="29"/>
  <c r="P170" i="29"/>
  <c r="Q170" i="29"/>
  <c r="R170" i="29"/>
  <c r="S170" i="29"/>
  <c r="T170" i="29"/>
  <c r="U170" i="29"/>
  <c r="V170" i="29"/>
  <c r="W170" i="29"/>
  <c r="E171" i="29"/>
  <c r="F171" i="29"/>
  <c r="G171" i="29"/>
  <c r="H171" i="29"/>
  <c r="I171" i="29"/>
  <c r="J171" i="29"/>
  <c r="K171" i="29"/>
  <c r="L171" i="29"/>
  <c r="M171" i="29"/>
  <c r="N171" i="29"/>
  <c r="O171" i="29"/>
  <c r="P171" i="29"/>
  <c r="Q171" i="29"/>
  <c r="R171" i="29"/>
  <c r="S171" i="29"/>
  <c r="T171" i="29"/>
  <c r="U171" i="29"/>
  <c r="V171" i="29"/>
  <c r="W171" i="29"/>
  <c r="E172" i="29"/>
  <c r="F172" i="29"/>
  <c r="G172" i="29"/>
  <c r="H172" i="29"/>
  <c r="I172" i="29"/>
  <c r="J172" i="29"/>
  <c r="K172" i="29"/>
  <c r="L172" i="29"/>
  <c r="M172" i="29"/>
  <c r="N172" i="29"/>
  <c r="O172" i="29"/>
  <c r="P172" i="29"/>
  <c r="Q172" i="29"/>
  <c r="R172" i="29"/>
  <c r="S172" i="29"/>
  <c r="T172" i="29"/>
  <c r="U172" i="29"/>
  <c r="V172" i="29"/>
  <c r="W172" i="29"/>
  <c r="E173" i="29"/>
  <c r="F173" i="29"/>
  <c r="G173" i="29"/>
  <c r="H173" i="29"/>
  <c r="I173" i="29"/>
  <c r="J173" i="29"/>
  <c r="K173" i="29"/>
  <c r="L173" i="29"/>
  <c r="M173" i="29"/>
  <c r="N173" i="29"/>
  <c r="O173" i="29"/>
  <c r="P173" i="29"/>
  <c r="Q173" i="29"/>
  <c r="R173" i="29"/>
  <c r="S173" i="29"/>
  <c r="T173" i="29"/>
  <c r="U173" i="29"/>
  <c r="V173" i="29"/>
  <c r="W173" i="29"/>
  <c r="E174" i="29"/>
  <c r="F174" i="29"/>
  <c r="G174" i="29"/>
  <c r="H174" i="29"/>
  <c r="I174" i="29"/>
  <c r="J174" i="29"/>
  <c r="K174" i="29"/>
  <c r="L174" i="29"/>
  <c r="M174" i="29"/>
  <c r="N174" i="29"/>
  <c r="O174" i="29"/>
  <c r="P174" i="29"/>
  <c r="Q174" i="29"/>
  <c r="R174" i="29"/>
  <c r="S174" i="29"/>
  <c r="T174" i="29"/>
  <c r="U174" i="29"/>
  <c r="V174" i="29"/>
  <c r="W174" i="29"/>
  <c r="E175" i="29"/>
  <c r="F175" i="29"/>
  <c r="G175" i="29"/>
  <c r="H175" i="29"/>
  <c r="I175" i="29"/>
  <c r="J175" i="29"/>
  <c r="K175" i="29"/>
  <c r="L175" i="29"/>
  <c r="M175" i="29"/>
  <c r="N175" i="29"/>
  <c r="O175" i="29"/>
  <c r="P175" i="29"/>
  <c r="Q175" i="29"/>
  <c r="R175" i="29"/>
  <c r="S175" i="29"/>
  <c r="T175" i="29"/>
  <c r="U175" i="29"/>
  <c r="V175" i="29"/>
  <c r="W175" i="29"/>
  <c r="E176" i="29"/>
  <c r="F176" i="29"/>
  <c r="G176" i="29"/>
  <c r="H176" i="29"/>
  <c r="I176" i="29"/>
  <c r="J176" i="29"/>
  <c r="K176" i="29"/>
  <c r="L176" i="29"/>
  <c r="M176" i="29"/>
  <c r="N176" i="29"/>
  <c r="O176" i="29"/>
  <c r="P176" i="29"/>
  <c r="Q176" i="29"/>
  <c r="R176" i="29"/>
  <c r="S176" i="29"/>
  <c r="T176" i="29"/>
  <c r="U176" i="29"/>
  <c r="V176" i="29"/>
  <c r="W176" i="29"/>
  <c r="H177" i="29"/>
  <c r="M177" i="29"/>
  <c r="R177" i="29"/>
  <c r="W177" i="29"/>
  <c r="D146" i="29"/>
  <c r="D147" i="29"/>
  <c r="D148" i="29"/>
  <c r="D149" i="29"/>
  <c r="D150" i="29"/>
  <c r="D151" i="29"/>
  <c r="D152" i="29"/>
  <c r="D153" i="29"/>
  <c r="D154" i="29"/>
  <c r="D155" i="29"/>
  <c r="D156" i="29"/>
  <c r="D157" i="29"/>
  <c r="D158" i="29"/>
  <c r="D159" i="29"/>
  <c r="D160" i="29"/>
  <c r="D161" i="29"/>
  <c r="D162" i="29"/>
  <c r="D163" i="29"/>
  <c r="D164" i="29"/>
  <c r="D165" i="29"/>
  <c r="D166" i="29"/>
  <c r="D167" i="29"/>
  <c r="D168" i="29"/>
  <c r="D169" i="29"/>
  <c r="D170" i="29"/>
  <c r="D171" i="29"/>
  <c r="D172" i="29"/>
  <c r="D173" i="29"/>
  <c r="D174" i="29"/>
  <c r="D175" i="29"/>
  <c r="D176" i="29"/>
  <c r="D145" i="29"/>
  <c r="DK145" i="29"/>
  <c r="DL145" i="29"/>
  <c r="DM145" i="29"/>
  <c r="DN145" i="29"/>
  <c r="DO145" i="29"/>
  <c r="DP145" i="29"/>
  <c r="DQ145" i="29"/>
  <c r="DR145" i="29"/>
  <c r="DS145" i="29"/>
  <c r="DK146" i="29"/>
  <c r="DL146" i="29"/>
  <c r="DM146" i="29"/>
  <c r="DO146" i="29"/>
  <c r="DP146" i="29"/>
  <c r="DQ146" i="29"/>
  <c r="DR146" i="29"/>
  <c r="DK147" i="29"/>
  <c r="DL147" i="29"/>
  <c r="DM147" i="29"/>
  <c r="DN147" i="29"/>
  <c r="DO147" i="29"/>
  <c r="DP147" i="29"/>
  <c r="DQ147" i="29"/>
  <c r="DR147" i="29"/>
  <c r="DS147" i="29"/>
  <c r="DK148" i="29"/>
  <c r="DL148" i="29"/>
  <c r="DM148" i="29"/>
  <c r="DN148" i="29"/>
  <c r="DO148" i="29"/>
  <c r="DP148" i="29"/>
  <c r="DQ148" i="29"/>
  <c r="DR148" i="29"/>
  <c r="DS148" i="29"/>
  <c r="DK149" i="29"/>
  <c r="DL149" i="29"/>
  <c r="DM149" i="29"/>
  <c r="DN149" i="29"/>
  <c r="DO149" i="29"/>
  <c r="DP149" i="29"/>
  <c r="DQ149" i="29"/>
  <c r="DR149" i="29"/>
  <c r="DS149" i="29"/>
  <c r="DK150" i="29"/>
  <c r="DL150" i="29"/>
  <c r="DM150" i="29"/>
  <c r="DN150" i="29"/>
  <c r="DO150" i="29"/>
  <c r="DP150" i="29"/>
  <c r="DQ150" i="29"/>
  <c r="DR150" i="29"/>
  <c r="DS150" i="29"/>
  <c r="DK151" i="29"/>
  <c r="DL151" i="29"/>
  <c r="DM151" i="29"/>
  <c r="DN151" i="29"/>
  <c r="DO151" i="29"/>
  <c r="DP151" i="29"/>
  <c r="DQ151" i="29"/>
  <c r="DR151" i="29"/>
  <c r="DS151" i="29"/>
  <c r="DK152" i="29"/>
  <c r="DL152" i="29"/>
  <c r="DM152" i="29"/>
  <c r="DN152" i="29"/>
  <c r="DO152" i="29"/>
  <c r="DP152" i="29"/>
  <c r="DQ152" i="29"/>
  <c r="DR152" i="29"/>
  <c r="DS152" i="29"/>
  <c r="DK153" i="29"/>
  <c r="DL153" i="29"/>
  <c r="DM153" i="29"/>
  <c r="DN153" i="29"/>
  <c r="DO153" i="29"/>
  <c r="DP153" i="29"/>
  <c r="DQ153" i="29"/>
  <c r="DR153" i="29"/>
  <c r="DS153" i="29"/>
  <c r="DK154" i="29"/>
  <c r="DL154" i="29"/>
  <c r="DM154" i="29"/>
  <c r="DN154" i="29"/>
  <c r="DO154" i="29"/>
  <c r="DP154" i="29"/>
  <c r="DQ154" i="29"/>
  <c r="DR154" i="29"/>
  <c r="DS154" i="29"/>
  <c r="DK155" i="29"/>
  <c r="DL155" i="29"/>
  <c r="DM155" i="29"/>
  <c r="DN155" i="29"/>
  <c r="DO155" i="29"/>
  <c r="DP155" i="29"/>
  <c r="DQ155" i="29"/>
  <c r="DR155" i="29"/>
  <c r="DS155" i="29"/>
  <c r="DK156" i="29"/>
  <c r="DL156" i="29"/>
  <c r="DM156" i="29"/>
  <c r="DN156" i="29"/>
  <c r="DO156" i="29"/>
  <c r="DP156" i="29"/>
  <c r="DQ156" i="29"/>
  <c r="DR156" i="29"/>
  <c r="DS156" i="29"/>
  <c r="DK157" i="29"/>
  <c r="DL157" i="29"/>
  <c r="DM157" i="29"/>
  <c r="DN157" i="29"/>
  <c r="DO157" i="29"/>
  <c r="DP157" i="29"/>
  <c r="DQ157" i="29"/>
  <c r="DR157" i="29"/>
  <c r="DS157" i="29"/>
  <c r="DK158" i="29"/>
  <c r="DL158" i="29"/>
  <c r="DM158" i="29"/>
  <c r="DN158" i="29"/>
  <c r="DO158" i="29"/>
  <c r="DP158" i="29"/>
  <c r="DQ158" i="29"/>
  <c r="DR158" i="29"/>
  <c r="DS158" i="29"/>
  <c r="DK159" i="29"/>
  <c r="DL159" i="29"/>
  <c r="DM159" i="29"/>
  <c r="DN159" i="29"/>
  <c r="DO159" i="29"/>
  <c r="DP159" i="29"/>
  <c r="DQ159" i="29"/>
  <c r="DR159" i="29"/>
  <c r="DS159" i="29"/>
  <c r="DK160" i="29"/>
  <c r="DL160" i="29"/>
  <c r="DM160" i="29"/>
  <c r="DN160" i="29"/>
  <c r="DO160" i="29"/>
  <c r="DP160" i="29"/>
  <c r="DQ160" i="29"/>
  <c r="DR160" i="29"/>
  <c r="DS160" i="29"/>
  <c r="DK161" i="29"/>
  <c r="DL161" i="29"/>
  <c r="DM161" i="29"/>
  <c r="DN161" i="29"/>
  <c r="DO161" i="29"/>
  <c r="DP161" i="29"/>
  <c r="DQ161" i="29"/>
  <c r="DR161" i="29"/>
  <c r="DS161" i="29"/>
  <c r="DK162" i="29"/>
  <c r="DL162" i="29"/>
  <c r="DM162" i="29"/>
  <c r="DN162" i="29"/>
  <c r="DO162" i="29"/>
  <c r="DP162" i="29"/>
  <c r="DQ162" i="29"/>
  <c r="DR162" i="29"/>
  <c r="DS162" i="29"/>
  <c r="DK163" i="29"/>
  <c r="DL163" i="29"/>
  <c r="DM163" i="29"/>
  <c r="DN163" i="29"/>
  <c r="DO163" i="29"/>
  <c r="DP163" i="29"/>
  <c r="DQ163" i="29"/>
  <c r="DR163" i="29"/>
  <c r="DS163" i="29"/>
  <c r="DK164" i="29"/>
  <c r="DL164" i="29"/>
  <c r="DM164" i="29"/>
  <c r="DN164" i="29"/>
  <c r="DO164" i="29"/>
  <c r="DP164" i="29"/>
  <c r="DQ164" i="29"/>
  <c r="DR164" i="29"/>
  <c r="DS164" i="29"/>
  <c r="DK165" i="29"/>
  <c r="DL165" i="29"/>
  <c r="DM165" i="29"/>
  <c r="DN165" i="29"/>
  <c r="DO165" i="29"/>
  <c r="DP165" i="29"/>
  <c r="DQ165" i="29"/>
  <c r="DR165" i="29"/>
  <c r="DS165" i="29"/>
  <c r="DK166" i="29"/>
  <c r="DL166" i="29"/>
  <c r="DM166" i="29"/>
  <c r="DN166" i="29"/>
  <c r="DO166" i="29"/>
  <c r="DP166" i="29"/>
  <c r="DQ166" i="29"/>
  <c r="DR166" i="29"/>
  <c r="DS166" i="29"/>
  <c r="DK167" i="29"/>
  <c r="DL167" i="29"/>
  <c r="DM167" i="29"/>
  <c r="DN167" i="29"/>
  <c r="DO167" i="29"/>
  <c r="DP167" i="29"/>
  <c r="DQ167" i="29"/>
  <c r="DR167" i="29"/>
  <c r="DS167" i="29"/>
  <c r="DK168" i="29"/>
  <c r="DL168" i="29"/>
  <c r="DM168" i="29"/>
  <c r="DN168" i="29"/>
  <c r="DO168" i="29"/>
  <c r="DP168" i="29"/>
  <c r="DQ168" i="29"/>
  <c r="DR168" i="29"/>
  <c r="DS168" i="29"/>
  <c r="DK169" i="29"/>
  <c r="DL169" i="29"/>
  <c r="DM169" i="29"/>
  <c r="DN169" i="29"/>
  <c r="DO169" i="29"/>
  <c r="DP169" i="29"/>
  <c r="DQ169" i="29"/>
  <c r="DR169" i="29"/>
  <c r="DS169" i="29"/>
  <c r="DK170" i="29"/>
  <c r="DL170" i="29"/>
  <c r="DM170" i="29"/>
  <c r="DN170" i="29"/>
  <c r="DO170" i="29"/>
  <c r="DP170" i="29"/>
  <c r="DQ170" i="29"/>
  <c r="DR170" i="29"/>
  <c r="DS170" i="29"/>
  <c r="DK171" i="29"/>
  <c r="DL171" i="29"/>
  <c r="DM171" i="29"/>
  <c r="DN171" i="29"/>
  <c r="DO171" i="29"/>
  <c r="DP171" i="29"/>
  <c r="DQ171" i="29"/>
  <c r="DR171" i="29"/>
  <c r="DS171" i="29"/>
  <c r="DK172" i="29"/>
  <c r="DL172" i="29"/>
  <c r="DM172" i="29"/>
  <c r="DN172" i="29"/>
  <c r="DO172" i="29"/>
  <c r="DP172" i="29"/>
  <c r="DQ172" i="29"/>
  <c r="DR172" i="29"/>
  <c r="DS172" i="29"/>
  <c r="DK173" i="29"/>
  <c r="DL173" i="29"/>
  <c r="DM173" i="29"/>
  <c r="DN173" i="29"/>
  <c r="DO173" i="29"/>
  <c r="DP173" i="29"/>
  <c r="DQ173" i="29"/>
  <c r="DR173" i="29"/>
  <c r="DS173" i="29"/>
  <c r="DK174" i="29"/>
  <c r="DL174" i="29"/>
  <c r="DM174" i="29"/>
  <c r="DN174" i="29"/>
  <c r="DO174" i="29"/>
  <c r="DP174" i="29"/>
  <c r="DQ174" i="29"/>
  <c r="DR174" i="29"/>
  <c r="DS174" i="29"/>
  <c r="DK175" i="29"/>
  <c r="DL175" i="29"/>
  <c r="DM175" i="29"/>
  <c r="DN175" i="29"/>
  <c r="DO175" i="29"/>
  <c r="DP175" i="29"/>
  <c r="DQ175" i="29"/>
  <c r="DR175" i="29"/>
  <c r="DS175" i="29"/>
  <c r="DK176" i="29"/>
  <c r="DL176" i="29"/>
  <c r="DM176" i="29"/>
  <c r="DN176" i="29"/>
  <c r="DO176" i="29"/>
  <c r="DP176" i="29"/>
  <c r="DQ176" i="29"/>
  <c r="DR176" i="29"/>
  <c r="DS176" i="29"/>
  <c r="DN177" i="29"/>
  <c r="DS177" i="29"/>
  <c r="DJ146" i="29"/>
  <c r="DJ147" i="29"/>
  <c r="DJ148" i="29"/>
  <c r="DJ149" i="29"/>
  <c r="DJ150" i="29"/>
  <c r="DJ151" i="29"/>
  <c r="DJ152" i="29"/>
  <c r="DJ153" i="29"/>
  <c r="DJ154" i="29"/>
  <c r="DJ155" i="29"/>
  <c r="DJ156" i="29"/>
  <c r="DJ157" i="29"/>
  <c r="DJ158" i="29"/>
  <c r="DJ159" i="29"/>
  <c r="DJ160" i="29"/>
  <c r="DJ161" i="29"/>
  <c r="DJ162" i="29"/>
  <c r="DJ163" i="29"/>
  <c r="DJ164" i="29"/>
  <c r="DJ165" i="29"/>
  <c r="DJ166" i="29"/>
  <c r="DJ167" i="29"/>
  <c r="DJ168" i="29"/>
  <c r="DJ169" i="29"/>
  <c r="DJ170" i="29"/>
  <c r="DJ171" i="29"/>
  <c r="DJ172" i="29"/>
  <c r="DJ173" i="29"/>
  <c r="DJ174" i="29"/>
  <c r="DJ175" i="29"/>
  <c r="DJ176" i="29"/>
  <c r="DJ145" i="29"/>
  <c r="DA145" i="29"/>
  <c r="DB145" i="29"/>
  <c r="DC145" i="29"/>
  <c r="DD145" i="29"/>
  <c r="DE145" i="29"/>
  <c r="DF145" i="29"/>
  <c r="DG145" i="29"/>
  <c r="DH145" i="29"/>
  <c r="DI145" i="29"/>
  <c r="DA146" i="29"/>
  <c r="DB146" i="29"/>
  <c r="DC146" i="29"/>
  <c r="DE146" i="29"/>
  <c r="DF146" i="29"/>
  <c r="DG146" i="29"/>
  <c r="DH146" i="29"/>
  <c r="DA147" i="29"/>
  <c r="DB147" i="29"/>
  <c r="DC147" i="29"/>
  <c r="DD147" i="29"/>
  <c r="DE147" i="29"/>
  <c r="DF147" i="29"/>
  <c r="DG147" i="29"/>
  <c r="DH147" i="29"/>
  <c r="DI147" i="29"/>
  <c r="DA148" i="29"/>
  <c r="DB148" i="29"/>
  <c r="DC148" i="29"/>
  <c r="DD148" i="29"/>
  <c r="DE148" i="29"/>
  <c r="DF148" i="29"/>
  <c r="DG148" i="29"/>
  <c r="DH148" i="29"/>
  <c r="DI148" i="29"/>
  <c r="DA149" i="29"/>
  <c r="DB149" i="29"/>
  <c r="DC149" i="29"/>
  <c r="DD149" i="29"/>
  <c r="DE149" i="29"/>
  <c r="DF149" i="29"/>
  <c r="DG149" i="29"/>
  <c r="DH149" i="29"/>
  <c r="DI149" i="29"/>
  <c r="DA150" i="29"/>
  <c r="DB150" i="29"/>
  <c r="DC150" i="29"/>
  <c r="DD150" i="29"/>
  <c r="DE150" i="29"/>
  <c r="DF150" i="29"/>
  <c r="DG150" i="29"/>
  <c r="DH150" i="29"/>
  <c r="DI150" i="29"/>
  <c r="DA151" i="29"/>
  <c r="DB151" i="29"/>
  <c r="DC151" i="29"/>
  <c r="DD151" i="29"/>
  <c r="DE151" i="29"/>
  <c r="DF151" i="29"/>
  <c r="DG151" i="29"/>
  <c r="DH151" i="29"/>
  <c r="DI151" i="29"/>
  <c r="DA152" i="29"/>
  <c r="DB152" i="29"/>
  <c r="DC152" i="29"/>
  <c r="DD152" i="29"/>
  <c r="DE152" i="29"/>
  <c r="DF152" i="29"/>
  <c r="DG152" i="29"/>
  <c r="DH152" i="29"/>
  <c r="DI152" i="29"/>
  <c r="DA153" i="29"/>
  <c r="DB153" i="29"/>
  <c r="DC153" i="29"/>
  <c r="DD153" i="29"/>
  <c r="DE153" i="29"/>
  <c r="DF153" i="29"/>
  <c r="DG153" i="29"/>
  <c r="DH153" i="29"/>
  <c r="DI153" i="29"/>
  <c r="DA154" i="29"/>
  <c r="DB154" i="29"/>
  <c r="DC154" i="29"/>
  <c r="DD154" i="29"/>
  <c r="DE154" i="29"/>
  <c r="DF154" i="29"/>
  <c r="DG154" i="29"/>
  <c r="DH154" i="29"/>
  <c r="DI154" i="29"/>
  <c r="DA155" i="29"/>
  <c r="DB155" i="29"/>
  <c r="DC155" i="29"/>
  <c r="DD155" i="29"/>
  <c r="DE155" i="29"/>
  <c r="DF155" i="29"/>
  <c r="DG155" i="29"/>
  <c r="DH155" i="29"/>
  <c r="DI155" i="29"/>
  <c r="DA156" i="29"/>
  <c r="DB156" i="29"/>
  <c r="DC156" i="29"/>
  <c r="DD156" i="29"/>
  <c r="DE156" i="29"/>
  <c r="DF156" i="29"/>
  <c r="DG156" i="29"/>
  <c r="DH156" i="29"/>
  <c r="DI156" i="29"/>
  <c r="DA157" i="29"/>
  <c r="DB157" i="29"/>
  <c r="DC157" i="29"/>
  <c r="DD157" i="29"/>
  <c r="DE157" i="29"/>
  <c r="DF157" i="29"/>
  <c r="DG157" i="29"/>
  <c r="DH157" i="29"/>
  <c r="DI157" i="29"/>
  <c r="DA158" i="29"/>
  <c r="DB158" i="29"/>
  <c r="DC158" i="29"/>
  <c r="DD158" i="29"/>
  <c r="DE158" i="29"/>
  <c r="DF158" i="29"/>
  <c r="DG158" i="29"/>
  <c r="DH158" i="29"/>
  <c r="DI158" i="29"/>
  <c r="DA159" i="29"/>
  <c r="DB159" i="29"/>
  <c r="DC159" i="29"/>
  <c r="DD159" i="29"/>
  <c r="DE159" i="29"/>
  <c r="DF159" i="29"/>
  <c r="DG159" i="29"/>
  <c r="DH159" i="29"/>
  <c r="DI159" i="29"/>
  <c r="DA160" i="29"/>
  <c r="DB160" i="29"/>
  <c r="DC160" i="29"/>
  <c r="DD160" i="29"/>
  <c r="DE160" i="29"/>
  <c r="DF160" i="29"/>
  <c r="DG160" i="29"/>
  <c r="DH160" i="29"/>
  <c r="DI160" i="29"/>
  <c r="DA161" i="29"/>
  <c r="DB161" i="29"/>
  <c r="DC161" i="29"/>
  <c r="DD161" i="29"/>
  <c r="DE161" i="29"/>
  <c r="DF161" i="29"/>
  <c r="DG161" i="29"/>
  <c r="DH161" i="29"/>
  <c r="DI161" i="29"/>
  <c r="DA162" i="29"/>
  <c r="DB162" i="29"/>
  <c r="DC162" i="29"/>
  <c r="DD162" i="29"/>
  <c r="DE162" i="29"/>
  <c r="DF162" i="29"/>
  <c r="DG162" i="29"/>
  <c r="DH162" i="29"/>
  <c r="DI162" i="29"/>
  <c r="DA163" i="29"/>
  <c r="DB163" i="29"/>
  <c r="DC163" i="29"/>
  <c r="DD163" i="29"/>
  <c r="DE163" i="29"/>
  <c r="DF163" i="29"/>
  <c r="DG163" i="29"/>
  <c r="DH163" i="29"/>
  <c r="DI163" i="29"/>
  <c r="DA164" i="29"/>
  <c r="DB164" i="29"/>
  <c r="DC164" i="29"/>
  <c r="DD164" i="29"/>
  <c r="DE164" i="29"/>
  <c r="DF164" i="29"/>
  <c r="DG164" i="29"/>
  <c r="DH164" i="29"/>
  <c r="DI164" i="29"/>
  <c r="DA165" i="29"/>
  <c r="DB165" i="29"/>
  <c r="DC165" i="29"/>
  <c r="DD165" i="29"/>
  <c r="DE165" i="29"/>
  <c r="DF165" i="29"/>
  <c r="DG165" i="29"/>
  <c r="DH165" i="29"/>
  <c r="DI165" i="29"/>
  <c r="DA166" i="29"/>
  <c r="DB166" i="29"/>
  <c r="DC166" i="29"/>
  <c r="DD166" i="29"/>
  <c r="DE166" i="29"/>
  <c r="DF166" i="29"/>
  <c r="DG166" i="29"/>
  <c r="DH166" i="29"/>
  <c r="DI166" i="29"/>
  <c r="DA167" i="29"/>
  <c r="DB167" i="29"/>
  <c r="DC167" i="29"/>
  <c r="DD167" i="29"/>
  <c r="DE167" i="29"/>
  <c r="DF167" i="29"/>
  <c r="DG167" i="29"/>
  <c r="DH167" i="29"/>
  <c r="DI167" i="29"/>
  <c r="DA168" i="29"/>
  <c r="DB168" i="29"/>
  <c r="DC168" i="29"/>
  <c r="DD168" i="29"/>
  <c r="DE168" i="29"/>
  <c r="DF168" i="29"/>
  <c r="DG168" i="29"/>
  <c r="DH168" i="29"/>
  <c r="DI168" i="29"/>
  <c r="DA169" i="29"/>
  <c r="DB169" i="29"/>
  <c r="DC169" i="29"/>
  <c r="DD169" i="29"/>
  <c r="DE169" i="29"/>
  <c r="DF169" i="29"/>
  <c r="DG169" i="29"/>
  <c r="DH169" i="29"/>
  <c r="DI169" i="29"/>
  <c r="DA170" i="29"/>
  <c r="DB170" i="29"/>
  <c r="DC170" i="29"/>
  <c r="DD170" i="29"/>
  <c r="DE170" i="29"/>
  <c r="DF170" i="29"/>
  <c r="DG170" i="29"/>
  <c r="DH170" i="29"/>
  <c r="DI170" i="29"/>
  <c r="DA171" i="29"/>
  <c r="DB171" i="29"/>
  <c r="DC171" i="29"/>
  <c r="DD171" i="29"/>
  <c r="DE171" i="29"/>
  <c r="DF171" i="29"/>
  <c r="DG171" i="29"/>
  <c r="DH171" i="29"/>
  <c r="DI171" i="29"/>
  <c r="DA172" i="29"/>
  <c r="DB172" i="29"/>
  <c r="DC172" i="29"/>
  <c r="DD172" i="29"/>
  <c r="DE172" i="29"/>
  <c r="DF172" i="29"/>
  <c r="DG172" i="29"/>
  <c r="DH172" i="29"/>
  <c r="DI172" i="29"/>
  <c r="DA173" i="29"/>
  <c r="DB173" i="29"/>
  <c r="DC173" i="29"/>
  <c r="DD173" i="29"/>
  <c r="DE173" i="29"/>
  <c r="DF173" i="29"/>
  <c r="DG173" i="29"/>
  <c r="DH173" i="29"/>
  <c r="DI173" i="29"/>
  <c r="DA174" i="29"/>
  <c r="DB174" i="29"/>
  <c r="DC174" i="29"/>
  <c r="DD174" i="29"/>
  <c r="DE174" i="29"/>
  <c r="DF174" i="29"/>
  <c r="DG174" i="29"/>
  <c r="DH174" i="29"/>
  <c r="DI174" i="29"/>
  <c r="DA175" i="29"/>
  <c r="DB175" i="29"/>
  <c r="DC175" i="29"/>
  <c r="DD175" i="29"/>
  <c r="DE175" i="29"/>
  <c r="DF175" i="29"/>
  <c r="DG175" i="29"/>
  <c r="DH175" i="29"/>
  <c r="DI175" i="29"/>
  <c r="DA176" i="29"/>
  <c r="DB176" i="29"/>
  <c r="DC176" i="29"/>
  <c r="DD176" i="29"/>
  <c r="DE176" i="29"/>
  <c r="DF176" i="29"/>
  <c r="DG176" i="29"/>
  <c r="DH176" i="29"/>
  <c r="DI176" i="29"/>
  <c r="DD177" i="29"/>
  <c r="DE177" i="29"/>
  <c r="DI177" i="29"/>
  <c r="CZ146" i="29"/>
  <c r="CZ147" i="29"/>
  <c r="CZ148" i="29"/>
  <c r="CZ149" i="29"/>
  <c r="CZ150" i="29"/>
  <c r="CZ151" i="29"/>
  <c r="CZ152" i="29"/>
  <c r="CZ153" i="29"/>
  <c r="CZ154" i="29"/>
  <c r="CZ155" i="29"/>
  <c r="CZ156" i="29"/>
  <c r="CZ157" i="29"/>
  <c r="CZ158" i="29"/>
  <c r="CZ159" i="29"/>
  <c r="CZ160" i="29"/>
  <c r="CZ161" i="29"/>
  <c r="CZ162" i="29"/>
  <c r="CZ163" i="29"/>
  <c r="CZ164" i="29"/>
  <c r="CZ165" i="29"/>
  <c r="CZ166" i="29"/>
  <c r="CZ167" i="29"/>
  <c r="CZ168" i="29"/>
  <c r="CZ169" i="29"/>
  <c r="CZ170" i="29"/>
  <c r="CZ171" i="29"/>
  <c r="CZ172" i="29"/>
  <c r="CZ173" i="29"/>
  <c r="CZ174" i="29"/>
  <c r="CZ175" i="29"/>
  <c r="CZ176" i="29"/>
  <c r="CZ145" i="29"/>
  <c r="CL145" i="29"/>
  <c r="CM145" i="29"/>
  <c r="CN145" i="29"/>
  <c r="CO145" i="29"/>
  <c r="CP145" i="29"/>
  <c r="CQ145" i="29"/>
  <c r="CR145" i="29"/>
  <c r="CS145" i="29"/>
  <c r="CT145" i="29"/>
  <c r="CU145" i="29"/>
  <c r="CV145" i="29"/>
  <c r="CW145" i="29"/>
  <c r="CX145" i="29"/>
  <c r="CY145" i="29"/>
  <c r="CL146" i="29"/>
  <c r="CM146" i="29"/>
  <c r="CN146" i="29"/>
  <c r="CP146" i="29"/>
  <c r="CQ146" i="29"/>
  <c r="CR146" i="29"/>
  <c r="CS146" i="29"/>
  <c r="CU146" i="29"/>
  <c r="CV146" i="29"/>
  <c r="CW146" i="29"/>
  <c r="CX146" i="29"/>
  <c r="CL147" i="29"/>
  <c r="CM147" i="29"/>
  <c r="CN147" i="29"/>
  <c r="CO147" i="29"/>
  <c r="CP147" i="29"/>
  <c r="CQ147" i="29"/>
  <c r="CR147" i="29"/>
  <c r="CS147" i="29"/>
  <c r="CT147" i="29"/>
  <c r="CU147" i="29"/>
  <c r="CV147" i="29"/>
  <c r="CW147" i="29"/>
  <c r="CX147" i="29"/>
  <c r="CY147" i="29"/>
  <c r="CL148" i="29"/>
  <c r="CM148" i="29"/>
  <c r="CN148" i="29"/>
  <c r="CO148" i="29"/>
  <c r="CP148" i="29"/>
  <c r="CQ148" i="29"/>
  <c r="CR148" i="29"/>
  <c r="CS148" i="29"/>
  <c r="CT148" i="29"/>
  <c r="CU148" i="29"/>
  <c r="CV148" i="29"/>
  <c r="CW148" i="29"/>
  <c r="CX148" i="29"/>
  <c r="CY148" i="29"/>
  <c r="CL149" i="29"/>
  <c r="CM149" i="29"/>
  <c r="CN149" i="29"/>
  <c r="CO149" i="29"/>
  <c r="CP149" i="29"/>
  <c r="CQ149" i="29"/>
  <c r="CR149" i="29"/>
  <c r="CS149" i="29"/>
  <c r="CT149" i="29"/>
  <c r="CU149" i="29"/>
  <c r="CV149" i="29"/>
  <c r="CW149" i="29"/>
  <c r="CX149" i="29"/>
  <c r="CY149" i="29"/>
  <c r="CL150" i="29"/>
  <c r="CM150" i="29"/>
  <c r="CN150" i="29"/>
  <c r="CO150" i="29"/>
  <c r="CP150" i="29"/>
  <c r="CQ150" i="29"/>
  <c r="CR150" i="29"/>
  <c r="CS150" i="29"/>
  <c r="CT150" i="29"/>
  <c r="CU150" i="29"/>
  <c r="CV150" i="29"/>
  <c r="CW150" i="29"/>
  <c r="CX150" i="29"/>
  <c r="CY150" i="29"/>
  <c r="CL151" i="29"/>
  <c r="CM151" i="29"/>
  <c r="CN151" i="29"/>
  <c r="CO151" i="29"/>
  <c r="CP151" i="29"/>
  <c r="CQ151" i="29"/>
  <c r="CR151" i="29"/>
  <c r="CS151" i="29"/>
  <c r="CT151" i="29"/>
  <c r="CU151" i="29"/>
  <c r="CV151" i="29"/>
  <c r="CW151" i="29"/>
  <c r="CX151" i="29"/>
  <c r="CY151" i="29"/>
  <c r="CL152" i="29"/>
  <c r="CM152" i="29"/>
  <c r="CN152" i="29"/>
  <c r="CO152" i="29"/>
  <c r="CP152" i="29"/>
  <c r="CQ152" i="29"/>
  <c r="CR152" i="29"/>
  <c r="CS152" i="29"/>
  <c r="CT152" i="29"/>
  <c r="CU152" i="29"/>
  <c r="CV152" i="29"/>
  <c r="CW152" i="29"/>
  <c r="CX152" i="29"/>
  <c r="CY152" i="29"/>
  <c r="CL153" i="29"/>
  <c r="CM153" i="29"/>
  <c r="CN153" i="29"/>
  <c r="CO153" i="29"/>
  <c r="CP153" i="29"/>
  <c r="CQ153" i="29"/>
  <c r="CR153" i="29"/>
  <c r="CS153" i="29"/>
  <c r="CT153" i="29"/>
  <c r="CU153" i="29"/>
  <c r="CV153" i="29"/>
  <c r="CW153" i="29"/>
  <c r="CX153" i="29"/>
  <c r="CY153" i="29"/>
  <c r="CL154" i="29"/>
  <c r="CM154" i="29"/>
  <c r="CN154" i="29"/>
  <c r="CO154" i="29"/>
  <c r="CP154" i="29"/>
  <c r="CQ154" i="29"/>
  <c r="CR154" i="29"/>
  <c r="CS154" i="29"/>
  <c r="CT154" i="29"/>
  <c r="CU154" i="29"/>
  <c r="CV154" i="29"/>
  <c r="CW154" i="29"/>
  <c r="CX154" i="29"/>
  <c r="CY154" i="29"/>
  <c r="CL155" i="29"/>
  <c r="CM155" i="29"/>
  <c r="CN155" i="29"/>
  <c r="CO155" i="29"/>
  <c r="CP155" i="29"/>
  <c r="CQ155" i="29"/>
  <c r="CR155" i="29"/>
  <c r="CS155" i="29"/>
  <c r="CT155" i="29"/>
  <c r="CU155" i="29"/>
  <c r="CV155" i="29"/>
  <c r="CW155" i="29"/>
  <c r="CX155" i="29"/>
  <c r="CY155" i="29"/>
  <c r="CL156" i="29"/>
  <c r="CM156" i="29"/>
  <c r="CN156" i="29"/>
  <c r="CO156" i="29"/>
  <c r="CP156" i="29"/>
  <c r="CQ156" i="29"/>
  <c r="CR156" i="29"/>
  <c r="CS156" i="29"/>
  <c r="CT156" i="29"/>
  <c r="CU156" i="29"/>
  <c r="CV156" i="29"/>
  <c r="CW156" i="29"/>
  <c r="CX156" i="29"/>
  <c r="CY156" i="29"/>
  <c r="CL157" i="29"/>
  <c r="CM157" i="29"/>
  <c r="CN157" i="29"/>
  <c r="CO157" i="29"/>
  <c r="CP157" i="29"/>
  <c r="CQ157" i="29"/>
  <c r="CR157" i="29"/>
  <c r="CS157" i="29"/>
  <c r="CT157" i="29"/>
  <c r="CU157" i="29"/>
  <c r="CV157" i="29"/>
  <c r="CW157" i="29"/>
  <c r="CX157" i="29"/>
  <c r="CY157" i="29"/>
  <c r="CL158" i="29"/>
  <c r="CM158" i="29"/>
  <c r="CN158" i="29"/>
  <c r="CO158" i="29"/>
  <c r="CP158" i="29"/>
  <c r="CQ158" i="29"/>
  <c r="CR158" i="29"/>
  <c r="CS158" i="29"/>
  <c r="CT158" i="29"/>
  <c r="CU158" i="29"/>
  <c r="CV158" i="29"/>
  <c r="CW158" i="29"/>
  <c r="CX158" i="29"/>
  <c r="CY158" i="29"/>
  <c r="CL159" i="29"/>
  <c r="CM159" i="29"/>
  <c r="CN159" i="29"/>
  <c r="CO159" i="29"/>
  <c r="CP159" i="29"/>
  <c r="CQ159" i="29"/>
  <c r="CR159" i="29"/>
  <c r="CS159" i="29"/>
  <c r="CT159" i="29"/>
  <c r="CU159" i="29"/>
  <c r="CV159" i="29"/>
  <c r="CW159" i="29"/>
  <c r="CX159" i="29"/>
  <c r="CY159" i="29"/>
  <c r="CL160" i="29"/>
  <c r="CM160" i="29"/>
  <c r="CN160" i="29"/>
  <c r="CO160" i="29"/>
  <c r="CP160" i="29"/>
  <c r="CQ160" i="29"/>
  <c r="CR160" i="29"/>
  <c r="CS160" i="29"/>
  <c r="CT160" i="29"/>
  <c r="CU160" i="29"/>
  <c r="CV160" i="29"/>
  <c r="CW160" i="29"/>
  <c r="CX160" i="29"/>
  <c r="CY160" i="29"/>
  <c r="CL161" i="29"/>
  <c r="CM161" i="29"/>
  <c r="CN161" i="29"/>
  <c r="CO161" i="29"/>
  <c r="CP161" i="29"/>
  <c r="CQ161" i="29"/>
  <c r="CR161" i="29"/>
  <c r="CS161" i="29"/>
  <c r="CT161" i="29"/>
  <c r="CU161" i="29"/>
  <c r="CV161" i="29"/>
  <c r="CW161" i="29"/>
  <c r="CX161" i="29"/>
  <c r="CY161" i="29"/>
  <c r="CL162" i="29"/>
  <c r="CM162" i="29"/>
  <c r="CN162" i="29"/>
  <c r="CO162" i="29"/>
  <c r="CP162" i="29"/>
  <c r="CQ162" i="29"/>
  <c r="CR162" i="29"/>
  <c r="CS162" i="29"/>
  <c r="CT162" i="29"/>
  <c r="CU162" i="29"/>
  <c r="CV162" i="29"/>
  <c r="CW162" i="29"/>
  <c r="CX162" i="29"/>
  <c r="CY162" i="29"/>
  <c r="CL163" i="29"/>
  <c r="CM163" i="29"/>
  <c r="CN163" i="29"/>
  <c r="CO163" i="29"/>
  <c r="CP163" i="29"/>
  <c r="CQ163" i="29"/>
  <c r="CR163" i="29"/>
  <c r="CS163" i="29"/>
  <c r="CT163" i="29"/>
  <c r="CU163" i="29"/>
  <c r="CV163" i="29"/>
  <c r="CW163" i="29"/>
  <c r="CX163" i="29"/>
  <c r="CY163" i="29"/>
  <c r="CL164" i="29"/>
  <c r="CM164" i="29"/>
  <c r="CN164" i="29"/>
  <c r="CO164" i="29"/>
  <c r="CP164" i="29"/>
  <c r="CQ164" i="29"/>
  <c r="CR164" i="29"/>
  <c r="CS164" i="29"/>
  <c r="CT164" i="29"/>
  <c r="CU164" i="29"/>
  <c r="CV164" i="29"/>
  <c r="CW164" i="29"/>
  <c r="CX164" i="29"/>
  <c r="CY164" i="29"/>
  <c r="CL165" i="29"/>
  <c r="CM165" i="29"/>
  <c r="CN165" i="29"/>
  <c r="CO165" i="29"/>
  <c r="CP165" i="29"/>
  <c r="CQ165" i="29"/>
  <c r="CR165" i="29"/>
  <c r="CS165" i="29"/>
  <c r="CT165" i="29"/>
  <c r="CU165" i="29"/>
  <c r="CV165" i="29"/>
  <c r="CW165" i="29"/>
  <c r="CX165" i="29"/>
  <c r="CY165" i="29"/>
  <c r="CL166" i="29"/>
  <c r="CM166" i="29"/>
  <c r="CN166" i="29"/>
  <c r="CO166" i="29"/>
  <c r="CP166" i="29"/>
  <c r="CQ166" i="29"/>
  <c r="CR166" i="29"/>
  <c r="CS166" i="29"/>
  <c r="CT166" i="29"/>
  <c r="CU166" i="29"/>
  <c r="CV166" i="29"/>
  <c r="CW166" i="29"/>
  <c r="CX166" i="29"/>
  <c r="CY166" i="29"/>
  <c r="CL167" i="29"/>
  <c r="CM167" i="29"/>
  <c r="CN167" i="29"/>
  <c r="CO167" i="29"/>
  <c r="CP167" i="29"/>
  <c r="CQ167" i="29"/>
  <c r="CR167" i="29"/>
  <c r="CS167" i="29"/>
  <c r="CT167" i="29"/>
  <c r="CU167" i="29"/>
  <c r="CV167" i="29"/>
  <c r="CW167" i="29"/>
  <c r="CX167" i="29"/>
  <c r="CY167" i="29"/>
  <c r="CL168" i="29"/>
  <c r="CM168" i="29"/>
  <c r="CN168" i="29"/>
  <c r="CO168" i="29"/>
  <c r="CP168" i="29"/>
  <c r="CQ168" i="29"/>
  <c r="CR168" i="29"/>
  <c r="CS168" i="29"/>
  <c r="CT168" i="29"/>
  <c r="CU168" i="29"/>
  <c r="CV168" i="29"/>
  <c r="CW168" i="29"/>
  <c r="CX168" i="29"/>
  <c r="CY168" i="29"/>
  <c r="CL169" i="29"/>
  <c r="CM169" i="29"/>
  <c r="CN169" i="29"/>
  <c r="CO169" i="29"/>
  <c r="CP169" i="29"/>
  <c r="CQ169" i="29"/>
  <c r="CR169" i="29"/>
  <c r="CS169" i="29"/>
  <c r="CT169" i="29"/>
  <c r="CU169" i="29"/>
  <c r="CV169" i="29"/>
  <c r="CW169" i="29"/>
  <c r="CX169" i="29"/>
  <c r="CY169" i="29"/>
  <c r="CL170" i="29"/>
  <c r="CM170" i="29"/>
  <c r="CN170" i="29"/>
  <c r="CO170" i="29"/>
  <c r="CP170" i="29"/>
  <c r="CQ170" i="29"/>
  <c r="CR170" i="29"/>
  <c r="CS170" i="29"/>
  <c r="CT170" i="29"/>
  <c r="CU170" i="29"/>
  <c r="CV170" i="29"/>
  <c r="CW170" i="29"/>
  <c r="CX170" i="29"/>
  <c r="CY170" i="29"/>
  <c r="CL171" i="29"/>
  <c r="CM171" i="29"/>
  <c r="CN171" i="29"/>
  <c r="CO171" i="29"/>
  <c r="CP171" i="29"/>
  <c r="CQ171" i="29"/>
  <c r="CR171" i="29"/>
  <c r="CS171" i="29"/>
  <c r="CT171" i="29"/>
  <c r="CU171" i="29"/>
  <c r="CV171" i="29"/>
  <c r="CW171" i="29"/>
  <c r="CX171" i="29"/>
  <c r="CY171" i="29"/>
  <c r="CL172" i="29"/>
  <c r="CM172" i="29"/>
  <c r="CN172" i="29"/>
  <c r="CO172" i="29"/>
  <c r="CP172" i="29"/>
  <c r="CQ172" i="29"/>
  <c r="CR172" i="29"/>
  <c r="CS172" i="29"/>
  <c r="CT172" i="29"/>
  <c r="CU172" i="29"/>
  <c r="CV172" i="29"/>
  <c r="CW172" i="29"/>
  <c r="CX172" i="29"/>
  <c r="CY172" i="29"/>
  <c r="CL173" i="29"/>
  <c r="CM173" i="29"/>
  <c r="CN173" i="29"/>
  <c r="CO173" i="29"/>
  <c r="CP173" i="29"/>
  <c r="CQ173" i="29"/>
  <c r="CR173" i="29"/>
  <c r="CS173" i="29"/>
  <c r="CT173" i="29"/>
  <c r="CU173" i="29"/>
  <c r="CV173" i="29"/>
  <c r="CW173" i="29"/>
  <c r="CX173" i="29"/>
  <c r="CY173" i="29"/>
  <c r="CL174" i="29"/>
  <c r="CM174" i="29"/>
  <c r="CN174" i="29"/>
  <c r="CO174" i="29"/>
  <c r="CP174" i="29"/>
  <c r="CQ174" i="29"/>
  <c r="CR174" i="29"/>
  <c r="CS174" i="29"/>
  <c r="CT174" i="29"/>
  <c r="CU174" i="29"/>
  <c r="CV174" i="29"/>
  <c r="CW174" i="29"/>
  <c r="CX174" i="29"/>
  <c r="CY174" i="29"/>
  <c r="CL175" i="29"/>
  <c r="CM175" i="29"/>
  <c r="CN175" i="29"/>
  <c r="CO175" i="29"/>
  <c r="CP175" i="29"/>
  <c r="CQ175" i="29"/>
  <c r="CR175" i="29"/>
  <c r="CS175" i="29"/>
  <c r="CT175" i="29"/>
  <c r="CU175" i="29"/>
  <c r="CV175" i="29"/>
  <c r="CW175" i="29"/>
  <c r="CX175" i="29"/>
  <c r="CY175" i="29"/>
  <c r="CL176" i="29"/>
  <c r="CM176" i="29"/>
  <c r="CN176" i="29"/>
  <c r="CO176" i="29"/>
  <c r="CP176" i="29"/>
  <c r="CQ176" i="29"/>
  <c r="CR176" i="29"/>
  <c r="CS176" i="29"/>
  <c r="CT176" i="29"/>
  <c r="CU176" i="29"/>
  <c r="CV176" i="29"/>
  <c r="CW176" i="29"/>
  <c r="CX176" i="29"/>
  <c r="CY176" i="29"/>
  <c r="CO177" i="29"/>
  <c r="CT177" i="29"/>
  <c r="CY177" i="29"/>
  <c r="CK146" i="29"/>
  <c r="CK147" i="29"/>
  <c r="CK148" i="29"/>
  <c r="CK149" i="29"/>
  <c r="CK150" i="29"/>
  <c r="CK151" i="29"/>
  <c r="CK152" i="29"/>
  <c r="CK153" i="29"/>
  <c r="CK154" i="29"/>
  <c r="CK155" i="29"/>
  <c r="CK156" i="29"/>
  <c r="CK157" i="29"/>
  <c r="CK158" i="29"/>
  <c r="CK159" i="29"/>
  <c r="CK160" i="29"/>
  <c r="CK161" i="29"/>
  <c r="CK162" i="29"/>
  <c r="CK163" i="29"/>
  <c r="CK164" i="29"/>
  <c r="CK165" i="29"/>
  <c r="CK166" i="29"/>
  <c r="CK167" i="29"/>
  <c r="CK168" i="29"/>
  <c r="CK169" i="29"/>
  <c r="CK170" i="29"/>
  <c r="CK171" i="29"/>
  <c r="CK172" i="29"/>
  <c r="CK173" i="29"/>
  <c r="CK174" i="29"/>
  <c r="CK175" i="29"/>
  <c r="CK176" i="29"/>
  <c r="CK145" i="29"/>
  <c r="CF145" i="29"/>
  <c r="CG145" i="29"/>
  <c r="CH145" i="29"/>
  <c r="CI145" i="29"/>
  <c r="CJ145" i="29"/>
  <c r="CF146" i="29"/>
  <c r="CG146" i="29"/>
  <c r="CH146" i="29"/>
  <c r="CI146" i="29"/>
  <c r="CF147" i="29"/>
  <c r="CG147" i="29"/>
  <c r="CH147" i="29"/>
  <c r="CI147" i="29"/>
  <c r="CJ147" i="29"/>
  <c r="CF148" i="29"/>
  <c r="CG148" i="29"/>
  <c r="CH148" i="29"/>
  <c r="CI148" i="29"/>
  <c r="CJ148" i="29"/>
  <c r="CF149" i="29"/>
  <c r="CG149" i="29"/>
  <c r="CH149" i="29"/>
  <c r="CI149" i="29"/>
  <c r="CJ149" i="29"/>
  <c r="CF150" i="29"/>
  <c r="CG150" i="29"/>
  <c r="CH150" i="29"/>
  <c r="CI150" i="29"/>
  <c r="CJ150" i="29"/>
  <c r="CF151" i="29"/>
  <c r="CG151" i="29"/>
  <c r="CH151" i="29"/>
  <c r="CI151" i="29"/>
  <c r="CJ151" i="29"/>
  <c r="CF152" i="29"/>
  <c r="CG152" i="29"/>
  <c r="CH152" i="29"/>
  <c r="CI152" i="29"/>
  <c r="CJ152" i="29"/>
  <c r="CF153" i="29"/>
  <c r="CG153" i="29"/>
  <c r="CH153" i="29"/>
  <c r="CI153" i="29"/>
  <c r="CJ153" i="29"/>
  <c r="CF154" i="29"/>
  <c r="CG154" i="29"/>
  <c r="CH154" i="29"/>
  <c r="CI154" i="29"/>
  <c r="CJ154" i="29"/>
  <c r="CF155" i="29"/>
  <c r="CG155" i="29"/>
  <c r="CH155" i="29"/>
  <c r="CI155" i="29"/>
  <c r="CJ155" i="29"/>
  <c r="CF156" i="29"/>
  <c r="CG156" i="29"/>
  <c r="CH156" i="29"/>
  <c r="CI156" i="29"/>
  <c r="CJ156" i="29"/>
  <c r="CF157" i="29"/>
  <c r="CG157" i="29"/>
  <c r="CH157" i="29"/>
  <c r="CI157" i="29"/>
  <c r="CJ157" i="29"/>
  <c r="CF158" i="29"/>
  <c r="CG158" i="29"/>
  <c r="CH158" i="29"/>
  <c r="CI158" i="29"/>
  <c r="CJ158" i="29"/>
  <c r="CF159" i="29"/>
  <c r="CG159" i="29"/>
  <c r="CH159" i="29"/>
  <c r="CI159" i="29"/>
  <c r="CJ159" i="29"/>
  <c r="CF160" i="29"/>
  <c r="CG160" i="29"/>
  <c r="CH160" i="29"/>
  <c r="CI160" i="29"/>
  <c r="CJ160" i="29"/>
  <c r="CF161" i="29"/>
  <c r="CG161" i="29"/>
  <c r="CH161" i="29"/>
  <c r="CI161" i="29"/>
  <c r="CJ161" i="29"/>
  <c r="CF162" i="29"/>
  <c r="CG162" i="29"/>
  <c r="CH162" i="29"/>
  <c r="CI162" i="29"/>
  <c r="CJ162" i="29"/>
  <c r="CF163" i="29"/>
  <c r="CG163" i="29"/>
  <c r="CH163" i="29"/>
  <c r="CI163" i="29"/>
  <c r="CJ163" i="29"/>
  <c r="CF164" i="29"/>
  <c r="CG164" i="29"/>
  <c r="CH164" i="29"/>
  <c r="CI164" i="29"/>
  <c r="CJ164" i="29"/>
  <c r="CF165" i="29"/>
  <c r="CG165" i="29"/>
  <c r="CH165" i="29"/>
  <c r="CI165" i="29"/>
  <c r="CJ165" i="29"/>
  <c r="CF166" i="29"/>
  <c r="CG166" i="29"/>
  <c r="CH166" i="29"/>
  <c r="CI166" i="29"/>
  <c r="CJ166" i="29"/>
  <c r="CF167" i="29"/>
  <c r="CG167" i="29"/>
  <c r="CH167" i="29"/>
  <c r="CI167" i="29"/>
  <c r="CJ167" i="29"/>
  <c r="CF168" i="29"/>
  <c r="CG168" i="29"/>
  <c r="CH168" i="29"/>
  <c r="CI168" i="29"/>
  <c r="CJ168" i="29"/>
  <c r="CF169" i="29"/>
  <c r="CG169" i="29"/>
  <c r="CH169" i="29"/>
  <c r="CI169" i="29"/>
  <c r="CJ169" i="29"/>
  <c r="CF170" i="29"/>
  <c r="CG170" i="29"/>
  <c r="CH170" i="29"/>
  <c r="CI170" i="29"/>
  <c r="CJ170" i="29"/>
  <c r="CF171" i="29"/>
  <c r="CG171" i="29"/>
  <c r="CH171" i="29"/>
  <c r="CI171" i="29"/>
  <c r="CJ171" i="29"/>
  <c r="CF172" i="29"/>
  <c r="CG172" i="29"/>
  <c r="CH172" i="29"/>
  <c r="CI172" i="29"/>
  <c r="CJ172" i="29"/>
  <c r="CF173" i="29"/>
  <c r="CG173" i="29"/>
  <c r="CH173" i="29"/>
  <c r="CI173" i="29"/>
  <c r="CJ173" i="29"/>
  <c r="CF174" i="29"/>
  <c r="CG174" i="29"/>
  <c r="CH174" i="29"/>
  <c r="CI174" i="29"/>
  <c r="CJ174" i="29"/>
  <c r="CF175" i="29"/>
  <c r="CG175" i="29"/>
  <c r="CH175" i="29"/>
  <c r="CI175" i="29"/>
  <c r="CJ175" i="29"/>
  <c r="CF176" i="29"/>
  <c r="CG176" i="29"/>
  <c r="CH176" i="29"/>
  <c r="CI176" i="29"/>
  <c r="CJ176" i="29"/>
  <c r="CJ177" i="29"/>
  <c r="BQ145" i="29"/>
  <c r="BR145" i="29"/>
  <c r="BS145" i="29"/>
  <c r="BT145" i="29"/>
  <c r="BU145" i="29"/>
  <c r="BQ146" i="29"/>
  <c r="BR146" i="29"/>
  <c r="BS146" i="29"/>
  <c r="BT146" i="29"/>
  <c r="BQ147" i="29"/>
  <c r="BR147" i="29"/>
  <c r="BS147" i="29"/>
  <c r="BT147" i="29"/>
  <c r="BU147" i="29"/>
  <c r="BQ148" i="29"/>
  <c r="BR148" i="29"/>
  <c r="BS148" i="29"/>
  <c r="BT148" i="29"/>
  <c r="BU148" i="29"/>
  <c r="BQ149" i="29"/>
  <c r="BR149" i="29"/>
  <c r="BS149" i="29"/>
  <c r="BT149" i="29"/>
  <c r="BU149" i="29"/>
  <c r="BQ150" i="29"/>
  <c r="BR150" i="29"/>
  <c r="BS150" i="29"/>
  <c r="BT150" i="29"/>
  <c r="BU150" i="29"/>
  <c r="BQ151" i="29"/>
  <c r="BR151" i="29"/>
  <c r="BS151" i="29"/>
  <c r="BT151" i="29"/>
  <c r="BU151" i="29"/>
  <c r="BQ152" i="29"/>
  <c r="BR152" i="29"/>
  <c r="BS152" i="29"/>
  <c r="BT152" i="29"/>
  <c r="BU152" i="29"/>
  <c r="BQ153" i="29"/>
  <c r="BR153" i="29"/>
  <c r="BS153" i="29"/>
  <c r="BT153" i="29"/>
  <c r="BU153" i="29"/>
  <c r="BQ154" i="29"/>
  <c r="BR154" i="29"/>
  <c r="BS154" i="29"/>
  <c r="BT154" i="29"/>
  <c r="BU154" i="29"/>
  <c r="BQ155" i="29"/>
  <c r="BR155" i="29"/>
  <c r="BS155" i="29"/>
  <c r="BT155" i="29"/>
  <c r="BU155" i="29"/>
  <c r="BQ156" i="29"/>
  <c r="BR156" i="29"/>
  <c r="BS156" i="29"/>
  <c r="BT156" i="29"/>
  <c r="BU156" i="29"/>
  <c r="BQ157" i="29"/>
  <c r="BR157" i="29"/>
  <c r="BS157" i="29"/>
  <c r="BT157" i="29"/>
  <c r="BU157" i="29"/>
  <c r="BQ158" i="29"/>
  <c r="BR158" i="29"/>
  <c r="BS158" i="29"/>
  <c r="BT158" i="29"/>
  <c r="BU158" i="29"/>
  <c r="BQ159" i="29"/>
  <c r="BR159" i="29"/>
  <c r="BS159" i="29"/>
  <c r="BT159" i="29"/>
  <c r="BU159" i="29"/>
  <c r="BQ160" i="29"/>
  <c r="BR160" i="29"/>
  <c r="BS160" i="29"/>
  <c r="BT160" i="29"/>
  <c r="BU160" i="29"/>
  <c r="BQ161" i="29"/>
  <c r="BR161" i="29"/>
  <c r="BS161" i="29"/>
  <c r="BT161" i="29"/>
  <c r="BU161" i="29"/>
  <c r="BQ162" i="29"/>
  <c r="BR162" i="29"/>
  <c r="BS162" i="29"/>
  <c r="BT162" i="29"/>
  <c r="BU162" i="29"/>
  <c r="BQ163" i="29"/>
  <c r="BR163" i="29"/>
  <c r="BS163" i="29"/>
  <c r="BT163" i="29"/>
  <c r="BU163" i="29"/>
  <c r="BQ164" i="29"/>
  <c r="BR164" i="29"/>
  <c r="BS164" i="29"/>
  <c r="BT164" i="29"/>
  <c r="BU164" i="29"/>
  <c r="BQ165" i="29"/>
  <c r="BR165" i="29"/>
  <c r="BS165" i="29"/>
  <c r="BT165" i="29"/>
  <c r="BU165" i="29"/>
  <c r="BQ166" i="29"/>
  <c r="BR166" i="29"/>
  <c r="BS166" i="29"/>
  <c r="BT166" i="29"/>
  <c r="BU166" i="29"/>
  <c r="BQ167" i="29"/>
  <c r="BR167" i="29"/>
  <c r="BS167" i="29"/>
  <c r="BT167" i="29"/>
  <c r="BU167" i="29"/>
  <c r="BQ168" i="29"/>
  <c r="BR168" i="29"/>
  <c r="BS168" i="29"/>
  <c r="BT168" i="29"/>
  <c r="BU168" i="29"/>
  <c r="BQ169" i="29"/>
  <c r="BR169" i="29"/>
  <c r="BS169" i="29"/>
  <c r="BT169" i="29"/>
  <c r="BU169" i="29"/>
  <c r="BQ170" i="29"/>
  <c r="BR170" i="29"/>
  <c r="BS170" i="29"/>
  <c r="BT170" i="29"/>
  <c r="BU170" i="29"/>
  <c r="BQ171" i="29"/>
  <c r="BR171" i="29"/>
  <c r="BS171" i="29"/>
  <c r="BT171" i="29"/>
  <c r="BU171" i="29"/>
  <c r="BQ172" i="29"/>
  <c r="BR172" i="29"/>
  <c r="BS172" i="29"/>
  <c r="BT172" i="29"/>
  <c r="BU172" i="29"/>
  <c r="BQ173" i="29"/>
  <c r="BR173" i="29"/>
  <c r="BS173" i="29"/>
  <c r="BT173" i="29"/>
  <c r="BU173" i="29"/>
  <c r="BQ174" i="29"/>
  <c r="BR174" i="29"/>
  <c r="BS174" i="29"/>
  <c r="BT174" i="29"/>
  <c r="BU174" i="29"/>
  <c r="BQ175" i="29"/>
  <c r="BR175" i="29"/>
  <c r="BS175" i="29"/>
  <c r="BT175" i="29"/>
  <c r="BU175" i="29"/>
  <c r="BQ176" i="29"/>
  <c r="BR176" i="29"/>
  <c r="BS176" i="29"/>
  <c r="BT176" i="29"/>
  <c r="BU176" i="29"/>
  <c r="BU177" i="29"/>
  <c r="BB145" i="29"/>
  <c r="BC145" i="29"/>
  <c r="BD145" i="29"/>
  <c r="BE145" i="29"/>
  <c r="BF145" i="29"/>
  <c r="BB146" i="29"/>
  <c r="BC146" i="29"/>
  <c r="BD146" i="29"/>
  <c r="BE146" i="29"/>
  <c r="BB147" i="29"/>
  <c r="BC147" i="29"/>
  <c r="BD147" i="29"/>
  <c r="BE147" i="29"/>
  <c r="BF147" i="29"/>
  <c r="BB148" i="29"/>
  <c r="BC148" i="29"/>
  <c r="BD148" i="29"/>
  <c r="BE148" i="29"/>
  <c r="BF148" i="29"/>
  <c r="BB149" i="29"/>
  <c r="BC149" i="29"/>
  <c r="BD149" i="29"/>
  <c r="BE149" i="29"/>
  <c r="BF149" i="29"/>
  <c r="BB150" i="29"/>
  <c r="BC150" i="29"/>
  <c r="BD150" i="29"/>
  <c r="BE150" i="29"/>
  <c r="BF150" i="29"/>
  <c r="BB151" i="29"/>
  <c r="BC151" i="29"/>
  <c r="BD151" i="29"/>
  <c r="BE151" i="29"/>
  <c r="BF151" i="29"/>
  <c r="BB152" i="29"/>
  <c r="BC152" i="29"/>
  <c r="BD152" i="29"/>
  <c r="BE152" i="29"/>
  <c r="BF152" i="29"/>
  <c r="BB153" i="29"/>
  <c r="BC153" i="29"/>
  <c r="BD153" i="29"/>
  <c r="BE153" i="29"/>
  <c r="BF153" i="29"/>
  <c r="BB154" i="29"/>
  <c r="BC154" i="29"/>
  <c r="BD154" i="29"/>
  <c r="BE154" i="29"/>
  <c r="BF154" i="29"/>
  <c r="BB155" i="29"/>
  <c r="BC155" i="29"/>
  <c r="BD155" i="29"/>
  <c r="BE155" i="29"/>
  <c r="BF155" i="29"/>
  <c r="BB156" i="29"/>
  <c r="BC156" i="29"/>
  <c r="BD156" i="29"/>
  <c r="BE156" i="29"/>
  <c r="BF156" i="29"/>
  <c r="BB157" i="29"/>
  <c r="BC157" i="29"/>
  <c r="BD157" i="29"/>
  <c r="BE157" i="29"/>
  <c r="BF157" i="29"/>
  <c r="BB158" i="29"/>
  <c r="BC158" i="29"/>
  <c r="BD158" i="29"/>
  <c r="BE158" i="29"/>
  <c r="BF158" i="29"/>
  <c r="BB159" i="29"/>
  <c r="BC159" i="29"/>
  <c r="BD159" i="29"/>
  <c r="BE159" i="29"/>
  <c r="BF159" i="29"/>
  <c r="BB160" i="29"/>
  <c r="BC160" i="29"/>
  <c r="BD160" i="29"/>
  <c r="BE160" i="29"/>
  <c r="BF160" i="29"/>
  <c r="BB161" i="29"/>
  <c r="BC161" i="29"/>
  <c r="BD161" i="29"/>
  <c r="BE161" i="29"/>
  <c r="BF161" i="29"/>
  <c r="BB162" i="29"/>
  <c r="BC162" i="29"/>
  <c r="BD162" i="29"/>
  <c r="BE162" i="29"/>
  <c r="BF162" i="29"/>
  <c r="BB163" i="29"/>
  <c r="BC163" i="29"/>
  <c r="BD163" i="29"/>
  <c r="BE163" i="29"/>
  <c r="BF163" i="29"/>
  <c r="BB164" i="29"/>
  <c r="BC164" i="29"/>
  <c r="BD164" i="29"/>
  <c r="BE164" i="29"/>
  <c r="BF164" i="29"/>
  <c r="BB165" i="29"/>
  <c r="BC165" i="29"/>
  <c r="BD165" i="29"/>
  <c r="BE165" i="29"/>
  <c r="BF165" i="29"/>
  <c r="BB166" i="29"/>
  <c r="BC166" i="29"/>
  <c r="BD166" i="29"/>
  <c r="BE166" i="29"/>
  <c r="BF166" i="29"/>
  <c r="BB167" i="29"/>
  <c r="BC167" i="29"/>
  <c r="BD167" i="29"/>
  <c r="BE167" i="29"/>
  <c r="BF167" i="29"/>
  <c r="BB168" i="29"/>
  <c r="BC168" i="29"/>
  <c r="BD168" i="29"/>
  <c r="BE168" i="29"/>
  <c r="BF168" i="29"/>
  <c r="BB169" i="29"/>
  <c r="BC169" i="29"/>
  <c r="BD169" i="29"/>
  <c r="BE169" i="29"/>
  <c r="BF169" i="29"/>
  <c r="BB170" i="29"/>
  <c r="BC170" i="29"/>
  <c r="BD170" i="29"/>
  <c r="BE170" i="29"/>
  <c r="BF170" i="29"/>
  <c r="BB171" i="29"/>
  <c r="BC171" i="29"/>
  <c r="BD171" i="29"/>
  <c r="BE171" i="29"/>
  <c r="BF171" i="29"/>
  <c r="BB172" i="29"/>
  <c r="BC172" i="29"/>
  <c r="BD172" i="29"/>
  <c r="BE172" i="29"/>
  <c r="BF172" i="29"/>
  <c r="BB173" i="29"/>
  <c r="BC173" i="29"/>
  <c r="BD173" i="29"/>
  <c r="BE173" i="29"/>
  <c r="BF173" i="29"/>
  <c r="BB174" i="29"/>
  <c r="BC174" i="29"/>
  <c r="BD174" i="29"/>
  <c r="BE174" i="29"/>
  <c r="BF174" i="29"/>
  <c r="BB175" i="29"/>
  <c r="BC175" i="29"/>
  <c r="BD175" i="29"/>
  <c r="BE175" i="29"/>
  <c r="BF175" i="29"/>
  <c r="BB176" i="29"/>
  <c r="BC176" i="29"/>
  <c r="BD176" i="29"/>
  <c r="BE176" i="29"/>
  <c r="BF176" i="29"/>
  <c r="BF177" i="29"/>
  <c r="AM146" i="29"/>
  <c r="AN146" i="29"/>
  <c r="AO146" i="29"/>
  <c r="AP146" i="29"/>
  <c r="AM147" i="29"/>
  <c r="AN147" i="29"/>
  <c r="AO147" i="29"/>
  <c r="AP147" i="29"/>
  <c r="AQ147" i="29"/>
  <c r="AM148" i="29"/>
  <c r="AN148" i="29"/>
  <c r="AO148" i="29"/>
  <c r="AP148" i="29"/>
  <c r="AQ148" i="29"/>
  <c r="AM149" i="29"/>
  <c r="AN149" i="29"/>
  <c r="AO149" i="29"/>
  <c r="AP149" i="29"/>
  <c r="AQ149" i="29"/>
  <c r="AM150" i="29"/>
  <c r="AN150" i="29"/>
  <c r="AO150" i="29"/>
  <c r="AP150" i="29"/>
  <c r="AQ150" i="29"/>
  <c r="AM151" i="29"/>
  <c r="AN151" i="29"/>
  <c r="AO151" i="29"/>
  <c r="AP151" i="29"/>
  <c r="AQ151" i="29"/>
  <c r="AM152" i="29"/>
  <c r="AN152" i="29"/>
  <c r="AO152" i="29"/>
  <c r="AP152" i="29"/>
  <c r="AQ152" i="29"/>
  <c r="AM153" i="29"/>
  <c r="AN153" i="29"/>
  <c r="AO153" i="29"/>
  <c r="AP153" i="29"/>
  <c r="AQ153" i="29"/>
  <c r="AM154" i="29"/>
  <c r="AN154" i="29"/>
  <c r="AO154" i="29"/>
  <c r="AP154" i="29"/>
  <c r="AQ154" i="29"/>
  <c r="AM155" i="29"/>
  <c r="AN155" i="29"/>
  <c r="AO155" i="29"/>
  <c r="AP155" i="29"/>
  <c r="AQ155" i="29"/>
  <c r="AM156" i="29"/>
  <c r="AN156" i="29"/>
  <c r="AO156" i="29"/>
  <c r="AP156" i="29"/>
  <c r="AQ156" i="29"/>
  <c r="AM157" i="29"/>
  <c r="AN157" i="29"/>
  <c r="AO157" i="29"/>
  <c r="AP157" i="29"/>
  <c r="AQ157" i="29"/>
  <c r="AM158" i="29"/>
  <c r="AN158" i="29"/>
  <c r="AO158" i="29"/>
  <c r="AP158" i="29"/>
  <c r="AQ158" i="29"/>
  <c r="AM159" i="29"/>
  <c r="AN159" i="29"/>
  <c r="AO159" i="29"/>
  <c r="AP159" i="29"/>
  <c r="AQ159" i="29"/>
  <c r="AM160" i="29"/>
  <c r="AN160" i="29"/>
  <c r="AO160" i="29"/>
  <c r="AP160" i="29"/>
  <c r="AQ160" i="29"/>
  <c r="AM161" i="29"/>
  <c r="AN161" i="29"/>
  <c r="AO161" i="29"/>
  <c r="AP161" i="29"/>
  <c r="AQ161" i="29"/>
  <c r="AM162" i="29"/>
  <c r="AN162" i="29"/>
  <c r="AO162" i="29"/>
  <c r="AP162" i="29"/>
  <c r="AQ162" i="29"/>
  <c r="AM163" i="29"/>
  <c r="AN163" i="29"/>
  <c r="AO163" i="29"/>
  <c r="AP163" i="29"/>
  <c r="AQ163" i="29"/>
  <c r="AM164" i="29"/>
  <c r="AN164" i="29"/>
  <c r="AO164" i="29"/>
  <c r="AP164" i="29"/>
  <c r="AQ164" i="29"/>
  <c r="AM165" i="29"/>
  <c r="AN165" i="29"/>
  <c r="AO165" i="29"/>
  <c r="AP165" i="29"/>
  <c r="AQ165" i="29"/>
  <c r="AM166" i="29"/>
  <c r="AN166" i="29"/>
  <c r="AO166" i="29"/>
  <c r="AP166" i="29"/>
  <c r="AQ166" i="29"/>
  <c r="AM167" i="29"/>
  <c r="AN167" i="29"/>
  <c r="AO167" i="29"/>
  <c r="AP167" i="29"/>
  <c r="AQ167" i="29"/>
  <c r="AM168" i="29"/>
  <c r="AN168" i="29"/>
  <c r="AO168" i="29"/>
  <c r="AP168" i="29"/>
  <c r="AQ168" i="29"/>
  <c r="AM169" i="29"/>
  <c r="AN169" i="29"/>
  <c r="AO169" i="29"/>
  <c r="AP169" i="29"/>
  <c r="AQ169" i="29"/>
  <c r="AM170" i="29"/>
  <c r="AN170" i="29"/>
  <c r="AO170" i="29"/>
  <c r="AP170" i="29"/>
  <c r="AQ170" i="29"/>
  <c r="AM171" i="29"/>
  <c r="AN171" i="29"/>
  <c r="AO171" i="29"/>
  <c r="AP171" i="29"/>
  <c r="AQ171" i="29"/>
  <c r="AM172" i="29"/>
  <c r="AN172" i="29"/>
  <c r="AO172" i="29"/>
  <c r="AP172" i="29"/>
  <c r="AQ172" i="29"/>
  <c r="AM173" i="29"/>
  <c r="AN173" i="29"/>
  <c r="AO173" i="29"/>
  <c r="AP173" i="29"/>
  <c r="AQ173" i="29"/>
  <c r="AM174" i="29"/>
  <c r="AN174" i="29"/>
  <c r="AO174" i="29"/>
  <c r="AP174" i="29"/>
  <c r="AQ174" i="29"/>
  <c r="AM175" i="29"/>
  <c r="AN175" i="29"/>
  <c r="AO175" i="29"/>
  <c r="AP175" i="29"/>
  <c r="AQ175" i="29"/>
  <c r="AM176" i="29"/>
  <c r="AN176" i="29"/>
  <c r="AO176" i="29"/>
  <c r="AP176" i="29"/>
  <c r="AQ176" i="29"/>
  <c r="AQ177" i="29"/>
  <c r="AN145" i="29"/>
  <c r="AO145" i="29"/>
  <c r="AP145" i="29"/>
  <c r="AQ145" i="29"/>
  <c r="AM145" i="29"/>
  <c r="G39" i="29"/>
  <c r="G75" i="29" s="1"/>
  <c r="G4" i="29"/>
  <c r="D10" i="31"/>
  <c r="D15" i="31"/>
  <c r="D14" i="31"/>
  <c r="D13" i="31"/>
  <c r="D12" i="31"/>
  <c r="D11" i="31"/>
  <c r="D9" i="31"/>
  <c r="C14" i="31"/>
  <c r="C15" i="31"/>
  <c r="B13" i="31"/>
  <c r="B14" i="31"/>
  <c r="B15" i="31"/>
  <c r="C4" i="31"/>
  <c r="C5" i="31"/>
  <c r="C6" i="31"/>
  <c r="C7" i="31"/>
  <c r="C8" i="31"/>
  <c r="C9" i="31"/>
  <c r="C10" i="31"/>
  <c r="C11" i="31"/>
  <c r="C12" i="31"/>
  <c r="C13" i="31"/>
  <c r="D4" i="31"/>
  <c r="D3" i="31"/>
  <c r="AW73" i="4"/>
  <c r="E69" i="4" s="1"/>
  <c r="AW70" i="4"/>
  <c r="E65" i="4" s="1"/>
  <c r="AW71" i="4"/>
  <c r="E67" i="4" s="1"/>
  <c r="AW69" i="4"/>
  <c r="E63" i="4" s="1"/>
  <c r="AW68" i="4"/>
  <c r="E61" i="4" s="1"/>
  <c r="AW67" i="4"/>
  <c r="E59" i="4"/>
  <c r="J15" i="160"/>
  <c r="XV11" i="215" s="1"/>
  <c r="I15" i="160"/>
  <c r="XU11" i="215" s="1"/>
  <c r="E15" i="160"/>
  <c r="XQ11" i="215" s="1"/>
  <c r="D15" i="160"/>
  <c r="XP11" i="215" s="1"/>
  <c r="M6" i="160"/>
  <c r="FG183" i="29"/>
  <c r="FG183" i="111" s="1"/>
  <c r="J15" i="159"/>
  <c r="XK11" i="215" s="1"/>
  <c r="I15" i="159"/>
  <c r="XJ11" i="215" s="1"/>
  <c r="E15" i="159"/>
  <c r="XF11" i="215" s="1"/>
  <c r="D15" i="159"/>
  <c r="XE11" i="215" s="1"/>
  <c r="H6" i="159"/>
  <c r="ER183" i="29"/>
  <c r="ER183" i="111" s="1"/>
  <c r="J15" i="158"/>
  <c r="WZ11" i="215" s="1"/>
  <c r="I15" i="158"/>
  <c r="WY11" i="215" s="1"/>
  <c r="E15" i="158"/>
  <c r="WU11" i="215" s="1"/>
  <c r="D15" i="158"/>
  <c r="WT11" i="215" s="1"/>
  <c r="J15" i="157"/>
  <c r="L15" i="157" s="1"/>
  <c r="EB192" i="29" s="1"/>
  <c r="I15" i="157"/>
  <c r="DY192" i="29" s="1"/>
  <c r="E15" i="157"/>
  <c r="D15" i="157"/>
  <c r="M6" i="157"/>
  <c r="EC183" i="29"/>
  <c r="EC183" i="111" s="1"/>
  <c r="J15" i="156"/>
  <c r="WI11" i="215" s="1"/>
  <c r="I15" i="156"/>
  <c r="WH11" i="215" s="1"/>
  <c r="E15" i="156"/>
  <c r="WD11" i="215" s="1"/>
  <c r="D15" i="156"/>
  <c r="J15" i="155"/>
  <c r="I15" i="155"/>
  <c r="VW11" i="215" s="1"/>
  <c r="E15" i="155"/>
  <c r="VS11" i="215" s="1"/>
  <c r="D15" i="155"/>
  <c r="VR11" i="215" s="1"/>
  <c r="O15" i="154"/>
  <c r="AAH11" i="215" s="1"/>
  <c r="N15" i="154"/>
  <c r="AAG11" i="215" s="1"/>
  <c r="J15" i="154"/>
  <c r="AAC11" i="215" s="1"/>
  <c r="I15" i="154"/>
  <c r="E15" i="154"/>
  <c r="D15" i="154"/>
  <c r="ZW11" i="215" s="1"/>
  <c r="M6" i="154"/>
  <c r="CT183" i="29" s="1"/>
  <c r="CT183" i="111" s="1"/>
  <c r="J15" i="152"/>
  <c r="UE11" i="215" s="1"/>
  <c r="I15" i="152"/>
  <c r="UD11" i="215" s="1"/>
  <c r="I192" i="29"/>
  <c r="M6" i="152"/>
  <c r="M183" i="29" s="1"/>
  <c r="M183" i="111" s="1"/>
  <c r="E15" i="153"/>
  <c r="VM11" i="215" s="1"/>
  <c r="D15" i="153"/>
  <c r="VL11" i="215" s="1"/>
  <c r="T15" i="152"/>
  <c r="UO11" i="215" s="1"/>
  <c r="S15" i="152"/>
  <c r="UN11" i="215" s="1"/>
  <c r="S192" i="29"/>
  <c r="O15" i="152"/>
  <c r="UJ11" i="215" s="1"/>
  <c r="N15" i="152"/>
  <c r="UI11" i="215" s="1"/>
  <c r="N192" i="29"/>
  <c r="E15" i="152"/>
  <c r="TZ11" i="215" s="1"/>
  <c r="D15" i="152"/>
  <c r="TY11" i="215" s="1"/>
  <c r="D192" i="29"/>
  <c r="W6" i="152"/>
  <c r="W183" i="29"/>
  <c r="W183" i="111" s="1"/>
  <c r="O15" i="95"/>
  <c r="ZR11" i="215" s="1"/>
  <c r="N15" i="95"/>
  <c r="ZQ11" i="215" s="1"/>
  <c r="O15" i="94"/>
  <c r="ZB11" i="215" s="1"/>
  <c r="N15" i="94"/>
  <c r="ZA11" i="215" s="1"/>
  <c r="R6" i="94"/>
  <c r="CJ183" i="29"/>
  <c r="CJ183" i="111" s="1"/>
  <c r="O15" i="91"/>
  <c r="N15" i="91"/>
  <c r="YK11" i="215" s="1"/>
  <c r="R6" i="91"/>
  <c r="BF183" i="29" s="1"/>
  <c r="BF183" i="111" s="1"/>
  <c r="O37" i="151"/>
  <c r="N37" i="151"/>
  <c r="J37" i="151"/>
  <c r="CQ177" i="29" s="1"/>
  <c r="I37" i="151"/>
  <c r="E37" i="151"/>
  <c r="TJ33" i="215" s="1"/>
  <c r="D37" i="151"/>
  <c r="TI33" i="215" s="1"/>
  <c r="CK177" i="29"/>
  <c r="C36" i="151"/>
  <c r="TH32" i="215" s="1"/>
  <c r="C35" i="151"/>
  <c r="TH31" i="215" s="1"/>
  <c r="C34" i="151"/>
  <c r="TH30" i="215" s="1"/>
  <c r="C33" i="151"/>
  <c r="TH29" i="215" s="1"/>
  <c r="C32" i="151"/>
  <c r="TH28" i="215" s="1"/>
  <c r="C31" i="151"/>
  <c r="TH27" i="215" s="1"/>
  <c r="C30" i="151"/>
  <c r="TH26" i="215" s="1"/>
  <c r="C29" i="151"/>
  <c r="TH25" i="215" s="1"/>
  <c r="C28" i="151"/>
  <c r="TH24" i="215" s="1"/>
  <c r="C27" i="151"/>
  <c r="TH23" i="215" s="1"/>
  <c r="C26" i="151"/>
  <c r="TH22" i="215" s="1"/>
  <c r="C25" i="151"/>
  <c r="TH21" i="215" s="1"/>
  <c r="C24" i="151"/>
  <c r="TH20" i="215" s="1"/>
  <c r="C23" i="151"/>
  <c r="TH19" i="215" s="1"/>
  <c r="C22" i="151"/>
  <c r="TH18" i="215" s="1"/>
  <c r="C21" i="151"/>
  <c r="TH17" i="215" s="1"/>
  <c r="C20" i="151"/>
  <c r="TH16" i="215" s="1"/>
  <c r="C19" i="151"/>
  <c r="TH15" i="215" s="1"/>
  <c r="C18" i="151"/>
  <c r="TH14" i="215" s="1"/>
  <c r="C17" i="151"/>
  <c r="TH13" i="215" s="1"/>
  <c r="C16" i="151"/>
  <c r="TH12" i="215" s="1"/>
  <c r="C15" i="151"/>
  <c r="TH11" i="215" s="1"/>
  <c r="C14" i="151"/>
  <c r="TH10" i="215" s="1"/>
  <c r="C13" i="151"/>
  <c r="TH9" i="215" s="1"/>
  <c r="C12" i="151"/>
  <c r="TH8" i="215" s="1"/>
  <c r="C11" i="151"/>
  <c r="TH7" i="215" s="1"/>
  <c r="C10" i="151"/>
  <c r="TH6" i="215" s="1"/>
  <c r="C9" i="151"/>
  <c r="TH5" i="215" s="1"/>
  <c r="C8" i="151"/>
  <c r="TH4" i="215" s="1"/>
  <c r="C7" i="151"/>
  <c r="TH3" i="215" s="1"/>
  <c r="E37" i="149"/>
  <c r="D37" i="149"/>
  <c r="C36" i="149"/>
  <c r="QW32" i="215" s="1"/>
  <c r="C35" i="149"/>
  <c r="QW31" i="215" s="1"/>
  <c r="C34" i="149"/>
  <c r="QW30" i="215" s="1"/>
  <c r="C33" i="149"/>
  <c r="QW29" i="215" s="1"/>
  <c r="C32" i="149"/>
  <c r="QW28" i="215" s="1"/>
  <c r="C31" i="149"/>
  <c r="QW27" i="215" s="1"/>
  <c r="C30" i="149"/>
  <c r="QW26" i="215" s="1"/>
  <c r="C29" i="149"/>
  <c r="QW25" i="215" s="1"/>
  <c r="C28" i="149"/>
  <c r="QW24" i="215" s="1"/>
  <c r="C27" i="149"/>
  <c r="QW23" i="215" s="1"/>
  <c r="C26" i="149"/>
  <c r="QW22" i="215" s="1"/>
  <c r="C25" i="149"/>
  <c r="QW21" i="215" s="1"/>
  <c r="C24" i="149"/>
  <c r="QW20" i="215" s="1"/>
  <c r="C23" i="149"/>
  <c r="QW19" i="215" s="1"/>
  <c r="C22" i="149"/>
  <c r="QW18" i="215" s="1"/>
  <c r="C21" i="149"/>
  <c r="QW17" i="215" s="1"/>
  <c r="C20" i="149"/>
  <c r="QW16" i="215" s="1"/>
  <c r="C19" i="149"/>
  <c r="QW15" i="215" s="1"/>
  <c r="C18" i="149"/>
  <c r="QW14" i="215" s="1"/>
  <c r="C17" i="149"/>
  <c r="QW13" i="215" s="1"/>
  <c r="C16" i="149"/>
  <c r="QW12" i="215" s="1"/>
  <c r="C15" i="149"/>
  <c r="QW11" i="215" s="1"/>
  <c r="C14" i="149"/>
  <c r="QW10" i="215" s="1"/>
  <c r="C13" i="149"/>
  <c r="QW9" i="215" s="1"/>
  <c r="C12" i="149"/>
  <c r="QW8" i="215" s="1"/>
  <c r="C11" i="149"/>
  <c r="QW7" i="215" s="1"/>
  <c r="C10" i="149"/>
  <c r="QW6" i="215" s="1"/>
  <c r="C9" i="149"/>
  <c r="QW5" i="215" s="1"/>
  <c r="C8" i="149"/>
  <c r="QW4" i="215" s="1"/>
  <c r="C7" i="149"/>
  <c r="QW3" i="215" s="1"/>
  <c r="J37" i="148"/>
  <c r="I37" i="148"/>
  <c r="E37" i="148"/>
  <c r="D37" i="148"/>
  <c r="C36" i="148"/>
  <c r="QK32" i="215" s="1"/>
  <c r="C35" i="148"/>
  <c r="QK31" i="215" s="1"/>
  <c r="C34" i="148"/>
  <c r="QK30" i="215" s="1"/>
  <c r="C33" i="148"/>
  <c r="QK29" i="215" s="1"/>
  <c r="C32" i="148"/>
  <c r="QK28" i="215" s="1"/>
  <c r="C31" i="148"/>
  <c r="QK27" i="215" s="1"/>
  <c r="C30" i="148"/>
  <c r="QK26" i="215" s="1"/>
  <c r="C29" i="148"/>
  <c r="QK25" i="215" s="1"/>
  <c r="C28" i="148"/>
  <c r="QK24" i="215" s="1"/>
  <c r="C27" i="148"/>
  <c r="QK23" i="215" s="1"/>
  <c r="C26" i="148"/>
  <c r="QK22" i="215" s="1"/>
  <c r="C25" i="148"/>
  <c r="QK21" i="215" s="1"/>
  <c r="C24" i="148"/>
  <c r="QK20" i="215" s="1"/>
  <c r="C23" i="148"/>
  <c r="QK19" i="215" s="1"/>
  <c r="C22" i="148"/>
  <c r="QK18" i="215" s="1"/>
  <c r="C21" i="148"/>
  <c r="QK17" i="215" s="1"/>
  <c r="C20" i="148"/>
  <c r="QK16" i="215" s="1"/>
  <c r="C19" i="148"/>
  <c r="QK15" i="215" s="1"/>
  <c r="C18" i="148"/>
  <c r="QK14" i="215" s="1"/>
  <c r="C17" i="148"/>
  <c r="QK13" i="215" s="1"/>
  <c r="C16" i="148"/>
  <c r="QK12" i="215" s="1"/>
  <c r="C15" i="148"/>
  <c r="QK11" i="215" s="1"/>
  <c r="C14" i="148"/>
  <c r="QK10" i="215" s="1"/>
  <c r="C13" i="148"/>
  <c r="QK9" i="215" s="1"/>
  <c r="C12" i="148"/>
  <c r="QK8" i="215" s="1"/>
  <c r="C11" i="148"/>
  <c r="QK7" i="215" s="1"/>
  <c r="C10" i="148"/>
  <c r="QK6" i="215" s="1"/>
  <c r="C9" i="148"/>
  <c r="QK5" i="215" s="1"/>
  <c r="C8" i="148"/>
  <c r="QK4" i="215" s="1"/>
  <c r="C7" i="148"/>
  <c r="QK3" i="215" s="1"/>
  <c r="J37" i="147"/>
  <c r="I37" i="147"/>
  <c r="E37" i="147"/>
  <c r="D37" i="147"/>
  <c r="C36" i="147"/>
  <c r="PY32" i="215" s="1"/>
  <c r="C35" i="147"/>
  <c r="PY31" i="215" s="1"/>
  <c r="C34" i="147"/>
  <c r="PY30" i="215" s="1"/>
  <c r="C33" i="147"/>
  <c r="PY29" i="215" s="1"/>
  <c r="C32" i="147"/>
  <c r="PY28" i="215" s="1"/>
  <c r="C31" i="147"/>
  <c r="PY27" i="215" s="1"/>
  <c r="C30" i="147"/>
  <c r="PY26" i="215" s="1"/>
  <c r="C29" i="147"/>
  <c r="PY25" i="215" s="1"/>
  <c r="C28" i="147"/>
  <c r="PY24" i="215" s="1"/>
  <c r="C27" i="147"/>
  <c r="PY23" i="215" s="1"/>
  <c r="C26" i="147"/>
  <c r="PY22" i="215" s="1"/>
  <c r="C25" i="147"/>
  <c r="PY21" i="215" s="1"/>
  <c r="C24" i="147"/>
  <c r="PY20" i="215" s="1"/>
  <c r="C23" i="147"/>
  <c r="PY19" i="215" s="1"/>
  <c r="C22" i="147"/>
  <c r="PY18" i="215" s="1"/>
  <c r="C21" i="147"/>
  <c r="PY17" i="215" s="1"/>
  <c r="C20" i="147"/>
  <c r="PY16" i="215" s="1"/>
  <c r="C19" i="147"/>
  <c r="PY15" i="215" s="1"/>
  <c r="C18" i="147"/>
  <c r="PY14" i="215" s="1"/>
  <c r="C17" i="147"/>
  <c r="PY13" i="215" s="1"/>
  <c r="C16" i="147"/>
  <c r="PY12" i="215" s="1"/>
  <c r="C15" i="147"/>
  <c r="PY11" i="215" s="1"/>
  <c r="C14" i="147"/>
  <c r="PY10" i="215" s="1"/>
  <c r="C13" i="147"/>
  <c r="PY9" i="215" s="1"/>
  <c r="C12" i="147"/>
  <c r="PY8" i="215" s="1"/>
  <c r="C11" i="147"/>
  <c r="PY7" i="215" s="1"/>
  <c r="C10" i="147"/>
  <c r="PY6" i="215" s="1"/>
  <c r="C9" i="147"/>
  <c r="PY5" i="215" s="1"/>
  <c r="C8" i="147"/>
  <c r="PY4" i="215" s="1"/>
  <c r="C7" i="147"/>
  <c r="PY3" i="215" s="1"/>
  <c r="J37" i="146"/>
  <c r="I37" i="146"/>
  <c r="E37" i="146"/>
  <c r="PO33" i="215" s="1"/>
  <c r="D37" i="146"/>
  <c r="PN33" i="215" s="1"/>
  <c r="C36" i="146"/>
  <c r="PM32" i="215" s="1"/>
  <c r="C35" i="146"/>
  <c r="PM31" i="215" s="1"/>
  <c r="C34" i="146"/>
  <c r="PM30" i="215" s="1"/>
  <c r="C33" i="146"/>
  <c r="PM29" i="215" s="1"/>
  <c r="C32" i="146"/>
  <c r="PM28" i="215" s="1"/>
  <c r="C31" i="146"/>
  <c r="PM27" i="215" s="1"/>
  <c r="C30" i="146"/>
  <c r="PM26" i="215" s="1"/>
  <c r="C29" i="146"/>
  <c r="PM25" i="215" s="1"/>
  <c r="C28" i="146"/>
  <c r="PM24" i="215" s="1"/>
  <c r="C27" i="146"/>
  <c r="PM23" i="215" s="1"/>
  <c r="C26" i="146"/>
  <c r="PM22" i="215" s="1"/>
  <c r="C25" i="146"/>
  <c r="PM21" i="215" s="1"/>
  <c r="C24" i="146"/>
  <c r="PM20" i="215" s="1"/>
  <c r="C23" i="146"/>
  <c r="PM19" i="215" s="1"/>
  <c r="C22" i="146"/>
  <c r="PM18" i="215" s="1"/>
  <c r="C21" i="146"/>
  <c r="PM17" i="215" s="1"/>
  <c r="C20" i="146"/>
  <c r="PM16" i="215" s="1"/>
  <c r="C19" i="146"/>
  <c r="PM15" i="215" s="1"/>
  <c r="C18" i="146"/>
  <c r="PM14" i="215" s="1"/>
  <c r="C17" i="146"/>
  <c r="PM13" i="215" s="1"/>
  <c r="C16" i="146"/>
  <c r="PM12" i="215" s="1"/>
  <c r="C15" i="146"/>
  <c r="PM11" i="215" s="1"/>
  <c r="C14" i="146"/>
  <c r="PM10" i="215" s="1"/>
  <c r="C13" i="146"/>
  <c r="PM9" i="215" s="1"/>
  <c r="C12" i="146"/>
  <c r="PM8" i="215" s="1"/>
  <c r="C11" i="146"/>
  <c r="PM7" i="215" s="1"/>
  <c r="C10" i="146"/>
  <c r="PM6" i="215" s="1"/>
  <c r="C9" i="146"/>
  <c r="PM5" i="215" s="1"/>
  <c r="C8" i="146"/>
  <c r="PM4" i="215" s="1"/>
  <c r="C7" i="146"/>
  <c r="PM3" i="215" s="1"/>
  <c r="J37" i="145"/>
  <c r="DA177" i="29"/>
  <c r="D37" i="145"/>
  <c r="OP33" i="215" s="1"/>
  <c r="CZ177" i="29"/>
  <c r="C36" i="145"/>
  <c r="OO32" i="215" s="1"/>
  <c r="C35" i="145"/>
  <c r="OO31" i="215" s="1"/>
  <c r="C34" i="145"/>
  <c r="OO30" i="215" s="1"/>
  <c r="C33" i="145"/>
  <c r="OO29" i="215" s="1"/>
  <c r="C32" i="145"/>
  <c r="OO28" i="215" s="1"/>
  <c r="C31" i="145"/>
  <c r="OO27" i="215" s="1"/>
  <c r="C30" i="145"/>
  <c r="OO26" i="215" s="1"/>
  <c r="C29" i="145"/>
  <c r="OO25" i="215" s="1"/>
  <c r="C28" i="145"/>
  <c r="OO24" i="215" s="1"/>
  <c r="C27" i="145"/>
  <c r="OO23" i="215" s="1"/>
  <c r="C26" i="145"/>
  <c r="OO22" i="215" s="1"/>
  <c r="C25" i="145"/>
  <c r="OO21" i="215" s="1"/>
  <c r="C24" i="145"/>
  <c r="OO20" i="215" s="1"/>
  <c r="C23" i="145"/>
  <c r="OO19" i="215" s="1"/>
  <c r="C22" i="145"/>
  <c r="OO18" i="215" s="1"/>
  <c r="C21" i="145"/>
  <c r="OO17" i="215" s="1"/>
  <c r="C20" i="145"/>
  <c r="OO16" i="215" s="1"/>
  <c r="C19" i="145"/>
  <c r="OO15" i="215" s="1"/>
  <c r="C18" i="145"/>
  <c r="OO14" i="215" s="1"/>
  <c r="C17" i="145"/>
  <c r="OO13" i="215" s="1"/>
  <c r="C16" i="145"/>
  <c r="OO12" i="215" s="1"/>
  <c r="C15" i="145"/>
  <c r="OO11" i="215" s="1"/>
  <c r="C14" i="145"/>
  <c r="OO10" i="215" s="1"/>
  <c r="C13" i="145"/>
  <c r="OO9" i="215" s="1"/>
  <c r="C12" i="145"/>
  <c r="OO8" i="215" s="1"/>
  <c r="C11" i="145"/>
  <c r="OO7" i="215" s="1"/>
  <c r="C10" i="145"/>
  <c r="OO6" i="215" s="1"/>
  <c r="C9" i="145"/>
  <c r="OO5" i="215" s="1"/>
  <c r="C8" i="145"/>
  <c r="OO4" i="215" s="1"/>
  <c r="C7" i="145"/>
  <c r="OO3" i="215" s="1"/>
  <c r="J37" i="144"/>
  <c r="I37" i="144"/>
  <c r="E37" i="144"/>
  <c r="PC33" i="215" s="1"/>
  <c r="D37" i="144"/>
  <c r="PB33" i="215" s="1"/>
  <c r="DJ177" i="29"/>
  <c r="C36" i="144"/>
  <c r="PA32" i="215" s="1"/>
  <c r="C35" i="144"/>
  <c r="PA31" i="215" s="1"/>
  <c r="C34" i="144"/>
  <c r="PA30" i="215" s="1"/>
  <c r="C33" i="144"/>
  <c r="PA29" i="215" s="1"/>
  <c r="C32" i="144"/>
  <c r="PA28" i="215" s="1"/>
  <c r="C31" i="144"/>
  <c r="PA27" i="215" s="1"/>
  <c r="C30" i="144"/>
  <c r="PA26" i="215" s="1"/>
  <c r="C29" i="144"/>
  <c r="PA25" i="215" s="1"/>
  <c r="C28" i="144"/>
  <c r="PA24" i="215" s="1"/>
  <c r="C27" i="144"/>
  <c r="PA23" i="215" s="1"/>
  <c r="C26" i="144"/>
  <c r="PA22" i="215" s="1"/>
  <c r="C25" i="144"/>
  <c r="PA21" i="215" s="1"/>
  <c r="C24" i="144"/>
  <c r="PA20" i="215" s="1"/>
  <c r="C23" i="144"/>
  <c r="PA19" i="215" s="1"/>
  <c r="C22" i="144"/>
  <c r="PA18" i="215" s="1"/>
  <c r="C21" i="144"/>
  <c r="PA17" i="215" s="1"/>
  <c r="C20" i="144"/>
  <c r="PA16" i="215" s="1"/>
  <c r="C19" i="144"/>
  <c r="PA15" i="215" s="1"/>
  <c r="C18" i="144"/>
  <c r="PA14" i="215" s="1"/>
  <c r="C17" i="144"/>
  <c r="PA13" i="215" s="1"/>
  <c r="C16" i="144"/>
  <c r="PA12" i="215" s="1"/>
  <c r="C15" i="144"/>
  <c r="PA11" i="215" s="1"/>
  <c r="C14" i="144"/>
  <c r="PA10" i="215" s="1"/>
  <c r="C13" i="144"/>
  <c r="PA9" i="215" s="1"/>
  <c r="C12" i="144"/>
  <c r="PA8" i="215" s="1"/>
  <c r="C11" i="144"/>
  <c r="PA7" i="215" s="1"/>
  <c r="C10" i="144"/>
  <c r="PA6" i="215" s="1"/>
  <c r="C9" i="144"/>
  <c r="PA5" i="215" s="1"/>
  <c r="C8" i="144"/>
  <c r="PA4" i="215" s="1"/>
  <c r="C7" i="144"/>
  <c r="PA3" i="215" s="1"/>
  <c r="E37" i="143"/>
  <c r="AN177" i="29" s="1"/>
  <c r="D37" i="143"/>
  <c r="C36" i="143"/>
  <c r="OH32" i="215" s="1"/>
  <c r="C35" i="143"/>
  <c r="OH31" i="215" s="1"/>
  <c r="C34" i="143"/>
  <c r="OH30" i="215" s="1"/>
  <c r="C33" i="143"/>
  <c r="OH29" i="215" s="1"/>
  <c r="C32" i="143"/>
  <c r="OH28" i="215" s="1"/>
  <c r="C31" i="143"/>
  <c r="OH27" i="215" s="1"/>
  <c r="C30" i="143"/>
  <c r="OH26" i="215" s="1"/>
  <c r="C29" i="143"/>
  <c r="OH25" i="215" s="1"/>
  <c r="C28" i="143"/>
  <c r="OH24" i="215" s="1"/>
  <c r="C27" i="143"/>
  <c r="OH23" i="215" s="1"/>
  <c r="C26" i="143"/>
  <c r="OH22" i="215" s="1"/>
  <c r="C25" i="143"/>
  <c r="OH21" i="215" s="1"/>
  <c r="C24" i="143"/>
  <c r="OH20" i="215" s="1"/>
  <c r="C23" i="143"/>
  <c r="OH19" i="215" s="1"/>
  <c r="C22" i="143"/>
  <c r="OH18" i="215" s="1"/>
  <c r="C21" i="143"/>
  <c r="OH17" i="215" s="1"/>
  <c r="C20" i="143"/>
  <c r="OH16" i="215" s="1"/>
  <c r="C19" i="143"/>
  <c r="OH15" i="215" s="1"/>
  <c r="C18" i="143"/>
  <c r="OH14" i="215" s="1"/>
  <c r="C17" i="143"/>
  <c r="OH13" i="215" s="1"/>
  <c r="C16" i="143"/>
  <c r="OH12" i="215" s="1"/>
  <c r="C15" i="143"/>
  <c r="OH11" i="215" s="1"/>
  <c r="C14" i="143"/>
  <c r="OH10" i="215" s="1"/>
  <c r="C13" i="143"/>
  <c r="OH9" i="215" s="1"/>
  <c r="C12" i="143"/>
  <c r="OH8" i="215" s="1"/>
  <c r="C11" i="143"/>
  <c r="OH7" i="215" s="1"/>
  <c r="C10" i="143"/>
  <c r="OH6" i="215" s="1"/>
  <c r="C9" i="143"/>
  <c r="OH5" i="215" s="1"/>
  <c r="C8" i="143"/>
  <c r="OH4" i="215" s="1"/>
  <c r="C7" i="143"/>
  <c r="OH3" i="215" s="1"/>
  <c r="O37" i="93"/>
  <c r="N37" i="93"/>
  <c r="R6" i="93"/>
  <c r="BU146" i="29" s="1"/>
  <c r="O37" i="92"/>
  <c r="CG177" i="29" s="1"/>
  <c r="N37" i="92"/>
  <c r="TB33" i="215" s="1"/>
  <c r="R6" i="92"/>
  <c r="CJ146" i="29" s="1"/>
  <c r="O37" i="90"/>
  <c r="N37" i="90"/>
  <c r="RT33" i="215" s="1"/>
  <c r="R6" i="90"/>
  <c r="S37" i="140"/>
  <c r="T37" i="140"/>
  <c r="E37" i="140"/>
  <c r="D177" i="29"/>
  <c r="J37" i="140"/>
  <c r="I37" i="140"/>
  <c r="O37" i="140"/>
  <c r="N37" i="140"/>
  <c r="C36" i="140"/>
  <c r="MQ32" i="215" s="1"/>
  <c r="C35" i="140"/>
  <c r="MQ31" i="215" s="1"/>
  <c r="C34" i="140"/>
  <c r="MQ30" i="215" s="1"/>
  <c r="C33" i="140"/>
  <c r="MQ29" i="215" s="1"/>
  <c r="C32" i="140"/>
  <c r="MQ28" i="215" s="1"/>
  <c r="C31" i="140"/>
  <c r="MQ27" i="215" s="1"/>
  <c r="C30" i="140"/>
  <c r="MQ26" i="215" s="1"/>
  <c r="C29" i="140"/>
  <c r="MQ25" i="215" s="1"/>
  <c r="C28" i="140"/>
  <c r="MQ24" i="215" s="1"/>
  <c r="C27" i="140"/>
  <c r="MQ23" i="215" s="1"/>
  <c r="C26" i="140"/>
  <c r="MQ22" i="215" s="1"/>
  <c r="C25" i="140"/>
  <c r="MQ21" i="215" s="1"/>
  <c r="C24" i="140"/>
  <c r="MQ20" i="215" s="1"/>
  <c r="C23" i="140"/>
  <c r="MQ19" i="215" s="1"/>
  <c r="C22" i="140"/>
  <c r="MQ18" i="215" s="1"/>
  <c r="C21" i="140"/>
  <c r="MQ17" i="215" s="1"/>
  <c r="C20" i="140"/>
  <c r="MQ16" i="215" s="1"/>
  <c r="C19" i="140"/>
  <c r="MQ15" i="215" s="1"/>
  <c r="C18" i="140"/>
  <c r="MQ14" i="215" s="1"/>
  <c r="C17" i="140"/>
  <c r="MQ13" i="215" s="1"/>
  <c r="C16" i="140"/>
  <c r="MQ12" i="215" s="1"/>
  <c r="C15" i="140"/>
  <c r="MQ11" i="215" s="1"/>
  <c r="C14" i="140"/>
  <c r="MQ10" i="215" s="1"/>
  <c r="C13" i="140"/>
  <c r="MQ9" i="215" s="1"/>
  <c r="C12" i="140"/>
  <c r="MQ8" i="215" s="1"/>
  <c r="C11" i="140"/>
  <c r="MQ7" i="215" s="1"/>
  <c r="C10" i="140"/>
  <c r="MQ6" i="215" s="1"/>
  <c r="C9" i="140"/>
  <c r="MQ5" i="215" s="1"/>
  <c r="C8" i="140"/>
  <c r="MQ4" i="215" s="1"/>
  <c r="C7" i="140"/>
  <c r="MQ3" i="215" s="1"/>
  <c r="AZ25" i="4"/>
  <c r="AZ26" i="4"/>
  <c r="AZ27" i="4"/>
  <c r="D8" i="31" s="1"/>
  <c r="AZ24" i="4"/>
  <c r="E5" i="31" s="1"/>
  <c r="DU177" i="29"/>
  <c r="G37" i="146"/>
  <c r="PQ33" i="215" s="1"/>
  <c r="F37" i="146"/>
  <c r="PP33" i="215" s="1"/>
  <c r="DV177" i="29"/>
  <c r="DK177" i="29"/>
  <c r="F37" i="144"/>
  <c r="PD33" i="215" s="1"/>
  <c r="G37" i="144"/>
  <c r="PE33" i="215" s="1"/>
  <c r="DM177" i="29"/>
  <c r="J192" i="29"/>
  <c r="K15" i="152"/>
  <c r="UF11" i="215" s="1"/>
  <c r="K192" i="29"/>
  <c r="L15" i="152"/>
  <c r="UG11" i="215" s="1"/>
  <c r="T192" i="29"/>
  <c r="V15" i="152"/>
  <c r="UQ11" i="215" s="1"/>
  <c r="V192" i="29"/>
  <c r="U15" i="152"/>
  <c r="UP11" i="215" s="1"/>
  <c r="U192" i="29"/>
  <c r="O192" i="29"/>
  <c r="Q15" i="152"/>
  <c r="UL11" i="215" s="1"/>
  <c r="P15" i="152"/>
  <c r="UK11" i="215" s="1"/>
  <c r="P192" i="29"/>
  <c r="E192" i="29"/>
  <c r="G15" i="152"/>
  <c r="UB11" i="215" s="1"/>
  <c r="F15" i="152"/>
  <c r="UA11" i="215" s="1"/>
  <c r="F192" i="29"/>
  <c r="C68" i="188"/>
  <c r="C103" i="188" s="1"/>
  <c r="C57" i="188"/>
  <c r="C92" i="188"/>
  <c r="C60" i="188"/>
  <c r="C95" i="188" s="1"/>
  <c r="C66" i="188"/>
  <c r="C101" i="188"/>
  <c r="C50" i="188"/>
  <c r="C85" i="188" s="1"/>
  <c r="C117" i="188"/>
  <c r="C47" i="188"/>
  <c r="C82" i="188" s="1"/>
  <c r="C125" i="188"/>
  <c r="C55" i="188"/>
  <c r="C90" i="188"/>
  <c r="C137" i="188"/>
  <c r="C67" i="188"/>
  <c r="C102" i="188"/>
  <c r="C44" i="188"/>
  <c r="C79" i="188" s="1"/>
  <c r="C45" i="188"/>
  <c r="C80" i="188"/>
  <c r="C48" i="188"/>
  <c r="C83" i="188" s="1"/>
  <c r="C116" i="188"/>
  <c r="C46" i="188"/>
  <c r="C81" i="188"/>
  <c r="C54" i="188"/>
  <c r="C89" i="188" s="1"/>
  <c r="C124" i="188"/>
  <c r="C129" i="188"/>
  <c r="C59" i="188"/>
  <c r="C94" i="188" s="1"/>
  <c r="C49" i="188"/>
  <c r="C84" i="188"/>
  <c r="C113" i="188"/>
  <c r="C43" i="188"/>
  <c r="C78" i="188"/>
  <c r="C121" i="188"/>
  <c r="C51" i="188"/>
  <c r="C86" i="188" s="1"/>
  <c r="C128" i="188"/>
  <c r="C58" i="188"/>
  <c r="C93" i="188" s="1"/>
  <c r="C52" i="188"/>
  <c r="C87" i="188"/>
  <c r="C126" i="188"/>
  <c r="C56" i="188"/>
  <c r="C91" i="188" s="1"/>
  <c r="C53" i="188"/>
  <c r="C88" i="188"/>
  <c r="C62" i="188"/>
  <c r="C97" i="188" s="1"/>
  <c r="C40" i="188"/>
  <c r="C75" i="188"/>
  <c r="C65" i="188"/>
  <c r="C100" i="188" s="1"/>
  <c r="C63" i="188"/>
  <c r="C98" i="188"/>
  <c r="C133" i="188"/>
  <c r="C61" i="188"/>
  <c r="C96" i="188"/>
  <c r="C69" i="188"/>
  <c r="C104" i="188" s="1"/>
  <c r="C64" i="188"/>
  <c r="C99" i="188"/>
  <c r="D5" i="31"/>
  <c r="G39" i="111"/>
  <c r="D6" i="31"/>
  <c r="E6" i="31"/>
  <c r="AZ23" i="4"/>
  <c r="E4" i="31"/>
  <c r="D200" i="31"/>
  <c r="F200" i="31" s="1"/>
  <c r="H6" i="4"/>
  <c r="C195" i="31"/>
  <c r="C194" i="31"/>
  <c r="C193" i="31"/>
  <c r="L191" i="31"/>
  <c r="G191" i="31"/>
  <c r="N179" i="31"/>
  <c r="U179" i="31" s="1"/>
  <c r="AM205" i="111"/>
  <c r="AM206" i="111"/>
  <c r="AN206" i="111"/>
  <c r="AM207" i="111"/>
  <c r="AM208" i="111"/>
  <c r="AM209" i="111"/>
  <c r="AM210" i="111"/>
  <c r="AM211" i="111"/>
  <c r="AO204" i="111"/>
  <c r="AO205" i="111"/>
  <c r="AP205" i="111"/>
  <c r="AQ205" i="111"/>
  <c r="AR205" i="111"/>
  <c r="AS205" i="111"/>
  <c r="AO206" i="111"/>
  <c r="AP206" i="111"/>
  <c r="AQ206" i="111"/>
  <c r="AR206" i="111"/>
  <c r="AS206" i="111"/>
  <c r="AO207" i="111"/>
  <c r="AP207" i="111"/>
  <c r="AQ207" i="111"/>
  <c r="AR207" i="111"/>
  <c r="AS207" i="111"/>
  <c r="AO208" i="111"/>
  <c r="AP208" i="111"/>
  <c r="AQ208" i="111"/>
  <c r="AR208" i="111"/>
  <c r="AS208" i="111"/>
  <c r="AO209" i="111"/>
  <c r="AP209" i="111"/>
  <c r="AQ209" i="111"/>
  <c r="AR209" i="111"/>
  <c r="AS209" i="111"/>
  <c r="AO210" i="111"/>
  <c r="AP210" i="111"/>
  <c r="AQ210" i="111"/>
  <c r="AR210" i="111"/>
  <c r="AS210" i="111"/>
  <c r="AO211" i="111"/>
  <c r="AP211" i="111"/>
  <c r="AQ211" i="111"/>
  <c r="AR211" i="111"/>
  <c r="AS211" i="111"/>
  <c r="AT203" i="111"/>
  <c r="AU204" i="111"/>
  <c r="BA204" i="111"/>
  <c r="AT205" i="111"/>
  <c r="AU205" i="111"/>
  <c r="AV205" i="111"/>
  <c r="AW205" i="111"/>
  <c r="AX205" i="111"/>
  <c r="AY205" i="111"/>
  <c r="AZ205" i="111"/>
  <c r="BA205" i="111"/>
  <c r="BB205" i="111"/>
  <c r="AV206" i="111"/>
  <c r="AX206" i="111"/>
  <c r="AZ206" i="111"/>
  <c r="BA206" i="111"/>
  <c r="BB206" i="111"/>
  <c r="AT207" i="111"/>
  <c r="AU207" i="111"/>
  <c r="AV207" i="111"/>
  <c r="AW207" i="111"/>
  <c r="AX207" i="111"/>
  <c r="AY207" i="111"/>
  <c r="AZ207" i="111"/>
  <c r="BA207" i="111"/>
  <c r="BB207" i="111"/>
  <c r="AT208" i="111"/>
  <c r="AU208" i="111"/>
  <c r="AV208" i="111"/>
  <c r="AW208" i="111"/>
  <c r="AX208" i="111"/>
  <c r="AY208" i="111"/>
  <c r="AZ208" i="111"/>
  <c r="BA208" i="111"/>
  <c r="BB208" i="111"/>
  <c r="AT209" i="111"/>
  <c r="AU209" i="111"/>
  <c r="AV209" i="111"/>
  <c r="AW209" i="111"/>
  <c r="AX209" i="111"/>
  <c r="AY209" i="111"/>
  <c r="AZ209" i="111"/>
  <c r="BA209" i="111"/>
  <c r="BB209" i="111"/>
  <c r="AT210" i="111"/>
  <c r="AU210" i="111"/>
  <c r="AV210" i="111"/>
  <c r="AW210" i="111"/>
  <c r="AX210" i="111"/>
  <c r="AY210" i="111"/>
  <c r="AZ210" i="111"/>
  <c r="BA210" i="111"/>
  <c r="BB210" i="111"/>
  <c r="AT211" i="111"/>
  <c r="AU211" i="111"/>
  <c r="AV211" i="111"/>
  <c r="AW211" i="111"/>
  <c r="AX211" i="111"/>
  <c r="AY211" i="111"/>
  <c r="AZ211" i="111"/>
  <c r="BA211" i="111"/>
  <c r="BB211" i="111"/>
  <c r="BC203" i="111"/>
  <c r="BD204" i="111"/>
  <c r="BJ204" i="111"/>
  <c r="BC205" i="111"/>
  <c r="BD205" i="111"/>
  <c r="BE205" i="111"/>
  <c r="BF205" i="111"/>
  <c r="BG205" i="111"/>
  <c r="BH205" i="111"/>
  <c r="BI205" i="111"/>
  <c r="BJ205" i="111"/>
  <c r="BK205" i="111"/>
  <c r="BE206" i="111"/>
  <c r="BG206" i="111"/>
  <c r="BI206" i="111"/>
  <c r="BJ206" i="111"/>
  <c r="BK206" i="111"/>
  <c r="BC207" i="111"/>
  <c r="BD207" i="111"/>
  <c r="BE207" i="111"/>
  <c r="BF207" i="111"/>
  <c r="BG207" i="111"/>
  <c r="BH207" i="111"/>
  <c r="BI207" i="111"/>
  <c r="BJ207" i="111"/>
  <c r="BK207" i="111"/>
  <c r="BC208" i="111"/>
  <c r="BD208" i="111"/>
  <c r="BE208" i="111"/>
  <c r="BF208" i="111"/>
  <c r="BG208" i="111"/>
  <c r="BH208" i="111"/>
  <c r="BI208" i="111"/>
  <c r="BJ208" i="111"/>
  <c r="BK208" i="111"/>
  <c r="BC209" i="111"/>
  <c r="BD209" i="111"/>
  <c r="BE209" i="111"/>
  <c r="BF209" i="111"/>
  <c r="BG209" i="111"/>
  <c r="BH209" i="111"/>
  <c r="BI209" i="111"/>
  <c r="BJ209" i="111"/>
  <c r="BK209" i="111"/>
  <c r="BC210" i="111"/>
  <c r="BD210" i="111"/>
  <c r="BE210" i="111"/>
  <c r="BF210" i="111"/>
  <c r="BG210" i="111"/>
  <c r="BH210" i="111"/>
  <c r="BI210" i="111"/>
  <c r="BJ210" i="111"/>
  <c r="BK210" i="111"/>
  <c r="BC211" i="111"/>
  <c r="BD211" i="111"/>
  <c r="BE211" i="111"/>
  <c r="BF211" i="111"/>
  <c r="BG211" i="111"/>
  <c r="BH211" i="111"/>
  <c r="BI211" i="111"/>
  <c r="BJ211" i="111"/>
  <c r="BK211" i="111"/>
  <c r="AN205" i="111"/>
  <c r="D198" i="29"/>
  <c r="D204" i="111" s="1"/>
  <c r="D199" i="29"/>
  <c r="D205" i="111"/>
  <c r="E199" i="29"/>
  <c r="E205" i="111" s="1"/>
  <c r="F205" i="111"/>
  <c r="G199" i="29"/>
  <c r="G205" i="111"/>
  <c r="H205" i="111"/>
  <c r="D200" i="29"/>
  <c r="D206" i="111"/>
  <c r="E200" i="29"/>
  <c r="E206" i="111" s="1"/>
  <c r="F206" i="111"/>
  <c r="G200" i="29"/>
  <c r="G206" i="111"/>
  <c r="H206" i="111"/>
  <c r="D201" i="29"/>
  <c r="D207" i="111"/>
  <c r="E180" i="31" s="1"/>
  <c r="D9" i="187" s="1"/>
  <c r="E201" i="29"/>
  <c r="E207" i="111" s="1"/>
  <c r="F180" i="31" s="1"/>
  <c r="E9" i="35" s="1"/>
  <c r="G201" i="29"/>
  <c r="G207" i="111" s="1"/>
  <c r="H180" i="31" s="1"/>
  <c r="D202" i="29"/>
  <c r="D208" i="111"/>
  <c r="E181" i="31" s="1"/>
  <c r="E202" i="29"/>
  <c r="E208" i="111" s="1"/>
  <c r="F181" i="31" s="1"/>
  <c r="E10" i="218" s="1"/>
  <c r="G202" i="29"/>
  <c r="G208" i="111" s="1"/>
  <c r="H181" i="31" s="1"/>
  <c r="E10" i="219" s="1"/>
  <c r="D203" i="29"/>
  <c r="D209" i="111"/>
  <c r="E182" i="31" s="1"/>
  <c r="D11" i="216" s="1"/>
  <c r="D204" i="29"/>
  <c r="D210" i="111" s="1"/>
  <c r="E183" i="31" s="1"/>
  <c r="D12" i="217" s="1"/>
  <c r="I197" i="29"/>
  <c r="I203" i="111"/>
  <c r="J198" i="29"/>
  <c r="J204" i="111" s="1"/>
  <c r="P198" i="29"/>
  <c r="P204" i="111"/>
  <c r="R198" i="29"/>
  <c r="R204" i="111" s="1"/>
  <c r="I199" i="29"/>
  <c r="I205" i="111"/>
  <c r="J199" i="29"/>
  <c r="J205" i="111" s="1"/>
  <c r="K205" i="111"/>
  <c r="L199" i="29"/>
  <c r="L205" i="111"/>
  <c r="M205" i="111"/>
  <c r="N199" i="29"/>
  <c r="N205" i="111"/>
  <c r="O205" i="111"/>
  <c r="P205" i="111"/>
  <c r="Q205" i="111"/>
  <c r="R199" i="29"/>
  <c r="R205" i="111"/>
  <c r="S205" i="111"/>
  <c r="T199" i="29"/>
  <c r="T205" i="111"/>
  <c r="U205" i="111"/>
  <c r="V199" i="29"/>
  <c r="V205" i="111" s="1"/>
  <c r="W205" i="111"/>
  <c r="K206" i="111"/>
  <c r="M206" i="111"/>
  <c r="O206" i="111"/>
  <c r="P206" i="111"/>
  <c r="Q206" i="111"/>
  <c r="S206" i="111"/>
  <c r="U206" i="111"/>
  <c r="W206" i="111"/>
  <c r="I201" i="29"/>
  <c r="I207" i="111" s="1"/>
  <c r="K180" i="31" s="1"/>
  <c r="H9" i="217" s="1"/>
  <c r="J201" i="29"/>
  <c r="J207" i="111" s="1"/>
  <c r="L180" i="31" s="1"/>
  <c r="K9" i="35" s="1"/>
  <c r="L201" i="29"/>
  <c r="L207" i="111"/>
  <c r="N180" i="31" s="1"/>
  <c r="N201" i="29"/>
  <c r="N207" i="111" s="1"/>
  <c r="P180" i="31" s="1"/>
  <c r="O9" i="187" s="1"/>
  <c r="P207" i="111"/>
  <c r="R201" i="29"/>
  <c r="R207" i="111" s="1"/>
  <c r="S180" i="31" s="1"/>
  <c r="T201" i="29"/>
  <c r="T207" i="111"/>
  <c r="U180" i="31" s="1"/>
  <c r="V201" i="29"/>
  <c r="V207" i="111" s="1"/>
  <c r="W180" i="31" s="1"/>
  <c r="I202" i="29"/>
  <c r="I208" i="111" s="1"/>
  <c r="K181" i="31" s="1"/>
  <c r="J10" i="218" s="1"/>
  <c r="J202" i="29"/>
  <c r="J208" i="111"/>
  <c r="L181" i="31" s="1"/>
  <c r="K10" i="187" s="1"/>
  <c r="L202" i="29"/>
  <c r="L208" i="111" s="1"/>
  <c r="N181" i="31" s="1"/>
  <c r="N202" i="29"/>
  <c r="N208" i="111"/>
  <c r="P181" i="31" s="1"/>
  <c r="O10" i="187" s="1"/>
  <c r="P208" i="111"/>
  <c r="R202" i="29"/>
  <c r="R208" i="111"/>
  <c r="S181" i="31" s="1"/>
  <c r="P10" i="216" s="1"/>
  <c r="T202" i="29"/>
  <c r="T208" i="111" s="1"/>
  <c r="U181" i="31" s="1"/>
  <c r="T10" i="35" s="1"/>
  <c r="V202" i="29"/>
  <c r="V208" i="111"/>
  <c r="W181" i="31" s="1"/>
  <c r="P10" i="217" s="1"/>
  <c r="I203" i="29"/>
  <c r="I209" i="111" s="1"/>
  <c r="K182" i="31" s="1"/>
  <c r="H11" i="220" s="1"/>
  <c r="P209" i="111"/>
  <c r="I204" i="29"/>
  <c r="I210" i="111"/>
  <c r="K183" i="31" s="1"/>
  <c r="J12" i="35" s="1"/>
  <c r="P210" i="111"/>
  <c r="I211" i="111"/>
  <c r="K184" i="31" s="1"/>
  <c r="P211" i="111"/>
  <c r="X197" i="29"/>
  <c r="X203" i="111" s="1"/>
  <c r="Y198" i="29"/>
  <c r="Y204" i="111"/>
  <c r="AE198" i="29"/>
  <c r="AE204" i="111" s="1"/>
  <c r="AG198" i="29"/>
  <c r="AG204" i="111"/>
  <c r="X199" i="29"/>
  <c r="X205" i="111" s="1"/>
  <c r="Y199" i="29"/>
  <c r="Y205" i="111"/>
  <c r="Z205" i="111"/>
  <c r="AA199" i="29"/>
  <c r="AA205" i="111"/>
  <c r="AB205" i="111"/>
  <c r="AC199" i="29"/>
  <c r="AC205" i="111" s="1"/>
  <c r="AD205" i="111"/>
  <c r="AE199" i="29"/>
  <c r="AE205" i="111"/>
  <c r="AF205" i="111"/>
  <c r="AG199" i="29"/>
  <c r="AG205" i="111"/>
  <c r="AH205" i="111"/>
  <c r="AI199" i="29"/>
  <c r="AI205" i="111"/>
  <c r="AJ205" i="111"/>
  <c r="AK199" i="29"/>
  <c r="AK205" i="111" s="1"/>
  <c r="AL205" i="111"/>
  <c r="Z206" i="111"/>
  <c r="AB206" i="111"/>
  <c r="AD206" i="111"/>
  <c r="AE200" i="29"/>
  <c r="AE206" i="111"/>
  <c r="AF206" i="111"/>
  <c r="AH206" i="111"/>
  <c r="AJ206" i="111"/>
  <c r="AL206" i="111"/>
  <c r="X201" i="29"/>
  <c r="X207" i="111" s="1"/>
  <c r="Y201" i="29"/>
  <c r="Y207" i="111"/>
  <c r="AA201" i="29"/>
  <c r="AA207" i="111" s="1"/>
  <c r="AC201" i="29"/>
  <c r="AC207" i="111"/>
  <c r="AE201" i="29"/>
  <c r="AE207" i="111" s="1"/>
  <c r="AG201" i="29"/>
  <c r="AG207" i="111"/>
  <c r="AI201" i="29"/>
  <c r="AI207" i="111" s="1"/>
  <c r="AK201" i="29"/>
  <c r="AK207" i="111"/>
  <c r="X202" i="29"/>
  <c r="X208" i="111" s="1"/>
  <c r="Y202" i="29"/>
  <c r="Y208" i="111"/>
  <c r="AA202" i="29"/>
  <c r="AA208" i="111" s="1"/>
  <c r="AC202" i="29"/>
  <c r="AC208" i="111"/>
  <c r="AE202" i="29"/>
  <c r="AE208" i="111" s="1"/>
  <c r="AG202" i="29"/>
  <c r="AG208" i="111"/>
  <c r="AI202" i="29"/>
  <c r="AI208" i="111" s="1"/>
  <c r="AK202" i="29"/>
  <c r="AK208" i="111"/>
  <c r="X203" i="29"/>
  <c r="X209" i="111" s="1"/>
  <c r="AE203" i="29"/>
  <c r="AE209" i="111"/>
  <c r="X204" i="29"/>
  <c r="X210" i="111" s="1"/>
  <c r="AE204" i="29"/>
  <c r="AE210" i="111"/>
  <c r="X211" i="111"/>
  <c r="Y211" i="111"/>
  <c r="AA211" i="111"/>
  <c r="AC211" i="111"/>
  <c r="AE211" i="111"/>
  <c r="AG211" i="111"/>
  <c r="AI211" i="111"/>
  <c r="AK211" i="111"/>
  <c r="C199" i="29"/>
  <c r="C205" i="111" s="1"/>
  <c r="AL111" i="29"/>
  <c r="AM111" i="29"/>
  <c r="AN111" i="29"/>
  <c r="AO111" i="29"/>
  <c r="AP111" i="29"/>
  <c r="AQ111" i="29"/>
  <c r="AL112" i="29"/>
  <c r="AM112" i="29"/>
  <c r="AN112" i="29"/>
  <c r="AO112" i="29"/>
  <c r="AP112" i="29"/>
  <c r="AQ112" i="29"/>
  <c r="AL113" i="29"/>
  <c r="AM113" i="29"/>
  <c r="AN113" i="29"/>
  <c r="AO113" i="29"/>
  <c r="AP113" i="29"/>
  <c r="AQ113" i="29"/>
  <c r="AL114" i="29"/>
  <c r="AM114" i="29"/>
  <c r="AN114" i="29"/>
  <c r="AO114" i="29"/>
  <c r="AP114" i="29"/>
  <c r="AQ114" i="29"/>
  <c r="AL115" i="29"/>
  <c r="AM115" i="29"/>
  <c r="AN115" i="29"/>
  <c r="AO115" i="29"/>
  <c r="AP115" i="29"/>
  <c r="AQ115" i="29"/>
  <c r="AL116" i="29"/>
  <c r="AM116" i="29"/>
  <c r="AN116" i="29"/>
  <c r="AO116" i="29"/>
  <c r="AP116" i="29"/>
  <c r="AQ116" i="29"/>
  <c r="AL117" i="29"/>
  <c r="AM117" i="29"/>
  <c r="AN117" i="29"/>
  <c r="AO117" i="29"/>
  <c r="AP117" i="29"/>
  <c r="AQ117" i="29"/>
  <c r="AL118" i="29"/>
  <c r="AM118" i="29"/>
  <c r="AN118" i="29"/>
  <c r="AO118" i="29"/>
  <c r="AP118" i="29"/>
  <c r="AQ118" i="29"/>
  <c r="AL119" i="29"/>
  <c r="AM119" i="29"/>
  <c r="AN119" i="29"/>
  <c r="AO119" i="29"/>
  <c r="AP119" i="29"/>
  <c r="AQ119" i="29"/>
  <c r="AL120" i="29"/>
  <c r="AM120" i="29"/>
  <c r="AN120" i="29"/>
  <c r="AO120" i="29"/>
  <c r="AP120" i="29"/>
  <c r="AQ120" i="29"/>
  <c r="AL121" i="29"/>
  <c r="AM121" i="29"/>
  <c r="AN121" i="29"/>
  <c r="AO121" i="29"/>
  <c r="AP121" i="29"/>
  <c r="AQ121" i="29"/>
  <c r="AL122" i="29"/>
  <c r="AM122" i="29"/>
  <c r="AN122" i="29"/>
  <c r="AO122" i="29"/>
  <c r="AP122" i="29"/>
  <c r="AQ122" i="29"/>
  <c r="AL123" i="29"/>
  <c r="AM123" i="29"/>
  <c r="AN123" i="29"/>
  <c r="AO123" i="29"/>
  <c r="AP123" i="29"/>
  <c r="AQ123" i="29"/>
  <c r="AL124" i="29"/>
  <c r="AM124" i="29"/>
  <c r="AN124" i="29"/>
  <c r="AO124" i="29"/>
  <c r="AP124" i="29"/>
  <c r="AQ124" i="29"/>
  <c r="AL125" i="29"/>
  <c r="AM125" i="29"/>
  <c r="AN125" i="29"/>
  <c r="AO125" i="29"/>
  <c r="AP125" i="29"/>
  <c r="AQ125" i="29"/>
  <c r="AL126" i="29"/>
  <c r="AM126" i="29"/>
  <c r="AN126" i="29"/>
  <c r="AO126" i="29"/>
  <c r="AP126" i="29"/>
  <c r="AQ126" i="29"/>
  <c r="AL127" i="29"/>
  <c r="AM127" i="29"/>
  <c r="AN127" i="29"/>
  <c r="AO127" i="29"/>
  <c r="AP127" i="29"/>
  <c r="AQ127" i="29"/>
  <c r="AL128" i="29"/>
  <c r="AM128" i="29"/>
  <c r="AN128" i="29"/>
  <c r="AO128" i="29"/>
  <c r="AP128" i="29"/>
  <c r="AQ128" i="29"/>
  <c r="AL129" i="29"/>
  <c r="AM129" i="29"/>
  <c r="AN129" i="29"/>
  <c r="AO129" i="29"/>
  <c r="AP129" i="29"/>
  <c r="AQ129" i="29"/>
  <c r="AL130" i="29"/>
  <c r="AM130" i="29"/>
  <c r="AN130" i="29"/>
  <c r="AO130" i="29"/>
  <c r="AP130" i="29"/>
  <c r="AQ130" i="29"/>
  <c r="AL131" i="29"/>
  <c r="AM131" i="29"/>
  <c r="AN131" i="29"/>
  <c r="AO131" i="29"/>
  <c r="AP131" i="29"/>
  <c r="AQ131" i="29"/>
  <c r="AL132" i="29"/>
  <c r="AM132" i="29"/>
  <c r="AN132" i="29"/>
  <c r="AO132" i="29"/>
  <c r="AP132" i="29"/>
  <c r="AQ132" i="29"/>
  <c r="AL133" i="29"/>
  <c r="AM133" i="29"/>
  <c r="AN133" i="29"/>
  <c r="AO133" i="29"/>
  <c r="AP133" i="29"/>
  <c r="AQ133" i="29"/>
  <c r="AL134" i="29"/>
  <c r="AM134" i="29"/>
  <c r="AN134" i="29"/>
  <c r="AO134" i="29"/>
  <c r="AP134" i="29"/>
  <c r="AQ134" i="29"/>
  <c r="AL135" i="29"/>
  <c r="AM135" i="29"/>
  <c r="AN135" i="29"/>
  <c r="AO135" i="29"/>
  <c r="AP135" i="29"/>
  <c r="AQ135" i="29"/>
  <c r="AL136" i="29"/>
  <c r="AM136" i="29"/>
  <c r="AN136" i="29"/>
  <c r="AO136" i="29"/>
  <c r="AP136" i="29"/>
  <c r="AQ136" i="29"/>
  <c r="AL137" i="29"/>
  <c r="AM137" i="29"/>
  <c r="AN137" i="29"/>
  <c r="AO137" i="29"/>
  <c r="AP137" i="29"/>
  <c r="AQ137" i="29"/>
  <c r="AL138" i="29"/>
  <c r="AM138" i="29"/>
  <c r="AN138" i="29"/>
  <c r="AO138" i="29"/>
  <c r="AP138" i="29"/>
  <c r="AQ138" i="29"/>
  <c r="AL139" i="29"/>
  <c r="AM139" i="29"/>
  <c r="AN139" i="29"/>
  <c r="AO139" i="29"/>
  <c r="AP139" i="29"/>
  <c r="AQ139" i="29"/>
  <c r="AL140" i="29"/>
  <c r="AM140" i="29"/>
  <c r="AN140" i="29"/>
  <c r="AO140" i="29"/>
  <c r="AP140" i="29"/>
  <c r="AQ140" i="29"/>
  <c r="AL141" i="29"/>
  <c r="AM141" i="29"/>
  <c r="AN141" i="29"/>
  <c r="AO141" i="29"/>
  <c r="AP141" i="29"/>
  <c r="AQ141" i="29"/>
  <c r="Z111" i="29"/>
  <c r="AA111" i="29"/>
  <c r="AB111" i="29"/>
  <c r="AC111" i="29"/>
  <c r="AD111" i="29"/>
  <c r="AE111" i="29"/>
  <c r="Z112" i="29"/>
  <c r="AA112" i="29"/>
  <c r="AB112" i="29"/>
  <c r="AC112" i="29"/>
  <c r="AD112" i="29"/>
  <c r="AE112" i="29"/>
  <c r="Z113" i="29"/>
  <c r="AA113" i="29"/>
  <c r="AB113" i="29"/>
  <c r="AC113" i="29"/>
  <c r="AD113" i="29"/>
  <c r="AE113" i="29"/>
  <c r="Z114" i="29"/>
  <c r="AA114" i="29"/>
  <c r="AB114" i="29"/>
  <c r="AC114" i="29"/>
  <c r="AD114" i="29"/>
  <c r="AE114" i="29"/>
  <c r="Z115" i="29"/>
  <c r="AA115" i="29"/>
  <c r="AB115" i="29"/>
  <c r="AC115" i="29"/>
  <c r="AD115" i="29"/>
  <c r="AE115" i="29"/>
  <c r="Z116" i="29"/>
  <c r="AA116" i="29"/>
  <c r="AB116" i="29"/>
  <c r="AC116" i="29"/>
  <c r="AD116" i="29"/>
  <c r="AE116" i="29"/>
  <c r="Z117" i="29"/>
  <c r="AA117" i="29"/>
  <c r="AB117" i="29"/>
  <c r="AC117" i="29"/>
  <c r="AD117" i="29"/>
  <c r="AE117" i="29"/>
  <c r="Z118" i="29"/>
  <c r="AA118" i="29"/>
  <c r="AB118" i="29"/>
  <c r="AC118" i="29"/>
  <c r="AD118" i="29"/>
  <c r="AE118" i="29"/>
  <c r="Z119" i="29"/>
  <c r="AA119" i="29"/>
  <c r="AB119" i="29"/>
  <c r="AC119" i="29"/>
  <c r="AD119" i="29"/>
  <c r="AE119" i="29"/>
  <c r="Z120" i="29"/>
  <c r="AA120" i="29"/>
  <c r="AB120" i="29"/>
  <c r="AC120" i="29"/>
  <c r="AD120" i="29"/>
  <c r="AE120" i="29"/>
  <c r="Z121" i="29"/>
  <c r="AA121" i="29"/>
  <c r="AB121" i="29"/>
  <c r="AC121" i="29"/>
  <c r="AD121" i="29"/>
  <c r="AE121" i="29"/>
  <c r="Z122" i="29"/>
  <c r="AA122" i="29"/>
  <c r="AB122" i="29"/>
  <c r="AC122" i="29"/>
  <c r="AD122" i="29"/>
  <c r="AE122" i="29"/>
  <c r="Z123" i="29"/>
  <c r="AA123" i="29"/>
  <c r="AB123" i="29"/>
  <c r="AC123" i="29"/>
  <c r="AD123" i="29"/>
  <c r="AE123" i="29"/>
  <c r="Z124" i="29"/>
  <c r="AA124" i="29"/>
  <c r="AB124" i="29"/>
  <c r="AC124" i="29"/>
  <c r="AD124" i="29"/>
  <c r="AE124" i="29"/>
  <c r="Z125" i="29"/>
  <c r="AA125" i="29"/>
  <c r="AB125" i="29"/>
  <c r="AC125" i="29"/>
  <c r="AD125" i="29"/>
  <c r="AE125" i="29"/>
  <c r="Z126" i="29"/>
  <c r="AA126" i="29"/>
  <c r="AB126" i="29"/>
  <c r="AC126" i="29"/>
  <c r="AD126" i="29"/>
  <c r="AE126" i="29"/>
  <c r="Z127" i="29"/>
  <c r="AA127" i="29"/>
  <c r="AB127" i="29"/>
  <c r="AC127" i="29"/>
  <c r="AD127" i="29"/>
  <c r="AE127" i="29"/>
  <c r="Z128" i="29"/>
  <c r="AA128" i="29"/>
  <c r="AB128" i="29"/>
  <c r="AC128" i="29"/>
  <c r="AD128" i="29"/>
  <c r="AE128" i="29"/>
  <c r="Z129" i="29"/>
  <c r="AA129" i="29"/>
  <c r="AB129" i="29"/>
  <c r="AC129" i="29"/>
  <c r="AD129" i="29"/>
  <c r="AE129" i="29"/>
  <c r="Z130" i="29"/>
  <c r="AA130" i="29"/>
  <c r="AB130" i="29"/>
  <c r="AC130" i="29"/>
  <c r="AD130" i="29"/>
  <c r="AE130" i="29"/>
  <c r="Z131" i="29"/>
  <c r="AA131" i="29"/>
  <c r="AB131" i="29"/>
  <c r="AC131" i="29"/>
  <c r="AD131" i="29"/>
  <c r="AE131" i="29"/>
  <c r="Z132" i="29"/>
  <c r="AA132" i="29"/>
  <c r="AB132" i="29"/>
  <c r="AC132" i="29"/>
  <c r="AD132" i="29"/>
  <c r="AE132" i="29"/>
  <c r="Z133" i="29"/>
  <c r="AA133" i="29"/>
  <c r="AB133" i="29"/>
  <c r="AC133" i="29"/>
  <c r="AD133" i="29"/>
  <c r="AE133" i="29"/>
  <c r="Z134" i="29"/>
  <c r="AA134" i="29"/>
  <c r="AB134" i="29"/>
  <c r="AC134" i="29"/>
  <c r="AD134" i="29"/>
  <c r="AE134" i="29"/>
  <c r="Z135" i="29"/>
  <c r="AA135" i="29"/>
  <c r="AB135" i="29"/>
  <c r="AC135" i="29"/>
  <c r="AD135" i="29"/>
  <c r="AE135" i="29"/>
  <c r="Z136" i="29"/>
  <c r="AA136" i="29"/>
  <c r="AB136" i="29"/>
  <c r="AC136" i="29"/>
  <c r="AD136" i="29"/>
  <c r="AE136" i="29"/>
  <c r="Z137" i="29"/>
  <c r="AA137" i="29"/>
  <c r="AB137" i="29"/>
  <c r="AC137" i="29"/>
  <c r="AD137" i="29"/>
  <c r="AE137" i="29"/>
  <c r="Z138" i="29"/>
  <c r="AA138" i="29"/>
  <c r="AB138" i="29"/>
  <c r="AC138" i="29"/>
  <c r="AD138" i="29"/>
  <c r="AE138" i="29"/>
  <c r="Z139" i="29"/>
  <c r="AA139" i="29"/>
  <c r="AB139" i="29"/>
  <c r="AC139" i="29"/>
  <c r="AD139" i="29"/>
  <c r="AE139" i="29"/>
  <c r="Z140" i="29"/>
  <c r="AA140" i="29"/>
  <c r="AB140" i="29"/>
  <c r="AC140" i="29"/>
  <c r="AD140" i="29"/>
  <c r="AE140" i="29"/>
  <c r="Z141" i="29"/>
  <c r="AA141" i="29"/>
  <c r="AB141" i="29"/>
  <c r="AC141" i="29"/>
  <c r="AD141" i="29"/>
  <c r="AE141" i="29"/>
  <c r="N111" i="29"/>
  <c r="O111" i="29"/>
  <c r="P111" i="29"/>
  <c r="Q111" i="29"/>
  <c r="R111" i="29"/>
  <c r="S111" i="29"/>
  <c r="N112" i="29"/>
  <c r="O112" i="29"/>
  <c r="P112" i="29"/>
  <c r="Q112" i="29"/>
  <c r="R112" i="29"/>
  <c r="S112" i="29"/>
  <c r="N113" i="29"/>
  <c r="O113" i="29"/>
  <c r="P113" i="29"/>
  <c r="Q113" i="29"/>
  <c r="R113" i="29"/>
  <c r="S113" i="29"/>
  <c r="N114" i="29"/>
  <c r="O114" i="29"/>
  <c r="P114" i="29"/>
  <c r="Q114" i="29"/>
  <c r="R114" i="29"/>
  <c r="S114" i="29"/>
  <c r="N115" i="29"/>
  <c r="O115" i="29"/>
  <c r="P115" i="29"/>
  <c r="Q115" i="29"/>
  <c r="R115" i="29"/>
  <c r="S115" i="29"/>
  <c r="N116" i="29"/>
  <c r="O116" i="29"/>
  <c r="P116" i="29"/>
  <c r="Q116" i="29"/>
  <c r="R116" i="29"/>
  <c r="S116" i="29"/>
  <c r="N117" i="29"/>
  <c r="O117" i="29"/>
  <c r="P117" i="29"/>
  <c r="Q117" i="29"/>
  <c r="R117" i="29"/>
  <c r="S117" i="29"/>
  <c r="N118" i="29"/>
  <c r="O118" i="29"/>
  <c r="P118" i="29"/>
  <c r="Q118" i="29"/>
  <c r="R118" i="29"/>
  <c r="S118" i="29"/>
  <c r="N119" i="29"/>
  <c r="O119" i="29"/>
  <c r="P119" i="29"/>
  <c r="Q119" i="29"/>
  <c r="R119" i="29"/>
  <c r="S119" i="29"/>
  <c r="N120" i="29"/>
  <c r="O120" i="29"/>
  <c r="P120" i="29"/>
  <c r="Q120" i="29"/>
  <c r="R120" i="29"/>
  <c r="S120" i="29"/>
  <c r="N121" i="29"/>
  <c r="O121" i="29"/>
  <c r="P121" i="29"/>
  <c r="Q121" i="29"/>
  <c r="R121" i="29"/>
  <c r="S121" i="29"/>
  <c r="N122" i="29"/>
  <c r="O122" i="29"/>
  <c r="P122" i="29"/>
  <c r="Q122" i="29"/>
  <c r="R122" i="29"/>
  <c r="S122" i="29"/>
  <c r="N123" i="29"/>
  <c r="O123" i="29"/>
  <c r="P123" i="29"/>
  <c r="Q123" i="29"/>
  <c r="R123" i="29"/>
  <c r="S123" i="29"/>
  <c r="N124" i="29"/>
  <c r="O124" i="29"/>
  <c r="P124" i="29"/>
  <c r="Q124" i="29"/>
  <c r="R124" i="29"/>
  <c r="S124" i="29"/>
  <c r="N125" i="29"/>
  <c r="O125" i="29"/>
  <c r="P125" i="29"/>
  <c r="Q125" i="29"/>
  <c r="R125" i="29"/>
  <c r="S125" i="29"/>
  <c r="N126" i="29"/>
  <c r="O126" i="29"/>
  <c r="P126" i="29"/>
  <c r="Q126" i="29"/>
  <c r="R126" i="29"/>
  <c r="S126" i="29"/>
  <c r="N127" i="29"/>
  <c r="O127" i="29"/>
  <c r="P127" i="29"/>
  <c r="Q127" i="29"/>
  <c r="R127" i="29"/>
  <c r="S127" i="29"/>
  <c r="N128" i="29"/>
  <c r="O128" i="29"/>
  <c r="P128" i="29"/>
  <c r="Q128" i="29"/>
  <c r="R128" i="29"/>
  <c r="S128" i="29"/>
  <c r="N129" i="29"/>
  <c r="O129" i="29"/>
  <c r="P129" i="29"/>
  <c r="Q129" i="29"/>
  <c r="R129" i="29"/>
  <c r="S129" i="29"/>
  <c r="N130" i="29"/>
  <c r="O130" i="29"/>
  <c r="P130" i="29"/>
  <c r="Q130" i="29"/>
  <c r="R130" i="29"/>
  <c r="S130" i="29"/>
  <c r="N131" i="29"/>
  <c r="O131" i="29"/>
  <c r="P131" i="29"/>
  <c r="Q131" i="29"/>
  <c r="R131" i="29"/>
  <c r="S131" i="29"/>
  <c r="N132" i="29"/>
  <c r="O132" i="29"/>
  <c r="P132" i="29"/>
  <c r="Q132" i="29"/>
  <c r="R132" i="29"/>
  <c r="S132" i="29"/>
  <c r="N133" i="29"/>
  <c r="O133" i="29"/>
  <c r="P133" i="29"/>
  <c r="Q133" i="29"/>
  <c r="R133" i="29"/>
  <c r="S133" i="29"/>
  <c r="N134" i="29"/>
  <c r="O134" i="29"/>
  <c r="P134" i="29"/>
  <c r="Q134" i="29"/>
  <c r="R134" i="29"/>
  <c r="S134" i="29"/>
  <c r="N135" i="29"/>
  <c r="O135" i="29"/>
  <c r="P135" i="29"/>
  <c r="Q135" i="29"/>
  <c r="R135" i="29"/>
  <c r="S135" i="29"/>
  <c r="N136" i="29"/>
  <c r="O136" i="29"/>
  <c r="P136" i="29"/>
  <c r="Q136" i="29"/>
  <c r="R136" i="29"/>
  <c r="S136" i="29"/>
  <c r="N137" i="29"/>
  <c r="O137" i="29"/>
  <c r="P137" i="29"/>
  <c r="Q137" i="29"/>
  <c r="R137" i="29"/>
  <c r="S137" i="29"/>
  <c r="N138" i="29"/>
  <c r="O138" i="29"/>
  <c r="P138" i="29"/>
  <c r="Q138" i="29"/>
  <c r="R138" i="29"/>
  <c r="S138" i="29"/>
  <c r="N139" i="29"/>
  <c r="O139" i="29"/>
  <c r="P139" i="29"/>
  <c r="Q139" i="29"/>
  <c r="R139" i="29"/>
  <c r="S139" i="29"/>
  <c r="N140" i="29"/>
  <c r="O140" i="29"/>
  <c r="P140" i="29"/>
  <c r="Q140" i="29"/>
  <c r="R140" i="29"/>
  <c r="S140" i="29"/>
  <c r="N141" i="29"/>
  <c r="O141" i="29"/>
  <c r="P141" i="29"/>
  <c r="Q141" i="29"/>
  <c r="R141" i="29"/>
  <c r="S141" i="29"/>
  <c r="J70" i="26"/>
  <c r="AQ33" i="215" s="1"/>
  <c r="K70" i="26"/>
  <c r="AR33" i="215" s="1"/>
  <c r="T203" i="29"/>
  <c r="L70" i="26"/>
  <c r="AS33" i="215" s="1"/>
  <c r="M70" i="26"/>
  <c r="AT33" i="215" s="1"/>
  <c r="R204" i="29"/>
  <c r="N70" i="26"/>
  <c r="AU33" i="215" s="1"/>
  <c r="O70" i="26"/>
  <c r="AV33" i="215" s="1"/>
  <c r="V204" i="29"/>
  <c r="J105" i="26"/>
  <c r="BE33" i="215" s="1"/>
  <c r="K105" i="26"/>
  <c r="BF33" i="215" s="1"/>
  <c r="L105" i="26"/>
  <c r="BG33" i="215" s="1"/>
  <c r="M105" i="26"/>
  <c r="BH33" i="215" s="1"/>
  <c r="N105" i="26"/>
  <c r="BI33" i="215" s="1"/>
  <c r="O105" i="26"/>
  <c r="BJ33" i="215" s="1"/>
  <c r="J140" i="26"/>
  <c r="BS33" i="215" s="1"/>
  <c r="K140" i="26"/>
  <c r="BT33" i="215" s="1"/>
  <c r="L140" i="26"/>
  <c r="BU33" i="215" s="1"/>
  <c r="M140" i="26"/>
  <c r="BV33" i="215" s="1"/>
  <c r="N140" i="26"/>
  <c r="BW33" i="215" s="1"/>
  <c r="O140" i="26"/>
  <c r="BX33" i="215" s="1"/>
  <c r="U4" i="111"/>
  <c r="B73" i="31" s="1"/>
  <c r="X4" i="111"/>
  <c r="V4" i="111"/>
  <c r="V35" i="29"/>
  <c r="W4" i="111"/>
  <c r="X39" i="111"/>
  <c r="X75" i="111"/>
  <c r="V39" i="111"/>
  <c r="V75" i="111" s="1"/>
  <c r="R4" i="111"/>
  <c r="B70" i="31"/>
  <c r="I4" i="111"/>
  <c r="B61" i="31" s="1"/>
  <c r="J4" i="111"/>
  <c r="B62" i="31" s="1"/>
  <c r="N4" i="111"/>
  <c r="B66" i="31"/>
  <c r="O4" i="111"/>
  <c r="B67" i="31" s="1"/>
  <c r="N36" i="9"/>
  <c r="DD33" i="215" s="1"/>
  <c r="O36" i="9"/>
  <c r="DE33" i="215" s="1"/>
  <c r="P36" i="9"/>
  <c r="DF33" i="215" s="1"/>
  <c r="V35" i="112"/>
  <c r="HK33" i="215" s="1"/>
  <c r="V38" i="112"/>
  <c r="HK36" i="215" s="1"/>
  <c r="V41" i="112"/>
  <c r="HK39" i="215" s="1"/>
  <c r="V44" i="112"/>
  <c r="HK42" i="215" s="1"/>
  <c r="V47" i="112"/>
  <c r="HK45" i="215" s="1"/>
  <c r="V50" i="112"/>
  <c r="HK48" i="215" s="1"/>
  <c r="V53" i="112"/>
  <c r="HK51" i="215" s="1"/>
  <c r="V56" i="112"/>
  <c r="HK54" i="215" s="1"/>
  <c r="V59" i="112"/>
  <c r="HK57" i="215" s="1"/>
  <c r="V62" i="112"/>
  <c r="HK60" i="215" s="1"/>
  <c r="V65" i="112"/>
  <c r="HK63" i="215" s="1"/>
  <c r="V68" i="112"/>
  <c r="HK66" i="215" s="1"/>
  <c r="V71" i="112"/>
  <c r="HK69" i="215" s="1"/>
  <c r="V74" i="112"/>
  <c r="HK72" i="215" s="1"/>
  <c r="V77" i="112"/>
  <c r="HK75" i="215" s="1"/>
  <c r="V80" i="112"/>
  <c r="HK78" i="215" s="1"/>
  <c r="V83" i="112"/>
  <c r="HK81" i="215" s="1"/>
  <c r="V86" i="112"/>
  <c r="HK84" i="215" s="1"/>
  <c r="V89" i="112"/>
  <c r="HK87" i="215" s="1"/>
  <c r="V92" i="112"/>
  <c r="HK90" i="215" s="1"/>
  <c r="W12" i="112"/>
  <c r="HL10" i="215" s="1"/>
  <c r="W13" i="112"/>
  <c r="HL11" i="215" s="1"/>
  <c r="W21" i="112"/>
  <c r="HL19" i="215" s="1"/>
  <c r="W22" i="112"/>
  <c r="HL20" i="215" s="1"/>
  <c r="W24" i="112"/>
  <c r="HL22" i="215" s="1"/>
  <c r="W27" i="112"/>
  <c r="HL25" i="215" s="1"/>
  <c r="W30" i="112"/>
  <c r="HL28" i="215" s="1"/>
  <c r="W36" i="112"/>
  <c r="HL34" i="215" s="1"/>
  <c r="W37" i="112"/>
  <c r="HL35" i="215" s="1"/>
  <c r="W39" i="112"/>
  <c r="HL37" i="215" s="1"/>
  <c r="W40" i="112"/>
  <c r="HL38" i="215" s="1"/>
  <c r="W45" i="112"/>
  <c r="HL43" i="215" s="1"/>
  <c r="W46" i="112"/>
  <c r="HL44" i="215" s="1"/>
  <c r="W48" i="112"/>
  <c r="HL46" i="215" s="1"/>
  <c r="W52" i="112"/>
  <c r="HL50" i="215" s="1"/>
  <c r="W55" i="112"/>
  <c r="HL53" i="215" s="1"/>
  <c r="W60" i="112"/>
  <c r="HL58" i="215" s="1"/>
  <c r="W63" i="112"/>
  <c r="HL61" i="215" s="1"/>
  <c r="W64" i="112"/>
  <c r="HL62" i="215" s="1"/>
  <c r="W76" i="112"/>
  <c r="HL74" i="215" s="1"/>
  <c r="W79" i="112"/>
  <c r="HL77" i="215" s="1"/>
  <c r="W81" i="112"/>
  <c r="HL79" i="215" s="1"/>
  <c r="W84" i="112"/>
  <c r="HL82" i="215" s="1"/>
  <c r="W7" i="112"/>
  <c r="HL5" i="215" s="1"/>
  <c r="C8" i="112"/>
  <c r="GR6" i="215" s="1"/>
  <c r="C11" i="112"/>
  <c r="GR9" i="215" s="1"/>
  <c r="C14" i="112"/>
  <c r="GR12" i="215" s="1"/>
  <c r="C17" i="112"/>
  <c r="GR15" i="215" s="1"/>
  <c r="C20" i="112"/>
  <c r="GR18" i="215" s="1"/>
  <c r="C23" i="112"/>
  <c r="GR21" i="215" s="1"/>
  <c r="C26" i="112"/>
  <c r="GR24" i="215" s="1"/>
  <c r="C29" i="112"/>
  <c r="GR27" i="215" s="1"/>
  <c r="C32" i="112"/>
  <c r="GR30" i="215" s="1"/>
  <c r="C35" i="112"/>
  <c r="GR33" i="215" s="1"/>
  <c r="C38" i="112"/>
  <c r="GR36" i="215" s="1"/>
  <c r="C41" i="112"/>
  <c r="GR39" i="215" s="1"/>
  <c r="C44" i="112"/>
  <c r="GR42" i="215" s="1"/>
  <c r="C47" i="112"/>
  <c r="GR45" i="215" s="1"/>
  <c r="C50" i="112"/>
  <c r="GR48" i="215" s="1"/>
  <c r="C53" i="112"/>
  <c r="GR51" i="215" s="1"/>
  <c r="C56" i="112"/>
  <c r="GR54" i="215" s="1"/>
  <c r="C59" i="112"/>
  <c r="GR57" i="215" s="1"/>
  <c r="C62" i="112"/>
  <c r="GR60" i="215" s="1"/>
  <c r="C65" i="112"/>
  <c r="GR63" i="215" s="1"/>
  <c r="C68" i="112"/>
  <c r="GR66" i="215" s="1"/>
  <c r="C71" i="112"/>
  <c r="GR69" i="215" s="1"/>
  <c r="C74" i="112"/>
  <c r="GR72" i="215" s="1"/>
  <c r="C77" i="112"/>
  <c r="GR75" i="215" s="1"/>
  <c r="C80" i="112"/>
  <c r="GR78" i="215" s="1"/>
  <c r="C83" i="112"/>
  <c r="GR81" i="215" s="1"/>
  <c r="C86" i="112"/>
  <c r="GR84" i="215" s="1"/>
  <c r="C89" i="112"/>
  <c r="GR87" i="215" s="1"/>
  <c r="C92" i="112"/>
  <c r="GR90" i="215" s="1"/>
  <c r="C5" i="112"/>
  <c r="GR3" i="215" s="1"/>
  <c r="AL211" i="111"/>
  <c r="AJ211" i="111"/>
  <c r="AH211" i="111"/>
  <c r="AL210" i="111"/>
  <c r="AJ210" i="111"/>
  <c r="AH210" i="111"/>
  <c r="AL209" i="111"/>
  <c r="AJ209" i="111"/>
  <c r="AH209" i="111"/>
  <c r="AL208" i="111"/>
  <c r="AJ208" i="111"/>
  <c r="AH208" i="111"/>
  <c r="AL207" i="111"/>
  <c r="AJ207" i="111"/>
  <c r="AH207" i="111"/>
  <c r="Q98" i="112"/>
  <c r="HF94" i="215" s="1"/>
  <c r="W82" i="112"/>
  <c r="HL80" i="215" s="1"/>
  <c r="W43" i="112"/>
  <c r="HL41" i="215" s="1"/>
  <c r="W28" i="112"/>
  <c r="HL26" i="215" s="1"/>
  <c r="W88" i="112"/>
  <c r="HL86" i="215" s="1"/>
  <c r="W72" i="112"/>
  <c r="HL70" i="215" s="1"/>
  <c r="W19" i="112"/>
  <c r="HL17" i="215" s="1"/>
  <c r="W67" i="112"/>
  <c r="HL65" i="215" s="1"/>
  <c r="W51" i="112"/>
  <c r="HL49" i="215" s="1"/>
  <c r="P179" i="31"/>
  <c r="W179" i="31"/>
  <c r="L179" i="31"/>
  <c r="S179" i="31" s="1"/>
  <c r="I39" i="111"/>
  <c r="I75" i="111"/>
  <c r="M4" i="111"/>
  <c r="B65" i="31" s="1"/>
  <c r="N35" i="29"/>
  <c r="Q35" i="29"/>
  <c r="Q4" i="111"/>
  <c r="B69" i="31" s="1"/>
  <c r="I35" i="29"/>
  <c r="R35" i="29"/>
  <c r="J35" i="29"/>
  <c r="W35" i="29"/>
  <c r="P4" i="111"/>
  <c r="B68" i="31" s="1"/>
  <c r="K4" i="111"/>
  <c r="B63" i="31"/>
  <c r="S4" i="111"/>
  <c r="B71" i="31" s="1"/>
  <c r="O35" i="29"/>
  <c r="T39" i="111"/>
  <c r="T75" i="111"/>
  <c r="U39" i="111"/>
  <c r="U75" i="111" s="1"/>
  <c r="H4" i="111"/>
  <c r="B60" i="31"/>
  <c r="Q39" i="111"/>
  <c r="Q75" i="111" s="1"/>
  <c r="P35" i="29"/>
  <c r="L39" i="111"/>
  <c r="L75" i="111" s="1"/>
  <c r="L35" i="29"/>
  <c r="H35" i="29"/>
  <c r="M35" i="29"/>
  <c r="S35" i="29"/>
  <c r="K35" i="29"/>
  <c r="M39" i="111"/>
  <c r="M75" i="111" s="1"/>
  <c r="T4" i="111"/>
  <c r="B72" i="31" s="1"/>
  <c r="L4" i="111"/>
  <c r="B64" i="31"/>
  <c r="W16" i="112"/>
  <c r="HL14" i="215" s="1"/>
  <c r="W31" i="112"/>
  <c r="HL29" i="215" s="1"/>
  <c r="W15" i="112"/>
  <c r="HL13" i="215" s="1"/>
  <c r="W91" i="112"/>
  <c r="HL89" i="215" s="1"/>
  <c r="W66" i="112"/>
  <c r="HL64" i="215" s="1"/>
  <c r="W39" i="111"/>
  <c r="W75" i="111"/>
  <c r="U7" i="112"/>
  <c r="HJ5" i="215" s="1"/>
  <c r="W58" i="112"/>
  <c r="HL56" i="215" s="1"/>
  <c r="W73" i="112"/>
  <c r="HL71" i="215" s="1"/>
  <c r="W57" i="112"/>
  <c r="HL55" i="215" s="1"/>
  <c r="W90" i="112"/>
  <c r="HL88" i="215" s="1"/>
  <c r="W87" i="112"/>
  <c r="HL85" i="215" s="1"/>
  <c r="W42" i="112"/>
  <c r="HL40" i="215" s="1"/>
  <c r="W34" i="112"/>
  <c r="HL32" i="215" s="1"/>
  <c r="W18" i="112"/>
  <c r="HL16" i="215" s="1"/>
  <c r="W10" i="112"/>
  <c r="HL8" i="215" s="1"/>
  <c r="S99" i="112"/>
  <c r="HH95" i="215" s="1"/>
  <c r="W49" i="112"/>
  <c r="HL47" i="215" s="1"/>
  <c r="W33" i="112"/>
  <c r="HL31" i="215" s="1"/>
  <c r="W25" i="112"/>
  <c r="HL23" i="215" s="1"/>
  <c r="W9" i="112"/>
  <c r="W75" i="112"/>
  <c r="HL73" i="215" s="1"/>
  <c r="W94" i="112"/>
  <c r="HL92" i="215" s="1"/>
  <c r="W78" i="112"/>
  <c r="HL76" i="215" s="1"/>
  <c r="W70" i="112"/>
  <c r="HL68" i="215" s="1"/>
  <c r="W93" i="112"/>
  <c r="HL91" i="215" s="1"/>
  <c r="W85" i="112"/>
  <c r="HL83" i="215" s="1"/>
  <c r="W69" i="112"/>
  <c r="HL67" i="215" s="1"/>
  <c r="W61" i="112"/>
  <c r="HL59" i="215" s="1"/>
  <c r="P99" i="112"/>
  <c r="HE95" i="215" s="1"/>
  <c r="P98" i="112"/>
  <c r="HE94" i="215" s="1"/>
  <c r="W54" i="112"/>
  <c r="HL52" i="215" s="1"/>
  <c r="S98" i="112"/>
  <c r="HH94" i="215" s="1"/>
  <c r="O39" i="111"/>
  <c r="O75" i="111" s="1"/>
  <c r="R39" i="111"/>
  <c r="R75" i="111"/>
  <c r="J39" i="111"/>
  <c r="J75" i="111" s="1"/>
  <c r="N39" i="111"/>
  <c r="N75" i="111"/>
  <c r="H39" i="111"/>
  <c r="H75" i="111"/>
  <c r="K39" i="111"/>
  <c r="K75" i="111"/>
  <c r="P39" i="111"/>
  <c r="P75" i="111" s="1"/>
  <c r="S39" i="111"/>
  <c r="S75" i="111"/>
  <c r="V32" i="112"/>
  <c r="HK30" i="215" s="1"/>
  <c r="V29" i="112"/>
  <c r="HK27" i="215" s="1"/>
  <c r="V26" i="112"/>
  <c r="HK24" i="215" s="1"/>
  <c r="W26" i="112"/>
  <c r="HL24" i="215" s="1"/>
  <c r="V23" i="112"/>
  <c r="HK21" i="215" s="1"/>
  <c r="V20" i="112"/>
  <c r="HK18" i="215" s="1"/>
  <c r="V17" i="112"/>
  <c r="HK15" i="215" s="1"/>
  <c r="V14" i="112"/>
  <c r="HK12" i="215" s="1"/>
  <c r="V11" i="112"/>
  <c r="HK9" i="215" s="1"/>
  <c r="V8" i="112"/>
  <c r="HK6" i="215" s="1"/>
  <c r="AF208" i="111"/>
  <c r="AF209" i="111"/>
  <c r="AF210" i="111"/>
  <c r="AF211" i="111"/>
  <c r="AF207" i="111"/>
  <c r="Q208" i="111"/>
  <c r="Q209" i="111"/>
  <c r="Q210" i="111"/>
  <c r="Q211" i="111"/>
  <c r="Q207" i="111"/>
  <c r="F2" i="41"/>
  <c r="B3" i="167" s="1"/>
  <c r="D16" i="4"/>
  <c r="F1" i="41"/>
  <c r="F19" i="41" s="1"/>
  <c r="E1" i="4"/>
  <c r="B3" i="170"/>
  <c r="B3" i="168"/>
  <c r="B3" i="166"/>
  <c r="B3" i="165"/>
  <c r="B3" i="108"/>
  <c r="B3" i="110"/>
  <c r="B3" i="209"/>
  <c r="B3" i="213"/>
  <c r="B3" i="211"/>
  <c r="B3" i="208"/>
  <c r="B3" i="194"/>
  <c r="B3" i="198"/>
  <c r="B3" i="204"/>
  <c r="B3" i="197"/>
  <c r="B3" i="206"/>
  <c r="B3" i="201"/>
  <c r="B3" i="195"/>
  <c r="B3" i="200"/>
  <c r="B3" i="192"/>
  <c r="F7" i="41"/>
  <c r="F5" i="190"/>
  <c r="D5" i="34"/>
  <c r="B10" i="186"/>
  <c r="B10" i="183"/>
  <c r="B11" i="180"/>
  <c r="B11" i="186"/>
  <c r="B11" i="184"/>
  <c r="B10" i="180"/>
  <c r="D3" i="188"/>
  <c r="B13" i="187"/>
  <c r="B12" i="187" s="1"/>
  <c r="B11" i="187" s="1"/>
  <c r="B10" i="187" s="1"/>
  <c r="B9" i="187" s="1"/>
  <c r="B9" i="180"/>
  <c r="B9" i="184"/>
  <c r="B11" i="181"/>
  <c r="B11" i="185"/>
  <c r="B10" i="181"/>
  <c r="B10" i="182"/>
  <c r="B9" i="181"/>
  <c r="B9" i="182"/>
  <c r="C184" i="31"/>
  <c r="C183" i="31"/>
  <c r="C182" i="31" s="1"/>
  <c r="C181" i="31" s="1"/>
  <c r="C180" i="31" s="1"/>
  <c r="V99" i="112"/>
  <c r="HK95" i="215" s="1"/>
  <c r="M98" i="112"/>
  <c r="X146" i="29"/>
  <c r="Y146" i="29"/>
  <c r="Z146" i="29"/>
  <c r="AA146" i="29"/>
  <c r="AH146" i="29"/>
  <c r="AI146" i="29"/>
  <c r="AJ146" i="29"/>
  <c r="AK146" i="29"/>
  <c r="AC146" i="29"/>
  <c r="AD146" i="29"/>
  <c r="AE146" i="29"/>
  <c r="AF146" i="29"/>
  <c r="AW146" i="29"/>
  <c r="AX146" i="29"/>
  <c r="AY146" i="29"/>
  <c r="AZ146" i="29"/>
  <c r="AR146" i="29"/>
  <c r="AS146" i="29"/>
  <c r="AT146" i="29"/>
  <c r="AU146" i="29"/>
  <c r="BV146" i="29"/>
  <c r="BW146" i="29"/>
  <c r="BX146" i="29"/>
  <c r="BY146" i="29"/>
  <c r="CA146" i="29"/>
  <c r="CB146" i="29"/>
  <c r="CC146" i="29"/>
  <c r="CD146" i="29"/>
  <c r="BL146" i="29"/>
  <c r="BM146" i="29"/>
  <c r="BN146" i="29"/>
  <c r="BO146" i="29"/>
  <c r="BG146" i="29"/>
  <c r="BH146" i="29"/>
  <c r="BI146" i="29"/>
  <c r="BJ146" i="29"/>
  <c r="C147" i="29"/>
  <c r="C113" i="29"/>
  <c r="C152" i="29"/>
  <c r="C119" i="29"/>
  <c r="C157" i="29"/>
  <c r="C158" i="29"/>
  <c r="C166" i="29"/>
  <c r="C135" i="29"/>
  <c r="C137" i="29"/>
  <c r="C138" i="29"/>
  <c r="C174" i="29"/>
  <c r="AT4" i="29"/>
  <c r="AT39" i="29" s="1"/>
  <c r="AT40" i="29" s="1"/>
  <c r="AU4" i="29"/>
  <c r="Y4" i="29"/>
  <c r="Y40" i="29" s="1"/>
  <c r="Z4" i="29"/>
  <c r="AA4" i="29"/>
  <c r="AA40" i="29" s="1"/>
  <c r="AA39" i="29"/>
  <c r="AB4" i="29"/>
  <c r="AB40" i="29" s="1"/>
  <c r="AC4" i="29"/>
  <c r="AC39" i="29" s="1"/>
  <c r="AD4" i="29"/>
  <c r="AD39" i="29" s="1"/>
  <c r="AE4" i="29"/>
  <c r="AE39" i="29" s="1"/>
  <c r="AF4" i="29"/>
  <c r="AF40" i="29" s="1"/>
  <c r="AF39" i="29"/>
  <c r="AG4" i="29"/>
  <c r="AG39" i="29" s="1"/>
  <c r="AI39" i="29"/>
  <c r="AI40" i="29" s="1"/>
  <c r="AJ39" i="29"/>
  <c r="AJ40" i="29" s="1"/>
  <c r="AK39" i="29"/>
  <c r="AK40" i="29" s="1"/>
  <c r="AL39" i="29"/>
  <c r="AL40" i="29" s="1"/>
  <c r="AM39" i="29"/>
  <c r="AN39" i="29"/>
  <c r="AO39" i="29"/>
  <c r="AP39" i="29"/>
  <c r="AP40" i="29" s="1"/>
  <c r="AQ39" i="29"/>
  <c r="AQ40" i="29" s="1"/>
  <c r="AR39" i="29"/>
  <c r="AR40" i="29" s="1"/>
  <c r="AS4" i="29"/>
  <c r="AS39" i="29" s="1"/>
  <c r="AS40" i="29" s="1"/>
  <c r="AV4" i="29"/>
  <c r="AV39" i="29"/>
  <c r="AV40" i="29" s="1"/>
  <c r="AW4" i="29"/>
  <c r="AW39" i="29" s="1"/>
  <c r="AW40" i="29" s="1"/>
  <c r="AX4" i="29"/>
  <c r="AX39" i="29" s="1"/>
  <c r="AX40" i="29" s="1"/>
  <c r="AY39" i="29"/>
  <c r="AZ39" i="29"/>
  <c r="BA39" i="29"/>
  <c r="BB39" i="29"/>
  <c r="BB40" i="29" s="1"/>
  <c r="BC39" i="29"/>
  <c r="BD39" i="29"/>
  <c r="E82" i="29"/>
  <c r="E83" i="29"/>
  <c r="E94" i="29"/>
  <c r="E95" i="29"/>
  <c r="Y75" i="29"/>
  <c r="Y76" i="29" s="1"/>
  <c r="Z75" i="29"/>
  <c r="AA75" i="29"/>
  <c r="AA76" i="29" s="1"/>
  <c r="AB75" i="29"/>
  <c r="AB76" i="29" s="1"/>
  <c r="AC75" i="29"/>
  <c r="AD75" i="29"/>
  <c r="AE75" i="29"/>
  <c r="AF75" i="29"/>
  <c r="AF76" i="29" s="1"/>
  <c r="AG75" i="29"/>
  <c r="AH75" i="29"/>
  <c r="AH76" i="29" s="1"/>
  <c r="AI75" i="29"/>
  <c r="AI76" i="29" s="1"/>
  <c r="AJ75" i="29"/>
  <c r="AJ76" i="29" s="1"/>
  <c r="AK75" i="29"/>
  <c r="AK76" i="29" s="1"/>
  <c r="AL75" i="29"/>
  <c r="AM75" i="29"/>
  <c r="AN75" i="29"/>
  <c r="AO75" i="29"/>
  <c r="AP75" i="29"/>
  <c r="AP76" i="29" s="1"/>
  <c r="AQ75" i="29"/>
  <c r="AQ76" i="29" s="1"/>
  <c r="AR75" i="29"/>
  <c r="AR76" i="29" s="1"/>
  <c r="AS75" i="29"/>
  <c r="AS76" i="29" s="1"/>
  <c r="AT75" i="29"/>
  <c r="AT76" i="29" s="1"/>
  <c r="AU75" i="29"/>
  <c r="AU76" i="29" s="1"/>
  <c r="AV75" i="29"/>
  <c r="AV76" i="29" s="1"/>
  <c r="AW75" i="29"/>
  <c r="AW76" i="29" s="1"/>
  <c r="AX75" i="29"/>
  <c r="AX76" i="29" s="1"/>
  <c r="AY75" i="29"/>
  <c r="AZ75" i="29"/>
  <c r="BA75" i="29"/>
  <c r="BB75" i="29"/>
  <c r="BB76" i="29" s="1"/>
  <c r="BC75" i="29"/>
  <c r="BD75" i="29"/>
  <c r="BD76" i="29" s="1"/>
  <c r="G35" i="29"/>
  <c r="C177" i="111"/>
  <c r="X145" i="29"/>
  <c r="Y145" i="29"/>
  <c r="Z145" i="29"/>
  <c r="AA145" i="29"/>
  <c r="AB145" i="29"/>
  <c r="AH145" i="29"/>
  <c r="AI145" i="29"/>
  <c r="AJ145" i="29"/>
  <c r="AK145" i="29"/>
  <c r="AL145" i="29"/>
  <c r="AC145" i="29"/>
  <c r="AD145" i="29"/>
  <c r="AE145" i="29"/>
  <c r="AF145" i="29"/>
  <c r="AG145" i="29"/>
  <c r="AW145" i="29"/>
  <c r="AX145" i="29"/>
  <c r="AY145" i="29"/>
  <c r="AZ145" i="29"/>
  <c r="BA145" i="29"/>
  <c r="AR145" i="29"/>
  <c r="AS145" i="29"/>
  <c r="AT145" i="29"/>
  <c r="AU145" i="29"/>
  <c r="AV145" i="29"/>
  <c r="BV145" i="29"/>
  <c r="BW145" i="29"/>
  <c r="BX145" i="29"/>
  <c r="BY145" i="29"/>
  <c r="BZ145" i="29"/>
  <c r="CA145" i="29"/>
  <c r="CB145" i="29"/>
  <c r="CC145" i="29"/>
  <c r="CD145" i="29"/>
  <c r="CE145" i="29"/>
  <c r="BL145" i="29"/>
  <c r="BM145" i="29"/>
  <c r="BN145" i="29"/>
  <c r="BO145" i="29"/>
  <c r="BP145" i="29"/>
  <c r="BG145" i="29"/>
  <c r="BH145" i="29"/>
  <c r="BI145" i="29"/>
  <c r="BJ145" i="29"/>
  <c r="BK145" i="29"/>
  <c r="X147" i="29"/>
  <c r="Y147" i="29"/>
  <c r="Z147" i="29"/>
  <c r="AA147" i="29"/>
  <c r="AB147" i="29"/>
  <c r="AH147" i="29"/>
  <c r="AI147" i="29"/>
  <c r="AJ147" i="29"/>
  <c r="AK147" i="29"/>
  <c r="AL147" i="29"/>
  <c r="AC147" i="29"/>
  <c r="AD147" i="29"/>
  <c r="AE147" i="29"/>
  <c r="AF147" i="29"/>
  <c r="AG147" i="29"/>
  <c r="AW147" i="29"/>
  <c r="AX147" i="29"/>
  <c r="AY147" i="29"/>
  <c r="AZ147" i="29"/>
  <c r="BA147" i="29"/>
  <c r="AR147" i="29"/>
  <c r="AS147" i="29"/>
  <c r="AT147" i="29"/>
  <c r="AU147" i="29"/>
  <c r="AV147" i="29"/>
  <c r="BV147" i="29"/>
  <c r="BW147" i="29"/>
  <c r="BX147" i="29"/>
  <c r="BY147" i="29"/>
  <c r="BZ147" i="29"/>
  <c r="CA147" i="29"/>
  <c r="CB147" i="29"/>
  <c r="CC147" i="29"/>
  <c r="CD147" i="29"/>
  <c r="CE147" i="29"/>
  <c r="BL147" i="29"/>
  <c r="BM147" i="29"/>
  <c r="BN147" i="29"/>
  <c r="BO147" i="29"/>
  <c r="BP147" i="29"/>
  <c r="BG147" i="29"/>
  <c r="BH147" i="29"/>
  <c r="BI147" i="29"/>
  <c r="BJ147" i="29"/>
  <c r="BK147" i="29"/>
  <c r="X148" i="29"/>
  <c r="Y148" i="29"/>
  <c r="Z148" i="29"/>
  <c r="AA148" i="29"/>
  <c r="AB148" i="29"/>
  <c r="AH148" i="29"/>
  <c r="AI148" i="29"/>
  <c r="AJ148" i="29"/>
  <c r="AK148" i="29"/>
  <c r="AL148" i="29"/>
  <c r="AC148" i="29"/>
  <c r="AD148" i="29"/>
  <c r="AE148" i="29"/>
  <c r="AF148" i="29"/>
  <c r="AG148" i="29"/>
  <c r="AW148" i="29"/>
  <c r="AX148" i="29"/>
  <c r="AY148" i="29"/>
  <c r="AZ148" i="29"/>
  <c r="BA148" i="29"/>
  <c r="AR148" i="29"/>
  <c r="AS148" i="29"/>
  <c r="AT148" i="29"/>
  <c r="AU148" i="29"/>
  <c r="AV148" i="29"/>
  <c r="BV148" i="29"/>
  <c r="BW148" i="29"/>
  <c r="BX148" i="29"/>
  <c r="BY148" i="29"/>
  <c r="BZ148" i="29"/>
  <c r="CA148" i="29"/>
  <c r="CB148" i="29"/>
  <c r="CC148" i="29"/>
  <c r="CD148" i="29"/>
  <c r="CE148" i="29"/>
  <c r="BL148" i="29"/>
  <c r="BM148" i="29"/>
  <c r="BN148" i="29"/>
  <c r="BO148" i="29"/>
  <c r="BP148" i="29"/>
  <c r="BG148" i="29"/>
  <c r="BH148" i="29"/>
  <c r="BI148" i="29"/>
  <c r="BJ148" i="29"/>
  <c r="BK148" i="29"/>
  <c r="X149" i="29"/>
  <c r="Y149" i="29"/>
  <c r="Z149" i="29"/>
  <c r="AA149" i="29"/>
  <c r="AB149" i="29"/>
  <c r="AH149" i="29"/>
  <c r="AI149" i="29"/>
  <c r="AJ149" i="29"/>
  <c r="AK149" i="29"/>
  <c r="AL149" i="29"/>
  <c r="AC149" i="29"/>
  <c r="AD149" i="29"/>
  <c r="AE149" i="29"/>
  <c r="AF149" i="29"/>
  <c r="AG149" i="29"/>
  <c r="AW149" i="29"/>
  <c r="AX149" i="29"/>
  <c r="AY149" i="29"/>
  <c r="AZ149" i="29"/>
  <c r="BA149" i="29"/>
  <c r="AR149" i="29"/>
  <c r="AS149" i="29"/>
  <c r="AT149" i="29"/>
  <c r="AU149" i="29"/>
  <c r="AV149" i="29"/>
  <c r="BV149" i="29"/>
  <c r="BW149" i="29"/>
  <c r="BX149" i="29"/>
  <c r="BY149" i="29"/>
  <c r="BZ149" i="29"/>
  <c r="CA149" i="29"/>
  <c r="CB149" i="29"/>
  <c r="CC149" i="29"/>
  <c r="CD149" i="29"/>
  <c r="CE149" i="29"/>
  <c r="BL149" i="29"/>
  <c r="BM149" i="29"/>
  <c r="BN149" i="29"/>
  <c r="BO149" i="29"/>
  <c r="BP149" i="29"/>
  <c r="BG149" i="29"/>
  <c r="BH149" i="29"/>
  <c r="BI149" i="29"/>
  <c r="BJ149" i="29"/>
  <c r="BK149" i="29"/>
  <c r="X150" i="29"/>
  <c r="Y150" i="29"/>
  <c r="Z150" i="29"/>
  <c r="AA150" i="29"/>
  <c r="AB150" i="29"/>
  <c r="AH150" i="29"/>
  <c r="AI150" i="29"/>
  <c r="AJ150" i="29"/>
  <c r="AK150" i="29"/>
  <c r="AL150" i="29"/>
  <c r="AC150" i="29"/>
  <c r="AD150" i="29"/>
  <c r="AE150" i="29"/>
  <c r="AF150" i="29"/>
  <c r="AG150" i="29"/>
  <c r="AW150" i="29"/>
  <c r="AX150" i="29"/>
  <c r="AY150" i="29"/>
  <c r="AZ150" i="29"/>
  <c r="BA150" i="29"/>
  <c r="AR150" i="29"/>
  <c r="AS150" i="29"/>
  <c r="AT150" i="29"/>
  <c r="AU150" i="29"/>
  <c r="AV150" i="29"/>
  <c r="BV150" i="29"/>
  <c r="BW150" i="29"/>
  <c r="BX150" i="29"/>
  <c r="BY150" i="29"/>
  <c r="BZ150" i="29"/>
  <c r="CA150" i="29"/>
  <c r="CB150" i="29"/>
  <c r="CC150" i="29"/>
  <c r="CD150" i="29"/>
  <c r="CE150" i="29"/>
  <c r="BL150" i="29"/>
  <c r="BM150" i="29"/>
  <c r="BN150" i="29"/>
  <c r="BO150" i="29"/>
  <c r="BP150" i="29"/>
  <c r="BG150" i="29"/>
  <c r="BH150" i="29"/>
  <c r="BI150" i="29"/>
  <c r="BJ150" i="29"/>
  <c r="BK150" i="29"/>
  <c r="X151" i="29"/>
  <c r="Y151" i="29"/>
  <c r="Z151" i="29"/>
  <c r="AA151" i="29"/>
  <c r="AB151" i="29"/>
  <c r="AH151" i="29"/>
  <c r="AI151" i="29"/>
  <c r="AJ151" i="29"/>
  <c r="AK151" i="29"/>
  <c r="AL151" i="29"/>
  <c r="AC151" i="29"/>
  <c r="AD151" i="29"/>
  <c r="AE151" i="29"/>
  <c r="AF151" i="29"/>
  <c r="AG151" i="29"/>
  <c r="AW151" i="29"/>
  <c r="AX151" i="29"/>
  <c r="AY151" i="29"/>
  <c r="AZ151" i="29"/>
  <c r="BA151" i="29"/>
  <c r="AR151" i="29"/>
  <c r="AS151" i="29"/>
  <c r="AT151" i="29"/>
  <c r="AU151" i="29"/>
  <c r="AV151" i="29"/>
  <c r="BV151" i="29"/>
  <c r="BW151" i="29"/>
  <c r="BX151" i="29"/>
  <c r="BY151" i="29"/>
  <c r="BZ151" i="29"/>
  <c r="CA151" i="29"/>
  <c r="CB151" i="29"/>
  <c r="CC151" i="29"/>
  <c r="CD151" i="29"/>
  <c r="CE151" i="29"/>
  <c r="BL151" i="29"/>
  <c r="BM151" i="29"/>
  <c r="BN151" i="29"/>
  <c r="BO151" i="29"/>
  <c r="BP151" i="29"/>
  <c r="BG151" i="29"/>
  <c r="BH151" i="29"/>
  <c r="BI151" i="29"/>
  <c r="BJ151" i="29"/>
  <c r="BK151" i="29"/>
  <c r="X152" i="29"/>
  <c r="Y152" i="29"/>
  <c r="Z152" i="29"/>
  <c r="AA152" i="29"/>
  <c r="AB152" i="29"/>
  <c r="AH152" i="29"/>
  <c r="AI152" i="29"/>
  <c r="AJ152" i="29"/>
  <c r="AK152" i="29"/>
  <c r="AL152" i="29"/>
  <c r="AC152" i="29"/>
  <c r="AD152" i="29"/>
  <c r="AE152" i="29"/>
  <c r="AF152" i="29"/>
  <c r="AG152" i="29"/>
  <c r="AW152" i="29"/>
  <c r="AX152" i="29"/>
  <c r="AY152" i="29"/>
  <c r="AZ152" i="29"/>
  <c r="BA152" i="29"/>
  <c r="AR152" i="29"/>
  <c r="AS152" i="29"/>
  <c r="AT152" i="29"/>
  <c r="AU152" i="29"/>
  <c r="AV152" i="29"/>
  <c r="BV152" i="29"/>
  <c r="BW152" i="29"/>
  <c r="BX152" i="29"/>
  <c r="BY152" i="29"/>
  <c r="BZ152" i="29"/>
  <c r="CA152" i="29"/>
  <c r="CB152" i="29"/>
  <c r="CC152" i="29"/>
  <c r="CD152" i="29"/>
  <c r="CE152" i="29"/>
  <c r="BL152" i="29"/>
  <c r="BM152" i="29"/>
  <c r="BN152" i="29"/>
  <c r="BO152" i="29"/>
  <c r="BP152" i="29"/>
  <c r="BG152" i="29"/>
  <c r="BH152" i="29"/>
  <c r="BI152" i="29"/>
  <c r="BJ152" i="29"/>
  <c r="BK152" i="29"/>
  <c r="X153" i="29"/>
  <c r="Y153" i="29"/>
  <c r="Z153" i="29"/>
  <c r="AA153" i="29"/>
  <c r="AB153" i="29"/>
  <c r="AH153" i="29"/>
  <c r="AI153" i="29"/>
  <c r="AJ153" i="29"/>
  <c r="AK153" i="29"/>
  <c r="AL153" i="29"/>
  <c r="AC153" i="29"/>
  <c r="AD153" i="29"/>
  <c r="AE153" i="29"/>
  <c r="AF153" i="29"/>
  <c r="AG153" i="29"/>
  <c r="AW153" i="29"/>
  <c r="AX153" i="29"/>
  <c r="AY153" i="29"/>
  <c r="AZ153" i="29"/>
  <c r="BA153" i="29"/>
  <c r="AR153" i="29"/>
  <c r="AS153" i="29"/>
  <c r="AT153" i="29"/>
  <c r="AU153" i="29"/>
  <c r="AV153" i="29"/>
  <c r="BV153" i="29"/>
  <c r="BW153" i="29"/>
  <c r="BX153" i="29"/>
  <c r="BY153" i="29"/>
  <c r="BZ153" i="29"/>
  <c r="CA153" i="29"/>
  <c r="CB153" i="29"/>
  <c r="CC153" i="29"/>
  <c r="CD153" i="29"/>
  <c r="CE153" i="29"/>
  <c r="BL153" i="29"/>
  <c r="BM153" i="29"/>
  <c r="BN153" i="29"/>
  <c r="BO153" i="29"/>
  <c r="BP153" i="29"/>
  <c r="BG153" i="29"/>
  <c r="BH153" i="29"/>
  <c r="BI153" i="29"/>
  <c r="BJ153" i="29"/>
  <c r="BK153" i="29"/>
  <c r="X154" i="29"/>
  <c r="Y154" i="29"/>
  <c r="Z154" i="29"/>
  <c r="AA154" i="29"/>
  <c r="AB154" i="29"/>
  <c r="AH154" i="29"/>
  <c r="AI154" i="29"/>
  <c r="AJ154" i="29"/>
  <c r="AK154" i="29"/>
  <c r="AL154" i="29"/>
  <c r="AC154" i="29"/>
  <c r="AD154" i="29"/>
  <c r="AE154" i="29"/>
  <c r="AF154" i="29"/>
  <c r="AG154" i="29"/>
  <c r="AW154" i="29"/>
  <c r="AX154" i="29"/>
  <c r="AY154" i="29"/>
  <c r="AZ154" i="29"/>
  <c r="BA154" i="29"/>
  <c r="AR154" i="29"/>
  <c r="AS154" i="29"/>
  <c r="AT154" i="29"/>
  <c r="AU154" i="29"/>
  <c r="AV154" i="29"/>
  <c r="BV154" i="29"/>
  <c r="BW154" i="29"/>
  <c r="BX154" i="29"/>
  <c r="BY154" i="29"/>
  <c r="BZ154" i="29"/>
  <c r="CA154" i="29"/>
  <c r="CB154" i="29"/>
  <c r="CC154" i="29"/>
  <c r="CD154" i="29"/>
  <c r="CE154" i="29"/>
  <c r="BL154" i="29"/>
  <c r="BM154" i="29"/>
  <c r="BN154" i="29"/>
  <c r="BO154" i="29"/>
  <c r="BP154" i="29"/>
  <c r="BG154" i="29"/>
  <c r="BH154" i="29"/>
  <c r="BI154" i="29"/>
  <c r="BJ154" i="29"/>
  <c r="BK154" i="29"/>
  <c r="X155" i="29"/>
  <c r="Y155" i="29"/>
  <c r="Z155" i="29"/>
  <c r="AA155" i="29"/>
  <c r="AB155" i="29"/>
  <c r="AH155" i="29"/>
  <c r="AI155" i="29"/>
  <c r="AJ155" i="29"/>
  <c r="AK155" i="29"/>
  <c r="AL155" i="29"/>
  <c r="AC155" i="29"/>
  <c r="AD155" i="29"/>
  <c r="AE155" i="29"/>
  <c r="AF155" i="29"/>
  <c r="AG155" i="29"/>
  <c r="AW155" i="29"/>
  <c r="AX155" i="29"/>
  <c r="AY155" i="29"/>
  <c r="AZ155" i="29"/>
  <c r="BA155" i="29"/>
  <c r="AR155" i="29"/>
  <c r="AS155" i="29"/>
  <c r="AT155" i="29"/>
  <c r="AU155" i="29"/>
  <c r="AV155" i="29"/>
  <c r="BV155" i="29"/>
  <c r="BW155" i="29"/>
  <c r="BX155" i="29"/>
  <c r="BY155" i="29"/>
  <c r="BZ155" i="29"/>
  <c r="CA155" i="29"/>
  <c r="CB155" i="29"/>
  <c r="CC155" i="29"/>
  <c r="CD155" i="29"/>
  <c r="CE155" i="29"/>
  <c r="BL155" i="29"/>
  <c r="BM155" i="29"/>
  <c r="BN155" i="29"/>
  <c r="BO155" i="29"/>
  <c r="BP155" i="29"/>
  <c r="BG155" i="29"/>
  <c r="BH155" i="29"/>
  <c r="BI155" i="29"/>
  <c r="BJ155" i="29"/>
  <c r="BK155" i="29"/>
  <c r="X156" i="29"/>
  <c r="Y156" i="29"/>
  <c r="Z156" i="29"/>
  <c r="AA156" i="29"/>
  <c r="AB156" i="29"/>
  <c r="AH156" i="29"/>
  <c r="AI156" i="29"/>
  <c r="AJ156" i="29"/>
  <c r="AK156" i="29"/>
  <c r="AL156" i="29"/>
  <c r="AC156" i="29"/>
  <c r="AD156" i="29"/>
  <c r="AE156" i="29"/>
  <c r="AF156" i="29"/>
  <c r="AG156" i="29"/>
  <c r="AW156" i="29"/>
  <c r="AX156" i="29"/>
  <c r="AY156" i="29"/>
  <c r="AZ156" i="29"/>
  <c r="BA156" i="29"/>
  <c r="AR156" i="29"/>
  <c r="AS156" i="29"/>
  <c r="AT156" i="29"/>
  <c r="AU156" i="29"/>
  <c r="AV156" i="29"/>
  <c r="BV156" i="29"/>
  <c r="BW156" i="29"/>
  <c r="BX156" i="29"/>
  <c r="BY156" i="29"/>
  <c r="BZ156" i="29"/>
  <c r="CA156" i="29"/>
  <c r="CB156" i="29"/>
  <c r="CC156" i="29"/>
  <c r="CD156" i="29"/>
  <c r="CE156" i="29"/>
  <c r="BL156" i="29"/>
  <c r="BM156" i="29"/>
  <c r="BN156" i="29"/>
  <c r="BO156" i="29"/>
  <c r="BP156" i="29"/>
  <c r="BG156" i="29"/>
  <c r="BH156" i="29"/>
  <c r="BI156" i="29"/>
  <c r="BJ156" i="29"/>
  <c r="BK156" i="29"/>
  <c r="X157" i="29"/>
  <c r="Y157" i="29"/>
  <c r="Z157" i="29"/>
  <c r="AA157" i="29"/>
  <c r="AB157" i="29"/>
  <c r="AH157" i="29"/>
  <c r="AI157" i="29"/>
  <c r="AJ157" i="29"/>
  <c r="AK157" i="29"/>
  <c r="AL157" i="29"/>
  <c r="AC157" i="29"/>
  <c r="AD157" i="29"/>
  <c r="AE157" i="29"/>
  <c r="AF157" i="29"/>
  <c r="AG157" i="29"/>
  <c r="AW157" i="29"/>
  <c r="AX157" i="29"/>
  <c r="AY157" i="29"/>
  <c r="AZ157" i="29"/>
  <c r="BA157" i="29"/>
  <c r="AR157" i="29"/>
  <c r="AS157" i="29"/>
  <c r="AT157" i="29"/>
  <c r="AU157" i="29"/>
  <c r="AV157" i="29"/>
  <c r="BV157" i="29"/>
  <c r="BW157" i="29"/>
  <c r="BX157" i="29"/>
  <c r="BY157" i="29"/>
  <c r="BZ157" i="29"/>
  <c r="CA157" i="29"/>
  <c r="CB157" i="29"/>
  <c r="CC157" i="29"/>
  <c r="CD157" i="29"/>
  <c r="CE157" i="29"/>
  <c r="BL157" i="29"/>
  <c r="BM157" i="29"/>
  <c r="BN157" i="29"/>
  <c r="BO157" i="29"/>
  <c r="BP157" i="29"/>
  <c r="BG157" i="29"/>
  <c r="BH157" i="29"/>
  <c r="BI157" i="29"/>
  <c r="BJ157" i="29"/>
  <c r="BK157" i="29"/>
  <c r="X158" i="29"/>
  <c r="Y158" i="29"/>
  <c r="Z158" i="29"/>
  <c r="AA158" i="29"/>
  <c r="AB158" i="29"/>
  <c r="AH158" i="29"/>
  <c r="AI158" i="29"/>
  <c r="AJ158" i="29"/>
  <c r="AK158" i="29"/>
  <c r="AL158" i="29"/>
  <c r="AC158" i="29"/>
  <c r="AD158" i="29"/>
  <c r="AE158" i="29"/>
  <c r="AF158" i="29"/>
  <c r="AG158" i="29"/>
  <c r="AW158" i="29"/>
  <c r="AX158" i="29"/>
  <c r="AY158" i="29"/>
  <c r="AZ158" i="29"/>
  <c r="BA158" i="29"/>
  <c r="AR158" i="29"/>
  <c r="AS158" i="29"/>
  <c r="AT158" i="29"/>
  <c r="AU158" i="29"/>
  <c r="AV158" i="29"/>
  <c r="BV158" i="29"/>
  <c r="BW158" i="29"/>
  <c r="BX158" i="29"/>
  <c r="BY158" i="29"/>
  <c r="BZ158" i="29"/>
  <c r="CA158" i="29"/>
  <c r="CB158" i="29"/>
  <c r="CC158" i="29"/>
  <c r="CD158" i="29"/>
  <c r="CE158" i="29"/>
  <c r="BL158" i="29"/>
  <c r="BM158" i="29"/>
  <c r="BN158" i="29"/>
  <c r="BO158" i="29"/>
  <c r="BP158" i="29"/>
  <c r="BG158" i="29"/>
  <c r="BH158" i="29"/>
  <c r="BI158" i="29"/>
  <c r="BJ158" i="29"/>
  <c r="BK158" i="29"/>
  <c r="X159" i="29"/>
  <c r="Y159" i="29"/>
  <c r="Z159" i="29"/>
  <c r="AA159" i="29"/>
  <c r="AB159" i="29"/>
  <c r="AH159" i="29"/>
  <c r="AI159" i="29"/>
  <c r="AJ159" i="29"/>
  <c r="AK159" i="29"/>
  <c r="AL159" i="29"/>
  <c r="AC159" i="29"/>
  <c r="AD159" i="29"/>
  <c r="AE159" i="29"/>
  <c r="AF159" i="29"/>
  <c r="AG159" i="29"/>
  <c r="AW159" i="29"/>
  <c r="AX159" i="29"/>
  <c r="AY159" i="29"/>
  <c r="AZ159" i="29"/>
  <c r="BA159" i="29"/>
  <c r="AR159" i="29"/>
  <c r="AS159" i="29"/>
  <c r="AT159" i="29"/>
  <c r="AU159" i="29"/>
  <c r="AV159" i="29"/>
  <c r="BV159" i="29"/>
  <c r="BW159" i="29"/>
  <c r="BX159" i="29"/>
  <c r="BY159" i="29"/>
  <c r="BZ159" i="29"/>
  <c r="CA159" i="29"/>
  <c r="CB159" i="29"/>
  <c r="CC159" i="29"/>
  <c r="CD159" i="29"/>
  <c r="CE159" i="29"/>
  <c r="BL159" i="29"/>
  <c r="BM159" i="29"/>
  <c r="BN159" i="29"/>
  <c r="BO159" i="29"/>
  <c r="BP159" i="29"/>
  <c r="BG159" i="29"/>
  <c r="BH159" i="29"/>
  <c r="BI159" i="29"/>
  <c r="BJ159" i="29"/>
  <c r="BK159" i="29"/>
  <c r="X160" i="29"/>
  <c r="Y160" i="29"/>
  <c r="Z160" i="29"/>
  <c r="AA160" i="29"/>
  <c r="AB160" i="29"/>
  <c r="AH160" i="29"/>
  <c r="AI160" i="29"/>
  <c r="AJ160" i="29"/>
  <c r="AK160" i="29"/>
  <c r="AL160" i="29"/>
  <c r="AC160" i="29"/>
  <c r="AD160" i="29"/>
  <c r="AE160" i="29"/>
  <c r="AF160" i="29"/>
  <c r="AG160" i="29"/>
  <c r="AW160" i="29"/>
  <c r="AX160" i="29"/>
  <c r="AY160" i="29"/>
  <c r="AZ160" i="29"/>
  <c r="BA160" i="29"/>
  <c r="AR160" i="29"/>
  <c r="AS160" i="29"/>
  <c r="AT160" i="29"/>
  <c r="AU160" i="29"/>
  <c r="AV160" i="29"/>
  <c r="BV160" i="29"/>
  <c r="BW160" i="29"/>
  <c r="BX160" i="29"/>
  <c r="BY160" i="29"/>
  <c r="BZ160" i="29"/>
  <c r="CA160" i="29"/>
  <c r="CB160" i="29"/>
  <c r="CC160" i="29"/>
  <c r="CD160" i="29"/>
  <c r="CE160" i="29"/>
  <c r="BL160" i="29"/>
  <c r="BM160" i="29"/>
  <c r="BN160" i="29"/>
  <c r="BO160" i="29"/>
  <c r="BP160" i="29"/>
  <c r="BG160" i="29"/>
  <c r="BH160" i="29"/>
  <c r="BI160" i="29"/>
  <c r="BJ160" i="29"/>
  <c r="BK160" i="29"/>
  <c r="X161" i="29"/>
  <c r="Y161" i="29"/>
  <c r="Z161" i="29"/>
  <c r="AA161" i="29"/>
  <c r="AB161" i="29"/>
  <c r="AH161" i="29"/>
  <c r="AI161" i="29"/>
  <c r="AJ161" i="29"/>
  <c r="AK161" i="29"/>
  <c r="AL161" i="29"/>
  <c r="AC161" i="29"/>
  <c r="AD161" i="29"/>
  <c r="AE161" i="29"/>
  <c r="AF161" i="29"/>
  <c r="AG161" i="29"/>
  <c r="AW161" i="29"/>
  <c r="AX161" i="29"/>
  <c r="AY161" i="29"/>
  <c r="AZ161" i="29"/>
  <c r="BA161" i="29"/>
  <c r="AR161" i="29"/>
  <c r="AS161" i="29"/>
  <c r="AT161" i="29"/>
  <c r="AU161" i="29"/>
  <c r="AV161" i="29"/>
  <c r="BV161" i="29"/>
  <c r="BW161" i="29"/>
  <c r="BX161" i="29"/>
  <c r="BY161" i="29"/>
  <c r="BZ161" i="29"/>
  <c r="CA161" i="29"/>
  <c r="CB161" i="29"/>
  <c r="CC161" i="29"/>
  <c r="CD161" i="29"/>
  <c r="CE161" i="29"/>
  <c r="BL161" i="29"/>
  <c r="BM161" i="29"/>
  <c r="BN161" i="29"/>
  <c r="BO161" i="29"/>
  <c r="BP161" i="29"/>
  <c r="BG161" i="29"/>
  <c r="BH161" i="29"/>
  <c r="BI161" i="29"/>
  <c r="BJ161" i="29"/>
  <c r="BK161" i="29"/>
  <c r="X162" i="29"/>
  <c r="Y162" i="29"/>
  <c r="Z162" i="29"/>
  <c r="AA162" i="29"/>
  <c r="AB162" i="29"/>
  <c r="AH162" i="29"/>
  <c r="AI162" i="29"/>
  <c r="AJ162" i="29"/>
  <c r="AK162" i="29"/>
  <c r="AL162" i="29"/>
  <c r="AC162" i="29"/>
  <c r="AD162" i="29"/>
  <c r="AE162" i="29"/>
  <c r="AF162" i="29"/>
  <c r="AG162" i="29"/>
  <c r="AW162" i="29"/>
  <c r="AX162" i="29"/>
  <c r="AY162" i="29"/>
  <c r="AZ162" i="29"/>
  <c r="BA162" i="29"/>
  <c r="AR162" i="29"/>
  <c r="AS162" i="29"/>
  <c r="AT162" i="29"/>
  <c r="AU162" i="29"/>
  <c r="AV162" i="29"/>
  <c r="BV162" i="29"/>
  <c r="BW162" i="29"/>
  <c r="BX162" i="29"/>
  <c r="BY162" i="29"/>
  <c r="BZ162" i="29"/>
  <c r="CA162" i="29"/>
  <c r="CB162" i="29"/>
  <c r="CC162" i="29"/>
  <c r="CD162" i="29"/>
  <c r="CE162" i="29"/>
  <c r="BL162" i="29"/>
  <c r="BM162" i="29"/>
  <c r="BN162" i="29"/>
  <c r="BO162" i="29"/>
  <c r="BP162" i="29"/>
  <c r="BG162" i="29"/>
  <c r="BH162" i="29"/>
  <c r="BI162" i="29"/>
  <c r="BJ162" i="29"/>
  <c r="BK162" i="29"/>
  <c r="X163" i="29"/>
  <c r="Y163" i="29"/>
  <c r="Z163" i="29"/>
  <c r="AA163" i="29"/>
  <c r="AB163" i="29"/>
  <c r="AH163" i="29"/>
  <c r="AI163" i="29"/>
  <c r="AJ163" i="29"/>
  <c r="AK163" i="29"/>
  <c r="AL163" i="29"/>
  <c r="AC163" i="29"/>
  <c r="AD163" i="29"/>
  <c r="AE163" i="29"/>
  <c r="AF163" i="29"/>
  <c r="AG163" i="29"/>
  <c r="AW163" i="29"/>
  <c r="AX163" i="29"/>
  <c r="AY163" i="29"/>
  <c r="AZ163" i="29"/>
  <c r="BA163" i="29"/>
  <c r="AR163" i="29"/>
  <c r="AS163" i="29"/>
  <c r="AT163" i="29"/>
  <c r="AU163" i="29"/>
  <c r="AV163" i="29"/>
  <c r="BV163" i="29"/>
  <c r="BW163" i="29"/>
  <c r="BX163" i="29"/>
  <c r="BY163" i="29"/>
  <c r="BZ163" i="29"/>
  <c r="CA163" i="29"/>
  <c r="CB163" i="29"/>
  <c r="CC163" i="29"/>
  <c r="CD163" i="29"/>
  <c r="CE163" i="29"/>
  <c r="BL163" i="29"/>
  <c r="BM163" i="29"/>
  <c r="BN163" i="29"/>
  <c r="BO163" i="29"/>
  <c r="BP163" i="29"/>
  <c r="BG163" i="29"/>
  <c r="BH163" i="29"/>
  <c r="BI163" i="29"/>
  <c r="BJ163" i="29"/>
  <c r="BK163" i="29"/>
  <c r="X164" i="29"/>
  <c r="Y164" i="29"/>
  <c r="Z164" i="29"/>
  <c r="AA164" i="29"/>
  <c r="AB164" i="29"/>
  <c r="AH164" i="29"/>
  <c r="AI164" i="29"/>
  <c r="AJ164" i="29"/>
  <c r="AK164" i="29"/>
  <c r="AL164" i="29"/>
  <c r="AC164" i="29"/>
  <c r="AD164" i="29"/>
  <c r="AE164" i="29"/>
  <c r="AF164" i="29"/>
  <c r="AG164" i="29"/>
  <c r="AW164" i="29"/>
  <c r="AX164" i="29"/>
  <c r="AY164" i="29"/>
  <c r="AZ164" i="29"/>
  <c r="BA164" i="29"/>
  <c r="AR164" i="29"/>
  <c r="AS164" i="29"/>
  <c r="AT164" i="29"/>
  <c r="AU164" i="29"/>
  <c r="AV164" i="29"/>
  <c r="BV164" i="29"/>
  <c r="BW164" i="29"/>
  <c r="BX164" i="29"/>
  <c r="BY164" i="29"/>
  <c r="BZ164" i="29"/>
  <c r="CA164" i="29"/>
  <c r="CB164" i="29"/>
  <c r="CC164" i="29"/>
  <c r="CD164" i="29"/>
  <c r="CE164" i="29"/>
  <c r="BL164" i="29"/>
  <c r="BM164" i="29"/>
  <c r="BN164" i="29"/>
  <c r="BO164" i="29"/>
  <c r="BP164" i="29"/>
  <c r="BG164" i="29"/>
  <c r="BH164" i="29"/>
  <c r="BI164" i="29"/>
  <c r="BJ164" i="29"/>
  <c r="BK164" i="29"/>
  <c r="X165" i="29"/>
  <c r="Y165" i="29"/>
  <c r="Z165" i="29"/>
  <c r="AA165" i="29"/>
  <c r="AB165" i="29"/>
  <c r="AH165" i="29"/>
  <c r="AI165" i="29"/>
  <c r="AJ165" i="29"/>
  <c r="AK165" i="29"/>
  <c r="AL165" i="29"/>
  <c r="AC165" i="29"/>
  <c r="AD165" i="29"/>
  <c r="AE165" i="29"/>
  <c r="AF165" i="29"/>
  <c r="AG165" i="29"/>
  <c r="AW165" i="29"/>
  <c r="AX165" i="29"/>
  <c r="AY165" i="29"/>
  <c r="AZ165" i="29"/>
  <c r="BA165" i="29"/>
  <c r="AR165" i="29"/>
  <c r="AS165" i="29"/>
  <c r="AT165" i="29"/>
  <c r="AU165" i="29"/>
  <c r="AV165" i="29"/>
  <c r="BV165" i="29"/>
  <c r="BW165" i="29"/>
  <c r="BX165" i="29"/>
  <c r="BY165" i="29"/>
  <c r="BZ165" i="29"/>
  <c r="CA165" i="29"/>
  <c r="CB165" i="29"/>
  <c r="CC165" i="29"/>
  <c r="CD165" i="29"/>
  <c r="CE165" i="29"/>
  <c r="BL165" i="29"/>
  <c r="BM165" i="29"/>
  <c r="BN165" i="29"/>
  <c r="BO165" i="29"/>
  <c r="BP165" i="29"/>
  <c r="BG165" i="29"/>
  <c r="BH165" i="29"/>
  <c r="BI165" i="29"/>
  <c r="BJ165" i="29"/>
  <c r="BK165" i="29"/>
  <c r="X166" i="29"/>
  <c r="Y166" i="29"/>
  <c r="Z166" i="29"/>
  <c r="AA166" i="29"/>
  <c r="AB166" i="29"/>
  <c r="AH166" i="29"/>
  <c r="AI166" i="29"/>
  <c r="AJ166" i="29"/>
  <c r="AK166" i="29"/>
  <c r="AL166" i="29"/>
  <c r="AC166" i="29"/>
  <c r="AD166" i="29"/>
  <c r="AE166" i="29"/>
  <c r="AF166" i="29"/>
  <c r="AG166" i="29"/>
  <c r="AW166" i="29"/>
  <c r="AX166" i="29"/>
  <c r="AY166" i="29"/>
  <c r="AZ166" i="29"/>
  <c r="BA166" i="29"/>
  <c r="AR166" i="29"/>
  <c r="AS166" i="29"/>
  <c r="AT166" i="29"/>
  <c r="AU166" i="29"/>
  <c r="AV166" i="29"/>
  <c r="BV166" i="29"/>
  <c r="BW166" i="29"/>
  <c r="BX166" i="29"/>
  <c r="BY166" i="29"/>
  <c r="BZ166" i="29"/>
  <c r="CA166" i="29"/>
  <c r="CB166" i="29"/>
  <c r="CC166" i="29"/>
  <c r="CD166" i="29"/>
  <c r="CE166" i="29"/>
  <c r="BL166" i="29"/>
  <c r="BM166" i="29"/>
  <c r="BN166" i="29"/>
  <c r="BO166" i="29"/>
  <c r="BP166" i="29"/>
  <c r="BG166" i="29"/>
  <c r="BH166" i="29"/>
  <c r="BI166" i="29"/>
  <c r="BJ166" i="29"/>
  <c r="BK166" i="29"/>
  <c r="X167" i="29"/>
  <c r="Y167" i="29"/>
  <c r="Z167" i="29"/>
  <c r="AA167" i="29"/>
  <c r="AB167" i="29"/>
  <c r="AH167" i="29"/>
  <c r="AI167" i="29"/>
  <c r="AJ167" i="29"/>
  <c r="AK167" i="29"/>
  <c r="AL167" i="29"/>
  <c r="AC167" i="29"/>
  <c r="AD167" i="29"/>
  <c r="AE167" i="29"/>
  <c r="AF167" i="29"/>
  <c r="AG167" i="29"/>
  <c r="AW167" i="29"/>
  <c r="AX167" i="29"/>
  <c r="AY167" i="29"/>
  <c r="AZ167" i="29"/>
  <c r="BA167" i="29"/>
  <c r="AR167" i="29"/>
  <c r="AS167" i="29"/>
  <c r="AT167" i="29"/>
  <c r="AU167" i="29"/>
  <c r="AV167" i="29"/>
  <c r="BV167" i="29"/>
  <c r="BW167" i="29"/>
  <c r="BX167" i="29"/>
  <c r="BY167" i="29"/>
  <c r="BZ167" i="29"/>
  <c r="CA167" i="29"/>
  <c r="CB167" i="29"/>
  <c r="CC167" i="29"/>
  <c r="CD167" i="29"/>
  <c r="CE167" i="29"/>
  <c r="BL167" i="29"/>
  <c r="BM167" i="29"/>
  <c r="BN167" i="29"/>
  <c r="BO167" i="29"/>
  <c r="BP167" i="29"/>
  <c r="BG167" i="29"/>
  <c r="BH167" i="29"/>
  <c r="BI167" i="29"/>
  <c r="BJ167" i="29"/>
  <c r="BK167" i="29"/>
  <c r="X168" i="29"/>
  <c r="Y168" i="29"/>
  <c r="Z168" i="29"/>
  <c r="AA168" i="29"/>
  <c r="AB168" i="29"/>
  <c r="AH168" i="29"/>
  <c r="AI168" i="29"/>
  <c r="AJ168" i="29"/>
  <c r="AK168" i="29"/>
  <c r="AL168" i="29"/>
  <c r="AC168" i="29"/>
  <c r="AD168" i="29"/>
  <c r="AE168" i="29"/>
  <c r="AF168" i="29"/>
  <c r="AG168" i="29"/>
  <c r="AW168" i="29"/>
  <c r="AX168" i="29"/>
  <c r="AY168" i="29"/>
  <c r="AZ168" i="29"/>
  <c r="BA168" i="29"/>
  <c r="AR168" i="29"/>
  <c r="AS168" i="29"/>
  <c r="AT168" i="29"/>
  <c r="AU168" i="29"/>
  <c r="AV168" i="29"/>
  <c r="BV168" i="29"/>
  <c r="BW168" i="29"/>
  <c r="BX168" i="29"/>
  <c r="BY168" i="29"/>
  <c r="BZ168" i="29"/>
  <c r="CA168" i="29"/>
  <c r="CB168" i="29"/>
  <c r="CC168" i="29"/>
  <c r="CD168" i="29"/>
  <c r="CE168" i="29"/>
  <c r="BL168" i="29"/>
  <c r="BM168" i="29"/>
  <c r="BN168" i="29"/>
  <c r="BO168" i="29"/>
  <c r="BP168" i="29"/>
  <c r="BG168" i="29"/>
  <c r="BH168" i="29"/>
  <c r="BI168" i="29"/>
  <c r="BJ168" i="29"/>
  <c r="BK168" i="29"/>
  <c r="X169" i="29"/>
  <c r="Y169" i="29"/>
  <c r="Z169" i="29"/>
  <c r="AA169" i="29"/>
  <c r="AB169" i="29"/>
  <c r="AH169" i="29"/>
  <c r="AI169" i="29"/>
  <c r="AJ169" i="29"/>
  <c r="AK169" i="29"/>
  <c r="AL169" i="29"/>
  <c r="AC169" i="29"/>
  <c r="AD169" i="29"/>
  <c r="AE169" i="29"/>
  <c r="AF169" i="29"/>
  <c r="AG169" i="29"/>
  <c r="AW169" i="29"/>
  <c r="AX169" i="29"/>
  <c r="AY169" i="29"/>
  <c r="AZ169" i="29"/>
  <c r="BA169" i="29"/>
  <c r="AR169" i="29"/>
  <c r="AS169" i="29"/>
  <c r="AT169" i="29"/>
  <c r="AU169" i="29"/>
  <c r="AV169" i="29"/>
  <c r="BV169" i="29"/>
  <c r="BW169" i="29"/>
  <c r="BX169" i="29"/>
  <c r="BY169" i="29"/>
  <c r="BZ169" i="29"/>
  <c r="CA169" i="29"/>
  <c r="CB169" i="29"/>
  <c r="CC169" i="29"/>
  <c r="CD169" i="29"/>
  <c r="CE169" i="29"/>
  <c r="BL169" i="29"/>
  <c r="BM169" i="29"/>
  <c r="BN169" i="29"/>
  <c r="BO169" i="29"/>
  <c r="BP169" i="29"/>
  <c r="BG169" i="29"/>
  <c r="BH169" i="29"/>
  <c r="BI169" i="29"/>
  <c r="BJ169" i="29"/>
  <c r="BK169" i="29"/>
  <c r="X170" i="29"/>
  <c r="Y170" i="29"/>
  <c r="Z170" i="29"/>
  <c r="AA170" i="29"/>
  <c r="AB170" i="29"/>
  <c r="AH170" i="29"/>
  <c r="AI170" i="29"/>
  <c r="AJ170" i="29"/>
  <c r="AK170" i="29"/>
  <c r="AL170" i="29"/>
  <c r="AC170" i="29"/>
  <c r="AD170" i="29"/>
  <c r="AE170" i="29"/>
  <c r="AF170" i="29"/>
  <c r="AG170" i="29"/>
  <c r="AW170" i="29"/>
  <c r="AX170" i="29"/>
  <c r="AY170" i="29"/>
  <c r="AZ170" i="29"/>
  <c r="BA170" i="29"/>
  <c r="AR170" i="29"/>
  <c r="AS170" i="29"/>
  <c r="AT170" i="29"/>
  <c r="AU170" i="29"/>
  <c r="AV170" i="29"/>
  <c r="BV170" i="29"/>
  <c r="BW170" i="29"/>
  <c r="BX170" i="29"/>
  <c r="BY170" i="29"/>
  <c r="BZ170" i="29"/>
  <c r="CA170" i="29"/>
  <c r="CB170" i="29"/>
  <c r="CC170" i="29"/>
  <c r="CD170" i="29"/>
  <c r="CE170" i="29"/>
  <c r="BL170" i="29"/>
  <c r="BM170" i="29"/>
  <c r="BN170" i="29"/>
  <c r="BO170" i="29"/>
  <c r="BP170" i="29"/>
  <c r="BG170" i="29"/>
  <c r="BH170" i="29"/>
  <c r="BI170" i="29"/>
  <c r="BJ170" i="29"/>
  <c r="BK170" i="29"/>
  <c r="X171" i="29"/>
  <c r="Y171" i="29"/>
  <c r="Z171" i="29"/>
  <c r="AA171" i="29"/>
  <c r="AB171" i="29"/>
  <c r="AH171" i="29"/>
  <c r="AI171" i="29"/>
  <c r="AJ171" i="29"/>
  <c r="AK171" i="29"/>
  <c r="AL171" i="29"/>
  <c r="AC171" i="29"/>
  <c r="AD171" i="29"/>
  <c r="AE171" i="29"/>
  <c r="AF171" i="29"/>
  <c r="AG171" i="29"/>
  <c r="AW171" i="29"/>
  <c r="AX171" i="29"/>
  <c r="AY171" i="29"/>
  <c r="AZ171" i="29"/>
  <c r="BA171" i="29"/>
  <c r="AR171" i="29"/>
  <c r="AS171" i="29"/>
  <c r="AT171" i="29"/>
  <c r="AU171" i="29"/>
  <c r="AV171" i="29"/>
  <c r="BV171" i="29"/>
  <c r="BW171" i="29"/>
  <c r="BX171" i="29"/>
  <c r="BY171" i="29"/>
  <c r="BZ171" i="29"/>
  <c r="CA171" i="29"/>
  <c r="CB171" i="29"/>
  <c r="CC171" i="29"/>
  <c r="CD171" i="29"/>
  <c r="CE171" i="29"/>
  <c r="BL171" i="29"/>
  <c r="BM171" i="29"/>
  <c r="BN171" i="29"/>
  <c r="BO171" i="29"/>
  <c r="BP171" i="29"/>
  <c r="BG171" i="29"/>
  <c r="BH171" i="29"/>
  <c r="BI171" i="29"/>
  <c r="BJ171" i="29"/>
  <c r="BK171" i="29"/>
  <c r="X172" i="29"/>
  <c r="Y172" i="29"/>
  <c r="Z172" i="29"/>
  <c r="AA172" i="29"/>
  <c r="AB172" i="29"/>
  <c r="AH172" i="29"/>
  <c r="AI172" i="29"/>
  <c r="AJ172" i="29"/>
  <c r="AK172" i="29"/>
  <c r="AL172" i="29"/>
  <c r="AC172" i="29"/>
  <c r="AD172" i="29"/>
  <c r="AE172" i="29"/>
  <c r="AF172" i="29"/>
  <c r="AG172" i="29"/>
  <c r="AW172" i="29"/>
  <c r="AX172" i="29"/>
  <c r="AY172" i="29"/>
  <c r="AZ172" i="29"/>
  <c r="BA172" i="29"/>
  <c r="AR172" i="29"/>
  <c r="AS172" i="29"/>
  <c r="AT172" i="29"/>
  <c r="AU172" i="29"/>
  <c r="AV172" i="29"/>
  <c r="BV172" i="29"/>
  <c r="BW172" i="29"/>
  <c r="BX172" i="29"/>
  <c r="BY172" i="29"/>
  <c r="BZ172" i="29"/>
  <c r="CA172" i="29"/>
  <c r="CB172" i="29"/>
  <c r="CC172" i="29"/>
  <c r="CD172" i="29"/>
  <c r="CE172" i="29"/>
  <c r="BL172" i="29"/>
  <c r="BM172" i="29"/>
  <c r="BN172" i="29"/>
  <c r="BO172" i="29"/>
  <c r="BP172" i="29"/>
  <c r="BG172" i="29"/>
  <c r="BH172" i="29"/>
  <c r="BI172" i="29"/>
  <c r="BJ172" i="29"/>
  <c r="BK172" i="29"/>
  <c r="X173" i="29"/>
  <c r="Y173" i="29"/>
  <c r="Z173" i="29"/>
  <c r="AA173" i="29"/>
  <c r="AB173" i="29"/>
  <c r="AH173" i="29"/>
  <c r="AI173" i="29"/>
  <c r="AJ173" i="29"/>
  <c r="AK173" i="29"/>
  <c r="AL173" i="29"/>
  <c r="AC173" i="29"/>
  <c r="AD173" i="29"/>
  <c r="AE173" i="29"/>
  <c r="AF173" i="29"/>
  <c r="AG173" i="29"/>
  <c r="AW173" i="29"/>
  <c r="AX173" i="29"/>
  <c r="AY173" i="29"/>
  <c r="AZ173" i="29"/>
  <c r="BA173" i="29"/>
  <c r="AR173" i="29"/>
  <c r="AS173" i="29"/>
  <c r="AT173" i="29"/>
  <c r="AU173" i="29"/>
  <c r="AV173" i="29"/>
  <c r="BV173" i="29"/>
  <c r="BW173" i="29"/>
  <c r="BX173" i="29"/>
  <c r="BY173" i="29"/>
  <c r="BZ173" i="29"/>
  <c r="CA173" i="29"/>
  <c r="CB173" i="29"/>
  <c r="CC173" i="29"/>
  <c r="CD173" i="29"/>
  <c r="CE173" i="29"/>
  <c r="BL173" i="29"/>
  <c r="BM173" i="29"/>
  <c r="BN173" i="29"/>
  <c r="BO173" i="29"/>
  <c r="BP173" i="29"/>
  <c r="BG173" i="29"/>
  <c r="BH173" i="29"/>
  <c r="BI173" i="29"/>
  <c r="BJ173" i="29"/>
  <c r="BK173" i="29"/>
  <c r="X174" i="29"/>
  <c r="Y174" i="29"/>
  <c r="Z174" i="29"/>
  <c r="AA174" i="29"/>
  <c r="AB174" i="29"/>
  <c r="AH174" i="29"/>
  <c r="AI174" i="29"/>
  <c r="AJ174" i="29"/>
  <c r="AK174" i="29"/>
  <c r="AL174" i="29"/>
  <c r="AC174" i="29"/>
  <c r="AD174" i="29"/>
  <c r="AE174" i="29"/>
  <c r="AF174" i="29"/>
  <c r="AG174" i="29"/>
  <c r="AW174" i="29"/>
  <c r="AX174" i="29"/>
  <c r="AY174" i="29"/>
  <c r="AZ174" i="29"/>
  <c r="BA174" i="29"/>
  <c r="AR174" i="29"/>
  <c r="AS174" i="29"/>
  <c r="AT174" i="29"/>
  <c r="AU174" i="29"/>
  <c r="AV174" i="29"/>
  <c r="BV174" i="29"/>
  <c r="BW174" i="29"/>
  <c r="BX174" i="29"/>
  <c r="BY174" i="29"/>
  <c r="BZ174" i="29"/>
  <c r="CA174" i="29"/>
  <c r="CB174" i="29"/>
  <c r="CC174" i="29"/>
  <c r="CD174" i="29"/>
  <c r="CE174" i="29"/>
  <c r="BL174" i="29"/>
  <c r="BM174" i="29"/>
  <c r="BN174" i="29"/>
  <c r="BO174" i="29"/>
  <c r="BP174" i="29"/>
  <c r="BG174" i="29"/>
  <c r="BH174" i="29"/>
  <c r="BI174" i="29"/>
  <c r="BJ174" i="29"/>
  <c r="BK174" i="29"/>
  <c r="X175" i="29"/>
  <c r="Y175" i="29"/>
  <c r="Z175" i="29"/>
  <c r="AA175" i="29"/>
  <c r="AB175" i="29"/>
  <c r="AH175" i="29"/>
  <c r="AI175" i="29"/>
  <c r="AJ175" i="29"/>
  <c r="AK175" i="29"/>
  <c r="AL175" i="29"/>
  <c r="AC175" i="29"/>
  <c r="AD175" i="29"/>
  <c r="AE175" i="29"/>
  <c r="AF175" i="29"/>
  <c r="AG175" i="29"/>
  <c r="AW175" i="29"/>
  <c r="AX175" i="29"/>
  <c r="AY175" i="29"/>
  <c r="AZ175" i="29"/>
  <c r="BA175" i="29"/>
  <c r="AR175" i="29"/>
  <c r="AS175" i="29"/>
  <c r="AT175" i="29"/>
  <c r="AU175" i="29"/>
  <c r="AV175" i="29"/>
  <c r="BV175" i="29"/>
  <c r="BW175" i="29"/>
  <c r="BX175" i="29"/>
  <c r="BY175" i="29"/>
  <c r="BZ175" i="29"/>
  <c r="CA175" i="29"/>
  <c r="CB175" i="29"/>
  <c r="CC175" i="29"/>
  <c r="CD175" i="29"/>
  <c r="CE175" i="29"/>
  <c r="BL175" i="29"/>
  <c r="BM175" i="29"/>
  <c r="BN175" i="29"/>
  <c r="BO175" i="29"/>
  <c r="BP175" i="29"/>
  <c r="BG175" i="29"/>
  <c r="BH175" i="29"/>
  <c r="BI175" i="29"/>
  <c r="BJ175" i="29"/>
  <c r="BK175" i="29"/>
  <c r="X176" i="29"/>
  <c r="Y176" i="29"/>
  <c r="Z176" i="29"/>
  <c r="AA176" i="29"/>
  <c r="AB176" i="29"/>
  <c r="AH176" i="29"/>
  <c r="AI176" i="29"/>
  <c r="AJ176" i="29"/>
  <c r="AK176" i="29"/>
  <c r="AL176" i="29"/>
  <c r="AC176" i="29"/>
  <c r="AD176" i="29"/>
  <c r="AE176" i="29"/>
  <c r="AF176" i="29"/>
  <c r="AG176" i="29"/>
  <c r="AW176" i="29"/>
  <c r="AX176" i="29"/>
  <c r="AY176" i="29"/>
  <c r="AZ176" i="29"/>
  <c r="BA176" i="29"/>
  <c r="AR176" i="29"/>
  <c r="AS176" i="29"/>
  <c r="AT176" i="29"/>
  <c r="AU176" i="29"/>
  <c r="AV176" i="29"/>
  <c r="BV176" i="29"/>
  <c r="BW176" i="29"/>
  <c r="BX176" i="29"/>
  <c r="BY176" i="29"/>
  <c r="BZ176" i="29"/>
  <c r="CA176" i="29"/>
  <c r="CB176" i="29"/>
  <c r="CC176" i="29"/>
  <c r="CD176" i="29"/>
  <c r="CE176" i="29"/>
  <c r="BL176" i="29"/>
  <c r="BM176" i="29"/>
  <c r="BN176" i="29"/>
  <c r="BO176" i="29"/>
  <c r="BP176" i="29"/>
  <c r="BG176" i="29"/>
  <c r="BH176" i="29"/>
  <c r="BI176" i="29"/>
  <c r="BJ176" i="29"/>
  <c r="BK176" i="29"/>
  <c r="AB177" i="29"/>
  <c r="AL177" i="29"/>
  <c r="AG177" i="29"/>
  <c r="BA177" i="29"/>
  <c r="AV177" i="29"/>
  <c r="BV177" i="29"/>
  <c r="BZ177" i="29"/>
  <c r="CE177" i="29"/>
  <c r="BP177" i="29"/>
  <c r="BK177" i="29"/>
  <c r="C184" i="29"/>
  <c r="C184" i="111"/>
  <c r="C185" i="29"/>
  <c r="C185" i="111"/>
  <c r="C186" i="29"/>
  <c r="C186" i="111"/>
  <c r="C187" i="29"/>
  <c r="C187" i="111"/>
  <c r="C188" i="29"/>
  <c r="C188" i="111"/>
  <c r="C189" i="29"/>
  <c r="C189" i="111"/>
  <c r="C190" i="29"/>
  <c r="C190" i="111"/>
  <c r="C191" i="29"/>
  <c r="C191" i="111"/>
  <c r="C192" i="29"/>
  <c r="E15" i="76"/>
  <c r="Y192" i="29"/>
  <c r="C192" i="111"/>
  <c r="D15" i="76"/>
  <c r="UT11" i="215" s="1"/>
  <c r="H111" i="29"/>
  <c r="I111" i="29"/>
  <c r="J111" i="29"/>
  <c r="K111" i="29"/>
  <c r="L111" i="29"/>
  <c r="M111" i="29"/>
  <c r="T111" i="29"/>
  <c r="U111" i="29"/>
  <c r="V111" i="29"/>
  <c r="W111" i="29"/>
  <c r="X111" i="29"/>
  <c r="Y111" i="29"/>
  <c r="AF111" i="29"/>
  <c r="AG111" i="29"/>
  <c r="AH111" i="29"/>
  <c r="AI111" i="29"/>
  <c r="AJ111" i="29"/>
  <c r="AK111" i="29"/>
  <c r="D112" i="29"/>
  <c r="E112" i="29"/>
  <c r="F112" i="29"/>
  <c r="G112" i="29"/>
  <c r="H112" i="29"/>
  <c r="I112" i="29"/>
  <c r="J112" i="29"/>
  <c r="K112" i="29"/>
  <c r="L112" i="29"/>
  <c r="M112" i="29"/>
  <c r="T112" i="29"/>
  <c r="U112" i="29"/>
  <c r="V112" i="29"/>
  <c r="W112" i="29"/>
  <c r="X112" i="29"/>
  <c r="Y112" i="29"/>
  <c r="AF112" i="29"/>
  <c r="AG112" i="29"/>
  <c r="AH112" i="29"/>
  <c r="AI112" i="29"/>
  <c r="AJ112" i="29"/>
  <c r="AK112" i="29"/>
  <c r="D113" i="29"/>
  <c r="E113" i="29"/>
  <c r="F113" i="29"/>
  <c r="G113" i="29"/>
  <c r="H113" i="29"/>
  <c r="I113" i="29"/>
  <c r="J113" i="29"/>
  <c r="K113" i="29"/>
  <c r="L113" i="29"/>
  <c r="M113" i="29"/>
  <c r="T113" i="29"/>
  <c r="U113" i="29"/>
  <c r="V113" i="29"/>
  <c r="W113" i="29"/>
  <c r="X113" i="29"/>
  <c r="Y113" i="29"/>
  <c r="AF113" i="29"/>
  <c r="AG113" i="29"/>
  <c r="AH113" i="29"/>
  <c r="AI113" i="29"/>
  <c r="AJ113" i="29"/>
  <c r="AK113" i="29"/>
  <c r="D114" i="29"/>
  <c r="E114" i="29"/>
  <c r="F114" i="29"/>
  <c r="G114" i="29"/>
  <c r="H114" i="29"/>
  <c r="I114" i="29"/>
  <c r="J114" i="29"/>
  <c r="K114" i="29"/>
  <c r="L114" i="29"/>
  <c r="M114" i="29"/>
  <c r="T114" i="29"/>
  <c r="U114" i="29"/>
  <c r="V114" i="29"/>
  <c r="W114" i="29"/>
  <c r="X114" i="29"/>
  <c r="Y114" i="29"/>
  <c r="AF114" i="29"/>
  <c r="AG114" i="29"/>
  <c r="AH114" i="29"/>
  <c r="AI114" i="29"/>
  <c r="AJ114" i="29"/>
  <c r="AK114" i="29"/>
  <c r="D115" i="29"/>
  <c r="E115" i="29"/>
  <c r="F115" i="29"/>
  <c r="G115" i="29"/>
  <c r="H115" i="29"/>
  <c r="I115" i="29"/>
  <c r="J115" i="29"/>
  <c r="K115" i="29"/>
  <c r="L115" i="29"/>
  <c r="M115" i="29"/>
  <c r="T115" i="29"/>
  <c r="U115" i="29"/>
  <c r="V115" i="29"/>
  <c r="W115" i="29"/>
  <c r="X115" i="29"/>
  <c r="Y115" i="29"/>
  <c r="AF115" i="29"/>
  <c r="AG115" i="29"/>
  <c r="AH115" i="29"/>
  <c r="AI115" i="29"/>
  <c r="AJ115" i="29"/>
  <c r="AK115" i="29"/>
  <c r="D116" i="29"/>
  <c r="E116" i="29"/>
  <c r="F116" i="29"/>
  <c r="G116" i="29"/>
  <c r="H116" i="29"/>
  <c r="I116" i="29"/>
  <c r="J116" i="29"/>
  <c r="K116" i="29"/>
  <c r="L116" i="29"/>
  <c r="M116" i="29"/>
  <c r="T116" i="29"/>
  <c r="U116" i="29"/>
  <c r="V116" i="29"/>
  <c r="W116" i="29"/>
  <c r="X116" i="29"/>
  <c r="Y116" i="29"/>
  <c r="AF116" i="29"/>
  <c r="AG116" i="29"/>
  <c r="AH116" i="29"/>
  <c r="AI116" i="29"/>
  <c r="AJ116" i="29"/>
  <c r="AK116" i="29"/>
  <c r="D117" i="29"/>
  <c r="E117" i="29"/>
  <c r="F117" i="29"/>
  <c r="G117" i="29"/>
  <c r="H117" i="29"/>
  <c r="I117" i="29"/>
  <c r="J117" i="29"/>
  <c r="K117" i="29"/>
  <c r="L117" i="29"/>
  <c r="M117" i="29"/>
  <c r="T117" i="29"/>
  <c r="U117" i="29"/>
  <c r="V117" i="29"/>
  <c r="W117" i="29"/>
  <c r="X117" i="29"/>
  <c r="Y117" i="29"/>
  <c r="AF117" i="29"/>
  <c r="AG117" i="29"/>
  <c r="AH117" i="29"/>
  <c r="AI117" i="29"/>
  <c r="AJ117" i="29"/>
  <c r="AK117" i="29"/>
  <c r="D118" i="29"/>
  <c r="E118" i="29"/>
  <c r="F118" i="29"/>
  <c r="G118" i="29"/>
  <c r="H118" i="29"/>
  <c r="I118" i="29"/>
  <c r="J118" i="29"/>
  <c r="K118" i="29"/>
  <c r="L118" i="29"/>
  <c r="M118" i="29"/>
  <c r="T118" i="29"/>
  <c r="U118" i="29"/>
  <c r="V118" i="29"/>
  <c r="W118" i="29"/>
  <c r="X118" i="29"/>
  <c r="Y118" i="29"/>
  <c r="AF118" i="29"/>
  <c r="AG118" i="29"/>
  <c r="AH118" i="29"/>
  <c r="AI118" i="29"/>
  <c r="AJ118" i="29"/>
  <c r="AK118" i="29"/>
  <c r="D119" i="29"/>
  <c r="E119" i="29"/>
  <c r="F119" i="29"/>
  <c r="G119" i="29"/>
  <c r="H119" i="29"/>
  <c r="I119" i="29"/>
  <c r="J119" i="29"/>
  <c r="K119" i="29"/>
  <c r="L119" i="29"/>
  <c r="M119" i="29"/>
  <c r="T119" i="29"/>
  <c r="U119" i="29"/>
  <c r="V119" i="29"/>
  <c r="W119" i="29"/>
  <c r="X119" i="29"/>
  <c r="Y119" i="29"/>
  <c r="AF119" i="29"/>
  <c r="AG119" i="29"/>
  <c r="AH119" i="29"/>
  <c r="AI119" i="29"/>
  <c r="AJ119" i="29"/>
  <c r="AK119" i="29"/>
  <c r="D120" i="29"/>
  <c r="E120" i="29"/>
  <c r="F120" i="29"/>
  <c r="G120" i="29"/>
  <c r="H120" i="29"/>
  <c r="I120" i="29"/>
  <c r="J120" i="29"/>
  <c r="K120" i="29"/>
  <c r="L120" i="29"/>
  <c r="M120" i="29"/>
  <c r="T120" i="29"/>
  <c r="U120" i="29"/>
  <c r="V120" i="29"/>
  <c r="W120" i="29"/>
  <c r="X120" i="29"/>
  <c r="Y120" i="29"/>
  <c r="AF120" i="29"/>
  <c r="AG120" i="29"/>
  <c r="AH120" i="29"/>
  <c r="AI120" i="29"/>
  <c r="AJ120" i="29"/>
  <c r="AK120" i="29"/>
  <c r="D121" i="29"/>
  <c r="E121" i="29"/>
  <c r="F121" i="29"/>
  <c r="G121" i="29"/>
  <c r="H121" i="29"/>
  <c r="I121" i="29"/>
  <c r="J121" i="29"/>
  <c r="K121" i="29"/>
  <c r="L121" i="29"/>
  <c r="M121" i="29"/>
  <c r="T121" i="29"/>
  <c r="U121" i="29"/>
  <c r="V121" i="29"/>
  <c r="W121" i="29"/>
  <c r="X121" i="29"/>
  <c r="Y121" i="29"/>
  <c r="AF121" i="29"/>
  <c r="AG121" i="29"/>
  <c r="AH121" i="29"/>
  <c r="AI121" i="29"/>
  <c r="AJ121" i="29"/>
  <c r="AK121" i="29"/>
  <c r="D122" i="29"/>
  <c r="E122" i="29"/>
  <c r="F122" i="29"/>
  <c r="G122" i="29"/>
  <c r="H122" i="29"/>
  <c r="I122" i="29"/>
  <c r="J122" i="29"/>
  <c r="K122" i="29"/>
  <c r="L122" i="29"/>
  <c r="M122" i="29"/>
  <c r="T122" i="29"/>
  <c r="U122" i="29"/>
  <c r="V122" i="29"/>
  <c r="W122" i="29"/>
  <c r="X122" i="29"/>
  <c r="Y122" i="29"/>
  <c r="AF122" i="29"/>
  <c r="AG122" i="29"/>
  <c r="AH122" i="29"/>
  <c r="AI122" i="29"/>
  <c r="AJ122" i="29"/>
  <c r="AK122" i="29"/>
  <c r="D123" i="29"/>
  <c r="E123" i="29"/>
  <c r="F123" i="29"/>
  <c r="G123" i="29"/>
  <c r="H123" i="29"/>
  <c r="I123" i="29"/>
  <c r="J123" i="29"/>
  <c r="K123" i="29"/>
  <c r="L123" i="29"/>
  <c r="M123" i="29"/>
  <c r="T123" i="29"/>
  <c r="U123" i="29"/>
  <c r="V123" i="29"/>
  <c r="W123" i="29"/>
  <c r="X123" i="29"/>
  <c r="Y123" i="29"/>
  <c r="AF123" i="29"/>
  <c r="AG123" i="29"/>
  <c r="AH123" i="29"/>
  <c r="AI123" i="29"/>
  <c r="AJ123" i="29"/>
  <c r="AK123" i="29"/>
  <c r="D124" i="29"/>
  <c r="E124" i="29"/>
  <c r="F124" i="29"/>
  <c r="G124" i="29"/>
  <c r="H124" i="29"/>
  <c r="I124" i="29"/>
  <c r="J124" i="29"/>
  <c r="K124" i="29"/>
  <c r="L124" i="29"/>
  <c r="M124" i="29"/>
  <c r="T124" i="29"/>
  <c r="U124" i="29"/>
  <c r="V124" i="29"/>
  <c r="W124" i="29"/>
  <c r="X124" i="29"/>
  <c r="Y124" i="29"/>
  <c r="AF124" i="29"/>
  <c r="AG124" i="29"/>
  <c r="AH124" i="29"/>
  <c r="AI124" i="29"/>
  <c r="AJ124" i="29"/>
  <c r="AK124" i="29"/>
  <c r="D125" i="29"/>
  <c r="E125" i="29"/>
  <c r="F125" i="29"/>
  <c r="G125" i="29"/>
  <c r="H125" i="29"/>
  <c r="I125" i="29"/>
  <c r="J125" i="29"/>
  <c r="K125" i="29"/>
  <c r="L125" i="29"/>
  <c r="M125" i="29"/>
  <c r="T125" i="29"/>
  <c r="U125" i="29"/>
  <c r="V125" i="29"/>
  <c r="W125" i="29"/>
  <c r="X125" i="29"/>
  <c r="Y125" i="29"/>
  <c r="AF125" i="29"/>
  <c r="AG125" i="29"/>
  <c r="AH125" i="29"/>
  <c r="AI125" i="29"/>
  <c r="AJ125" i="29"/>
  <c r="AK125" i="29"/>
  <c r="D126" i="29"/>
  <c r="E126" i="29"/>
  <c r="F126" i="29"/>
  <c r="G126" i="29"/>
  <c r="H126" i="29"/>
  <c r="I126" i="29"/>
  <c r="J126" i="29"/>
  <c r="K126" i="29"/>
  <c r="L126" i="29"/>
  <c r="M126" i="29"/>
  <c r="T126" i="29"/>
  <c r="U126" i="29"/>
  <c r="V126" i="29"/>
  <c r="W126" i="29"/>
  <c r="X126" i="29"/>
  <c r="Y126" i="29"/>
  <c r="AF126" i="29"/>
  <c r="AG126" i="29"/>
  <c r="AH126" i="29"/>
  <c r="AI126" i="29"/>
  <c r="AJ126" i="29"/>
  <c r="AK126" i="29"/>
  <c r="D127" i="29"/>
  <c r="E127" i="29"/>
  <c r="F127" i="29"/>
  <c r="G127" i="29"/>
  <c r="H127" i="29"/>
  <c r="I127" i="29"/>
  <c r="J127" i="29"/>
  <c r="K127" i="29"/>
  <c r="L127" i="29"/>
  <c r="M127" i="29"/>
  <c r="T127" i="29"/>
  <c r="U127" i="29"/>
  <c r="V127" i="29"/>
  <c r="W127" i="29"/>
  <c r="X127" i="29"/>
  <c r="Y127" i="29"/>
  <c r="AF127" i="29"/>
  <c r="AG127" i="29"/>
  <c r="AH127" i="29"/>
  <c r="AI127" i="29"/>
  <c r="AJ127" i="29"/>
  <c r="AK127" i="29"/>
  <c r="D128" i="29"/>
  <c r="E128" i="29"/>
  <c r="F128" i="29"/>
  <c r="G128" i="29"/>
  <c r="H128" i="29"/>
  <c r="I128" i="29"/>
  <c r="J128" i="29"/>
  <c r="K128" i="29"/>
  <c r="L128" i="29"/>
  <c r="M128" i="29"/>
  <c r="T128" i="29"/>
  <c r="U128" i="29"/>
  <c r="V128" i="29"/>
  <c r="W128" i="29"/>
  <c r="X128" i="29"/>
  <c r="Y128" i="29"/>
  <c r="AF128" i="29"/>
  <c r="AG128" i="29"/>
  <c r="AH128" i="29"/>
  <c r="AI128" i="29"/>
  <c r="AJ128" i="29"/>
  <c r="AK128" i="29"/>
  <c r="D129" i="29"/>
  <c r="E129" i="29"/>
  <c r="F129" i="29"/>
  <c r="G129" i="29"/>
  <c r="H129" i="29"/>
  <c r="I129" i="29"/>
  <c r="J129" i="29"/>
  <c r="K129" i="29"/>
  <c r="L129" i="29"/>
  <c r="M129" i="29"/>
  <c r="T129" i="29"/>
  <c r="U129" i="29"/>
  <c r="V129" i="29"/>
  <c r="W129" i="29"/>
  <c r="X129" i="29"/>
  <c r="Y129" i="29"/>
  <c r="AF129" i="29"/>
  <c r="AG129" i="29"/>
  <c r="AH129" i="29"/>
  <c r="AI129" i="29"/>
  <c r="AJ129" i="29"/>
  <c r="AK129" i="29"/>
  <c r="D130" i="29"/>
  <c r="E130" i="29"/>
  <c r="F130" i="29"/>
  <c r="G130" i="29"/>
  <c r="H130" i="29"/>
  <c r="I130" i="29"/>
  <c r="J130" i="29"/>
  <c r="K130" i="29"/>
  <c r="L130" i="29"/>
  <c r="M130" i="29"/>
  <c r="T130" i="29"/>
  <c r="U130" i="29"/>
  <c r="V130" i="29"/>
  <c r="W130" i="29"/>
  <c r="X130" i="29"/>
  <c r="Y130" i="29"/>
  <c r="AF130" i="29"/>
  <c r="AG130" i="29"/>
  <c r="AH130" i="29"/>
  <c r="AI130" i="29"/>
  <c r="AJ130" i="29"/>
  <c r="AK130" i="29"/>
  <c r="D131" i="29"/>
  <c r="E131" i="29"/>
  <c r="F131" i="29"/>
  <c r="G131" i="29"/>
  <c r="H131" i="29"/>
  <c r="I131" i="29"/>
  <c r="J131" i="29"/>
  <c r="K131" i="29"/>
  <c r="L131" i="29"/>
  <c r="M131" i="29"/>
  <c r="T131" i="29"/>
  <c r="U131" i="29"/>
  <c r="V131" i="29"/>
  <c r="W131" i="29"/>
  <c r="X131" i="29"/>
  <c r="Y131" i="29"/>
  <c r="AF131" i="29"/>
  <c r="AG131" i="29"/>
  <c r="AH131" i="29"/>
  <c r="AI131" i="29"/>
  <c r="AJ131" i="29"/>
  <c r="AK131" i="29"/>
  <c r="D132" i="29"/>
  <c r="E132" i="29"/>
  <c r="F132" i="29"/>
  <c r="G132" i="29"/>
  <c r="H132" i="29"/>
  <c r="I132" i="29"/>
  <c r="J132" i="29"/>
  <c r="K132" i="29"/>
  <c r="L132" i="29"/>
  <c r="M132" i="29"/>
  <c r="T132" i="29"/>
  <c r="U132" i="29"/>
  <c r="V132" i="29"/>
  <c r="W132" i="29"/>
  <c r="X132" i="29"/>
  <c r="Y132" i="29"/>
  <c r="AF132" i="29"/>
  <c r="AG132" i="29"/>
  <c r="AH132" i="29"/>
  <c r="AI132" i="29"/>
  <c r="AJ132" i="29"/>
  <c r="AK132" i="29"/>
  <c r="D133" i="29"/>
  <c r="E133" i="29"/>
  <c r="F133" i="29"/>
  <c r="G133" i="29"/>
  <c r="H133" i="29"/>
  <c r="I133" i="29"/>
  <c r="J133" i="29"/>
  <c r="K133" i="29"/>
  <c r="L133" i="29"/>
  <c r="M133" i="29"/>
  <c r="T133" i="29"/>
  <c r="U133" i="29"/>
  <c r="V133" i="29"/>
  <c r="W133" i="29"/>
  <c r="X133" i="29"/>
  <c r="Y133" i="29"/>
  <c r="AF133" i="29"/>
  <c r="AG133" i="29"/>
  <c r="AH133" i="29"/>
  <c r="AI133" i="29"/>
  <c r="AJ133" i="29"/>
  <c r="AK133" i="29"/>
  <c r="D134" i="29"/>
  <c r="E134" i="29"/>
  <c r="F134" i="29"/>
  <c r="G134" i="29"/>
  <c r="H134" i="29"/>
  <c r="I134" i="29"/>
  <c r="J134" i="29"/>
  <c r="K134" i="29"/>
  <c r="L134" i="29"/>
  <c r="M134" i="29"/>
  <c r="T134" i="29"/>
  <c r="U134" i="29"/>
  <c r="V134" i="29"/>
  <c r="W134" i="29"/>
  <c r="X134" i="29"/>
  <c r="Y134" i="29"/>
  <c r="AF134" i="29"/>
  <c r="AG134" i="29"/>
  <c r="AH134" i="29"/>
  <c r="AI134" i="29"/>
  <c r="AJ134" i="29"/>
  <c r="AK134" i="29"/>
  <c r="D135" i="29"/>
  <c r="E135" i="29"/>
  <c r="F135" i="29"/>
  <c r="G135" i="29"/>
  <c r="H135" i="29"/>
  <c r="I135" i="29"/>
  <c r="J135" i="29"/>
  <c r="K135" i="29"/>
  <c r="L135" i="29"/>
  <c r="M135" i="29"/>
  <c r="T135" i="29"/>
  <c r="U135" i="29"/>
  <c r="V135" i="29"/>
  <c r="W135" i="29"/>
  <c r="X135" i="29"/>
  <c r="Y135" i="29"/>
  <c r="AF135" i="29"/>
  <c r="AG135" i="29"/>
  <c r="AH135" i="29"/>
  <c r="AI135" i="29"/>
  <c r="AJ135" i="29"/>
  <c r="AK135" i="29"/>
  <c r="D136" i="29"/>
  <c r="E136" i="29"/>
  <c r="F136" i="29"/>
  <c r="G136" i="29"/>
  <c r="H136" i="29"/>
  <c r="I136" i="29"/>
  <c r="J136" i="29"/>
  <c r="K136" i="29"/>
  <c r="L136" i="29"/>
  <c r="M136" i="29"/>
  <c r="T136" i="29"/>
  <c r="U136" i="29"/>
  <c r="V136" i="29"/>
  <c r="W136" i="29"/>
  <c r="X136" i="29"/>
  <c r="Y136" i="29"/>
  <c r="AF136" i="29"/>
  <c r="AG136" i="29"/>
  <c r="AH136" i="29"/>
  <c r="AI136" i="29"/>
  <c r="AJ136" i="29"/>
  <c r="AK136" i="29"/>
  <c r="D137" i="29"/>
  <c r="E137" i="29"/>
  <c r="F137" i="29"/>
  <c r="G137" i="29"/>
  <c r="H137" i="29"/>
  <c r="I137" i="29"/>
  <c r="J137" i="29"/>
  <c r="K137" i="29"/>
  <c r="L137" i="29"/>
  <c r="M137" i="29"/>
  <c r="T137" i="29"/>
  <c r="U137" i="29"/>
  <c r="V137" i="29"/>
  <c r="W137" i="29"/>
  <c r="X137" i="29"/>
  <c r="Y137" i="29"/>
  <c r="AF137" i="29"/>
  <c r="AG137" i="29"/>
  <c r="AH137" i="29"/>
  <c r="AI137" i="29"/>
  <c r="AJ137" i="29"/>
  <c r="AK137" i="29"/>
  <c r="D138" i="29"/>
  <c r="E138" i="29"/>
  <c r="F138" i="29"/>
  <c r="G138" i="29"/>
  <c r="H138" i="29"/>
  <c r="I138" i="29"/>
  <c r="J138" i="29"/>
  <c r="K138" i="29"/>
  <c r="L138" i="29"/>
  <c r="M138" i="29"/>
  <c r="T138" i="29"/>
  <c r="U138" i="29"/>
  <c r="V138" i="29"/>
  <c r="W138" i="29"/>
  <c r="X138" i="29"/>
  <c r="Y138" i="29"/>
  <c r="AF138" i="29"/>
  <c r="AG138" i="29"/>
  <c r="AH138" i="29"/>
  <c r="AI138" i="29"/>
  <c r="AJ138" i="29"/>
  <c r="AK138" i="29"/>
  <c r="D139" i="29"/>
  <c r="E139" i="29"/>
  <c r="F139" i="29"/>
  <c r="G139" i="29"/>
  <c r="H139" i="29"/>
  <c r="I139" i="29"/>
  <c r="J139" i="29"/>
  <c r="K139" i="29"/>
  <c r="L139" i="29"/>
  <c r="M139" i="29"/>
  <c r="T139" i="29"/>
  <c r="U139" i="29"/>
  <c r="V139" i="29"/>
  <c r="W139" i="29"/>
  <c r="X139" i="29"/>
  <c r="Y139" i="29"/>
  <c r="AF139" i="29"/>
  <c r="AG139" i="29"/>
  <c r="AH139" i="29"/>
  <c r="AI139" i="29"/>
  <c r="AJ139" i="29"/>
  <c r="AK139" i="29"/>
  <c r="D140" i="29"/>
  <c r="E140" i="29"/>
  <c r="F140" i="29"/>
  <c r="G140" i="29"/>
  <c r="H140" i="29"/>
  <c r="I140" i="29"/>
  <c r="J140" i="29"/>
  <c r="K140" i="29"/>
  <c r="L140" i="29"/>
  <c r="M140" i="29"/>
  <c r="T140" i="29"/>
  <c r="U140" i="29"/>
  <c r="V140" i="29"/>
  <c r="W140" i="29"/>
  <c r="X140" i="29"/>
  <c r="Y140" i="29"/>
  <c r="AF140" i="29"/>
  <c r="AG140" i="29"/>
  <c r="AH140" i="29"/>
  <c r="AI140" i="29"/>
  <c r="AJ140" i="29"/>
  <c r="AK140" i="29"/>
  <c r="D141" i="29"/>
  <c r="E141" i="29"/>
  <c r="F141" i="29"/>
  <c r="G141" i="29"/>
  <c r="H141" i="29"/>
  <c r="I141" i="29"/>
  <c r="J141" i="29"/>
  <c r="K141" i="29"/>
  <c r="L141" i="29"/>
  <c r="M141" i="29"/>
  <c r="T141" i="29"/>
  <c r="U141" i="29"/>
  <c r="V141" i="29"/>
  <c r="W141" i="29"/>
  <c r="X141" i="29"/>
  <c r="Y141" i="29"/>
  <c r="AF141" i="29"/>
  <c r="AG141" i="29"/>
  <c r="AH141" i="29"/>
  <c r="AI141" i="29"/>
  <c r="AJ141" i="29"/>
  <c r="AK141" i="29"/>
  <c r="C145" i="111"/>
  <c r="C145" i="29"/>
  <c r="BU146" i="111" s="1"/>
  <c r="D15" i="95"/>
  <c r="E15" i="95"/>
  <c r="I15" i="95"/>
  <c r="J15" i="95"/>
  <c r="I15" i="94"/>
  <c r="J15" i="94"/>
  <c r="D15" i="94"/>
  <c r="E15" i="94"/>
  <c r="D15" i="78"/>
  <c r="E15" i="78"/>
  <c r="D15" i="77"/>
  <c r="E15" i="77"/>
  <c r="BA4" i="29"/>
  <c r="AZ4" i="29"/>
  <c r="AE82" i="31"/>
  <c r="C111" i="29"/>
  <c r="H70" i="26"/>
  <c r="AO33" i="215" s="1"/>
  <c r="L204" i="29"/>
  <c r="L210" i="111" s="1"/>
  <c r="N183" i="31" s="1"/>
  <c r="M12" i="187" s="1"/>
  <c r="H105" i="26"/>
  <c r="BC33" i="215" s="1"/>
  <c r="H140" i="26"/>
  <c r="BQ33" i="215" s="1"/>
  <c r="E105" i="26"/>
  <c r="AZ33" i="215" s="1"/>
  <c r="E140" i="26"/>
  <c r="BN33" i="215" s="1"/>
  <c r="E70" i="26"/>
  <c r="AL33" i="215" s="1"/>
  <c r="BD4" i="29"/>
  <c r="BC4" i="29"/>
  <c r="B12" i="31"/>
  <c r="AZ38" i="4"/>
  <c r="E15" i="31"/>
  <c r="B3" i="31"/>
  <c r="C3" i="31"/>
  <c r="AZ22" i="4"/>
  <c r="E3" i="31" s="1"/>
  <c r="B4" i="31"/>
  <c r="B5" i="31"/>
  <c r="B6" i="31"/>
  <c r="AZ28" i="4"/>
  <c r="E9" i="31" s="1"/>
  <c r="B7" i="31"/>
  <c r="AZ29" i="4"/>
  <c r="E10" i="31"/>
  <c r="B8" i="31"/>
  <c r="AZ30" i="4"/>
  <c r="E11" i="31"/>
  <c r="B9" i="31"/>
  <c r="AZ31" i="4"/>
  <c r="E12" i="31"/>
  <c r="B10" i="31"/>
  <c r="AZ32" i="4"/>
  <c r="E13" i="31" s="1"/>
  <c r="B11" i="31"/>
  <c r="AZ33" i="4"/>
  <c r="E14" i="31"/>
  <c r="E2" i="31"/>
  <c r="D2" i="31"/>
  <c r="B2" i="31"/>
  <c r="F75" i="111"/>
  <c r="AI4" i="29"/>
  <c r="AJ4" i="29"/>
  <c r="AK4" i="29"/>
  <c r="AL4" i="29"/>
  <c r="AM4" i="29"/>
  <c r="AN4" i="29"/>
  <c r="AO4" i="29"/>
  <c r="AP4" i="29"/>
  <c r="AQ4" i="29"/>
  <c r="AR4" i="29"/>
  <c r="BB4" i="29"/>
  <c r="C111" i="111"/>
  <c r="D111" i="111" s="1"/>
  <c r="AR111" i="111" s="1"/>
  <c r="BD75" i="111"/>
  <c r="BC75" i="111"/>
  <c r="BB75" i="111"/>
  <c r="BA75" i="111"/>
  <c r="AZ75" i="111"/>
  <c r="AY75" i="111"/>
  <c r="AX75" i="111"/>
  <c r="AW75" i="111"/>
  <c r="AV75" i="111"/>
  <c r="AU75" i="111"/>
  <c r="AT75" i="111"/>
  <c r="AS75" i="111"/>
  <c r="AQ75" i="111"/>
  <c r="AP75" i="111"/>
  <c r="AO75" i="111"/>
  <c r="AN75" i="111"/>
  <c r="AM75" i="111"/>
  <c r="AL75" i="111"/>
  <c r="AK75" i="111"/>
  <c r="AJ75" i="111"/>
  <c r="AI75" i="111"/>
  <c r="AH75" i="111"/>
  <c r="AG75" i="111"/>
  <c r="AF75" i="111"/>
  <c r="AE75" i="111"/>
  <c r="AD75" i="111"/>
  <c r="AC75" i="111"/>
  <c r="Y106" i="111"/>
  <c r="AR75" i="111"/>
  <c r="AB75" i="111"/>
  <c r="AA75" i="111"/>
  <c r="Z75" i="111"/>
  <c r="Y75" i="111"/>
  <c r="E75" i="111"/>
  <c r="D75" i="111"/>
  <c r="C75" i="111"/>
  <c r="BD39" i="111"/>
  <c r="BC39" i="111"/>
  <c r="BB39" i="111"/>
  <c r="BA39" i="111"/>
  <c r="AZ39" i="111"/>
  <c r="AY39" i="111"/>
  <c r="AX4" i="111"/>
  <c r="AX39" i="111"/>
  <c r="AW4" i="111"/>
  <c r="AW39" i="111" s="1"/>
  <c r="AV4" i="111"/>
  <c r="AV39" i="111"/>
  <c r="AU4" i="111"/>
  <c r="AU39" i="111" s="1"/>
  <c r="AT4" i="111"/>
  <c r="AT39" i="111"/>
  <c r="AS4" i="111"/>
  <c r="AS39" i="111" s="1"/>
  <c r="AR39" i="111"/>
  <c r="AQ39" i="111"/>
  <c r="AP39" i="111"/>
  <c r="AO39" i="111"/>
  <c r="AN39" i="111"/>
  <c r="AM39" i="111"/>
  <c r="AL39" i="111"/>
  <c r="AK39" i="111"/>
  <c r="AJ39" i="111"/>
  <c r="AI39" i="111"/>
  <c r="AG4" i="111"/>
  <c r="AG39" i="111" s="1"/>
  <c r="AF4" i="111"/>
  <c r="AF39" i="111"/>
  <c r="AE4" i="111"/>
  <c r="AE39" i="111" s="1"/>
  <c r="AD4" i="111"/>
  <c r="AD39" i="111"/>
  <c r="AC4" i="111"/>
  <c r="AC39" i="111" s="1"/>
  <c r="AB4" i="111"/>
  <c r="AB39" i="111"/>
  <c r="AA4" i="111"/>
  <c r="AA39" i="111" s="1"/>
  <c r="Z4" i="111"/>
  <c r="Z39" i="111"/>
  <c r="Y4" i="111"/>
  <c r="Y39" i="111" s="1"/>
  <c r="AH39" i="111"/>
  <c r="F39" i="111"/>
  <c r="E39" i="111"/>
  <c r="D39" i="111"/>
  <c r="C39" i="111"/>
  <c r="BD4" i="111"/>
  <c r="BC4" i="111"/>
  <c r="BB4" i="111"/>
  <c r="BA4" i="111"/>
  <c r="AZ4" i="111"/>
  <c r="AY4" i="111"/>
  <c r="AR4" i="111"/>
  <c r="AQ4" i="111"/>
  <c r="AP4" i="111"/>
  <c r="AO4" i="111"/>
  <c r="AN4" i="111"/>
  <c r="AM4" i="111"/>
  <c r="AL4" i="111"/>
  <c r="AK4" i="111"/>
  <c r="AJ4" i="111"/>
  <c r="AI4" i="111"/>
  <c r="L9" i="81"/>
  <c r="LB4" i="215" s="1"/>
  <c r="L10" i="81"/>
  <c r="LB5" i="215" s="1"/>
  <c r="L11" i="81"/>
  <c r="LB6" i="215" s="1"/>
  <c r="L12" i="81"/>
  <c r="LB7" i="215" s="1"/>
  <c r="L13" i="81"/>
  <c r="LB8" i="215" s="1"/>
  <c r="L14" i="81"/>
  <c r="LB9" i="215" s="1"/>
  <c r="K15" i="81"/>
  <c r="LA10" i="215" s="1"/>
  <c r="L15" i="81"/>
  <c r="LB10" i="215" s="1"/>
  <c r="K16" i="81"/>
  <c r="LA11" i="215" s="1"/>
  <c r="L16" i="81"/>
  <c r="LB11" i="215" s="1"/>
  <c r="K17" i="81"/>
  <c r="LA12" i="215" s="1"/>
  <c r="L17" i="81"/>
  <c r="LB12" i="215" s="1"/>
  <c r="K18" i="81"/>
  <c r="LA13" i="215" s="1"/>
  <c r="L18" i="81"/>
  <c r="LB13" i="215" s="1"/>
  <c r="K19" i="81"/>
  <c r="LA14" i="215" s="1"/>
  <c r="L19" i="81"/>
  <c r="LB14" i="215" s="1"/>
  <c r="K20" i="81"/>
  <c r="LA15" i="215" s="1"/>
  <c r="L20" i="81"/>
  <c r="LB15" i="215" s="1"/>
  <c r="K21" i="81"/>
  <c r="LA16" i="215" s="1"/>
  <c r="L21" i="81"/>
  <c r="LB16" i="215" s="1"/>
  <c r="K22" i="81"/>
  <c r="LA17" i="215" s="1"/>
  <c r="L22" i="81"/>
  <c r="LB17" i="215" s="1"/>
  <c r="K23" i="81"/>
  <c r="LA18" i="215" s="1"/>
  <c r="L23" i="81"/>
  <c r="LB18" i="215" s="1"/>
  <c r="K24" i="81"/>
  <c r="LA19" i="215" s="1"/>
  <c r="L24" i="81"/>
  <c r="LB19" i="215" s="1"/>
  <c r="K25" i="81"/>
  <c r="LA20" i="215" s="1"/>
  <c r="L25" i="81"/>
  <c r="LB20" i="215" s="1"/>
  <c r="K26" i="81"/>
  <c r="LA21" i="215" s="1"/>
  <c r="L26" i="81"/>
  <c r="LB21" i="215" s="1"/>
  <c r="K27" i="81"/>
  <c r="LA22" i="215" s="1"/>
  <c r="L27" i="81"/>
  <c r="LB22" i="215" s="1"/>
  <c r="K28" i="81"/>
  <c r="LA23" i="215" s="1"/>
  <c r="L28" i="81"/>
  <c r="LB23" i="215" s="1"/>
  <c r="K29" i="81"/>
  <c r="LA24" i="215" s="1"/>
  <c r="L29" i="81"/>
  <c r="LB24" i="215" s="1"/>
  <c r="K30" i="81"/>
  <c r="LA25" i="215" s="1"/>
  <c r="L30" i="81"/>
  <c r="LB25" i="215" s="1"/>
  <c r="K31" i="81"/>
  <c r="LA26" i="215" s="1"/>
  <c r="L31" i="81"/>
  <c r="LB26" i="215" s="1"/>
  <c r="K32" i="81"/>
  <c r="LA27" i="215" s="1"/>
  <c r="L32" i="81"/>
  <c r="LB27" i="215" s="1"/>
  <c r="K33" i="81"/>
  <c r="LA28" i="215" s="1"/>
  <c r="L33" i="81"/>
  <c r="LB28" i="215" s="1"/>
  <c r="K34" i="81"/>
  <c r="LA29" i="215" s="1"/>
  <c r="L34" i="81"/>
  <c r="LB29" i="215" s="1"/>
  <c r="K35" i="81"/>
  <c r="LA30" i="215" s="1"/>
  <c r="L35" i="81"/>
  <c r="LB30" i="215" s="1"/>
  <c r="K36" i="81"/>
  <c r="LA31" i="215" s="1"/>
  <c r="L36" i="81"/>
  <c r="LB31" i="215" s="1"/>
  <c r="K37" i="81"/>
  <c r="LA32" i="215" s="1"/>
  <c r="L37" i="81"/>
  <c r="LB32" i="215" s="1"/>
  <c r="J9" i="81"/>
  <c r="KZ4" i="215" s="1"/>
  <c r="J10" i="81"/>
  <c r="KZ5" i="215" s="1"/>
  <c r="J11" i="81"/>
  <c r="KZ6" i="215" s="1"/>
  <c r="J12" i="81"/>
  <c r="KZ7" i="215" s="1"/>
  <c r="J13" i="81"/>
  <c r="KZ8" i="215" s="1"/>
  <c r="J14" i="81"/>
  <c r="KZ9" i="215" s="1"/>
  <c r="J15" i="81"/>
  <c r="KZ10" i="215" s="1"/>
  <c r="J16" i="81"/>
  <c r="KZ11" i="215" s="1"/>
  <c r="J17" i="81"/>
  <c r="KZ12" i="215" s="1"/>
  <c r="J18" i="81"/>
  <c r="KZ13" i="215" s="1"/>
  <c r="J19" i="81"/>
  <c r="KZ14" i="215" s="1"/>
  <c r="J20" i="81"/>
  <c r="KZ15" i="215" s="1"/>
  <c r="J21" i="81"/>
  <c r="KZ16" i="215" s="1"/>
  <c r="J22" i="81"/>
  <c r="KZ17" i="215" s="1"/>
  <c r="J23" i="81"/>
  <c r="KZ18" i="215" s="1"/>
  <c r="J24" i="81"/>
  <c r="KZ19" i="215" s="1"/>
  <c r="J25" i="81"/>
  <c r="KZ20" i="215" s="1"/>
  <c r="J26" i="81"/>
  <c r="KZ21" i="215" s="1"/>
  <c r="J27" i="81"/>
  <c r="KZ22" i="215" s="1"/>
  <c r="J28" i="81"/>
  <c r="KZ23" i="215" s="1"/>
  <c r="J29" i="81"/>
  <c r="KZ24" i="215" s="1"/>
  <c r="J30" i="81"/>
  <c r="KZ25" i="215" s="1"/>
  <c r="J31" i="81"/>
  <c r="KZ26" i="215" s="1"/>
  <c r="J32" i="81"/>
  <c r="KZ27" i="215" s="1"/>
  <c r="J33" i="81"/>
  <c r="KZ28" i="215" s="1"/>
  <c r="J34" i="81"/>
  <c r="KZ29" i="215" s="1"/>
  <c r="J35" i="81"/>
  <c r="KZ30" i="215" s="1"/>
  <c r="J36" i="81"/>
  <c r="KZ31" i="215" s="1"/>
  <c r="J37" i="81"/>
  <c r="KZ32" i="215" s="1"/>
  <c r="Z39" i="29"/>
  <c r="AH39" i="29"/>
  <c r="AY4" i="29"/>
  <c r="J9" i="84"/>
  <c r="EM4" i="215" s="1"/>
  <c r="J10" i="84"/>
  <c r="EM5" i="215" s="1"/>
  <c r="J11" i="84"/>
  <c r="EM6" i="215" s="1"/>
  <c r="J12" i="84"/>
  <c r="EM7" i="215" s="1"/>
  <c r="J13" i="84"/>
  <c r="EM8" i="215" s="1"/>
  <c r="J15" i="84"/>
  <c r="EM10" i="215" s="1"/>
  <c r="J16" i="84"/>
  <c r="EM11" i="215" s="1"/>
  <c r="J17" i="84"/>
  <c r="EM12" i="215" s="1"/>
  <c r="J18" i="84"/>
  <c r="EM13" i="215" s="1"/>
  <c r="J19" i="84"/>
  <c r="EM14" i="215" s="1"/>
  <c r="J20" i="84"/>
  <c r="EM15" i="215" s="1"/>
  <c r="J21" i="84"/>
  <c r="EM16" i="215" s="1"/>
  <c r="J22" i="84"/>
  <c r="EM17" i="215" s="1"/>
  <c r="J23" i="84"/>
  <c r="EM18" i="215" s="1"/>
  <c r="J24" i="84"/>
  <c r="EM19" i="215" s="1"/>
  <c r="D3" i="40"/>
  <c r="F3" i="40"/>
  <c r="G38" i="40" s="1"/>
  <c r="AB211" i="111"/>
  <c r="AB210" i="111"/>
  <c r="AB209" i="111"/>
  <c r="AB208" i="111"/>
  <c r="AB207" i="111"/>
  <c r="C15" i="40"/>
  <c r="C120" i="40"/>
  <c r="C16" i="40"/>
  <c r="C51" i="40" s="1"/>
  <c r="C86" i="40" s="1"/>
  <c r="C17" i="40"/>
  <c r="C122" i="40" s="1"/>
  <c r="C18" i="40"/>
  <c r="C123" i="40"/>
  <c r="C19" i="40"/>
  <c r="C124" i="40" s="1"/>
  <c r="C20" i="40"/>
  <c r="C125" i="40"/>
  <c r="C21" i="40"/>
  <c r="C126" i="40" s="1"/>
  <c r="C22" i="40"/>
  <c r="C127" i="40"/>
  <c r="C23" i="40"/>
  <c r="C128" i="40" s="1"/>
  <c r="C24" i="40"/>
  <c r="C59" i="40"/>
  <c r="C94" i="40" s="1"/>
  <c r="C25" i="40"/>
  <c r="C130" i="40"/>
  <c r="C26" i="40"/>
  <c r="C131" i="40"/>
  <c r="C27" i="40"/>
  <c r="C132" i="40" s="1"/>
  <c r="C28" i="40"/>
  <c r="C133" i="40" s="1"/>
  <c r="C29" i="40"/>
  <c r="C134" i="40"/>
  <c r="C30" i="40"/>
  <c r="C135" i="40"/>
  <c r="C31" i="40"/>
  <c r="C136" i="40" s="1"/>
  <c r="C32" i="40"/>
  <c r="C67" i="40" s="1"/>
  <c r="C102" i="40" s="1"/>
  <c r="C33" i="40"/>
  <c r="C68" i="40"/>
  <c r="C103" i="40"/>
  <c r="C34" i="40"/>
  <c r="C139" i="40" s="1"/>
  <c r="D14" i="18"/>
  <c r="HO13" i="215" s="1"/>
  <c r="D15" i="18"/>
  <c r="HO14" i="215" s="1"/>
  <c r="D16" i="18"/>
  <c r="HO15" i="215" s="1"/>
  <c r="D17" i="18"/>
  <c r="HO16" i="215" s="1"/>
  <c r="D18" i="18"/>
  <c r="HO17" i="215" s="1"/>
  <c r="D19" i="18"/>
  <c r="HO18" i="215" s="1"/>
  <c r="D20" i="18"/>
  <c r="HO19" i="215" s="1"/>
  <c r="D21" i="18"/>
  <c r="HO20" i="215" s="1"/>
  <c r="D22" i="18"/>
  <c r="HO21" i="215" s="1"/>
  <c r="D23" i="18"/>
  <c r="HO22" i="215" s="1"/>
  <c r="D24" i="18"/>
  <c r="HO23" i="215" s="1"/>
  <c r="D25" i="18"/>
  <c r="HO24" i="215" s="1"/>
  <c r="D26" i="18"/>
  <c r="HO25" i="215" s="1"/>
  <c r="D27" i="18"/>
  <c r="HO26" i="215" s="1"/>
  <c r="D28" i="18"/>
  <c r="HO27" i="215" s="1"/>
  <c r="D29" i="18"/>
  <c r="HO28" i="215" s="1"/>
  <c r="D30" i="18"/>
  <c r="HO29" i="215" s="1"/>
  <c r="D31" i="18"/>
  <c r="HO30" i="215" s="1"/>
  <c r="D32" i="18"/>
  <c r="HO31" i="215" s="1"/>
  <c r="D33" i="18"/>
  <c r="HO32" i="215" s="1"/>
  <c r="H25" i="10"/>
  <c r="DO24" i="215" s="1"/>
  <c r="C16" i="9"/>
  <c r="CS13" i="215" s="1"/>
  <c r="C17" i="9"/>
  <c r="CS14" i="215" s="1"/>
  <c r="C18" i="9"/>
  <c r="CS15" i="215" s="1"/>
  <c r="C19" i="9"/>
  <c r="CS16" i="215" s="1"/>
  <c r="C20" i="9"/>
  <c r="CS17" i="215" s="1"/>
  <c r="C21" i="9"/>
  <c r="CS18" i="215" s="1"/>
  <c r="C22" i="9"/>
  <c r="CS19" i="215" s="1"/>
  <c r="C23" i="9"/>
  <c r="CS20" i="215" s="1"/>
  <c r="C24" i="9"/>
  <c r="CS21" i="215" s="1"/>
  <c r="C25" i="9"/>
  <c r="CS22" i="215" s="1"/>
  <c r="C26" i="9"/>
  <c r="CS23" i="215" s="1"/>
  <c r="C27" i="9"/>
  <c r="CS24" i="215" s="1"/>
  <c r="C28" i="9"/>
  <c r="CS25" i="215" s="1"/>
  <c r="C29" i="9"/>
  <c r="CS26" i="215" s="1"/>
  <c r="C30" i="9"/>
  <c r="CS27" i="215" s="1"/>
  <c r="C31" i="9"/>
  <c r="CS28" i="215" s="1"/>
  <c r="C32" i="9"/>
  <c r="CS29" i="215" s="1"/>
  <c r="C33" i="9"/>
  <c r="CS30" i="215" s="1"/>
  <c r="C34" i="9"/>
  <c r="CS31" i="215" s="1"/>
  <c r="C35" i="9"/>
  <c r="CS32" i="215" s="1"/>
  <c r="M36" i="9"/>
  <c r="DC33" i="215" s="1"/>
  <c r="C39" i="29"/>
  <c r="C6" i="4"/>
  <c r="M6" i="94"/>
  <c r="CE183" i="29"/>
  <c r="CE183" i="111" s="1"/>
  <c r="D37" i="93"/>
  <c r="SA33" i="215" s="1"/>
  <c r="BG177" i="29"/>
  <c r="E37" i="93"/>
  <c r="BH177" i="29" s="1"/>
  <c r="I37" i="93"/>
  <c r="SF33" i="215" s="1"/>
  <c r="J37" i="93"/>
  <c r="BM177" i="29"/>
  <c r="C36" i="93"/>
  <c r="RZ32" i="215" s="1"/>
  <c r="C35" i="93"/>
  <c r="RZ31" i="215" s="1"/>
  <c r="C34" i="93"/>
  <c r="RZ30" i="215" s="1"/>
  <c r="C33" i="93"/>
  <c r="RZ29" i="215" s="1"/>
  <c r="C32" i="93"/>
  <c r="RZ28" i="215" s="1"/>
  <c r="C31" i="93"/>
  <c r="RZ27" i="215" s="1"/>
  <c r="C30" i="93"/>
  <c r="RZ26" i="215" s="1"/>
  <c r="C29" i="93"/>
  <c r="RZ25" i="215" s="1"/>
  <c r="C28" i="93"/>
  <c r="RZ24" i="215" s="1"/>
  <c r="C27" i="93"/>
  <c r="RZ23" i="215" s="1"/>
  <c r="C26" i="93"/>
  <c r="RZ22" i="215" s="1"/>
  <c r="C25" i="93"/>
  <c r="RZ21" i="215" s="1"/>
  <c r="C24" i="93"/>
  <c r="RZ20" i="215" s="1"/>
  <c r="C23" i="93"/>
  <c r="RZ19" i="215" s="1"/>
  <c r="C22" i="93"/>
  <c r="RZ18" i="215" s="1"/>
  <c r="C21" i="93"/>
  <c r="RZ17" i="215" s="1"/>
  <c r="C20" i="93"/>
  <c r="RZ16" i="215" s="1"/>
  <c r="C19" i="93"/>
  <c r="RZ15" i="215" s="1"/>
  <c r="C18" i="93"/>
  <c r="RZ14" i="215" s="1"/>
  <c r="C17" i="93"/>
  <c r="RZ13" i="215" s="1"/>
  <c r="C16" i="93"/>
  <c r="RZ12" i="215" s="1"/>
  <c r="C15" i="93"/>
  <c r="RZ11" i="215" s="1"/>
  <c r="C14" i="93"/>
  <c r="RZ10" i="215" s="1"/>
  <c r="C13" i="93"/>
  <c r="RZ9" i="215" s="1"/>
  <c r="C12" i="93"/>
  <c r="RZ8" i="215" s="1"/>
  <c r="C11" i="93"/>
  <c r="RZ7" i="215" s="1"/>
  <c r="C10" i="93"/>
  <c r="RZ6" i="215" s="1"/>
  <c r="C9" i="93"/>
  <c r="RZ5" i="215" s="1"/>
  <c r="C8" i="93"/>
  <c r="RZ4" i="215" s="1"/>
  <c r="C7" i="93"/>
  <c r="RZ3" i="215" s="1"/>
  <c r="I37" i="92"/>
  <c r="SW33" i="215" s="1"/>
  <c r="J37" i="92"/>
  <c r="CB177" i="29" s="1"/>
  <c r="D37" i="92"/>
  <c r="SR33" i="215" s="1"/>
  <c r="E37" i="92"/>
  <c r="BW177" i="29" s="1"/>
  <c r="C36" i="92"/>
  <c r="SQ32" i="215" s="1"/>
  <c r="C35" i="92"/>
  <c r="SQ31" i="215" s="1"/>
  <c r="C34" i="92"/>
  <c r="SQ30" i="215" s="1"/>
  <c r="C33" i="92"/>
  <c r="SQ29" i="215" s="1"/>
  <c r="C32" i="92"/>
  <c r="SQ28" i="215" s="1"/>
  <c r="C31" i="92"/>
  <c r="SQ27" i="215" s="1"/>
  <c r="C30" i="92"/>
  <c r="SQ26" i="215" s="1"/>
  <c r="C29" i="92"/>
  <c r="SQ25" i="215" s="1"/>
  <c r="C28" i="92"/>
  <c r="SQ24" i="215" s="1"/>
  <c r="C27" i="92"/>
  <c r="SQ23" i="215" s="1"/>
  <c r="C26" i="92"/>
  <c r="SQ22" i="215" s="1"/>
  <c r="C25" i="92"/>
  <c r="SQ21" i="215" s="1"/>
  <c r="C24" i="92"/>
  <c r="SQ20" i="215" s="1"/>
  <c r="C23" i="92"/>
  <c r="SQ19" i="215" s="1"/>
  <c r="C22" i="92"/>
  <c r="SQ18" i="215" s="1"/>
  <c r="C21" i="92"/>
  <c r="SQ17" i="215" s="1"/>
  <c r="C20" i="92"/>
  <c r="SQ16" i="215" s="1"/>
  <c r="C19" i="92"/>
  <c r="SQ15" i="215" s="1"/>
  <c r="C18" i="92"/>
  <c r="SQ14" i="215" s="1"/>
  <c r="C17" i="92"/>
  <c r="SQ13" i="215" s="1"/>
  <c r="C16" i="92"/>
  <c r="SQ12" i="215" s="1"/>
  <c r="C15" i="92"/>
  <c r="SQ11" i="215" s="1"/>
  <c r="C14" i="92"/>
  <c r="SQ10" i="215" s="1"/>
  <c r="C13" i="92"/>
  <c r="SQ9" i="215" s="1"/>
  <c r="C12" i="92"/>
  <c r="SQ8" i="215" s="1"/>
  <c r="C11" i="92"/>
  <c r="SQ7" i="215" s="1"/>
  <c r="C10" i="92"/>
  <c r="SQ6" i="215" s="1"/>
  <c r="C9" i="92"/>
  <c r="SQ5" i="215" s="1"/>
  <c r="C8" i="92"/>
  <c r="SQ4" i="215" s="1"/>
  <c r="C7" i="92"/>
  <c r="SQ3" i="215" s="1"/>
  <c r="M6" i="92"/>
  <c r="CE146" i="29" s="1"/>
  <c r="CE146" i="111" s="1"/>
  <c r="D15" i="91"/>
  <c r="E15" i="91"/>
  <c r="I15" i="91"/>
  <c r="YF11" i="215" s="1"/>
  <c r="AW192" i="29"/>
  <c r="J15" i="91"/>
  <c r="AX192" i="29" s="1"/>
  <c r="AX192" i="111" s="1"/>
  <c r="H6" i="91"/>
  <c r="AV183" i="29"/>
  <c r="AV183" i="111" s="1"/>
  <c r="D37" i="90"/>
  <c r="RJ33" i="215" s="1"/>
  <c r="AR177" i="29"/>
  <c r="E37" i="90"/>
  <c r="AS177" i="29"/>
  <c r="I37" i="90"/>
  <c r="RO33" i="215" s="1"/>
  <c r="J37" i="90"/>
  <c r="AX177" i="29" s="1"/>
  <c r="C36" i="90"/>
  <c r="RI32" i="215" s="1"/>
  <c r="C35" i="90"/>
  <c r="RI31" i="215" s="1"/>
  <c r="C34" i="90"/>
  <c r="RI30" i="215" s="1"/>
  <c r="C33" i="90"/>
  <c r="RI29" i="215" s="1"/>
  <c r="C32" i="90"/>
  <c r="RI28" i="215" s="1"/>
  <c r="C31" i="90"/>
  <c r="RI27" i="215" s="1"/>
  <c r="C30" i="90"/>
  <c r="RI26" i="215" s="1"/>
  <c r="C29" i="90"/>
  <c r="RI25" i="215" s="1"/>
  <c r="C28" i="90"/>
  <c r="RI24" i="215" s="1"/>
  <c r="C27" i="90"/>
  <c r="RI23" i="215" s="1"/>
  <c r="C26" i="90"/>
  <c r="RI22" i="215" s="1"/>
  <c r="C25" i="90"/>
  <c r="RI21" i="215" s="1"/>
  <c r="C24" i="90"/>
  <c r="RI20" i="215" s="1"/>
  <c r="C23" i="90"/>
  <c r="RI19" i="215" s="1"/>
  <c r="C22" i="90"/>
  <c r="RI18" i="215" s="1"/>
  <c r="C21" i="90"/>
  <c r="RI17" i="215" s="1"/>
  <c r="C20" i="90"/>
  <c r="RI16" i="215" s="1"/>
  <c r="C19" i="90"/>
  <c r="RI15" i="215" s="1"/>
  <c r="C18" i="90"/>
  <c r="RI14" i="215" s="1"/>
  <c r="C17" i="90"/>
  <c r="RI13" i="215" s="1"/>
  <c r="C16" i="90"/>
  <c r="RI12" i="215" s="1"/>
  <c r="C15" i="90"/>
  <c r="RI11" i="215" s="1"/>
  <c r="C14" i="90"/>
  <c r="RI10" i="215" s="1"/>
  <c r="C13" i="90"/>
  <c r="RI9" i="215" s="1"/>
  <c r="C12" i="90"/>
  <c r="RI8" i="215" s="1"/>
  <c r="C11" i="90"/>
  <c r="RI7" i="215" s="1"/>
  <c r="C10" i="90"/>
  <c r="RI6" i="215" s="1"/>
  <c r="C9" i="90"/>
  <c r="RI5" i="215" s="1"/>
  <c r="C8" i="90"/>
  <c r="RI4" i="215" s="1"/>
  <c r="C7" i="90"/>
  <c r="RI3" i="215" s="1"/>
  <c r="H6" i="90"/>
  <c r="AV146" i="29" s="1"/>
  <c r="AV146" i="111" s="1"/>
  <c r="D37" i="89"/>
  <c r="NU33" i="215" s="1"/>
  <c r="E37" i="89"/>
  <c r="AD177" i="29" s="1"/>
  <c r="C36" i="89"/>
  <c r="NT32" i="215" s="1"/>
  <c r="C35" i="89"/>
  <c r="NT31" i="215" s="1"/>
  <c r="C34" i="89"/>
  <c r="NT30" i="215" s="1"/>
  <c r="C33" i="89"/>
  <c r="NT29" i="215" s="1"/>
  <c r="C32" i="89"/>
  <c r="NT28" i="215" s="1"/>
  <c r="C31" i="89"/>
  <c r="NT27" i="215" s="1"/>
  <c r="C30" i="89"/>
  <c r="NT26" i="215" s="1"/>
  <c r="C29" i="89"/>
  <c r="NT25" i="215" s="1"/>
  <c r="C28" i="89"/>
  <c r="NT24" i="215" s="1"/>
  <c r="C27" i="89"/>
  <c r="NT23" i="215" s="1"/>
  <c r="C26" i="89"/>
  <c r="NT22" i="215" s="1"/>
  <c r="C25" i="89"/>
  <c r="NT21" i="215" s="1"/>
  <c r="C24" i="89"/>
  <c r="NT20" i="215" s="1"/>
  <c r="C23" i="89"/>
  <c r="NT19" i="215" s="1"/>
  <c r="C22" i="89"/>
  <c r="NT18" i="215" s="1"/>
  <c r="C21" i="89"/>
  <c r="NT17" i="215" s="1"/>
  <c r="C20" i="89"/>
  <c r="NT16" i="215" s="1"/>
  <c r="C19" i="89"/>
  <c r="NT15" i="215" s="1"/>
  <c r="C18" i="89"/>
  <c r="NT14" i="215" s="1"/>
  <c r="C17" i="89"/>
  <c r="NT13" i="215" s="1"/>
  <c r="C16" i="89"/>
  <c r="NT12" i="215" s="1"/>
  <c r="C15" i="89"/>
  <c r="NT11" i="215" s="1"/>
  <c r="C14" i="89"/>
  <c r="NT10" i="215" s="1"/>
  <c r="C13" i="89"/>
  <c r="NT9" i="215" s="1"/>
  <c r="C12" i="89"/>
  <c r="NT8" i="215" s="1"/>
  <c r="C11" i="89"/>
  <c r="NT7" i="215" s="1"/>
  <c r="C10" i="89"/>
  <c r="NT6" i="215" s="1"/>
  <c r="C9" i="89"/>
  <c r="NT5" i="215" s="1"/>
  <c r="C8" i="89"/>
  <c r="NT4" i="215" s="1"/>
  <c r="C7" i="89"/>
  <c r="NT3" i="215" s="1"/>
  <c r="D37" i="88"/>
  <c r="OB33" i="215" s="1"/>
  <c r="E37" i="88"/>
  <c r="AI177" i="29" s="1"/>
  <c r="C36" i="88"/>
  <c r="OA32" i="215" s="1"/>
  <c r="C35" i="88"/>
  <c r="OA31" i="215" s="1"/>
  <c r="C34" i="88"/>
  <c r="OA30" i="215" s="1"/>
  <c r="C33" i="88"/>
  <c r="OA29" i="215" s="1"/>
  <c r="C32" i="88"/>
  <c r="OA28" i="215" s="1"/>
  <c r="C31" i="88"/>
  <c r="OA27" i="215" s="1"/>
  <c r="C30" i="88"/>
  <c r="OA26" i="215" s="1"/>
  <c r="C29" i="88"/>
  <c r="OA25" i="215" s="1"/>
  <c r="C28" i="88"/>
  <c r="OA24" i="215" s="1"/>
  <c r="C27" i="88"/>
  <c r="OA23" i="215" s="1"/>
  <c r="C26" i="88"/>
  <c r="OA22" i="215" s="1"/>
  <c r="C25" i="88"/>
  <c r="OA21" i="215" s="1"/>
  <c r="C24" i="88"/>
  <c r="OA20" i="215" s="1"/>
  <c r="C23" i="88"/>
  <c r="OA19" i="215" s="1"/>
  <c r="C22" i="88"/>
  <c r="OA18" i="215" s="1"/>
  <c r="C21" i="88"/>
  <c r="OA17" i="215" s="1"/>
  <c r="C20" i="88"/>
  <c r="OA16" i="215" s="1"/>
  <c r="C19" i="88"/>
  <c r="OA15" i="215" s="1"/>
  <c r="C18" i="88"/>
  <c r="OA14" i="215" s="1"/>
  <c r="C17" i="88"/>
  <c r="OA13" i="215" s="1"/>
  <c r="C16" i="88"/>
  <c r="OA12" i="215" s="1"/>
  <c r="C15" i="88"/>
  <c r="OA11" i="215" s="1"/>
  <c r="C14" i="88"/>
  <c r="OA10" i="215" s="1"/>
  <c r="C13" i="88"/>
  <c r="OA9" i="215" s="1"/>
  <c r="C12" i="88"/>
  <c r="OA8" i="215" s="1"/>
  <c r="C11" i="88"/>
  <c r="OA7" i="215" s="1"/>
  <c r="C10" i="88"/>
  <c r="OA6" i="215" s="1"/>
  <c r="C9" i="88"/>
  <c r="OA5" i="215" s="1"/>
  <c r="C8" i="88"/>
  <c r="OA4" i="215" s="1"/>
  <c r="C7" i="88"/>
  <c r="OA3" i="215" s="1"/>
  <c r="D37" i="87"/>
  <c r="NN33" i="215" s="1"/>
  <c r="X177" i="29"/>
  <c r="E37" i="87"/>
  <c r="C36" i="87"/>
  <c r="NM32" i="215" s="1"/>
  <c r="C35" i="87"/>
  <c r="NM31" i="215" s="1"/>
  <c r="C34" i="87"/>
  <c r="NM30" i="215" s="1"/>
  <c r="C33" i="87"/>
  <c r="NM29" i="215" s="1"/>
  <c r="C32" i="87"/>
  <c r="NM28" i="215" s="1"/>
  <c r="C31" i="87"/>
  <c r="NM27" i="215" s="1"/>
  <c r="C30" i="87"/>
  <c r="NM26" i="215" s="1"/>
  <c r="C29" i="87"/>
  <c r="NM25" i="215" s="1"/>
  <c r="C28" i="87"/>
  <c r="NM24" i="215" s="1"/>
  <c r="C27" i="87"/>
  <c r="NM23" i="215" s="1"/>
  <c r="C26" i="87"/>
  <c r="NM22" i="215" s="1"/>
  <c r="C25" i="87"/>
  <c r="NM21" i="215" s="1"/>
  <c r="C24" i="87"/>
  <c r="NM20" i="215" s="1"/>
  <c r="C23" i="87"/>
  <c r="NM19" i="215" s="1"/>
  <c r="C22" i="87"/>
  <c r="NM18" i="215" s="1"/>
  <c r="C21" i="87"/>
  <c r="NM17" i="215" s="1"/>
  <c r="C20" i="87"/>
  <c r="NM16" i="215" s="1"/>
  <c r="C19" i="87"/>
  <c r="NM15" i="215" s="1"/>
  <c r="C18" i="87"/>
  <c r="NM14" i="215" s="1"/>
  <c r="C17" i="87"/>
  <c r="NM13" i="215" s="1"/>
  <c r="C16" i="87"/>
  <c r="NM12" i="215" s="1"/>
  <c r="C15" i="87"/>
  <c r="NM11" i="215" s="1"/>
  <c r="C14" i="87"/>
  <c r="NM10" i="215" s="1"/>
  <c r="C13" i="87"/>
  <c r="NM9" i="215" s="1"/>
  <c r="C12" i="87"/>
  <c r="NM8" i="215" s="1"/>
  <c r="C11" i="87"/>
  <c r="NM7" i="215" s="1"/>
  <c r="C10" i="87"/>
  <c r="NM6" i="215" s="1"/>
  <c r="C9" i="87"/>
  <c r="NM5" i="215" s="1"/>
  <c r="C8" i="87"/>
  <c r="NM4" i="215" s="1"/>
  <c r="C7" i="87"/>
  <c r="NM3" i="215" s="1"/>
  <c r="C16" i="55"/>
  <c r="GJ13" i="215" s="1"/>
  <c r="C17" i="55"/>
  <c r="GJ14" i="215" s="1"/>
  <c r="C18" i="55"/>
  <c r="GJ15" i="215" s="1"/>
  <c r="C19" i="55"/>
  <c r="GJ16" i="215" s="1"/>
  <c r="C20" i="55"/>
  <c r="GJ17" i="215" s="1"/>
  <c r="C21" i="55"/>
  <c r="GJ18" i="215" s="1"/>
  <c r="C22" i="55"/>
  <c r="GJ19" i="215" s="1"/>
  <c r="C23" i="55"/>
  <c r="GJ20" i="215" s="1"/>
  <c r="C24" i="55"/>
  <c r="GJ21" i="215" s="1"/>
  <c r="C25" i="55"/>
  <c r="GJ22" i="215" s="1"/>
  <c r="C26" i="55"/>
  <c r="GJ23" i="215" s="1"/>
  <c r="C27" i="55"/>
  <c r="GJ24" i="215" s="1"/>
  <c r="C28" i="55"/>
  <c r="GJ25" i="215" s="1"/>
  <c r="C29" i="55"/>
  <c r="GJ26" i="215" s="1"/>
  <c r="C30" i="55"/>
  <c r="GJ27" i="215" s="1"/>
  <c r="C31" i="55"/>
  <c r="GJ28" i="215" s="1"/>
  <c r="C32" i="55"/>
  <c r="GJ29" i="215" s="1"/>
  <c r="C33" i="55"/>
  <c r="GJ30" i="215" s="1"/>
  <c r="C34" i="55"/>
  <c r="GJ31" i="215" s="1"/>
  <c r="C35" i="55"/>
  <c r="GJ32" i="215" s="1"/>
  <c r="F38" i="86"/>
  <c r="FJ33" i="215" s="1"/>
  <c r="E38" i="86"/>
  <c r="FI33" i="215" s="1"/>
  <c r="D38" i="86"/>
  <c r="FH33" i="215" s="1"/>
  <c r="C37" i="86"/>
  <c r="FG32" i="215" s="1"/>
  <c r="C36" i="86"/>
  <c r="FG31" i="215" s="1"/>
  <c r="C35" i="86"/>
  <c r="FG30" i="215" s="1"/>
  <c r="C34" i="86"/>
  <c r="FG29" i="215" s="1"/>
  <c r="C33" i="86"/>
  <c r="FG28" i="215" s="1"/>
  <c r="C32" i="86"/>
  <c r="FG27" i="215" s="1"/>
  <c r="C31" i="86"/>
  <c r="FG26" i="215" s="1"/>
  <c r="C30" i="86"/>
  <c r="FG25" i="215" s="1"/>
  <c r="C29" i="86"/>
  <c r="FG24" i="215" s="1"/>
  <c r="C28" i="86"/>
  <c r="FG23" i="215" s="1"/>
  <c r="C27" i="86"/>
  <c r="FG22" i="215" s="1"/>
  <c r="C26" i="86"/>
  <c r="FG21" i="215" s="1"/>
  <c r="C25" i="86"/>
  <c r="FG20" i="215" s="1"/>
  <c r="C24" i="86"/>
  <c r="FG19" i="215" s="1"/>
  <c r="C23" i="86"/>
  <c r="FG18" i="215" s="1"/>
  <c r="C22" i="86"/>
  <c r="FG17" i="215" s="1"/>
  <c r="C21" i="86"/>
  <c r="FG16" i="215" s="1"/>
  <c r="C20" i="86"/>
  <c r="FG15" i="215" s="1"/>
  <c r="C19" i="86"/>
  <c r="FG14" i="215" s="1"/>
  <c r="C18" i="86"/>
  <c r="FG13" i="215" s="1"/>
  <c r="C17" i="86"/>
  <c r="FG12" i="215" s="1"/>
  <c r="C16" i="86"/>
  <c r="FG11" i="215" s="1"/>
  <c r="C15" i="86"/>
  <c r="FG10" i="215" s="1"/>
  <c r="C14" i="86"/>
  <c r="FG9" i="215" s="1"/>
  <c r="C13" i="86"/>
  <c r="FG8" i="215" s="1"/>
  <c r="C12" i="86"/>
  <c r="FG7" i="215" s="1"/>
  <c r="C11" i="86"/>
  <c r="FG6" i="215" s="1"/>
  <c r="C10" i="86"/>
  <c r="FG5" i="215" s="1"/>
  <c r="C9" i="86"/>
  <c r="FG4" i="215" s="1"/>
  <c r="C8" i="86"/>
  <c r="FG3" i="215" s="1"/>
  <c r="D14" i="10"/>
  <c r="DK13" i="215" s="1"/>
  <c r="E14" i="10"/>
  <c r="DL13" i="215" s="1"/>
  <c r="G14" i="10"/>
  <c r="DN13" i="215" s="1"/>
  <c r="H14" i="10"/>
  <c r="DO13" i="215" s="1"/>
  <c r="D15" i="10"/>
  <c r="DK14" i="215" s="1"/>
  <c r="E15" i="10"/>
  <c r="DL14" i="215" s="1"/>
  <c r="D16" i="10"/>
  <c r="DK15" i="215" s="1"/>
  <c r="E16" i="10"/>
  <c r="DL15" i="215" s="1"/>
  <c r="G16" i="10"/>
  <c r="DN15" i="215" s="1"/>
  <c r="H16" i="10"/>
  <c r="DO15" i="215" s="1"/>
  <c r="D17" i="10"/>
  <c r="DK16" i="215" s="1"/>
  <c r="E17" i="10"/>
  <c r="DL16" i="215" s="1"/>
  <c r="D18" i="10"/>
  <c r="DK17" i="215" s="1"/>
  <c r="E18" i="10"/>
  <c r="DL17" i="215" s="1"/>
  <c r="G18" i="10"/>
  <c r="DN17" i="215" s="1"/>
  <c r="H18" i="10"/>
  <c r="DO17" i="215" s="1"/>
  <c r="D19" i="10"/>
  <c r="DK18" i="215" s="1"/>
  <c r="E19" i="10"/>
  <c r="DL18" i="215" s="1"/>
  <c r="D20" i="10"/>
  <c r="DK19" i="215" s="1"/>
  <c r="E20" i="10"/>
  <c r="DL19" i="215" s="1"/>
  <c r="G20" i="10"/>
  <c r="DN19" i="215" s="1"/>
  <c r="H20" i="10"/>
  <c r="DO19" i="215" s="1"/>
  <c r="D21" i="10"/>
  <c r="DK20" i="215" s="1"/>
  <c r="E21" i="10"/>
  <c r="DL20" i="215" s="1"/>
  <c r="D22" i="10"/>
  <c r="DK21" i="215" s="1"/>
  <c r="E22" i="10"/>
  <c r="DL21" i="215" s="1"/>
  <c r="G22" i="10"/>
  <c r="DN21" i="215" s="1"/>
  <c r="H22" i="10"/>
  <c r="DO21" i="215" s="1"/>
  <c r="D23" i="10"/>
  <c r="DK22" i="215" s="1"/>
  <c r="E23" i="10"/>
  <c r="DL22" i="215" s="1"/>
  <c r="D24" i="10"/>
  <c r="DK23" i="215" s="1"/>
  <c r="E24" i="10"/>
  <c r="DL23" i="215" s="1"/>
  <c r="G24" i="10"/>
  <c r="DN23" i="215" s="1"/>
  <c r="H24" i="10"/>
  <c r="DO23" i="215" s="1"/>
  <c r="D25" i="10"/>
  <c r="DK24" i="215" s="1"/>
  <c r="D26" i="10"/>
  <c r="DK25" i="215" s="1"/>
  <c r="E26" i="10"/>
  <c r="DL25" i="215" s="1"/>
  <c r="G26" i="10"/>
  <c r="DN25" i="215" s="1"/>
  <c r="D27" i="10"/>
  <c r="DK26" i="215" s="1"/>
  <c r="E27" i="10"/>
  <c r="DL26" i="215" s="1"/>
  <c r="G27" i="10"/>
  <c r="DN26" i="215" s="1"/>
  <c r="H27" i="10"/>
  <c r="DO26" i="215" s="1"/>
  <c r="D28" i="10"/>
  <c r="DK27" i="215" s="1"/>
  <c r="E28" i="10"/>
  <c r="DL27" i="215" s="1"/>
  <c r="G28" i="10"/>
  <c r="DN27" i="215" s="1"/>
  <c r="D29" i="10"/>
  <c r="DK28" i="215" s="1"/>
  <c r="E29" i="10"/>
  <c r="DL28" i="215" s="1"/>
  <c r="G29" i="10"/>
  <c r="DN28" i="215" s="1"/>
  <c r="H29" i="10"/>
  <c r="DO28" i="215" s="1"/>
  <c r="D30" i="10"/>
  <c r="DK29" i="215" s="1"/>
  <c r="E30" i="10"/>
  <c r="DL29" i="215" s="1"/>
  <c r="G30" i="10"/>
  <c r="DN29" i="215" s="1"/>
  <c r="D31" i="10"/>
  <c r="DK30" i="215" s="1"/>
  <c r="E31" i="10"/>
  <c r="DL30" i="215" s="1"/>
  <c r="G31" i="10"/>
  <c r="DN30" i="215" s="1"/>
  <c r="H31" i="10"/>
  <c r="DO30" i="215" s="1"/>
  <c r="D32" i="10"/>
  <c r="DK31" i="215" s="1"/>
  <c r="E32" i="10"/>
  <c r="DL31" i="215" s="1"/>
  <c r="G32" i="10"/>
  <c r="DN31" i="215" s="1"/>
  <c r="D33" i="10"/>
  <c r="DK32" i="215" s="1"/>
  <c r="E33" i="10"/>
  <c r="DL32" i="215" s="1"/>
  <c r="G33" i="10"/>
  <c r="DN32" i="215" s="1"/>
  <c r="H33" i="10"/>
  <c r="DO32" i="215" s="1"/>
  <c r="E25" i="48"/>
  <c r="FP22" i="215" s="1"/>
  <c r="F25" i="48"/>
  <c r="FQ22" i="215" s="1"/>
  <c r="H25" i="48"/>
  <c r="FS22" i="215" s="1"/>
  <c r="J25" i="48"/>
  <c r="FU22" i="215" s="1"/>
  <c r="L25" i="48"/>
  <c r="FW22" i="215" s="1"/>
  <c r="M25" i="48"/>
  <c r="FX22" i="215" s="1"/>
  <c r="N25" i="48"/>
  <c r="FY22" i="215" s="1"/>
  <c r="R25" i="48"/>
  <c r="GC22" i="215" s="1"/>
  <c r="E26" i="48"/>
  <c r="FP23" i="215" s="1"/>
  <c r="F26" i="48"/>
  <c r="FQ23" i="215" s="1"/>
  <c r="H26" i="48"/>
  <c r="FS23" i="215" s="1"/>
  <c r="J26" i="48"/>
  <c r="FU23" i="215" s="1"/>
  <c r="L26" i="48"/>
  <c r="FW23" i="215" s="1"/>
  <c r="N26" i="48"/>
  <c r="FY23" i="215" s="1"/>
  <c r="P26" i="48"/>
  <c r="GA23" i="215" s="1"/>
  <c r="Q26" i="48"/>
  <c r="GB23" i="215" s="1"/>
  <c r="R26" i="48"/>
  <c r="GC23" i="215" s="1"/>
  <c r="E27" i="48"/>
  <c r="FP24" i="215" s="1"/>
  <c r="F27" i="48"/>
  <c r="FQ24" i="215" s="1"/>
  <c r="J27" i="48"/>
  <c r="FU24" i="215" s="1"/>
  <c r="L27" i="48"/>
  <c r="FW24" i="215" s="1"/>
  <c r="N27" i="48"/>
  <c r="FY24" i="215" s="1"/>
  <c r="P27" i="48"/>
  <c r="GA24" i="215" s="1"/>
  <c r="R27" i="48"/>
  <c r="GC24" i="215" s="1"/>
  <c r="T27" i="48"/>
  <c r="GE24" i="215" s="1"/>
  <c r="U27" i="48"/>
  <c r="GF24" i="215" s="1"/>
  <c r="E28" i="48"/>
  <c r="FP25" i="215" s="1"/>
  <c r="F28" i="48"/>
  <c r="FQ25" i="215" s="1"/>
  <c r="J28" i="48"/>
  <c r="FU25" i="215" s="1"/>
  <c r="N28" i="48"/>
  <c r="FY25" i="215" s="1"/>
  <c r="P28" i="48"/>
  <c r="GA25" i="215" s="1"/>
  <c r="R28" i="48"/>
  <c r="GC25" i="215" s="1"/>
  <c r="T28" i="48"/>
  <c r="GE25" i="215" s="1"/>
  <c r="E29" i="48"/>
  <c r="FP26" i="215" s="1"/>
  <c r="F29" i="48"/>
  <c r="FQ26" i="215" s="1"/>
  <c r="H29" i="48"/>
  <c r="FS26" i="215" s="1"/>
  <c r="I29" i="48"/>
  <c r="FT26" i="215" s="1"/>
  <c r="J29" i="48"/>
  <c r="FU26" i="215" s="1"/>
  <c r="N29" i="48"/>
  <c r="FY26" i="215" s="1"/>
  <c r="R29" i="48"/>
  <c r="GC26" i="215" s="1"/>
  <c r="T29" i="48"/>
  <c r="GE26" i="215" s="1"/>
  <c r="E30" i="48"/>
  <c r="FP27" i="215" s="1"/>
  <c r="F30" i="48"/>
  <c r="FQ27" i="215" s="1"/>
  <c r="J30" i="48"/>
  <c r="FU27" i="215" s="1"/>
  <c r="L30" i="48"/>
  <c r="FW27" i="215" s="1"/>
  <c r="M30" i="48"/>
  <c r="FX27" i="215" s="1"/>
  <c r="N30" i="48"/>
  <c r="FY27" i="215" s="1"/>
  <c r="R30" i="48"/>
  <c r="GC27" i="215" s="1"/>
  <c r="E31" i="48"/>
  <c r="FP28" i="215" s="1"/>
  <c r="F31" i="48"/>
  <c r="FQ28" i="215" s="1"/>
  <c r="J31" i="48"/>
  <c r="FU28" i="215" s="1"/>
  <c r="N31" i="48"/>
  <c r="FY28" i="215" s="1"/>
  <c r="P31" i="48"/>
  <c r="GA28" i="215" s="1"/>
  <c r="Q31" i="48"/>
  <c r="GB28" i="215" s="1"/>
  <c r="R31" i="48"/>
  <c r="GC28" i="215" s="1"/>
  <c r="E32" i="48"/>
  <c r="FP29" i="215" s="1"/>
  <c r="F32" i="48"/>
  <c r="FQ29" i="215" s="1"/>
  <c r="H32" i="48"/>
  <c r="FS29" i="215" s="1"/>
  <c r="I32" i="48"/>
  <c r="FT29" i="215" s="1"/>
  <c r="J32" i="48"/>
  <c r="FU29" i="215" s="1"/>
  <c r="N32" i="48"/>
  <c r="FY29" i="215" s="1"/>
  <c r="R32" i="48"/>
  <c r="GC29" i="215" s="1"/>
  <c r="T32" i="48"/>
  <c r="GE29" i="215" s="1"/>
  <c r="U32" i="48"/>
  <c r="GF29" i="215" s="1"/>
  <c r="E33" i="48"/>
  <c r="FP30" i="215" s="1"/>
  <c r="F33" i="48"/>
  <c r="FQ30" i="215" s="1"/>
  <c r="H33" i="48"/>
  <c r="FS30" i="215" s="1"/>
  <c r="J33" i="48"/>
  <c r="FU30" i="215" s="1"/>
  <c r="L33" i="48"/>
  <c r="FW30" i="215" s="1"/>
  <c r="M33" i="48"/>
  <c r="FX30" i="215" s="1"/>
  <c r="N33" i="48"/>
  <c r="FY30" i="215" s="1"/>
  <c r="R33" i="48"/>
  <c r="GC30" i="215" s="1"/>
  <c r="E34" i="48"/>
  <c r="FP31" i="215" s="1"/>
  <c r="F34" i="48"/>
  <c r="FQ31" i="215" s="1"/>
  <c r="H34" i="48"/>
  <c r="FS31" i="215" s="1"/>
  <c r="J34" i="48"/>
  <c r="FU31" i="215" s="1"/>
  <c r="L34" i="48"/>
  <c r="FW31" i="215" s="1"/>
  <c r="N34" i="48"/>
  <c r="FY31" i="215" s="1"/>
  <c r="P34" i="48"/>
  <c r="GA31" i="215" s="1"/>
  <c r="Q34" i="48"/>
  <c r="GB31" i="215" s="1"/>
  <c r="R34" i="48"/>
  <c r="GC31" i="215" s="1"/>
  <c r="E35" i="48"/>
  <c r="FP32" i="215" s="1"/>
  <c r="F35" i="48"/>
  <c r="FQ32" i="215" s="1"/>
  <c r="J35" i="48"/>
  <c r="FU32" i="215" s="1"/>
  <c r="L35" i="48"/>
  <c r="FW32" i="215" s="1"/>
  <c r="N35" i="48"/>
  <c r="FY32" i="215" s="1"/>
  <c r="P35" i="48"/>
  <c r="GA32" i="215" s="1"/>
  <c r="R35" i="48"/>
  <c r="GC32" i="215" s="1"/>
  <c r="T35" i="48"/>
  <c r="GE32" i="215" s="1"/>
  <c r="U35" i="48"/>
  <c r="GF32" i="215" s="1"/>
  <c r="E12" i="48"/>
  <c r="FP9" i="215" s="1"/>
  <c r="F12" i="48"/>
  <c r="FQ9" i="215" s="1"/>
  <c r="J12" i="48"/>
  <c r="FU9" i="215" s="1"/>
  <c r="N12" i="48"/>
  <c r="FY9" i="215" s="1"/>
  <c r="P12" i="48"/>
  <c r="GA9" i="215" s="1"/>
  <c r="R12" i="48"/>
  <c r="GC9" i="215" s="1"/>
  <c r="T12" i="48"/>
  <c r="GE9" i="215" s="1"/>
  <c r="F13" i="48"/>
  <c r="FQ10" i="215" s="1"/>
  <c r="H13" i="48"/>
  <c r="FS10" i="215" s="1"/>
  <c r="I13" i="48"/>
  <c r="FT10" i="215" s="1"/>
  <c r="J13" i="48"/>
  <c r="FU10" i="215" s="1"/>
  <c r="N13" i="48"/>
  <c r="FY10" i="215" s="1"/>
  <c r="R13" i="48"/>
  <c r="GC10" i="215" s="1"/>
  <c r="T13" i="48"/>
  <c r="GE10" i="215" s="1"/>
  <c r="U13" i="48"/>
  <c r="GF10" i="215" s="1"/>
  <c r="E14" i="48"/>
  <c r="FP11" i="215" s="1"/>
  <c r="F14" i="48"/>
  <c r="FQ11" i="215" s="1"/>
  <c r="H14" i="48"/>
  <c r="FS11" i="215" s="1"/>
  <c r="J14" i="48"/>
  <c r="FU11" i="215" s="1"/>
  <c r="L14" i="48"/>
  <c r="FW11" i="215" s="1"/>
  <c r="M14" i="48"/>
  <c r="FX11" i="215" s="1"/>
  <c r="N14" i="48"/>
  <c r="FY11" i="215" s="1"/>
  <c r="R14" i="48"/>
  <c r="GC11" i="215" s="1"/>
  <c r="E15" i="48"/>
  <c r="FP12" i="215" s="1"/>
  <c r="F15" i="48"/>
  <c r="FQ12" i="215" s="1"/>
  <c r="H15" i="48"/>
  <c r="FS12" i="215" s="1"/>
  <c r="J15" i="48"/>
  <c r="FU12" i="215" s="1"/>
  <c r="L15" i="48"/>
  <c r="FW12" i="215" s="1"/>
  <c r="N15" i="48"/>
  <c r="FY12" i="215" s="1"/>
  <c r="P15" i="48"/>
  <c r="GA12" i="215" s="1"/>
  <c r="Q15" i="48"/>
  <c r="GB12" i="215" s="1"/>
  <c r="R15" i="48"/>
  <c r="GC12" i="215" s="1"/>
  <c r="E16" i="48"/>
  <c r="FP13" i="215" s="1"/>
  <c r="F16" i="48"/>
  <c r="FQ13" i="215" s="1"/>
  <c r="J16" i="48"/>
  <c r="FU13" i="215" s="1"/>
  <c r="L16" i="48"/>
  <c r="FW13" i="215" s="1"/>
  <c r="N16" i="48"/>
  <c r="FY13" i="215" s="1"/>
  <c r="P16" i="48"/>
  <c r="GA13" i="215" s="1"/>
  <c r="R16" i="48"/>
  <c r="GC13" i="215" s="1"/>
  <c r="T16" i="48"/>
  <c r="GE13" i="215" s="1"/>
  <c r="U16" i="48"/>
  <c r="GF13" i="215" s="1"/>
  <c r="E17" i="48"/>
  <c r="FP14" i="215" s="1"/>
  <c r="F17" i="48"/>
  <c r="FQ14" i="215" s="1"/>
  <c r="J17" i="48"/>
  <c r="FU14" i="215" s="1"/>
  <c r="N17" i="48"/>
  <c r="FY14" i="215" s="1"/>
  <c r="P17" i="48"/>
  <c r="GA14" i="215" s="1"/>
  <c r="R17" i="48"/>
  <c r="GC14" i="215" s="1"/>
  <c r="T17" i="48"/>
  <c r="GE14" i="215" s="1"/>
  <c r="E18" i="48"/>
  <c r="FP15" i="215" s="1"/>
  <c r="F18" i="48"/>
  <c r="FQ15" i="215" s="1"/>
  <c r="H18" i="48"/>
  <c r="FS15" i="215" s="1"/>
  <c r="I18" i="48"/>
  <c r="FT15" i="215" s="1"/>
  <c r="J18" i="48"/>
  <c r="FU15" i="215" s="1"/>
  <c r="N18" i="48"/>
  <c r="FY15" i="215" s="1"/>
  <c r="R18" i="48"/>
  <c r="GC15" i="215" s="1"/>
  <c r="T18" i="48"/>
  <c r="GE15" i="215" s="1"/>
  <c r="E19" i="48"/>
  <c r="FP16" i="215" s="1"/>
  <c r="F19" i="48"/>
  <c r="FQ16" i="215" s="1"/>
  <c r="J19" i="48"/>
  <c r="FU16" i="215" s="1"/>
  <c r="L19" i="48"/>
  <c r="FW16" i="215" s="1"/>
  <c r="M19" i="48"/>
  <c r="FX16" i="215" s="1"/>
  <c r="N19" i="48"/>
  <c r="FY16" i="215" s="1"/>
  <c r="R19" i="48"/>
  <c r="GC16" i="215" s="1"/>
  <c r="E20" i="48"/>
  <c r="FP17" i="215" s="1"/>
  <c r="F20" i="48"/>
  <c r="FQ17" i="215" s="1"/>
  <c r="J20" i="48"/>
  <c r="FU17" i="215" s="1"/>
  <c r="N20" i="48"/>
  <c r="FY17" i="215" s="1"/>
  <c r="P20" i="48"/>
  <c r="GA17" i="215" s="1"/>
  <c r="Q20" i="48"/>
  <c r="GB17" i="215" s="1"/>
  <c r="R20" i="48"/>
  <c r="GC17" i="215" s="1"/>
  <c r="E21" i="48"/>
  <c r="FP18" i="215" s="1"/>
  <c r="F21" i="48"/>
  <c r="FQ18" i="215" s="1"/>
  <c r="H21" i="48"/>
  <c r="FS18" i="215" s="1"/>
  <c r="I21" i="48"/>
  <c r="FT18" i="215" s="1"/>
  <c r="J21" i="48"/>
  <c r="FU18" i="215" s="1"/>
  <c r="N21" i="48"/>
  <c r="FY18" i="215" s="1"/>
  <c r="R21" i="48"/>
  <c r="GC18" i="215" s="1"/>
  <c r="T21" i="48"/>
  <c r="GE18" i="215" s="1"/>
  <c r="U21" i="48"/>
  <c r="GF18" i="215" s="1"/>
  <c r="E22" i="48"/>
  <c r="FP19" i="215" s="1"/>
  <c r="F22" i="48"/>
  <c r="FQ19" i="215" s="1"/>
  <c r="H22" i="48"/>
  <c r="FS19" i="215" s="1"/>
  <c r="J22" i="48"/>
  <c r="FU19" i="215" s="1"/>
  <c r="L22" i="48"/>
  <c r="FW19" i="215" s="1"/>
  <c r="M22" i="48"/>
  <c r="FX19" i="215" s="1"/>
  <c r="N22" i="48"/>
  <c r="FY19" i="215" s="1"/>
  <c r="R22" i="48"/>
  <c r="GC19" i="215" s="1"/>
  <c r="E23" i="48"/>
  <c r="FP20" i="215" s="1"/>
  <c r="F23" i="48"/>
  <c r="FQ20" i="215" s="1"/>
  <c r="H23" i="48"/>
  <c r="FS20" i="215" s="1"/>
  <c r="J23" i="48"/>
  <c r="FU20" i="215" s="1"/>
  <c r="L23" i="48"/>
  <c r="FW20" i="215" s="1"/>
  <c r="N23" i="48"/>
  <c r="FY20" i="215" s="1"/>
  <c r="P23" i="48"/>
  <c r="GA20" i="215" s="1"/>
  <c r="Q23" i="48"/>
  <c r="GB20" i="215" s="1"/>
  <c r="R23" i="48"/>
  <c r="GC20" i="215" s="1"/>
  <c r="E24" i="48"/>
  <c r="FP21" i="215" s="1"/>
  <c r="F24" i="48"/>
  <c r="FQ21" i="215" s="1"/>
  <c r="J24" i="48"/>
  <c r="FU21" i="215" s="1"/>
  <c r="L24" i="48"/>
  <c r="FW21" i="215" s="1"/>
  <c r="N24" i="48"/>
  <c r="FY21" i="215" s="1"/>
  <c r="P24" i="48"/>
  <c r="GA21" i="215" s="1"/>
  <c r="R24" i="48"/>
  <c r="GC21" i="215" s="1"/>
  <c r="T24" i="48"/>
  <c r="GE21" i="215" s="1"/>
  <c r="U24" i="48"/>
  <c r="GF21" i="215" s="1"/>
  <c r="J38" i="85"/>
  <c r="FA33" i="215" s="1"/>
  <c r="I38" i="85"/>
  <c r="EZ33" i="215" s="1"/>
  <c r="H38" i="85"/>
  <c r="EY33" i="215" s="1"/>
  <c r="C37" i="85"/>
  <c r="EU32" i="215" s="1"/>
  <c r="C36" i="85"/>
  <c r="EU31" i="215" s="1"/>
  <c r="C35" i="85"/>
  <c r="EU30" i="215" s="1"/>
  <c r="C34" i="85"/>
  <c r="EU29" i="215" s="1"/>
  <c r="C33" i="85"/>
  <c r="EU28" i="215" s="1"/>
  <c r="C32" i="85"/>
  <c r="EU27" i="215" s="1"/>
  <c r="C31" i="85"/>
  <c r="EU26" i="215" s="1"/>
  <c r="C30" i="85"/>
  <c r="EU25" i="215" s="1"/>
  <c r="C29" i="85"/>
  <c r="EU24" i="215" s="1"/>
  <c r="C28" i="85"/>
  <c r="EU23" i="215" s="1"/>
  <c r="C27" i="85"/>
  <c r="EU22" i="215" s="1"/>
  <c r="C26" i="85"/>
  <c r="EU21" i="215" s="1"/>
  <c r="C25" i="85"/>
  <c r="EU20" i="215" s="1"/>
  <c r="C24" i="85"/>
  <c r="EU19" i="215" s="1"/>
  <c r="C23" i="85"/>
  <c r="EU18" i="215" s="1"/>
  <c r="C22" i="85"/>
  <c r="EU17" i="215" s="1"/>
  <c r="C21" i="85"/>
  <c r="EU16" i="215" s="1"/>
  <c r="C20" i="85"/>
  <c r="EU15" i="215" s="1"/>
  <c r="C19" i="85"/>
  <c r="EU14" i="215" s="1"/>
  <c r="C18" i="85"/>
  <c r="EU13" i="215" s="1"/>
  <c r="C17" i="85"/>
  <c r="EU12" i="215" s="1"/>
  <c r="C16" i="85"/>
  <c r="EU11" i="215" s="1"/>
  <c r="C15" i="85"/>
  <c r="EU10" i="215" s="1"/>
  <c r="C14" i="85"/>
  <c r="EU9" i="215" s="1"/>
  <c r="C13" i="85"/>
  <c r="EU8" i="215" s="1"/>
  <c r="C12" i="85"/>
  <c r="EU7" i="215" s="1"/>
  <c r="C11" i="85"/>
  <c r="EU6" i="215" s="1"/>
  <c r="C10" i="85"/>
  <c r="EU5" i="215" s="1"/>
  <c r="C9" i="85"/>
  <c r="EU4" i="215" s="1"/>
  <c r="C8" i="85"/>
  <c r="EU3" i="215" s="1"/>
  <c r="K9" i="84"/>
  <c r="EN4" i="215" s="1"/>
  <c r="L9" i="84"/>
  <c r="EO4" i="215" s="1"/>
  <c r="K10" i="84"/>
  <c r="EN5" i="215" s="1"/>
  <c r="L10" i="84"/>
  <c r="EO5" i="215" s="1"/>
  <c r="K11" i="84"/>
  <c r="EN6" i="215" s="1"/>
  <c r="L11" i="84"/>
  <c r="EO6" i="215" s="1"/>
  <c r="K12" i="84"/>
  <c r="EN7" i="215" s="1"/>
  <c r="L12" i="84"/>
  <c r="EO7" i="215" s="1"/>
  <c r="K13" i="84"/>
  <c r="EN8" i="215" s="1"/>
  <c r="L13" i="84"/>
  <c r="EO8" i="215" s="1"/>
  <c r="K14" i="84"/>
  <c r="EN9" i="215" s="1"/>
  <c r="L14" i="84"/>
  <c r="EO9" i="215" s="1"/>
  <c r="K15" i="84"/>
  <c r="EN10" i="215" s="1"/>
  <c r="L15" i="84"/>
  <c r="EO10" i="215" s="1"/>
  <c r="K16" i="84"/>
  <c r="EN11" i="215" s="1"/>
  <c r="L16" i="84"/>
  <c r="EO11" i="215" s="1"/>
  <c r="K17" i="84"/>
  <c r="EN12" i="215" s="1"/>
  <c r="L17" i="84"/>
  <c r="EO12" i="215" s="1"/>
  <c r="K18" i="84"/>
  <c r="EN13" i="215" s="1"/>
  <c r="L18" i="84"/>
  <c r="EO13" i="215" s="1"/>
  <c r="K19" i="84"/>
  <c r="EN14" i="215" s="1"/>
  <c r="L19" i="84"/>
  <c r="EO14" i="215" s="1"/>
  <c r="K20" i="84"/>
  <c r="EN15" i="215" s="1"/>
  <c r="L20" i="84"/>
  <c r="EO15" i="215" s="1"/>
  <c r="K21" i="84"/>
  <c r="EN16" i="215" s="1"/>
  <c r="L21" i="84"/>
  <c r="EO16" i="215" s="1"/>
  <c r="K22" i="84"/>
  <c r="EN17" i="215" s="1"/>
  <c r="L22" i="84"/>
  <c r="EO17" i="215" s="1"/>
  <c r="K23" i="84"/>
  <c r="EN18" i="215" s="1"/>
  <c r="L23" i="84"/>
  <c r="EO18" i="215" s="1"/>
  <c r="K24" i="84"/>
  <c r="EN19" i="215" s="1"/>
  <c r="L24" i="84"/>
  <c r="EO19" i="215" s="1"/>
  <c r="J25" i="84"/>
  <c r="EM20" i="215" s="1"/>
  <c r="K25" i="84"/>
  <c r="EN20" i="215" s="1"/>
  <c r="L25" i="84"/>
  <c r="EO20" i="215" s="1"/>
  <c r="J26" i="84"/>
  <c r="EM21" i="215" s="1"/>
  <c r="K26" i="84"/>
  <c r="EN21" i="215" s="1"/>
  <c r="L26" i="84"/>
  <c r="EO21" i="215" s="1"/>
  <c r="J27" i="84"/>
  <c r="EM22" i="215" s="1"/>
  <c r="K27" i="84"/>
  <c r="EN22" i="215" s="1"/>
  <c r="L27" i="84"/>
  <c r="EO22" i="215" s="1"/>
  <c r="J28" i="84"/>
  <c r="EM23" i="215" s="1"/>
  <c r="K28" i="84"/>
  <c r="EN23" i="215" s="1"/>
  <c r="L28" i="84"/>
  <c r="EO23" i="215" s="1"/>
  <c r="J29" i="84"/>
  <c r="EM24" i="215" s="1"/>
  <c r="K29" i="84"/>
  <c r="EN24" i="215" s="1"/>
  <c r="L29" i="84"/>
  <c r="EO24" i="215" s="1"/>
  <c r="J30" i="84"/>
  <c r="EM25" i="215" s="1"/>
  <c r="K30" i="84"/>
  <c r="EN25" i="215" s="1"/>
  <c r="L30" i="84"/>
  <c r="EO25" i="215" s="1"/>
  <c r="J31" i="84"/>
  <c r="EM26" i="215" s="1"/>
  <c r="K31" i="84"/>
  <c r="EN26" i="215" s="1"/>
  <c r="L31" i="84"/>
  <c r="EO26" i="215" s="1"/>
  <c r="J32" i="84"/>
  <c r="EM27" i="215" s="1"/>
  <c r="K32" i="84"/>
  <c r="EN27" i="215" s="1"/>
  <c r="L32" i="84"/>
  <c r="EO27" i="215" s="1"/>
  <c r="J33" i="84"/>
  <c r="EM28" i="215" s="1"/>
  <c r="K33" i="84"/>
  <c r="EN28" i="215" s="1"/>
  <c r="L33" i="84"/>
  <c r="EO28" i="215" s="1"/>
  <c r="J34" i="84"/>
  <c r="EM29" i="215" s="1"/>
  <c r="K34" i="84"/>
  <c r="EN29" i="215" s="1"/>
  <c r="L34" i="84"/>
  <c r="EO29" i="215" s="1"/>
  <c r="J35" i="84"/>
  <c r="EM30" i="215" s="1"/>
  <c r="K35" i="84"/>
  <c r="EN30" i="215" s="1"/>
  <c r="L35" i="84"/>
  <c r="EO30" i="215" s="1"/>
  <c r="J36" i="84"/>
  <c r="EM31" i="215" s="1"/>
  <c r="K36" i="84"/>
  <c r="EN31" i="215" s="1"/>
  <c r="L36" i="84"/>
  <c r="EO31" i="215" s="1"/>
  <c r="J37" i="84"/>
  <c r="EM32" i="215" s="1"/>
  <c r="K37" i="84"/>
  <c r="EN32" i="215" s="1"/>
  <c r="L37" i="84"/>
  <c r="EO32" i="215" s="1"/>
  <c r="F38" i="84"/>
  <c r="EK33" i="215" s="1"/>
  <c r="E38" i="84"/>
  <c r="EJ33" i="215" s="1"/>
  <c r="D38" i="84"/>
  <c r="EI33" i="215" s="1"/>
  <c r="C37" i="84"/>
  <c r="EH32" i="215" s="1"/>
  <c r="C36" i="84"/>
  <c r="EH31" i="215" s="1"/>
  <c r="C35" i="84"/>
  <c r="EH30" i="215" s="1"/>
  <c r="C34" i="84"/>
  <c r="EH29" i="215" s="1"/>
  <c r="C33" i="84"/>
  <c r="EH28" i="215" s="1"/>
  <c r="C32" i="84"/>
  <c r="EH27" i="215" s="1"/>
  <c r="C31" i="84"/>
  <c r="EH26" i="215" s="1"/>
  <c r="C30" i="84"/>
  <c r="EH25" i="215" s="1"/>
  <c r="C29" i="84"/>
  <c r="EH24" i="215" s="1"/>
  <c r="C28" i="84"/>
  <c r="EH23" i="215" s="1"/>
  <c r="C27" i="84"/>
  <c r="EH22" i="215" s="1"/>
  <c r="C26" i="84"/>
  <c r="EH21" i="215" s="1"/>
  <c r="C25" i="84"/>
  <c r="EH20" i="215" s="1"/>
  <c r="C24" i="84"/>
  <c r="EH19" i="215" s="1"/>
  <c r="C23" i="84"/>
  <c r="EH18" i="215" s="1"/>
  <c r="C22" i="84"/>
  <c r="EH17" i="215" s="1"/>
  <c r="C21" i="84"/>
  <c r="EH16" i="215" s="1"/>
  <c r="C20" i="84"/>
  <c r="EH15" i="215" s="1"/>
  <c r="C19" i="84"/>
  <c r="EH14" i="215" s="1"/>
  <c r="C18" i="84"/>
  <c r="EH13" i="215" s="1"/>
  <c r="C17" i="84"/>
  <c r="EH12" i="215" s="1"/>
  <c r="C16" i="84"/>
  <c r="EH11" i="215" s="1"/>
  <c r="C15" i="84"/>
  <c r="EH10" i="215" s="1"/>
  <c r="C14" i="84"/>
  <c r="EH9" i="215" s="1"/>
  <c r="C13" i="84"/>
  <c r="EH8" i="215" s="1"/>
  <c r="C12" i="84"/>
  <c r="EH7" i="215" s="1"/>
  <c r="C11" i="84"/>
  <c r="EH6" i="215" s="1"/>
  <c r="C10" i="84"/>
  <c r="EH5" i="215" s="1"/>
  <c r="C9" i="84"/>
  <c r="EH4" i="215" s="1"/>
  <c r="C8" i="84"/>
  <c r="EH3" i="215" s="1"/>
  <c r="C18" i="11"/>
  <c r="DR13" i="215" s="1"/>
  <c r="N18" i="11"/>
  <c r="DZ13" i="215" s="1"/>
  <c r="O18" i="11"/>
  <c r="EA13" i="215" s="1"/>
  <c r="P18" i="11"/>
  <c r="EB13" i="215" s="1"/>
  <c r="C19" i="11"/>
  <c r="DR14" i="215" s="1"/>
  <c r="N19" i="11"/>
  <c r="DZ14" i="215" s="1"/>
  <c r="O19" i="11"/>
  <c r="EA14" i="215" s="1"/>
  <c r="P19" i="11"/>
  <c r="EB14" i="215" s="1"/>
  <c r="C20" i="11"/>
  <c r="DR15" i="215" s="1"/>
  <c r="N20" i="11"/>
  <c r="DZ15" i="215" s="1"/>
  <c r="O20" i="11"/>
  <c r="EA15" i="215" s="1"/>
  <c r="P20" i="11"/>
  <c r="EB15" i="215" s="1"/>
  <c r="C21" i="11"/>
  <c r="DR16" i="215" s="1"/>
  <c r="N21" i="11"/>
  <c r="DZ16" i="215" s="1"/>
  <c r="O21" i="11"/>
  <c r="EA16" i="215" s="1"/>
  <c r="P21" i="11"/>
  <c r="EB16" i="215" s="1"/>
  <c r="C22" i="11"/>
  <c r="DR17" i="215" s="1"/>
  <c r="N22" i="11"/>
  <c r="DZ17" i="215" s="1"/>
  <c r="O22" i="11"/>
  <c r="EA17" i="215" s="1"/>
  <c r="P22" i="11"/>
  <c r="EB17" i="215" s="1"/>
  <c r="C23" i="11"/>
  <c r="DR18" i="215" s="1"/>
  <c r="N23" i="11"/>
  <c r="DZ18" i="215" s="1"/>
  <c r="O23" i="11"/>
  <c r="EA18" i="215" s="1"/>
  <c r="P23" i="11"/>
  <c r="EB18" i="215" s="1"/>
  <c r="C24" i="11"/>
  <c r="DR19" i="215" s="1"/>
  <c r="N24" i="11"/>
  <c r="DZ19" i="215" s="1"/>
  <c r="O24" i="11"/>
  <c r="EA19" i="215" s="1"/>
  <c r="P24" i="11"/>
  <c r="EB19" i="215" s="1"/>
  <c r="C25" i="11"/>
  <c r="DR20" i="215" s="1"/>
  <c r="N25" i="11"/>
  <c r="DZ20" i="215" s="1"/>
  <c r="O25" i="11"/>
  <c r="EA20" i="215" s="1"/>
  <c r="P25" i="11"/>
  <c r="EB20" i="215" s="1"/>
  <c r="C26" i="11"/>
  <c r="DR21" i="215" s="1"/>
  <c r="N26" i="11"/>
  <c r="DZ21" i="215" s="1"/>
  <c r="O26" i="11"/>
  <c r="EA21" i="215" s="1"/>
  <c r="P26" i="11"/>
  <c r="EB21" i="215" s="1"/>
  <c r="C27" i="11"/>
  <c r="DR22" i="215" s="1"/>
  <c r="N27" i="11"/>
  <c r="DZ22" i="215" s="1"/>
  <c r="O27" i="11"/>
  <c r="EA22" i="215" s="1"/>
  <c r="P27" i="11"/>
  <c r="EB22" i="215" s="1"/>
  <c r="C28" i="11"/>
  <c r="DR23" i="215" s="1"/>
  <c r="N28" i="11"/>
  <c r="DZ23" i="215" s="1"/>
  <c r="O28" i="11"/>
  <c r="EA23" i="215" s="1"/>
  <c r="P28" i="11"/>
  <c r="EB23" i="215" s="1"/>
  <c r="C29" i="11"/>
  <c r="DR24" i="215" s="1"/>
  <c r="N29" i="11"/>
  <c r="DZ24" i="215" s="1"/>
  <c r="O29" i="11"/>
  <c r="EA24" i="215" s="1"/>
  <c r="P29" i="11"/>
  <c r="EB24" i="215" s="1"/>
  <c r="C30" i="11"/>
  <c r="DR25" i="215" s="1"/>
  <c r="N30" i="11"/>
  <c r="DZ25" i="215" s="1"/>
  <c r="O30" i="11"/>
  <c r="EA25" i="215" s="1"/>
  <c r="P30" i="11"/>
  <c r="EB25" i="215" s="1"/>
  <c r="C31" i="11"/>
  <c r="DR26" i="215" s="1"/>
  <c r="N31" i="11"/>
  <c r="DZ26" i="215" s="1"/>
  <c r="O31" i="11"/>
  <c r="EA26" i="215" s="1"/>
  <c r="P31" i="11"/>
  <c r="EB26" i="215" s="1"/>
  <c r="C32" i="11"/>
  <c r="DR27" i="215" s="1"/>
  <c r="N32" i="11"/>
  <c r="DZ27" i="215" s="1"/>
  <c r="O32" i="11"/>
  <c r="EA27" i="215" s="1"/>
  <c r="P32" i="11"/>
  <c r="EB27" i="215" s="1"/>
  <c r="C33" i="11"/>
  <c r="DR28" i="215" s="1"/>
  <c r="N33" i="11"/>
  <c r="DZ28" i="215" s="1"/>
  <c r="O33" i="11"/>
  <c r="EA28" i="215" s="1"/>
  <c r="P33" i="11"/>
  <c r="EB28" i="215" s="1"/>
  <c r="C34" i="11"/>
  <c r="DR29" i="215" s="1"/>
  <c r="N34" i="11"/>
  <c r="DZ29" i="215" s="1"/>
  <c r="O34" i="11"/>
  <c r="EA29" i="215" s="1"/>
  <c r="P34" i="11"/>
  <c r="EB29" i="215" s="1"/>
  <c r="C35" i="11"/>
  <c r="DR30" i="215" s="1"/>
  <c r="N35" i="11"/>
  <c r="DZ30" i="215" s="1"/>
  <c r="O35" i="11"/>
  <c r="EA30" i="215" s="1"/>
  <c r="P35" i="11"/>
  <c r="EB30" i="215" s="1"/>
  <c r="C36" i="11"/>
  <c r="DR31" i="215" s="1"/>
  <c r="N36" i="11"/>
  <c r="DZ31" i="215" s="1"/>
  <c r="O36" i="11"/>
  <c r="EA31" i="215" s="1"/>
  <c r="P36" i="11"/>
  <c r="EB31" i="215" s="1"/>
  <c r="C37" i="11"/>
  <c r="DR32" i="215" s="1"/>
  <c r="N37" i="11"/>
  <c r="DZ32" i="215" s="1"/>
  <c r="O37" i="11"/>
  <c r="EA32" i="215" s="1"/>
  <c r="P37" i="11"/>
  <c r="EB32" i="215" s="1"/>
  <c r="F38" i="83"/>
  <c r="LY33" i="215" s="1"/>
  <c r="E38" i="83"/>
  <c r="LX33" i="215" s="1"/>
  <c r="D38" i="83"/>
  <c r="LW33" i="215" s="1"/>
  <c r="C37" i="83"/>
  <c r="LV32" i="215" s="1"/>
  <c r="C36" i="83"/>
  <c r="LV31" i="215" s="1"/>
  <c r="C35" i="83"/>
  <c r="LV30" i="215" s="1"/>
  <c r="C34" i="83"/>
  <c r="LV29" i="215" s="1"/>
  <c r="C33" i="83"/>
  <c r="LV28" i="215" s="1"/>
  <c r="C32" i="83"/>
  <c r="LV27" i="215" s="1"/>
  <c r="C31" i="83"/>
  <c r="LV26" i="215" s="1"/>
  <c r="C30" i="83"/>
  <c r="LV25" i="215" s="1"/>
  <c r="C29" i="83"/>
  <c r="LV24" i="215" s="1"/>
  <c r="C28" i="83"/>
  <c r="LV23" i="215" s="1"/>
  <c r="C27" i="83"/>
  <c r="LV22" i="215" s="1"/>
  <c r="C26" i="83"/>
  <c r="LV21" i="215" s="1"/>
  <c r="C25" i="83"/>
  <c r="LV20" i="215" s="1"/>
  <c r="C24" i="83"/>
  <c r="LV19" i="215" s="1"/>
  <c r="C23" i="83"/>
  <c r="LV18" i="215" s="1"/>
  <c r="C22" i="83"/>
  <c r="LV17" i="215" s="1"/>
  <c r="C21" i="83"/>
  <c r="LV16" i="215" s="1"/>
  <c r="C20" i="83"/>
  <c r="LV15" i="215" s="1"/>
  <c r="C19" i="83"/>
  <c r="LV14" i="215" s="1"/>
  <c r="C18" i="83"/>
  <c r="LV13" i="215" s="1"/>
  <c r="C17" i="83"/>
  <c r="LV12" i="215" s="1"/>
  <c r="C16" i="83"/>
  <c r="LV11" i="215" s="1"/>
  <c r="C15" i="83"/>
  <c r="LV10" i="215" s="1"/>
  <c r="C14" i="83"/>
  <c r="LV9" i="215" s="1"/>
  <c r="C13" i="83"/>
  <c r="LV8" i="215" s="1"/>
  <c r="C12" i="83"/>
  <c r="LV7" i="215" s="1"/>
  <c r="C11" i="83"/>
  <c r="LV6" i="215" s="1"/>
  <c r="C10" i="83"/>
  <c r="LV5" i="215" s="1"/>
  <c r="C9" i="83"/>
  <c r="LV4" i="215" s="1"/>
  <c r="C8" i="83"/>
  <c r="LV3" i="215" s="1"/>
  <c r="J37" i="82"/>
  <c r="LO33" i="215" s="1"/>
  <c r="I37" i="82"/>
  <c r="LN33" i="215" s="1"/>
  <c r="H37" i="82"/>
  <c r="LM33" i="215" s="1"/>
  <c r="C36" i="82"/>
  <c r="LI32" i="215" s="1"/>
  <c r="C35" i="82"/>
  <c r="LI31" i="215" s="1"/>
  <c r="C34" i="82"/>
  <c r="LI30" i="215" s="1"/>
  <c r="C33" i="82"/>
  <c r="LI29" i="215" s="1"/>
  <c r="C32" i="82"/>
  <c r="LI28" i="215" s="1"/>
  <c r="C31" i="82"/>
  <c r="LI27" i="215" s="1"/>
  <c r="C30" i="82"/>
  <c r="LI26" i="215" s="1"/>
  <c r="C29" i="82"/>
  <c r="LI25" i="215" s="1"/>
  <c r="C28" i="82"/>
  <c r="LI24" i="215" s="1"/>
  <c r="C27" i="82"/>
  <c r="LI23" i="215" s="1"/>
  <c r="C26" i="82"/>
  <c r="LI22" i="215" s="1"/>
  <c r="C25" i="82"/>
  <c r="LI21" i="215" s="1"/>
  <c r="C24" i="82"/>
  <c r="LI20" i="215" s="1"/>
  <c r="C23" i="82"/>
  <c r="LI19" i="215" s="1"/>
  <c r="C22" i="82"/>
  <c r="LI18" i="215" s="1"/>
  <c r="C21" i="82"/>
  <c r="LI17" i="215" s="1"/>
  <c r="C20" i="82"/>
  <c r="LI16" i="215" s="1"/>
  <c r="C19" i="82"/>
  <c r="LI15" i="215" s="1"/>
  <c r="C18" i="82"/>
  <c r="LI14" i="215" s="1"/>
  <c r="C17" i="82"/>
  <c r="LI13" i="215" s="1"/>
  <c r="C16" i="82"/>
  <c r="LI12" i="215" s="1"/>
  <c r="C15" i="82"/>
  <c r="LI11" i="215" s="1"/>
  <c r="C14" i="82"/>
  <c r="LI10" i="215" s="1"/>
  <c r="C13" i="82"/>
  <c r="LI9" i="215" s="1"/>
  <c r="C12" i="82"/>
  <c r="LI8" i="215" s="1"/>
  <c r="C11" i="82"/>
  <c r="LI7" i="215" s="1"/>
  <c r="C10" i="82"/>
  <c r="LI6" i="215" s="1"/>
  <c r="C9" i="82"/>
  <c r="LI5" i="215" s="1"/>
  <c r="C8" i="82"/>
  <c r="LI4" i="215" s="1"/>
  <c r="C7" i="82"/>
  <c r="LI3" i="215" s="1"/>
  <c r="F38" i="81"/>
  <c r="KX33" i="215" s="1"/>
  <c r="E38" i="81"/>
  <c r="KW33" i="215" s="1"/>
  <c r="D38" i="81"/>
  <c r="KV33" i="215" s="1"/>
  <c r="C37" i="81"/>
  <c r="KU32" i="215" s="1"/>
  <c r="C36" i="81"/>
  <c r="KU31" i="215" s="1"/>
  <c r="C35" i="81"/>
  <c r="KU30" i="215" s="1"/>
  <c r="C34" i="81"/>
  <c r="KU29" i="215" s="1"/>
  <c r="C33" i="81"/>
  <c r="KU28" i="215" s="1"/>
  <c r="C32" i="81"/>
  <c r="KU27" i="215" s="1"/>
  <c r="C31" i="81"/>
  <c r="KU26" i="215" s="1"/>
  <c r="C30" i="81"/>
  <c r="KU25" i="215" s="1"/>
  <c r="C29" i="81"/>
  <c r="KU24" i="215" s="1"/>
  <c r="C28" i="81"/>
  <c r="KU23" i="215" s="1"/>
  <c r="C27" i="81"/>
  <c r="KU22" i="215" s="1"/>
  <c r="C26" i="81"/>
  <c r="KU21" i="215" s="1"/>
  <c r="C25" i="81"/>
  <c r="KU20" i="215" s="1"/>
  <c r="C24" i="81"/>
  <c r="KU19" i="215" s="1"/>
  <c r="C23" i="81"/>
  <c r="KU18" i="215" s="1"/>
  <c r="C22" i="81"/>
  <c r="KU17" i="215" s="1"/>
  <c r="C21" i="81"/>
  <c r="KU16" i="215" s="1"/>
  <c r="C20" i="81"/>
  <c r="KU15" i="215" s="1"/>
  <c r="C19" i="81"/>
  <c r="KU14" i="215" s="1"/>
  <c r="C18" i="81"/>
  <c r="KU13" i="215" s="1"/>
  <c r="C17" i="81"/>
  <c r="KU12" i="215" s="1"/>
  <c r="C16" i="81"/>
  <c r="KU11" i="215" s="1"/>
  <c r="C15" i="81"/>
  <c r="KU10" i="215" s="1"/>
  <c r="C14" i="81"/>
  <c r="KU9" i="215" s="1"/>
  <c r="C13" i="81"/>
  <c r="KU8" i="215" s="1"/>
  <c r="C12" i="81"/>
  <c r="KU7" i="215" s="1"/>
  <c r="C11" i="81"/>
  <c r="KU6" i="215" s="1"/>
  <c r="C10" i="81"/>
  <c r="KU5" i="215" s="1"/>
  <c r="C9" i="81"/>
  <c r="KU4" i="215" s="1"/>
  <c r="C8" i="81"/>
  <c r="KU3" i="215" s="1"/>
  <c r="C15" i="26"/>
  <c r="AC13" i="215" s="1"/>
  <c r="C120" i="26"/>
  <c r="BL13" i="215" s="1"/>
  <c r="C16" i="26"/>
  <c r="AC14" i="215" s="1"/>
  <c r="C51" i="26"/>
  <c r="AJ14" i="215" s="1"/>
  <c r="C17" i="26"/>
  <c r="AC15" i="215" s="1"/>
  <c r="C122" i="26"/>
  <c r="BL15" i="215" s="1"/>
  <c r="C18" i="26"/>
  <c r="AC16" i="215" s="1"/>
  <c r="C19" i="26"/>
  <c r="AC17" i="215" s="1"/>
  <c r="C124" i="26"/>
  <c r="BL17" i="215" s="1"/>
  <c r="C20" i="26"/>
  <c r="AC18" i="215" s="1"/>
  <c r="C21" i="26"/>
  <c r="AC19" i="215" s="1"/>
  <c r="C126" i="26"/>
  <c r="BL19" i="215" s="1"/>
  <c r="C22" i="26"/>
  <c r="AC20" i="215" s="1"/>
  <c r="C23" i="26"/>
  <c r="AC21" i="215" s="1"/>
  <c r="C58" i="26"/>
  <c r="AJ21" i="215" s="1"/>
  <c r="C93" i="26"/>
  <c r="AX21" i="215" s="1"/>
  <c r="C24" i="26"/>
  <c r="AC22" i="215" s="1"/>
  <c r="C25" i="26"/>
  <c r="AC23" i="215" s="1"/>
  <c r="C26" i="26"/>
  <c r="AC24" i="215" s="1"/>
  <c r="C131" i="26"/>
  <c r="BL24" i="215" s="1"/>
  <c r="C27" i="26"/>
  <c r="AC25" i="215" s="1"/>
  <c r="C28" i="26"/>
  <c r="AC26" i="215" s="1"/>
  <c r="C29" i="26"/>
  <c r="AC27" i="215" s="1"/>
  <c r="C134" i="26"/>
  <c r="BL27" i="215" s="1"/>
  <c r="C30" i="26"/>
  <c r="AC28" i="215" s="1"/>
  <c r="C31" i="26"/>
  <c r="AC29" i="215" s="1"/>
  <c r="C136" i="26"/>
  <c r="BL29" i="215" s="1"/>
  <c r="C32" i="26"/>
  <c r="AC30" i="215" s="1"/>
  <c r="C33" i="26"/>
  <c r="AC31" i="215" s="1"/>
  <c r="C138" i="26"/>
  <c r="BL31" i="215" s="1"/>
  <c r="C34" i="26"/>
  <c r="AC32" i="215" s="1"/>
  <c r="C15" i="56"/>
  <c r="MG12" i="215" s="1"/>
  <c r="C16" i="56"/>
  <c r="MG13" i="215" s="1"/>
  <c r="C17" i="56"/>
  <c r="MG14" i="215" s="1"/>
  <c r="C18" i="56"/>
  <c r="MG15" i="215" s="1"/>
  <c r="C19" i="56"/>
  <c r="MG16" i="215" s="1"/>
  <c r="C20" i="56"/>
  <c r="MG17" i="215" s="1"/>
  <c r="C21" i="56"/>
  <c r="MG18" i="215" s="1"/>
  <c r="C22" i="56"/>
  <c r="MG19" i="215" s="1"/>
  <c r="C23" i="56"/>
  <c r="MG20" i="215" s="1"/>
  <c r="C24" i="56"/>
  <c r="MG21" i="215" s="1"/>
  <c r="C25" i="56"/>
  <c r="MG22" i="215" s="1"/>
  <c r="C26" i="56"/>
  <c r="MG23" i="215" s="1"/>
  <c r="C27" i="56"/>
  <c r="MG24" i="215" s="1"/>
  <c r="C28" i="56"/>
  <c r="MG25" i="215" s="1"/>
  <c r="C29" i="56"/>
  <c r="MG26" i="215" s="1"/>
  <c r="C30" i="56"/>
  <c r="MG27" i="215" s="1"/>
  <c r="C31" i="56"/>
  <c r="MG28" i="215" s="1"/>
  <c r="C32" i="56"/>
  <c r="MG29" i="215" s="1"/>
  <c r="C33" i="56"/>
  <c r="MG30" i="215" s="1"/>
  <c r="C34" i="56"/>
  <c r="MG31" i="215" s="1"/>
  <c r="C35" i="56"/>
  <c r="MG32" i="215" s="1"/>
  <c r="C16" i="19"/>
  <c r="KD11" i="215" s="1"/>
  <c r="N16" i="19"/>
  <c r="KL11" i="215" s="1"/>
  <c r="O16" i="19"/>
  <c r="KM11" i="215" s="1"/>
  <c r="P16" i="19"/>
  <c r="KN11" i="215" s="1"/>
  <c r="C17" i="19"/>
  <c r="KD12" i="215" s="1"/>
  <c r="N17" i="19"/>
  <c r="KL12" i="215" s="1"/>
  <c r="O17" i="19"/>
  <c r="KM12" i="215" s="1"/>
  <c r="P17" i="19"/>
  <c r="KN12" i="215" s="1"/>
  <c r="C18" i="19"/>
  <c r="KD13" i="215" s="1"/>
  <c r="N18" i="19"/>
  <c r="KL13" i="215" s="1"/>
  <c r="O18" i="19"/>
  <c r="KM13" i="215" s="1"/>
  <c r="P18" i="19"/>
  <c r="KN13" i="215" s="1"/>
  <c r="C19" i="19"/>
  <c r="KD14" i="215" s="1"/>
  <c r="N19" i="19"/>
  <c r="KL14" i="215" s="1"/>
  <c r="O19" i="19"/>
  <c r="KM14" i="215" s="1"/>
  <c r="P19" i="19"/>
  <c r="KN14" i="215" s="1"/>
  <c r="C20" i="19"/>
  <c r="KD15" i="215" s="1"/>
  <c r="N20" i="19"/>
  <c r="KL15" i="215" s="1"/>
  <c r="O20" i="19"/>
  <c r="KM15" i="215" s="1"/>
  <c r="P20" i="19"/>
  <c r="KN15" i="215" s="1"/>
  <c r="C21" i="19"/>
  <c r="KD16" i="215" s="1"/>
  <c r="N21" i="19"/>
  <c r="KL16" i="215" s="1"/>
  <c r="O21" i="19"/>
  <c r="KM16" i="215" s="1"/>
  <c r="P21" i="19"/>
  <c r="KN16" i="215" s="1"/>
  <c r="C22" i="19"/>
  <c r="KD17" i="215" s="1"/>
  <c r="N22" i="19"/>
  <c r="KL17" i="215" s="1"/>
  <c r="O22" i="19"/>
  <c r="KM17" i="215" s="1"/>
  <c r="P22" i="19"/>
  <c r="KN17" i="215" s="1"/>
  <c r="C23" i="19"/>
  <c r="KD18" i="215" s="1"/>
  <c r="N23" i="19"/>
  <c r="KL18" i="215" s="1"/>
  <c r="O23" i="19"/>
  <c r="KM18" i="215" s="1"/>
  <c r="P23" i="19"/>
  <c r="KN18" i="215" s="1"/>
  <c r="C24" i="19"/>
  <c r="KD19" i="215" s="1"/>
  <c r="N24" i="19"/>
  <c r="KL19" i="215" s="1"/>
  <c r="O24" i="19"/>
  <c r="KM19" i="215" s="1"/>
  <c r="P24" i="19"/>
  <c r="KN19" i="215" s="1"/>
  <c r="C25" i="19"/>
  <c r="KD20" i="215" s="1"/>
  <c r="N25" i="19"/>
  <c r="KL20" i="215" s="1"/>
  <c r="O25" i="19"/>
  <c r="KM20" i="215" s="1"/>
  <c r="P25" i="19"/>
  <c r="KN20" i="215" s="1"/>
  <c r="C26" i="19"/>
  <c r="KD21" i="215" s="1"/>
  <c r="N26" i="19"/>
  <c r="KL21" i="215" s="1"/>
  <c r="O26" i="19"/>
  <c r="KM21" i="215" s="1"/>
  <c r="P26" i="19"/>
  <c r="KN21" i="215" s="1"/>
  <c r="C27" i="19"/>
  <c r="KD22" i="215" s="1"/>
  <c r="N27" i="19"/>
  <c r="KL22" i="215" s="1"/>
  <c r="O27" i="19"/>
  <c r="KM22" i="215" s="1"/>
  <c r="P27" i="19"/>
  <c r="KN22" i="215" s="1"/>
  <c r="C28" i="19"/>
  <c r="KD23" i="215" s="1"/>
  <c r="N28" i="19"/>
  <c r="KL23" i="215" s="1"/>
  <c r="O28" i="19"/>
  <c r="KM23" i="215" s="1"/>
  <c r="P28" i="19"/>
  <c r="KN23" i="215" s="1"/>
  <c r="C29" i="19"/>
  <c r="KD24" i="215" s="1"/>
  <c r="N29" i="19"/>
  <c r="KL24" i="215" s="1"/>
  <c r="O29" i="19"/>
  <c r="KM24" i="215" s="1"/>
  <c r="P29" i="19"/>
  <c r="KN24" i="215" s="1"/>
  <c r="C30" i="19"/>
  <c r="KD25" i="215" s="1"/>
  <c r="N30" i="19"/>
  <c r="KL25" i="215" s="1"/>
  <c r="O30" i="19"/>
  <c r="KM25" i="215" s="1"/>
  <c r="P30" i="19"/>
  <c r="KN25" i="215" s="1"/>
  <c r="C31" i="19"/>
  <c r="KD26" i="215" s="1"/>
  <c r="N31" i="19"/>
  <c r="KL26" i="215" s="1"/>
  <c r="O31" i="19"/>
  <c r="KM26" i="215" s="1"/>
  <c r="P31" i="19"/>
  <c r="KN26" i="215" s="1"/>
  <c r="C32" i="19"/>
  <c r="KD27" i="215" s="1"/>
  <c r="N32" i="19"/>
  <c r="KL27" i="215" s="1"/>
  <c r="O32" i="19"/>
  <c r="KM27" i="215" s="1"/>
  <c r="P32" i="19"/>
  <c r="KN27" i="215" s="1"/>
  <c r="C33" i="19"/>
  <c r="KD28" i="215" s="1"/>
  <c r="N33" i="19"/>
  <c r="KL28" i="215" s="1"/>
  <c r="O33" i="19"/>
  <c r="KM28" i="215" s="1"/>
  <c r="P33" i="19"/>
  <c r="KN28" i="215" s="1"/>
  <c r="C34" i="19"/>
  <c r="KD29" i="215" s="1"/>
  <c r="N34" i="19"/>
  <c r="KL29" i="215" s="1"/>
  <c r="O34" i="19"/>
  <c r="KM29" i="215" s="1"/>
  <c r="P34" i="19"/>
  <c r="KN29" i="215" s="1"/>
  <c r="C35" i="19"/>
  <c r="KD30" i="215" s="1"/>
  <c r="N35" i="19"/>
  <c r="KL30" i="215" s="1"/>
  <c r="O35" i="19"/>
  <c r="KM30" i="215" s="1"/>
  <c r="P35" i="19"/>
  <c r="KN30" i="215" s="1"/>
  <c r="C36" i="19"/>
  <c r="KD31" i="215" s="1"/>
  <c r="N36" i="19"/>
  <c r="KL31" i="215" s="1"/>
  <c r="O36" i="19"/>
  <c r="KM31" i="215" s="1"/>
  <c r="P36" i="19"/>
  <c r="KN31" i="215" s="1"/>
  <c r="C37" i="19"/>
  <c r="KD32" i="215" s="1"/>
  <c r="N37" i="19"/>
  <c r="KL32" i="215" s="1"/>
  <c r="O37" i="19"/>
  <c r="KM32" i="215" s="1"/>
  <c r="P37" i="19"/>
  <c r="KN32" i="215" s="1"/>
  <c r="C17" i="68"/>
  <c r="JJ12" i="215" s="1"/>
  <c r="C18" i="68"/>
  <c r="JJ13" i="215" s="1"/>
  <c r="C19" i="68"/>
  <c r="JJ14" i="215" s="1"/>
  <c r="C20" i="68"/>
  <c r="JJ15" i="215" s="1"/>
  <c r="C21" i="68"/>
  <c r="JJ16" i="215" s="1"/>
  <c r="C22" i="68"/>
  <c r="JJ17" i="215" s="1"/>
  <c r="C23" i="68"/>
  <c r="JJ18" i="215" s="1"/>
  <c r="C24" i="68"/>
  <c r="JJ19" i="215" s="1"/>
  <c r="C25" i="68"/>
  <c r="JJ20" i="215" s="1"/>
  <c r="C26" i="68"/>
  <c r="JJ21" i="215" s="1"/>
  <c r="C27" i="68"/>
  <c r="JJ22" i="215" s="1"/>
  <c r="C28" i="68"/>
  <c r="JJ23" i="215" s="1"/>
  <c r="C29" i="68"/>
  <c r="JJ24" i="215" s="1"/>
  <c r="C30" i="68"/>
  <c r="JJ25" i="215" s="1"/>
  <c r="C31" i="68"/>
  <c r="JJ26" i="215" s="1"/>
  <c r="C32" i="68"/>
  <c r="JJ27" i="215" s="1"/>
  <c r="C33" i="68"/>
  <c r="JJ28" i="215" s="1"/>
  <c r="C34" i="68"/>
  <c r="JJ29" i="215" s="1"/>
  <c r="C35" i="68"/>
  <c r="JJ30" i="215" s="1"/>
  <c r="C36" i="68"/>
  <c r="JJ31" i="215" s="1"/>
  <c r="C37" i="68"/>
  <c r="JJ32" i="215" s="1"/>
  <c r="C17" i="67"/>
  <c r="IX12" i="215" s="1"/>
  <c r="C18" i="67"/>
  <c r="IX13" i="215" s="1"/>
  <c r="C19" i="67"/>
  <c r="IX14" i="215" s="1"/>
  <c r="C20" i="67"/>
  <c r="IX15" i="215" s="1"/>
  <c r="C21" i="67"/>
  <c r="IX16" i="215" s="1"/>
  <c r="C22" i="67"/>
  <c r="IX17" i="215" s="1"/>
  <c r="C23" i="67"/>
  <c r="IX18" i="215" s="1"/>
  <c r="C24" i="67"/>
  <c r="IX19" i="215" s="1"/>
  <c r="C25" i="67"/>
  <c r="IX20" i="215" s="1"/>
  <c r="C26" i="67"/>
  <c r="IX21" i="215" s="1"/>
  <c r="C27" i="67"/>
  <c r="IX22" i="215" s="1"/>
  <c r="C28" i="67"/>
  <c r="IX23" i="215" s="1"/>
  <c r="C29" i="67"/>
  <c r="IX24" i="215" s="1"/>
  <c r="C30" i="67"/>
  <c r="IX25" i="215" s="1"/>
  <c r="C31" i="67"/>
  <c r="IX26" i="215" s="1"/>
  <c r="C32" i="67"/>
  <c r="IX27" i="215" s="1"/>
  <c r="C33" i="67"/>
  <c r="IX28" i="215" s="1"/>
  <c r="C34" i="67"/>
  <c r="IX29" i="215" s="1"/>
  <c r="C35" i="67"/>
  <c r="IX30" i="215" s="1"/>
  <c r="C36" i="67"/>
  <c r="IX31" i="215" s="1"/>
  <c r="C37" i="67"/>
  <c r="IX32" i="215" s="1"/>
  <c r="C17" i="66"/>
  <c r="IK12" i="215" s="1"/>
  <c r="J17" i="66"/>
  <c r="IP12" i="215" s="1"/>
  <c r="K17" i="66"/>
  <c r="IQ12" i="215" s="1"/>
  <c r="L17" i="66"/>
  <c r="IR12" i="215" s="1"/>
  <c r="C18" i="66"/>
  <c r="IK13" i="215" s="1"/>
  <c r="J18" i="66"/>
  <c r="IP13" i="215" s="1"/>
  <c r="K18" i="66"/>
  <c r="IQ13" i="215" s="1"/>
  <c r="L18" i="66"/>
  <c r="IR13" i="215" s="1"/>
  <c r="C19" i="66"/>
  <c r="IK14" i="215" s="1"/>
  <c r="J19" i="66"/>
  <c r="IP14" i="215" s="1"/>
  <c r="K19" i="66"/>
  <c r="IQ14" i="215" s="1"/>
  <c r="L19" i="66"/>
  <c r="IR14" i="215" s="1"/>
  <c r="C20" i="66"/>
  <c r="IK15" i="215" s="1"/>
  <c r="J20" i="66"/>
  <c r="IP15" i="215" s="1"/>
  <c r="K20" i="66"/>
  <c r="IQ15" i="215" s="1"/>
  <c r="L20" i="66"/>
  <c r="IR15" i="215" s="1"/>
  <c r="C21" i="66"/>
  <c r="IK16" i="215" s="1"/>
  <c r="J21" i="66"/>
  <c r="IP16" i="215" s="1"/>
  <c r="K21" i="66"/>
  <c r="IQ16" i="215" s="1"/>
  <c r="L21" i="66"/>
  <c r="IR16" i="215" s="1"/>
  <c r="C22" i="66"/>
  <c r="IK17" i="215" s="1"/>
  <c r="J22" i="66"/>
  <c r="IP17" i="215" s="1"/>
  <c r="K22" i="66"/>
  <c r="IQ17" i="215" s="1"/>
  <c r="L22" i="66"/>
  <c r="IR17" i="215" s="1"/>
  <c r="C23" i="66"/>
  <c r="IK18" i="215" s="1"/>
  <c r="J23" i="66"/>
  <c r="IP18" i="215" s="1"/>
  <c r="K23" i="66"/>
  <c r="IQ18" i="215" s="1"/>
  <c r="L23" i="66"/>
  <c r="IR18" i="215" s="1"/>
  <c r="C24" i="66"/>
  <c r="IK19" i="215" s="1"/>
  <c r="J24" i="66"/>
  <c r="IP19" i="215" s="1"/>
  <c r="K24" i="66"/>
  <c r="IQ19" i="215" s="1"/>
  <c r="L24" i="66"/>
  <c r="IR19" i="215" s="1"/>
  <c r="C25" i="66"/>
  <c r="IK20" i="215" s="1"/>
  <c r="J25" i="66"/>
  <c r="IP20" i="215" s="1"/>
  <c r="K25" i="66"/>
  <c r="IQ20" i="215" s="1"/>
  <c r="L25" i="66"/>
  <c r="IR20" i="215" s="1"/>
  <c r="C26" i="66"/>
  <c r="IK21" i="215" s="1"/>
  <c r="J26" i="66"/>
  <c r="IP21" i="215" s="1"/>
  <c r="K26" i="66"/>
  <c r="IQ21" i="215" s="1"/>
  <c r="L26" i="66"/>
  <c r="IR21" i="215" s="1"/>
  <c r="C27" i="66"/>
  <c r="IK22" i="215" s="1"/>
  <c r="J27" i="66"/>
  <c r="IP22" i="215" s="1"/>
  <c r="K27" i="66"/>
  <c r="IQ22" i="215" s="1"/>
  <c r="L27" i="66"/>
  <c r="IR22" i="215" s="1"/>
  <c r="C28" i="66"/>
  <c r="IK23" i="215" s="1"/>
  <c r="J28" i="66"/>
  <c r="IP23" i="215" s="1"/>
  <c r="K28" i="66"/>
  <c r="IQ23" i="215" s="1"/>
  <c r="L28" i="66"/>
  <c r="IR23" i="215" s="1"/>
  <c r="C29" i="66"/>
  <c r="IK24" i="215" s="1"/>
  <c r="J29" i="66"/>
  <c r="IP24" i="215" s="1"/>
  <c r="K29" i="66"/>
  <c r="IQ24" i="215" s="1"/>
  <c r="L29" i="66"/>
  <c r="IR24" i="215" s="1"/>
  <c r="C30" i="66"/>
  <c r="IK25" i="215" s="1"/>
  <c r="J30" i="66"/>
  <c r="IP25" i="215" s="1"/>
  <c r="K30" i="66"/>
  <c r="IQ25" i="215" s="1"/>
  <c r="L30" i="66"/>
  <c r="IR25" i="215" s="1"/>
  <c r="C31" i="66"/>
  <c r="IK26" i="215" s="1"/>
  <c r="J31" i="66"/>
  <c r="IP26" i="215" s="1"/>
  <c r="K31" i="66"/>
  <c r="IQ26" i="215" s="1"/>
  <c r="L31" i="66"/>
  <c r="IR26" i="215" s="1"/>
  <c r="C32" i="66"/>
  <c r="IK27" i="215" s="1"/>
  <c r="J32" i="66"/>
  <c r="IP27" i="215" s="1"/>
  <c r="K32" i="66"/>
  <c r="IQ27" i="215" s="1"/>
  <c r="L32" i="66"/>
  <c r="IR27" i="215" s="1"/>
  <c r="C33" i="66"/>
  <c r="IK28" i="215" s="1"/>
  <c r="J33" i="66"/>
  <c r="IP28" i="215" s="1"/>
  <c r="K33" i="66"/>
  <c r="IQ28" i="215" s="1"/>
  <c r="L33" i="66"/>
  <c r="IR28" i="215" s="1"/>
  <c r="C34" i="66"/>
  <c r="IK29" i="215" s="1"/>
  <c r="J34" i="66"/>
  <c r="IP29" i="215" s="1"/>
  <c r="K34" i="66"/>
  <c r="IQ29" i="215" s="1"/>
  <c r="L34" i="66"/>
  <c r="IR29" i="215" s="1"/>
  <c r="C35" i="66"/>
  <c r="IK30" i="215" s="1"/>
  <c r="J35" i="66"/>
  <c r="IP30" i="215" s="1"/>
  <c r="K35" i="66"/>
  <c r="IQ30" i="215" s="1"/>
  <c r="L35" i="66"/>
  <c r="IR30" i="215" s="1"/>
  <c r="C36" i="66"/>
  <c r="IK31" i="215" s="1"/>
  <c r="J36" i="66"/>
  <c r="IP31" i="215" s="1"/>
  <c r="K36" i="66"/>
  <c r="IQ31" i="215" s="1"/>
  <c r="L36" i="66"/>
  <c r="IR31" i="215" s="1"/>
  <c r="C37" i="66"/>
  <c r="IK32" i="215" s="1"/>
  <c r="J37" i="66"/>
  <c r="IP32" i="215" s="1"/>
  <c r="K37" i="66"/>
  <c r="IQ32" i="215" s="1"/>
  <c r="L37" i="66"/>
  <c r="IR32" i="215" s="1"/>
  <c r="D26" i="63"/>
  <c r="JT23" i="215" s="1"/>
  <c r="I26" i="63"/>
  <c r="JW23" i="215" s="1"/>
  <c r="D27" i="63"/>
  <c r="JT24" i="215" s="1"/>
  <c r="I27" i="63"/>
  <c r="JW24" i="215" s="1"/>
  <c r="D28" i="63"/>
  <c r="JT25" i="215" s="1"/>
  <c r="I28" i="63"/>
  <c r="JW25" i="215" s="1"/>
  <c r="D29" i="63"/>
  <c r="JT26" i="215" s="1"/>
  <c r="I29" i="63"/>
  <c r="JW26" i="215" s="1"/>
  <c r="D30" i="63"/>
  <c r="JT27" i="215" s="1"/>
  <c r="I30" i="63"/>
  <c r="JW27" i="215" s="1"/>
  <c r="D31" i="63"/>
  <c r="JT28" i="215" s="1"/>
  <c r="I31" i="63"/>
  <c r="JW28" i="215" s="1"/>
  <c r="D32" i="63"/>
  <c r="JT29" i="215" s="1"/>
  <c r="I32" i="63"/>
  <c r="JW29" i="215" s="1"/>
  <c r="D33" i="63"/>
  <c r="JT30" i="215" s="1"/>
  <c r="I33" i="63"/>
  <c r="JW30" i="215" s="1"/>
  <c r="D34" i="63"/>
  <c r="JT31" i="215" s="1"/>
  <c r="I34" i="63"/>
  <c r="JW31" i="215" s="1"/>
  <c r="D35" i="63"/>
  <c r="JT32" i="215" s="1"/>
  <c r="I35" i="63"/>
  <c r="JW32" i="215" s="1"/>
  <c r="C12" i="51"/>
  <c r="HU7" i="215" s="1"/>
  <c r="N12" i="51"/>
  <c r="IC7" i="215" s="1"/>
  <c r="O12" i="51"/>
  <c r="ID7" i="215" s="1"/>
  <c r="P12" i="51"/>
  <c r="IE7" i="215" s="1"/>
  <c r="C13" i="51"/>
  <c r="HU8" i="215" s="1"/>
  <c r="N13" i="51"/>
  <c r="IC8" i="215" s="1"/>
  <c r="O13" i="51"/>
  <c r="ID8" i="215" s="1"/>
  <c r="P13" i="51"/>
  <c r="IE8" i="215" s="1"/>
  <c r="C14" i="51"/>
  <c r="HU9" i="215" s="1"/>
  <c r="N14" i="51"/>
  <c r="IC9" i="215" s="1"/>
  <c r="O14" i="51"/>
  <c r="ID9" i="215" s="1"/>
  <c r="P14" i="51"/>
  <c r="IE9" i="215" s="1"/>
  <c r="C15" i="51"/>
  <c r="HU10" i="215" s="1"/>
  <c r="N15" i="51"/>
  <c r="IC10" i="215" s="1"/>
  <c r="O15" i="51"/>
  <c r="ID10" i="215" s="1"/>
  <c r="P15" i="51"/>
  <c r="IE10" i="215" s="1"/>
  <c r="C16" i="51"/>
  <c r="HU11" i="215" s="1"/>
  <c r="N16" i="51"/>
  <c r="IC11" i="215" s="1"/>
  <c r="O16" i="51"/>
  <c r="ID11" i="215" s="1"/>
  <c r="P16" i="51"/>
  <c r="IE11" i="215" s="1"/>
  <c r="C17" i="51"/>
  <c r="HU12" i="215" s="1"/>
  <c r="N17" i="51"/>
  <c r="IC12" i="215" s="1"/>
  <c r="O17" i="51"/>
  <c r="ID12" i="215" s="1"/>
  <c r="P17" i="51"/>
  <c r="IE12" i="215" s="1"/>
  <c r="C18" i="51"/>
  <c r="HU13" i="215" s="1"/>
  <c r="N18" i="51"/>
  <c r="IC13" i="215" s="1"/>
  <c r="O18" i="51"/>
  <c r="ID13" i="215" s="1"/>
  <c r="P18" i="51"/>
  <c r="IE13" i="215" s="1"/>
  <c r="C19" i="51"/>
  <c r="HU14" i="215" s="1"/>
  <c r="N19" i="51"/>
  <c r="IC14" i="215" s="1"/>
  <c r="O19" i="51"/>
  <c r="ID14" i="215" s="1"/>
  <c r="P19" i="51"/>
  <c r="IE14" i="215" s="1"/>
  <c r="C20" i="51"/>
  <c r="HU15" i="215" s="1"/>
  <c r="N20" i="51"/>
  <c r="IC15" i="215" s="1"/>
  <c r="O20" i="51"/>
  <c r="ID15" i="215" s="1"/>
  <c r="P20" i="51"/>
  <c r="IE15" i="215" s="1"/>
  <c r="C21" i="51"/>
  <c r="HU16" i="215" s="1"/>
  <c r="N21" i="51"/>
  <c r="IC16" i="215" s="1"/>
  <c r="O21" i="51"/>
  <c r="ID16" i="215" s="1"/>
  <c r="P21" i="51"/>
  <c r="IE16" i="215" s="1"/>
  <c r="C22" i="51"/>
  <c r="HU17" i="215" s="1"/>
  <c r="N22" i="51"/>
  <c r="IC17" i="215" s="1"/>
  <c r="O22" i="51"/>
  <c r="ID17" i="215" s="1"/>
  <c r="P22" i="51"/>
  <c r="IE17" i="215" s="1"/>
  <c r="C23" i="51"/>
  <c r="HU18" i="215" s="1"/>
  <c r="N23" i="51"/>
  <c r="IC18" i="215" s="1"/>
  <c r="O23" i="51"/>
  <c r="ID18" i="215" s="1"/>
  <c r="P23" i="51"/>
  <c r="IE18" i="215" s="1"/>
  <c r="C24" i="51"/>
  <c r="HU19" i="215" s="1"/>
  <c r="N24" i="51"/>
  <c r="IC19" i="215" s="1"/>
  <c r="O24" i="51"/>
  <c r="ID19" i="215" s="1"/>
  <c r="P24" i="51"/>
  <c r="IE19" i="215" s="1"/>
  <c r="C25" i="51"/>
  <c r="HU20" i="215" s="1"/>
  <c r="N25" i="51"/>
  <c r="IC20" i="215" s="1"/>
  <c r="O25" i="51"/>
  <c r="ID20" i="215" s="1"/>
  <c r="P25" i="51"/>
  <c r="IE20" i="215" s="1"/>
  <c r="C26" i="51"/>
  <c r="HU21" i="215" s="1"/>
  <c r="N26" i="51"/>
  <c r="IC21" i="215" s="1"/>
  <c r="O26" i="51"/>
  <c r="ID21" i="215" s="1"/>
  <c r="P26" i="51"/>
  <c r="IE21" i="215" s="1"/>
  <c r="C27" i="51"/>
  <c r="HU22" i="215" s="1"/>
  <c r="N27" i="51"/>
  <c r="IC22" i="215" s="1"/>
  <c r="O27" i="51"/>
  <c r="ID22" i="215" s="1"/>
  <c r="P27" i="51"/>
  <c r="IE22" i="215" s="1"/>
  <c r="C28" i="51"/>
  <c r="HU23" i="215" s="1"/>
  <c r="N28" i="51"/>
  <c r="IC23" i="215" s="1"/>
  <c r="O28" i="51"/>
  <c r="ID23" i="215" s="1"/>
  <c r="P28" i="51"/>
  <c r="IE23" i="215" s="1"/>
  <c r="C29" i="51"/>
  <c r="HU24" i="215" s="1"/>
  <c r="N29" i="51"/>
  <c r="IC24" i="215" s="1"/>
  <c r="O29" i="51"/>
  <c r="ID24" i="215" s="1"/>
  <c r="P29" i="51"/>
  <c r="IE24" i="215" s="1"/>
  <c r="C30" i="51"/>
  <c r="HU25" i="215" s="1"/>
  <c r="N30" i="51"/>
  <c r="IC25" i="215" s="1"/>
  <c r="O30" i="51"/>
  <c r="ID25" i="215" s="1"/>
  <c r="P30" i="51"/>
  <c r="IE25" i="215" s="1"/>
  <c r="C31" i="51"/>
  <c r="HU26" i="215" s="1"/>
  <c r="N31" i="51"/>
  <c r="IC26" i="215" s="1"/>
  <c r="O31" i="51"/>
  <c r="ID26" i="215" s="1"/>
  <c r="P31" i="51"/>
  <c r="IE26" i="215" s="1"/>
  <c r="C32" i="51"/>
  <c r="HU27" i="215" s="1"/>
  <c r="N32" i="51"/>
  <c r="IC27" i="215" s="1"/>
  <c r="O32" i="51"/>
  <c r="ID27" i="215" s="1"/>
  <c r="P32" i="51"/>
  <c r="IE27" i="215" s="1"/>
  <c r="C33" i="51"/>
  <c r="HU28" i="215" s="1"/>
  <c r="N33" i="51"/>
  <c r="IC28" i="215" s="1"/>
  <c r="O33" i="51"/>
  <c r="ID28" i="215" s="1"/>
  <c r="P33" i="51"/>
  <c r="IE28" i="215" s="1"/>
  <c r="C34" i="51"/>
  <c r="HU29" i="215" s="1"/>
  <c r="N34" i="51"/>
  <c r="IC29" i="215" s="1"/>
  <c r="O34" i="51"/>
  <c r="ID29" i="215" s="1"/>
  <c r="P34" i="51"/>
  <c r="IE29" i="215" s="1"/>
  <c r="C35" i="51"/>
  <c r="HU30" i="215" s="1"/>
  <c r="N35" i="51"/>
  <c r="IC30" i="215" s="1"/>
  <c r="O35" i="51"/>
  <c r="ID30" i="215" s="1"/>
  <c r="P35" i="51"/>
  <c r="IE30" i="215" s="1"/>
  <c r="C36" i="51"/>
  <c r="HU31" i="215" s="1"/>
  <c r="N36" i="51"/>
  <c r="IC31" i="215" s="1"/>
  <c r="O36" i="51"/>
  <c r="ID31" i="215" s="1"/>
  <c r="P36" i="51"/>
  <c r="IE31" i="215" s="1"/>
  <c r="C37" i="51"/>
  <c r="HU32" i="215" s="1"/>
  <c r="N37" i="51"/>
  <c r="IC32" i="215" s="1"/>
  <c r="O37" i="51"/>
  <c r="ID32" i="215" s="1"/>
  <c r="P37" i="51"/>
  <c r="IE32" i="215" s="1"/>
  <c r="C25" i="47"/>
  <c r="Y23" i="215" s="1"/>
  <c r="C26" i="47"/>
  <c r="Y24" i="215" s="1"/>
  <c r="C27" i="47"/>
  <c r="Y25" i="215" s="1"/>
  <c r="C28" i="47"/>
  <c r="Y26" i="215" s="1"/>
  <c r="C29" i="47"/>
  <c r="Y27" i="215" s="1"/>
  <c r="C30" i="47"/>
  <c r="Y28" i="215" s="1"/>
  <c r="C31" i="47"/>
  <c r="Y29" i="215" s="1"/>
  <c r="C32" i="47"/>
  <c r="Y30" i="215" s="1"/>
  <c r="C33" i="47"/>
  <c r="Y31" i="215" s="1"/>
  <c r="C34" i="47"/>
  <c r="Y32" i="215" s="1"/>
  <c r="D101" i="29"/>
  <c r="H6" i="78"/>
  <c r="AG183" i="29"/>
  <c r="AG183" i="111"/>
  <c r="K9" i="66"/>
  <c r="L9" i="66"/>
  <c r="IR4" i="215" s="1"/>
  <c r="J11" i="66"/>
  <c r="IP6" i="215" s="1"/>
  <c r="K11" i="66"/>
  <c r="IQ6" i="215" s="1"/>
  <c r="L11" i="66"/>
  <c r="IR6" i="215" s="1"/>
  <c r="J12" i="66"/>
  <c r="IP7" i="215" s="1"/>
  <c r="K12" i="66"/>
  <c r="IQ7" i="215" s="1"/>
  <c r="L12" i="66"/>
  <c r="IR7" i="215" s="1"/>
  <c r="J13" i="66"/>
  <c r="IP8" i="215" s="1"/>
  <c r="K13" i="66"/>
  <c r="IQ8" i="215" s="1"/>
  <c r="L13" i="66"/>
  <c r="IR8" i="215" s="1"/>
  <c r="J14" i="66"/>
  <c r="IP9" i="215" s="1"/>
  <c r="K14" i="66"/>
  <c r="IQ9" i="215" s="1"/>
  <c r="L14" i="66"/>
  <c r="IR9" i="215" s="1"/>
  <c r="J15" i="66"/>
  <c r="IP10" i="215" s="1"/>
  <c r="K15" i="66"/>
  <c r="IQ10" i="215" s="1"/>
  <c r="L15" i="66"/>
  <c r="IR10" i="215" s="1"/>
  <c r="J16" i="66"/>
  <c r="IP11" i="215" s="1"/>
  <c r="K16" i="66"/>
  <c r="IQ11" i="215" s="1"/>
  <c r="L16" i="66"/>
  <c r="IR11" i="215" s="1"/>
  <c r="F38" i="68"/>
  <c r="JM33" i="215" s="1"/>
  <c r="E38" i="68"/>
  <c r="JL33" i="215" s="1"/>
  <c r="D38" i="68"/>
  <c r="JK33" i="215" s="1"/>
  <c r="C16" i="68"/>
  <c r="JJ11" i="215" s="1"/>
  <c r="C15" i="68"/>
  <c r="JJ10" i="215" s="1"/>
  <c r="C14" i="68"/>
  <c r="JJ9" i="215" s="1"/>
  <c r="C13" i="68"/>
  <c r="JJ8" i="215" s="1"/>
  <c r="C12" i="68"/>
  <c r="JJ7" i="215" s="1"/>
  <c r="C11" i="68"/>
  <c r="JJ6" i="215" s="1"/>
  <c r="C10" i="68"/>
  <c r="JJ5" i="215" s="1"/>
  <c r="C9" i="68"/>
  <c r="JJ4" i="215" s="1"/>
  <c r="C8" i="68"/>
  <c r="JJ3" i="215" s="1"/>
  <c r="J38" i="67"/>
  <c r="JD33" i="215" s="1"/>
  <c r="I38" i="67"/>
  <c r="JC33" i="215" s="1"/>
  <c r="H38" i="67"/>
  <c r="JB33" i="215" s="1"/>
  <c r="C16" i="67"/>
  <c r="IX11" i="215" s="1"/>
  <c r="C15" i="67"/>
  <c r="IX10" i="215" s="1"/>
  <c r="C14" i="67"/>
  <c r="IX9" i="215" s="1"/>
  <c r="C13" i="67"/>
  <c r="IX8" i="215" s="1"/>
  <c r="C12" i="67"/>
  <c r="IX7" i="215" s="1"/>
  <c r="C11" i="67"/>
  <c r="IX6" i="215" s="1"/>
  <c r="C10" i="67"/>
  <c r="IX5" i="215" s="1"/>
  <c r="C9" i="67"/>
  <c r="IX4" i="215" s="1"/>
  <c r="C8" i="67"/>
  <c r="IX3" i="215" s="1"/>
  <c r="F38" i="66"/>
  <c r="IN33" i="215" s="1"/>
  <c r="E38" i="66"/>
  <c r="IM33" i="215" s="1"/>
  <c r="D38" i="66"/>
  <c r="IL33" i="215" s="1"/>
  <c r="C16" i="66"/>
  <c r="IK11" i="215" s="1"/>
  <c r="C15" i="66"/>
  <c r="IK10" i="215" s="1"/>
  <c r="C14" i="66"/>
  <c r="IK9" i="215" s="1"/>
  <c r="C13" i="66"/>
  <c r="IK8" i="215" s="1"/>
  <c r="C12" i="66"/>
  <c r="IK7" i="215" s="1"/>
  <c r="C11" i="66"/>
  <c r="IK6" i="215" s="1"/>
  <c r="C10" i="66"/>
  <c r="IK5" i="215" s="1"/>
  <c r="C9" i="66"/>
  <c r="IK4" i="215" s="1"/>
  <c r="C8" i="66"/>
  <c r="IK3" i="215" s="1"/>
  <c r="AD208" i="111"/>
  <c r="AD209" i="111"/>
  <c r="AD210" i="111"/>
  <c r="AD211" i="111"/>
  <c r="AD207" i="111"/>
  <c r="Z208" i="111"/>
  <c r="Z209" i="111"/>
  <c r="Z210" i="111"/>
  <c r="Z211" i="111"/>
  <c r="Z207" i="111"/>
  <c r="F9" i="41"/>
  <c r="F8" i="41"/>
  <c r="F4" i="41"/>
  <c r="O9" i="19"/>
  <c r="KM4" i="215" s="1"/>
  <c r="O10" i="19"/>
  <c r="KM5" i="215" s="1"/>
  <c r="O11" i="19"/>
  <c r="KM6" i="215" s="1"/>
  <c r="O12" i="19"/>
  <c r="KM7" i="215" s="1"/>
  <c r="O13" i="19"/>
  <c r="KM8" i="215" s="1"/>
  <c r="O14" i="19"/>
  <c r="KM9" i="215" s="1"/>
  <c r="O15" i="19"/>
  <c r="KM10" i="215" s="1"/>
  <c r="C14" i="40"/>
  <c r="C119" i="40"/>
  <c r="C13" i="40"/>
  <c r="C48" i="40"/>
  <c r="C83" i="40" s="1"/>
  <c r="C12" i="40"/>
  <c r="C117" i="40"/>
  <c r="C11" i="40"/>
  <c r="C116" i="40" s="1"/>
  <c r="C10" i="40"/>
  <c r="C115" i="40"/>
  <c r="C9" i="40"/>
  <c r="C44" i="40" s="1"/>
  <c r="C79" i="40" s="1"/>
  <c r="C8" i="40"/>
  <c r="C113" i="40" s="1"/>
  <c r="C7" i="40"/>
  <c r="C112" i="40" s="1"/>
  <c r="C6" i="40"/>
  <c r="C41" i="40" s="1"/>
  <c r="C76" i="40" s="1"/>
  <c r="C111" i="40"/>
  <c r="C5" i="40"/>
  <c r="C40" i="40" s="1"/>
  <c r="C75" i="40" s="1"/>
  <c r="N9" i="19"/>
  <c r="KL4" i="215" s="1"/>
  <c r="N10" i="19"/>
  <c r="KL5" i="215" s="1"/>
  <c r="N11" i="19"/>
  <c r="KL6" i="215" s="1"/>
  <c r="N12" i="19"/>
  <c r="KL7" i="215" s="1"/>
  <c r="N13" i="19"/>
  <c r="KL8" i="215" s="1"/>
  <c r="N14" i="19"/>
  <c r="KL9" i="215" s="1"/>
  <c r="N15" i="19"/>
  <c r="KL10" i="215" s="1"/>
  <c r="N9" i="11"/>
  <c r="DZ4" i="215" s="1"/>
  <c r="N10" i="11"/>
  <c r="DZ5" i="215" s="1"/>
  <c r="N11" i="11"/>
  <c r="DZ6" i="215" s="1"/>
  <c r="N12" i="11"/>
  <c r="DZ7" i="215" s="1"/>
  <c r="N13" i="11"/>
  <c r="DZ8" i="215" s="1"/>
  <c r="N14" i="11"/>
  <c r="DZ9" i="215" s="1"/>
  <c r="N15" i="11"/>
  <c r="DZ10" i="215" s="1"/>
  <c r="N16" i="11"/>
  <c r="DZ11" i="215" s="1"/>
  <c r="N17" i="11"/>
  <c r="DZ12" i="215" s="1"/>
  <c r="O9" i="11"/>
  <c r="EA4" i="215" s="1"/>
  <c r="O10" i="11"/>
  <c r="EA5" i="215" s="1"/>
  <c r="O11" i="11"/>
  <c r="EA6" i="215" s="1"/>
  <c r="O12" i="11"/>
  <c r="EA7" i="215" s="1"/>
  <c r="O13" i="11"/>
  <c r="EA8" i="215" s="1"/>
  <c r="O14" i="11"/>
  <c r="EA9" i="215" s="1"/>
  <c r="O15" i="11"/>
  <c r="EA10" i="215" s="1"/>
  <c r="O16" i="11"/>
  <c r="EA11" i="215" s="1"/>
  <c r="O17" i="11"/>
  <c r="EA12" i="215" s="1"/>
  <c r="P15" i="19"/>
  <c r="KN10" i="215" s="1"/>
  <c r="P14" i="19"/>
  <c r="KN9" i="215" s="1"/>
  <c r="P13" i="19"/>
  <c r="KN8" i="215" s="1"/>
  <c r="P12" i="19"/>
  <c r="KN7" i="215" s="1"/>
  <c r="P11" i="19"/>
  <c r="KN6" i="215" s="1"/>
  <c r="P10" i="19"/>
  <c r="KN5" i="215" s="1"/>
  <c r="P9" i="19"/>
  <c r="KN4" i="215" s="1"/>
  <c r="B3" i="39"/>
  <c r="B11" i="36"/>
  <c r="B10" i="36"/>
  <c r="B9" i="36"/>
  <c r="B5" i="36"/>
  <c r="I38" i="19"/>
  <c r="KI33" i="215" s="1"/>
  <c r="I38" i="11"/>
  <c r="DW33" i="215" s="1"/>
  <c r="F5" i="33"/>
  <c r="J38" i="19"/>
  <c r="KJ33" i="215" s="1"/>
  <c r="H38" i="19"/>
  <c r="KH33" i="215" s="1"/>
  <c r="J38" i="51"/>
  <c r="IA33" i="215" s="1"/>
  <c r="I38" i="51"/>
  <c r="HZ33" i="215" s="1"/>
  <c r="H38" i="51"/>
  <c r="HY33" i="215" s="1"/>
  <c r="Y106" i="29"/>
  <c r="E75" i="29"/>
  <c r="D75" i="29"/>
  <c r="C75" i="29"/>
  <c r="P11" i="51"/>
  <c r="IE6" i="215" s="1"/>
  <c r="O11" i="51"/>
  <c r="ID6" i="215" s="1"/>
  <c r="N11" i="51"/>
  <c r="IC6" i="215" s="1"/>
  <c r="P10" i="51"/>
  <c r="IE5" i="215" s="1"/>
  <c r="O10" i="51"/>
  <c r="ID5" i="215" s="1"/>
  <c r="N10" i="51"/>
  <c r="IC5" i="215" s="1"/>
  <c r="P9" i="51"/>
  <c r="IE4" i="215" s="1"/>
  <c r="O9" i="51"/>
  <c r="ID4" i="215" s="1"/>
  <c r="N9" i="51"/>
  <c r="IC4" i="215" s="1"/>
  <c r="F39" i="29"/>
  <c r="E39" i="29"/>
  <c r="D39" i="29"/>
  <c r="P9" i="11"/>
  <c r="EB4" i="215" s="1"/>
  <c r="P10" i="11"/>
  <c r="EB5" i="215" s="1"/>
  <c r="P11" i="11"/>
  <c r="EB6" i="215" s="1"/>
  <c r="P12" i="11"/>
  <c r="EB7" i="215" s="1"/>
  <c r="P13" i="11"/>
  <c r="EB8" i="215" s="1"/>
  <c r="P14" i="11"/>
  <c r="EB9" i="215" s="1"/>
  <c r="P15" i="11"/>
  <c r="EB10" i="215" s="1"/>
  <c r="P16" i="11"/>
  <c r="EB11" i="215" s="1"/>
  <c r="P17" i="11"/>
  <c r="EB12" i="215" s="1"/>
  <c r="J38" i="11"/>
  <c r="DX33" i="215" s="1"/>
  <c r="H38" i="11"/>
  <c r="DV33" i="215" s="1"/>
  <c r="O8" i="11"/>
  <c r="EA3" i="215" s="1"/>
  <c r="I140" i="26"/>
  <c r="BR33" i="215" s="1"/>
  <c r="G140" i="26"/>
  <c r="BP33" i="215" s="1"/>
  <c r="F140" i="26"/>
  <c r="BO33" i="215" s="1"/>
  <c r="D140" i="26"/>
  <c r="BM33" i="215" s="1"/>
  <c r="C14" i="26"/>
  <c r="AC12" i="215" s="1"/>
  <c r="C13" i="26"/>
  <c r="AC11" i="215" s="1"/>
  <c r="C12" i="26"/>
  <c r="AC10" i="215" s="1"/>
  <c r="C117" i="26"/>
  <c r="BL10" i="215" s="1"/>
  <c r="C11" i="26"/>
  <c r="AC9" i="215" s="1"/>
  <c r="C46" i="26"/>
  <c r="AJ9" i="215" s="1"/>
  <c r="C10" i="26"/>
  <c r="AC8" i="215" s="1"/>
  <c r="C45" i="26"/>
  <c r="AJ8" i="215" s="1"/>
  <c r="C9" i="26"/>
  <c r="AC7" i="215" s="1"/>
  <c r="C114" i="26"/>
  <c r="BL7" i="215" s="1"/>
  <c r="C8" i="26"/>
  <c r="AC6" i="215" s="1"/>
  <c r="C113" i="26"/>
  <c r="BL6" i="215" s="1"/>
  <c r="C7" i="26"/>
  <c r="AC5" i="215" s="1"/>
  <c r="C6" i="26"/>
  <c r="AC4" i="215" s="1"/>
  <c r="C5" i="26"/>
  <c r="AC3" i="215" s="1"/>
  <c r="D3" i="26"/>
  <c r="D108" i="26"/>
  <c r="J108" i="26"/>
  <c r="I105" i="26"/>
  <c r="BD33" i="215" s="1"/>
  <c r="G105" i="26"/>
  <c r="BB33" i="215" s="1"/>
  <c r="F105" i="26"/>
  <c r="BA33" i="215" s="1"/>
  <c r="D105" i="26"/>
  <c r="AY33" i="215" s="1"/>
  <c r="I70" i="26"/>
  <c r="AP33" i="215" s="1"/>
  <c r="G70" i="26"/>
  <c r="AN33" i="215" s="1"/>
  <c r="J204" i="29"/>
  <c r="F70" i="26"/>
  <c r="AM33" i="215" s="1"/>
  <c r="D70" i="26"/>
  <c r="AK33" i="215" s="1"/>
  <c r="J203" i="29"/>
  <c r="G35" i="26"/>
  <c r="AG33" i="215" s="1"/>
  <c r="F35" i="26"/>
  <c r="AF33" i="215" s="1"/>
  <c r="E204" i="29"/>
  <c r="E210" i="111" s="1"/>
  <c r="F183" i="31" s="1"/>
  <c r="E12" i="216" s="1"/>
  <c r="E35" i="26"/>
  <c r="AE33" i="215" s="1"/>
  <c r="G203" i="29"/>
  <c r="G209" i="111" s="1"/>
  <c r="H182" i="31" s="1"/>
  <c r="D35" i="26"/>
  <c r="AD33" i="215" s="1"/>
  <c r="E203" i="29"/>
  <c r="E209" i="111"/>
  <c r="F182" i="31" s="1"/>
  <c r="E11" i="216" s="1"/>
  <c r="C14" i="56"/>
  <c r="MG11" i="215" s="1"/>
  <c r="C13" i="56"/>
  <c r="MG10" i="215" s="1"/>
  <c r="C12" i="56"/>
  <c r="MG9" i="215" s="1"/>
  <c r="C11" i="56"/>
  <c r="MG8" i="215" s="1"/>
  <c r="C10" i="56"/>
  <c r="MG7" i="215" s="1"/>
  <c r="C9" i="56"/>
  <c r="MG6" i="215" s="1"/>
  <c r="C8" i="56"/>
  <c r="MG5" i="215" s="1"/>
  <c r="C7" i="56"/>
  <c r="MG4" i="215" s="1"/>
  <c r="C6" i="56"/>
  <c r="MG3" i="215" s="1"/>
  <c r="C15" i="19"/>
  <c r="KD10" i="215" s="1"/>
  <c r="C14" i="19"/>
  <c r="KD9" i="215" s="1"/>
  <c r="C13" i="19"/>
  <c r="KD8" i="215" s="1"/>
  <c r="C12" i="19"/>
  <c r="KD7" i="215" s="1"/>
  <c r="C11" i="19"/>
  <c r="KD6" i="215" s="1"/>
  <c r="C10" i="19"/>
  <c r="KD5" i="215" s="1"/>
  <c r="C9" i="19"/>
  <c r="KD4" i="215" s="1"/>
  <c r="C8" i="19"/>
  <c r="KD3" i="215" s="1"/>
  <c r="I25" i="63"/>
  <c r="JW22" i="215" s="1"/>
  <c r="D25" i="63"/>
  <c r="JT22" i="215" s="1"/>
  <c r="I24" i="63"/>
  <c r="JW21" i="215" s="1"/>
  <c r="D24" i="63"/>
  <c r="JT21" i="215" s="1"/>
  <c r="I23" i="63"/>
  <c r="JW20" i="215" s="1"/>
  <c r="D23" i="63"/>
  <c r="JT20" i="215" s="1"/>
  <c r="I22" i="63"/>
  <c r="JW19" i="215" s="1"/>
  <c r="D22" i="63"/>
  <c r="JT19" i="215" s="1"/>
  <c r="I21" i="63"/>
  <c r="JW18" i="215" s="1"/>
  <c r="D21" i="63"/>
  <c r="JT18" i="215" s="1"/>
  <c r="I20" i="63"/>
  <c r="JW17" i="215" s="1"/>
  <c r="D20" i="63"/>
  <c r="JT17" i="215" s="1"/>
  <c r="I19" i="63"/>
  <c r="JW16" i="215" s="1"/>
  <c r="D19" i="63"/>
  <c r="JT16" i="215" s="1"/>
  <c r="I18" i="63"/>
  <c r="JW15" i="215" s="1"/>
  <c r="D18" i="63"/>
  <c r="JT15" i="215" s="1"/>
  <c r="I17" i="63"/>
  <c r="JW14" i="215" s="1"/>
  <c r="D17" i="63"/>
  <c r="JT14" i="215" s="1"/>
  <c r="I16" i="63"/>
  <c r="JW13" i="215" s="1"/>
  <c r="D16" i="63"/>
  <c r="JT13" i="215" s="1"/>
  <c r="I15" i="63"/>
  <c r="JW12" i="215" s="1"/>
  <c r="D15" i="63"/>
  <c r="JT12" i="215" s="1"/>
  <c r="I14" i="63"/>
  <c r="JW11" i="215" s="1"/>
  <c r="D14" i="63"/>
  <c r="JT11" i="215" s="1"/>
  <c r="I13" i="63"/>
  <c r="JW10" i="215" s="1"/>
  <c r="D13" i="63"/>
  <c r="JT10" i="215" s="1"/>
  <c r="I12" i="63"/>
  <c r="JW9" i="215" s="1"/>
  <c r="D12" i="63"/>
  <c r="JT9" i="215" s="1"/>
  <c r="I11" i="63"/>
  <c r="JW8" i="215" s="1"/>
  <c r="D11" i="63"/>
  <c r="JT8" i="215" s="1"/>
  <c r="I10" i="63"/>
  <c r="JW7" i="215" s="1"/>
  <c r="D10" i="63"/>
  <c r="JT7" i="215" s="1"/>
  <c r="I9" i="63"/>
  <c r="JW6" i="215" s="1"/>
  <c r="D9" i="63"/>
  <c r="JT6" i="215" s="1"/>
  <c r="I8" i="63"/>
  <c r="JW5" i="215" s="1"/>
  <c r="D8" i="63"/>
  <c r="JT5" i="215" s="1"/>
  <c r="I7" i="63"/>
  <c r="JW4" i="215" s="1"/>
  <c r="D7" i="63"/>
  <c r="JT4" i="215" s="1"/>
  <c r="I6" i="63"/>
  <c r="JW3" i="215" s="1"/>
  <c r="D6" i="63"/>
  <c r="JT3" i="215" s="1"/>
  <c r="C11" i="51"/>
  <c r="HU6" i="215" s="1"/>
  <c r="C10" i="51"/>
  <c r="HU5" i="215" s="1"/>
  <c r="C9" i="51"/>
  <c r="HU4" i="215" s="1"/>
  <c r="C8" i="51"/>
  <c r="HU3" i="215" s="1"/>
  <c r="F34" i="18"/>
  <c r="HQ33" i="215" s="1"/>
  <c r="D13" i="18"/>
  <c r="HO12" i="215" s="1"/>
  <c r="D12" i="18"/>
  <c r="HO11" i="215" s="1"/>
  <c r="D11" i="18"/>
  <c r="HO10" i="215" s="1"/>
  <c r="D10" i="18"/>
  <c r="HO9" i="215" s="1"/>
  <c r="D9" i="18"/>
  <c r="HO8" i="215" s="1"/>
  <c r="D8" i="18"/>
  <c r="HO7" i="215" s="1"/>
  <c r="D7" i="18"/>
  <c r="HO6" i="215" s="1"/>
  <c r="D6" i="18"/>
  <c r="HO5" i="215" s="1"/>
  <c r="D5" i="18"/>
  <c r="HO4" i="215" s="1"/>
  <c r="D4" i="18"/>
  <c r="HO3" i="215" s="1"/>
  <c r="C15" i="55"/>
  <c r="GJ12" i="215" s="1"/>
  <c r="C14" i="55"/>
  <c r="GJ11" i="215" s="1"/>
  <c r="C13" i="55"/>
  <c r="GJ10" i="215" s="1"/>
  <c r="C12" i="55"/>
  <c r="GJ9" i="215" s="1"/>
  <c r="C11" i="55"/>
  <c r="GJ8" i="215" s="1"/>
  <c r="C10" i="55"/>
  <c r="GJ7" i="215" s="1"/>
  <c r="C9" i="55"/>
  <c r="GJ6" i="215" s="1"/>
  <c r="C8" i="55"/>
  <c r="GJ5" i="215" s="1"/>
  <c r="C7" i="55"/>
  <c r="GJ4" i="215" s="1"/>
  <c r="C6" i="55"/>
  <c r="GJ3" i="215" s="1"/>
  <c r="R6" i="48"/>
  <c r="GC3" i="215" s="1"/>
  <c r="T6" i="48"/>
  <c r="GE3" i="215" s="1"/>
  <c r="R7" i="48"/>
  <c r="GC4" i="215" s="1"/>
  <c r="R8" i="48"/>
  <c r="GC5" i="215" s="1"/>
  <c r="T8" i="48"/>
  <c r="GE5" i="215" s="1"/>
  <c r="R9" i="48"/>
  <c r="GC6" i="215" s="1"/>
  <c r="T9" i="48"/>
  <c r="GE6" i="215" s="1"/>
  <c r="R10" i="48"/>
  <c r="GC7" i="215" s="1"/>
  <c r="T10" i="48"/>
  <c r="GE7" i="215" s="1"/>
  <c r="U10" i="48"/>
  <c r="GF7" i="215" s="1"/>
  <c r="R11" i="48"/>
  <c r="GC8" i="215" s="1"/>
  <c r="S36" i="48"/>
  <c r="GD33" i="215" s="1"/>
  <c r="N6" i="48"/>
  <c r="FY3" i="215" s="1"/>
  <c r="N7" i="48"/>
  <c r="FY4" i="215" s="1"/>
  <c r="P7" i="48"/>
  <c r="GA4" i="215" s="1"/>
  <c r="Q7" i="48"/>
  <c r="GB4" i="215" s="1"/>
  <c r="N8" i="48"/>
  <c r="FY5" i="215" s="1"/>
  <c r="N9" i="48"/>
  <c r="FY6" i="215" s="1"/>
  <c r="N10" i="48"/>
  <c r="FY7" i="215" s="1"/>
  <c r="P10" i="48"/>
  <c r="GA7" i="215" s="1"/>
  <c r="N11" i="48"/>
  <c r="FY8" i="215" s="1"/>
  <c r="P11" i="48"/>
  <c r="GA8" i="215" s="1"/>
  <c r="O36" i="48"/>
  <c r="FZ33" i="215" s="1"/>
  <c r="J6" i="48"/>
  <c r="FU3" i="215" s="1"/>
  <c r="L6" i="48"/>
  <c r="FW3" i="215" s="1"/>
  <c r="J7" i="48"/>
  <c r="FU4" i="215" s="1"/>
  <c r="J8" i="48"/>
  <c r="FU5" i="215" s="1"/>
  <c r="J9" i="48"/>
  <c r="FU6" i="215" s="1"/>
  <c r="L9" i="48"/>
  <c r="FW6" i="215" s="1"/>
  <c r="M9" i="48"/>
  <c r="FX6" i="215" s="1"/>
  <c r="J10" i="48"/>
  <c r="FU7" i="215" s="1"/>
  <c r="J11" i="48"/>
  <c r="FU8" i="215" s="1"/>
  <c r="K36" i="48"/>
  <c r="FV33" i="215" s="1"/>
  <c r="H6" i="48"/>
  <c r="FS3" i="215" s="1"/>
  <c r="F7" i="48"/>
  <c r="FQ4" i="215" s="1"/>
  <c r="F8" i="48"/>
  <c r="FQ5" i="215" s="1"/>
  <c r="F9" i="48"/>
  <c r="FQ6" i="215" s="1"/>
  <c r="H9" i="48"/>
  <c r="FS6" i="215" s="1"/>
  <c r="F10" i="48"/>
  <c r="FQ7" i="215" s="1"/>
  <c r="H10" i="48"/>
  <c r="FS7" i="215" s="1"/>
  <c r="F11" i="48"/>
  <c r="FQ8" i="215" s="1"/>
  <c r="H11" i="48"/>
  <c r="FS8" i="215" s="1"/>
  <c r="I11" i="48"/>
  <c r="FT8" i="215" s="1"/>
  <c r="G36" i="48"/>
  <c r="FR33" i="215" s="1"/>
  <c r="E11" i="48"/>
  <c r="FP8" i="215" s="1"/>
  <c r="E10" i="48"/>
  <c r="FP7" i="215" s="1"/>
  <c r="E9" i="48"/>
  <c r="FP6" i="215" s="1"/>
  <c r="E8" i="48"/>
  <c r="FP5" i="215" s="1"/>
  <c r="E7" i="48"/>
  <c r="FP4" i="215" s="1"/>
  <c r="E6" i="48"/>
  <c r="FP3" i="215" s="1"/>
  <c r="C17" i="11"/>
  <c r="DR12" i="215" s="1"/>
  <c r="C16" i="11"/>
  <c r="DR11" i="215" s="1"/>
  <c r="C15" i="11"/>
  <c r="DR10" i="215" s="1"/>
  <c r="C14" i="11"/>
  <c r="DR9" i="215" s="1"/>
  <c r="C13" i="11"/>
  <c r="DR8" i="215" s="1"/>
  <c r="C12" i="11"/>
  <c r="DR7" i="215" s="1"/>
  <c r="C11" i="11"/>
  <c r="DR6" i="215" s="1"/>
  <c r="C10" i="11"/>
  <c r="DR5" i="215" s="1"/>
  <c r="C9" i="11"/>
  <c r="DR4" i="215" s="1"/>
  <c r="C8" i="11"/>
  <c r="DR3" i="215" s="1"/>
  <c r="E5" i="10"/>
  <c r="DL4" i="215" s="1"/>
  <c r="E6" i="10"/>
  <c r="DL5" i="215" s="1"/>
  <c r="E7" i="10"/>
  <c r="DL6" i="215" s="1"/>
  <c r="G7" i="10"/>
  <c r="DN6" i="215" s="1"/>
  <c r="E8" i="10"/>
  <c r="DL7" i="215" s="1"/>
  <c r="G8" i="10"/>
  <c r="DN7" i="215" s="1"/>
  <c r="E9" i="10"/>
  <c r="DL8" i="215" s="1"/>
  <c r="G9" i="10"/>
  <c r="DN8" i="215" s="1"/>
  <c r="H9" i="10"/>
  <c r="DO8" i="215" s="1"/>
  <c r="E10" i="10"/>
  <c r="DL9" i="215" s="1"/>
  <c r="E11" i="10"/>
  <c r="DL10" i="215" s="1"/>
  <c r="E12" i="10"/>
  <c r="DL11" i="215" s="1"/>
  <c r="G12" i="10"/>
  <c r="DN11" i="215" s="1"/>
  <c r="H12" i="10"/>
  <c r="DO11" i="215" s="1"/>
  <c r="E13" i="10"/>
  <c r="DL12" i="215" s="1"/>
  <c r="F34" i="10"/>
  <c r="DM33" i="215" s="1"/>
  <c r="D13" i="10"/>
  <c r="DK12" i="215" s="1"/>
  <c r="D12" i="10"/>
  <c r="DK11" i="215" s="1"/>
  <c r="D11" i="10"/>
  <c r="DK10" i="215" s="1"/>
  <c r="D10" i="10"/>
  <c r="DK9" i="215" s="1"/>
  <c r="D9" i="10"/>
  <c r="DK8" i="215" s="1"/>
  <c r="D8" i="10"/>
  <c r="DK7" i="215" s="1"/>
  <c r="D7" i="10"/>
  <c r="DK6" i="215" s="1"/>
  <c r="D6" i="10"/>
  <c r="DK5" i="215" s="1"/>
  <c r="D5" i="10"/>
  <c r="DK4" i="215" s="1"/>
  <c r="D4" i="10"/>
  <c r="DK3" i="215" s="1"/>
  <c r="E36" i="9"/>
  <c r="CU33" i="215" s="1"/>
  <c r="C15" i="9"/>
  <c r="CS12" i="215" s="1"/>
  <c r="C14" i="9"/>
  <c r="CS11" i="215" s="1"/>
  <c r="C13" i="9"/>
  <c r="CS10" i="215" s="1"/>
  <c r="C12" i="9"/>
  <c r="CS9" i="215" s="1"/>
  <c r="C11" i="9"/>
  <c r="CS8" i="215" s="1"/>
  <c r="C10" i="9"/>
  <c r="CS7" i="215" s="1"/>
  <c r="C9" i="9"/>
  <c r="CS6" i="215" s="1"/>
  <c r="C8" i="9"/>
  <c r="CS5" i="215" s="1"/>
  <c r="C7" i="9"/>
  <c r="CS4" i="215" s="1"/>
  <c r="C6" i="9"/>
  <c r="CS3" i="215" s="1"/>
  <c r="C24" i="47"/>
  <c r="Y22" i="215" s="1"/>
  <c r="C23" i="47"/>
  <c r="Y21" i="215" s="1"/>
  <c r="C22" i="47"/>
  <c r="Y20" i="215" s="1"/>
  <c r="C21" i="47"/>
  <c r="Y19" i="215" s="1"/>
  <c r="C20" i="47"/>
  <c r="Y18" i="215" s="1"/>
  <c r="C19" i="47"/>
  <c r="Y17" i="215" s="1"/>
  <c r="C18" i="47"/>
  <c r="Y16" i="215" s="1"/>
  <c r="C17" i="47"/>
  <c r="Y15" i="215" s="1"/>
  <c r="C16" i="47"/>
  <c r="Y14" i="215" s="1"/>
  <c r="C15" i="47"/>
  <c r="Y13" i="215" s="1"/>
  <c r="C14" i="47"/>
  <c r="Y12" i="215" s="1"/>
  <c r="C13" i="47"/>
  <c r="Y11" i="215" s="1"/>
  <c r="C12" i="47"/>
  <c r="Y10" i="215" s="1"/>
  <c r="C11" i="47"/>
  <c r="Y9" i="215" s="1"/>
  <c r="C10" i="47"/>
  <c r="Y8" i="215" s="1"/>
  <c r="C9" i="47"/>
  <c r="Y7" i="215" s="1"/>
  <c r="C8" i="47"/>
  <c r="Y6" i="215" s="1"/>
  <c r="C7" i="47"/>
  <c r="Y5" i="215" s="1"/>
  <c r="C6" i="47"/>
  <c r="Y4" i="215" s="1"/>
  <c r="C5" i="47"/>
  <c r="Y3" i="215" s="1"/>
  <c r="D92" i="29"/>
  <c r="D85" i="29"/>
  <c r="D56" i="4"/>
  <c r="K13" i="81"/>
  <c r="LA8" i="215" s="1"/>
  <c r="K10" i="81"/>
  <c r="LA5" i="215" s="1"/>
  <c r="K12" i="81"/>
  <c r="LA7" i="215" s="1"/>
  <c r="K11" i="81"/>
  <c r="LA6" i="215" s="1"/>
  <c r="P8" i="51"/>
  <c r="IE3" i="215" s="1"/>
  <c r="O8" i="51"/>
  <c r="ID3" i="215" s="1"/>
  <c r="J8" i="66"/>
  <c r="IP3" i="215" s="1"/>
  <c r="N8" i="51"/>
  <c r="IC3" i="215" s="1"/>
  <c r="N8" i="11"/>
  <c r="DZ3" i="215" s="1"/>
  <c r="P8" i="11"/>
  <c r="EB3" i="215" s="1"/>
  <c r="F6" i="210"/>
  <c r="C6" i="209"/>
  <c r="I6" i="208"/>
  <c r="F6" i="207"/>
  <c r="C6" i="210"/>
  <c r="F6" i="208"/>
  <c r="C6" i="207"/>
  <c r="F6" i="209"/>
  <c r="C6" i="213"/>
  <c r="C6" i="212"/>
  <c r="C6" i="211"/>
  <c r="I6" i="209"/>
  <c r="C6" i="208"/>
  <c r="F6" i="212"/>
  <c r="F6" i="211"/>
  <c r="L6" i="209"/>
  <c r="L6" i="208"/>
  <c r="I6" i="207"/>
  <c r="D6" i="208"/>
  <c r="D6" i="213"/>
  <c r="D6" i="212"/>
  <c r="D6" i="211"/>
  <c r="J6" i="209"/>
  <c r="G6" i="208"/>
  <c r="D6" i="207"/>
  <c r="M6" i="208"/>
  <c r="D6" i="210"/>
  <c r="G6" i="209"/>
  <c r="J6" i="207"/>
  <c r="G6" i="212"/>
  <c r="G6" i="211"/>
  <c r="M6" i="209"/>
  <c r="G6" i="210"/>
  <c r="D6" i="209"/>
  <c r="J6" i="208"/>
  <c r="G6" i="207"/>
  <c r="Q191" i="111"/>
  <c r="AE191" i="111"/>
  <c r="AM191" i="111"/>
  <c r="AU191" i="111"/>
  <c r="BC191" i="111"/>
  <c r="BK191" i="111"/>
  <c r="BS191" i="111"/>
  <c r="CA191" i="111"/>
  <c r="CI191" i="111"/>
  <c r="CQ191" i="111"/>
  <c r="CY191" i="111"/>
  <c r="DG191" i="111"/>
  <c r="DO191" i="111"/>
  <c r="DW191" i="111"/>
  <c r="EE191" i="111"/>
  <c r="EM191" i="111"/>
  <c r="EU191" i="111"/>
  <c r="FC191" i="111"/>
  <c r="AA191" i="111"/>
  <c r="AJ191" i="111"/>
  <c r="AS191" i="111"/>
  <c r="BB191" i="111"/>
  <c r="BL191" i="111"/>
  <c r="BU191" i="111"/>
  <c r="CD191" i="111"/>
  <c r="CM191" i="111"/>
  <c r="J191" i="111"/>
  <c r="DF191" i="111"/>
  <c r="AF191" i="111"/>
  <c r="AP191" i="111"/>
  <c r="AZ191" i="111"/>
  <c r="BJ191" i="111"/>
  <c r="BV191" i="111"/>
  <c r="CF191" i="111"/>
  <c r="CP191" i="111"/>
  <c r="CZ191" i="111"/>
  <c r="DI191" i="111"/>
  <c r="DR191" i="111"/>
  <c r="EA191" i="111"/>
  <c r="EJ191" i="111"/>
  <c r="ES191" i="111"/>
  <c r="FB191" i="111"/>
  <c r="O191" i="111"/>
  <c r="AG191" i="111"/>
  <c r="AQ191" i="111"/>
  <c r="BA191" i="111"/>
  <c r="BM191" i="111"/>
  <c r="BW191" i="111"/>
  <c r="CG191" i="111"/>
  <c r="CR191" i="111"/>
  <c r="DA191" i="111"/>
  <c r="DJ191" i="111"/>
  <c r="DS191" i="111"/>
  <c r="EB191" i="111"/>
  <c r="EK191" i="111"/>
  <c r="ET191" i="111"/>
  <c r="FD191" i="111"/>
  <c r="AB191" i="111"/>
  <c r="AL191" i="111"/>
  <c r="AW191" i="111"/>
  <c r="BG191" i="111"/>
  <c r="BQ191" i="111"/>
  <c r="CB191" i="111"/>
  <c r="CL191" i="111"/>
  <c r="CV191" i="111"/>
  <c r="DE191" i="111"/>
  <c r="DN191" i="111"/>
  <c r="DX191" i="111"/>
  <c r="EG191" i="111"/>
  <c r="G191" i="111"/>
  <c r="DC191" i="111"/>
  <c r="AC191" i="111"/>
  <c r="AN191" i="111"/>
  <c r="AX191" i="111"/>
  <c r="BH191" i="111"/>
  <c r="BR191" i="111"/>
  <c r="CC191" i="111"/>
  <c r="CN191" i="111"/>
  <c r="CW191" i="111"/>
  <c r="DP191" i="111"/>
  <c r="DY191" i="111"/>
  <c r="EH191" i="111"/>
  <c r="EQ191" i="111"/>
  <c r="EZ191" i="111"/>
  <c r="AH191" i="111"/>
  <c r="BD191" i="111"/>
  <c r="BX191" i="111"/>
  <c r="CS191" i="111"/>
  <c r="DK191" i="111"/>
  <c r="EC191" i="111"/>
  <c r="ER191" i="111"/>
  <c r="FG191" i="111"/>
  <c r="BF191" i="111"/>
  <c r="CU191" i="111"/>
  <c r="EF191" i="111"/>
  <c r="AI191" i="111"/>
  <c r="BE191" i="111"/>
  <c r="BY191" i="111"/>
  <c r="CT191" i="111"/>
  <c r="DL191" i="111"/>
  <c r="ED191" i="111"/>
  <c r="EV191" i="111"/>
  <c r="AK191" i="111"/>
  <c r="BZ191" i="111"/>
  <c r="DM191" i="111"/>
  <c r="EW191" i="111"/>
  <c r="Y191" i="111"/>
  <c r="AT191" i="111"/>
  <c r="BO191" i="111"/>
  <c r="CJ191" i="111"/>
  <c r="DU191" i="111"/>
  <c r="EN191" i="111"/>
  <c r="FA191" i="111"/>
  <c r="Z191" i="111"/>
  <c r="AV191" i="111"/>
  <c r="BP191" i="111"/>
  <c r="CK191" i="111"/>
  <c r="DD191" i="111"/>
  <c r="DV191" i="111"/>
  <c r="EO191" i="111"/>
  <c r="FE191" i="111"/>
  <c r="AY191" i="111"/>
  <c r="DB191" i="111"/>
  <c r="EX191" i="111"/>
  <c r="CE191" i="111"/>
  <c r="AD191" i="111"/>
  <c r="EL191" i="111"/>
  <c r="AR191" i="111"/>
  <c r="CX191" i="111"/>
  <c r="BI191" i="111"/>
  <c r="DH191" i="111"/>
  <c r="EY191" i="111"/>
  <c r="DT191" i="111"/>
  <c r="X191" i="111"/>
  <c r="DZ191" i="111"/>
  <c r="CH191" i="111"/>
  <c r="CO191" i="111"/>
  <c r="EP191" i="111"/>
  <c r="BN191" i="111"/>
  <c r="DQ191" i="111"/>
  <c r="FF191" i="111"/>
  <c r="I191" i="111"/>
  <c r="BT191" i="111"/>
  <c r="EI191" i="111"/>
  <c r="AO191" i="111"/>
  <c r="V191" i="111"/>
  <c r="P191" i="111"/>
  <c r="N191" i="111"/>
  <c r="U191" i="111"/>
  <c r="H191" i="111"/>
  <c r="W191" i="111"/>
  <c r="F191" i="111"/>
  <c r="M191" i="111"/>
  <c r="D191" i="111"/>
  <c r="K191" i="111"/>
  <c r="E191" i="111"/>
  <c r="T191" i="111"/>
  <c r="L191" i="111"/>
  <c r="S191" i="111"/>
  <c r="R191" i="111"/>
  <c r="U186" i="111"/>
  <c r="AG186" i="111"/>
  <c r="AO186" i="111"/>
  <c r="BB186" i="111"/>
  <c r="BJ186" i="111"/>
  <c r="BR186" i="111"/>
  <c r="BZ186" i="111"/>
  <c r="CH186" i="111"/>
  <c r="CP186" i="111"/>
  <c r="CX186" i="111"/>
  <c r="DF186" i="111"/>
  <c r="DN186" i="111"/>
  <c r="DV186" i="111"/>
  <c r="ED186" i="111"/>
  <c r="EL186" i="111"/>
  <c r="ET186" i="111"/>
  <c r="FB186" i="111"/>
  <c r="Y186" i="111"/>
  <c r="AI186" i="111"/>
  <c r="AQ186" i="111"/>
  <c r="BD186" i="111"/>
  <c r="BL186" i="111"/>
  <c r="BT186" i="111"/>
  <c r="CB186" i="111"/>
  <c r="CJ186" i="111"/>
  <c r="CR186" i="111"/>
  <c r="CZ186" i="111"/>
  <c r="DH186" i="111"/>
  <c r="DP186" i="111"/>
  <c r="DX186" i="111"/>
  <c r="EF186" i="111"/>
  <c r="EN186" i="111"/>
  <c r="EV186" i="111"/>
  <c r="FD186" i="111"/>
  <c r="AE186" i="111"/>
  <c r="AP186" i="111"/>
  <c r="BF186" i="111"/>
  <c r="BP186" i="111"/>
  <c r="CA186" i="111"/>
  <c r="CL186" i="111"/>
  <c r="CV186" i="111"/>
  <c r="DG186" i="111"/>
  <c r="DR186" i="111"/>
  <c r="EB186" i="111"/>
  <c r="EM186" i="111"/>
  <c r="EX186" i="111"/>
  <c r="AF186" i="111"/>
  <c r="AR186" i="111"/>
  <c r="BG186" i="111"/>
  <c r="BQ186" i="111"/>
  <c r="CC186" i="111"/>
  <c r="CM186" i="111"/>
  <c r="CW186" i="111"/>
  <c r="DI186" i="111"/>
  <c r="DS186" i="111"/>
  <c r="EC186" i="111"/>
  <c r="EO186" i="111"/>
  <c r="EY186" i="111"/>
  <c r="AC186" i="111"/>
  <c r="AS186" i="111"/>
  <c r="BK186" i="111"/>
  <c r="BX186" i="111"/>
  <c r="CN186" i="111"/>
  <c r="DB186" i="111"/>
  <c r="DO186" i="111"/>
  <c r="EE186" i="111"/>
  <c r="ER186" i="111"/>
  <c r="FF186" i="111"/>
  <c r="AH186" i="111"/>
  <c r="BA186" i="111"/>
  <c r="BS186" i="111"/>
  <c r="CG186" i="111"/>
  <c r="CY186" i="111"/>
  <c r="DM186" i="111"/>
  <c r="EG186" i="111"/>
  <c r="EU186" i="111"/>
  <c r="AJ186" i="111"/>
  <c r="BC186" i="111"/>
  <c r="BU186" i="111"/>
  <c r="CI186" i="111"/>
  <c r="DA186" i="111"/>
  <c r="DQ186" i="111"/>
  <c r="EH186" i="111"/>
  <c r="EW186" i="111"/>
  <c r="W186" i="111"/>
  <c r="AN186" i="111"/>
  <c r="BM186" i="111"/>
  <c r="CD186" i="111"/>
  <c r="CS186" i="111"/>
  <c r="DJ186" i="111"/>
  <c r="DY186" i="111"/>
  <c r="EP186" i="111"/>
  <c r="FE186" i="111"/>
  <c r="Z186" i="111"/>
  <c r="AT186" i="111"/>
  <c r="BN186" i="111"/>
  <c r="CE186" i="111"/>
  <c r="CT186" i="111"/>
  <c r="DK186" i="111"/>
  <c r="DZ186" i="111"/>
  <c r="EQ186" i="111"/>
  <c r="FG186" i="111"/>
  <c r="BE186" i="111"/>
  <c r="CK186" i="111"/>
  <c r="DT186" i="111"/>
  <c r="EZ186" i="111"/>
  <c r="DW186" i="111"/>
  <c r="BH186" i="111"/>
  <c r="CO186" i="111"/>
  <c r="DU186" i="111"/>
  <c r="FA186" i="111"/>
  <c r="R186" i="111"/>
  <c r="BI186" i="111"/>
  <c r="CQ186" i="111"/>
  <c r="FC186" i="111"/>
  <c r="AL186" i="111"/>
  <c r="BW186" i="111"/>
  <c r="DD186" i="111"/>
  <c r="EJ186" i="111"/>
  <c r="ES186" i="111"/>
  <c r="AM186" i="111"/>
  <c r="BY186" i="111"/>
  <c r="DE186" i="111"/>
  <c r="EK186" i="111"/>
  <c r="AW186" i="111"/>
  <c r="CF186" i="111"/>
  <c r="DL186" i="111"/>
  <c r="AK186" i="111"/>
  <c r="AD186" i="111"/>
  <c r="BO186" i="111"/>
  <c r="DC186" i="111"/>
  <c r="D186" i="111"/>
  <c r="EA186" i="111"/>
  <c r="BV186" i="111"/>
  <c r="CU186" i="111"/>
  <c r="EI186" i="111"/>
  <c r="H186" i="111"/>
  <c r="X186" i="111"/>
  <c r="K186" i="111"/>
  <c r="E186" i="111"/>
  <c r="F186" i="111"/>
  <c r="AU186" i="111"/>
  <c r="G186" i="111"/>
  <c r="AY186" i="111"/>
  <c r="I186" i="111"/>
  <c r="AB186" i="111"/>
  <c r="N186" i="111"/>
  <c r="T186" i="111"/>
  <c r="J186" i="111"/>
  <c r="L186" i="111"/>
  <c r="AA186" i="111"/>
  <c r="S186" i="111"/>
  <c r="M186" i="111"/>
  <c r="V186" i="111"/>
  <c r="AV186" i="111"/>
  <c r="O186" i="111"/>
  <c r="Q186" i="111"/>
  <c r="AX186" i="111"/>
  <c r="AZ186" i="111"/>
  <c r="P186" i="111"/>
  <c r="AW192" i="111"/>
  <c r="Y189" i="111"/>
  <c r="AG189" i="111"/>
  <c r="AO189" i="111"/>
  <c r="AW189" i="111"/>
  <c r="BE189" i="111"/>
  <c r="BM189" i="111"/>
  <c r="BU189" i="111"/>
  <c r="CC189" i="111"/>
  <c r="CK189" i="111"/>
  <c r="CS189" i="111"/>
  <c r="DA189" i="111"/>
  <c r="DI189" i="111"/>
  <c r="DQ189" i="111"/>
  <c r="DY189" i="111"/>
  <c r="EG189" i="111"/>
  <c r="EO189" i="111"/>
  <c r="EW189" i="111"/>
  <c r="FE189" i="111"/>
  <c r="Z189" i="111"/>
  <c r="AH189" i="111"/>
  <c r="AP189" i="111"/>
  <c r="AX189" i="111"/>
  <c r="BF189" i="111"/>
  <c r="BN189" i="111"/>
  <c r="BV189" i="111"/>
  <c r="CD189" i="111"/>
  <c r="CL189" i="111"/>
  <c r="CT189" i="111"/>
  <c r="DB189" i="111"/>
  <c r="DJ189" i="111"/>
  <c r="DR189" i="111"/>
  <c r="DZ189" i="111"/>
  <c r="EH189" i="111"/>
  <c r="EP189" i="111"/>
  <c r="EX189" i="111"/>
  <c r="FF189" i="111"/>
  <c r="AC189" i="111"/>
  <c r="AM189" i="111"/>
  <c r="AY189" i="111"/>
  <c r="BI189" i="111"/>
  <c r="BS189" i="111"/>
  <c r="CE189" i="111"/>
  <c r="CO189" i="111"/>
  <c r="CY189" i="111"/>
  <c r="DK189" i="111"/>
  <c r="DU189" i="111"/>
  <c r="EE189" i="111"/>
  <c r="EQ189" i="111"/>
  <c r="FA189" i="111"/>
  <c r="AA189" i="111"/>
  <c r="AL189" i="111"/>
  <c r="AZ189" i="111"/>
  <c r="BK189" i="111"/>
  <c r="BX189" i="111"/>
  <c r="CI189" i="111"/>
  <c r="CV189" i="111"/>
  <c r="DG189" i="111"/>
  <c r="DT189" i="111"/>
  <c r="EF189" i="111"/>
  <c r="ES189" i="111"/>
  <c r="FD189" i="111"/>
  <c r="AB189" i="111"/>
  <c r="AN189" i="111"/>
  <c r="BA189" i="111"/>
  <c r="BL189" i="111"/>
  <c r="BY189" i="111"/>
  <c r="CJ189" i="111"/>
  <c r="CW189" i="111"/>
  <c r="DH189" i="111"/>
  <c r="DV189" i="111"/>
  <c r="EI189" i="111"/>
  <c r="ET189" i="111"/>
  <c r="FG189" i="111"/>
  <c r="N189" i="111"/>
  <c r="AI189" i="111"/>
  <c r="AT189" i="111"/>
  <c r="BG189" i="111"/>
  <c r="BR189" i="111"/>
  <c r="CF189" i="111"/>
  <c r="CQ189" i="111"/>
  <c r="DD189" i="111"/>
  <c r="DO189" i="111"/>
  <c r="EB189" i="111"/>
  <c r="EM189" i="111"/>
  <c r="EZ189" i="111"/>
  <c r="Q189" i="111"/>
  <c r="AJ189" i="111"/>
  <c r="AU189" i="111"/>
  <c r="BH189" i="111"/>
  <c r="BT189" i="111"/>
  <c r="CG189" i="111"/>
  <c r="CR189" i="111"/>
  <c r="DE189" i="111"/>
  <c r="DP189" i="111"/>
  <c r="EC189" i="111"/>
  <c r="EN189" i="111"/>
  <c r="FB189" i="111"/>
  <c r="AD189" i="111"/>
  <c r="BB189" i="111"/>
  <c r="BZ189" i="111"/>
  <c r="CX189" i="111"/>
  <c r="DW189" i="111"/>
  <c r="EU189" i="111"/>
  <c r="BD189" i="111"/>
  <c r="DC189" i="111"/>
  <c r="EY189" i="111"/>
  <c r="AE189" i="111"/>
  <c r="BC189" i="111"/>
  <c r="CA189" i="111"/>
  <c r="CZ189" i="111"/>
  <c r="DX189" i="111"/>
  <c r="EV189" i="111"/>
  <c r="AF189" i="111"/>
  <c r="CB189" i="111"/>
  <c r="EA189" i="111"/>
  <c r="AR189" i="111"/>
  <c r="BP189" i="111"/>
  <c r="CN189" i="111"/>
  <c r="DM189" i="111"/>
  <c r="EK189" i="111"/>
  <c r="X189" i="111"/>
  <c r="CU189" i="111"/>
  <c r="ER189" i="111"/>
  <c r="I189" i="111"/>
  <c r="AS189" i="111"/>
  <c r="BQ189" i="111"/>
  <c r="CP189" i="111"/>
  <c r="DN189" i="111"/>
  <c r="EL189" i="111"/>
  <c r="AV189" i="111"/>
  <c r="BW189" i="111"/>
  <c r="DS189" i="111"/>
  <c r="DL189" i="111"/>
  <c r="BO189" i="111"/>
  <c r="CH189" i="111"/>
  <c r="AK189" i="111"/>
  <c r="ED189" i="111"/>
  <c r="DF189" i="111"/>
  <c r="AQ189" i="111"/>
  <c r="EJ189" i="111"/>
  <c r="BJ189" i="111"/>
  <c r="FC189" i="111"/>
  <c r="CM189" i="111"/>
  <c r="G189" i="111"/>
  <c r="E189" i="111"/>
  <c r="L189" i="111"/>
  <c r="K189" i="111"/>
  <c r="O189" i="111"/>
  <c r="D189" i="111"/>
  <c r="J189" i="111"/>
  <c r="W189" i="111"/>
  <c r="M189" i="111"/>
  <c r="R189" i="111"/>
  <c r="T189" i="111"/>
  <c r="V189" i="111"/>
  <c r="P189" i="111"/>
  <c r="F189" i="111"/>
  <c r="U189" i="111"/>
  <c r="H189" i="111"/>
  <c r="S189" i="111"/>
  <c r="AD185" i="111"/>
  <c r="AL185" i="111"/>
  <c r="AV185" i="111"/>
  <c r="BI185" i="111"/>
  <c r="BQ185" i="111"/>
  <c r="BY185" i="111"/>
  <c r="CG185" i="111"/>
  <c r="CO185" i="111"/>
  <c r="CW185" i="111"/>
  <c r="DE185" i="111"/>
  <c r="DM185" i="111"/>
  <c r="DU185" i="111"/>
  <c r="EC185" i="111"/>
  <c r="EK185" i="111"/>
  <c r="ES185" i="111"/>
  <c r="FA185" i="111"/>
  <c r="AF185" i="111"/>
  <c r="AN185" i="111"/>
  <c r="BC185" i="111"/>
  <c r="BK185" i="111"/>
  <c r="BS185" i="111"/>
  <c r="CA185" i="111"/>
  <c r="CI185" i="111"/>
  <c r="CQ185" i="111"/>
  <c r="CY185" i="111"/>
  <c r="DG185" i="111"/>
  <c r="DO185" i="111"/>
  <c r="DW185" i="111"/>
  <c r="EE185" i="111"/>
  <c r="EM185" i="111"/>
  <c r="EU185" i="111"/>
  <c r="FC185" i="111"/>
  <c r="I185" i="111"/>
  <c r="AJ185" i="111"/>
  <c r="BB185" i="111"/>
  <c r="BM185" i="111"/>
  <c r="BW185" i="111"/>
  <c r="CH185" i="111"/>
  <c r="CS185" i="111"/>
  <c r="DC185" i="111"/>
  <c r="DN185" i="111"/>
  <c r="DY185" i="111"/>
  <c r="EI185" i="111"/>
  <c r="ET185" i="111"/>
  <c r="FE185" i="111"/>
  <c r="W185" i="111"/>
  <c r="AK185" i="111"/>
  <c r="BD185" i="111"/>
  <c r="BN185" i="111"/>
  <c r="BX185" i="111"/>
  <c r="CJ185" i="111"/>
  <c r="CT185" i="111"/>
  <c r="DD185" i="111"/>
  <c r="DP185" i="111"/>
  <c r="DZ185" i="111"/>
  <c r="EJ185" i="111"/>
  <c r="EV185" i="111"/>
  <c r="FF185" i="111"/>
  <c r="AH185" i="111"/>
  <c r="BE185" i="111"/>
  <c r="BR185" i="111"/>
  <c r="CE185" i="111"/>
  <c r="CU185" i="111"/>
  <c r="DI185" i="111"/>
  <c r="DV185" i="111"/>
  <c r="EL185" i="111"/>
  <c r="EY185" i="111"/>
  <c r="AI185" i="111"/>
  <c r="BG185" i="111"/>
  <c r="BV185" i="111"/>
  <c r="CM185" i="111"/>
  <c r="DB185" i="111"/>
  <c r="DS185" i="111"/>
  <c r="EH185" i="111"/>
  <c r="EZ185" i="111"/>
  <c r="AM185" i="111"/>
  <c r="BH185" i="111"/>
  <c r="BZ185" i="111"/>
  <c r="CN185" i="111"/>
  <c r="DF185" i="111"/>
  <c r="DT185" i="111"/>
  <c r="EN185" i="111"/>
  <c r="FB185" i="111"/>
  <c r="AC185" i="111"/>
  <c r="AR185" i="111"/>
  <c r="BP185" i="111"/>
  <c r="CF185" i="111"/>
  <c r="CX185" i="111"/>
  <c r="DL185" i="111"/>
  <c r="ED185" i="111"/>
  <c r="ER185" i="111"/>
  <c r="AE185" i="111"/>
  <c r="AS185" i="111"/>
  <c r="BT185" i="111"/>
  <c r="CK185" i="111"/>
  <c r="CZ185" i="111"/>
  <c r="DQ185" i="111"/>
  <c r="EF185" i="111"/>
  <c r="EW185" i="111"/>
  <c r="BJ185" i="111"/>
  <c r="CP185" i="111"/>
  <c r="DX185" i="111"/>
  <c r="FD185" i="111"/>
  <c r="G185" i="111"/>
  <c r="BL185" i="111"/>
  <c r="CR185" i="111"/>
  <c r="EA185" i="111"/>
  <c r="FG185" i="111"/>
  <c r="AA185" i="111"/>
  <c r="BO185" i="111"/>
  <c r="CV185" i="111"/>
  <c r="EB185" i="111"/>
  <c r="AP185" i="111"/>
  <c r="CC185" i="111"/>
  <c r="DJ185" i="111"/>
  <c r="EP185" i="111"/>
  <c r="DR185" i="111"/>
  <c r="AQ185" i="111"/>
  <c r="CD185" i="111"/>
  <c r="DK185" i="111"/>
  <c r="EQ185" i="111"/>
  <c r="BF185" i="111"/>
  <c r="CL185" i="111"/>
  <c r="EX185" i="111"/>
  <c r="AO185" i="111"/>
  <c r="DH185" i="111"/>
  <c r="EO185" i="111"/>
  <c r="BU185" i="111"/>
  <c r="AG185" i="111"/>
  <c r="CB185" i="111"/>
  <c r="DA185" i="111"/>
  <c r="EG185" i="111"/>
  <c r="U185" i="111"/>
  <c r="AZ185" i="111"/>
  <c r="K185" i="111"/>
  <c r="M185" i="111"/>
  <c r="T185" i="111"/>
  <c r="AX185" i="111"/>
  <c r="E185" i="111"/>
  <c r="Z185" i="111"/>
  <c r="Y185" i="111"/>
  <c r="L185" i="111"/>
  <c r="X185" i="111"/>
  <c r="BA185" i="111"/>
  <c r="F185" i="111"/>
  <c r="J185" i="111"/>
  <c r="S185" i="111"/>
  <c r="O185" i="111"/>
  <c r="AT185" i="111"/>
  <c r="D185" i="111"/>
  <c r="R185" i="111"/>
  <c r="AU185" i="111"/>
  <c r="V185" i="111"/>
  <c r="AW185" i="111"/>
  <c r="AB185" i="111"/>
  <c r="P185" i="111"/>
  <c r="AY185" i="111"/>
  <c r="N185" i="111"/>
  <c r="H185" i="111"/>
  <c r="Q185" i="111"/>
  <c r="O187" i="111"/>
  <c r="AG187" i="111"/>
  <c r="AO187" i="111"/>
  <c r="BC187" i="111"/>
  <c r="BK187" i="111"/>
  <c r="BS187" i="111"/>
  <c r="CA187" i="111"/>
  <c r="CI187" i="111"/>
  <c r="CQ187" i="111"/>
  <c r="CY187" i="111"/>
  <c r="DG187" i="111"/>
  <c r="DO187" i="111"/>
  <c r="DW187" i="111"/>
  <c r="EE187" i="111"/>
  <c r="EM187" i="111"/>
  <c r="EU187" i="111"/>
  <c r="FC187" i="111"/>
  <c r="X187" i="111"/>
  <c r="AI187" i="111"/>
  <c r="AQ187" i="111"/>
  <c r="BE187" i="111"/>
  <c r="BM187" i="111"/>
  <c r="BU187" i="111"/>
  <c r="CC187" i="111"/>
  <c r="CK187" i="111"/>
  <c r="CS187" i="111"/>
  <c r="DA187" i="111"/>
  <c r="DI187" i="111"/>
  <c r="DQ187" i="111"/>
  <c r="DY187" i="111"/>
  <c r="EG187" i="111"/>
  <c r="EO187" i="111"/>
  <c r="EW187" i="111"/>
  <c r="FE187" i="111"/>
  <c r="G187" i="111"/>
  <c r="DC187" i="111"/>
  <c r="AH187" i="111"/>
  <c r="AS187" i="111"/>
  <c r="BI187" i="111"/>
  <c r="BT187" i="111"/>
  <c r="CE187" i="111"/>
  <c r="CO187" i="111"/>
  <c r="CZ187" i="111"/>
  <c r="DK187" i="111"/>
  <c r="DU187" i="111"/>
  <c r="EF187" i="111"/>
  <c r="EQ187" i="111"/>
  <c r="FA187" i="111"/>
  <c r="I187" i="111"/>
  <c r="DE187" i="111"/>
  <c r="AJ187" i="111"/>
  <c r="AT187" i="111"/>
  <c r="BJ187" i="111"/>
  <c r="BV187" i="111"/>
  <c r="CF187" i="111"/>
  <c r="CP187" i="111"/>
  <c r="DB187" i="111"/>
  <c r="DL187" i="111"/>
  <c r="DV187" i="111"/>
  <c r="EH187" i="111"/>
  <c r="ER187" i="111"/>
  <c r="FB187" i="111"/>
  <c r="AK187" i="111"/>
  <c r="BD187" i="111"/>
  <c r="BQ187" i="111"/>
  <c r="CG187" i="111"/>
  <c r="CU187" i="111"/>
  <c r="DH187" i="111"/>
  <c r="DX187" i="111"/>
  <c r="EK187" i="111"/>
  <c r="EY187" i="111"/>
  <c r="AB187" i="111"/>
  <c r="AP187" i="111"/>
  <c r="BN187" i="111"/>
  <c r="CB187" i="111"/>
  <c r="CT187" i="111"/>
  <c r="DJ187" i="111"/>
  <c r="EA187" i="111"/>
  <c r="EP187" i="111"/>
  <c r="FG187" i="111"/>
  <c r="AC187" i="111"/>
  <c r="AR187" i="111"/>
  <c r="BO187" i="111"/>
  <c r="CD187" i="111"/>
  <c r="CV187" i="111"/>
  <c r="DM187" i="111"/>
  <c r="EB187" i="111"/>
  <c r="ES187" i="111"/>
  <c r="AL187" i="111"/>
  <c r="BG187" i="111"/>
  <c r="BX187" i="111"/>
  <c r="CM187" i="111"/>
  <c r="DD187" i="111"/>
  <c r="DS187" i="111"/>
  <c r="EJ187" i="111"/>
  <c r="EZ187" i="111"/>
  <c r="AM187" i="111"/>
  <c r="BH187" i="111"/>
  <c r="BY187" i="111"/>
  <c r="CN187" i="111"/>
  <c r="DT187" i="111"/>
  <c r="EL187" i="111"/>
  <c r="FD187" i="111"/>
  <c r="BA187" i="111"/>
  <c r="CH187" i="111"/>
  <c r="DN187" i="111"/>
  <c r="ET187" i="111"/>
  <c r="DR187" i="111"/>
  <c r="BB187" i="111"/>
  <c r="CJ187" i="111"/>
  <c r="DP187" i="111"/>
  <c r="EV187" i="111"/>
  <c r="BF187" i="111"/>
  <c r="CL187" i="111"/>
  <c r="EX187" i="111"/>
  <c r="AE187" i="111"/>
  <c r="BR187" i="111"/>
  <c r="CX187" i="111"/>
  <c r="ED187" i="111"/>
  <c r="BZ187" i="111"/>
  <c r="EN187" i="111"/>
  <c r="AF187" i="111"/>
  <c r="BW187" i="111"/>
  <c r="EI187" i="111"/>
  <c r="AN187" i="111"/>
  <c r="DF187" i="111"/>
  <c r="AD187" i="111"/>
  <c r="CW187" i="111"/>
  <c r="W187" i="111"/>
  <c r="FF187" i="111"/>
  <c r="BL187" i="111"/>
  <c r="DZ187" i="111"/>
  <c r="EC187" i="111"/>
  <c r="BP187" i="111"/>
  <c r="CR187" i="111"/>
  <c r="AW187" i="111"/>
  <c r="V187" i="111"/>
  <c r="P187" i="111"/>
  <c r="N187" i="111"/>
  <c r="Y187" i="111"/>
  <c r="J187" i="111"/>
  <c r="H187" i="111"/>
  <c r="AV187" i="111"/>
  <c r="F187" i="111"/>
  <c r="U187" i="111"/>
  <c r="Z187" i="111"/>
  <c r="S187" i="111"/>
  <c r="M187" i="111"/>
  <c r="Q187" i="111"/>
  <c r="R187" i="111"/>
  <c r="AX187" i="111"/>
  <c r="T187" i="111"/>
  <c r="K187" i="111"/>
  <c r="AA187" i="111"/>
  <c r="AY187" i="111"/>
  <c r="E187" i="111"/>
  <c r="L187" i="111"/>
  <c r="AU187" i="111"/>
  <c r="AZ187" i="111"/>
  <c r="D187" i="111"/>
  <c r="AL192" i="111"/>
  <c r="BF192" i="111"/>
  <c r="CT192" i="111"/>
  <c r="EH192" i="111"/>
  <c r="BA192" i="111"/>
  <c r="DD192" i="111"/>
  <c r="EW192" i="111"/>
  <c r="FG192" i="111"/>
  <c r="BK192" i="111"/>
  <c r="DN192" i="111"/>
  <c r="AB192" i="111"/>
  <c r="AV192" i="111"/>
  <c r="BU192" i="111"/>
  <c r="EC192" i="111"/>
  <c r="FB192" i="111"/>
  <c r="AQ192" i="111"/>
  <c r="DS192" i="111"/>
  <c r="ER192" i="111"/>
  <c r="BP192" i="111"/>
  <c r="CO192" i="111"/>
  <c r="DY192" i="111"/>
  <c r="CE192" i="111"/>
  <c r="EM192" i="111"/>
  <c r="DX192" i="111"/>
  <c r="CY192" i="111"/>
  <c r="BZ192" i="111"/>
  <c r="EB192" i="111"/>
  <c r="AG192" i="111"/>
  <c r="DI192" i="111"/>
  <c r="CJ192" i="111"/>
  <c r="S192" i="111"/>
  <c r="F192" i="111"/>
  <c r="I192" i="111"/>
  <c r="M192" i="111"/>
  <c r="V192" i="111"/>
  <c r="D192" i="111"/>
  <c r="W192" i="111"/>
  <c r="R192" i="111"/>
  <c r="H192" i="111"/>
  <c r="E192" i="111"/>
  <c r="T192" i="111"/>
  <c r="J192" i="111"/>
  <c r="P192" i="111"/>
  <c r="O192" i="111"/>
  <c r="N192" i="111"/>
  <c r="U192" i="111"/>
  <c r="K192" i="111"/>
  <c r="X190" i="111"/>
  <c r="AF190" i="111"/>
  <c r="AN190" i="111"/>
  <c r="AV190" i="111"/>
  <c r="BD190" i="111"/>
  <c r="BL190" i="111"/>
  <c r="BT190" i="111"/>
  <c r="CB190" i="111"/>
  <c r="CJ190" i="111"/>
  <c r="CR190" i="111"/>
  <c r="CZ190" i="111"/>
  <c r="DH190" i="111"/>
  <c r="DP190" i="111"/>
  <c r="DX190" i="111"/>
  <c r="EF190" i="111"/>
  <c r="EN190" i="111"/>
  <c r="EV190" i="111"/>
  <c r="FD190" i="111"/>
  <c r="Y190" i="111"/>
  <c r="AG190" i="111"/>
  <c r="AO190" i="111"/>
  <c r="U190" i="111"/>
  <c r="AH190" i="111"/>
  <c r="AR190" i="111"/>
  <c r="BA190" i="111"/>
  <c r="BJ190" i="111"/>
  <c r="BS190" i="111"/>
  <c r="CC190" i="111"/>
  <c r="CL190" i="111"/>
  <c r="CU190" i="111"/>
  <c r="DD190" i="111"/>
  <c r="DM190" i="111"/>
  <c r="DV190" i="111"/>
  <c r="EE190" i="111"/>
  <c r="EO190" i="111"/>
  <c r="EX190" i="111"/>
  <c r="FG190" i="111"/>
  <c r="AB190" i="111"/>
  <c r="AM190" i="111"/>
  <c r="AY190" i="111"/>
  <c r="BI190" i="111"/>
  <c r="BU190" i="111"/>
  <c r="CE190" i="111"/>
  <c r="CO190" i="111"/>
  <c r="CY190" i="111"/>
  <c r="DJ190" i="111"/>
  <c r="DT190" i="111"/>
  <c r="ED190" i="111"/>
  <c r="EP190" i="111"/>
  <c r="EZ190" i="111"/>
  <c r="AC190" i="111"/>
  <c r="AP190" i="111"/>
  <c r="AZ190" i="111"/>
  <c r="BK190" i="111"/>
  <c r="BV190" i="111"/>
  <c r="CF190" i="111"/>
  <c r="CP190" i="111"/>
  <c r="DA190" i="111"/>
  <c r="DK190" i="111"/>
  <c r="DU190" i="111"/>
  <c r="EG190" i="111"/>
  <c r="EQ190" i="111"/>
  <c r="FA190" i="111"/>
  <c r="W190" i="111"/>
  <c r="AJ190" i="111"/>
  <c r="AU190" i="111"/>
  <c r="BF190" i="111"/>
  <c r="BP190" i="111"/>
  <c r="BZ190" i="111"/>
  <c r="CK190" i="111"/>
  <c r="CV190" i="111"/>
  <c r="DF190" i="111"/>
  <c r="DQ190" i="111"/>
  <c r="EA190" i="111"/>
  <c r="EK190" i="111"/>
  <c r="EU190" i="111"/>
  <c r="FF190" i="111"/>
  <c r="Z190" i="111"/>
  <c r="AK190" i="111"/>
  <c r="AW190" i="111"/>
  <c r="BG190" i="111"/>
  <c r="BQ190" i="111"/>
  <c r="CA190" i="111"/>
  <c r="CM190" i="111"/>
  <c r="CW190" i="111"/>
  <c r="DG190" i="111"/>
  <c r="DR190" i="111"/>
  <c r="EB190" i="111"/>
  <c r="EL190" i="111"/>
  <c r="EW190" i="111"/>
  <c r="AD190" i="111"/>
  <c r="BB190" i="111"/>
  <c r="BW190" i="111"/>
  <c r="CQ190" i="111"/>
  <c r="DL190" i="111"/>
  <c r="EH190" i="111"/>
  <c r="FB190" i="111"/>
  <c r="BE190" i="111"/>
  <c r="CT190" i="111"/>
  <c r="EJ190" i="111"/>
  <c r="AE190" i="111"/>
  <c r="BC190" i="111"/>
  <c r="BX190" i="111"/>
  <c r="CS190" i="111"/>
  <c r="DN190" i="111"/>
  <c r="EI190" i="111"/>
  <c r="FC190" i="111"/>
  <c r="AI190" i="111"/>
  <c r="BY190" i="111"/>
  <c r="DO190" i="111"/>
  <c r="FE190" i="111"/>
  <c r="H190" i="111"/>
  <c r="AS190" i="111"/>
  <c r="BN190" i="111"/>
  <c r="CH190" i="111"/>
  <c r="DC190" i="111"/>
  <c r="DY190" i="111"/>
  <c r="ES190" i="111"/>
  <c r="E190" i="111"/>
  <c r="AX190" i="111"/>
  <c r="CN190" i="111"/>
  <c r="S190" i="111"/>
  <c r="AT190" i="111"/>
  <c r="BO190" i="111"/>
  <c r="CI190" i="111"/>
  <c r="DE190" i="111"/>
  <c r="DZ190" i="111"/>
  <c r="ET190" i="111"/>
  <c r="AA190" i="111"/>
  <c r="BR190" i="111"/>
  <c r="DI190" i="111"/>
  <c r="BM190" i="111"/>
  <c r="EM190" i="111"/>
  <c r="DB190" i="111"/>
  <c r="DW190" i="111"/>
  <c r="BH190" i="111"/>
  <c r="CD190" i="111"/>
  <c r="ER190" i="111"/>
  <c r="G190" i="111"/>
  <c r="AL190" i="111"/>
  <c r="AQ190" i="111"/>
  <c r="EC190" i="111"/>
  <c r="CG190" i="111"/>
  <c r="EY190" i="111"/>
  <c r="CX190" i="111"/>
  <c r="DS190" i="111"/>
  <c r="M190" i="111"/>
  <c r="V190" i="111"/>
  <c r="F190" i="111"/>
  <c r="T190" i="111"/>
  <c r="K190" i="111"/>
  <c r="R190" i="111"/>
  <c r="L190" i="111"/>
  <c r="J190" i="111"/>
  <c r="Q190" i="111"/>
  <c r="D190" i="111"/>
  <c r="I190" i="111"/>
  <c r="N190" i="111"/>
  <c r="P190" i="111"/>
  <c r="O190" i="111"/>
  <c r="Y192" i="111"/>
  <c r="AD188" i="111"/>
  <c r="AL188" i="111"/>
  <c r="AT188" i="111"/>
  <c r="BB188" i="111"/>
  <c r="BJ188" i="111"/>
  <c r="BR188" i="111"/>
  <c r="BZ188" i="111"/>
  <c r="CH188" i="111"/>
  <c r="CP188" i="111"/>
  <c r="CX188" i="111"/>
  <c r="DF188" i="111"/>
  <c r="DN188" i="111"/>
  <c r="DV188" i="111"/>
  <c r="ED188" i="111"/>
  <c r="EL188" i="111"/>
  <c r="ET188" i="111"/>
  <c r="FB188" i="111"/>
  <c r="AF188" i="111"/>
  <c r="AN188" i="111"/>
  <c r="AV188" i="111"/>
  <c r="BD188" i="111"/>
  <c r="BL188" i="111"/>
  <c r="BT188" i="111"/>
  <c r="CB188" i="111"/>
  <c r="CJ188" i="111"/>
  <c r="CR188" i="111"/>
  <c r="CZ188" i="111"/>
  <c r="DH188" i="111"/>
  <c r="DP188" i="111"/>
  <c r="DX188" i="111"/>
  <c r="EF188" i="111"/>
  <c r="EN188" i="111"/>
  <c r="EV188" i="111"/>
  <c r="FD188" i="111"/>
  <c r="AE188" i="111"/>
  <c r="AP188" i="111"/>
  <c r="AZ188" i="111"/>
  <c r="BK188" i="111"/>
  <c r="BV188" i="111"/>
  <c r="CF188" i="111"/>
  <c r="CQ188" i="111"/>
  <c r="DB188" i="111"/>
  <c r="DL188" i="111"/>
  <c r="DW188" i="111"/>
  <c r="EH188" i="111"/>
  <c r="ER188" i="111"/>
  <c r="FC188" i="111"/>
  <c r="AG188" i="111"/>
  <c r="AQ188" i="111"/>
  <c r="BA188" i="111"/>
  <c r="BM188" i="111"/>
  <c r="BW188" i="111"/>
  <c r="CG188" i="111"/>
  <c r="CS188" i="111"/>
  <c r="DC188" i="111"/>
  <c r="DM188" i="111"/>
  <c r="DY188" i="111"/>
  <c r="EI188" i="111"/>
  <c r="ES188" i="111"/>
  <c r="FE188" i="111"/>
  <c r="AH188" i="111"/>
  <c r="AU188" i="111"/>
  <c r="BH188" i="111"/>
  <c r="BX188" i="111"/>
  <c r="CL188" i="111"/>
  <c r="CY188" i="111"/>
  <c r="DO188" i="111"/>
  <c r="EB188" i="111"/>
  <c r="EP188" i="111"/>
  <c r="FF188" i="111"/>
  <c r="AO188" i="111"/>
  <c r="BF188" i="111"/>
  <c r="BU188" i="111"/>
  <c r="CM188" i="111"/>
  <c r="DD188" i="111"/>
  <c r="DS188" i="111"/>
  <c r="EJ188" i="111"/>
  <c r="EY188" i="111"/>
  <c r="G188" i="111"/>
  <c r="AR188" i="111"/>
  <c r="BG188" i="111"/>
  <c r="BY188" i="111"/>
  <c r="CN188" i="111"/>
  <c r="DE188" i="111"/>
  <c r="DT188" i="111"/>
  <c r="EK188" i="111"/>
  <c r="EZ188" i="111"/>
  <c r="AJ188" i="111"/>
  <c r="AY188" i="111"/>
  <c r="BP188" i="111"/>
  <c r="CE188" i="111"/>
  <c r="CV188" i="111"/>
  <c r="DK188" i="111"/>
  <c r="EC188" i="111"/>
  <c r="EU188" i="111"/>
  <c r="AK188" i="111"/>
  <c r="BC188" i="111"/>
  <c r="BQ188" i="111"/>
  <c r="CI188" i="111"/>
  <c r="CW188" i="111"/>
  <c r="DQ188" i="111"/>
  <c r="EE188" i="111"/>
  <c r="EW188" i="111"/>
  <c r="AS188" i="111"/>
  <c r="CA188" i="111"/>
  <c r="DG188" i="111"/>
  <c r="EM188" i="111"/>
  <c r="D188" i="111"/>
  <c r="AX188" i="111"/>
  <c r="EQ188" i="111"/>
  <c r="AW188" i="111"/>
  <c r="CC188" i="111"/>
  <c r="DI188" i="111"/>
  <c r="EO188" i="111"/>
  <c r="CD188" i="111"/>
  <c r="DJ188" i="111"/>
  <c r="AC188" i="111"/>
  <c r="BN188" i="111"/>
  <c r="CT188" i="111"/>
  <c r="DZ188" i="111"/>
  <c r="FG188" i="111"/>
  <c r="BS188" i="111"/>
  <c r="AI188" i="111"/>
  <c r="BO188" i="111"/>
  <c r="CU188" i="111"/>
  <c r="EA188" i="111"/>
  <c r="AM188" i="111"/>
  <c r="DA188" i="111"/>
  <c r="EG188" i="111"/>
  <c r="Z188" i="111"/>
  <c r="FA188" i="111"/>
  <c r="DU188" i="111"/>
  <c r="EX188" i="111"/>
  <c r="BE188" i="111"/>
  <c r="CO188" i="111"/>
  <c r="BI188" i="111"/>
  <c r="CK188" i="111"/>
  <c r="DR188" i="111"/>
  <c r="J188" i="111"/>
  <c r="V188" i="111"/>
  <c r="L188" i="111"/>
  <c r="K188" i="111"/>
  <c r="Q188" i="111"/>
  <c r="F188" i="111"/>
  <c r="U188" i="111"/>
  <c r="W188" i="111"/>
  <c r="I188" i="111"/>
  <c r="M188" i="111"/>
  <c r="P188" i="111"/>
  <c r="O188" i="111"/>
  <c r="E188" i="111"/>
  <c r="Y188" i="111"/>
  <c r="N188" i="111"/>
  <c r="AB188" i="111"/>
  <c r="H188" i="111"/>
  <c r="S188" i="111"/>
  <c r="AA188" i="111"/>
  <c r="X188" i="111"/>
  <c r="R188" i="111"/>
  <c r="T188" i="111"/>
  <c r="Y184" i="111"/>
  <c r="AG184" i="111"/>
  <c r="AO184" i="111"/>
  <c r="AW184" i="111"/>
  <c r="BE184" i="111"/>
  <c r="BM184" i="111"/>
  <c r="BU184" i="111"/>
  <c r="CC184" i="111"/>
  <c r="CK184" i="111"/>
  <c r="CS184" i="111"/>
  <c r="DA184" i="111"/>
  <c r="DI184" i="111"/>
  <c r="DQ184" i="111"/>
  <c r="DY184" i="111"/>
  <c r="EG184" i="111"/>
  <c r="EO184" i="111"/>
  <c r="EW184" i="111"/>
  <c r="FE184" i="111"/>
  <c r="AA184" i="111"/>
  <c r="AI184" i="111"/>
  <c r="AQ184" i="111"/>
  <c r="AY184" i="111"/>
  <c r="BG184" i="111"/>
  <c r="BO184" i="111"/>
  <c r="BW184" i="111"/>
  <c r="CE184" i="111"/>
  <c r="CM184" i="111"/>
  <c r="CU184" i="111"/>
  <c r="DC184" i="111"/>
  <c r="DK184" i="111"/>
  <c r="DS184" i="111"/>
  <c r="EA184" i="111"/>
  <c r="EI184" i="111"/>
  <c r="EQ184" i="111"/>
  <c r="EY184" i="111"/>
  <c r="FG184" i="111"/>
  <c r="Z184" i="111"/>
  <c r="AK184" i="111"/>
  <c r="AU184" i="111"/>
  <c r="BF184" i="111"/>
  <c r="BQ184" i="111"/>
  <c r="CA184" i="111"/>
  <c r="CL184" i="111"/>
  <c r="CW184" i="111"/>
  <c r="DG184" i="111"/>
  <c r="DR184" i="111"/>
  <c r="EC184" i="111"/>
  <c r="EM184" i="111"/>
  <c r="EX184" i="111"/>
  <c r="AB184" i="111"/>
  <c r="AL184" i="111"/>
  <c r="AV184" i="111"/>
  <c r="BH184" i="111"/>
  <c r="BR184" i="111"/>
  <c r="CB184" i="111"/>
  <c r="CN184" i="111"/>
  <c r="CX184" i="111"/>
  <c r="DH184" i="111"/>
  <c r="DT184" i="111"/>
  <c r="ED184" i="111"/>
  <c r="EN184" i="111"/>
  <c r="EZ184" i="111"/>
  <c r="AE184" i="111"/>
  <c r="AS184" i="111"/>
  <c r="BI184" i="111"/>
  <c r="BV184" i="111"/>
  <c r="CI184" i="111"/>
  <c r="CY184" i="111"/>
  <c r="DM184" i="111"/>
  <c r="DZ184" i="111"/>
  <c r="EP184" i="111"/>
  <c r="FC184" i="111"/>
  <c r="AC184" i="111"/>
  <c r="AR184" i="111"/>
  <c r="BJ184" i="111"/>
  <c r="BY184" i="111"/>
  <c r="CP184" i="111"/>
  <c r="DE184" i="111"/>
  <c r="DV184" i="111"/>
  <c r="EK184" i="111"/>
  <c r="FB184" i="111"/>
  <c r="AD184" i="111"/>
  <c r="AT184" i="111"/>
  <c r="BK184" i="111"/>
  <c r="BZ184" i="111"/>
  <c r="CQ184" i="111"/>
  <c r="DF184" i="111"/>
  <c r="DW184" i="111"/>
  <c r="EL184" i="111"/>
  <c r="FD184" i="111"/>
  <c r="AM184" i="111"/>
  <c r="BB184" i="111"/>
  <c r="BS184" i="111"/>
  <c r="CH184" i="111"/>
  <c r="CZ184" i="111"/>
  <c r="DO184" i="111"/>
  <c r="EF184" i="111"/>
  <c r="EU184" i="111"/>
  <c r="AN184" i="111"/>
  <c r="BC184" i="111"/>
  <c r="BT184" i="111"/>
  <c r="CJ184" i="111"/>
  <c r="DB184" i="111"/>
  <c r="DP184" i="111"/>
  <c r="EH184" i="111"/>
  <c r="EV184" i="111"/>
  <c r="AF184" i="111"/>
  <c r="BL184" i="111"/>
  <c r="CR184" i="111"/>
  <c r="DX184" i="111"/>
  <c r="FF184" i="111"/>
  <c r="EE184" i="111"/>
  <c r="AH184" i="111"/>
  <c r="BN184" i="111"/>
  <c r="CT184" i="111"/>
  <c r="EB184" i="111"/>
  <c r="AJ184" i="111"/>
  <c r="BP184" i="111"/>
  <c r="CV184" i="111"/>
  <c r="AZ184" i="111"/>
  <c r="CF184" i="111"/>
  <c r="DL184" i="111"/>
  <c r="ES184" i="111"/>
  <c r="BA184" i="111"/>
  <c r="CG184" i="111"/>
  <c r="DN184" i="111"/>
  <c r="ET184" i="111"/>
  <c r="X184" i="111"/>
  <c r="BD184" i="111"/>
  <c r="CO184" i="111"/>
  <c r="DU184" i="111"/>
  <c r="FA184" i="111"/>
  <c r="AX184" i="111"/>
  <c r="EJ184" i="111"/>
  <c r="AP184" i="111"/>
  <c r="BX184" i="111"/>
  <c r="DJ184" i="111"/>
  <c r="ER184" i="111"/>
  <c r="CD184" i="111"/>
  <c r="DD184" i="111"/>
  <c r="R184" i="111"/>
  <c r="U184" i="111"/>
  <c r="V184" i="111"/>
  <c r="L184" i="111"/>
  <c r="J184" i="111"/>
  <c r="M184" i="111"/>
  <c r="F184" i="111"/>
  <c r="D184" i="111"/>
  <c r="W184" i="111"/>
  <c r="K184" i="111"/>
  <c r="E184" i="111"/>
  <c r="O184" i="111"/>
  <c r="Q184" i="111"/>
  <c r="G184" i="111"/>
  <c r="S184" i="111"/>
  <c r="I184" i="111"/>
  <c r="P184" i="111"/>
  <c r="N184" i="111"/>
  <c r="H184" i="111"/>
  <c r="T184" i="111"/>
  <c r="F6" i="82"/>
  <c r="F7" i="19"/>
  <c r="F7" i="85"/>
  <c r="F7" i="11"/>
  <c r="F7" i="67"/>
  <c r="F7" i="51"/>
  <c r="J9" i="66"/>
  <c r="K9" i="81"/>
  <c r="LA4" i="215" s="1"/>
  <c r="K14" i="81"/>
  <c r="LA9" i="215" s="1"/>
  <c r="F7" i="181"/>
  <c r="K7" i="36"/>
  <c r="D7" i="181"/>
  <c r="F7" i="180"/>
  <c r="D7" i="185"/>
  <c r="E7" i="185"/>
  <c r="F7" i="182"/>
  <c r="D7" i="183"/>
  <c r="D7" i="186"/>
  <c r="C74" i="188"/>
  <c r="F7" i="203"/>
  <c r="P7" i="199"/>
  <c r="F7" i="198"/>
  <c r="M7" i="197"/>
  <c r="F7" i="205"/>
  <c r="G7" i="204"/>
  <c r="O7" i="201"/>
  <c r="G7" i="199"/>
  <c r="L7" i="194"/>
  <c r="F7" i="206"/>
  <c r="J7" i="202"/>
  <c r="F7" i="201"/>
  <c r="J7" i="200"/>
  <c r="V7" i="199"/>
  <c r="F7" i="196"/>
  <c r="G7" i="195"/>
  <c r="M7" i="202"/>
  <c r="I7" i="201"/>
  <c r="M7" i="200"/>
  <c r="J7" i="195"/>
  <c r="F7" i="194"/>
  <c r="M7" i="199"/>
  <c r="J7" i="197"/>
  <c r="P7" i="202"/>
  <c r="L7" i="201"/>
  <c r="I7" i="194"/>
  <c r="I7" i="203"/>
  <c r="G7" i="202"/>
  <c r="G7" i="200"/>
  <c r="S7" i="199"/>
  <c r="I7" i="198"/>
  <c r="P7" i="197"/>
  <c r="I7" i="205"/>
  <c r="J7" i="204"/>
  <c r="J7" i="199"/>
  <c r="G7" i="197"/>
  <c r="O7" i="194"/>
  <c r="I7" i="193"/>
  <c r="M7" i="192"/>
  <c r="F7" i="193"/>
  <c r="J7" i="192"/>
  <c r="G7" i="192"/>
  <c r="G7" i="205"/>
  <c r="H7" i="204"/>
  <c r="P7" i="201"/>
  <c r="H7" i="199"/>
  <c r="M7" i="194"/>
  <c r="G7" i="206"/>
  <c r="K7" i="202"/>
  <c r="G7" i="201"/>
  <c r="K7" i="200"/>
  <c r="W7" i="199"/>
  <c r="G7" i="196"/>
  <c r="H7" i="195"/>
  <c r="N7" i="199"/>
  <c r="K7" i="197"/>
  <c r="G7" i="203"/>
  <c r="Q7" i="199"/>
  <c r="G7" i="198"/>
  <c r="N7" i="197"/>
  <c r="Q7" i="202"/>
  <c r="M7" i="201"/>
  <c r="J7" i="194"/>
  <c r="J7" i="203"/>
  <c r="H7" i="202"/>
  <c r="H7" i="200"/>
  <c r="T7" i="199"/>
  <c r="J7" i="198"/>
  <c r="Q7" i="197"/>
  <c r="J7" i="205"/>
  <c r="K7" i="204"/>
  <c r="K7" i="199"/>
  <c r="H7" i="197"/>
  <c r="P7" i="194"/>
  <c r="N7" i="202"/>
  <c r="J7" i="201"/>
  <c r="N7" i="200"/>
  <c r="K7" i="195"/>
  <c r="G7" i="194"/>
  <c r="G7" i="193"/>
  <c r="K7" i="192"/>
  <c r="N7" i="192"/>
  <c r="H7" i="192"/>
  <c r="J7" i="193"/>
  <c r="C50" i="26"/>
  <c r="AJ13" i="215" s="1"/>
  <c r="C64" i="40"/>
  <c r="C99" i="40"/>
  <c r="I7" i="182"/>
  <c r="C39" i="188"/>
  <c r="F7" i="184"/>
  <c r="D38" i="188"/>
  <c r="D73" i="188" s="1"/>
  <c r="D108" i="188" s="1"/>
  <c r="F3" i="188"/>
  <c r="G38" i="188" s="1"/>
  <c r="G73" i="188" s="1"/>
  <c r="G108" i="188" s="1"/>
  <c r="C74" i="40"/>
  <c r="C114" i="40"/>
  <c r="C121" i="26"/>
  <c r="BL14" i="215" s="1"/>
  <c r="C55" i="26"/>
  <c r="AJ18" i="215" s="1"/>
  <c r="C90" i="26"/>
  <c r="AX18" i="215" s="1"/>
  <c r="C63" i="40"/>
  <c r="C98" i="40" s="1"/>
  <c r="C54" i="40"/>
  <c r="C89" i="40" s="1"/>
  <c r="C58" i="40"/>
  <c r="C93" i="40" s="1"/>
  <c r="C46" i="40"/>
  <c r="C81" i="40"/>
  <c r="C137" i="40"/>
  <c r="C121" i="40"/>
  <c r="E145" i="111"/>
  <c r="M145" i="111"/>
  <c r="U145" i="111"/>
  <c r="AC145" i="111"/>
  <c r="AK145" i="111"/>
  <c r="AS145" i="111"/>
  <c r="BA145" i="111"/>
  <c r="BI145" i="111"/>
  <c r="BQ145" i="111"/>
  <c r="BY145" i="111"/>
  <c r="CG145" i="111"/>
  <c r="CO145" i="111"/>
  <c r="CW145" i="111"/>
  <c r="DE145" i="111"/>
  <c r="DM145" i="111"/>
  <c r="DU145" i="111"/>
  <c r="EC145" i="111"/>
  <c r="EK145" i="111"/>
  <c r="ES145" i="111"/>
  <c r="FA145" i="111"/>
  <c r="O145" i="111"/>
  <c r="W145" i="111"/>
  <c r="AE145" i="111"/>
  <c r="AM145" i="111"/>
  <c r="BC145" i="111"/>
  <c r="F145" i="111"/>
  <c r="N145" i="111"/>
  <c r="V145" i="111"/>
  <c r="AD145" i="111"/>
  <c r="AL145" i="111"/>
  <c r="AT145" i="111"/>
  <c r="BB145" i="111"/>
  <c r="BJ145" i="111"/>
  <c r="BR145" i="111"/>
  <c r="BZ145" i="111"/>
  <c r="CH145" i="111"/>
  <c r="CP145" i="111"/>
  <c r="CX145" i="111"/>
  <c r="DF145" i="111"/>
  <c r="DN145" i="111"/>
  <c r="DV145" i="111"/>
  <c r="ED145" i="111"/>
  <c r="EL145" i="111"/>
  <c r="ET145" i="111"/>
  <c r="FB145" i="111"/>
  <c r="G145" i="111"/>
  <c r="AU145" i="111"/>
  <c r="BK145" i="111"/>
  <c r="H145" i="111"/>
  <c r="P145" i="111"/>
  <c r="X145" i="111"/>
  <c r="AF145" i="111"/>
  <c r="AN145" i="111"/>
  <c r="AV145" i="111"/>
  <c r="BD145" i="111"/>
  <c r="BL145" i="111"/>
  <c r="BT145" i="111"/>
  <c r="CB145" i="111"/>
  <c r="CJ145" i="111"/>
  <c r="CR145" i="111"/>
  <c r="CZ145" i="111"/>
  <c r="DH145" i="111"/>
  <c r="DP145" i="111"/>
  <c r="DX145" i="111"/>
  <c r="EF145" i="111"/>
  <c r="EN145" i="111"/>
  <c r="EV145" i="111"/>
  <c r="FD145" i="111"/>
  <c r="I145" i="111"/>
  <c r="Q145" i="111"/>
  <c r="Y145" i="111"/>
  <c r="J145" i="111"/>
  <c r="AB145" i="111"/>
  <c r="AR145" i="111"/>
  <c r="BH145" i="111"/>
  <c r="BW145" i="111"/>
  <c r="CK145" i="111"/>
  <c r="CV145" i="111"/>
  <c r="DJ145" i="111"/>
  <c r="DW145" i="111"/>
  <c r="EI145" i="111"/>
  <c r="EW145" i="111"/>
  <c r="AH145" i="111"/>
  <c r="K145" i="111"/>
  <c r="AG145" i="111"/>
  <c r="AW145" i="111"/>
  <c r="BM145" i="111"/>
  <c r="BX145" i="111"/>
  <c r="CL145" i="111"/>
  <c r="CY145" i="111"/>
  <c r="DK145" i="111"/>
  <c r="DY145" i="111"/>
  <c r="EJ145" i="111"/>
  <c r="EX145" i="111"/>
  <c r="L145" i="111"/>
  <c r="AX145" i="111"/>
  <c r="BN145" i="111"/>
  <c r="CA145" i="111"/>
  <c r="CM145" i="111"/>
  <c r="DA145" i="111"/>
  <c r="DL145" i="111"/>
  <c r="DZ145" i="111"/>
  <c r="EM145" i="111"/>
  <c r="EY145" i="111"/>
  <c r="R145" i="111"/>
  <c r="AI145" i="111"/>
  <c r="AY145" i="111"/>
  <c r="BO145" i="111"/>
  <c r="CC145" i="111"/>
  <c r="CN145" i="111"/>
  <c r="DB145" i="111"/>
  <c r="DO145" i="111"/>
  <c r="EA145" i="111"/>
  <c r="EO145" i="111"/>
  <c r="EZ145" i="111"/>
  <c r="T145" i="111"/>
  <c r="BE145" i="111"/>
  <c r="BS145" i="111"/>
  <c r="CS145" i="111"/>
  <c r="DR145" i="111"/>
  <c r="EQ145" i="111"/>
  <c r="AP145" i="111"/>
  <c r="BF145" i="111"/>
  <c r="BU145" i="111"/>
  <c r="CT145" i="111"/>
  <c r="DS145" i="111"/>
  <c r="ER145" i="111"/>
  <c r="S145" i="111"/>
  <c r="AJ145" i="111"/>
  <c r="AZ145" i="111"/>
  <c r="BP145" i="111"/>
  <c r="CD145" i="111"/>
  <c r="CQ145" i="111"/>
  <c r="DC145" i="111"/>
  <c r="DQ145" i="111"/>
  <c r="EB145" i="111"/>
  <c r="EP145" i="111"/>
  <c r="FC145" i="111"/>
  <c r="D145" i="111"/>
  <c r="AO145" i="111"/>
  <c r="CE145" i="111"/>
  <c r="DD145" i="111"/>
  <c r="EE145" i="111"/>
  <c r="FE145" i="111"/>
  <c r="Z145" i="111"/>
  <c r="CF145" i="111"/>
  <c r="DG145" i="111"/>
  <c r="EG145" i="111"/>
  <c r="FF145" i="111"/>
  <c r="AA145" i="111"/>
  <c r="EH145" i="111"/>
  <c r="BV145" i="111"/>
  <c r="CU145" i="111"/>
  <c r="AQ145" i="111"/>
  <c r="EU145" i="111"/>
  <c r="BG145" i="111"/>
  <c r="FG145" i="111"/>
  <c r="DT145" i="111"/>
  <c r="CI145" i="111"/>
  <c r="DI145" i="111"/>
  <c r="C128" i="29"/>
  <c r="AD111" i="111"/>
  <c r="AL111" i="111"/>
  <c r="H111" i="111"/>
  <c r="AV111" i="111" s="1"/>
  <c r="P111" i="111"/>
  <c r="X111" i="111"/>
  <c r="BL111" i="111" s="1"/>
  <c r="AF111" i="111"/>
  <c r="BT111" i="111" s="1"/>
  <c r="AN111" i="111"/>
  <c r="J111" i="111"/>
  <c r="AX111" i="111" s="1"/>
  <c r="AH111" i="111"/>
  <c r="BV111" i="111" s="1"/>
  <c r="AE111" i="111"/>
  <c r="AM111" i="111"/>
  <c r="I111" i="111"/>
  <c r="AW111" i="111" s="1"/>
  <c r="Q111" i="111"/>
  <c r="Y111" i="111"/>
  <c r="BM111" i="111" s="1"/>
  <c r="R111" i="111"/>
  <c r="AG111" i="111"/>
  <c r="BU111" i="111" s="1"/>
  <c r="S111" i="111"/>
  <c r="L111" i="111"/>
  <c r="AZ111" i="111" s="1"/>
  <c r="Z111" i="111"/>
  <c r="T111" i="111"/>
  <c r="BH111" i="111" s="1"/>
  <c r="AO111" i="111"/>
  <c r="K111" i="111"/>
  <c r="AY111" i="111" s="1"/>
  <c r="AA111" i="111"/>
  <c r="AI111" i="111"/>
  <c r="BW111" i="111" s="1"/>
  <c r="AQ111" i="111"/>
  <c r="E111" i="111"/>
  <c r="AS111" i="111" s="1"/>
  <c r="M111" i="111"/>
  <c r="BA111" i="111" s="1"/>
  <c r="U111" i="111"/>
  <c r="BI111" i="111" s="1"/>
  <c r="AB111" i="111"/>
  <c r="AJ111" i="111"/>
  <c r="BX111" i="111" s="1"/>
  <c r="F111" i="111"/>
  <c r="AT111" i="111" s="1"/>
  <c r="N111" i="111"/>
  <c r="V111" i="111"/>
  <c r="BJ111" i="111" s="1"/>
  <c r="AC111" i="111"/>
  <c r="AK111" i="111"/>
  <c r="BY111" i="111" s="1"/>
  <c r="G111" i="111"/>
  <c r="AU111" i="111" s="1"/>
  <c r="O111" i="111"/>
  <c r="W111" i="111"/>
  <c r="BK111" i="111" s="1"/>
  <c r="AP111" i="111"/>
  <c r="C49" i="40"/>
  <c r="C84" i="40"/>
  <c r="C115" i="26"/>
  <c r="BL8" i="215" s="1"/>
  <c r="C56" i="40"/>
  <c r="C91" i="40" s="1"/>
  <c r="C60" i="26"/>
  <c r="AJ23" i="215" s="1"/>
  <c r="C43" i="40"/>
  <c r="C78" i="40" s="1"/>
  <c r="C41" i="26"/>
  <c r="AJ4" i="215" s="1"/>
  <c r="C76" i="26"/>
  <c r="AX4" i="215" s="1"/>
  <c r="C129" i="40"/>
  <c r="D95" i="29"/>
  <c r="I6" i="48"/>
  <c r="FT3" i="215" s="1"/>
  <c r="M6" i="48"/>
  <c r="FX3" i="215" s="1"/>
  <c r="U6" i="48"/>
  <c r="GF3" i="215" s="1"/>
  <c r="F36" i="48"/>
  <c r="FQ33" i="215" s="1"/>
  <c r="J36" i="48"/>
  <c r="FU33" i="215" s="1"/>
  <c r="N36" i="48"/>
  <c r="FY33" i="215" s="1"/>
  <c r="R36" i="48"/>
  <c r="GC33" i="215" s="1"/>
  <c r="C39" i="40"/>
  <c r="H6" i="160"/>
  <c r="FB183" i="29" s="1"/>
  <c r="FB183" i="111" s="1"/>
  <c r="H6" i="157"/>
  <c r="DX183" i="29"/>
  <c r="DX183" i="111" s="1"/>
  <c r="H6" i="156"/>
  <c r="DN183" i="29"/>
  <c r="DN183" i="111" s="1"/>
  <c r="H6" i="155"/>
  <c r="DD183" i="29" s="1"/>
  <c r="DD183" i="111" s="1"/>
  <c r="H6" i="152"/>
  <c r="H183" i="29" s="1"/>
  <c r="H183" i="111" s="1"/>
  <c r="M6" i="149"/>
  <c r="FG146" i="29" s="1"/>
  <c r="FG146" i="111" s="1"/>
  <c r="M6" i="147"/>
  <c r="EM146" i="29"/>
  <c r="EM146" i="111"/>
  <c r="M6" i="145"/>
  <c r="DI146" i="29" s="1"/>
  <c r="DI146" i="111" s="1"/>
  <c r="W6" i="140"/>
  <c r="W146" i="29" s="1"/>
  <c r="W146" i="111" s="1"/>
  <c r="R6" i="151"/>
  <c r="CY146" i="29"/>
  <c r="CY146" i="111" s="1"/>
  <c r="H6" i="149"/>
  <c r="FB146" i="29"/>
  <c r="FB146" i="111" s="1"/>
  <c r="H6" i="147"/>
  <c r="EH146" i="29" s="1"/>
  <c r="EH146" i="111" s="1"/>
  <c r="H6" i="145"/>
  <c r="DD146" i="29" s="1"/>
  <c r="DD146" i="111" s="1"/>
  <c r="M6" i="140"/>
  <c r="M146" i="29" s="1"/>
  <c r="M146" i="111" s="1"/>
  <c r="R6" i="154"/>
  <c r="CY183" i="29"/>
  <c r="CY183" i="111"/>
  <c r="M6" i="151"/>
  <c r="CT146" i="29" s="1"/>
  <c r="CT146" i="111" s="1"/>
  <c r="R6" i="140"/>
  <c r="R146" i="29" s="1"/>
  <c r="R146" i="111" s="1"/>
  <c r="H6" i="148"/>
  <c r="ER146" i="29"/>
  <c r="ER146" i="111" s="1"/>
  <c r="H6" i="146"/>
  <c r="DX146" i="29"/>
  <c r="DX146" i="111" s="1"/>
  <c r="H6" i="143"/>
  <c r="AQ146" i="29" s="1"/>
  <c r="AQ146" i="111" s="1"/>
  <c r="H6" i="140"/>
  <c r="H146" i="29" s="1"/>
  <c r="H146" i="111" s="1"/>
  <c r="H6" i="151"/>
  <c r="CO146" i="29" s="1"/>
  <c r="CO146" i="111" s="1"/>
  <c r="H6" i="154"/>
  <c r="CO183" i="29"/>
  <c r="CO183" i="111"/>
  <c r="M6" i="148"/>
  <c r="EW146" i="29" s="1"/>
  <c r="EW146" i="111" s="1"/>
  <c r="M6" i="146"/>
  <c r="EC146" i="29" s="1"/>
  <c r="EC146" i="111" s="1"/>
  <c r="M6" i="144"/>
  <c r="DS146" i="29"/>
  <c r="DS146" i="111" s="1"/>
  <c r="H6" i="144"/>
  <c r="DN146" i="29"/>
  <c r="DN146" i="111" s="1"/>
  <c r="M6" i="158"/>
  <c r="EM183" i="29" s="1"/>
  <c r="EM183" i="111" s="1"/>
  <c r="M6" i="156"/>
  <c r="DS183" i="29" s="1"/>
  <c r="DS183" i="111" s="1"/>
  <c r="R6" i="152"/>
  <c r="R183" i="29" s="1"/>
  <c r="R183" i="111" s="1"/>
  <c r="H6" i="89"/>
  <c r="AG146" i="29"/>
  <c r="AG146" i="111"/>
  <c r="C45" i="40"/>
  <c r="C80" i="40" s="1"/>
  <c r="C65" i="40"/>
  <c r="C100" i="40" s="1"/>
  <c r="C57" i="40"/>
  <c r="C92" i="40"/>
  <c r="C52" i="40"/>
  <c r="C87" i="40" s="1"/>
  <c r="C62" i="40"/>
  <c r="C97" i="40" s="1"/>
  <c r="C60" i="40"/>
  <c r="C95" i="40" s="1"/>
  <c r="C42" i="40"/>
  <c r="C77" i="40"/>
  <c r="C110" i="40"/>
  <c r="C69" i="40"/>
  <c r="C104" i="40" s="1"/>
  <c r="C50" i="40"/>
  <c r="C85" i="40"/>
  <c r="C118" i="40"/>
  <c r="C66" i="40"/>
  <c r="C101" i="40"/>
  <c r="C53" i="40"/>
  <c r="C88" i="40" s="1"/>
  <c r="C47" i="40"/>
  <c r="C82" i="40" s="1"/>
  <c r="C61" i="40"/>
  <c r="C96" i="40" s="1"/>
  <c r="C55" i="40"/>
  <c r="C90" i="40"/>
  <c r="C138" i="40"/>
  <c r="P6" i="110"/>
  <c r="D6" i="110"/>
  <c r="G6" i="110"/>
  <c r="J6" i="110"/>
  <c r="S6" i="110"/>
  <c r="M6" i="110"/>
  <c r="W7" i="39"/>
  <c r="K7" i="39"/>
  <c r="T7" i="39"/>
  <c r="H7" i="39"/>
  <c r="Q7" i="39"/>
  <c r="N7" i="39"/>
  <c r="O6" i="110"/>
  <c r="C6" i="110"/>
  <c r="L6" i="110"/>
  <c r="F6" i="110"/>
  <c r="R6" i="110"/>
  <c r="I6" i="110"/>
  <c r="P7" i="39"/>
  <c r="V7" i="39"/>
  <c r="J7" i="39"/>
  <c r="S7" i="39"/>
  <c r="G7" i="39"/>
  <c r="M7" i="39"/>
  <c r="F7" i="36"/>
  <c r="C204" i="29"/>
  <c r="C210" i="111" s="1"/>
  <c r="C211" i="111"/>
  <c r="D7" i="81"/>
  <c r="AN211" i="111"/>
  <c r="C141" i="29"/>
  <c r="E78" i="29"/>
  <c r="D99" i="29"/>
  <c r="C170" i="29"/>
  <c r="C126" i="29"/>
  <c r="C161" i="29"/>
  <c r="E84" i="29"/>
  <c r="C140" i="29"/>
  <c r="C132" i="29"/>
  <c r="C175" i="29"/>
  <c r="Y12" i="29"/>
  <c r="AZ13" i="29"/>
  <c r="Y25" i="29"/>
  <c r="C167" i="29"/>
  <c r="Y19" i="29"/>
  <c r="E100" i="29"/>
  <c r="D90" i="29"/>
  <c r="O38" i="11"/>
  <c r="EA33" i="215" s="1"/>
  <c r="AV5" i="29"/>
  <c r="Y24" i="29"/>
  <c r="AD7" i="29"/>
  <c r="C129" i="29"/>
  <c r="Y22" i="29"/>
  <c r="AH5" i="29"/>
  <c r="C120" i="29"/>
  <c r="C164" i="29"/>
  <c r="D93" i="29"/>
  <c r="C116" i="29"/>
  <c r="Y14" i="29"/>
  <c r="G4" i="111"/>
  <c r="B59" i="31"/>
  <c r="AH34" i="29"/>
  <c r="Y39" i="29"/>
  <c r="AL10" i="29"/>
  <c r="AY20" i="29"/>
  <c r="C131" i="29"/>
  <c r="Y10" i="29"/>
  <c r="D89" i="29"/>
  <c r="Y33" i="29"/>
  <c r="Y9" i="29"/>
  <c r="C66" i="26"/>
  <c r="AJ29" i="215" s="1"/>
  <c r="C137" i="26"/>
  <c r="BL30" i="215" s="1"/>
  <c r="C47" i="26"/>
  <c r="AJ10" i="215" s="1"/>
  <c r="C119" i="26"/>
  <c r="BL12" i="215" s="1"/>
  <c r="C129" i="26"/>
  <c r="BL22" i="215" s="1"/>
  <c r="C64" i="26"/>
  <c r="AJ27" i="215" s="1"/>
  <c r="C132" i="26"/>
  <c r="BL25" i="215" s="1"/>
  <c r="C54" i="26"/>
  <c r="AJ17" i="215" s="1"/>
  <c r="C89" i="26"/>
  <c r="AX17" i="215" s="1"/>
  <c r="C61" i="26"/>
  <c r="AJ24" i="215" s="1"/>
  <c r="C133" i="26"/>
  <c r="BL26" i="215" s="1"/>
  <c r="C128" i="26"/>
  <c r="BL21" i="215" s="1"/>
  <c r="C116" i="26"/>
  <c r="BL9" i="215" s="1"/>
  <c r="C42" i="26"/>
  <c r="AJ5" i="215" s="1"/>
  <c r="C65" i="26"/>
  <c r="AJ28" i="215" s="1"/>
  <c r="C100" i="26"/>
  <c r="AX28" i="215" s="1"/>
  <c r="C69" i="26"/>
  <c r="AJ32" i="215" s="1"/>
  <c r="C68" i="26"/>
  <c r="AJ31" i="215" s="1"/>
  <c r="C43" i="26"/>
  <c r="AJ6" i="215" s="1"/>
  <c r="C57" i="26"/>
  <c r="AJ20" i="215" s="1"/>
  <c r="C92" i="26"/>
  <c r="AX20" i="215" s="1"/>
  <c r="C53" i="26"/>
  <c r="AJ16" i="215" s="1"/>
  <c r="C52" i="26"/>
  <c r="AJ15" i="215" s="1"/>
  <c r="C56" i="26"/>
  <c r="AJ19" i="215" s="1"/>
  <c r="C40" i="26"/>
  <c r="AJ3" i="215" s="1"/>
  <c r="C75" i="26"/>
  <c r="AX3" i="215" s="1"/>
  <c r="C44" i="26"/>
  <c r="AJ7" i="215" s="1"/>
  <c r="C48" i="26"/>
  <c r="AJ11" i="215" s="1"/>
  <c r="AW17" i="29"/>
  <c r="AF20" i="29"/>
  <c r="AP16" i="29"/>
  <c r="BB12" i="29"/>
  <c r="BB16" i="29"/>
  <c r="AW9" i="29"/>
  <c r="AE23" i="29"/>
  <c r="AF6" i="29"/>
  <c r="AF10" i="29"/>
  <c r="AW6" i="29"/>
  <c r="AA31" i="29"/>
  <c r="Y13" i="29"/>
  <c r="AQ6" i="29"/>
  <c r="AM8" i="29"/>
  <c r="C155" i="29"/>
  <c r="D100" i="29"/>
  <c r="AM14" i="29"/>
  <c r="AF16" i="29"/>
  <c r="BB8" i="29"/>
  <c r="BB20" i="29"/>
  <c r="AD15" i="29"/>
  <c r="AW5" i="29"/>
  <c r="Y34" i="29"/>
  <c r="AD12" i="29"/>
  <c r="AH6" i="29"/>
  <c r="C176" i="29"/>
  <c r="E93" i="29"/>
  <c r="AU26" i="29"/>
  <c r="AD6" i="29"/>
  <c r="AF18" i="29"/>
  <c r="BB10" i="29"/>
  <c r="BB18" i="29"/>
  <c r="Y29" i="29"/>
  <c r="Z6" i="29"/>
  <c r="C123" i="29"/>
  <c r="AX34" i="29"/>
  <c r="AN29" i="29"/>
  <c r="Y6" i="29"/>
  <c r="AI6" i="29"/>
  <c r="C114" i="29"/>
  <c r="C169" i="29"/>
  <c r="D78" i="29"/>
  <c r="AJ19" i="29"/>
  <c r="Z10" i="29"/>
  <c r="BA24" i="29"/>
  <c r="AE20" i="29"/>
  <c r="AP20" i="29"/>
  <c r="BB6" i="29"/>
  <c r="BB14" i="29"/>
  <c r="AR32" i="29"/>
  <c r="AE14" i="29"/>
  <c r="Y16" i="29"/>
  <c r="AI9" i="29"/>
  <c r="C115" i="29"/>
  <c r="AX11" i="29"/>
  <c r="AK34" i="29"/>
  <c r="AD18" i="29"/>
  <c r="AC17" i="29"/>
  <c r="AJ5" i="29"/>
  <c r="D76" i="29"/>
  <c r="AD17" i="29"/>
  <c r="BA6" i="29"/>
  <c r="D97" i="29"/>
  <c r="AC11" i="29"/>
  <c r="AG30" i="29"/>
  <c r="AJ24" i="29"/>
  <c r="AQ27" i="29"/>
  <c r="AY12" i="29"/>
  <c r="AS11" i="29"/>
  <c r="AG11" i="29"/>
  <c r="AY11" i="29"/>
  <c r="BA12" i="29"/>
  <c r="AH11" i="29"/>
  <c r="AH16" i="29"/>
  <c r="AA13" i="29"/>
  <c r="AC28" i="29"/>
  <c r="AM25" i="29"/>
  <c r="AT22" i="29"/>
  <c r="AW32" i="29"/>
  <c r="AX19" i="29"/>
  <c r="AZ22" i="29"/>
  <c r="BC29" i="29"/>
  <c r="AW16" i="29"/>
  <c r="AX33" i="29"/>
  <c r="BA23" i="29"/>
  <c r="AU22" i="29"/>
  <c r="AY19" i="29"/>
  <c r="E99" i="29"/>
  <c r="AG18" i="29"/>
  <c r="AI18" i="29"/>
  <c r="AL18" i="29"/>
  <c r="AX18" i="29"/>
  <c r="AS18" i="29"/>
  <c r="C160" i="29"/>
  <c r="Y18" i="29"/>
  <c r="AB39" i="29"/>
  <c r="AB5" i="29"/>
  <c r="Y31" i="29"/>
  <c r="C173" i="29"/>
  <c r="AS31" i="29"/>
  <c r="AT31" i="29"/>
  <c r="AX10" i="29"/>
  <c r="AR27" i="29"/>
  <c r="AK29" i="29"/>
  <c r="AA28" i="29"/>
  <c r="AD14" i="29"/>
  <c r="AI13" i="29"/>
  <c r="AI19" i="29"/>
  <c r="Z17" i="29"/>
  <c r="AA15" i="29"/>
  <c r="AI8" i="29"/>
  <c r="AO9" i="29"/>
  <c r="AZ32" i="29"/>
  <c r="AY17" i="29"/>
  <c r="AX28" i="29"/>
  <c r="AX8" i="29"/>
  <c r="AW14" i="29"/>
  <c r="AT32" i="29"/>
  <c r="AR24" i="29"/>
  <c r="AN22" i="29"/>
  <c r="AK25" i="29"/>
  <c r="AH30" i="29"/>
  <c r="AD32" i="29"/>
  <c r="AA24" i="29"/>
  <c r="AA14" i="29"/>
  <c r="AN20" i="29"/>
  <c r="AH13" i="29"/>
  <c r="AR16" i="29"/>
  <c r="AA19" i="29"/>
  <c r="Y17" i="29"/>
  <c r="AD8" i="29"/>
  <c r="AA9" i="29"/>
  <c r="BC14" i="29"/>
  <c r="C121" i="29"/>
  <c r="D84" i="29"/>
  <c r="D77" i="29"/>
  <c r="AF14" i="29"/>
  <c r="AN28" i="29"/>
  <c r="AH33" i="29"/>
  <c r="AE21" i="29"/>
  <c r="Y27" i="29"/>
  <c r="C149" i="29"/>
  <c r="E96" i="29"/>
  <c r="AU8" i="29"/>
  <c r="AZ30" i="29"/>
  <c r="AY16" i="29"/>
  <c r="AX26" i="29"/>
  <c r="AX7" i="29"/>
  <c r="AW13" i="29"/>
  <c r="AR22" i="29"/>
  <c r="AM34" i="29"/>
  <c r="AJ34" i="29"/>
  <c r="AH25" i="29"/>
  <c r="AD26" i="29"/>
  <c r="Z32" i="29"/>
  <c r="Z14" i="29"/>
  <c r="AD13" i="29"/>
  <c r="AN16" i="29"/>
  <c r="Z19" i="29"/>
  <c r="AE7" i="29"/>
  <c r="AC8" i="29"/>
  <c r="Z9" i="29"/>
  <c r="C134" i="29"/>
  <c r="C165" i="29"/>
  <c r="C156" i="29"/>
  <c r="C151" i="29"/>
  <c r="AS14" i="29"/>
  <c r="E103" i="29"/>
  <c r="D87" i="29"/>
  <c r="E80" i="29"/>
  <c r="AP15" i="29"/>
  <c r="AV8" i="29"/>
  <c r="AV12" i="29"/>
  <c r="AV16" i="29"/>
  <c r="BC26" i="29"/>
  <c r="AZ21" i="29"/>
  <c r="AW30" i="29"/>
  <c r="AW8" i="29"/>
  <c r="AQ23" i="29"/>
  <c r="AM24" i="29"/>
  <c r="AJ23" i="29"/>
  <c r="AG29" i="29"/>
  <c r="AC27" i="29"/>
  <c r="Y21" i="29"/>
  <c r="AE10" i="29"/>
  <c r="AG16" i="29"/>
  <c r="AQ17" i="29"/>
  <c r="Z7" i="29"/>
  <c r="AR9" i="29"/>
  <c r="AK9" i="29"/>
  <c r="BA19" i="29"/>
  <c r="C117" i="29"/>
  <c r="AS15" i="29"/>
  <c r="E102" i="29"/>
  <c r="E91" i="29"/>
  <c r="D91" i="29"/>
  <c r="D79" i="29"/>
  <c r="BA34" i="29"/>
  <c r="AY30" i="29"/>
  <c r="AY9" i="29"/>
  <c r="AX16" i="29"/>
  <c r="AW25" i="29"/>
  <c r="AS28" i="29"/>
  <c r="AO33" i="29"/>
  <c r="AL32" i="29"/>
  <c r="AI34" i="29"/>
  <c r="AG25" i="29"/>
  <c r="AC22" i="29"/>
  <c r="AN14" i="29"/>
  <c r="AN12" i="29"/>
  <c r="AM17" i="29"/>
  <c r="Y7" i="29"/>
  <c r="C130" i="29"/>
  <c r="C124" i="29"/>
  <c r="AF5" i="29"/>
  <c r="AF9" i="29"/>
  <c r="AF13" i="29"/>
  <c r="AV9" i="29"/>
  <c r="AV13" i="29"/>
  <c r="AV17" i="29"/>
  <c r="BA32" i="29"/>
  <c r="AY28" i="29"/>
  <c r="AY8" i="29"/>
  <c r="AX15" i="29"/>
  <c r="AW22" i="29"/>
  <c r="AS27" i="29"/>
  <c r="AO28" i="29"/>
  <c r="AL30" i="29"/>
  <c r="AI29" i="29"/>
  <c r="AE34" i="29"/>
  <c r="Y30" i="29"/>
  <c r="AG12" i="29"/>
  <c r="AQ19" i="29"/>
  <c r="AE15" i="29"/>
  <c r="AZ12" i="29"/>
  <c r="C163" i="29"/>
  <c r="D105" i="29"/>
  <c r="AI12" i="29"/>
  <c r="E89" i="29"/>
  <c r="D98" i="29"/>
  <c r="E104" i="29"/>
  <c r="D104" i="29"/>
  <c r="D88" i="29"/>
  <c r="D81" i="29"/>
  <c r="D83" i="29"/>
  <c r="D80" i="29"/>
  <c r="Y32" i="29"/>
  <c r="C139" i="29"/>
  <c r="AN32" i="29"/>
  <c r="AE32" i="29"/>
  <c r="AJ32" i="29"/>
  <c r="AQ32" i="29"/>
  <c r="AS19" i="29"/>
  <c r="AZ16" i="29"/>
  <c r="AG9" i="29"/>
  <c r="AQ5" i="29"/>
  <c r="AB7" i="29"/>
  <c r="AG19" i="29"/>
  <c r="Z16" i="29"/>
  <c r="AI16" i="29"/>
  <c r="AL13" i="29"/>
  <c r="AC10" i="29"/>
  <c r="AM10" i="29"/>
  <c r="AS16" i="29"/>
  <c r="BA7" i="29"/>
  <c r="BA14" i="29"/>
  <c r="AZ7" i="29"/>
  <c r="AH9" i="29"/>
  <c r="AM9" i="29"/>
  <c r="AR5" i="29"/>
  <c r="AC7" i="29"/>
  <c r="AQ7" i="29"/>
  <c r="AH19" i="29"/>
  <c r="AA16" i="29"/>
  <c r="AL16" i="29"/>
  <c r="AC13" i="29"/>
  <c r="AM13" i="29"/>
  <c r="AD10" i="29"/>
  <c r="AQ10" i="29"/>
  <c r="AU7" i="29"/>
  <c r="AS5" i="29"/>
  <c r="AS13" i="29"/>
  <c r="AS10" i="29"/>
  <c r="C112" i="29"/>
  <c r="BA16" i="29"/>
  <c r="BD9" i="29"/>
  <c r="AI5" i="29"/>
  <c r="AG7" i="29"/>
  <c r="AL19" i="29"/>
  <c r="AD16" i="29"/>
  <c r="AQ16" i="29"/>
  <c r="AG13" i="29"/>
  <c r="AH10" i="29"/>
  <c r="AG14" i="29"/>
  <c r="AR14" i="29"/>
  <c r="AS7" i="29"/>
  <c r="BA13" i="29"/>
  <c r="AZ15" i="29"/>
  <c r="AC9" i="29"/>
  <c r="AQ8" i="29"/>
  <c r="AJ6" i="29"/>
  <c r="AG15" i="29"/>
  <c r="AH7" i="29"/>
  <c r="AH17" i="29"/>
  <c r="AC19" i="29"/>
  <c r="AO12" i="29"/>
  <c r="AJ13" i="29"/>
  <c r="AG10" i="29"/>
  <c r="AH14" i="29"/>
  <c r="Z25" i="29"/>
  <c r="AD21" i="29"/>
  <c r="AE28" i="29"/>
  <c r="AG34" i="29"/>
  <c r="AI25" i="29"/>
  <c r="AJ29" i="29"/>
  <c r="AL23" i="29"/>
  <c r="AM27" i="29"/>
  <c r="AN31" i="29"/>
  <c r="AQ28" i="29"/>
  <c r="AR33" i="29"/>
  <c r="AT23" i="29"/>
  <c r="AU27" i="29"/>
  <c r="AW10" i="29"/>
  <c r="AW34" i="29"/>
  <c r="AX12" i="29"/>
  <c r="AY13" i="29"/>
  <c r="AY22" i="29"/>
  <c r="AZ24" i="29"/>
  <c r="BC34" i="29"/>
  <c r="AT14" i="29"/>
  <c r="AT9" i="29"/>
  <c r="AS17" i="29"/>
  <c r="BA9" i="29"/>
  <c r="BA10" i="29"/>
  <c r="AD9" i="29"/>
  <c r="Z8" i="29"/>
  <c r="AR8" i="29"/>
  <c r="Y5" i="29"/>
  <c r="AM6" i="29"/>
  <c r="AM15" i="29"/>
  <c r="AI7" i="29"/>
  <c r="AI17" i="29"/>
  <c r="AD19" i="29"/>
  <c r="AC16" i="29"/>
  <c r="Z12" i="29"/>
  <c r="AQ13" i="29"/>
  <c r="AI10" i="29"/>
  <c r="AI14" i="29"/>
  <c r="AD22" i="29"/>
  <c r="AE29" i="29"/>
  <c r="AH22" i="29"/>
  <c r="AJ30" i="29"/>
  <c r="AL24" i="29"/>
  <c r="AM28" i="29"/>
  <c r="AQ31" i="29"/>
  <c r="AS21" i="29"/>
  <c r="AT25" i="29"/>
  <c r="AU30" i="29"/>
  <c r="AW19" i="29"/>
  <c r="AX5" i="29"/>
  <c r="AX13" i="29"/>
  <c r="AX21" i="29"/>
  <c r="AY6" i="29"/>
  <c r="AY14" i="29"/>
  <c r="AY23" i="29"/>
  <c r="AZ25" i="29"/>
  <c r="BA27" i="29"/>
  <c r="BD23" i="29"/>
  <c r="AS12" i="29"/>
  <c r="AZ8" i="29"/>
  <c r="AE9" i="29"/>
  <c r="AA8" i="29"/>
  <c r="AA5" i="29"/>
  <c r="AO6" i="29"/>
  <c r="AQ15" i="29"/>
  <c r="AK7" i="29"/>
  <c r="AL17" i="29"/>
  <c r="AE19" i="29"/>
  <c r="AE16" i="29"/>
  <c r="AC12" i="29"/>
  <c r="Z13" i="29"/>
  <c r="AR13" i="29"/>
  <c r="AJ10" i="29"/>
  <c r="AJ14" i="29"/>
  <c r="Z30" i="29"/>
  <c r="AD25" i="29"/>
  <c r="AH24" i="29"/>
  <c r="AI28" i="29"/>
  <c r="AM33" i="29"/>
  <c r="AO24" i="29"/>
  <c r="AS22" i="29"/>
  <c r="AU31" i="29"/>
  <c r="AW12" i="29"/>
  <c r="AW21" i="29"/>
  <c r="AX6" i="29"/>
  <c r="AX14" i="29"/>
  <c r="AX25" i="29"/>
  <c r="AY7" i="29"/>
  <c r="AY15" i="29"/>
  <c r="AY27" i="29"/>
  <c r="AZ29" i="29"/>
  <c r="BA31" i="29"/>
  <c r="BD31" i="29"/>
  <c r="AS9" i="29"/>
  <c r="BA17" i="29"/>
  <c r="AE8" i="29"/>
  <c r="AC6" i="29"/>
  <c r="AA7" i="29"/>
  <c r="AM19" i="29"/>
  <c r="AM16" i="29"/>
  <c r="AH12" i="29"/>
  <c r="AE13" i="29"/>
  <c r="AA10" i="29"/>
  <c r="AC14" i="29"/>
  <c r="AQ14" i="29"/>
  <c r="AC23" i="29"/>
  <c r="AD33" i="29"/>
  <c r="AH31" i="29"/>
  <c r="AJ21" i="29"/>
  <c r="AK28" i="29"/>
  <c r="AN23" i="29"/>
  <c r="AQ22" i="29"/>
  <c r="AS30" i="29"/>
  <c r="AT34" i="29"/>
  <c r="AW7" i="29"/>
  <c r="AW15" i="29"/>
  <c r="AX9" i="29"/>
  <c r="AX17" i="29"/>
  <c r="AX29" i="29"/>
  <c r="AY10" i="29"/>
  <c r="AY31" i="29"/>
  <c r="AZ33" i="29"/>
  <c r="BC21" i="29"/>
  <c r="E87" i="29"/>
  <c r="E98" i="29"/>
  <c r="BA18" i="29"/>
  <c r="AA18" i="29"/>
  <c r="AK18" i="29"/>
  <c r="C125" i="29"/>
  <c r="AU18" i="29"/>
  <c r="AE18" i="29"/>
  <c r="AQ18" i="29"/>
  <c r="Z18" i="29"/>
  <c r="AM18" i="29"/>
  <c r="AW18" i="29"/>
  <c r="AN18" i="29"/>
  <c r="AC18" i="29"/>
  <c r="AZ18" i="29"/>
  <c r="AH18" i="29"/>
  <c r="AY18" i="29"/>
  <c r="C118" i="29"/>
  <c r="Z11" i="29"/>
  <c r="AI11" i="29"/>
  <c r="AA11" i="29"/>
  <c r="AZ11" i="29"/>
  <c r="AD11" i="29"/>
  <c r="AQ11" i="29"/>
  <c r="AW11" i="29"/>
  <c r="C153" i="29"/>
  <c r="BA11" i="29"/>
  <c r="Y11" i="29"/>
  <c r="AE11" i="29"/>
  <c r="AM20" i="29"/>
  <c r="AF19" i="29"/>
  <c r="AF15" i="29"/>
  <c r="AP5" i="29"/>
  <c r="AP7" i="29"/>
  <c r="AP9" i="29"/>
  <c r="AP11" i="29"/>
  <c r="AP13" i="29"/>
  <c r="AP18" i="29"/>
  <c r="BB7" i="29"/>
  <c r="BB11" i="29"/>
  <c r="BB15" i="29"/>
  <c r="BB19" i="29"/>
  <c r="AW26" i="29"/>
  <c r="AR26" i="29"/>
  <c r="AG26" i="29"/>
  <c r="AA26" i="29"/>
  <c r="AH20" i="29"/>
  <c r="AQ9" i="29"/>
  <c r="E92" i="29"/>
  <c r="E90" i="29"/>
  <c r="AA12" i="29"/>
  <c r="AL12" i="29"/>
  <c r="C154" i="29"/>
  <c r="AM12" i="29"/>
  <c r="AE12" i="29"/>
  <c r="AQ12" i="29"/>
  <c r="AE6" i="29"/>
  <c r="AG6" i="29"/>
  <c r="C148" i="29"/>
  <c r="AS6" i="29"/>
  <c r="AA6" i="29"/>
  <c r="AF7" i="29"/>
  <c r="AF11" i="29"/>
  <c r="AP19" i="29"/>
  <c r="AV6" i="29"/>
  <c r="AV10" i="29"/>
  <c r="AV14" i="29"/>
  <c r="AV18" i="29"/>
  <c r="AT26" i="29"/>
  <c r="AN11" i="29"/>
  <c r="D96" i="29"/>
  <c r="E79" i="29"/>
  <c r="C172" i="29"/>
  <c r="Y23" i="29"/>
  <c r="AE17" i="29"/>
  <c r="AR17" i="29"/>
  <c r="AG17" i="29"/>
  <c r="C159" i="29"/>
  <c r="BU177" i="111" s="1"/>
  <c r="AA17" i="29"/>
  <c r="AJ17" i="29"/>
  <c r="AP6" i="29"/>
  <c r="AP8" i="29"/>
  <c r="AP10" i="29"/>
  <c r="AP12" i="29"/>
  <c r="AP14" i="29"/>
  <c r="BB5" i="29"/>
  <c r="BB9" i="29"/>
  <c r="BB13" i="29"/>
  <c r="BB17" i="29"/>
  <c r="AI26" i="29"/>
  <c r="Z26" i="29"/>
  <c r="D94" i="29"/>
  <c r="C171" i="29"/>
  <c r="C136" i="29"/>
  <c r="AF17" i="29"/>
  <c r="AF8" i="29"/>
  <c r="AF12" i="29"/>
  <c r="AP17" i="29"/>
  <c r="AV7" i="29"/>
  <c r="AV11" i="29"/>
  <c r="AV15" i="29"/>
  <c r="AV19" i="29"/>
  <c r="BA26" i="29"/>
  <c r="AX20" i="29"/>
  <c r="AL9" i="29"/>
  <c r="BD18" i="29"/>
  <c r="E101" i="29"/>
  <c r="E97" i="29"/>
  <c r="AT11" i="29"/>
  <c r="D82" i="29"/>
  <c r="D86" i="29"/>
  <c r="Y28" i="29"/>
  <c r="BA15" i="29"/>
  <c r="Y15" i="29"/>
  <c r="AH15" i="29"/>
  <c r="Z15" i="29"/>
  <c r="AI15" i="29"/>
  <c r="C122" i="29"/>
  <c r="AC15" i="29"/>
  <c r="AR15" i="29"/>
  <c r="AS8" i="29"/>
  <c r="AG8" i="29"/>
  <c r="C150" i="29"/>
  <c r="Y8" i="29"/>
  <c r="AH8" i="29"/>
  <c r="BA8" i="29"/>
  <c r="AN8" i="29"/>
  <c r="AZ9" i="29"/>
  <c r="E86" i="29"/>
  <c r="E76" i="29"/>
  <c r="BC9" i="29"/>
  <c r="D103" i="29"/>
  <c r="E85" i="29"/>
  <c r="E81" i="29"/>
  <c r="AM11" i="29"/>
  <c r="BD30" i="29"/>
  <c r="BD22" i="29"/>
  <c r="BC28" i="29"/>
  <c r="AO26" i="29"/>
  <c r="AO10" i="29"/>
  <c r="AO11" i="29"/>
  <c r="AK8" i="29"/>
  <c r="AK15" i="29"/>
  <c r="AK16" i="29"/>
  <c r="AK5" i="29"/>
  <c r="AK17" i="29"/>
  <c r="AK13" i="29"/>
  <c r="AK14" i="29"/>
  <c r="BC11" i="29"/>
  <c r="BD14" i="29"/>
  <c r="AF23" i="29"/>
  <c r="BB22" i="29"/>
  <c r="BD29" i="29"/>
  <c r="BD21" i="29"/>
  <c r="BC27" i="29"/>
  <c r="BA33" i="29"/>
  <c r="BA25" i="29"/>
  <c r="AZ31" i="29"/>
  <c r="AZ23" i="29"/>
  <c r="AY29" i="29"/>
  <c r="AY21" i="29"/>
  <c r="AX27" i="29"/>
  <c r="AW33" i="29"/>
  <c r="AW24" i="29"/>
  <c r="AU28" i="29"/>
  <c r="AT33" i="29"/>
  <c r="AT24" i="29"/>
  <c r="AS29" i="29"/>
  <c r="AR34" i="29"/>
  <c r="AR25" i="29"/>
  <c r="AQ30" i="29"/>
  <c r="AO34" i="29"/>
  <c r="AO25" i="29"/>
  <c r="AN30" i="29"/>
  <c r="AN21" i="29"/>
  <c r="AM26" i="29"/>
  <c r="AL22" i="29"/>
  <c r="AK26" i="29"/>
  <c r="AJ31" i="29"/>
  <c r="AJ22" i="29"/>
  <c r="AI27" i="29"/>
  <c r="AH32" i="29"/>
  <c r="AH23" i="29"/>
  <c r="AG28" i="29"/>
  <c r="AE31" i="29"/>
  <c r="AD34" i="29"/>
  <c r="AD24" i="29"/>
  <c r="AC24" i="29"/>
  <c r="AA27" i="29"/>
  <c r="Z29" i="29"/>
  <c r="AI20" i="29"/>
  <c r="AK19" i="29"/>
  <c r="AJ8" i="29"/>
  <c r="AJ15" i="29"/>
  <c r="AJ16" i="29"/>
  <c r="AJ11" i="29"/>
  <c r="AJ7" i="29"/>
  <c r="AJ12" i="29"/>
  <c r="AJ18" i="29"/>
  <c r="AJ9" i="29"/>
  <c r="BD5" i="29"/>
  <c r="BD13" i="29"/>
  <c r="BD6" i="29"/>
  <c r="BD10" i="29"/>
  <c r="BD15" i="29"/>
  <c r="BD19" i="29"/>
  <c r="BD8" i="29"/>
  <c r="BC6" i="29"/>
  <c r="BC10" i="29"/>
  <c r="BC15" i="29"/>
  <c r="BC7" i="29"/>
  <c r="BC18" i="29"/>
  <c r="BC8" i="29"/>
  <c r="BC16" i="29"/>
  <c r="BD27" i="29"/>
  <c r="AK33" i="29"/>
  <c r="AN17" i="29"/>
  <c r="AN13" i="29"/>
  <c r="AN6" i="29"/>
  <c r="AN19" i="29"/>
  <c r="AN10" i="29"/>
  <c r="AN9" i="29"/>
  <c r="C168" i="29"/>
  <c r="Y26" i="29"/>
  <c r="AC26" i="29"/>
  <c r="AT20" i="29"/>
  <c r="AU20" i="29"/>
  <c r="AA20" i="29"/>
  <c r="AJ20" i="29"/>
  <c r="AS20" i="29"/>
  <c r="C127" i="29"/>
  <c r="BC20" i="29"/>
  <c r="AK20" i="29"/>
  <c r="Z27" i="29"/>
  <c r="AA21" i="29"/>
  <c r="AA29" i="29"/>
  <c r="AC25" i="29"/>
  <c r="AC33" i="29"/>
  <c r="BD20" i="29"/>
  <c r="AC20" i="29"/>
  <c r="AL20" i="29"/>
  <c r="Z28" i="29"/>
  <c r="AA22" i="29"/>
  <c r="AA30" i="29"/>
  <c r="AC34" i="29"/>
  <c r="AD28" i="29"/>
  <c r="AE22" i="29"/>
  <c r="AE30" i="29"/>
  <c r="AG24" i="29"/>
  <c r="AG20" i="29"/>
  <c r="AO20" i="29"/>
  <c r="Z23" i="29"/>
  <c r="Z31" i="29"/>
  <c r="AA25" i="29"/>
  <c r="AA33" i="29"/>
  <c r="AC21" i="29"/>
  <c r="AC29" i="29"/>
  <c r="AD23" i="29"/>
  <c r="AD31" i="29"/>
  <c r="AE25" i="29"/>
  <c r="AE33" i="29"/>
  <c r="AG27" i="29"/>
  <c r="AH21" i="29"/>
  <c r="AH29" i="29"/>
  <c r="AI23" i="29"/>
  <c r="AI31" i="29"/>
  <c r="AJ25" i="29"/>
  <c r="AJ33" i="29"/>
  <c r="AK27" i="29"/>
  <c r="AL21" i="29"/>
  <c r="AL29" i="29"/>
  <c r="AM23" i="29"/>
  <c r="AM31" i="29"/>
  <c r="AN25" i="29"/>
  <c r="AN33" i="29"/>
  <c r="AO27" i="29"/>
  <c r="AQ21" i="29"/>
  <c r="AQ29" i="29"/>
  <c r="AR23" i="29"/>
  <c r="AR31" i="29"/>
  <c r="AS25" i="29"/>
  <c r="AS33" i="29"/>
  <c r="AT27" i="29"/>
  <c r="AU21" i="29"/>
  <c r="AU29" i="29"/>
  <c r="AW23" i="29"/>
  <c r="AW31" i="29"/>
  <c r="AV20" i="29"/>
  <c r="BD34" i="29"/>
  <c r="BD26" i="29"/>
  <c r="BC32" i="29"/>
  <c r="BC24" i="29"/>
  <c r="BA30" i="29"/>
  <c r="BA22" i="29"/>
  <c r="AZ28" i="29"/>
  <c r="AY34" i="29"/>
  <c r="AY26" i="29"/>
  <c r="AX32" i="29"/>
  <c r="AX24" i="29"/>
  <c r="AW29" i="29"/>
  <c r="AW20" i="29"/>
  <c r="AU34" i="29"/>
  <c r="AU25" i="29"/>
  <c r="AT30" i="29"/>
  <c r="AT21" i="29"/>
  <c r="AS26" i="29"/>
  <c r="AR30" i="29"/>
  <c r="AR21" i="29"/>
  <c r="AQ26" i="29"/>
  <c r="AO31" i="29"/>
  <c r="AO22" i="29"/>
  <c r="AN27" i="29"/>
  <c r="AM32" i="29"/>
  <c r="AM22" i="29"/>
  <c r="AL27" i="29"/>
  <c r="AK32" i="29"/>
  <c r="AK23" i="29"/>
  <c r="AJ28" i="29"/>
  <c r="AI33" i="29"/>
  <c r="AI24" i="29"/>
  <c r="AH28" i="29"/>
  <c r="AG33" i="29"/>
  <c r="AG23" i="29"/>
  <c r="AE27" i="29"/>
  <c r="AD30" i="29"/>
  <c r="AC32" i="29"/>
  <c r="AA23" i="29"/>
  <c r="Z24" i="29"/>
  <c r="AD20" i="29"/>
  <c r="BC12" i="29"/>
  <c r="BD17" i="29"/>
  <c r="BA20" i="29"/>
  <c r="BD28" i="29"/>
  <c r="AO17" i="29"/>
  <c r="AO13" i="29"/>
  <c r="AO14" i="29"/>
  <c r="AO8" i="29"/>
  <c r="AO15" i="29"/>
  <c r="AO16" i="29"/>
  <c r="BC33" i="29"/>
  <c r="AK10" i="29"/>
  <c r="AK12" i="29"/>
  <c r="AK11" i="29"/>
  <c r="BD16" i="29"/>
  <c r="BD33" i="29"/>
  <c r="BD25" i="29"/>
  <c r="BC31" i="29"/>
  <c r="BC23" i="29"/>
  <c r="BA29" i="29"/>
  <c r="BA21" i="29"/>
  <c r="AZ27" i="29"/>
  <c r="AY33" i="29"/>
  <c r="AY25" i="29"/>
  <c r="AX31" i="29"/>
  <c r="AX23" i="29"/>
  <c r="AW28" i="29"/>
  <c r="AU33" i="29"/>
  <c r="AU24" i="29"/>
  <c r="AT29" i="29"/>
  <c r="AS34" i="29"/>
  <c r="AS24" i="29"/>
  <c r="AR29" i="29"/>
  <c r="AQ34" i="29"/>
  <c r="AQ25" i="29"/>
  <c r="AO30" i="29"/>
  <c r="AO21" i="29"/>
  <c r="AN26" i="29"/>
  <c r="AM30" i="29"/>
  <c r="AM21" i="29"/>
  <c r="AL26" i="29"/>
  <c r="AK31" i="29"/>
  <c r="AK22" i="29"/>
  <c r="AJ27" i="29"/>
  <c r="AI32" i="29"/>
  <c r="AI22" i="29"/>
  <c r="AH27" i="29"/>
  <c r="AG32" i="29"/>
  <c r="AG22" i="29"/>
  <c r="AE26" i="29"/>
  <c r="AD29" i="29"/>
  <c r="AC31" i="29"/>
  <c r="AA34" i="29"/>
  <c r="Z34" i="29"/>
  <c r="Z22" i="29"/>
  <c r="AR20" i="29"/>
  <c r="Z20" i="29"/>
  <c r="AO7" i="29"/>
  <c r="AN15" i="29"/>
  <c r="AK6" i="29"/>
  <c r="BC19" i="29"/>
  <c r="BD7" i="29"/>
  <c r="AZ20" i="29"/>
  <c r="C133" i="29"/>
  <c r="C162" i="29"/>
  <c r="BD12" i="29"/>
  <c r="BC25" i="29"/>
  <c r="AO32" i="29"/>
  <c r="AO23" i="29"/>
  <c r="AK24" i="29"/>
  <c r="BC13" i="29"/>
  <c r="AP23" i="29"/>
  <c r="AV29" i="29"/>
  <c r="BD32" i="29"/>
  <c r="BD24" i="29"/>
  <c r="BC30" i="29"/>
  <c r="BC22" i="29"/>
  <c r="BA28" i="29"/>
  <c r="AZ34" i="29"/>
  <c r="AZ26" i="29"/>
  <c r="AY32" i="29"/>
  <c r="AY24" i="29"/>
  <c r="AX30" i="29"/>
  <c r="AX22" i="29"/>
  <c r="AW27" i="29"/>
  <c r="AU32" i="29"/>
  <c r="AU23" i="29"/>
  <c r="AT28" i="29"/>
  <c r="AS32" i="29"/>
  <c r="AS23" i="29"/>
  <c r="AR28" i="29"/>
  <c r="AQ33" i="29"/>
  <c r="AQ24" i="29"/>
  <c r="AO29" i="29"/>
  <c r="AN34" i="29"/>
  <c r="AN24" i="29"/>
  <c r="AM29" i="29"/>
  <c r="AL34" i="29"/>
  <c r="AL25" i="29"/>
  <c r="AK30" i="29"/>
  <c r="AK21" i="29"/>
  <c r="AJ26" i="29"/>
  <c r="AI30" i="29"/>
  <c r="AI21" i="29"/>
  <c r="AH26" i="29"/>
  <c r="AG31" i="29"/>
  <c r="AG21" i="29"/>
  <c r="AE24" i="29"/>
  <c r="AD27" i="29"/>
  <c r="AC30" i="29"/>
  <c r="AA32" i="29"/>
  <c r="Z33" i="29"/>
  <c r="Z21" i="29"/>
  <c r="AO18" i="29"/>
  <c r="AQ20" i="29"/>
  <c r="Y20" i="29"/>
  <c r="AO19" i="29"/>
  <c r="AN7" i="29"/>
  <c r="AR11" i="29"/>
  <c r="AR7" i="29"/>
  <c r="AR12" i="29"/>
  <c r="AR18" i="29"/>
  <c r="AR6" i="29"/>
  <c r="AR19" i="29"/>
  <c r="AR10" i="29"/>
  <c r="BC17" i="29"/>
  <c r="BD11" i="29"/>
  <c r="AM7" i="29"/>
  <c r="AZ6" i="29"/>
  <c r="AZ10" i="29"/>
  <c r="AZ17" i="29"/>
  <c r="AZ14" i="29"/>
  <c r="E88" i="29"/>
  <c r="AZ19" i="29"/>
  <c r="E105" i="29"/>
  <c r="D102" i="29"/>
  <c r="AT10" i="29"/>
  <c r="AU13" i="29"/>
  <c r="AU10" i="29"/>
  <c r="AT12" i="29"/>
  <c r="AU14" i="29"/>
  <c r="AT5" i="29"/>
  <c r="AT7" i="29"/>
  <c r="AT8" i="29"/>
  <c r="AT16" i="29"/>
  <c r="AU9" i="29"/>
  <c r="AT18" i="29"/>
  <c r="AU15" i="29"/>
  <c r="AU5" i="29"/>
  <c r="AU39" i="29"/>
  <c r="AU40" i="29" s="1"/>
  <c r="AU12" i="29"/>
  <c r="AU16" i="29"/>
  <c r="AT13" i="29"/>
  <c r="AU17" i="29"/>
  <c r="AU11" i="29"/>
  <c r="AT6" i="29"/>
  <c r="AU19" i="29"/>
  <c r="AT15" i="29"/>
  <c r="AU6" i="29"/>
  <c r="AT19" i="29"/>
  <c r="AT17" i="29"/>
  <c r="E7" i="66"/>
  <c r="H6" i="87"/>
  <c r="AB146" i="29"/>
  <c r="AB146" i="111" s="1"/>
  <c r="I7" i="19"/>
  <c r="K7" i="81"/>
  <c r="H7" i="19"/>
  <c r="H6" i="82"/>
  <c r="O7" i="19"/>
  <c r="K7" i="84"/>
  <c r="N7" i="51"/>
  <c r="AF30" i="29"/>
  <c r="AV33" i="29"/>
  <c r="AF29" i="29"/>
  <c r="D7" i="86"/>
  <c r="BB26" i="29"/>
  <c r="AF26" i="29"/>
  <c r="H7" i="11"/>
  <c r="F4" i="48"/>
  <c r="J7" i="66"/>
  <c r="J7" i="84"/>
  <c r="H7" i="51"/>
  <c r="BB25" i="29"/>
  <c r="AV32" i="29"/>
  <c r="I7" i="11"/>
  <c r="I7" i="51"/>
  <c r="N7" i="19"/>
  <c r="F3" i="26"/>
  <c r="G38" i="26" s="1"/>
  <c r="M38" i="26" s="1"/>
  <c r="H6" i="77"/>
  <c r="AL183" i="29"/>
  <c r="AL183" i="111" s="1"/>
  <c r="AV25" i="29"/>
  <c r="AF27" i="29"/>
  <c r="M6" i="95"/>
  <c r="BP183" i="29" s="1"/>
  <c r="BP183" i="111" s="1"/>
  <c r="BB33" i="29"/>
  <c r="AV23" i="29"/>
  <c r="AF22" i="29"/>
  <c r="BB30" i="29"/>
  <c r="AF21" i="29"/>
  <c r="AV24" i="29"/>
  <c r="H6" i="95"/>
  <c r="BK183" i="29" s="1"/>
  <c r="BK183" i="111" s="1"/>
  <c r="O7" i="51"/>
  <c r="H7" i="67"/>
  <c r="AV21" i="29"/>
  <c r="J4" i="48"/>
  <c r="I7" i="67"/>
  <c r="D7" i="68"/>
  <c r="E7" i="83"/>
  <c r="D7" i="84"/>
  <c r="H7" i="85"/>
  <c r="BB29" i="29"/>
  <c r="AP26" i="29"/>
  <c r="M6" i="90"/>
  <c r="BA146" i="29" s="1"/>
  <c r="BA146" i="111" s="1"/>
  <c r="O7" i="11"/>
  <c r="N4" i="48"/>
  <c r="E7" i="68"/>
  <c r="E7" i="81"/>
  <c r="E7" i="84"/>
  <c r="I7" i="85"/>
  <c r="H6" i="93"/>
  <c r="BK146" i="29"/>
  <c r="BK146" i="111" s="1"/>
  <c r="BB27" i="29"/>
  <c r="AF34" i="29"/>
  <c r="D38" i="26"/>
  <c r="J38" i="26"/>
  <c r="D73" i="26"/>
  <c r="J73" i="26"/>
  <c r="D38" i="40"/>
  <c r="J38" i="40" s="1"/>
  <c r="J73" i="40" s="1"/>
  <c r="J108" i="40" s="1"/>
  <c r="AP34" i="29"/>
  <c r="AP27" i="29"/>
  <c r="AP25" i="29"/>
  <c r="AP24" i="29"/>
  <c r="AP32" i="29"/>
  <c r="AP28" i="29"/>
  <c r="AP29" i="29"/>
  <c r="AP30" i="29"/>
  <c r="AP21" i="29"/>
  <c r="AP31" i="29"/>
  <c r="AP22" i="29"/>
  <c r="AP33" i="29"/>
  <c r="AV31" i="29"/>
  <c r="N7" i="11"/>
  <c r="H6" i="94"/>
  <c r="BZ183" i="29"/>
  <c r="BZ183" i="111"/>
  <c r="H6" i="92"/>
  <c r="BZ146" i="29" s="1"/>
  <c r="BZ146" i="111" s="1"/>
  <c r="E7" i="86"/>
  <c r="M6" i="93"/>
  <c r="BP146" i="29"/>
  <c r="BP146" i="111"/>
  <c r="H6" i="88"/>
  <c r="AL146" i="29" s="1"/>
  <c r="AL146" i="111" s="1"/>
  <c r="I6" i="82"/>
  <c r="H6" i="76"/>
  <c r="AB183" i="29" s="1"/>
  <c r="AB183" i="111" s="1"/>
  <c r="K7" i="66"/>
  <c r="M6" i="91"/>
  <c r="BA183" i="29" s="1"/>
  <c r="BA183" i="111" s="1"/>
  <c r="BB34" i="29"/>
  <c r="BB23" i="29"/>
  <c r="AV22" i="29"/>
  <c r="AV30" i="29"/>
  <c r="AV26" i="29"/>
  <c r="AV34" i="29"/>
  <c r="AV28" i="29"/>
  <c r="D7" i="83"/>
  <c r="D7" i="66"/>
  <c r="J7" i="81"/>
  <c r="BB28" i="29"/>
  <c r="BB24" i="29"/>
  <c r="BB32" i="29"/>
  <c r="BB31" i="29"/>
  <c r="BB21" i="29"/>
  <c r="AV27" i="29"/>
  <c r="AF28" i="29"/>
  <c r="AF33" i="29"/>
  <c r="AF25" i="29"/>
  <c r="AF32" i="29"/>
  <c r="AF24" i="29"/>
  <c r="AF31" i="29"/>
  <c r="O8" i="19"/>
  <c r="KM3" i="215" s="1"/>
  <c r="N8" i="19"/>
  <c r="KL3" i="215" s="1"/>
  <c r="N38" i="19"/>
  <c r="KL33" i="215" s="1"/>
  <c r="Z106" i="111"/>
  <c r="P8" i="19"/>
  <c r="KN3" i="215" s="1"/>
  <c r="P38" i="11"/>
  <c r="EB33" i="215" s="1"/>
  <c r="AL31" i="29"/>
  <c r="AL28" i="29"/>
  <c r="AL14" i="29"/>
  <c r="AL8" i="29"/>
  <c r="AL15" i="29"/>
  <c r="AL11" i="29"/>
  <c r="AL33" i="29"/>
  <c r="L8" i="66"/>
  <c r="IR3" i="215" s="1"/>
  <c r="K8" i="66"/>
  <c r="IQ3" i="215" s="1"/>
  <c r="Y120" i="31"/>
  <c r="M120" i="31"/>
  <c r="N161" i="31"/>
  <c r="E6" i="213"/>
  <c r="E6" i="212"/>
  <c r="E6" i="211"/>
  <c r="K6" i="209"/>
  <c r="S120" i="31"/>
  <c r="T161" i="31"/>
  <c r="E6" i="208"/>
  <c r="N6" i="209"/>
  <c r="X120" i="31"/>
  <c r="L120" i="31"/>
  <c r="M161" i="31"/>
  <c r="E6" i="210"/>
  <c r="H6" i="208"/>
  <c r="E6" i="207"/>
  <c r="U120" i="31"/>
  <c r="I120" i="31"/>
  <c r="J161" i="31"/>
  <c r="H6" i="209"/>
  <c r="N6" i="208"/>
  <c r="K6" i="207"/>
  <c r="H6" i="211"/>
  <c r="V120" i="31"/>
  <c r="J120" i="31"/>
  <c r="K161" i="31"/>
  <c r="H161" i="31"/>
  <c r="P120" i="31"/>
  <c r="Q161" i="31"/>
  <c r="E161" i="31"/>
  <c r="H6" i="210"/>
  <c r="E6" i="209"/>
  <c r="K6" i="208"/>
  <c r="H6" i="207"/>
  <c r="O120" i="31"/>
  <c r="P161" i="31"/>
  <c r="D161" i="31"/>
  <c r="R120" i="31"/>
  <c r="S161" i="31"/>
  <c r="G161" i="31"/>
  <c r="H6" i="212"/>
  <c r="R161" i="31"/>
  <c r="F161" i="31"/>
  <c r="O161" i="31"/>
  <c r="T120" i="31"/>
  <c r="I161" i="31"/>
  <c r="W120" i="31"/>
  <c r="L161" i="31"/>
  <c r="Q120" i="31"/>
  <c r="K120" i="31"/>
  <c r="H120" i="31"/>
  <c r="N120" i="31"/>
  <c r="C161" i="31"/>
  <c r="H7" i="206"/>
  <c r="L7" i="202"/>
  <c r="H7" i="201"/>
  <c r="L7" i="200"/>
  <c r="X7" i="199"/>
  <c r="H7" i="196"/>
  <c r="I7" i="195"/>
  <c r="O7" i="199"/>
  <c r="L7" i="197"/>
  <c r="R7" i="202"/>
  <c r="N7" i="201"/>
  <c r="K7" i="194"/>
  <c r="H7" i="205"/>
  <c r="I7" i="204"/>
  <c r="Q7" i="201"/>
  <c r="I7" i="199"/>
  <c r="K7" i="203"/>
  <c r="I7" i="202"/>
  <c r="I7" i="200"/>
  <c r="U7" i="199"/>
  <c r="K7" i="198"/>
  <c r="R7" i="197"/>
  <c r="K7" i="205"/>
  <c r="L7" i="204"/>
  <c r="L7" i="199"/>
  <c r="I7" i="197"/>
  <c r="Q7" i="194"/>
  <c r="O7" i="202"/>
  <c r="K7" i="201"/>
  <c r="O7" i="200"/>
  <c r="L7" i="195"/>
  <c r="H7" i="194"/>
  <c r="H7" i="203"/>
  <c r="R7" i="199"/>
  <c r="H7" i="198"/>
  <c r="O7" i="197"/>
  <c r="N7" i="194"/>
  <c r="H7" i="193"/>
  <c r="L7" i="192"/>
  <c r="I7" i="192"/>
  <c r="K7" i="193"/>
  <c r="O7" i="192"/>
  <c r="B7" i="170"/>
  <c r="E7" i="166"/>
  <c r="B7" i="165"/>
  <c r="H7" i="166"/>
  <c r="E7" i="172"/>
  <c r="E7" i="165"/>
  <c r="E7" i="168"/>
  <c r="B7" i="172"/>
  <c r="H7" i="165"/>
  <c r="E7" i="167"/>
  <c r="K7" i="166"/>
  <c r="E7" i="169"/>
  <c r="K7" i="167"/>
  <c r="B7" i="168"/>
  <c r="B7" i="169"/>
  <c r="H7" i="167"/>
  <c r="B7" i="166"/>
  <c r="B7" i="167"/>
  <c r="F7" i="172"/>
  <c r="G7" i="167"/>
  <c r="M7" i="166"/>
  <c r="F7" i="165"/>
  <c r="C7" i="172"/>
  <c r="L7" i="167"/>
  <c r="C7" i="165"/>
  <c r="D7" i="168"/>
  <c r="I7" i="166"/>
  <c r="C7" i="169"/>
  <c r="G7" i="168"/>
  <c r="F7" i="167"/>
  <c r="L7" i="166"/>
  <c r="D7" i="166"/>
  <c r="J7" i="166"/>
  <c r="C7" i="167"/>
  <c r="J7" i="167"/>
  <c r="I7" i="167"/>
  <c r="D7" i="172"/>
  <c r="G7" i="169"/>
  <c r="F7" i="168"/>
  <c r="M7" i="167"/>
  <c r="C7" i="166"/>
  <c r="D7" i="165"/>
  <c r="J7" i="165"/>
  <c r="D7" i="170"/>
  <c r="G7" i="166"/>
  <c r="G7" i="172"/>
  <c r="C7" i="170"/>
  <c r="F7" i="166"/>
  <c r="G7" i="165"/>
  <c r="F7" i="169"/>
  <c r="D7" i="167"/>
  <c r="D7" i="169"/>
  <c r="C7" i="168"/>
  <c r="I7" i="165"/>
  <c r="L82" i="31"/>
  <c r="G82" i="31"/>
  <c r="EH177" i="111"/>
  <c r="BF177" i="111"/>
  <c r="DE177" i="111"/>
  <c r="C203" i="29"/>
  <c r="C209" i="111" s="1"/>
  <c r="H6" i="110"/>
  <c r="AN210" i="111"/>
  <c r="N7" i="108"/>
  <c r="G75" i="111"/>
  <c r="K23" i="31"/>
  <c r="E23" i="31"/>
  <c r="H7" i="108"/>
  <c r="K7" i="108"/>
  <c r="D23" i="31"/>
  <c r="N6" i="110"/>
  <c r="P23" i="31"/>
  <c r="R7" i="108"/>
  <c r="H23" i="31"/>
  <c r="I7" i="108"/>
  <c r="J7" i="85"/>
  <c r="S23" i="31"/>
  <c r="C23" i="31"/>
  <c r="L7" i="66"/>
  <c r="S7" i="108"/>
  <c r="F7" i="81"/>
  <c r="J8" i="187"/>
  <c r="K8" i="187" s="1"/>
  <c r="R7" i="39"/>
  <c r="M23" i="31"/>
  <c r="I23" i="31"/>
  <c r="F7" i="83"/>
  <c r="F7" i="68"/>
  <c r="P7" i="11"/>
  <c r="J23" i="31"/>
  <c r="P7" i="19"/>
  <c r="J7" i="67"/>
  <c r="J6" i="82"/>
  <c r="O7" i="39"/>
  <c r="C7" i="108"/>
  <c r="Q7" i="108"/>
  <c r="B7" i="108"/>
  <c r="N23" i="31"/>
  <c r="E7" i="108"/>
  <c r="B23" i="31"/>
  <c r="Q23" i="31"/>
  <c r="K6" i="110"/>
  <c r="R23" i="31"/>
  <c r="M7" i="108"/>
  <c r="O23" i="31"/>
  <c r="X7" i="39"/>
  <c r="F23" i="31"/>
  <c r="G23" i="31"/>
  <c r="O7" i="108"/>
  <c r="L7" i="108"/>
  <c r="F7" i="108"/>
  <c r="X200" i="29"/>
  <c r="X206" i="111" s="1"/>
  <c r="E6" i="110"/>
  <c r="L7" i="84"/>
  <c r="F7" i="84"/>
  <c r="G7" i="108"/>
  <c r="L23" i="31"/>
  <c r="L7" i="39"/>
  <c r="F7" i="86"/>
  <c r="D7" i="108"/>
  <c r="T6" i="110"/>
  <c r="P7" i="108"/>
  <c r="U7" i="39"/>
  <c r="J7" i="11"/>
  <c r="J7" i="108"/>
  <c r="P7" i="51"/>
  <c r="Q6" i="110"/>
  <c r="I7" i="39"/>
  <c r="J7" i="51"/>
  <c r="L7" i="81"/>
  <c r="J7" i="19"/>
  <c r="F7" i="66"/>
  <c r="Z106" i="29"/>
  <c r="C202" i="29"/>
  <c r="C208" i="111" s="1"/>
  <c r="J8" i="35"/>
  <c r="M8" i="35" s="1"/>
  <c r="T8" i="35" s="1"/>
  <c r="O8" i="35"/>
  <c r="V8" i="35"/>
  <c r="I200" i="29"/>
  <c r="I206" i="111" s="1"/>
  <c r="BH206" i="111"/>
  <c r="BC206" i="111"/>
  <c r="BD206" i="111"/>
  <c r="BF206" i="111"/>
  <c r="AN209" i="111"/>
  <c r="AW206" i="111"/>
  <c r="AT206" i="111"/>
  <c r="AU206" i="111"/>
  <c r="AY206" i="111"/>
  <c r="AC204" i="29"/>
  <c r="AC210" i="111" s="1"/>
  <c r="AC203" i="29"/>
  <c r="AC209" i="111"/>
  <c r="Y203" i="29"/>
  <c r="Y209" i="111" s="1"/>
  <c r="Y204" i="29"/>
  <c r="Y210" i="111" s="1"/>
  <c r="AA204" i="29"/>
  <c r="AA210" i="111" s="1"/>
  <c r="AA203" i="29"/>
  <c r="AA209" i="111"/>
  <c r="K8" i="35"/>
  <c r="R8" i="35" s="1"/>
  <c r="L200" i="29"/>
  <c r="L206" i="111" s="1"/>
  <c r="AC200" i="29"/>
  <c r="AC206" i="111"/>
  <c r="AN207" i="111"/>
  <c r="AN208" i="111"/>
  <c r="C201" i="29"/>
  <c r="C207" i="111"/>
  <c r="AA200" i="29"/>
  <c r="AA206" i="111"/>
  <c r="T209" i="111"/>
  <c r="U182" i="31" s="1"/>
  <c r="N11" i="217" s="1"/>
  <c r="R210" i="111"/>
  <c r="S183" i="31" s="1"/>
  <c r="P12" i="216" s="1"/>
  <c r="J209" i="111"/>
  <c r="L182" i="31" s="1"/>
  <c r="K11" i="35" s="1"/>
  <c r="J210" i="111"/>
  <c r="L183" i="31" s="1"/>
  <c r="V210" i="111"/>
  <c r="W183" i="31" s="1"/>
  <c r="P12" i="217" s="1"/>
  <c r="AK204" i="29"/>
  <c r="AK210" i="111" s="1"/>
  <c r="AK203" i="29"/>
  <c r="AK209" i="111"/>
  <c r="AI200" i="29"/>
  <c r="AI206" i="111"/>
  <c r="AI204" i="29"/>
  <c r="AI210" i="111"/>
  <c r="AI203" i="29"/>
  <c r="AI209" i="111" s="1"/>
  <c r="AG204" i="29"/>
  <c r="AG210" i="111"/>
  <c r="AG203" i="29"/>
  <c r="AG209" i="111"/>
  <c r="G73" i="40" l="1"/>
  <c r="G108" i="40" s="1"/>
  <c r="M38" i="40"/>
  <c r="M73" i="40" s="1"/>
  <c r="M108" i="40" s="1"/>
  <c r="D73" i="40"/>
  <c r="D108" i="40" s="1"/>
  <c r="M8" i="187"/>
  <c r="AQ177" i="111"/>
  <c r="C91" i="26"/>
  <c r="AX19" i="215" s="1"/>
  <c r="C78" i="26"/>
  <c r="AX6" i="215" s="1"/>
  <c r="C101" i="26"/>
  <c r="AX29" i="215" s="1"/>
  <c r="N38" i="51"/>
  <c r="IC33" i="215" s="1"/>
  <c r="G6" i="10"/>
  <c r="H8" i="48"/>
  <c r="L11" i="48"/>
  <c r="P9" i="48"/>
  <c r="P6" i="48"/>
  <c r="T7" i="48"/>
  <c r="G204" i="29"/>
  <c r="G210" i="111" s="1"/>
  <c r="H183" i="31" s="1"/>
  <c r="N204" i="29"/>
  <c r="N210" i="111" s="1"/>
  <c r="P183" i="31" s="1"/>
  <c r="K12" i="217" s="1"/>
  <c r="C67" i="26"/>
  <c r="C130" i="26"/>
  <c r="BL23" i="215" s="1"/>
  <c r="C127" i="26"/>
  <c r="BL20" i="215" s="1"/>
  <c r="C123" i="26"/>
  <c r="BL16" i="215" s="1"/>
  <c r="H24" i="48"/>
  <c r="T19" i="48"/>
  <c r="P18" i="48"/>
  <c r="L17" i="48"/>
  <c r="H16" i="48"/>
  <c r="L12" i="48"/>
  <c r="H35" i="48"/>
  <c r="T30" i="48"/>
  <c r="P29" i="48"/>
  <c r="L28" i="48"/>
  <c r="H27" i="48"/>
  <c r="YB11" i="215"/>
  <c r="G15" i="91"/>
  <c r="F15" i="91"/>
  <c r="AS192" i="29"/>
  <c r="AS192" i="111" s="1"/>
  <c r="VG11" i="215"/>
  <c r="AI192" i="29"/>
  <c r="AI192" i="111" s="1"/>
  <c r="G15" i="77"/>
  <c r="F15" i="77"/>
  <c r="ZM11" i="215"/>
  <c r="K15" i="95"/>
  <c r="BM192" i="29"/>
  <c r="BM192" i="111" s="1"/>
  <c r="L15" i="95"/>
  <c r="UU11" i="215"/>
  <c r="G15" i="76"/>
  <c r="F15" i="76"/>
  <c r="BL177" i="29"/>
  <c r="B13" i="35"/>
  <c r="B12" i="35" s="1"/>
  <c r="B11" i="35" s="1"/>
  <c r="B10" i="35" s="1"/>
  <c r="B9" i="35" s="1"/>
  <c r="B11" i="183"/>
  <c r="B9" i="185"/>
  <c r="D5" i="189"/>
  <c r="B3" i="196"/>
  <c r="B3" i="203"/>
  <c r="B3" i="210"/>
  <c r="B3" i="172"/>
  <c r="S100" i="112"/>
  <c r="HH96" i="215" s="1"/>
  <c r="B12" i="34"/>
  <c r="B12" i="189"/>
  <c r="B10" i="34"/>
  <c r="B10" i="189"/>
  <c r="B9" i="189"/>
  <c r="B9" i="34"/>
  <c r="T204" i="29"/>
  <c r="T210" i="111" s="1"/>
  <c r="U183" i="31" s="1"/>
  <c r="T12" i="35" s="1"/>
  <c r="R203" i="29"/>
  <c r="R209" i="111" s="1"/>
  <c r="S182" i="31" s="1"/>
  <c r="Q192" i="29"/>
  <c r="Q192" i="111" s="1"/>
  <c r="L192" i="29"/>
  <c r="L192" i="111" s="1"/>
  <c r="MS33" i="215"/>
  <c r="F37" i="140"/>
  <c r="G37" i="140"/>
  <c r="QE33" i="215"/>
  <c r="EI177" i="29"/>
  <c r="EI177" i="111" s="1"/>
  <c r="QL33" i="215"/>
  <c r="EN177" i="29"/>
  <c r="TT33" i="215"/>
  <c r="P37" i="151"/>
  <c r="CV177" i="29"/>
  <c r="Q37" i="151"/>
  <c r="AAB11" i="215"/>
  <c r="CP192" i="29"/>
  <c r="CP192" i="111" s="1"/>
  <c r="WC11" i="215"/>
  <c r="DJ192" i="29"/>
  <c r="DJ192" i="111" s="1"/>
  <c r="BB177" i="29"/>
  <c r="O8" i="187"/>
  <c r="FD177" i="111"/>
  <c r="P38" i="19"/>
  <c r="G108" i="26"/>
  <c r="M108" i="26" s="1"/>
  <c r="C99" i="26"/>
  <c r="AX27" i="215" s="1"/>
  <c r="G11" i="10"/>
  <c r="H8" i="10"/>
  <c r="DO7" i="215" s="1"/>
  <c r="I10" i="48"/>
  <c r="FT7" i="215" s="1"/>
  <c r="L8" i="48"/>
  <c r="Q11" i="48"/>
  <c r="GB8" i="215" s="1"/>
  <c r="U9" i="48"/>
  <c r="GF6" i="215" s="1"/>
  <c r="C110" i="26"/>
  <c r="BL3" i="215" s="1"/>
  <c r="C80" i="26"/>
  <c r="AX8" i="215" s="1"/>
  <c r="C118" i="26"/>
  <c r="BL11" i="215" s="1"/>
  <c r="C63" i="26"/>
  <c r="Q24" i="48"/>
  <c r="GB21" i="215" s="1"/>
  <c r="M23" i="48"/>
  <c r="FX20" i="215" s="1"/>
  <c r="T22" i="48"/>
  <c r="I22" i="48"/>
  <c r="FT19" i="215" s="1"/>
  <c r="P21" i="48"/>
  <c r="L20" i="48"/>
  <c r="H19" i="48"/>
  <c r="U17" i="48"/>
  <c r="GF14" i="215" s="1"/>
  <c r="Q16" i="48"/>
  <c r="GB13" i="215" s="1"/>
  <c r="M15" i="48"/>
  <c r="FX12" i="215" s="1"/>
  <c r="T14" i="48"/>
  <c r="I14" i="48"/>
  <c r="FT11" i="215" s="1"/>
  <c r="P13" i="48"/>
  <c r="U12" i="48"/>
  <c r="GF9" i="215" s="1"/>
  <c r="Q35" i="48"/>
  <c r="GB32" i="215" s="1"/>
  <c r="M34" i="48"/>
  <c r="FX31" i="215" s="1"/>
  <c r="T33" i="48"/>
  <c r="I33" i="48"/>
  <c r="FT30" i="215" s="1"/>
  <c r="P32" i="48"/>
  <c r="L31" i="48"/>
  <c r="H30" i="48"/>
  <c r="U28" i="48"/>
  <c r="GF25" i="215" s="1"/>
  <c r="Q27" i="48"/>
  <c r="GB24" i="215" s="1"/>
  <c r="M26" i="48"/>
  <c r="FX23" i="215" s="1"/>
  <c r="T25" i="48"/>
  <c r="I25" i="48"/>
  <c r="FT22" i="215" s="1"/>
  <c r="H32" i="10"/>
  <c r="DO31" i="215" s="1"/>
  <c r="H30" i="10"/>
  <c r="DO29" i="215" s="1"/>
  <c r="H28" i="10"/>
  <c r="DO27" i="215" s="1"/>
  <c r="H26" i="10"/>
  <c r="DO25" i="215" s="1"/>
  <c r="YA11" i="215"/>
  <c r="AR192" i="29"/>
  <c r="AR192" i="111" s="1"/>
  <c r="SB33" i="215"/>
  <c r="F37" i="93"/>
  <c r="G37" i="93"/>
  <c r="VF11" i="215"/>
  <c r="AH192" i="29"/>
  <c r="AH192" i="111" s="1"/>
  <c r="ZL11" i="215"/>
  <c r="BL192" i="29"/>
  <c r="BL192" i="111" s="1"/>
  <c r="AO40" i="29"/>
  <c r="NH33" i="215"/>
  <c r="U37" i="140"/>
  <c r="T177" i="29"/>
  <c r="V37" i="140"/>
  <c r="PG33" i="215"/>
  <c r="DO177" i="29"/>
  <c r="QF33" i="215"/>
  <c r="L37" i="147"/>
  <c r="EJ177" i="29"/>
  <c r="K37" i="147"/>
  <c r="QM33" i="215"/>
  <c r="G37" i="148"/>
  <c r="F37" i="148"/>
  <c r="EO177" i="29"/>
  <c r="C83" i="26"/>
  <c r="AX11" i="215" s="1"/>
  <c r="C87" i="26"/>
  <c r="AX15" i="215" s="1"/>
  <c r="C103" i="26"/>
  <c r="AX31" i="215" s="1"/>
  <c r="C95" i="26"/>
  <c r="AX23" i="215" s="1"/>
  <c r="RP33" i="215"/>
  <c r="L37" i="90"/>
  <c r="K37" i="90"/>
  <c r="VA11" i="215"/>
  <c r="AD192" i="29"/>
  <c r="AD192" i="111" s="1"/>
  <c r="G15" i="78"/>
  <c r="F15" i="78"/>
  <c r="ZH11" i="215"/>
  <c r="G15" i="95"/>
  <c r="F15" i="95"/>
  <c r="BH192" i="29"/>
  <c r="BH192" i="111" s="1"/>
  <c r="AH177" i="29"/>
  <c r="AN40" i="29"/>
  <c r="NB33" i="215"/>
  <c r="N177" i="29"/>
  <c r="NG33" i="215"/>
  <c r="S177" i="29"/>
  <c r="TC33" i="215"/>
  <c r="Q37" i="92"/>
  <c r="P37" i="92"/>
  <c r="PH33" i="215"/>
  <c r="L37" i="144"/>
  <c r="K37" i="144"/>
  <c r="DP177" i="29"/>
  <c r="QQ33" i="215"/>
  <c r="ES177" i="29"/>
  <c r="QX33" i="215"/>
  <c r="EX177" i="29"/>
  <c r="CF177" i="29"/>
  <c r="CG3" i="215"/>
  <c r="K17" i="16"/>
  <c r="O38" i="51"/>
  <c r="ID33" i="215" s="1"/>
  <c r="G13" i="10"/>
  <c r="G5" i="10"/>
  <c r="H7" i="48"/>
  <c r="L10" i="48"/>
  <c r="P8" i="48"/>
  <c r="C139" i="26"/>
  <c r="BL32" i="215" s="1"/>
  <c r="C59" i="26"/>
  <c r="T20" i="48"/>
  <c r="P19" i="48"/>
  <c r="L18" i="48"/>
  <c r="H17" i="48"/>
  <c r="H12" i="48"/>
  <c r="T31" i="48"/>
  <c r="P30" i="48"/>
  <c r="L29" i="48"/>
  <c r="H28" i="48"/>
  <c r="G23" i="10"/>
  <c r="G21" i="10"/>
  <c r="G19" i="10"/>
  <c r="G17" i="10"/>
  <c r="G15" i="10"/>
  <c r="AW177" i="29"/>
  <c r="SS33" i="215"/>
  <c r="G37" i="92"/>
  <c r="F37" i="92"/>
  <c r="UZ11" i="215"/>
  <c r="AC192" i="29"/>
  <c r="AC192" i="111" s="1"/>
  <c r="ZG11" i="215"/>
  <c r="BG192" i="29"/>
  <c r="BG192" i="111" s="1"/>
  <c r="AM40" i="29"/>
  <c r="B8" i="189"/>
  <c r="B8" i="34"/>
  <c r="G192" i="29"/>
  <c r="G192" i="111" s="1"/>
  <c r="NC33" i="215"/>
  <c r="Q37" i="140"/>
  <c r="P37" i="140"/>
  <c r="O177" i="29"/>
  <c r="DT177" i="29"/>
  <c r="QR33" i="215"/>
  <c r="ET177" i="29"/>
  <c r="L37" i="148"/>
  <c r="K37" i="148"/>
  <c r="QY33" i="215"/>
  <c r="EY177" i="29"/>
  <c r="G37" i="149"/>
  <c r="F37" i="149"/>
  <c r="YL11" i="215"/>
  <c r="Q15" i="91"/>
  <c r="P15" i="91"/>
  <c r="BC192" i="29"/>
  <c r="BC192" i="111" s="1"/>
  <c r="G73" i="26"/>
  <c r="M73" i="26" s="1"/>
  <c r="C79" i="26"/>
  <c r="AX7" i="215" s="1"/>
  <c r="C88" i="26"/>
  <c r="AX16" i="215" s="1"/>
  <c r="C104" i="26"/>
  <c r="AX32" i="215" s="1"/>
  <c r="C96" i="26"/>
  <c r="AX24" i="215" s="1"/>
  <c r="N38" i="11"/>
  <c r="DZ33" i="215" s="1"/>
  <c r="G10" i="10"/>
  <c r="H7" i="10"/>
  <c r="DO6" i="215" s="1"/>
  <c r="I9" i="48"/>
  <c r="FT6" i="215" s="1"/>
  <c r="L7" i="48"/>
  <c r="Q10" i="48"/>
  <c r="GB7" i="215" s="1"/>
  <c r="T11" i="48"/>
  <c r="U8" i="48"/>
  <c r="GF5" i="215" s="1"/>
  <c r="N203" i="29"/>
  <c r="N209" i="111" s="1"/>
  <c r="P182" i="31" s="1"/>
  <c r="C81" i="26"/>
  <c r="AX9" i="215" s="1"/>
  <c r="C49" i="26"/>
  <c r="C135" i="26"/>
  <c r="BL28" i="215" s="1"/>
  <c r="C62" i="26"/>
  <c r="C125" i="26"/>
  <c r="BL18" i="215" s="1"/>
  <c r="C86" i="26"/>
  <c r="AX14" i="215" s="1"/>
  <c r="M24" i="48"/>
  <c r="FX21" i="215" s="1"/>
  <c r="T23" i="48"/>
  <c r="I23" i="48"/>
  <c r="FT20" i="215" s="1"/>
  <c r="P22" i="48"/>
  <c r="L21" i="48"/>
  <c r="H20" i="48"/>
  <c r="U18" i="48"/>
  <c r="GF15" i="215" s="1"/>
  <c r="Q17" i="48"/>
  <c r="GB14" i="215" s="1"/>
  <c r="M16" i="48"/>
  <c r="FX13" i="215" s="1"/>
  <c r="T15" i="48"/>
  <c r="I15" i="48"/>
  <c r="FT12" i="215" s="1"/>
  <c r="P14" i="48"/>
  <c r="L13" i="48"/>
  <c r="Q12" i="48"/>
  <c r="GB9" i="215" s="1"/>
  <c r="M35" i="48"/>
  <c r="FX32" i="215" s="1"/>
  <c r="T34" i="48"/>
  <c r="I34" i="48"/>
  <c r="FT31" i="215" s="1"/>
  <c r="P33" i="48"/>
  <c r="L32" i="48"/>
  <c r="H31" i="48"/>
  <c r="U29" i="48"/>
  <c r="GF26" i="215" s="1"/>
  <c r="Q28" i="48"/>
  <c r="GB25" i="215" s="1"/>
  <c r="M27" i="48"/>
  <c r="FX24" i="215" s="1"/>
  <c r="T26" i="48"/>
  <c r="I26" i="48"/>
  <c r="FT23" i="215" s="1"/>
  <c r="P25" i="48"/>
  <c r="L203" i="29"/>
  <c r="L209" i="111" s="1"/>
  <c r="N182" i="31" s="1"/>
  <c r="M11" i="35" s="1"/>
  <c r="YR11" i="215"/>
  <c r="F15" i="94"/>
  <c r="BW192" i="29"/>
  <c r="BW192" i="111" s="1"/>
  <c r="G15" i="94"/>
  <c r="F146" i="111"/>
  <c r="P146" i="111"/>
  <c r="Z146" i="111"/>
  <c r="AJ146" i="111"/>
  <c r="AT146" i="111"/>
  <c r="BD146" i="111"/>
  <c r="BN146" i="111"/>
  <c r="BX146" i="111"/>
  <c r="CH146" i="111"/>
  <c r="CR146" i="111"/>
  <c r="DB146" i="111"/>
  <c r="DL146" i="111"/>
  <c r="DV146" i="111"/>
  <c r="EF146" i="111"/>
  <c r="EP146" i="111"/>
  <c r="EZ146" i="111"/>
  <c r="G146" i="111"/>
  <c r="Q146" i="111"/>
  <c r="AA146" i="111"/>
  <c r="AK146" i="111"/>
  <c r="AU146" i="111"/>
  <c r="BE146" i="111"/>
  <c r="BO146" i="111"/>
  <c r="BY146" i="111"/>
  <c r="CI146" i="111"/>
  <c r="CS146" i="111"/>
  <c r="DC146" i="111"/>
  <c r="DM146" i="111"/>
  <c r="DW146" i="111"/>
  <c r="EG146" i="111"/>
  <c r="EQ146" i="111"/>
  <c r="FA146" i="111"/>
  <c r="I146" i="111"/>
  <c r="S146" i="111"/>
  <c r="AC146" i="111"/>
  <c r="AM146" i="111"/>
  <c r="AW146" i="111"/>
  <c r="BG146" i="111"/>
  <c r="BQ146" i="111"/>
  <c r="CA146" i="111"/>
  <c r="CK146" i="111"/>
  <c r="CU146" i="111"/>
  <c r="DE146" i="111"/>
  <c r="DO146" i="111"/>
  <c r="DY146" i="111"/>
  <c r="EI146" i="111"/>
  <c r="ES146" i="111"/>
  <c r="FC146" i="111"/>
  <c r="J146" i="111"/>
  <c r="T146" i="111"/>
  <c r="AD146" i="111"/>
  <c r="AN146" i="111"/>
  <c r="AX146" i="111"/>
  <c r="BH146" i="111"/>
  <c r="BR146" i="111"/>
  <c r="CB146" i="111"/>
  <c r="CL146" i="111"/>
  <c r="CV146" i="111"/>
  <c r="DF146" i="111"/>
  <c r="DP146" i="111"/>
  <c r="DZ146" i="111"/>
  <c r="EJ146" i="111"/>
  <c r="ET146" i="111"/>
  <c r="FD146" i="111"/>
  <c r="K146" i="111"/>
  <c r="U146" i="111"/>
  <c r="AE146" i="111"/>
  <c r="AO146" i="111"/>
  <c r="AY146" i="111"/>
  <c r="BI146" i="111"/>
  <c r="BS146" i="111"/>
  <c r="CC146" i="111"/>
  <c r="CM146" i="111"/>
  <c r="CW146" i="111"/>
  <c r="DG146" i="111"/>
  <c r="DQ146" i="111"/>
  <c r="EA146" i="111"/>
  <c r="EK146" i="111"/>
  <c r="EU146" i="111"/>
  <c r="FE146" i="111"/>
  <c r="L146" i="111"/>
  <c r="V146" i="111"/>
  <c r="AF146" i="111"/>
  <c r="AP146" i="111"/>
  <c r="AZ146" i="111"/>
  <c r="BJ146" i="111"/>
  <c r="BT146" i="111"/>
  <c r="CD146" i="111"/>
  <c r="CN146" i="111"/>
  <c r="CX146" i="111"/>
  <c r="DH146" i="111"/>
  <c r="DR146" i="111"/>
  <c r="EB146" i="111"/>
  <c r="EL146" i="111"/>
  <c r="EV146" i="111"/>
  <c r="FF146" i="111"/>
  <c r="N146" i="111"/>
  <c r="X146" i="111"/>
  <c r="AH146" i="111"/>
  <c r="AR146" i="111"/>
  <c r="BB146" i="111"/>
  <c r="BL146" i="111"/>
  <c r="BV146" i="111"/>
  <c r="CF146" i="111"/>
  <c r="CP146" i="111"/>
  <c r="CZ146" i="111"/>
  <c r="DJ146" i="111"/>
  <c r="DT146" i="111"/>
  <c r="ED146" i="111"/>
  <c r="EN146" i="111"/>
  <c r="EX146" i="111"/>
  <c r="D146" i="111"/>
  <c r="E146" i="111"/>
  <c r="O146" i="111"/>
  <c r="Y146" i="111"/>
  <c r="AI146" i="111"/>
  <c r="AS146" i="111"/>
  <c r="BC146" i="111"/>
  <c r="BM146" i="111"/>
  <c r="BW146" i="111"/>
  <c r="CG146" i="111"/>
  <c r="CQ146" i="111"/>
  <c r="DA146" i="111"/>
  <c r="DK146" i="111"/>
  <c r="DU146" i="111"/>
  <c r="EE146" i="111"/>
  <c r="EO146" i="111"/>
  <c r="EY146" i="111"/>
  <c r="X192" i="29"/>
  <c r="X192" i="111" s="1"/>
  <c r="B10" i="185"/>
  <c r="B10" i="184"/>
  <c r="B9" i="183"/>
  <c r="F5" i="41"/>
  <c r="B3" i="193"/>
  <c r="B3" i="199"/>
  <c r="B3" i="212"/>
  <c r="V203" i="29"/>
  <c r="V209" i="111" s="1"/>
  <c r="W182" i="31" s="1"/>
  <c r="E8" i="31"/>
  <c r="DW177" i="29"/>
  <c r="MW33" i="215"/>
  <c r="I177" i="29"/>
  <c r="OV33" i="215"/>
  <c r="L37" i="145"/>
  <c r="K37" i="145"/>
  <c r="DF177" i="29"/>
  <c r="CT177" i="111"/>
  <c r="BF146" i="29"/>
  <c r="BF146" i="111" s="1"/>
  <c r="ES177" i="111"/>
  <c r="C82" i="26"/>
  <c r="AX10" i="215" s="1"/>
  <c r="C85" i="26"/>
  <c r="AX13" i="215" s="1"/>
  <c r="NO33" i="215"/>
  <c r="G37" i="87"/>
  <c r="F37" i="87"/>
  <c r="YG11" i="215"/>
  <c r="L15" i="91"/>
  <c r="K15" i="91"/>
  <c r="SX33" i="215"/>
  <c r="K37" i="92"/>
  <c r="L37" i="92"/>
  <c r="YQ11" i="215"/>
  <c r="BV192" i="29"/>
  <c r="BV192" i="111" s="1"/>
  <c r="CA177" i="29"/>
  <c r="AC177" i="29"/>
  <c r="F20" i="41"/>
  <c r="B13" i="220"/>
  <c r="B12" i="220" s="1"/>
  <c r="B11" i="220" s="1"/>
  <c r="B10" i="220" s="1"/>
  <c r="B9" i="220" s="1"/>
  <c r="B13" i="218"/>
  <c r="B12" i="218" s="1"/>
  <c r="B11" i="218" s="1"/>
  <c r="B10" i="218" s="1"/>
  <c r="B9" i="218" s="1"/>
  <c r="B13" i="217"/>
  <c r="B12" i="217" s="1"/>
  <c r="B11" i="217" s="1"/>
  <c r="B10" i="217" s="1"/>
  <c r="B9" i="217" s="1"/>
  <c r="B13" i="216"/>
  <c r="B12" i="216" s="1"/>
  <c r="B11" i="216" s="1"/>
  <c r="B10" i="216" s="1"/>
  <c r="B9" i="216" s="1"/>
  <c r="B13" i="219"/>
  <c r="B12" i="219" s="1"/>
  <c r="B11" i="219" s="1"/>
  <c r="B10" i="219" s="1"/>
  <c r="B9" i="219" s="1"/>
  <c r="B11" i="34"/>
  <c r="B11" i="189"/>
  <c r="N6" i="31"/>
  <c r="T246" i="31" s="1"/>
  <c r="MX33" i="215"/>
  <c r="J177" i="29"/>
  <c r="L37" i="140"/>
  <c r="K37" i="140"/>
  <c r="RU33" i="215"/>
  <c r="Q37" i="90"/>
  <c r="RW33" i="215" s="1"/>
  <c r="P37" i="90"/>
  <c r="RV33" i="215" s="1"/>
  <c r="TN33" i="215"/>
  <c r="CP177" i="29"/>
  <c r="OC33" i="215"/>
  <c r="G37" i="88"/>
  <c r="F37" i="88"/>
  <c r="NV33" i="215"/>
  <c r="G37" i="89"/>
  <c r="F37" i="89"/>
  <c r="RK33" i="215"/>
  <c r="G37" i="90"/>
  <c r="F37" i="90"/>
  <c r="SG33" i="215"/>
  <c r="L37" i="93"/>
  <c r="K37" i="93"/>
  <c r="YW11" i="215"/>
  <c r="CB192" i="29"/>
  <c r="CB192" i="111" s="1"/>
  <c r="L15" i="94"/>
  <c r="K15" i="94"/>
  <c r="Y177" i="29"/>
  <c r="V98" i="112"/>
  <c r="B11" i="182"/>
  <c r="B9" i="186"/>
  <c r="B3" i="202"/>
  <c r="B3" i="205"/>
  <c r="B3" i="207"/>
  <c r="B3" i="169"/>
  <c r="CJ146" i="111"/>
  <c r="SK33" i="215"/>
  <c r="BQ177" i="29"/>
  <c r="BQ177" i="111" s="1"/>
  <c r="OI33" i="215"/>
  <c r="AM177" i="29"/>
  <c r="PS33" i="215"/>
  <c r="DY177" i="29"/>
  <c r="PZ33" i="215"/>
  <c r="ED177" i="29"/>
  <c r="TO33" i="215"/>
  <c r="L37" i="151"/>
  <c r="K37" i="151"/>
  <c r="WN11" i="215"/>
  <c r="DT192" i="29"/>
  <c r="DT192" i="111" s="1"/>
  <c r="H177" i="111"/>
  <c r="DK177" i="111"/>
  <c r="O38" i="19"/>
  <c r="IP4" i="215"/>
  <c r="YV11" i="215"/>
  <c r="CA192" i="29"/>
  <c r="CA192" i="111" s="1"/>
  <c r="DL177" i="29"/>
  <c r="E177" i="29"/>
  <c r="SL33" i="215"/>
  <c r="BR177" i="29"/>
  <c r="Q37" i="93"/>
  <c r="P37" i="93"/>
  <c r="OJ33" i="215"/>
  <c r="G37" i="143"/>
  <c r="F37" i="143"/>
  <c r="PT33" i="215"/>
  <c r="L37" i="146"/>
  <c r="K37" i="146"/>
  <c r="DZ177" i="29"/>
  <c r="DZ177" i="111" s="1"/>
  <c r="QA33" i="215"/>
  <c r="EE177" i="29"/>
  <c r="G37" i="147"/>
  <c r="F37" i="147"/>
  <c r="TS33" i="215"/>
  <c r="CU177" i="29"/>
  <c r="ZX11" i="215"/>
  <c r="G15" i="154"/>
  <c r="F15" i="154"/>
  <c r="CL192" i="29"/>
  <c r="CL192" i="111" s="1"/>
  <c r="VX11" i="215"/>
  <c r="L15" i="155"/>
  <c r="K15" i="155"/>
  <c r="DF192" i="29"/>
  <c r="DF192" i="111" s="1"/>
  <c r="WO11" i="215"/>
  <c r="DU192" i="29"/>
  <c r="DU192" i="111" s="1"/>
  <c r="G15" i="157"/>
  <c r="F15" i="157"/>
  <c r="BC177" i="29"/>
  <c r="HI24" i="215"/>
  <c r="U26" i="112"/>
  <c r="AM192" i="29"/>
  <c r="AM192" i="111" s="1"/>
  <c r="ED192" i="29"/>
  <c r="ED192" i="111" s="1"/>
  <c r="AN192" i="29"/>
  <c r="AN192" i="111" s="1"/>
  <c r="EO192" i="29"/>
  <c r="EO192" i="111" s="1"/>
  <c r="DO192" i="29"/>
  <c r="DO192" i="111" s="1"/>
  <c r="CQ192" i="29"/>
  <c r="CQ192" i="111" s="1"/>
  <c r="BQ192" i="29"/>
  <c r="BQ192" i="111" s="1"/>
  <c r="CU192" i="29"/>
  <c r="CU192" i="111" s="1"/>
  <c r="G15" i="153"/>
  <c r="L15" i="156"/>
  <c r="L15" i="158"/>
  <c r="L15" i="160"/>
  <c r="Q15" i="154"/>
  <c r="H14" i="84"/>
  <c r="EL9" i="215" s="1"/>
  <c r="HD3" i="215"/>
  <c r="R40" i="29"/>
  <c r="R76" i="29" s="1"/>
  <c r="N40" i="29"/>
  <c r="N76" i="29" s="1"/>
  <c r="GZ3" i="215"/>
  <c r="T89" i="112"/>
  <c r="T65" i="112"/>
  <c r="T41" i="112"/>
  <c r="T17" i="112"/>
  <c r="U11" i="29"/>
  <c r="U19" i="29"/>
  <c r="U27" i="29"/>
  <c r="G3" i="31"/>
  <c r="CL177" i="29"/>
  <c r="EN192" i="29"/>
  <c r="EN192" i="111" s="1"/>
  <c r="EY192" i="29"/>
  <c r="EY192" i="111" s="1"/>
  <c r="CG192" i="29"/>
  <c r="CG192" i="111" s="1"/>
  <c r="F15" i="155"/>
  <c r="F15" i="159"/>
  <c r="P15" i="95"/>
  <c r="L34" i="11"/>
  <c r="DY29" i="215" s="1"/>
  <c r="L26" i="11"/>
  <c r="DY21" i="215" s="1"/>
  <c r="L18" i="11"/>
  <c r="DY13" i="215" s="1"/>
  <c r="L9" i="11"/>
  <c r="H30" i="84"/>
  <c r="EL25" i="215" s="1"/>
  <c r="H22" i="84"/>
  <c r="EL17" i="215" s="1"/>
  <c r="H13" i="84"/>
  <c r="EL8" i="215" s="1"/>
  <c r="L32" i="19"/>
  <c r="KK27" i="215" s="1"/>
  <c r="L24" i="19"/>
  <c r="KK19" i="215" s="1"/>
  <c r="L16" i="19"/>
  <c r="KK11" i="215" s="1"/>
  <c r="H8" i="81"/>
  <c r="AL76" i="29" s="1"/>
  <c r="H16" i="81"/>
  <c r="KY11" i="215" s="1"/>
  <c r="H24" i="81"/>
  <c r="KY19" i="215" s="1"/>
  <c r="H32" i="81"/>
  <c r="KY27" i="215" s="1"/>
  <c r="HC3" i="215"/>
  <c r="Q40" i="29"/>
  <c r="Q76" i="29" s="1"/>
  <c r="Z77" i="29"/>
  <c r="GY3" i="215"/>
  <c r="M40" i="29"/>
  <c r="M76" i="29" s="1"/>
  <c r="T92" i="112"/>
  <c r="U85" i="112"/>
  <c r="HJ83" i="215" s="1"/>
  <c r="U78" i="112"/>
  <c r="HJ76" i="215" s="1"/>
  <c r="T68" i="112"/>
  <c r="U61" i="112"/>
  <c r="HJ59" i="215" s="1"/>
  <c r="U54" i="112"/>
  <c r="HJ52" i="215" s="1"/>
  <c r="T44" i="112"/>
  <c r="T20" i="112"/>
  <c r="U10" i="29"/>
  <c r="U18" i="29"/>
  <c r="U26" i="29"/>
  <c r="U34" i="29"/>
  <c r="GV24" i="215"/>
  <c r="EX192" i="29"/>
  <c r="EX192" i="111" s="1"/>
  <c r="EI192" i="29"/>
  <c r="EI192" i="111" s="1"/>
  <c r="DP192" i="29"/>
  <c r="DP192" i="111" s="1"/>
  <c r="CF192" i="29"/>
  <c r="CF192" i="111" s="1"/>
  <c r="G36" i="9"/>
  <c r="CW33" i="215" s="1"/>
  <c r="G15" i="155"/>
  <c r="G15" i="159"/>
  <c r="Q15" i="95"/>
  <c r="L33" i="11"/>
  <c r="DY28" i="215" s="1"/>
  <c r="L25" i="11"/>
  <c r="DY20" i="215" s="1"/>
  <c r="L17" i="11"/>
  <c r="DY12" i="215" s="1"/>
  <c r="H37" i="84"/>
  <c r="EL32" i="215" s="1"/>
  <c r="H29" i="84"/>
  <c r="EL24" i="215" s="1"/>
  <c r="H21" i="84"/>
  <c r="EL16" i="215" s="1"/>
  <c r="H12" i="84"/>
  <c r="EL7" i="215" s="1"/>
  <c r="L31" i="19"/>
  <c r="KK26" i="215" s="1"/>
  <c r="L23" i="19"/>
  <c r="KK18" i="215" s="1"/>
  <c r="L15" i="19"/>
  <c r="KK10" i="215" s="1"/>
  <c r="H9" i="81"/>
  <c r="KY4" i="215" s="1"/>
  <c r="H17" i="81"/>
  <c r="KY12" i="215" s="1"/>
  <c r="H25" i="81"/>
  <c r="KY20" i="215" s="1"/>
  <c r="H33" i="81"/>
  <c r="KY28" i="215" s="1"/>
  <c r="H9" i="84"/>
  <c r="HB3" i="215"/>
  <c r="P40" i="29"/>
  <c r="P76" i="29" s="1"/>
  <c r="Z76" i="29"/>
  <c r="AG76" i="29"/>
  <c r="BA76" i="29"/>
  <c r="AE76" i="29"/>
  <c r="AY76" i="29"/>
  <c r="AD76" i="29"/>
  <c r="AC76" i="29"/>
  <c r="AZ76" i="29"/>
  <c r="BC76" i="29"/>
  <c r="G5" i="112"/>
  <c r="T71" i="112"/>
  <c r="T47" i="112"/>
  <c r="T23" i="112"/>
  <c r="U9" i="29"/>
  <c r="U17" i="29"/>
  <c r="U25" i="29"/>
  <c r="U33" i="29"/>
  <c r="T40" i="29"/>
  <c r="T76" i="29" s="1"/>
  <c r="B21" i="30"/>
  <c r="C58" i="29"/>
  <c r="ES192" i="29"/>
  <c r="ES192" i="111" s="1"/>
  <c r="DZ192" i="29"/>
  <c r="DZ192" i="111" s="1"/>
  <c r="BB192" i="29"/>
  <c r="BB192" i="111" s="1"/>
  <c r="F37" i="151"/>
  <c r="K15" i="157"/>
  <c r="EA192" i="29" s="1"/>
  <c r="EA192" i="111" s="1"/>
  <c r="K15" i="159"/>
  <c r="P15" i="94"/>
  <c r="H36" i="84"/>
  <c r="EL31" i="215" s="1"/>
  <c r="H28" i="84"/>
  <c r="EL23" i="215" s="1"/>
  <c r="H20" i="84"/>
  <c r="EL15" i="215" s="1"/>
  <c r="L30" i="19"/>
  <c r="KK25" i="215" s="1"/>
  <c r="L22" i="19"/>
  <c r="KK17" i="215" s="1"/>
  <c r="L14" i="19"/>
  <c r="KK9" i="215" s="1"/>
  <c r="GU3" i="215"/>
  <c r="I40" i="29"/>
  <c r="I76" i="29" s="1"/>
  <c r="K99" i="112"/>
  <c r="GZ95" i="215" s="1"/>
  <c r="HA6" i="215"/>
  <c r="GW3" i="215"/>
  <c r="K40" i="29"/>
  <c r="K76" i="29" s="1"/>
  <c r="U91" i="112"/>
  <c r="HJ89" i="215" s="1"/>
  <c r="U84" i="112"/>
  <c r="HJ82" i="215" s="1"/>
  <c r="T74" i="112"/>
  <c r="U67" i="112"/>
  <c r="HJ65" i="215" s="1"/>
  <c r="U60" i="112"/>
  <c r="HJ58" i="215" s="1"/>
  <c r="T50" i="112"/>
  <c r="U43" i="112"/>
  <c r="HJ41" i="215" s="1"/>
  <c r="U36" i="112"/>
  <c r="HJ34" i="215" s="1"/>
  <c r="U19" i="112"/>
  <c r="HJ17" i="215" s="1"/>
  <c r="U12" i="112"/>
  <c r="HJ10" i="215" s="1"/>
  <c r="T5" i="29"/>
  <c r="T35" i="29" s="1"/>
  <c r="U8" i="29"/>
  <c r="U16" i="29"/>
  <c r="U24" i="29"/>
  <c r="U32" i="29"/>
  <c r="S40" i="29"/>
  <c r="S76" i="29" s="1"/>
  <c r="B4" i="30"/>
  <c r="C41" i="29"/>
  <c r="BA77" i="29" s="1"/>
  <c r="CK192" i="29"/>
  <c r="CK192" i="111" s="1"/>
  <c r="DA192" i="29"/>
  <c r="DA192" i="111" s="1"/>
  <c r="FC192" i="29"/>
  <c r="FC192" i="111" s="1"/>
  <c r="EJ192" i="29"/>
  <c r="EJ192" i="111" s="1"/>
  <c r="F98" i="112"/>
  <c r="GU94" i="215" s="1"/>
  <c r="R6" i="9"/>
  <c r="CW3" i="215"/>
  <c r="G37" i="151"/>
  <c r="L15" i="159"/>
  <c r="Q15" i="94"/>
  <c r="L23" i="11"/>
  <c r="DY18" i="215" s="1"/>
  <c r="L15" i="11"/>
  <c r="DY10" i="215" s="1"/>
  <c r="H35" i="84"/>
  <c r="EL30" i="215" s="1"/>
  <c r="H27" i="84"/>
  <c r="EL22" i="215" s="1"/>
  <c r="H19" i="84"/>
  <c r="EL14" i="215" s="1"/>
  <c r="H10" i="84"/>
  <c r="L37" i="19"/>
  <c r="KK32" i="215" s="1"/>
  <c r="L29" i="19"/>
  <c r="KK24" i="215" s="1"/>
  <c r="L21" i="19"/>
  <c r="KK16" i="215" s="1"/>
  <c r="L13" i="19"/>
  <c r="KK8" i="215" s="1"/>
  <c r="H11" i="81"/>
  <c r="KY6" i="215" s="1"/>
  <c r="H19" i="81"/>
  <c r="KY14" i="215" s="1"/>
  <c r="H27" i="81"/>
  <c r="KY22" i="215" s="1"/>
  <c r="H35" i="81"/>
  <c r="KY30" i="215" s="1"/>
  <c r="H8" i="84"/>
  <c r="HG3" i="215"/>
  <c r="U40" i="29"/>
  <c r="U76" i="29" s="1"/>
  <c r="U94" i="112"/>
  <c r="HJ92" i="215" s="1"/>
  <c r="U87" i="112"/>
  <c r="HJ85" i="215" s="1"/>
  <c r="T77" i="112"/>
  <c r="U70" i="112"/>
  <c r="HJ68" i="215" s="1"/>
  <c r="U63" i="112"/>
  <c r="HJ61" i="215" s="1"/>
  <c r="T53" i="112"/>
  <c r="U46" i="112"/>
  <c r="HJ44" i="215" s="1"/>
  <c r="U39" i="112"/>
  <c r="HJ37" i="215" s="1"/>
  <c r="T29" i="112"/>
  <c r="U22" i="112"/>
  <c r="HJ20" i="215" s="1"/>
  <c r="U15" i="112"/>
  <c r="HJ13" i="215" s="1"/>
  <c r="T6" i="112"/>
  <c r="U7" i="29"/>
  <c r="U15" i="29"/>
  <c r="U23" i="29"/>
  <c r="U31" i="29"/>
  <c r="L40" i="29"/>
  <c r="L76" i="29" s="1"/>
  <c r="H8" i="220"/>
  <c r="I8" i="220" s="1"/>
  <c r="J8" i="216"/>
  <c r="H8" i="219"/>
  <c r="H8" i="217"/>
  <c r="J8" i="218"/>
  <c r="I17" i="16"/>
  <c r="CA3" i="215"/>
  <c r="G17" i="16"/>
  <c r="CZ192" i="29"/>
  <c r="CZ192" i="111" s="1"/>
  <c r="DK192" i="29"/>
  <c r="DK192" i="111" s="1"/>
  <c r="ET192" i="29"/>
  <c r="ET192" i="111" s="1"/>
  <c r="K37" i="149"/>
  <c r="F15" i="156"/>
  <c r="F15" i="158"/>
  <c r="F15" i="160"/>
  <c r="K15" i="154"/>
  <c r="L30" i="11"/>
  <c r="DY25" i="215" s="1"/>
  <c r="L22" i="11"/>
  <c r="DY17" i="215" s="1"/>
  <c r="L14" i="11"/>
  <c r="DY9" i="215" s="1"/>
  <c r="H17" i="84"/>
  <c r="EL12" i="215" s="1"/>
  <c r="G40" i="29"/>
  <c r="G76" i="29" s="1"/>
  <c r="GS3" i="215"/>
  <c r="T80" i="112"/>
  <c r="T56" i="112"/>
  <c r="T32" i="112"/>
  <c r="T11" i="112"/>
  <c r="HI9" i="215" s="1"/>
  <c r="U6" i="29"/>
  <c r="U14" i="29"/>
  <c r="U22" i="29"/>
  <c r="U30" i="29"/>
  <c r="FD192" i="29"/>
  <c r="FD192" i="111" s="1"/>
  <c r="O99" i="112"/>
  <c r="HD95" i="215" s="1"/>
  <c r="F37" i="145"/>
  <c r="L37" i="149"/>
  <c r="G15" i="156"/>
  <c r="G15" i="158"/>
  <c r="G15" i="160"/>
  <c r="L15" i="154"/>
  <c r="J10" i="66"/>
  <c r="IP5" i="215" s="1"/>
  <c r="IO5" i="215"/>
  <c r="L37" i="11"/>
  <c r="DY32" i="215" s="1"/>
  <c r="L29" i="11"/>
  <c r="DY24" i="215" s="1"/>
  <c r="L21" i="11"/>
  <c r="DY16" i="215" s="1"/>
  <c r="L13" i="11"/>
  <c r="DY8" i="215" s="1"/>
  <c r="H33" i="84"/>
  <c r="EL28" i="215" s="1"/>
  <c r="H25" i="84"/>
  <c r="EL20" i="215" s="1"/>
  <c r="H16" i="84"/>
  <c r="EL11" i="215" s="1"/>
  <c r="L35" i="19"/>
  <c r="KK30" i="215" s="1"/>
  <c r="L27" i="19"/>
  <c r="KK22" i="215" s="1"/>
  <c r="L19" i="19"/>
  <c r="KK14" i="215" s="1"/>
  <c r="L11" i="19"/>
  <c r="KK6" i="215" s="1"/>
  <c r="H13" i="81"/>
  <c r="KY8" i="215" s="1"/>
  <c r="H21" i="81"/>
  <c r="KY16" i="215" s="1"/>
  <c r="H29" i="81"/>
  <c r="KY24" i="215" s="1"/>
  <c r="H37" i="81"/>
  <c r="KY32" i="215" s="1"/>
  <c r="L12" i="11"/>
  <c r="DY7" i="215" s="1"/>
  <c r="T83" i="112"/>
  <c r="T59" i="112"/>
  <c r="T35" i="112"/>
  <c r="U28" i="112"/>
  <c r="HJ26" i="215" s="1"/>
  <c r="U21" i="112"/>
  <c r="HJ19" i="215" s="1"/>
  <c r="U10" i="112"/>
  <c r="HJ8" i="215" s="1"/>
  <c r="Q36" i="9"/>
  <c r="DG33" i="215" s="1"/>
  <c r="U13" i="29"/>
  <c r="U21" i="29"/>
  <c r="U29" i="29"/>
  <c r="C54" i="29"/>
  <c r="B29" i="30"/>
  <c r="C66" i="29"/>
  <c r="B13" i="30"/>
  <c r="C50" i="29"/>
  <c r="HH3" i="215"/>
  <c r="EE192" i="29"/>
  <c r="EE192" i="111" s="1"/>
  <c r="DE192" i="29"/>
  <c r="DE192" i="111" s="1"/>
  <c r="BR192" i="29"/>
  <c r="BR192" i="111" s="1"/>
  <c r="CV192" i="29"/>
  <c r="CV192" i="111" s="1"/>
  <c r="N98" i="112"/>
  <c r="HC94" i="215" s="1"/>
  <c r="HC9" i="215"/>
  <c r="G37" i="145"/>
  <c r="F15" i="153"/>
  <c r="K15" i="156"/>
  <c r="K15" i="158"/>
  <c r="K15" i="160"/>
  <c r="P15" i="154"/>
  <c r="L36" i="11"/>
  <c r="DY31" i="215" s="1"/>
  <c r="L28" i="11"/>
  <c r="DY23" i="215" s="1"/>
  <c r="L20" i="11"/>
  <c r="DY15" i="215" s="1"/>
  <c r="L11" i="11"/>
  <c r="H32" i="84"/>
  <c r="EL27" i="215" s="1"/>
  <c r="H24" i="84"/>
  <c r="EL19" i="215" s="1"/>
  <c r="H15" i="84"/>
  <c r="EL10" i="215" s="1"/>
  <c r="L34" i="19"/>
  <c r="KK29" i="215" s="1"/>
  <c r="L26" i="19"/>
  <c r="KK21" i="215" s="1"/>
  <c r="L18" i="19"/>
  <c r="KK13" i="215" s="1"/>
  <c r="L10" i="19"/>
  <c r="KK5" i="215" s="1"/>
  <c r="H14" i="81"/>
  <c r="KY9" i="215" s="1"/>
  <c r="H22" i="81"/>
  <c r="KY17" i="215" s="1"/>
  <c r="H30" i="81"/>
  <c r="KY25" i="215" s="1"/>
  <c r="H18" i="84"/>
  <c r="EL13" i="215" s="1"/>
  <c r="T86" i="112"/>
  <c r="U79" i="112"/>
  <c r="HJ77" i="215" s="1"/>
  <c r="U72" i="112"/>
  <c r="HJ70" i="215" s="1"/>
  <c r="T62" i="112"/>
  <c r="U55" i="112"/>
  <c r="HJ53" i="215" s="1"/>
  <c r="U48" i="112"/>
  <c r="HJ46" i="215" s="1"/>
  <c r="T38" i="112"/>
  <c r="U31" i="112"/>
  <c r="HJ29" i="215" s="1"/>
  <c r="U24" i="112"/>
  <c r="HJ22" i="215" s="1"/>
  <c r="T14" i="112"/>
  <c r="L5" i="112"/>
  <c r="L98" i="112" s="1"/>
  <c r="HA94" i="215" s="1"/>
  <c r="U12" i="29"/>
  <c r="U20" i="29"/>
  <c r="U28" i="29"/>
  <c r="CN3" i="215"/>
  <c r="R17" i="16"/>
  <c r="Z5" i="29"/>
  <c r="AZ5" i="29"/>
  <c r="AD5" i="29"/>
  <c r="AY5" i="29"/>
  <c r="BC5" i="29"/>
  <c r="AC5" i="29"/>
  <c r="AG5" i="29"/>
  <c r="BA5" i="29"/>
  <c r="AE5" i="29"/>
  <c r="M17" i="16"/>
  <c r="E41" i="29"/>
  <c r="AY40" i="29"/>
  <c r="BC40" i="29"/>
  <c r="AC40" i="29"/>
  <c r="AG40" i="29"/>
  <c r="AD40" i="29"/>
  <c r="BA40" i="29"/>
  <c r="BD40" i="29"/>
  <c r="AE40" i="29"/>
  <c r="Z40" i="29"/>
  <c r="AZ40" i="29"/>
  <c r="T8" i="112"/>
  <c r="W8" i="112" s="1"/>
  <c r="U11" i="112"/>
  <c r="W11" i="112"/>
  <c r="HL9" i="215" s="1"/>
  <c r="P100" i="112"/>
  <c r="HE96" i="215" s="1"/>
  <c r="N99" i="112"/>
  <c r="HC95" i="215" s="1"/>
  <c r="O98" i="112"/>
  <c r="HD94" i="215" s="1"/>
  <c r="J98" i="112"/>
  <c r="HD9" i="215"/>
  <c r="GV9" i="215"/>
  <c r="Q99" i="112"/>
  <c r="HF95" i="215" s="1"/>
  <c r="I98" i="112"/>
  <c r="GX94" i="215" s="1"/>
  <c r="GZ9" i="215"/>
  <c r="G99" i="112"/>
  <c r="GV95" i="215" s="1"/>
  <c r="E99" i="112"/>
  <c r="GT95" i="215" s="1"/>
  <c r="K98" i="112"/>
  <c r="GZ94" i="215" s="1"/>
  <c r="G98" i="112"/>
  <c r="GV94" i="215" s="1"/>
  <c r="F100" i="112"/>
  <c r="GU96" i="215" s="1"/>
  <c r="D99" i="112"/>
  <c r="GS95" i="215" s="1"/>
  <c r="K100" i="112"/>
  <c r="GZ96" i="215" s="1"/>
  <c r="HL7" i="215"/>
  <c r="T41" i="29"/>
  <c r="T77" i="29" s="1"/>
  <c r="HB94" i="215"/>
  <c r="M99" i="112"/>
  <c r="HB95" i="215" s="1"/>
  <c r="L99" i="112"/>
  <c r="HA95" i="215" s="1"/>
  <c r="E98" i="112"/>
  <c r="GT6" i="215"/>
  <c r="Q100" i="112"/>
  <c r="HF96" i="215" s="1"/>
  <c r="D98" i="112"/>
  <c r="R98" i="112"/>
  <c r="H99" i="112"/>
  <c r="GW95" i="215" s="1"/>
  <c r="GX6" i="215"/>
  <c r="GY94" i="215"/>
  <c r="I99" i="112"/>
  <c r="GX95" i="215" s="1"/>
  <c r="R12" i="35"/>
  <c r="S12" i="35" s="1"/>
  <c r="R99" i="112"/>
  <c r="HG95" i="215" s="1"/>
  <c r="H98" i="112"/>
  <c r="J99" i="112"/>
  <c r="GY95" i="215" s="1"/>
  <c r="L41" i="29"/>
  <c r="L77" i="29" s="1"/>
  <c r="V10" i="35"/>
  <c r="O9" i="35"/>
  <c r="E11" i="218"/>
  <c r="D11" i="187"/>
  <c r="AF120" i="31"/>
  <c r="R253" i="31"/>
  <c r="AN120" i="31"/>
  <c r="AI161" i="31" s="1"/>
  <c r="AS120" i="31"/>
  <c r="AN161" i="31" s="1"/>
  <c r="AU120" i="31"/>
  <c r="AP161" i="31" s="1"/>
  <c r="AI23" i="31"/>
  <c r="K246" i="31"/>
  <c r="M246" i="31"/>
  <c r="D245" i="31"/>
  <c r="V249" i="31"/>
  <c r="R249" i="31"/>
  <c r="H252" i="31"/>
  <c r="F248" i="31"/>
  <c r="D248" i="31"/>
  <c r="E248" i="31"/>
  <c r="G250" i="31"/>
  <c r="R250" i="31"/>
  <c r="V253" i="31"/>
  <c r="L253" i="31"/>
  <c r="J253" i="31"/>
  <c r="P253" i="31"/>
  <c r="O253" i="31"/>
  <c r="AV120" i="31"/>
  <c r="AQ161" i="31" s="1"/>
  <c r="AT119" i="31"/>
  <c r="AO160" i="31" s="1"/>
  <c r="AQ119" i="31"/>
  <c r="AL160" i="31" s="1"/>
  <c r="AP22" i="31"/>
  <c r="AO22" i="31"/>
  <c r="AH22" i="31"/>
  <c r="C245" i="31"/>
  <c r="AJ23" i="31"/>
  <c r="U246" i="31"/>
  <c r="AK120" i="31"/>
  <c r="W83" i="31" s="1"/>
  <c r="AL23" i="31"/>
  <c r="V245" i="31"/>
  <c r="I254" i="31"/>
  <c r="N254" i="31"/>
  <c r="T254" i="31"/>
  <c r="L254" i="31"/>
  <c r="S254" i="31"/>
  <c r="C249" i="31"/>
  <c r="F249" i="31"/>
  <c r="S249" i="31"/>
  <c r="P249" i="31"/>
  <c r="P252" i="31"/>
  <c r="K252" i="31"/>
  <c r="I252" i="31"/>
  <c r="S252" i="31"/>
  <c r="T252" i="31"/>
  <c r="J248" i="31"/>
  <c r="C248" i="31"/>
  <c r="P248" i="31"/>
  <c r="O250" i="31"/>
  <c r="S250" i="31"/>
  <c r="K250" i="31"/>
  <c r="G253" i="31"/>
  <c r="D253" i="31"/>
  <c r="C251" i="31"/>
  <c r="I251" i="31"/>
  <c r="P251" i="31"/>
  <c r="H251" i="31"/>
  <c r="D251" i="31"/>
  <c r="R251" i="31"/>
  <c r="U247" i="31"/>
  <c r="E247" i="31"/>
  <c r="D247" i="31"/>
  <c r="R247" i="31"/>
  <c r="G247" i="31"/>
  <c r="AN22" i="31"/>
  <c r="Y22" i="31"/>
  <c r="AA22" i="31"/>
  <c r="AT120" i="31"/>
  <c r="AO161" i="31" s="1"/>
  <c r="AH23" i="31"/>
  <c r="K245" i="31"/>
  <c r="AM23" i="31"/>
  <c r="I245" i="31"/>
  <c r="P245" i="31"/>
  <c r="V246" i="31"/>
  <c r="J249" i="31"/>
  <c r="L249" i="31"/>
  <c r="I248" i="31"/>
  <c r="O248" i="31"/>
  <c r="L250" i="31"/>
  <c r="U253" i="31"/>
  <c r="Q253" i="31"/>
  <c r="C253" i="31"/>
  <c r="N253" i="31"/>
  <c r="AU119" i="31"/>
  <c r="AP160" i="31" s="1"/>
  <c r="AP120" i="31"/>
  <c r="X83" i="31" s="1"/>
  <c r="L246" i="31"/>
  <c r="R246" i="31"/>
  <c r="L245" i="31"/>
  <c r="N246" i="31"/>
  <c r="AG23" i="31"/>
  <c r="P246" i="31"/>
  <c r="F254" i="31"/>
  <c r="H254" i="31"/>
  <c r="E249" i="31"/>
  <c r="T248" i="31"/>
  <c r="N248" i="31"/>
  <c r="U248" i="31"/>
  <c r="H250" i="31"/>
  <c r="V250" i="31"/>
  <c r="I250" i="31"/>
  <c r="Q250" i="31"/>
  <c r="S253" i="31"/>
  <c r="I253" i="31"/>
  <c r="M253" i="31"/>
  <c r="AM119" i="31"/>
  <c r="AH160" i="31" s="1"/>
  <c r="AO119" i="31"/>
  <c r="AJ160" i="31" s="1"/>
  <c r="AR119" i="31"/>
  <c r="AM160" i="31" s="1"/>
  <c r="AP119" i="31"/>
  <c r="AM22" i="31"/>
  <c r="AR120" i="31"/>
  <c r="AM161" i="31" s="1"/>
  <c r="C246" i="31"/>
  <c r="AN23" i="31"/>
  <c r="R245" i="31"/>
  <c r="V254" i="31"/>
  <c r="Q254" i="31"/>
  <c r="H249" i="31"/>
  <c r="K249" i="31"/>
  <c r="N249" i="31"/>
  <c r="J252" i="31"/>
  <c r="O252" i="31"/>
  <c r="R248" i="31"/>
  <c r="U251" i="31"/>
  <c r="O251" i="31"/>
  <c r="S251" i="31"/>
  <c r="T247" i="31"/>
  <c r="H247" i="31"/>
  <c r="AC119" i="31"/>
  <c r="G245" i="31"/>
  <c r="T245" i="31"/>
  <c r="H246" i="31"/>
  <c r="F245" i="31"/>
  <c r="O254" i="31"/>
  <c r="D254" i="31"/>
  <c r="L252" i="31"/>
  <c r="H248" i="31"/>
  <c r="J250" i="31"/>
  <c r="F253" i="31"/>
  <c r="K253" i="31"/>
  <c r="T251" i="31"/>
  <c r="G251" i="31"/>
  <c r="N247" i="31"/>
  <c r="AG22" i="31"/>
  <c r="O245" i="31"/>
  <c r="J246" i="31"/>
  <c r="Q245" i="31"/>
  <c r="F246" i="31"/>
  <c r="E254" i="31"/>
  <c r="D249" i="31"/>
  <c r="N252" i="31"/>
  <c r="E252" i="31"/>
  <c r="L248" i="31"/>
  <c r="K248" i="31"/>
  <c r="N250" i="31"/>
  <c r="C250" i="31"/>
  <c r="T253" i="31"/>
  <c r="F251" i="31"/>
  <c r="K251" i="31"/>
  <c r="N251" i="31"/>
  <c r="C247" i="31"/>
  <c r="O247" i="31"/>
  <c r="AS119" i="31"/>
  <c r="AN160" i="31" s="1"/>
  <c r="J245" i="31"/>
  <c r="E245" i="31"/>
  <c r="O246" i="31"/>
  <c r="P254" i="31"/>
  <c r="C254" i="31"/>
  <c r="U249" i="31"/>
  <c r="O249" i="31"/>
  <c r="D252" i="31"/>
  <c r="G252" i="31"/>
  <c r="Q248" i="31"/>
  <c r="M248" i="31"/>
  <c r="E250" i="31"/>
  <c r="D250" i="31"/>
  <c r="I247" i="31"/>
  <c r="F247" i="31"/>
  <c r="AI22" i="31"/>
  <c r="AV119" i="31"/>
  <c r="AQ160" i="31" s="1"/>
  <c r="AE22" i="31"/>
  <c r="S245" i="31"/>
  <c r="AO23" i="31"/>
  <c r="R254" i="31"/>
  <c r="P250" i="31"/>
  <c r="L251" i="31"/>
  <c r="K247" i="31"/>
  <c r="AL22" i="31"/>
  <c r="I246" i="31"/>
  <c r="M254" i="31"/>
  <c r="U250" i="31"/>
  <c r="J247" i="31"/>
  <c r="S246" i="31"/>
  <c r="H245" i="31"/>
  <c r="J254" i="31"/>
  <c r="M249" i="31"/>
  <c r="Q252" i="31"/>
  <c r="V248" i="31"/>
  <c r="E251" i="31"/>
  <c r="G246" i="31"/>
  <c r="AP23" i="31"/>
  <c r="D246" i="31"/>
  <c r="AM120" i="31"/>
  <c r="AH161" i="31" s="1"/>
  <c r="U254" i="31"/>
  <c r="K254" i="31"/>
  <c r="F252" i="31"/>
  <c r="S248" i="31"/>
  <c r="M251" i="31"/>
  <c r="S247" i="31"/>
  <c r="Q246" i="31"/>
  <c r="AK23" i="31"/>
  <c r="N245" i="31"/>
  <c r="T249" i="31"/>
  <c r="Q249" i="31"/>
  <c r="V252" i="31"/>
  <c r="T250" i="31"/>
  <c r="H253" i="31"/>
  <c r="V251" i="31"/>
  <c r="AQ120" i="31"/>
  <c r="AL161" i="31" s="1"/>
  <c r="E246" i="31"/>
  <c r="M252" i="31"/>
  <c r="F250" i="31"/>
  <c r="M250" i="31"/>
  <c r="M245" i="31"/>
  <c r="G254" i="31"/>
  <c r="G249" i="31"/>
  <c r="M247" i="31"/>
  <c r="AO120" i="31"/>
  <c r="AJ161" i="31" s="1"/>
  <c r="C252" i="31"/>
  <c r="U252" i="31"/>
  <c r="Q247" i="31"/>
  <c r="I249" i="31"/>
  <c r="R252" i="31"/>
  <c r="G248" i="31"/>
  <c r="AN119" i="31"/>
  <c r="AI160" i="31" s="1"/>
  <c r="E253" i="31"/>
  <c r="AL24" i="31"/>
  <c r="AJ22" i="31"/>
  <c r="L247" i="31"/>
  <c r="U245" i="31"/>
  <c r="Q251" i="31"/>
  <c r="V247" i="31"/>
  <c r="AK22" i="31"/>
  <c r="P247" i="31"/>
  <c r="J251" i="31"/>
  <c r="AE120" i="31"/>
  <c r="L7" i="196" s="1"/>
  <c r="E7" i="31"/>
  <c r="E50" i="4"/>
  <c r="P17" i="31"/>
  <c r="D7" i="31"/>
  <c r="AI120" i="31"/>
  <c r="AG119" i="31"/>
  <c r="AB160" i="31" s="1"/>
  <c r="AK119" i="31"/>
  <c r="AB22" i="31"/>
  <c r="AD119" i="31"/>
  <c r="Y160" i="31" s="1"/>
  <c r="AJ119" i="31"/>
  <c r="AE160" i="31" s="1"/>
  <c r="W22" i="31"/>
  <c r="AH120" i="31"/>
  <c r="AG7" i="39" s="1"/>
  <c r="AB24" i="31"/>
  <c r="AE23" i="31"/>
  <c r="AF23" i="31"/>
  <c r="AE119" i="31"/>
  <c r="Z160" i="31" s="1"/>
  <c r="AC22" i="31"/>
  <c r="J12" i="187"/>
  <c r="N12" i="187" s="1"/>
  <c r="R11" i="216"/>
  <c r="D13" i="187"/>
  <c r="E11" i="35"/>
  <c r="I11" i="217"/>
  <c r="I11" i="220"/>
  <c r="J11" i="220" s="1"/>
  <c r="G10" i="35"/>
  <c r="E10" i="217"/>
  <c r="K10" i="35"/>
  <c r="M11" i="187"/>
  <c r="E11" i="187"/>
  <c r="G10" i="187"/>
  <c r="E9" i="187"/>
  <c r="F9" i="187" s="1"/>
  <c r="H11" i="217"/>
  <c r="D9" i="35"/>
  <c r="F9" i="35" s="1"/>
  <c r="H10" i="219"/>
  <c r="J10" i="187"/>
  <c r="P10" i="187" s="1"/>
  <c r="K9" i="187"/>
  <c r="J10" i="35"/>
  <c r="D11" i="35"/>
  <c r="E12" i="35"/>
  <c r="D12" i="187"/>
  <c r="J11" i="216"/>
  <c r="H11" i="219"/>
  <c r="T11" i="35"/>
  <c r="E10" i="187"/>
  <c r="D12" i="35"/>
  <c r="V12" i="35"/>
  <c r="W12" i="35" s="1"/>
  <c r="J10" i="216"/>
  <c r="Q10" i="216" s="1"/>
  <c r="J11" i="218"/>
  <c r="J11" i="187"/>
  <c r="J11" i="35"/>
  <c r="L11" i="35" s="1"/>
  <c r="R10" i="35"/>
  <c r="P38" i="51"/>
  <c r="IE33" i="215" s="1"/>
  <c r="L10" i="66"/>
  <c r="IR5" i="215" s="1"/>
  <c r="K10" i="66"/>
  <c r="IQ5" i="215" s="1"/>
  <c r="J38" i="66"/>
  <c r="IP33" i="215" s="1"/>
  <c r="L38" i="66"/>
  <c r="IR33" i="215" s="1"/>
  <c r="IQ4" i="215"/>
  <c r="Z23" i="31"/>
  <c r="J7" i="169" s="1"/>
  <c r="AB23" i="31"/>
  <c r="Y177" i="111"/>
  <c r="BV177" i="111"/>
  <c r="EX177" i="111"/>
  <c r="AC23" i="31"/>
  <c r="AR35" i="29"/>
  <c r="CB177" i="111"/>
  <c r="O177" i="111"/>
  <c r="AH24" i="31" s="1"/>
  <c r="AX177" i="111"/>
  <c r="CP177" i="111"/>
  <c r="X22" i="31"/>
  <c r="CY177" i="111"/>
  <c r="CJ177" i="111"/>
  <c r="Y23" i="31"/>
  <c r="I7" i="169" s="1"/>
  <c r="BC77" i="29"/>
  <c r="AS77" i="29"/>
  <c r="AG77" i="29"/>
  <c r="BA177" i="111"/>
  <c r="CZ177" i="111"/>
  <c r="CU177" i="111"/>
  <c r="Y35" i="29"/>
  <c r="BB77" i="29"/>
  <c r="AQ77" i="29"/>
  <c r="AF77" i="29"/>
  <c r="AZ41" i="29"/>
  <c r="G41" i="29"/>
  <c r="G77" i="29" s="1"/>
  <c r="AW77" i="29"/>
  <c r="AC77" i="29"/>
  <c r="DU177" i="111"/>
  <c r="ER177" i="111"/>
  <c r="R177" i="111"/>
  <c r="AK24" i="31" s="1"/>
  <c r="AV77" i="29"/>
  <c r="AL77" i="29"/>
  <c r="AA77" i="29"/>
  <c r="AB41" i="29"/>
  <c r="C41" i="188"/>
  <c r="C76" i="188" s="1"/>
  <c r="AM77" i="29"/>
  <c r="AG177" i="111"/>
  <c r="DY177" i="111"/>
  <c r="BP177" i="111"/>
  <c r="DM177" i="111"/>
  <c r="DX177" i="111"/>
  <c r="AB177" i="111"/>
  <c r="DT177" i="111"/>
  <c r="AW177" i="111"/>
  <c r="AU77" i="29"/>
  <c r="AK77" i="29"/>
  <c r="Y77" i="29"/>
  <c r="W41" i="29"/>
  <c r="W77" i="29" s="1"/>
  <c r="DL177" i="111"/>
  <c r="CV177" i="111"/>
  <c r="CO177" i="111"/>
  <c r="DW177" i="111"/>
  <c r="BH177" i="111"/>
  <c r="AR177" i="111"/>
  <c r="AM177" i="111"/>
  <c r="BD77" i="29"/>
  <c r="AT77" i="29"/>
  <c r="AI77" i="29"/>
  <c r="BC41" i="29"/>
  <c r="U41" i="29"/>
  <c r="U77" i="29" s="1"/>
  <c r="AK35" i="29"/>
  <c r="AD23" i="31"/>
  <c r="K7" i="169" s="1"/>
  <c r="AJ120" i="31"/>
  <c r="T7" i="198" s="1"/>
  <c r="AT35" i="29"/>
  <c r="P7" i="196"/>
  <c r="AF22" i="31"/>
  <c r="AL119" i="31"/>
  <c r="AP35" i="29"/>
  <c r="AY35" i="29"/>
  <c r="AC35" i="29"/>
  <c r="AQ35" i="29"/>
  <c r="AV35" i="29"/>
  <c r="AA35" i="29"/>
  <c r="BA35" i="29"/>
  <c r="AF160" i="31"/>
  <c r="M5" i="210" s="1"/>
  <c r="AZ35" i="29"/>
  <c r="BD35" i="29"/>
  <c r="AD35" i="29"/>
  <c r="AG35" i="29"/>
  <c r="AI35" i="29"/>
  <c r="AX35" i="29"/>
  <c r="AE35" i="29"/>
  <c r="AD22" i="31"/>
  <c r="P6" i="165" s="1"/>
  <c r="AH119" i="31"/>
  <c r="Z6" i="197" s="1"/>
  <c r="AI119" i="31"/>
  <c r="AD160" i="31" s="1"/>
  <c r="AL120" i="31"/>
  <c r="C42" i="188"/>
  <c r="C77" i="188" s="1"/>
  <c r="W82" i="31"/>
  <c r="V6" i="193"/>
  <c r="AC6" i="197"/>
  <c r="C77" i="26"/>
  <c r="AX5" i="215" s="1"/>
  <c r="C112" i="26"/>
  <c r="BL5" i="215" s="1"/>
  <c r="C42" i="29"/>
  <c r="AZ57" i="29" s="1"/>
  <c r="A11" i="30"/>
  <c r="BB35" i="29"/>
  <c r="AW35" i="29"/>
  <c r="BC35" i="29"/>
  <c r="AS35" i="29"/>
  <c r="AH35" i="29"/>
  <c r="AF35" i="29"/>
  <c r="AJ35" i="29"/>
  <c r="Z35" i="29"/>
  <c r="M177" i="111"/>
  <c r="CG177" i="111"/>
  <c r="BC177" i="111"/>
  <c r="BL177" i="111"/>
  <c r="EN177" i="111"/>
  <c r="DF177" i="111"/>
  <c r="AC24" i="31" s="1"/>
  <c r="AE24" i="31" s="1"/>
  <c r="DO177" i="111"/>
  <c r="AS177" i="111"/>
  <c r="J177" i="111"/>
  <c r="W177" i="111"/>
  <c r="AP24" i="31" s="1"/>
  <c r="CF177" i="111"/>
  <c r="AC120" i="31"/>
  <c r="AB7" i="39" s="1"/>
  <c r="W23" i="31"/>
  <c r="AA23" i="31"/>
  <c r="AG120" i="31"/>
  <c r="Z22" i="31"/>
  <c r="AF119" i="31"/>
  <c r="Q6" i="193" s="1"/>
  <c r="AU35" i="29"/>
  <c r="AD177" i="111"/>
  <c r="DP177" i="111"/>
  <c r="I177" i="111"/>
  <c r="AC177" i="111"/>
  <c r="EM177" i="111"/>
  <c r="DI177" i="111"/>
  <c r="AF24" i="31" s="1"/>
  <c r="N177" i="111"/>
  <c r="AG24" i="31" s="1"/>
  <c r="AN177" i="111"/>
  <c r="EO177" i="111"/>
  <c r="FC177" i="111"/>
  <c r="DS177" i="111"/>
  <c r="AL177" i="111"/>
  <c r="CQ177" i="111"/>
  <c r="EJ177" i="111"/>
  <c r="BR177" i="111"/>
  <c r="CA177" i="111"/>
  <c r="EE177" i="111"/>
  <c r="DA177" i="111"/>
  <c r="T177" i="111"/>
  <c r="AM24" i="31" s="1"/>
  <c r="AO24" i="31" s="1"/>
  <c r="EW177" i="111"/>
  <c r="BB177" i="111"/>
  <c r="BG177" i="111"/>
  <c r="BM177" i="111"/>
  <c r="FG177" i="111"/>
  <c r="EY177" i="111"/>
  <c r="BK177" i="111"/>
  <c r="ED177" i="111"/>
  <c r="X177" i="111"/>
  <c r="D177" i="111"/>
  <c r="DJ177" i="111"/>
  <c r="CK177" i="111"/>
  <c r="CL177" i="111"/>
  <c r="S177" i="111"/>
  <c r="AV177" i="111"/>
  <c r="E177" i="111"/>
  <c r="AI177" i="111"/>
  <c r="BW177" i="111"/>
  <c r="DN177" i="111"/>
  <c r="ET177" i="111"/>
  <c r="BZ177" i="111"/>
  <c r="CE177" i="111"/>
  <c r="FB177" i="111"/>
  <c r="DV177" i="111"/>
  <c r="AH177" i="111"/>
  <c r="DD177" i="111"/>
  <c r="AA24" i="31" s="1"/>
  <c r="W114" i="31" s="1"/>
  <c r="EC177" i="111"/>
  <c r="R7" i="195"/>
  <c r="A6" i="30"/>
  <c r="A14" i="30"/>
  <c r="A22" i="30"/>
  <c r="A30" i="30"/>
  <c r="A7" i="30"/>
  <c r="A15" i="30"/>
  <c r="A23" i="30"/>
  <c r="A31" i="30"/>
  <c r="A8" i="30"/>
  <c r="A16" i="30"/>
  <c r="A24" i="30"/>
  <c r="A32" i="30"/>
  <c r="A4" i="30"/>
  <c r="A12" i="30"/>
  <c r="A20" i="30"/>
  <c r="A28" i="30"/>
  <c r="A3" i="30"/>
  <c r="A19" i="30"/>
  <c r="A5" i="30"/>
  <c r="A21" i="30"/>
  <c r="A9" i="30"/>
  <c r="A25" i="30"/>
  <c r="A17" i="30"/>
  <c r="A18" i="30"/>
  <c r="A26" i="30"/>
  <c r="A27" i="30"/>
  <c r="A29" i="30"/>
  <c r="A13" i="30"/>
  <c r="A10" i="30"/>
  <c r="AD120" i="31"/>
  <c r="X23" i="31"/>
  <c r="C111" i="26"/>
  <c r="BL4" i="215" s="1"/>
  <c r="AZ77" i="29"/>
  <c r="AR77" i="29"/>
  <c r="AJ77" i="29"/>
  <c r="AB77" i="29"/>
  <c r="AX77" i="29"/>
  <c r="AP77" i="29"/>
  <c r="AH77" i="29"/>
  <c r="BB55" i="29"/>
  <c r="AQ54" i="29"/>
  <c r="AY52" i="29"/>
  <c r="T48" i="29"/>
  <c r="T84" i="29" s="1"/>
  <c r="AI44" i="29"/>
  <c r="AR41" i="29"/>
  <c r="H41" i="29"/>
  <c r="P41" i="29"/>
  <c r="AF41" i="29"/>
  <c r="AN41" i="29"/>
  <c r="AV41" i="29"/>
  <c r="BD41" i="29"/>
  <c r="AH42" i="29"/>
  <c r="W45" i="29"/>
  <c r="W81" i="29" s="1"/>
  <c r="AG47" i="29"/>
  <c r="I41" i="29"/>
  <c r="Q41" i="29"/>
  <c r="Y41" i="29"/>
  <c r="AG41" i="29"/>
  <c r="AO41" i="29"/>
  <c r="AW41" i="29"/>
  <c r="M43" i="29"/>
  <c r="M79" i="29" s="1"/>
  <c r="AN45" i="29"/>
  <c r="AO46" i="29"/>
  <c r="J41" i="29"/>
  <c r="R41" i="29"/>
  <c r="Z41" i="29"/>
  <c r="AH41" i="29"/>
  <c r="AP41" i="29"/>
  <c r="AX41" i="29"/>
  <c r="AB42" i="29"/>
  <c r="AT43" i="29"/>
  <c r="Z46" i="29"/>
  <c r="AI47" i="29"/>
  <c r="N41" i="29"/>
  <c r="V41" i="29"/>
  <c r="AD41" i="29"/>
  <c r="AL41" i="29"/>
  <c r="AT41" i="29"/>
  <c r="BB41" i="29"/>
  <c r="BD42" i="29"/>
  <c r="T44" i="29"/>
  <c r="T80" i="29" s="1"/>
  <c r="G47" i="29"/>
  <c r="G83" i="29" s="1"/>
  <c r="H48" i="29"/>
  <c r="H84" i="29" s="1"/>
  <c r="M41" i="29"/>
  <c r="AC41" i="29"/>
  <c r="AS41" i="29"/>
  <c r="O41" i="29"/>
  <c r="AE41" i="29"/>
  <c r="AU41" i="29"/>
  <c r="Y43" i="29"/>
  <c r="AR48" i="29"/>
  <c r="BB49" i="29"/>
  <c r="H51" i="29"/>
  <c r="H87" i="29" s="1"/>
  <c r="AO52" i="29"/>
  <c r="AH53" i="29"/>
  <c r="K54" i="29"/>
  <c r="K90" i="29" s="1"/>
  <c r="S41" i="29"/>
  <c r="AI41" i="29"/>
  <c r="AY41" i="29"/>
  <c r="AM42" i="29"/>
  <c r="K43" i="29"/>
  <c r="K79" i="29" s="1"/>
  <c r="J45" i="29"/>
  <c r="J81" i="29" s="1"/>
  <c r="O49" i="29"/>
  <c r="O85" i="29" s="1"/>
  <c r="W49" i="29"/>
  <c r="W85" i="29" s="1"/>
  <c r="J52" i="29"/>
  <c r="J88" i="29" s="1"/>
  <c r="AX52" i="29"/>
  <c r="AA53" i="29"/>
  <c r="K41" i="29"/>
  <c r="AA41" i="29"/>
  <c r="AQ41" i="29"/>
  <c r="AE42" i="29"/>
  <c r="AB47" i="29"/>
  <c r="AR47" i="29"/>
  <c r="S49" i="29"/>
  <c r="S85" i="29" s="1"/>
  <c r="M51" i="29"/>
  <c r="M87" i="29" s="1"/>
  <c r="BA51" i="29"/>
  <c r="AD52" i="29"/>
  <c r="AF54" i="29"/>
  <c r="AV54" i="29"/>
  <c r="AO55" i="29"/>
  <c r="T58" i="29"/>
  <c r="T94" i="29" s="1"/>
  <c r="AB58" i="29"/>
  <c r="AK59" i="29"/>
  <c r="W61" i="29"/>
  <c r="W97" i="29" s="1"/>
  <c r="H62" i="29"/>
  <c r="H98" i="29" s="1"/>
  <c r="AF62" i="29"/>
  <c r="AP64" i="29"/>
  <c r="V9" i="35"/>
  <c r="P9" i="217"/>
  <c r="Q9" i="217" s="1"/>
  <c r="E11" i="217"/>
  <c r="G11" i="216"/>
  <c r="H11" i="216" s="1"/>
  <c r="G11" i="218"/>
  <c r="G11" i="35"/>
  <c r="E11" i="219"/>
  <c r="I12" i="220"/>
  <c r="M12" i="35"/>
  <c r="N12" i="35" s="1"/>
  <c r="I12" i="219"/>
  <c r="K6" i="168"/>
  <c r="F6" i="170"/>
  <c r="O6" i="166"/>
  <c r="R7" i="166"/>
  <c r="P11" i="216"/>
  <c r="R11" i="35"/>
  <c r="D10" i="35"/>
  <c r="D10" i="216"/>
  <c r="P11" i="217"/>
  <c r="V11" i="35"/>
  <c r="E12" i="219"/>
  <c r="G12" i="35"/>
  <c r="AB7" i="194"/>
  <c r="AF161" i="31"/>
  <c r="U12" i="35"/>
  <c r="M11" i="216"/>
  <c r="M11" i="218"/>
  <c r="I11" i="219"/>
  <c r="O11" i="35"/>
  <c r="O11" i="187"/>
  <c r="E9" i="220"/>
  <c r="E9" i="219"/>
  <c r="G9" i="35"/>
  <c r="G9" i="218"/>
  <c r="G9" i="216"/>
  <c r="G9" i="187"/>
  <c r="H9" i="187" s="1"/>
  <c r="E9" i="217"/>
  <c r="R9" i="216"/>
  <c r="N9" i="217"/>
  <c r="O9" i="217" s="1"/>
  <c r="T9" i="35"/>
  <c r="I9" i="219"/>
  <c r="M9" i="218"/>
  <c r="M9" i="35"/>
  <c r="M9" i="216"/>
  <c r="M9" i="187"/>
  <c r="I9" i="217"/>
  <c r="J9" i="217" s="1"/>
  <c r="I9" i="220"/>
  <c r="O10" i="35"/>
  <c r="M10" i="187"/>
  <c r="I10" i="217"/>
  <c r="M10" i="216"/>
  <c r="M10" i="35"/>
  <c r="T6" i="192"/>
  <c r="K7" i="168"/>
  <c r="I7" i="172"/>
  <c r="S7" i="193"/>
  <c r="K12" i="35"/>
  <c r="L12" i="35" s="1"/>
  <c r="K12" i="187"/>
  <c r="K12" i="218"/>
  <c r="K12" i="216"/>
  <c r="O6" i="195"/>
  <c r="P9" i="216"/>
  <c r="R9" i="35"/>
  <c r="F11" i="216"/>
  <c r="J9" i="218"/>
  <c r="J9" i="35"/>
  <c r="J9" i="187"/>
  <c r="H9" i="220"/>
  <c r="H9" i="219"/>
  <c r="J9" i="216"/>
  <c r="E12" i="218"/>
  <c r="E12" i="187"/>
  <c r="K12" i="219"/>
  <c r="O12" i="35"/>
  <c r="P12" i="35" s="1"/>
  <c r="O12" i="187"/>
  <c r="E10" i="35"/>
  <c r="E10" i="216"/>
  <c r="K11" i="218"/>
  <c r="K11" i="187"/>
  <c r="K11" i="216"/>
  <c r="E11" i="220"/>
  <c r="G11" i="187"/>
  <c r="D12" i="218"/>
  <c r="D12" i="219"/>
  <c r="J13" i="35"/>
  <c r="J13" i="187"/>
  <c r="D10" i="220"/>
  <c r="D10" i="217"/>
  <c r="D10" i="187"/>
  <c r="G12" i="187"/>
  <c r="G12" i="216"/>
  <c r="X7" i="197"/>
  <c r="V83" i="31"/>
  <c r="AA161" i="31"/>
  <c r="AI6" i="39"/>
  <c r="Q6" i="196"/>
  <c r="U6" i="193"/>
  <c r="T6" i="167"/>
  <c r="T6" i="193"/>
  <c r="P6" i="196"/>
  <c r="Z6" i="194"/>
  <c r="S6" i="198"/>
  <c r="G7" i="170"/>
  <c r="Z161" i="31"/>
  <c r="R6" i="196"/>
  <c r="D11" i="220"/>
  <c r="D11" i="219"/>
  <c r="D11" i="218"/>
  <c r="D11" i="217"/>
  <c r="K11" i="219"/>
  <c r="K11" i="217"/>
  <c r="D13" i="220"/>
  <c r="D13" i="217"/>
  <c r="D13" i="219"/>
  <c r="D13" i="216"/>
  <c r="D13" i="218"/>
  <c r="J13" i="218"/>
  <c r="H13" i="217"/>
  <c r="H13" i="219"/>
  <c r="H13" i="220"/>
  <c r="J13" i="216"/>
  <c r="H12" i="219"/>
  <c r="H12" i="220"/>
  <c r="J12" i="218"/>
  <c r="H12" i="217"/>
  <c r="L12" i="217" s="1"/>
  <c r="J12" i="216"/>
  <c r="N12" i="217"/>
  <c r="R12" i="216"/>
  <c r="E9" i="218"/>
  <c r="E9" i="216"/>
  <c r="D9" i="220"/>
  <c r="D9" i="219"/>
  <c r="D9" i="218"/>
  <c r="D9" i="217"/>
  <c r="D9" i="216"/>
  <c r="K9" i="217"/>
  <c r="L9" i="217" s="1"/>
  <c r="K9" i="219"/>
  <c r="D10" i="218"/>
  <c r="F10" i="218" s="1"/>
  <c r="D10" i="219"/>
  <c r="F10" i="219" s="1"/>
  <c r="R10" i="216"/>
  <c r="N10" i="217"/>
  <c r="E10" i="220"/>
  <c r="G10" i="216"/>
  <c r="G10" i="218"/>
  <c r="D12" i="216"/>
  <c r="F12" i="216" s="1"/>
  <c r="D12" i="220"/>
  <c r="K10" i="218"/>
  <c r="L10" i="218" s="1"/>
  <c r="K10" i="216"/>
  <c r="I10" i="219"/>
  <c r="M10" i="218"/>
  <c r="N10" i="218" s="1"/>
  <c r="I10" i="220"/>
  <c r="M12" i="216"/>
  <c r="K9" i="218"/>
  <c r="K9" i="216"/>
  <c r="H10" i="220"/>
  <c r="H10" i="217"/>
  <c r="Q10" i="217" s="1"/>
  <c r="E12" i="220"/>
  <c r="E12" i="217"/>
  <c r="F12" i="217" s="1"/>
  <c r="G12" i="218"/>
  <c r="K10" i="219"/>
  <c r="K10" i="217"/>
  <c r="M12" i="218"/>
  <c r="I12" i="217"/>
  <c r="WJ11" i="215" l="1"/>
  <c r="DQ192" i="29"/>
  <c r="DQ192" i="111" s="1"/>
  <c r="HI81" i="215"/>
  <c r="U83" i="112"/>
  <c r="W83" i="112"/>
  <c r="HL81" i="215" s="1"/>
  <c r="OR33" i="215"/>
  <c r="DB177" i="29"/>
  <c r="DB177" i="111" s="1"/>
  <c r="HI30" i="215"/>
  <c r="U32" i="112"/>
  <c r="W32" i="112"/>
  <c r="HL30" i="215" s="1"/>
  <c r="ZT11" i="215"/>
  <c r="BT192" i="29"/>
  <c r="BT192" i="111" s="1"/>
  <c r="ZS11" i="215"/>
  <c r="BS192" i="29"/>
  <c r="BS192" i="111" s="1"/>
  <c r="VO11" i="215"/>
  <c r="AP192" i="29"/>
  <c r="AP192" i="111" s="1"/>
  <c r="PV33" i="215"/>
  <c r="EB177" i="29"/>
  <c r="EB177" i="111" s="1"/>
  <c r="KM33" i="215"/>
  <c r="AA106" i="111"/>
  <c r="AA106" i="29"/>
  <c r="AD77" i="29"/>
  <c r="SI33" i="215"/>
  <c r="BO177" i="29"/>
  <c r="BO177" i="111" s="1"/>
  <c r="OD33" i="215"/>
  <c r="AJ177" i="29"/>
  <c r="AJ177" i="111" s="1"/>
  <c r="MY33" i="215"/>
  <c r="K177" i="29"/>
  <c r="K177" i="111" s="1"/>
  <c r="AD24" i="31" s="1"/>
  <c r="X114" i="31" s="1"/>
  <c r="FW29" i="215"/>
  <c r="M32" i="48"/>
  <c r="FX29" i="215" s="1"/>
  <c r="DN9" i="215"/>
  <c r="H10" i="10"/>
  <c r="DO9" i="215" s="1"/>
  <c r="QS33" i="215"/>
  <c r="EU177" i="29"/>
  <c r="EU177" i="111" s="1"/>
  <c r="DN16" i="215"/>
  <c r="H17" i="10"/>
  <c r="DO16" i="215" s="1"/>
  <c r="FS9" i="215"/>
  <c r="I12" i="48"/>
  <c r="FT9" i="215" s="1"/>
  <c r="FW7" i="215"/>
  <c r="M10" i="48"/>
  <c r="FX7" i="215" s="1"/>
  <c r="TD33" i="215"/>
  <c r="CH177" i="29"/>
  <c r="CH177" i="111" s="1"/>
  <c r="FS16" i="215"/>
  <c r="I19" i="48"/>
  <c r="FT16" i="215" s="1"/>
  <c r="DN10" i="215"/>
  <c r="H11" i="10"/>
  <c r="DO10" i="215" s="1"/>
  <c r="TU33" i="215"/>
  <c r="CW177" i="29"/>
  <c r="CW177" i="111" s="1"/>
  <c r="ZO11" i="215"/>
  <c r="BO192" i="29"/>
  <c r="BO192" i="111" s="1"/>
  <c r="FS32" i="215"/>
  <c r="I35" i="48"/>
  <c r="FT32" i="215" s="1"/>
  <c r="FW8" i="215"/>
  <c r="M11" i="48"/>
  <c r="FX8" i="215" s="1"/>
  <c r="X24" i="31"/>
  <c r="DY6" i="215"/>
  <c r="AB29" i="29"/>
  <c r="AB16" i="29"/>
  <c r="AB10" i="29"/>
  <c r="AB8" i="29"/>
  <c r="AB27" i="29"/>
  <c r="AB34" i="29"/>
  <c r="AB18" i="29"/>
  <c r="AB14" i="29"/>
  <c r="AB9" i="29"/>
  <c r="AB23" i="29"/>
  <c r="AB21" i="29"/>
  <c r="AB33" i="29"/>
  <c r="AB28" i="29"/>
  <c r="AB24" i="29"/>
  <c r="AB11" i="29"/>
  <c r="AB19" i="29"/>
  <c r="AB17" i="29"/>
  <c r="AB26" i="29"/>
  <c r="AB20" i="29"/>
  <c r="AB32" i="29"/>
  <c r="AB30" i="29"/>
  <c r="AB15" i="29"/>
  <c r="AB31" i="29"/>
  <c r="AB13" i="29"/>
  <c r="AB22" i="29"/>
  <c r="AB25" i="29"/>
  <c r="AB12" i="29"/>
  <c r="VN11" i="215"/>
  <c r="AO192" i="29"/>
  <c r="AO192" i="111" s="1"/>
  <c r="HI54" i="215"/>
  <c r="U56" i="112"/>
  <c r="W56" i="112"/>
  <c r="HL54" i="215" s="1"/>
  <c r="AAD11" i="215"/>
  <c r="CR192" i="29"/>
  <c r="CR192" i="111" s="1"/>
  <c r="J17" i="16"/>
  <c r="CF3" i="215"/>
  <c r="J200" i="29"/>
  <c r="J206" i="111" s="1"/>
  <c r="HI27" i="215"/>
  <c r="U29" i="112"/>
  <c r="W29" i="112"/>
  <c r="HL27" i="215" s="1"/>
  <c r="HI48" i="215"/>
  <c r="U50" i="112"/>
  <c r="W50" i="112"/>
  <c r="HL48" i="215" s="1"/>
  <c r="EL4" i="215"/>
  <c r="AL6" i="29"/>
  <c r="XH11" i="215"/>
  <c r="EQ192" i="29"/>
  <c r="EQ192" i="111" s="1"/>
  <c r="HI66" i="215"/>
  <c r="U68" i="112"/>
  <c r="W68" i="112"/>
  <c r="HL66" i="215" s="1"/>
  <c r="XG11" i="215"/>
  <c r="EP192" i="29"/>
  <c r="EP192" i="111" s="1"/>
  <c r="HJ24" i="215"/>
  <c r="E11" i="18"/>
  <c r="VY11" i="215"/>
  <c r="DG192" i="29"/>
  <c r="DG192" i="111" s="1"/>
  <c r="OE33" i="215"/>
  <c r="AK177" i="29"/>
  <c r="AK177" i="111" s="1"/>
  <c r="MZ33" i="215"/>
  <c r="L177" i="29"/>
  <c r="L177" i="111" s="1"/>
  <c r="NP33" i="215"/>
  <c r="Z177" i="29"/>
  <c r="Z177" i="111" s="1"/>
  <c r="AN77" i="29"/>
  <c r="GA22" i="215"/>
  <c r="Q25" i="48"/>
  <c r="GB22" i="215" s="1"/>
  <c r="GA30" i="215"/>
  <c r="Q33" i="48"/>
  <c r="GB30" i="215" s="1"/>
  <c r="GE12" i="215"/>
  <c r="U15" i="48"/>
  <c r="GF12" i="215" s="1"/>
  <c r="GE20" i="215"/>
  <c r="U23" i="48"/>
  <c r="GF20" i="215" s="1"/>
  <c r="YM11" i="215"/>
  <c r="BD192" i="29"/>
  <c r="BD192" i="111" s="1"/>
  <c r="QT33" i="215"/>
  <c r="EV177" i="29"/>
  <c r="EV177" i="111" s="1"/>
  <c r="DN18" i="215"/>
  <c r="H19" i="10"/>
  <c r="DO18" i="215" s="1"/>
  <c r="FS14" i="215"/>
  <c r="I17" i="48"/>
  <c r="FT14" i="215" s="1"/>
  <c r="FS4" i="215"/>
  <c r="I7" i="48"/>
  <c r="FT4" i="215" s="1"/>
  <c r="H36" i="48"/>
  <c r="TE33" i="215"/>
  <c r="CI177" i="29"/>
  <c r="CI177" i="111" s="1"/>
  <c r="RQ33" i="215"/>
  <c r="BD177" i="29"/>
  <c r="BD177" i="111" s="1"/>
  <c r="AY177" i="29"/>
  <c r="AY177" i="111" s="1"/>
  <c r="QN33" i="215"/>
  <c r="EP177" i="29"/>
  <c r="EP177" i="111" s="1"/>
  <c r="FW17" i="215"/>
  <c r="M20" i="48"/>
  <c r="FX17" i="215" s="1"/>
  <c r="YC11" i="215"/>
  <c r="AT192" i="29"/>
  <c r="AT192" i="111" s="1"/>
  <c r="FW9" i="215"/>
  <c r="M12" i="48"/>
  <c r="FX9" i="215" s="1"/>
  <c r="FS5" i="215"/>
  <c r="I8" i="48"/>
  <c r="FT5" i="215" s="1"/>
  <c r="HI60" i="215"/>
  <c r="U62" i="112"/>
  <c r="W62" i="112"/>
  <c r="HL60" i="215" s="1"/>
  <c r="OS33" i="215"/>
  <c r="DC177" i="29"/>
  <c r="DC177" i="111" s="1"/>
  <c r="HI78" i="215"/>
  <c r="U80" i="112"/>
  <c r="W80" i="112"/>
  <c r="HL78" i="215" s="1"/>
  <c r="XR11" i="215"/>
  <c r="EZ192" i="29"/>
  <c r="EZ192" i="111" s="1"/>
  <c r="HI21" i="215"/>
  <c r="U23" i="112"/>
  <c r="W23" i="112"/>
  <c r="HL21" i="215" s="1"/>
  <c r="VU11" i="215"/>
  <c r="DC192" i="29"/>
  <c r="DC192" i="111" s="1"/>
  <c r="VT11" i="215"/>
  <c r="DB192" i="29"/>
  <c r="DB192" i="111" s="1"/>
  <c r="VZ11" i="215"/>
  <c r="DH192" i="29"/>
  <c r="DH192" i="111" s="1"/>
  <c r="QB33" i="215"/>
  <c r="EF177" i="29"/>
  <c r="EF177" i="111" s="1"/>
  <c r="OK33" i="215"/>
  <c r="AO177" i="29"/>
  <c r="AO177" i="111" s="1"/>
  <c r="RL33" i="215"/>
  <c r="AT177" i="29"/>
  <c r="AT177" i="111" s="1"/>
  <c r="NQ33" i="215"/>
  <c r="AA177" i="29"/>
  <c r="AA177" i="111" s="1"/>
  <c r="OW33" i="215"/>
  <c r="DG177" i="29"/>
  <c r="DG177" i="111" s="1"/>
  <c r="YN11" i="215"/>
  <c r="BE192" i="29"/>
  <c r="BE192" i="111" s="1"/>
  <c r="DN20" i="215"/>
  <c r="H21" i="10"/>
  <c r="DO20" i="215" s="1"/>
  <c r="FW15" i="215"/>
  <c r="M18" i="48"/>
  <c r="FX15" i="215" s="1"/>
  <c r="DN4" i="215"/>
  <c r="H5" i="10"/>
  <c r="DO4" i="215" s="1"/>
  <c r="ZI11" i="215"/>
  <c r="BI192" i="29"/>
  <c r="BI192" i="111" s="1"/>
  <c r="RR33" i="215"/>
  <c r="BE177" i="29"/>
  <c r="BE177" i="111" s="1"/>
  <c r="AZ177" i="29"/>
  <c r="AZ177" i="111" s="1"/>
  <c r="QO33" i="215"/>
  <c r="EQ177" i="29"/>
  <c r="EQ177" i="111" s="1"/>
  <c r="NJ33" i="215"/>
  <c r="V177" i="29"/>
  <c r="V177" i="111" s="1"/>
  <c r="FS27" i="215"/>
  <c r="I30" i="48"/>
  <c r="FT27" i="215" s="1"/>
  <c r="GA10" i="215"/>
  <c r="Q13" i="48"/>
  <c r="GB10" i="215" s="1"/>
  <c r="GA18" i="215"/>
  <c r="Q21" i="48"/>
  <c r="GB18" i="215" s="1"/>
  <c r="ZN11" i="215"/>
  <c r="BN192" i="29"/>
  <c r="BN192" i="111" s="1"/>
  <c r="YD11" i="215"/>
  <c r="AU192" i="29"/>
  <c r="AU192" i="111" s="1"/>
  <c r="FS13" i="215"/>
  <c r="I16" i="48"/>
  <c r="FT13" i="215" s="1"/>
  <c r="AJ30" i="215"/>
  <c r="C102" i="26"/>
  <c r="AX30" i="215" s="1"/>
  <c r="DN5" i="215"/>
  <c r="H6" i="10"/>
  <c r="DO5" i="215" s="1"/>
  <c r="J5" i="210"/>
  <c r="HA3" i="215"/>
  <c r="O40" i="29"/>
  <c r="O76" i="29" s="1"/>
  <c r="AAE11" i="215"/>
  <c r="CS192" i="29"/>
  <c r="CS192" i="111" s="1"/>
  <c r="WV11" i="215"/>
  <c r="EF192" i="29"/>
  <c r="EF192" i="111" s="1"/>
  <c r="CH3" i="215"/>
  <c r="L17" i="16"/>
  <c r="N200" i="29"/>
  <c r="N206" i="111" s="1"/>
  <c r="ZD11" i="215"/>
  <c r="CI192" i="29"/>
  <c r="CI192" i="111" s="1"/>
  <c r="HI45" i="215"/>
  <c r="U47" i="112"/>
  <c r="W47" i="112"/>
  <c r="HL45" i="215" s="1"/>
  <c r="U17" i="112"/>
  <c r="HI15" i="215"/>
  <c r="W17" i="112"/>
  <c r="HL15" i="215" s="1"/>
  <c r="QC33" i="215"/>
  <c r="EG177" i="29"/>
  <c r="EG177" i="111" s="1"/>
  <c r="OL33" i="215"/>
  <c r="AP177" i="29"/>
  <c r="AP177" i="111" s="1"/>
  <c r="YX11" i="215"/>
  <c r="CC192" i="29"/>
  <c r="CC192" i="111" s="1"/>
  <c r="RM33" i="215"/>
  <c r="AU177" i="29"/>
  <c r="AU177" i="111" s="1"/>
  <c r="SZ33" i="215"/>
  <c r="CD177" i="29"/>
  <c r="CD177" i="111" s="1"/>
  <c r="OX33" i="215"/>
  <c r="DH177" i="29"/>
  <c r="DH177" i="111" s="1"/>
  <c r="GE23" i="215"/>
  <c r="U26" i="48"/>
  <c r="GF23" i="215" s="1"/>
  <c r="GE31" i="215"/>
  <c r="U34" i="48"/>
  <c r="GF31" i="215" s="1"/>
  <c r="GE8" i="215"/>
  <c r="U11" i="48"/>
  <c r="GF8" i="215" s="1"/>
  <c r="ST33" i="215"/>
  <c r="BX177" i="29"/>
  <c r="BX177" i="111" s="1"/>
  <c r="DN22" i="215"/>
  <c r="H23" i="10"/>
  <c r="DO22" i="215" s="1"/>
  <c r="GA16" i="215"/>
  <c r="Q19" i="48"/>
  <c r="GB16" i="215" s="1"/>
  <c r="DN12" i="215"/>
  <c r="H13" i="10"/>
  <c r="DO12" i="215" s="1"/>
  <c r="ZJ11" i="215"/>
  <c r="BJ192" i="29"/>
  <c r="BJ192" i="111" s="1"/>
  <c r="FW28" i="215"/>
  <c r="M31" i="48"/>
  <c r="FX28" i="215" s="1"/>
  <c r="FW14" i="215"/>
  <c r="M17" i="48"/>
  <c r="FX14" i="215" s="1"/>
  <c r="W24" i="31"/>
  <c r="P17" i="16"/>
  <c r="CL3" i="215"/>
  <c r="Y200" i="29"/>
  <c r="Y206" i="111" s="1"/>
  <c r="HI12" i="215"/>
  <c r="U14" i="112"/>
  <c r="W14" i="112"/>
  <c r="HL12" i="215" s="1"/>
  <c r="XS11" i="215"/>
  <c r="FA192" i="29"/>
  <c r="FA192" i="111" s="1"/>
  <c r="WE11" i="215"/>
  <c r="DL192" i="29"/>
  <c r="DL192" i="111" s="1"/>
  <c r="M8" i="218"/>
  <c r="K8" i="218"/>
  <c r="HI51" i="215"/>
  <c r="U53" i="112"/>
  <c r="W53" i="112"/>
  <c r="HL51" i="215" s="1"/>
  <c r="EL3" i="215"/>
  <c r="L8" i="84"/>
  <c r="J8" i="84"/>
  <c r="K8" i="84"/>
  <c r="AL5" i="29"/>
  <c r="XM11" i="215"/>
  <c r="EV192" i="29"/>
  <c r="EV192" i="111" s="1"/>
  <c r="HI72" i="215"/>
  <c r="U74" i="112"/>
  <c r="W74" i="112"/>
  <c r="HL72" i="215" s="1"/>
  <c r="ZC11" i="215"/>
  <c r="CH192" i="29"/>
  <c r="CH192" i="111" s="1"/>
  <c r="HI69" i="215"/>
  <c r="U71" i="112"/>
  <c r="W71" i="112"/>
  <c r="HL69" i="215" s="1"/>
  <c r="HI90" i="215"/>
  <c r="U92" i="112"/>
  <c r="W92" i="112"/>
  <c r="HL90" i="215" s="1"/>
  <c r="DY4" i="215"/>
  <c r="AB6" i="29"/>
  <c r="HI39" i="215"/>
  <c r="U41" i="112"/>
  <c r="W41" i="112"/>
  <c r="HL39" i="215" s="1"/>
  <c r="AAJ11" i="215"/>
  <c r="CX192" i="29"/>
  <c r="CX192" i="111" s="1"/>
  <c r="WP11" i="215"/>
  <c r="DV192" i="29"/>
  <c r="DV192" i="111" s="1"/>
  <c r="YY11" i="215"/>
  <c r="CD192" i="29"/>
  <c r="CD192" i="111" s="1"/>
  <c r="SY33" i="215"/>
  <c r="CC177" i="29"/>
  <c r="CC177" i="111" s="1"/>
  <c r="YT11" i="215"/>
  <c r="BY192" i="29"/>
  <c r="BY192" i="111" s="1"/>
  <c r="QZ33" i="215"/>
  <c r="EZ177" i="29"/>
  <c r="EZ177" i="111" s="1"/>
  <c r="SU33" i="215"/>
  <c r="BY177" i="29"/>
  <c r="BY177" i="111" s="1"/>
  <c r="FS25" i="215"/>
  <c r="I28" i="48"/>
  <c r="FT25" i="215" s="1"/>
  <c r="GE17" i="215"/>
  <c r="U20" i="48"/>
  <c r="GF17" i="215" s="1"/>
  <c r="QG33" i="215"/>
  <c r="EK177" i="29"/>
  <c r="EK177" i="111" s="1"/>
  <c r="NI33" i="215"/>
  <c r="U177" i="29"/>
  <c r="U177" i="111" s="1"/>
  <c r="AN24" i="31" s="1"/>
  <c r="SD33" i="215"/>
  <c r="BJ177" i="29"/>
  <c r="BJ177" i="111" s="1"/>
  <c r="GA29" i="215"/>
  <c r="Q32" i="48"/>
  <c r="GB29" i="215" s="1"/>
  <c r="GE11" i="215"/>
  <c r="U14" i="48"/>
  <c r="GF11" i="215" s="1"/>
  <c r="GE19" i="215"/>
  <c r="U22" i="48"/>
  <c r="GF19" i="215" s="1"/>
  <c r="KN33" i="215"/>
  <c r="AB106" i="111"/>
  <c r="AB106" i="29"/>
  <c r="VH11" i="215"/>
  <c r="AJ192" i="29"/>
  <c r="AJ192" i="111" s="1"/>
  <c r="FS24" i="215"/>
  <c r="I27" i="48"/>
  <c r="FT24" i="215" s="1"/>
  <c r="GA15" i="215"/>
  <c r="Q18" i="48"/>
  <c r="GB15" i="215" s="1"/>
  <c r="W6" i="192"/>
  <c r="AB6" i="39"/>
  <c r="HI84" i="215"/>
  <c r="U86" i="112"/>
  <c r="W86" i="112"/>
  <c r="HL84" i="215" s="1"/>
  <c r="AAI11" i="215"/>
  <c r="CW192" i="29"/>
  <c r="CW192" i="111" s="1"/>
  <c r="WW11" i="215"/>
  <c r="EG192" i="29"/>
  <c r="EG192" i="111" s="1"/>
  <c r="RE33" i="215"/>
  <c r="FE177" i="29"/>
  <c r="FE177" i="111" s="1"/>
  <c r="I8" i="217"/>
  <c r="N8" i="217" s="1"/>
  <c r="K8" i="217"/>
  <c r="P8" i="217" s="1"/>
  <c r="EL5" i="215"/>
  <c r="AL7" i="29"/>
  <c r="TL33" i="215"/>
  <c r="CN177" i="29"/>
  <c r="CN177" i="111" s="1"/>
  <c r="AJ41" i="29"/>
  <c r="AK41" i="29"/>
  <c r="BA41" i="29"/>
  <c r="XL11" i="215"/>
  <c r="EU192" i="29"/>
  <c r="EU192" i="111" s="1"/>
  <c r="GV3" i="215"/>
  <c r="J40" i="29"/>
  <c r="J76" i="29" s="1"/>
  <c r="T5" i="112"/>
  <c r="HI18" i="215"/>
  <c r="U20" i="112"/>
  <c r="W20" i="112"/>
  <c r="HL18" i="215" s="1"/>
  <c r="KY3" i="215"/>
  <c r="L8" i="81"/>
  <c r="J8" i="81"/>
  <c r="K8" i="81"/>
  <c r="HI63" i="215"/>
  <c r="U65" i="112"/>
  <c r="W65" i="112"/>
  <c r="HL63" i="215" s="1"/>
  <c r="XX11" i="215"/>
  <c r="FF192" i="29"/>
  <c r="FF192" i="111" s="1"/>
  <c r="WQ11" i="215"/>
  <c r="DW192" i="29"/>
  <c r="DW192" i="111" s="1"/>
  <c r="ZY11" i="215"/>
  <c r="CM192" i="29"/>
  <c r="CM192" i="111" s="1"/>
  <c r="SM33" i="215"/>
  <c r="BS177" i="29"/>
  <c r="BS177" i="111" s="1"/>
  <c r="TP33" i="215"/>
  <c r="CR177" i="29"/>
  <c r="CR177" i="111" s="1"/>
  <c r="NW33" i="215"/>
  <c r="AE177" i="29"/>
  <c r="AE177" i="111" s="1"/>
  <c r="AE77" i="29"/>
  <c r="FS17" i="215"/>
  <c r="I20" i="48"/>
  <c r="FT17" i="215" s="1"/>
  <c r="AJ25" i="215"/>
  <c r="C97" i="26"/>
  <c r="AX25" i="215" s="1"/>
  <c r="FW4" i="215"/>
  <c r="M7" i="48"/>
  <c r="FX4" i="215" s="1"/>
  <c r="L36" i="48"/>
  <c r="RA33" i="215"/>
  <c r="FA177" i="29"/>
  <c r="FA177" i="111" s="1"/>
  <c r="AO77" i="29"/>
  <c r="FW26" i="215"/>
  <c r="M29" i="48"/>
  <c r="FX26" i="215" s="1"/>
  <c r="AJ22" i="215"/>
  <c r="C94" i="26"/>
  <c r="AX22" i="215" s="1"/>
  <c r="CJ3" i="215"/>
  <c r="T200" i="29"/>
  <c r="T206" i="111" s="1"/>
  <c r="PI33" i="215"/>
  <c r="DQ177" i="29"/>
  <c r="DQ177" i="111" s="1"/>
  <c r="VB11" i="215"/>
  <c r="AE192" i="29"/>
  <c r="AE192" i="111" s="1"/>
  <c r="SC33" i="215"/>
  <c r="BI177" i="29"/>
  <c r="BI177" i="111" s="1"/>
  <c r="FW5" i="215"/>
  <c r="M8" i="48"/>
  <c r="FX5" i="215" s="1"/>
  <c r="UV11" i="215"/>
  <c r="Z192" i="29"/>
  <c r="Z192" i="111" s="1"/>
  <c r="VI11" i="215"/>
  <c r="AK192" i="29"/>
  <c r="AK192" i="111" s="1"/>
  <c r="FW25" i="215"/>
  <c r="M28" i="48"/>
  <c r="FX25" i="215" s="1"/>
  <c r="GE16" i="215"/>
  <c r="U19" i="48"/>
  <c r="GF16" i="215" s="1"/>
  <c r="GE4" i="215"/>
  <c r="U7" i="48"/>
  <c r="GF4" i="215" s="1"/>
  <c r="T36" i="48"/>
  <c r="CQ3" i="215"/>
  <c r="AK200" i="29"/>
  <c r="AK206" i="111" s="1"/>
  <c r="XW11" i="215"/>
  <c r="FE192" i="29"/>
  <c r="FE192" i="111" s="1"/>
  <c r="HI33" i="215"/>
  <c r="U35" i="112"/>
  <c r="W35" i="112"/>
  <c r="HL33" i="215" s="1"/>
  <c r="WF11" i="215"/>
  <c r="DM192" i="29"/>
  <c r="DM192" i="111" s="1"/>
  <c r="K8" i="219"/>
  <c r="I8" i="219"/>
  <c r="HI4" i="215"/>
  <c r="U6" i="112"/>
  <c r="HJ4" i="215" s="1"/>
  <c r="W6" i="112"/>
  <c r="HL4" i="215" s="1"/>
  <c r="HI42" i="215"/>
  <c r="U44" i="112"/>
  <c r="W44" i="112"/>
  <c r="HL42" i="215" s="1"/>
  <c r="HI87" i="215"/>
  <c r="U89" i="112"/>
  <c r="W89" i="112"/>
  <c r="HL87" i="215" s="1"/>
  <c r="XB11" i="215"/>
  <c r="EL192" i="29"/>
  <c r="EL192" i="111" s="1"/>
  <c r="ZZ11" i="215"/>
  <c r="CN192" i="29"/>
  <c r="CN192" i="111" s="1"/>
  <c r="SN33" i="215"/>
  <c r="BT177" i="29"/>
  <c r="BT177" i="111" s="1"/>
  <c r="TQ33" i="215"/>
  <c r="CS177" i="29"/>
  <c r="CS177" i="111" s="1"/>
  <c r="NX33" i="215"/>
  <c r="AF177" i="29"/>
  <c r="AF177" i="111" s="1"/>
  <c r="YH11" i="215"/>
  <c r="AY192" i="29"/>
  <c r="AY192" i="111" s="1"/>
  <c r="YS11" i="215"/>
  <c r="BX192" i="29"/>
  <c r="BX192" i="111" s="1"/>
  <c r="FW10" i="215"/>
  <c r="M13" i="48"/>
  <c r="FX10" i="215" s="1"/>
  <c r="FW18" i="215"/>
  <c r="M21" i="48"/>
  <c r="FX18" i="215" s="1"/>
  <c r="ND33" i="215"/>
  <c r="P177" i="29"/>
  <c r="P177" i="111" s="1"/>
  <c r="AI24" i="31" s="1"/>
  <c r="GA27" i="215"/>
  <c r="Q30" i="48"/>
  <c r="GB27" i="215" s="1"/>
  <c r="PJ33" i="215"/>
  <c r="DR177" i="29"/>
  <c r="DR177" i="111" s="1"/>
  <c r="VC11" i="215"/>
  <c r="AF192" i="29"/>
  <c r="AF192" i="111" s="1"/>
  <c r="QH33" i="215"/>
  <c r="EL177" i="29"/>
  <c r="EL177" i="111" s="1"/>
  <c r="GE22" i="215"/>
  <c r="U25" i="48"/>
  <c r="GF22" i="215" s="1"/>
  <c r="GE30" i="215"/>
  <c r="U33" i="48"/>
  <c r="GF30" i="215" s="1"/>
  <c r="TV33" i="215"/>
  <c r="CX177" i="29"/>
  <c r="CX177" i="111" s="1"/>
  <c r="MU33" i="215"/>
  <c r="G177" i="29"/>
  <c r="G177" i="111" s="1"/>
  <c r="UW11" i="215"/>
  <c r="AA192" i="29"/>
  <c r="AA192" i="111" s="1"/>
  <c r="GA26" i="215"/>
  <c r="Q29" i="48"/>
  <c r="GB26" i="215" s="1"/>
  <c r="FS21" i="215"/>
  <c r="I24" i="48"/>
  <c r="FT21" i="215" s="1"/>
  <c r="GA3" i="215"/>
  <c r="Q6" i="48"/>
  <c r="GB3" i="215" s="1"/>
  <c r="P36" i="48"/>
  <c r="M5" i="212"/>
  <c r="T7" i="193"/>
  <c r="N6" i="168"/>
  <c r="HI36" i="215"/>
  <c r="U38" i="112"/>
  <c r="W38" i="112"/>
  <c r="HL36" i="215" s="1"/>
  <c r="XA11" i="215"/>
  <c r="EK192" i="29"/>
  <c r="EK192" i="111" s="1"/>
  <c r="HI57" i="215"/>
  <c r="U59" i="112"/>
  <c r="W59" i="112"/>
  <c r="HL57" i="215" s="1"/>
  <c r="RF33" i="215"/>
  <c r="FF177" i="29"/>
  <c r="FF177" i="111" s="1"/>
  <c r="M8" i="216"/>
  <c r="R8" i="216" s="1"/>
  <c r="K8" i="216"/>
  <c r="P8" i="216" s="1"/>
  <c r="HI75" i="215"/>
  <c r="U77" i="112"/>
  <c r="W77" i="112"/>
  <c r="HL75" i="215" s="1"/>
  <c r="E4" i="10"/>
  <c r="DH3" i="215"/>
  <c r="R37" i="9"/>
  <c r="E205" i="29" s="1"/>
  <c r="E211" i="111" s="1"/>
  <c r="F184" i="31" s="1"/>
  <c r="U5" i="29"/>
  <c r="U35" i="29" s="1"/>
  <c r="TK33" i="215"/>
  <c r="CM177" i="29"/>
  <c r="CM177" i="111" s="1"/>
  <c r="WK11" i="215"/>
  <c r="DR192" i="29"/>
  <c r="DR192" i="111" s="1"/>
  <c r="PU33" i="215"/>
  <c r="EA177" i="29"/>
  <c r="EA177" i="111" s="1"/>
  <c r="AM41" i="29"/>
  <c r="HK94" i="215"/>
  <c r="V100" i="112"/>
  <c r="HK96" i="215" s="1"/>
  <c r="SH33" i="215"/>
  <c r="BN177" i="29"/>
  <c r="BN177" i="111" s="1"/>
  <c r="YI11" i="215"/>
  <c r="AZ192" i="29"/>
  <c r="AZ192" i="111" s="1"/>
  <c r="FS28" i="215"/>
  <c r="I31" i="48"/>
  <c r="FT28" i="215" s="1"/>
  <c r="GA11" i="215"/>
  <c r="Q14" i="48"/>
  <c r="GB11" i="215" s="1"/>
  <c r="GA19" i="215"/>
  <c r="Q22" i="48"/>
  <c r="GB19" i="215" s="1"/>
  <c r="AJ12" i="215"/>
  <c r="C84" i="26"/>
  <c r="AX12" i="215" s="1"/>
  <c r="NE33" i="215"/>
  <c r="Q177" i="29"/>
  <c r="Q177" i="111" s="1"/>
  <c r="DN14" i="215"/>
  <c r="H15" i="10"/>
  <c r="DO14" i="215" s="1"/>
  <c r="GE28" i="215"/>
  <c r="U31" i="48"/>
  <c r="GF28" i="215" s="1"/>
  <c r="GA5" i="215"/>
  <c r="Q8" i="48"/>
  <c r="GB5" i="215" s="1"/>
  <c r="AY77" i="29"/>
  <c r="AJ26" i="215"/>
  <c r="C98" i="26"/>
  <c r="AX26" i="215" s="1"/>
  <c r="MT33" i="215"/>
  <c r="F177" i="29"/>
  <c r="F177" i="111" s="1"/>
  <c r="GE27" i="215"/>
  <c r="U30" i="48"/>
  <c r="GF27" i="215" s="1"/>
  <c r="GA6" i="215"/>
  <c r="Q9" i="48"/>
  <c r="GB6" i="215" s="1"/>
  <c r="HL6" i="215"/>
  <c r="HI6" i="215"/>
  <c r="U8" i="112"/>
  <c r="G100" i="112"/>
  <c r="GV96" i="215" s="1"/>
  <c r="F9" i="219"/>
  <c r="H10" i="35"/>
  <c r="N100" i="112"/>
  <c r="HC96" i="215" s="1"/>
  <c r="O100" i="112"/>
  <c r="HD96" i="215" s="1"/>
  <c r="HJ9" i="215"/>
  <c r="E6" i="18"/>
  <c r="HG94" i="215"/>
  <c r="R100" i="112"/>
  <c r="HG96" i="215" s="1"/>
  <c r="GS94" i="215"/>
  <c r="D100" i="112"/>
  <c r="GS96" i="215" s="1"/>
  <c r="L100" i="112"/>
  <c r="HA96" i="215" s="1"/>
  <c r="W10" i="35"/>
  <c r="I100" i="112"/>
  <c r="GX96" i="215" s="1"/>
  <c r="J100" i="112"/>
  <c r="GY96" i="215" s="1"/>
  <c r="GW94" i="215"/>
  <c r="H100" i="112"/>
  <c r="GW96" i="215" s="1"/>
  <c r="E100" i="112"/>
  <c r="GT96" i="215" s="1"/>
  <c r="GT94" i="215"/>
  <c r="M100" i="112"/>
  <c r="HB96" i="215" s="1"/>
  <c r="F11" i="187"/>
  <c r="H11" i="187"/>
  <c r="L12" i="187"/>
  <c r="P12" i="187"/>
  <c r="L10" i="219"/>
  <c r="J10" i="219"/>
  <c r="U6" i="192"/>
  <c r="X160" i="31"/>
  <c r="P6" i="195"/>
  <c r="AD7" i="39"/>
  <c r="Q7" i="195"/>
  <c r="Q6" i="165"/>
  <c r="S6" i="192"/>
  <c r="V6" i="197"/>
  <c r="P8" i="165"/>
  <c r="AJ24" i="31"/>
  <c r="K8" i="170" s="1"/>
  <c r="M8" i="168"/>
  <c r="R7" i="167"/>
  <c r="U7" i="192"/>
  <c r="AC160" i="31"/>
  <c r="L6" i="196"/>
  <c r="J6" i="196"/>
  <c r="O6" i="196"/>
  <c r="L7" i="168"/>
  <c r="X82" i="31"/>
  <c r="AK160" i="31"/>
  <c r="R7" i="198"/>
  <c r="AC7" i="108"/>
  <c r="W7" i="198"/>
  <c r="AL7" i="197"/>
  <c r="AE7" i="194"/>
  <c r="AD7" i="195"/>
  <c r="Z7" i="196"/>
  <c r="AT7" i="39"/>
  <c r="Y7" i="193"/>
  <c r="P7" i="172"/>
  <c r="K7" i="170"/>
  <c r="U7" i="167"/>
  <c r="R7" i="165"/>
  <c r="P6" i="212"/>
  <c r="P6" i="210"/>
  <c r="V6" i="208"/>
  <c r="AE6" i="110"/>
  <c r="M6" i="172"/>
  <c r="AN6" i="197"/>
  <c r="AF6" i="197"/>
  <c r="AK6" i="197"/>
  <c r="AB6" i="194"/>
  <c r="AD6" i="193"/>
  <c r="AE6" i="193"/>
  <c r="AC7" i="196"/>
  <c r="AF6" i="194"/>
  <c r="AL6" i="194"/>
  <c r="AE6" i="192"/>
  <c r="AQ6" i="39"/>
  <c r="AT6" i="39"/>
  <c r="M6" i="170"/>
  <c r="P6" i="168"/>
  <c r="W8" i="167"/>
  <c r="U6" i="166"/>
  <c r="R6" i="165"/>
  <c r="AP7" i="39"/>
  <c r="AO6" i="39"/>
  <c r="S5" i="211"/>
  <c r="U5" i="207"/>
  <c r="T8" i="166"/>
  <c r="AL7" i="194"/>
  <c r="AA7" i="108"/>
  <c r="AK7" i="194"/>
  <c r="AG7" i="195"/>
  <c r="AC7" i="198"/>
  <c r="AF7" i="197"/>
  <c r="T7" i="196"/>
  <c r="AF7" i="194"/>
  <c r="AK7" i="192"/>
  <c r="AD7" i="192"/>
  <c r="O7" i="172"/>
  <c r="P7" i="169"/>
  <c r="X7" i="167"/>
  <c r="AD7" i="108"/>
  <c r="P6" i="211"/>
  <c r="V6" i="209"/>
  <c r="P6" i="172"/>
  <c r="AB6" i="198"/>
  <c r="AA6" i="198"/>
  <c r="AD6" i="198"/>
  <c r="W6" i="195"/>
  <c r="AJ6" i="194"/>
  <c r="AA6" i="196"/>
  <c r="AM7" i="194"/>
  <c r="Y6" i="195"/>
  <c r="AG7" i="192"/>
  <c r="Z6" i="193"/>
  <c r="AH6" i="192"/>
  <c r="S7" i="165"/>
  <c r="AG7" i="197"/>
  <c r="AM7" i="197"/>
  <c r="AK7" i="197"/>
  <c r="AM7" i="39"/>
  <c r="AD7" i="194"/>
  <c r="AJ7" i="194"/>
  <c r="AF7" i="193"/>
  <c r="AF7" i="192"/>
  <c r="M7" i="172"/>
  <c r="S7" i="166"/>
  <c r="V7" i="166"/>
  <c r="AB7" i="108"/>
  <c r="N6" i="212"/>
  <c r="N6" i="210"/>
  <c r="AD6" i="110"/>
  <c r="O6" i="172"/>
  <c r="AJ6" i="197"/>
  <c r="AI6" i="197"/>
  <c r="AL6" i="197"/>
  <c r="AC6" i="196"/>
  <c r="AE6" i="195"/>
  <c r="AF6" i="195"/>
  <c r="AB6" i="193"/>
  <c r="AD6" i="194"/>
  <c r="AB7" i="193"/>
  <c r="AC6" i="192"/>
  <c r="AR6" i="39"/>
  <c r="K6" i="170"/>
  <c r="P6" i="169"/>
  <c r="U6" i="167"/>
  <c r="V6" i="167"/>
  <c r="S6" i="165"/>
  <c r="AJ6" i="39"/>
  <c r="N5" i="213"/>
  <c r="P5" i="211"/>
  <c r="V5" i="209"/>
  <c r="S5" i="207"/>
  <c r="P8" i="169"/>
  <c r="AB8" i="108"/>
  <c r="AB7" i="198"/>
  <c r="AA7" i="195"/>
  <c r="V7" i="196"/>
  <c r="AQ7" i="39"/>
  <c r="Y7" i="196"/>
  <c r="AC7" i="192"/>
  <c r="Z7" i="193"/>
  <c r="AH7" i="192"/>
  <c r="J7" i="170"/>
  <c r="O7" i="168"/>
  <c r="W7" i="167"/>
  <c r="N6" i="213"/>
  <c r="Q6" i="210"/>
  <c r="W6" i="208"/>
  <c r="AI7" i="197"/>
  <c r="AF7" i="198"/>
  <c r="AE6" i="197"/>
  <c r="AH7" i="194"/>
  <c r="U6" i="196"/>
  <c r="Y6" i="196"/>
  <c r="AG6" i="194"/>
  <c r="V6" i="196"/>
  <c r="AG6" i="195"/>
  <c r="AD6" i="192"/>
  <c r="AL7" i="192"/>
  <c r="AS6" i="39"/>
  <c r="J6" i="170"/>
  <c r="O6" i="168"/>
  <c r="M8" i="169"/>
  <c r="X6" i="167"/>
  <c r="T8" i="165"/>
  <c r="R8" i="165"/>
  <c r="P8" i="172"/>
  <c r="R5" i="211"/>
  <c r="X5" i="209"/>
  <c r="V5" i="207"/>
  <c r="AB5" i="110"/>
  <c r="V8" i="166"/>
  <c r="AR7" i="39"/>
  <c r="AN7" i="39"/>
  <c r="W7" i="196"/>
  <c r="AA7" i="193"/>
  <c r="N7" i="172"/>
  <c r="T7" i="165"/>
  <c r="Q6" i="212"/>
  <c r="T6" i="208"/>
  <c r="M8" i="172"/>
  <c r="AS7" i="39"/>
  <c r="Y7" i="198"/>
  <c r="AB7" i="195"/>
  <c r="AD7" i="193"/>
  <c r="L7" i="170"/>
  <c r="V7" i="167"/>
  <c r="V6" i="207"/>
  <c r="Y7" i="195"/>
  <c r="AJ7" i="197"/>
  <c r="AF7" i="195"/>
  <c r="AE7" i="193"/>
  <c r="P7" i="168"/>
  <c r="T7" i="166"/>
  <c r="X6" i="209"/>
  <c r="AB6" i="110"/>
  <c r="O8" i="172"/>
  <c r="Y6" i="198"/>
  <c r="AM6" i="194"/>
  <c r="AK6" i="194"/>
  <c r="T6" i="196"/>
  <c r="X6" i="193"/>
  <c r="AK6" i="192"/>
  <c r="AD7" i="198"/>
  <c r="Z7" i="198"/>
  <c r="AB7" i="196"/>
  <c r="AL7" i="39"/>
  <c r="AE7" i="192"/>
  <c r="N7" i="169"/>
  <c r="Y6" i="209"/>
  <c r="AF6" i="198"/>
  <c r="AC6" i="198"/>
  <c r="AE6" i="194"/>
  <c r="AH7" i="195"/>
  <c r="AB6" i="196"/>
  <c r="AG7" i="193"/>
  <c r="R6" i="168"/>
  <c r="V6" i="166"/>
  <c r="AD6" i="108"/>
  <c r="Q5" i="210"/>
  <c r="T5" i="208"/>
  <c r="X8" i="167"/>
  <c r="AO7" i="39"/>
  <c r="AA7" i="196"/>
  <c r="M7" i="169"/>
  <c r="AE6" i="198"/>
  <c r="AI6" i="194"/>
  <c r="S6" i="195"/>
  <c r="AI6" i="192"/>
  <c r="J8" i="170"/>
  <c r="O8" i="168"/>
  <c r="T6" i="165"/>
  <c r="N5" i="212"/>
  <c r="V5" i="208"/>
  <c r="V8" i="167"/>
  <c r="U7" i="165"/>
  <c r="AE7" i="197"/>
  <c r="X7" i="193"/>
  <c r="Q7" i="168"/>
  <c r="U6" i="207"/>
  <c r="AA7" i="198"/>
  <c r="AM6" i="197"/>
  <c r="AD6" i="195"/>
  <c r="AF6" i="193"/>
  <c r="AP6" i="39"/>
  <c r="L6" i="170"/>
  <c r="U8" i="166"/>
  <c r="AC8" i="108"/>
  <c r="AM6" i="39"/>
  <c r="Y5" i="209"/>
  <c r="AE5" i="110"/>
  <c r="S8" i="165"/>
  <c r="AH7" i="197"/>
  <c r="AC7" i="193"/>
  <c r="U7" i="166"/>
  <c r="S6" i="207"/>
  <c r="Z6" i="198"/>
  <c r="X7" i="196"/>
  <c r="W6" i="196"/>
  <c r="AA6" i="192"/>
  <c r="AG6" i="192"/>
  <c r="O8" i="169"/>
  <c r="S6" i="166"/>
  <c r="AA6" i="108"/>
  <c r="M5" i="213"/>
  <c r="P5" i="210"/>
  <c r="AD5" i="110"/>
  <c r="AD8" i="108"/>
  <c r="X7" i="198"/>
  <c r="AG7" i="194"/>
  <c r="M7" i="170"/>
  <c r="S6" i="211"/>
  <c r="AG6" i="197"/>
  <c r="Z6" i="196"/>
  <c r="AC6" i="195"/>
  <c r="AF6" i="192"/>
  <c r="Q6" i="168"/>
  <c r="T6" i="166"/>
  <c r="AU6" i="39"/>
  <c r="AL6" i="39"/>
  <c r="P5" i="212"/>
  <c r="N8" i="169"/>
  <c r="U7" i="196"/>
  <c r="M6" i="213"/>
  <c r="AC6" i="193"/>
  <c r="AA6" i="193"/>
  <c r="N6" i="169"/>
  <c r="AA8" i="108"/>
  <c r="W5" i="208"/>
  <c r="AI7" i="194"/>
  <c r="R6" i="211"/>
  <c r="AH6" i="197"/>
  <c r="AB6" i="195"/>
  <c r="AJ6" i="192"/>
  <c r="O6" i="169"/>
  <c r="AU7" i="39"/>
  <c r="AE7" i="195"/>
  <c r="W6" i="209"/>
  <c r="AN7" i="197"/>
  <c r="X6" i="196"/>
  <c r="U8" i="167"/>
  <c r="AF6" i="39"/>
  <c r="M8" i="170"/>
  <c r="O7" i="169"/>
  <c r="N6" i="172"/>
  <c r="AC7" i="195"/>
  <c r="AL6" i="192"/>
  <c r="L8" i="170"/>
  <c r="AC6" i="108"/>
  <c r="N8" i="172"/>
  <c r="U8" i="165"/>
  <c r="Z6" i="195"/>
  <c r="Q8" i="168"/>
  <c r="R8" i="168"/>
  <c r="AH6" i="194"/>
  <c r="M6" i="169"/>
  <c r="P8" i="168"/>
  <c r="AE7" i="198"/>
  <c r="AA6" i="195"/>
  <c r="S8" i="166"/>
  <c r="R7" i="168"/>
  <c r="W6" i="198"/>
  <c r="K5" i="213"/>
  <c r="N5" i="210"/>
  <c r="X6" i="198"/>
  <c r="AB6" i="108"/>
  <c r="Q5" i="212"/>
  <c r="Z7" i="195"/>
  <c r="AH6" i="195"/>
  <c r="U6" i="165"/>
  <c r="AJ7" i="192"/>
  <c r="AG6" i="193"/>
  <c r="AN6" i="39"/>
  <c r="W6" i="167"/>
  <c r="AI7" i="192"/>
  <c r="K6" i="213"/>
  <c r="Y6" i="193"/>
  <c r="Q6" i="198"/>
  <c r="J7" i="172"/>
  <c r="I6" i="170"/>
  <c r="AA6" i="194"/>
  <c r="AE7" i="39"/>
  <c r="AG6" i="39"/>
  <c r="I7" i="170"/>
  <c r="T6" i="194"/>
  <c r="P6" i="193"/>
  <c r="K8" i="172"/>
  <c r="AK161" i="31"/>
  <c r="AC161" i="31"/>
  <c r="N7" i="165"/>
  <c r="K6" i="196"/>
  <c r="U7" i="198"/>
  <c r="Z7" i="108"/>
  <c r="I6" i="169"/>
  <c r="O7" i="193"/>
  <c r="W7" i="195"/>
  <c r="U7" i="195"/>
  <c r="U6" i="198"/>
  <c r="Y6" i="197"/>
  <c r="O7" i="165"/>
  <c r="X7" i="195"/>
  <c r="L6" i="169"/>
  <c r="AB6" i="197"/>
  <c r="M7" i="196"/>
  <c r="X6" i="192"/>
  <c r="L7" i="169"/>
  <c r="U6" i="197"/>
  <c r="P7" i="166"/>
  <c r="X7" i="192"/>
  <c r="O7" i="166"/>
  <c r="AC6" i="39"/>
  <c r="O6" i="193"/>
  <c r="R7" i="196"/>
  <c r="Q7" i="198"/>
  <c r="I6" i="172"/>
  <c r="O7" i="198"/>
  <c r="AA7" i="192"/>
  <c r="Q6" i="195"/>
  <c r="T6" i="195"/>
  <c r="Y7" i="192"/>
  <c r="AD161" i="31"/>
  <c r="N6" i="196"/>
  <c r="L6" i="172"/>
  <c r="V7" i="193"/>
  <c r="S7" i="198"/>
  <c r="U6" i="209"/>
  <c r="K8" i="169"/>
  <c r="W7" i="197"/>
  <c r="V6" i="195"/>
  <c r="T6" i="198"/>
  <c r="Z7" i="194"/>
  <c r="K7" i="172"/>
  <c r="M6" i="198"/>
  <c r="V6" i="194"/>
  <c r="X7" i="108"/>
  <c r="Y7" i="194"/>
  <c r="U6" i="194"/>
  <c r="Q7" i="165"/>
  <c r="N6" i="165"/>
  <c r="V7" i="194"/>
  <c r="P7" i="198"/>
  <c r="Y7" i="108"/>
  <c r="Q7" i="167"/>
  <c r="O7" i="196"/>
  <c r="Y8" i="108"/>
  <c r="N16" i="211" s="1"/>
  <c r="Q8" i="166"/>
  <c r="T7" i="195"/>
  <c r="N6" i="198"/>
  <c r="L7" i="172"/>
  <c r="W6" i="108"/>
  <c r="V7" i="192"/>
  <c r="Q7" i="193"/>
  <c r="N8" i="168"/>
  <c r="V6" i="198"/>
  <c r="W6" i="197"/>
  <c r="W7" i="194"/>
  <c r="R6" i="193"/>
  <c r="R6" i="166"/>
  <c r="AH7" i="39"/>
  <c r="H7" i="170"/>
  <c r="O6" i="198"/>
  <c r="W7" i="108"/>
  <c r="W7" i="192"/>
  <c r="X6" i="194"/>
  <c r="S8" i="167"/>
  <c r="Z6" i="108"/>
  <c r="Z6" i="192"/>
  <c r="S6" i="209"/>
  <c r="AA7" i="197"/>
  <c r="T7" i="167"/>
  <c r="N6" i="193"/>
  <c r="AD6" i="39"/>
  <c r="H8" i="170"/>
  <c r="Z7" i="197"/>
  <c r="F7" i="170"/>
  <c r="AJ7" i="39"/>
  <c r="N7" i="168"/>
  <c r="Q6" i="167"/>
  <c r="AC7" i="197"/>
  <c r="AB7" i="192"/>
  <c r="P7" i="193"/>
  <c r="F11" i="35"/>
  <c r="N9" i="218"/>
  <c r="W11" i="35"/>
  <c r="N10" i="216"/>
  <c r="S11" i="216"/>
  <c r="J11" i="217"/>
  <c r="N11" i="218"/>
  <c r="F12" i="35"/>
  <c r="H11" i="218"/>
  <c r="F11" i="220"/>
  <c r="O11" i="217"/>
  <c r="U11" i="35"/>
  <c r="N10" i="35"/>
  <c r="S10" i="35"/>
  <c r="L11" i="217"/>
  <c r="Q11" i="217"/>
  <c r="H10" i="187"/>
  <c r="N10" i="187"/>
  <c r="H9" i="35"/>
  <c r="H12" i="35"/>
  <c r="L10" i="35"/>
  <c r="S9" i="216"/>
  <c r="U10" i="35"/>
  <c r="F10" i="217"/>
  <c r="P10" i="35"/>
  <c r="F12" i="218"/>
  <c r="J12" i="219"/>
  <c r="H9" i="218"/>
  <c r="L10" i="187"/>
  <c r="N11" i="187"/>
  <c r="P11" i="35"/>
  <c r="N11" i="35"/>
  <c r="H12" i="218"/>
  <c r="S11" i="35"/>
  <c r="F9" i="220"/>
  <c r="H12" i="187"/>
  <c r="J9" i="220"/>
  <c r="F10" i="187"/>
  <c r="H11" i="35"/>
  <c r="L11" i="219"/>
  <c r="P11" i="187"/>
  <c r="L11" i="187"/>
  <c r="J11" i="219"/>
  <c r="F12" i="187"/>
  <c r="N11" i="216"/>
  <c r="L10" i="216"/>
  <c r="H9" i="216"/>
  <c r="L11" i="218"/>
  <c r="N12" i="216"/>
  <c r="S10" i="216"/>
  <c r="F9" i="217"/>
  <c r="Q11" i="216"/>
  <c r="F11" i="217"/>
  <c r="F12" i="219"/>
  <c r="H10" i="218"/>
  <c r="Q12" i="217"/>
  <c r="F12" i="220"/>
  <c r="L9" i="219"/>
  <c r="L12" i="219"/>
  <c r="L11" i="216"/>
  <c r="L9" i="216"/>
  <c r="K38" i="66"/>
  <c r="IQ33" i="215" s="1"/>
  <c r="AD7" i="197"/>
  <c r="P62" i="29"/>
  <c r="P98" i="29" s="1"/>
  <c r="AR58" i="29"/>
  <c r="AG55" i="29"/>
  <c r="N52" i="29"/>
  <c r="N88" i="29" s="1"/>
  <c r="V48" i="29"/>
  <c r="V84" i="29" s="1"/>
  <c r="O42" i="29"/>
  <c r="O78" i="29" s="1"/>
  <c r="K53" i="29"/>
  <c r="K89" i="29" s="1"/>
  <c r="AM49" i="29"/>
  <c r="AX44" i="29"/>
  <c r="AP53" i="29"/>
  <c r="G50" i="29"/>
  <c r="G86" i="29" s="1"/>
  <c r="P48" i="29"/>
  <c r="P84" i="29" s="1"/>
  <c r="J43" i="29"/>
  <c r="J79" i="29" s="1"/>
  <c r="AQ47" i="29"/>
  <c r="AJ42" i="29"/>
  <c r="AW46" i="29"/>
  <c r="AF46" i="29"/>
  <c r="AM43" i="29"/>
  <c r="AG54" i="29"/>
  <c r="AA57" i="29"/>
  <c r="AR50" i="29"/>
  <c r="AO51" i="29"/>
  <c r="Y52" i="29"/>
  <c r="M44" i="29"/>
  <c r="M80" i="29" s="1"/>
  <c r="BB46" i="29"/>
  <c r="R46" i="29"/>
  <c r="R82" i="29" s="1"/>
  <c r="AF45" i="29"/>
  <c r="AO63" i="29"/>
  <c r="BB60" i="29"/>
  <c r="K57" i="29"/>
  <c r="K93" i="29" s="1"/>
  <c r="AM53" i="29"/>
  <c r="AJ50" i="29"/>
  <c r="R45" i="29"/>
  <c r="R81" i="29" s="1"/>
  <c r="AR54" i="29"/>
  <c r="AG51" i="29"/>
  <c r="AZ47" i="29"/>
  <c r="Q52" i="29"/>
  <c r="Q88" i="29" s="1"/>
  <c r="AB46" i="29"/>
  <c r="U42" i="29"/>
  <c r="U78" i="29" s="1"/>
  <c r="AS45" i="29"/>
  <c r="I45" i="29"/>
  <c r="I81" i="29" s="1"/>
  <c r="AE44" i="29"/>
  <c r="N44" i="29"/>
  <c r="N80" i="29" s="1"/>
  <c r="Y50" i="29"/>
  <c r="X57" i="29"/>
  <c r="X93" i="29" s="1"/>
  <c r="X6" i="195"/>
  <c r="G61" i="29"/>
  <c r="G97" i="29" s="1"/>
  <c r="W42" i="29"/>
  <c r="W78" i="29" s="1"/>
  <c r="AI48" i="29"/>
  <c r="AH48" i="29"/>
  <c r="G56" i="29"/>
  <c r="G92" i="29" s="1"/>
  <c r="U7" i="193"/>
  <c r="Y63" i="29"/>
  <c r="N60" i="29"/>
  <c r="N96" i="29" s="1"/>
  <c r="AX56" i="29"/>
  <c r="W53" i="29"/>
  <c r="W89" i="29" s="1"/>
  <c r="AQ49" i="29"/>
  <c r="AP44" i="29"/>
  <c r="AB54" i="29"/>
  <c r="AV50" i="29"/>
  <c r="AJ47" i="29"/>
  <c r="AF51" i="29"/>
  <c r="L46" i="29"/>
  <c r="L82" i="29" s="1"/>
  <c r="AK45" i="29"/>
  <c r="BD44" i="29"/>
  <c r="W44" i="29"/>
  <c r="W80" i="29" s="1"/>
  <c r="AZ43" i="29"/>
  <c r="AK50" i="29"/>
  <c r="AG57" i="29"/>
  <c r="AH64" i="29"/>
  <c r="X54" i="29"/>
  <c r="X90" i="29" s="1"/>
  <c r="AX45" i="29"/>
  <c r="AA48" i="29"/>
  <c r="O45" i="29"/>
  <c r="O81" i="29" s="1"/>
  <c r="AA6" i="197"/>
  <c r="AE161" i="31"/>
  <c r="Q63" i="29"/>
  <c r="Q99" i="29" s="1"/>
  <c r="AS59" i="29"/>
  <c r="J56" i="29"/>
  <c r="J92" i="29" s="1"/>
  <c r="O53" i="29"/>
  <c r="O89" i="29" s="1"/>
  <c r="AA49" i="29"/>
  <c r="S43" i="29"/>
  <c r="S79" i="29" s="1"/>
  <c r="T54" i="29"/>
  <c r="T90" i="29" s="1"/>
  <c r="AF50" i="29"/>
  <c r="AP45" i="29"/>
  <c r="P51" i="29"/>
  <c r="P87" i="29" s="1"/>
  <c r="AO43" i="29"/>
  <c r="AB44" i="29"/>
  <c r="BB43" i="29"/>
  <c r="U43" i="29"/>
  <c r="U79" i="29" s="1"/>
  <c r="AO47" i="29"/>
  <c r="AP42" i="29"/>
  <c r="AK52" i="29"/>
  <c r="AX58" i="29"/>
  <c r="AC7" i="194"/>
  <c r="X5" i="110"/>
  <c r="S7" i="196"/>
  <c r="Y6" i="194"/>
  <c r="L8" i="172"/>
  <c r="V7" i="198"/>
  <c r="R6" i="198"/>
  <c r="Y6" i="192"/>
  <c r="S6" i="196"/>
  <c r="AG161" i="31"/>
  <c r="AG160" i="31"/>
  <c r="S6" i="193"/>
  <c r="AB6" i="192"/>
  <c r="AD6" i="197"/>
  <c r="AK6" i="39"/>
  <c r="U5" i="209"/>
  <c r="W50" i="29"/>
  <c r="W86" i="29" s="1"/>
  <c r="N49" i="29"/>
  <c r="N85" i="29" s="1"/>
  <c r="P47" i="29"/>
  <c r="P83" i="29" s="1"/>
  <c r="AG44" i="29"/>
  <c r="BA42" i="29"/>
  <c r="AF48" i="29"/>
  <c r="W47" i="29"/>
  <c r="W83" i="29" s="1"/>
  <c r="N46" i="29"/>
  <c r="N82" i="29" s="1"/>
  <c r="AR44" i="29"/>
  <c r="Z43" i="29"/>
  <c r="P42" i="29"/>
  <c r="P78" i="29" s="1"/>
  <c r="L48" i="29"/>
  <c r="L84" i="29" s="1"/>
  <c r="AP46" i="29"/>
  <c r="Y45" i="29"/>
  <c r="P44" i="29"/>
  <c r="P80" i="29" s="1"/>
  <c r="AZ42" i="29"/>
  <c r="R47" i="29"/>
  <c r="R83" i="29" s="1"/>
  <c r="BD45" i="29"/>
  <c r="AU44" i="29"/>
  <c r="AK43" i="29"/>
  <c r="S42" i="29"/>
  <c r="S78" i="29" s="1"/>
  <c r="J48" i="29"/>
  <c r="J84" i="29" s="1"/>
  <c r="AV46" i="29"/>
  <c r="AM45" i="29"/>
  <c r="AD44" i="29"/>
  <c r="L43" i="29"/>
  <c r="L79" i="29" s="1"/>
  <c r="AO42" i="29"/>
  <c r="U47" i="29"/>
  <c r="U83" i="29" s="1"/>
  <c r="BD49" i="29"/>
  <c r="L52" i="29"/>
  <c r="L88" i="29" s="1"/>
  <c r="J54" i="29"/>
  <c r="J90" i="29" s="1"/>
  <c r="AJ55" i="29"/>
  <c r="BA56" i="29"/>
  <c r="AF58" i="29"/>
  <c r="K6" i="172"/>
  <c r="Y6" i="108"/>
  <c r="Q6" i="166"/>
  <c r="P7" i="165"/>
  <c r="R5" i="207"/>
  <c r="H6" i="170"/>
  <c r="V6" i="192"/>
  <c r="AX64" i="29"/>
  <c r="AG63" i="29"/>
  <c r="X62" i="29"/>
  <c r="X98" i="29" s="1"/>
  <c r="O61" i="29"/>
  <c r="O97" i="29" s="1"/>
  <c r="BA59" i="29"/>
  <c r="AJ58" i="29"/>
  <c r="S57" i="29"/>
  <c r="S93" i="29" s="1"/>
  <c r="AW55" i="29"/>
  <c r="AN54" i="29"/>
  <c r="AE53" i="29"/>
  <c r="V52" i="29"/>
  <c r="V88" i="29" s="1"/>
  <c r="AZ50" i="29"/>
  <c r="AI49" i="29"/>
  <c r="M48" i="29"/>
  <c r="M84" i="29" s="1"/>
  <c r="AH45" i="29"/>
  <c r="AU42" i="29"/>
  <c r="AJ54" i="29"/>
  <c r="S53" i="29"/>
  <c r="S89" i="29" s="1"/>
  <c r="AW51" i="29"/>
  <c r="AN50" i="29"/>
  <c r="AE49" i="29"/>
  <c r="R48" i="29"/>
  <c r="R84" i="29" s="1"/>
  <c r="Z45" i="29"/>
  <c r="BC42" i="29"/>
  <c r="AX53" i="29"/>
  <c r="AG52" i="29"/>
  <c r="X51" i="29"/>
  <c r="X87" i="29" s="1"/>
  <c r="O50" i="29"/>
  <c r="O86" i="29" s="1"/>
  <c r="BA48" i="29"/>
  <c r="AR46" i="29"/>
  <c r="Q44" i="29"/>
  <c r="Q80" i="29" s="1"/>
  <c r="AK42" i="29"/>
  <c r="X48" i="29"/>
  <c r="X84" i="29" s="1"/>
  <c r="O47" i="29"/>
  <c r="O83" i="29" s="1"/>
  <c r="BA45" i="29"/>
  <c r="AJ44" i="29"/>
  <c r="R43" i="29"/>
  <c r="R79" i="29" s="1"/>
  <c r="H42" i="29"/>
  <c r="H78" i="29" s="1"/>
  <c r="AY47" i="29"/>
  <c r="AH46" i="29"/>
  <c r="Q45" i="29"/>
  <c r="Q81" i="29" s="1"/>
  <c r="H44" i="29"/>
  <c r="H80" i="29" s="1"/>
  <c r="AR42" i="29"/>
  <c r="J47" i="29"/>
  <c r="J83" i="29" s="1"/>
  <c r="AV45" i="29"/>
  <c r="AM44" i="29"/>
  <c r="AC43" i="29"/>
  <c r="K42" i="29"/>
  <c r="K78" i="29" s="1"/>
  <c r="AW47" i="29"/>
  <c r="AN46" i="29"/>
  <c r="AE45" i="29"/>
  <c r="V44" i="29"/>
  <c r="V80" i="29" s="1"/>
  <c r="AX42" i="29"/>
  <c r="G43" i="29"/>
  <c r="G79" i="29" s="1"/>
  <c r="AS47" i="29"/>
  <c r="K50" i="29"/>
  <c r="K86" i="29" s="1"/>
  <c r="X52" i="29"/>
  <c r="X88" i="29" s="1"/>
  <c r="V54" i="29"/>
  <c r="V90" i="29" s="1"/>
  <c r="AS55" i="29"/>
  <c r="O57" i="29"/>
  <c r="O93" i="29" s="1"/>
  <c r="AO58" i="29"/>
  <c r="K6" i="169"/>
  <c r="S6" i="167"/>
  <c r="Q7" i="196"/>
  <c r="AB7" i="197"/>
  <c r="X6" i="197"/>
  <c r="I63" i="29"/>
  <c r="I99" i="29" s="1"/>
  <c r="AC59" i="29"/>
  <c r="Y55" i="29"/>
  <c r="AS51" i="29"/>
  <c r="K49" i="29"/>
  <c r="K85" i="29" s="1"/>
  <c r="Z44" i="29"/>
  <c r="L54" i="29"/>
  <c r="L90" i="29" s="1"/>
  <c r="P50" i="29"/>
  <c r="P86" i="29" s="1"/>
  <c r="T47" i="29"/>
  <c r="T83" i="29" s="1"/>
  <c r="G42" i="29"/>
  <c r="G78" i="29" s="1"/>
  <c r="BC50" i="29"/>
  <c r="Z48" i="29"/>
  <c r="BB45" i="29"/>
  <c r="BD43" i="29"/>
  <c r="BC47" i="29"/>
  <c r="AC45" i="29"/>
  <c r="AV42" i="29"/>
  <c r="J46" i="29"/>
  <c r="J82" i="29" s="1"/>
  <c r="P46" i="29"/>
  <c r="P82" i="29" s="1"/>
  <c r="AW48" i="29"/>
  <c r="Q53" i="29"/>
  <c r="Q89" i="29" s="1"/>
  <c r="P56" i="29"/>
  <c r="P92" i="29" s="1"/>
  <c r="AA5" i="110"/>
  <c r="W6" i="193"/>
  <c r="Y161" i="31"/>
  <c r="V7" i="195"/>
  <c r="M7" i="168"/>
  <c r="AA160" i="31"/>
  <c r="H5" i="213" s="1"/>
  <c r="R64" i="29"/>
  <c r="R100" i="29" s="1"/>
  <c r="BD62" i="29"/>
  <c r="AU61" i="29"/>
  <c r="AL60" i="29"/>
  <c r="U59" i="29"/>
  <c r="U95" i="29" s="1"/>
  <c r="AY57" i="29"/>
  <c r="AH56" i="29"/>
  <c r="Q55" i="29"/>
  <c r="Q91" i="29" s="1"/>
  <c r="H54" i="29"/>
  <c r="H90" i="29" s="1"/>
  <c r="BB52" i="29"/>
  <c r="AK51" i="29"/>
  <c r="T50" i="29"/>
  <c r="T86" i="29" s="1"/>
  <c r="AX48" i="29"/>
  <c r="BA46" i="29"/>
  <c r="J44" i="29"/>
  <c r="J80" i="29" s="1"/>
  <c r="AY53" i="29"/>
  <c r="AH52" i="29"/>
  <c r="Q51" i="29"/>
  <c r="Q87" i="29" s="1"/>
  <c r="H50" i="29"/>
  <c r="H86" i="29" s="1"/>
  <c r="BB48" i="29"/>
  <c r="AS46" i="29"/>
  <c r="R44" i="29"/>
  <c r="R80" i="29" s="1"/>
  <c r="R53" i="29"/>
  <c r="R89" i="29" s="1"/>
  <c r="BD51" i="29"/>
  <c r="AU50" i="29"/>
  <c r="AL49" i="29"/>
  <c r="Q48" i="29"/>
  <c r="Q84" i="29" s="1"/>
  <c r="AL45" i="29"/>
  <c r="BB42" i="29"/>
  <c r="AN43" i="29"/>
  <c r="AU47" i="29"/>
  <c r="AL46" i="29"/>
  <c r="U45" i="29"/>
  <c r="U81" i="29" s="1"/>
  <c r="AX43" i="29"/>
  <c r="AN42" i="29"/>
  <c r="S47" i="29"/>
  <c r="S83" i="29" s="1"/>
  <c r="AW45" i="29"/>
  <c r="AN44" i="29"/>
  <c r="AD43" i="29"/>
  <c r="L42" i="29"/>
  <c r="L78" i="29" s="1"/>
  <c r="AP47" i="29"/>
  <c r="Y46" i="29"/>
  <c r="P45" i="29"/>
  <c r="P81" i="29" s="1"/>
  <c r="G44" i="29"/>
  <c r="G80" i="29" s="1"/>
  <c r="AQ42" i="29"/>
  <c r="Q47" i="29"/>
  <c r="Q83" i="29" s="1"/>
  <c r="H46" i="29"/>
  <c r="H82" i="29" s="1"/>
  <c r="BB44" i="29"/>
  <c r="AJ43" i="29"/>
  <c r="R42" i="29"/>
  <c r="R78" i="29" s="1"/>
  <c r="AT45" i="29"/>
  <c r="Q49" i="29"/>
  <c r="Q85" i="29" s="1"/>
  <c r="S51" i="29"/>
  <c r="S87" i="29" s="1"/>
  <c r="AD53" i="29"/>
  <c r="H55" i="29"/>
  <c r="H91" i="29" s="1"/>
  <c r="Y56" i="29"/>
  <c r="W7" i="193"/>
  <c r="AK7" i="39"/>
  <c r="AE6" i="39"/>
  <c r="M42" i="29"/>
  <c r="M78" i="29" s="1"/>
  <c r="AT42" i="29"/>
  <c r="Q43" i="29"/>
  <c r="Q79" i="29" s="1"/>
  <c r="BC43" i="29"/>
  <c r="U44" i="29"/>
  <c r="U80" i="29" s="1"/>
  <c r="AY44" i="29"/>
  <c r="L45" i="29"/>
  <c r="L81" i="29" s="1"/>
  <c r="AQ45" i="29"/>
  <c r="AJ46" i="29"/>
  <c r="X47" i="29"/>
  <c r="X83" i="29" s="1"/>
  <c r="BB47" i="29"/>
  <c r="I48" i="29"/>
  <c r="I84" i="29" s="1"/>
  <c r="AB48" i="29"/>
  <c r="AQ48" i="29"/>
  <c r="M49" i="29"/>
  <c r="M85" i="29" s="1"/>
  <c r="AB49" i="29"/>
  <c r="AR49" i="29"/>
  <c r="Q50" i="29"/>
  <c r="Q86" i="29" s="1"/>
  <c r="AD50" i="29"/>
  <c r="AS50" i="29"/>
  <c r="O51" i="29"/>
  <c r="O87" i="29" s="1"/>
  <c r="AD51" i="29"/>
  <c r="AT51" i="29"/>
  <c r="O52" i="29"/>
  <c r="O88" i="29" s="1"/>
  <c r="AC52" i="29"/>
  <c r="AR52" i="29"/>
  <c r="M53" i="29"/>
  <c r="M89" i="29" s="1"/>
  <c r="AB53" i="29"/>
  <c r="AO53" i="29"/>
  <c r="N54" i="29"/>
  <c r="N90" i="29" s="1"/>
  <c r="Z54" i="29"/>
  <c r="AL54" i="29"/>
  <c r="AX54" i="29"/>
  <c r="P55" i="29"/>
  <c r="P91" i="29" s="1"/>
  <c r="AB55" i="29"/>
  <c r="AL55" i="29"/>
  <c r="AV55" i="29"/>
  <c r="M56" i="29"/>
  <c r="M92" i="29" s="1"/>
  <c r="W56" i="29"/>
  <c r="W92" i="29" s="1"/>
  <c r="AG56" i="29"/>
  <c r="AS56" i="29"/>
  <c r="BC56" i="29"/>
  <c r="H57" i="29"/>
  <c r="H93" i="29" s="1"/>
  <c r="R57" i="29"/>
  <c r="R93" i="29" s="1"/>
  <c r="AC57" i="29"/>
  <c r="AM57" i="29"/>
  <c r="AW57" i="29"/>
  <c r="M58" i="29"/>
  <c r="M94" i="29" s="1"/>
  <c r="X58" i="29"/>
  <c r="X94" i="29" s="1"/>
  <c r="AH58" i="29"/>
  <c r="AS58" i="29"/>
  <c r="BC58" i="29"/>
  <c r="H59" i="29"/>
  <c r="H95" i="29" s="1"/>
  <c r="Q59" i="29"/>
  <c r="Q95" i="29" s="1"/>
  <c r="Z59" i="29"/>
  <c r="AI59" i="29"/>
  <c r="AR59" i="29"/>
  <c r="BB59" i="29"/>
  <c r="G60" i="29"/>
  <c r="G96" i="29" s="1"/>
  <c r="P60" i="29"/>
  <c r="P96" i="29" s="1"/>
  <c r="Y60" i="29"/>
  <c r="AH60" i="29"/>
  <c r="AQ60" i="29"/>
  <c r="AZ60" i="29"/>
  <c r="P61" i="29"/>
  <c r="P97" i="29" s="1"/>
  <c r="Y61" i="29"/>
  <c r="AH61" i="29"/>
  <c r="AQ61" i="29"/>
  <c r="AZ61" i="29"/>
  <c r="O62" i="29"/>
  <c r="O98" i="29" s="1"/>
  <c r="Y62" i="29"/>
  <c r="N42" i="29"/>
  <c r="N78" i="29" s="1"/>
  <c r="AW42" i="29"/>
  <c r="W43" i="29"/>
  <c r="W79" i="29" s="1"/>
  <c r="Y44" i="29"/>
  <c r="BA44" i="29"/>
  <c r="N45" i="29"/>
  <c r="N81" i="29" s="1"/>
  <c r="AR45" i="29"/>
  <c r="K46" i="29"/>
  <c r="K82" i="29" s="1"/>
  <c r="AM46" i="29"/>
  <c r="AC47" i="29"/>
  <c r="BD47" i="29"/>
  <c r="K48" i="29"/>
  <c r="K84" i="29" s="1"/>
  <c r="AC48" i="29"/>
  <c r="AT48" i="29"/>
  <c r="P49" i="29"/>
  <c r="P85" i="29" s="1"/>
  <c r="AF49" i="29"/>
  <c r="AS49" i="29"/>
  <c r="R50" i="29"/>
  <c r="R86" i="29" s="1"/>
  <c r="AG50" i="29"/>
  <c r="AT50" i="29"/>
  <c r="R51" i="29"/>
  <c r="R87" i="29" s="1"/>
  <c r="AH51" i="29"/>
  <c r="AU51" i="29"/>
  <c r="P52" i="29"/>
  <c r="P88" i="29" s="1"/>
  <c r="AE52" i="29"/>
  <c r="AS52" i="29"/>
  <c r="N53" i="29"/>
  <c r="N89" i="29" s="1"/>
  <c r="AC53" i="29"/>
  <c r="AS53" i="29"/>
  <c r="O54" i="29"/>
  <c r="O90" i="29" s="1"/>
  <c r="AA54" i="29"/>
  <c r="AM54" i="29"/>
  <c r="AY54" i="29"/>
  <c r="G55" i="29"/>
  <c r="G91" i="29" s="1"/>
  <c r="S55" i="29"/>
  <c r="S91" i="29" s="1"/>
  <c r="AC55" i="29"/>
  <c r="AM55" i="29"/>
  <c r="AX55" i="29"/>
  <c r="N56" i="29"/>
  <c r="N92" i="29" s="1"/>
  <c r="X56" i="29"/>
  <c r="X92" i="29" s="1"/>
  <c r="AJ56" i="29"/>
  <c r="AT56" i="29"/>
  <c r="BD56" i="29"/>
  <c r="I57" i="29"/>
  <c r="I93" i="29" s="1"/>
  <c r="T57" i="29"/>
  <c r="T93" i="29" s="1"/>
  <c r="AD57" i="29"/>
  <c r="AN57" i="29"/>
  <c r="AX57" i="29"/>
  <c r="O58" i="29"/>
  <c r="O94" i="29" s="1"/>
  <c r="Y58" i="29"/>
  <c r="AI58" i="29"/>
  <c r="AT58" i="29"/>
  <c r="BD58" i="29"/>
  <c r="I59" i="29"/>
  <c r="I95" i="29" s="1"/>
  <c r="R59" i="29"/>
  <c r="R95" i="29" s="1"/>
  <c r="AA59" i="29"/>
  <c r="AJ59" i="29"/>
  <c r="AT59" i="29"/>
  <c r="BC59" i="29"/>
  <c r="H60" i="29"/>
  <c r="H96" i="29" s="1"/>
  <c r="Q60" i="29"/>
  <c r="Q96" i="29" s="1"/>
  <c r="Z60" i="29"/>
  <c r="AI60" i="29"/>
  <c r="AR60" i="29"/>
  <c r="BA60" i="29"/>
  <c r="H61" i="29"/>
  <c r="H97" i="29" s="1"/>
  <c r="Q61" i="29"/>
  <c r="Q97" i="29" s="1"/>
  <c r="Z61" i="29"/>
  <c r="AD42" i="29"/>
  <c r="AU43" i="29"/>
  <c r="I44" i="29"/>
  <c r="I80" i="29" s="1"/>
  <c r="AO44" i="29"/>
  <c r="AD45" i="29"/>
  <c r="W46" i="29"/>
  <c r="W82" i="29" s="1"/>
  <c r="AZ46" i="29"/>
  <c r="M47" i="29"/>
  <c r="M83" i="29" s="1"/>
  <c r="AN47" i="29"/>
  <c r="U48" i="29"/>
  <c r="U84" i="29" s="1"/>
  <c r="AL48" i="29"/>
  <c r="BC48" i="29"/>
  <c r="I49" i="29"/>
  <c r="I85" i="29" s="1"/>
  <c r="X49" i="29"/>
  <c r="X85" i="29" s="1"/>
  <c r="AK49" i="29"/>
  <c r="AZ49" i="29"/>
  <c r="J50" i="29"/>
  <c r="J86" i="29" s="1"/>
  <c r="Z50" i="29"/>
  <c r="AO50" i="29"/>
  <c r="BB50" i="29"/>
  <c r="K51" i="29"/>
  <c r="K87" i="29" s="1"/>
  <c r="Z51" i="29"/>
  <c r="AM51" i="29"/>
  <c r="BB51" i="29"/>
  <c r="H52" i="29"/>
  <c r="H88" i="29" s="1"/>
  <c r="W52" i="29"/>
  <c r="W88" i="29" s="1"/>
  <c r="AM52" i="29"/>
  <c r="BA52" i="29"/>
  <c r="H53" i="29"/>
  <c r="H89" i="29" s="1"/>
  <c r="V53" i="29"/>
  <c r="V89" i="29" s="1"/>
  <c r="AK53" i="29"/>
  <c r="AZ53" i="29"/>
  <c r="G54" i="29"/>
  <c r="G90" i="29" s="1"/>
  <c r="U54" i="29"/>
  <c r="U90" i="29" s="1"/>
  <c r="AH54" i="29"/>
  <c r="AT54" i="29"/>
  <c r="M55" i="29"/>
  <c r="M91" i="29" s="1"/>
  <c r="W55" i="29"/>
  <c r="W91" i="29" s="1"/>
  <c r="AH55" i="29"/>
  <c r="AR55" i="29"/>
  <c r="BC55" i="29"/>
  <c r="I56" i="29"/>
  <c r="I92" i="29" s="1"/>
  <c r="T56" i="29"/>
  <c r="T92" i="29" s="1"/>
  <c r="AD56" i="29"/>
  <c r="AN56" i="29"/>
  <c r="AY56" i="29"/>
  <c r="N57" i="29"/>
  <c r="N93" i="29" s="1"/>
  <c r="Y57" i="29"/>
  <c r="AJ57" i="29"/>
  <c r="AT57" i="29"/>
  <c r="BD57" i="29"/>
  <c r="I58" i="29"/>
  <c r="I94" i="29" s="1"/>
  <c r="S58" i="29"/>
  <c r="S94" i="29" s="1"/>
  <c r="AD58" i="29"/>
  <c r="AN58" i="29"/>
  <c r="AY58" i="29"/>
  <c r="N59" i="29"/>
  <c r="N95" i="29" s="1"/>
  <c r="W59" i="29"/>
  <c r="W95" i="29" s="1"/>
  <c r="AF59" i="29"/>
  <c r="AO59" i="29"/>
  <c r="AX59" i="29"/>
  <c r="L60" i="29"/>
  <c r="L96" i="29" s="1"/>
  <c r="U60" i="29"/>
  <c r="U96" i="29" s="1"/>
  <c r="AE60" i="29"/>
  <c r="AN60" i="29"/>
  <c r="AW60" i="29"/>
  <c r="L61" i="29"/>
  <c r="L97" i="29" s="1"/>
  <c r="U61" i="29"/>
  <c r="U97" i="29" s="1"/>
  <c r="AD61" i="29"/>
  <c r="AN61" i="29"/>
  <c r="AW61" i="29"/>
  <c r="L62" i="29"/>
  <c r="L98" i="29" s="1"/>
  <c r="U62" i="29"/>
  <c r="U98" i="29" s="1"/>
  <c r="AD62" i="29"/>
  <c r="AM62" i="29"/>
  <c r="AW62" i="29"/>
  <c r="AG42" i="29"/>
  <c r="O43" i="29"/>
  <c r="O79" i="29" s="1"/>
  <c r="AV43" i="29"/>
  <c r="K44" i="29"/>
  <c r="K80" i="29" s="1"/>
  <c r="AQ44" i="29"/>
  <c r="AI45" i="29"/>
  <c r="AA46" i="29"/>
  <c r="BC46" i="29"/>
  <c r="N47" i="29"/>
  <c r="N83" i="29" s="1"/>
  <c r="AT47" i="29"/>
  <c r="W48" i="29"/>
  <c r="W84" i="29" s="1"/>
  <c r="AM48" i="29"/>
  <c r="BD48" i="29"/>
  <c r="J49" i="29"/>
  <c r="J85" i="29" s="1"/>
  <c r="Y49" i="29"/>
  <c r="AN49" i="29"/>
  <c r="BA49" i="29"/>
  <c r="M50" i="29"/>
  <c r="M86" i="29" s="1"/>
  <c r="AA50" i="29"/>
  <c r="AP50" i="29"/>
  <c r="L51" i="29"/>
  <c r="L87" i="29" s="1"/>
  <c r="AA51" i="29"/>
  <c r="AP51" i="29"/>
  <c r="BC51" i="29"/>
  <c r="K52" i="29"/>
  <c r="K88" i="29" s="1"/>
  <c r="AA52" i="29"/>
  <c r="AN52" i="29"/>
  <c r="BC52" i="29"/>
  <c r="I53" i="29"/>
  <c r="I89" i="29" s="1"/>
  <c r="X53" i="29"/>
  <c r="X89" i="29" s="1"/>
  <c r="AL53" i="29"/>
  <c r="BA53" i="29"/>
  <c r="I54" i="29"/>
  <c r="I90" i="29" s="1"/>
  <c r="W54" i="29"/>
  <c r="W90" i="29" s="1"/>
  <c r="AI54" i="29"/>
  <c r="AU54" i="29"/>
  <c r="N55" i="29"/>
  <c r="N91" i="29" s="1"/>
  <c r="X55" i="29"/>
  <c r="X91" i="29" s="1"/>
  <c r="AI55" i="29"/>
  <c r="AT55" i="29"/>
  <c r="BD55" i="29"/>
  <c r="K56" i="29"/>
  <c r="K92" i="29" s="1"/>
  <c r="U56" i="29"/>
  <c r="U92" i="29" s="1"/>
  <c r="AE56" i="29"/>
  <c r="AO56" i="29"/>
  <c r="AZ56" i="29"/>
  <c r="P57" i="29"/>
  <c r="P93" i="29" s="1"/>
  <c r="Z57" i="29"/>
  <c r="AK57" i="29"/>
  <c r="AU57" i="29"/>
  <c r="J58" i="29"/>
  <c r="J94" i="29" s="1"/>
  <c r="U58" i="29"/>
  <c r="U94" i="29" s="1"/>
  <c r="AE58" i="29"/>
  <c r="AP58" i="29"/>
  <c r="BA58" i="29"/>
  <c r="O59" i="29"/>
  <c r="O95" i="29" s="1"/>
  <c r="X59" i="29"/>
  <c r="X95" i="29" s="1"/>
  <c r="AG59" i="29"/>
  <c r="AP59" i="29"/>
  <c r="AY59" i="29"/>
  <c r="M60" i="29"/>
  <c r="M96" i="29" s="1"/>
  <c r="W60" i="29"/>
  <c r="W96" i="29" s="1"/>
  <c r="AF60" i="29"/>
  <c r="AO60" i="29"/>
  <c r="AX60" i="29"/>
  <c r="M61" i="29"/>
  <c r="M97" i="29" s="1"/>
  <c r="V61" i="29"/>
  <c r="V97" i="29" s="1"/>
  <c r="AF61" i="29"/>
  <c r="AO61" i="29"/>
  <c r="AX61" i="29"/>
  <c r="M62" i="29"/>
  <c r="M98" i="29" s="1"/>
  <c r="V62" i="29"/>
  <c r="V98" i="29" s="1"/>
  <c r="AE62" i="29"/>
  <c r="AO62" i="29"/>
  <c r="AX62" i="29"/>
  <c r="M63" i="29"/>
  <c r="M99" i="29" s="1"/>
  <c r="V63" i="29"/>
  <c r="V99" i="29" s="1"/>
  <c r="AE63" i="29"/>
  <c r="AW43" i="29"/>
  <c r="AK44" i="29"/>
  <c r="S45" i="29"/>
  <c r="S81" i="29" s="1"/>
  <c r="AU46" i="29"/>
  <c r="V47" i="29"/>
  <c r="V83" i="29" s="1"/>
  <c r="AG48" i="29"/>
  <c r="Z49" i="29"/>
  <c r="U50" i="29"/>
  <c r="U86" i="29" s="1"/>
  <c r="AY50" i="29"/>
  <c r="J51" i="29"/>
  <c r="J87" i="29" s="1"/>
  <c r="AS44" i="29"/>
  <c r="AA45" i="29"/>
  <c r="AY46" i="29"/>
  <c r="AD47" i="29"/>
  <c r="AK48" i="29"/>
  <c r="AG49" i="29"/>
  <c r="V50" i="29"/>
  <c r="V86" i="29" s="1"/>
  <c r="BA50" i="29"/>
  <c r="N51" i="29"/>
  <c r="N87" i="29" s="1"/>
  <c r="AQ51" i="29"/>
  <c r="AI52" i="29"/>
  <c r="Y53" i="29"/>
  <c r="BB53" i="29"/>
  <c r="R54" i="29"/>
  <c r="R90" i="29" s="1"/>
  <c r="AP54" i="29"/>
  <c r="V55" i="29"/>
  <c r="V91" i="29" s="1"/>
  <c r="Y42" i="29"/>
  <c r="AE43" i="29"/>
  <c r="S44" i="29"/>
  <c r="S80" i="29" s="1"/>
  <c r="AZ45" i="29"/>
  <c r="T46" i="29"/>
  <c r="T82" i="29" s="1"/>
  <c r="S48" i="29"/>
  <c r="S84" i="29" s="1"/>
  <c r="AZ48" i="29"/>
  <c r="R49" i="29"/>
  <c r="R85" i="29" s="1"/>
  <c r="AV49" i="29"/>
  <c r="I50" i="29"/>
  <c r="I86" i="29" s="1"/>
  <c r="AL50" i="29"/>
  <c r="AB51" i="29"/>
  <c r="T52" i="29"/>
  <c r="T88" i="29" s="1"/>
  <c r="AV52" i="29"/>
  <c r="L53" i="29"/>
  <c r="L89" i="29" s="1"/>
  <c r="AN53" i="29"/>
  <c r="AD54" i="29"/>
  <c r="BC54" i="29"/>
  <c r="L55" i="29"/>
  <c r="L91" i="29" s="1"/>
  <c r="AF55" i="29"/>
  <c r="BA55" i="29"/>
  <c r="O56" i="29"/>
  <c r="O92" i="29" s="1"/>
  <c r="AK56" i="29"/>
  <c r="M57" i="29"/>
  <c r="M93" i="29" s="1"/>
  <c r="AH57" i="29"/>
  <c r="BC57" i="29"/>
  <c r="K58" i="29"/>
  <c r="K94" i="29" s="1"/>
  <c r="AG58" i="29"/>
  <c r="BB58" i="29"/>
  <c r="K59" i="29"/>
  <c r="K95" i="29" s="1"/>
  <c r="AD59" i="29"/>
  <c r="AV59" i="29"/>
  <c r="X60" i="29"/>
  <c r="X96" i="29" s="1"/>
  <c r="AP60" i="29"/>
  <c r="R61" i="29"/>
  <c r="R97" i="29" s="1"/>
  <c r="AI61" i="29"/>
  <c r="AV61" i="29"/>
  <c r="R62" i="29"/>
  <c r="R98" i="29" s="1"/>
  <c r="AG62" i="29"/>
  <c r="AR62" i="29"/>
  <c r="BC62" i="29"/>
  <c r="J63" i="29"/>
  <c r="J99" i="29" s="1"/>
  <c r="T63" i="29"/>
  <c r="T99" i="29" s="1"/>
  <c r="AD63" i="29"/>
  <c r="AN63" i="29"/>
  <c r="AX63" i="29"/>
  <c r="L64" i="29"/>
  <c r="L100" i="29" s="1"/>
  <c r="U64" i="29"/>
  <c r="U100" i="29" s="1"/>
  <c r="AD64" i="29"/>
  <c r="AM64" i="29"/>
  <c r="AV64" i="29"/>
  <c r="J65" i="29"/>
  <c r="J101" i="29" s="1"/>
  <c r="R65" i="29"/>
  <c r="R101" i="29" s="1"/>
  <c r="Z65" i="29"/>
  <c r="AH65" i="29"/>
  <c r="AP65" i="29"/>
  <c r="AX65" i="29"/>
  <c r="K66" i="29"/>
  <c r="K102" i="29" s="1"/>
  <c r="S66" i="29"/>
  <c r="S102" i="29" s="1"/>
  <c r="AA66" i="29"/>
  <c r="AI66" i="29"/>
  <c r="AQ66" i="29"/>
  <c r="AY66" i="29"/>
  <c r="L67" i="29"/>
  <c r="L103" i="29" s="1"/>
  <c r="T67" i="29"/>
  <c r="T103" i="29" s="1"/>
  <c r="AB67" i="29"/>
  <c r="AJ67" i="29"/>
  <c r="AR67" i="29"/>
  <c r="AZ67" i="29"/>
  <c r="M68" i="29"/>
  <c r="M104" i="29" s="1"/>
  <c r="U68" i="29"/>
  <c r="U104" i="29" s="1"/>
  <c r="AC68" i="29"/>
  <c r="AK68" i="29"/>
  <c r="AS68" i="29"/>
  <c r="BA68" i="29"/>
  <c r="N69" i="29"/>
  <c r="N105" i="29" s="1"/>
  <c r="V69" i="29"/>
  <c r="V105" i="29" s="1"/>
  <c r="AD69" i="29"/>
  <c r="AL69" i="29"/>
  <c r="AT69" i="29"/>
  <c r="BB69" i="29"/>
  <c r="AC42" i="29"/>
  <c r="AF43" i="29"/>
  <c r="AA44" i="29"/>
  <c r="AE46" i="29"/>
  <c r="Y48" i="29"/>
  <c r="T49" i="29"/>
  <c r="T85" i="29" s="1"/>
  <c r="AW49" i="29"/>
  <c r="N50" i="29"/>
  <c r="N86" i="29" s="1"/>
  <c r="AQ50" i="29"/>
  <c r="AI51" i="29"/>
  <c r="U52" i="29"/>
  <c r="U88" i="29" s="1"/>
  <c r="AZ52" i="29"/>
  <c r="P53" i="29"/>
  <c r="P89" i="29" s="1"/>
  <c r="AT53" i="29"/>
  <c r="AE54" i="29"/>
  <c r="O55" i="29"/>
  <c r="O91" i="29" s="1"/>
  <c r="AK55" i="29"/>
  <c r="Q56" i="29"/>
  <c r="Q92" i="29" s="1"/>
  <c r="AL56" i="29"/>
  <c r="Q57" i="29"/>
  <c r="Q93" i="29" s="1"/>
  <c r="AL57" i="29"/>
  <c r="P58" i="29"/>
  <c r="P94" i="29" s="1"/>
  <c r="AK58" i="29"/>
  <c r="L59" i="29"/>
  <c r="L95" i="29" s="1"/>
  <c r="AE59" i="29"/>
  <c r="AW59" i="29"/>
  <c r="I60" i="29"/>
  <c r="I96" i="29" s="1"/>
  <c r="AA60" i="29"/>
  <c r="AS60" i="29"/>
  <c r="S61" i="29"/>
  <c r="S97" i="29" s="1"/>
  <c r="AJ61" i="29"/>
  <c r="AY61" i="29"/>
  <c r="S62" i="29"/>
  <c r="S98" i="29" s="1"/>
  <c r="AH62" i="29"/>
  <c r="AS62" i="29"/>
  <c r="K63" i="29"/>
  <c r="K99" i="29" s="1"/>
  <c r="U63" i="29"/>
  <c r="U99" i="29" s="1"/>
  <c r="AF63" i="29"/>
  <c r="AP63" i="29"/>
  <c r="AY63" i="29"/>
  <c r="M64" i="29"/>
  <c r="M100" i="29" s="1"/>
  <c r="V64" i="29"/>
  <c r="V100" i="29" s="1"/>
  <c r="AE64" i="29"/>
  <c r="AN64" i="29"/>
  <c r="AW64" i="29"/>
  <c r="K65" i="29"/>
  <c r="K101" i="29" s="1"/>
  <c r="S65" i="29"/>
  <c r="S101" i="29" s="1"/>
  <c r="AA65" i="29"/>
  <c r="AI65" i="29"/>
  <c r="AQ65" i="29"/>
  <c r="AY65" i="29"/>
  <c r="L66" i="29"/>
  <c r="L102" i="29" s="1"/>
  <c r="T66" i="29"/>
  <c r="T102" i="29" s="1"/>
  <c r="AB66" i="29"/>
  <c r="AJ66" i="29"/>
  <c r="AR66" i="29"/>
  <c r="AZ66" i="29"/>
  <c r="M67" i="29"/>
  <c r="M103" i="29" s="1"/>
  <c r="U67" i="29"/>
  <c r="U103" i="29" s="1"/>
  <c r="AC67" i="29"/>
  <c r="AK67" i="29"/>
  <c r="AS67" i="29"/>
  <c r="BA67" i="29"/>
  <c r="N68" i="29"/>
  <c r="N104" i="29" s="1"/>
  <c r="V68" i="29"/>
  <c r="V104" i="29" s="1"/>
  <c r="AD68" i="29"/>
  <c r="AL68" i="29"/>
  <c r="AT68" i="29"/>
  <c r="BB68" i="29"/>
  <c r="G69" i="29"/>
  <c r="G105" i="29" s="1"/>
  <c r="O69" i="29"/>
  <c r="O105" i="29" s="1"/>
  <c r="W69" i="29"/>
  <c r="W105" i="29" s="1"/>
  <c r="AE69" i="29"/>
  <c r="AM69" i="29"/>
  <c r="AU69" i="29"/>
  <c r="BC69" i="29"/>
  <c r="P43" i="29"/>
  <c r="P79" i="29" s="1"/>
  <c r="BA47" i="29"/>
  <c r="O48" i="29"/>
  <c r="O84" i="29" s="1"/>
  <c r="AX49" i="29"/>
  <c r="AH50" i="29"/>
  <c r="G51" i="29"/>
  <c r="G87" i="29" s="1"/>
  <c r="AZ51" i="29"/>
  <c r="S52" i="29"/>
  <c r="S88" i="29" s="1"/>
  <c r="AJ53" i="29"/>
  <c r="M54" i="29"/>
  <c r="M90" i="29" s="1"/>
  <c r="AW54" i="29"/>
  <c r="K55" i="29"/>
  <c r="K91" i="29" s="1"/>
  <c r="AQ55" i="29"/>
  <c r="AF56" i="29"/>
  <c r="V57" i="29"/>
  <c r="V93" i="29" s="1"/>
  <c r="AV57" i="29"/>
  <c r="G58" i="29"/>
  <c r="G94" i="29" s="1"/>
  <c r="AL58" i="29"/>
  <c r="V59" i="29"/>
  <c r="V95" i="29" s="1"/>
  <c r="AU59" i="29"/>
  <c r="J60" i="29"/>
  <c r="J96" i="29" s="1"/>
  <c r="AG60" i="29"/>
  <c r="BD60" i="29"/>
  <c r="K61" i="29"/>
  <c r="K97" i="29" s="1"/>
  <c r="AK61" i="29"/>
  <c r="BD61" i="29"/>
  <c r="J62" i="29"/>
  <c r="J98" i="29" s="1"/>
  <c r="AB62" i="29"/>
  <c r="AT62" i="29"/>
  <c r="P63" i="29"/>
  <c r="P99" i="29" s="1"/>
  <c r="AC63" i="29"/>
  <c r="AR63" i="29"/>
  <c r="BC63" i="29"/>
  <c r="H64" i="29"/>
  <c r="H100" i="29" s="1"/>
  <c r="T64" i="29"/>
  <c r="T100" i="29" s="1"/>
  <c r="AG64" i="29"/>
  <c r="AS64" i="29"/>
  <c r="BD64" i="29"/>
  <c r="I65" i="29"/>
  <c r="I101" i="29" s="1"/>
  <c r="U65" i="29"/>
  <c r="U101" i="29" s="1"/>
  <c r="AE65" i="29"/>
  <c r="AO65" i="29"/>
  <c r="BA65" i="29"/>
  <c r="P66" i="29"/>
  <c r="P102" i="29" s="1"/>
  <c r="Z66" i="29"/>
  <c r="AL66" i="29"/>
  <c r="AV66" i="29"/>
  <c r="K67" i="29"/>
  <c r="K103" i="29" s="1"/>
  <c r="W67" i="29"/>
  <c r="W103" i="29" s="1"/>
  <c r="AG67" i="29"/>
  <c r="AQ67" i="29"/>
  <c r="BC67" i="29"/>
  <c r="H68" i="29"/>
  <c r="H104" i="29" s="1"/>
  <c r="R68" i="29"/>
  <c r="R104" i="29" s="1"/>
  <c r="AB68" i="29"/>
  <c r="AN68" i="29"/>
  <c r="AX68" i="29"/>
  <c r="P69" i="29"/>
  <c r="P105" i="29" s="1"/>
  <c r="Z69" i="29"/>
  <c r="AJ69" i="29"/>
  <c r="AV69" i="29"/>
  <c r="AG43" i="29"/>
  <c r="AD48" i="29"/>
  <c r="AI50" i="29"/>
  <c r="T51" i="29"/>
  <c r="T87" i="29" s="1"/>
  <c r="AB52" i="29"/>
  <c r="AV53" i="29"/>
  <c r="Q54" i="29"/>
  <c r="Q90" i="29" s="1"/>
  <c r="BA54" i="29"/>
  <c r="T55" i="29"/>
  <c r="T91" i="29" s="1"/>
  <c r="AU55" i="29"/>
  <c r="H56" i="29"/>
  <c r="H92" i="29" s="1"/>
  <c r="AM56" i="29"/>
  <c r="W57" i="29"/>
  <c r="W93" i="29" s="1"/>
  <c r="BA57" i="29"/>
  <c r="H58" i="29"/>
  <c r="H94" i="29" s="1"/>
  <c r="AM58" i="29"/>
  <c r="Y59" i="29"/>
  <c r="AZ59" i="29"/>
  <c r="K60" i="29"/>
  <c r="K96" i="29" s="1"/>
  <c r="AJ60" i="29"/>
  <c r="N61" i="29"/>
  <c r="N97" i="29" s="1"/>
  <c r="AL61" i="29"/>
  <c r="K62" i="29"/>
  <c r="K98" i="29" s="1"/>
  <c r="AC62" i="29"/>
  <c r="AU62" i="29"/>
  <c r="R63" i="29"/>
  <c r="R99" i="29" s="1"/>
  <c r="AH63" i="29"/>
  <c r="AS63" i="29"/>
  <c r="BD63" i="29"/>
  <c r="I64" i="29"/>
  <c r="I100" i="29" s="1"/>
  <c r="W64" i="29"/>
  <c r="W100" i="29" s="1"/>
  <c r="AI64" i="29"/>
  <c r="AT64" i="29"/>
  <c r="L65" i="29"/>
  <c r="L101" i="29" s="1"/>
  <c r="V65" i="29"/>
  <c r="V101" i="29" s="1"/>
  <c r="AF65" i="29"/>
  <c r="AR65" i="29"/>
  <c r="BB65" i="29"/>
  <c r="G66" i="29"/>
  <c r="G102" i="29" s="1"/>
  <c r="Q66" i="29"/>
  <c r="Q102" i="29" s="1"/>
  <c r="AC66" i="29"/>
  <c r="AM66" i="29"/>
  <c r="AW66" i="29"/>
  <c r="N67" i="29"/>
  <c r="N103" i="29" s="1"/>
  <c r="X67" i="29"/>
  <c r="X103" i="29" s="1"/>
  <c r="AH67" i="29"/>
  <c r="AT67" i="29"/>
  <c r="BD67" i="29"/>
  <c r="I68" i="29"/>
  <c r="I104" i="29" s="1"/>
  <c r="S68" i="29"/>
  <c r="S104" i="29" s="1"/>
  <c r="AE68" i="29"/>
  <c r="AO68" i="29"/>
  <c r="AY68" i="29"/>
  <c r="Q69" i="29"/>
  <c r="Q105" i="29" s="1"/>
  <c r="AA69" i="29"/>
  <c r="AK69" i="29"/>
  <c r="AW69" i="29"/>
  <c r="AS42" i="29"/>
  <c r="AU48" i="29"/>
  <c r="L49" i="29"/>
  <c r="L85" i="29" s="1"/>
  <c r="W51" i="29"/>
  <c r="W87" i="29" s="1"/>
  <c r="AJ52" i="29"/>
  <c r="Y54" i="29"/>
  <c r="Z55" i="29"/>
  <c r="AZ55" i="29"/>
  <c r="S56" i="29"/>
  <c r="S92" i="29" s="1"/>
  <c r="AU56" i="29"/>
  <c r="AE57" i="29"/>
  <c r="R58" i="29"/>
  <c r="R94" i="29" s="1"/>
  <c r="AU58" i="29"/>
  <c r="G59" i="29"/>
  <c r="G95" i="29" s="1"/>
  <c r="AH59" i="29"/>
  <c r="R60" i="29"/>
  <c r="R96" i="29" s="1"/>
  <c r="AM60" i="29"/>
  <c r="X61" i="29"/>
  <c r="X97" i="29" s="1"/>
  <c r="AR61" i="29"/>
  <c r="Q62" i="29"/>
  <c r="Q98" i="29" s="1"/>
  <c r="AJ62" i="29"/>
  <c r="AZ62" i="29"/>
  <c r="G63" i="29"/>
  <c r="G99" i="29" s="1"/>
  <c r="W63" i="29"/>
  <c r="W99" i="29" s="1"/>
  <c r="AJ63" i="29"/>
  <c r="AU63" i="29"/>
  <c r="N64" i="29"/>
  <c r="N100" i="29" s="1"/>
  <c r="Y64" i="29"/>
  <c r="AK64" i="29"/>
  <c r="AY64" i="29"/>
  <c r="N65" i="29"/>
  <c r="N101" i="29" s="1"/>
  <c r="X65" i="29"/>
  <c r="X101" i="29" s="1"/>
  <c r="AJ65" i="29"/>
  <c r="AT65" i="29"/>
  <c r="BD65" i="29"/>
  <c r="I66" i="29"/>
  <c r="I102" i="29" s="1"/>
  <c r="U66" i="29"/>
  <c r="U102" i="29" s="1"/>
  <c r="AE66" i="29"/>
  <c r="AO66" i="29"/>
  <c r="BA66" i="29"/>
  <c r="P67" i="29"/>
  <c r="P103" i="29" s="1"/>
  <c r="Z67" i="29"/>
  <c r="AL67" i="29"/>
  <c r="AV67" i="29"/>
  <c r="K68" i="29"/>
  <c r="K104" i="29" s="1"/>
  <c r="W68" i="29"/>
  <c r="W104" i="29" s="1"/>
  <c r="AG68" i="29"/>
  <c r="AQ68" i="29"/>
  <c r="BC68" i="29"/>
  <c r="I69" i="29"/>
  <c r="I105" i="29" s="1"/>
  <c r="S69" i="29"/>
  <c r="S105" i="29" s="1"/>
  <c r="AC69" i="29"/>
  <c r="AO69" i="29"/>
  <c r="AY69" i="29"/>
  <c r="K45" i="29"/>
  <c r="K81" i="29" s="1"/>
  <c r="AY51" i="29"/>
  <c r="AF52" i="29"/>
  <c r="AE55" i="29"/>
  <c r="AW56" i="29"/>
  <c r="J57" i="29"/>
  <c r="J93" i="29" s="1"/>
  <c r="BB57" i="29"/>
  <c r="Z58" i="29"/>
  <c r="AL59" i="29"/>
  <c r="AU60" i="29"/>
  <c r="AP61" i="29"/>
  <c r="AA62" i="29"/>
  <c r="BB62" i="29"/>
  <c r="N63" i="29"/>
  <c r="N99" i="29" s="1"/>
  <c r="AK63" i="29"/>
  <c r="BB63" i="29"/>
  <c r="O64" i="29"/>
  <c r="O100" i="29" s="1"/>
  <c r="AF64" i="29"/>
  <c r="BA64" i="29"/>
  <c r="G65" i="29"/>
  <c r="G101" i="29" s="1"/>
  <c r="Y65" i="29"/>
  <c r="AN65" i="29"/>
  <c r="O66" i="29"/>
  <c r="O102" i="29" s="1"/>
  <c r="AG66" i="29"/>
  <c r="AX66" i="29"/>
  <c r="S67" i="29"/>
  <c r="S103" i="29" s="1"/>
  <c r="AM67" i="29"/>
  <c r="BB67" i="29"/>
  <c r="L68" i="29"/>
  <c r="L104" i="29" s="1"/>
  <c r="AA68" i="29"/>
  <c r="AU68" i="29"/>
  <c r="T69" i="29"/>
  <c r="T105" i="29" s="1"/>
  <c r="AI69" i="29"/>
  <c r="BA69" i="29"/>
  <c r="AA78" i="29"/>
  <c r="AI78" i="29"/>
  <c r="AQ78" i="29"/>
  <c r="AY78" i="29"/>
  <c r="AA79" i="29"/>
  <c r="AI79" i="29"/>
  <c r="AQ79" i="29"/>
  <c r="AY79" i="29"/>
  <c r="AA80" i="29"/>
  <c r="AI80" i="29"/>
  <c r="AQ80" i="29"/>
  <c r="AY80" i="29"/>
  <c r="Z81" i="29"/>
  <c r="AH81" i="29"/>
  <c r="Q42" i="29"/>
  <c r="Q78" i="29" s="1"/>
  <c r="AB45" i="29"/>
  <c r="O46" i="29"/>
  <c r="O82" i="29" s="1"/>
  <c r="H47" i="29"/>
  <c r="H83" i="29" s="1"/>
  <c r="G48" i="29"/>
  <c r="G84" i="29" s="1"/>
  <c r="AQ52" i="29"/>
  <c r="T53" i="29"/>
  <c r="T89" i="29" s="1"/>
  <c r="AN55" i="29"/>
  <c r="L56" i="29"/>
  <c r="L92" i="29" s="1"/>
  <c r="BB56" i="29"/>
  <c r="L57" i="29"/>
  <c r="L93" i="29" s="1"/>
  <c r="AA58" i="29"/>
  <c r="AM59" i="29"/>
  <c r="AV60" i="29"/>
  <c r="I61" i="29"/>
  <c r="I97" i="29" s="1"/>
  <c r="AS61" i="29"/>
  <c r="AI62" i="29"/>
  <c r="O63" i="29"/>
  <c r="O99" i="29" s="1"/>
  <c r="AL63" i="29"/>
  <c r="P64" i="29"/>
  <c r="P100" i="29" s="1"/>
  <c r="AJ64" i="29"/>
  <c r="BB64" i="29"/>
  <c r="H65" i="29"/>
  <c r="H101" i="29" s="1"/>
  <c r="AB65" i="29"/>
  <c r="AS65" i="29"/>
  <c r="R66" i="29"/>
  <c r="R102" i="29" s="1"/>
  <c r="AH66" i="29"/>
  <c r="BB66" i="29"/>
  <c r="G67" i="29"/>
  <c r="G103" i="29" s="1"/>
  <c r="V67" i="29"/>
  <c r="V103" i="29" s="1"/>
  <c r="AN67" i="29"/>
  <c r="O68" i="29"/>
  <c r="O104" i="29" s="1"/>
  <c r="AF68" i="29"/>
  <c r="AV68" i="29"/>
  <c r="U69" i="29"/>
  <c r="U105" i="29" s="1"/>
  <c r="AN69" i="29"/>
  <c r="BD69" i="29"/>
  <c r="AB78" i="29"/>
  <c r="AJ78" i="29"/>
  <c r="AR78" i="29"/>
  <c r="AZ78" i="29"/>
  <c r="AB79" i="29"/>
  <c r="AJ79" i="29"/>
  <c r="AR79" i="29"/>
  <c r="AZ79" i="29"/>
  <c r="AB80" i="29"/>
  <c r="AJ80" i="29"/>
  <c r="AR80" i="29"/>
  <c r="AZ80" i="29"/>
  <c r="AA81" i="29"/>
  <c r="AI81" i="29"/>
  <c r="AQ81" i="29"/>
  <c r="AY81" i="29"/>
  <c r="Z82" i="29"/>
  <c r="AH82" i="29"/>
  <c r="AP82" i="29"/>
  <c r="AX82" i="29"/>
  <c r="Y83" i="29"/>
  <c r="AG83" i="29"/>
  <c r="AO83" i="29"/>
  <c r="AW83" i="29"/>
  <c r="AF84" i="29"/>
  <c r="AN84" i="29"/>
  <c r="AV84" i="29"/>
  <c r="BD84" i="29"/>
  <c r="AO49" i="29"/>
  <c r="AW50" i="29"/>
  <c r="AL51" i="29"/>
  <c r="G52" i="29"/>
  <c r="G88" i="29" s="1"/>
  <c r="AO54" i="29"/>
  <c r="U55" i="29"/>
  <c r="U91" i="29" s="1"/>
  <c r="AQ56" i="29"/>
  <c r="AR57" i="29"/>
  <c r="Q58" i="29"/>
  <c r="Q94" i="29" s="1"/>
  <c r="T59" i="29"/>
  <c r="T95" i="29" s="1"/>
  <c r="AC60" i="29"/>
  <c r="AC61" i="29"/>
  <c r="W62" i="29"/>
  <c r="W98" i="29" s="1"/>
  <c r="AY62" i="29"/>
  <c r="H63" i="29"/>
  <c r="H99" i="29" s="1"/>
  <c r="AB63" i="29"/>
  <c r="AZ63" i="29"/>
  <c r="G64" i="29"/>
  <c r="G100" i="29" s="1"/>
  <c r="AB64" i="29"/>
  <c r="AU64" i="29"/>
  <c r="T65" i="29"/>
  <c r="T101" i="29" s="1"/>
  <c r="AL65" i="29"/>
  <c r="BC65" i="29"/>
  <c r="M66" i="29"/>
  <c r="M102" i="29" s="1"/>
  <c r="AD66" i="29"/>
  <c r="AT66" i="29"/>
  <c r="Q67" i="29"/>
  <c r="Q103" i="29" s="1"/>
  <c r="AF67" i="29"/>
  <c r="AX67" i="29"/>
  <c r="G68" i="29"/>
  <c r="G104" i="29" s="1"/>
  <c r="Y68" i="29"/>
  <c r="AP68" i="29"/>
  <c r="M69" i="29"/>
  <c r="M105" i="29" s="1"/>
  <c r="AG69" i="29"/>
  <c r="AX69" i="29"/>
  <c r="Y78" i="29"/>
  <c r="AG78" i="29"/>
  <c r="AO78" i="29"/>
  <c r="AW78" i="29"/>
  <c r="Y79" i="29"/>
  <c r="AG79" i="29"/>
  <c r="AO79" i="29"/>
  <c r="AW79" i="29"/>
  <c r="Y80" i="29"/>
  <c r="AG80" i="29"/>
  <c r="AO80" i="29"/>
  <c r="AW80" i="29"/>
  <c r="AF81" i="29"/>
  <c r="AN81" i="29"/>
  <c r="AV81" i="29"/>
  <c r="BD81" i="29"/>
  <c r="AE82" i="29"/>
  <c r="AM82" i="29"/>
  <c r="AU82" i="29"/>
  <c r="BC82" i="29"/>
  <c r="AD83" i="29"/>
  <c r="AL83" i="29"/>
  <c r="AT83" i="29"/>
  <c r="BB83" i="29"/>
  <c r="AC84" i="29"/>
  <c r="AK84" i="29"/>
  <c r="AS84" i="29"/>
  <c r="BA84" i="29"/>
  <c r="AB85" i="29"/>
  <c r="AJ85" i="29"/>
  <c r="AR85" i="29"/>
  <c r="AZ85" i="29"/>
  <c r="AA86" i="29"/>
  <c r="AI86" i="29"/>
  <c r="AQ86" i="29"/>
  <c r="AY86" i="29"/>
  <c r="Z87" i="29"/>
  <c r="AH87" i="29"/>
  <c r="AP87" i="29"/>
  <c r="AX87" i="29"/>
  <c r="Y88" i="29"/>
  <c r="AG88" i="29"/>
  <c r="AO88" i="29"/>
  <c r="AW88" i="29"/>
  <c r="AF89" i="29"/>
  <c r="AN89" i="29"/>
  <c r="AV89" i="29"/>
  <c r="BD89" i="29"/>
  <c r="AE90" i="29"/>
  <c r="AM90" i="29"/>
  <c r="AU90" i="29"/>
  <c r="AC56" i="29"/>
  <c r="U57" i="29"/>
  <c r="U93" i="29" s="1"/>
  <c r="AN59" i="29"/>
  <c r="O60" i="29"/>
  <c r="O96" i="29" s="1"/>
  <c r="AG61" i="29"/>
  <c r="AP62" i="29"/>
  <c r="L63" i="29"/>
  <c r="L99" i="29" s="1"/>
  <c r="AT63" i="29"/>
  <c r="K64" i="29"/>
  <c r="K100" i="29" s="1"/>
  <c r="AQ64" i="29"/>
  <c r="AG65" i="29"/>
  <c r="W66" i="29"/>
  <c r="W102" i="29" s="1"/>
  <c r="AU66" i="29"/>
  <c r="H67" i="29"/>
  <c r="H103" i="29" s="1"/>
  <c r="AE67" i="29"/>
  <c r="X68" i="29"/>
  <c r="X104" i="29" s="1"/>
  <c r="AZ68" i="29"/>
  <c r="J69" i="29"/>
  <c r="J105" i="29" s="1"/>
  <c r="AH69" i="29"/>
  <c r="Z78" i="29"/>
  <c r="AM78" i="29"/>
  <c r="BA78" i="29"/>
  <c r="AF79" i="29"/>
  <c r="AT79" i="29"/>
  <c r="Z80" i="29"/>
  <c r="AM80" i="29"/>
  <c r="BA80" i="29"/>
  <c r="AD81" i="29"/>
  <c r="AP81" i="29"/>
  <c r="BA81" i="29"/>
  <c r="AD82" i="29"/>
  <c r="AO82" i="29"/>
  <c r="AZ82" i="29"/>
  <c r="AC83" i="29"/>
  <c r="AN83" i="29"/>
  <c r="AY83" i="29"/>
  <c r="AA84" i="29"/>
  <c r="AL84" i="29"/>
  <c r="AW84" i="29"/>
  <c r="Z85" i="29"/>
  <c r="AV56" i="29"/>
  <c r="AB57" i="29"/>
  <c r="AQ59" i="29"/>
  <c r="S60" i="29"/>
  <c r="S96" i="29" s="1"/>
  <c r="AT61" i="29"/>
  <c r="G62" i="29"/>
  <c r="G98" i="29" s="1"/>
  <c r="AQ62" i="29"/>
  <c r="S63" i="29"/>
  <c r="S99" i="29" s="1"/>
  <c r="AV63" i="29"/>
  <c r="Q64" i="29"/>
  <c r="Q100" i="29" s="1"/>
  <c r="AR64" i="29"/>
  <c r="M65" i="29"/>
  <c r="M101" i="29" s="1"/>
  <c r="AK65" i="29"/>
  <c r="X66" i="29"/>
  <c r="X102" i="29" s="1"/>
  <c r="BC66" i="29"/>
  <c r="I67" i="29"/>
  <c r="I103" i="29" s="1"/>
  <c r="AI67" i="29"/>
  <c r="Z68" i="29"/>
  <c r="BD68" i="29"/>
  <c r="K69" i="29"/>
  <c r="K105" i="29" s="1"/>
  <c r="AP69" i="29"/>
  <c r="N48" i="29"/>
  <c r="N84" i="29" s="1"/>
  <c r="H49" i="29"/>
  <c r="H85" i="29" s="1"/>
  <c r="V51" i="29"/>
  <c r="V87" i="29" s="1"/>
  <c r="M52" i="29"/>
  <c r="M88" i="29" s="1"/>
  <c r="U53" i="29"/>
  <c r="U89" i="29" s="1"/>
  <c r="AF57" i="29"/>
  <c r="V58" i="29"/>
  <c r="V94" i="29" s="1"/>
  <c r="BD59" i="29"/>
  <c r="T60" i="29"/>
  <c r="T96" i="29" s="1"/>
  <c r="BA61" i="29"/>
  <c r="I62" i="29"/>
  <c r="I98" i="29" s="1"/>
  <c r="BA62" i="29"/>
  <c r="X63" i="29"/>
  <c r="X99" i="29" s="1"/>
  <c r="BA63" i="29"/>
  <c r="S64" i="29"/>
  <c r="S100" i="29" s="1"/>
  <c r="AZ64" i="29"/>
  <c r="O65" i="29"/>
  <c r="O101" i="29" s="1"/>
  <c r="AM65" i="29"/>
  <c r="Y66" i="29"/>
  <c r="BD66" i="29"/>
  <c r="J67" i="29"/>
  <c r="J103" i="29" s="1"/>
  <c r="AO67" i="29"/>
  <c r="AH68" i="29"/>
  <c r="L69" i="29"/>
  <c r="L105" i="29" s="1"/>
  <c r="AQ69" i="29"/>
  <c r="AD78" i="29"/>
  <c r="AP78" i="29"/>
  <c r="BC78" i="29"/>
  <c r="AK79" i="29"/>
  <c r="AV79" i="29"/>
  <c r="AD80" i="29"/>
  <c r="AP80" i="29"/>
  <c r="BC80" i="29"/>
  <c r="AG81" i="29"/>
  <c r="AS81" i="29"/>
  <c r="BC81" i="29"/>
  <c r="AG82" i="29"/>
  <c r="AR82" i="29"/>
  <c r="BB82" i="29"/>
  <c r="AF83" i="29"/>
  <c r="AQ83" i="29"/>
  <c r="BA83" i="29"/>
  <c r="AD84" i="29"/>
  <c r="AO84" i="29"/>
  <c r="AY84" i="29"/>
  <c r="AC85" i="29"/>
  <c r="AK47" i="29"/>
  <c r="AP48" i="29"/>
  <c r="U49" i="29"/>
  <c r="U85" i="29" s="1"/>
  <c r="S50" i="29"/>
  <c r="S86" i="29" s="1"/>
  <c r="AJ51" i="29"/>
  <c r="AU52" i="29"/>
  <c r="AF53" i="29"/>
  <c r="S54" i="29"/>
  <c r="S90" i="29" s="1"/>
  <c r="AO57" i="29"/>
  <c r="AC58" i="29"/>
  <c r="AB60" i="29"/>
  <c r="BB61" i="29"/>
  <c r="N62" i="29"/>
  <c r="N98" i="29" s="1"/>
  <c r="Z63" i="29"/>
  <c r="X64" i="29"/>
  <c r="X100" i="29" s="1"/>
  <c r="BC64" i="29"/>
  <c r="P65" i="29"/>
  <c r="P101" i="29" s="1"/>
  <c r="AU65" i="29"/>
  <c r="AF66" i="29"/>
  <c r="O67" i="29"/>
  <c r="O103" i="29" s="1"/>
  <c r="AP67" i="29"/>
  <c r="AI68" i="29"/>
  <c r="R69" i="29"/>
  <c r="R105" i="29" s="1"/>
  <c r="AR69" i="29"/>
  <c r="AE78" i="29"/>
  <c r="AS78" i="29"/>
  <c r="BD78" i="29"/>
  <c r="AL79" i="29"/>
  <c r="AX79" i="29"/>
  <c r="AE80" i="29"/>
  <c r="AS80" i="29"/>
  <c r="BD80" i="29"/>
  <c r="AJ81" i="29"/>
  <c r="AT81" i="29"/>
  <c r="AI82" i="29"/>
  <c r="AS82" i="29"/>
  <c r="BD82" i="29"/>
  <c r="AH83" i="29"/>
  <c r="AR83" i="29"/>
  <c r="BC83" i="29"/>
  <c r="AE84" i="29"/>
  <c r="AP84" i="29"/>
  <c r="AZ84" i="29"/>
  <c r="AD85" i="29"/>
  <c r="AM85" i="29"/>
  <c r="AV85" i="29"/>
  <c r="AG86" i="29"/>
  <c r="AP86" i="29"/>
  <c r="AZ86" i="29"/>
  <c r="AB87" i="29"/>
  <c r="AK87" i="29"/>
  <c r="AT87" i="29"/>
  <c r="BC87" i="29"/>
  <c r="AE88" i="29"/>
  <c r="AN88" i="29"/>
  <c r="AX88" i="29"/>
  <c r="Y89" i="29"/>
  <c r="AH89" i="29"/>
  <c r="AQ89" i="29"/>
  <c r="AZ89" i="29"/>
  <c r="AB90" i="29"/>
  <c r="AK90" i="29"/>
  <c r="AT90" i="29"/>
  <c r="BC90" i="29"/>
  <c r="AD91" i="29"/>
  <c r="AL91" i="29"/>
  <c r="AT91" i="29"/>
  <c r="BB91" i="29"/>
  <c r="AC92" i="29"/>
  <c r="AK92" i="29"/>
  <c r="AS92" i="29"/>
  <c r="BA92" i="29"/>
  <c r="BD52" i="29"/>
  <c r="AY55" i="29"/>
  <c r="AB56" i="29"/>
  <c r="AB59" i="29"/>
  <c r="BC60" i="29"/>
  <c r="AA61" i="29"/>
  <c r="Z62" i="29"/>
  <c r="AA63" i="29"/>
  <c r="AZ65" i="29"/>
  <c r="N66" i="29"/>
  <c r="N102" i="29" s="1"/>
  <c r="AW67" i="29"/>
  <c r="P68" i="29"/>
  <c r="P104" i="29" s="1"/>
  <c r="AF69" i="29"/>
  <c r="AK78" i="29"/>
  <c r="Z79" i="29"/>
  <c r="AS79" i="29"/>
  <c r="AH80" i="29"/>
  <c r="BB80" i="29"/>
  <c r="AM81" i="29"/>
  <c r="AL82" i="29"/>
  <c r="AM83" i="29"/>
  <c r="AM84" i="29"/>
  <c r="AK85" i="29"/>
  <c r="AU85" i="29"/>
  <c r="AH86" i="29"/>
  <c r="AS86" i="29"/>
  <c r="BC86" i="29"/>
  <c r="AF87" i="29"/>
  <c r="AQ87" i="29"/>
  <c r="BA87" i="29"/>
  <c r="AD88" i="29"/>
  <c r="AP88" i="29"/>
  <c r="AZ88" i="29"/>
  <c r="AB89" i="29"/>
  <c r="AL89" i="29"/>
  <c r="AW89" i="29"/>
  <c r="Z90" i="29"/>
  <c r="AJ90" i="29"/>
  <c r="AV90" i="29"/>
  <c r="AG91" i="29"/>
  <c r="AP91" i="29"/>
  <c r="AY91" i="29"/>
  <c r="AA92" i="29"/>
  <c r="AJ92" i="29"/>
  <c r="AT92" i="29"/>
  <c r="BC92" i="29"/>
  <c r="AD93" i="29"/>
  <c r="AL93" i="29"/>
  <c r="AT93" i="29"/>
  <c r="BB93" i="29"/>
  <c r="AC94" i="29"/>
  <c r="AK94" i="29"/>
  <c r="AS94" i="29"/>
  <c r="BA94" i="29"/>
  <c r="AB95" i="29"/>
  <c r="AJ95" i="29"/>
  <c r="AR95" i="29"/>
  <c r="AZ95" i="29"/>
  <c r="AA96" i="29"/>
  <c r="AI96" i="29"/>
  <c r="AQ96" i="29"/>
  <c r="AY96" i="29"/>
  <c r="Z97" i="29"/>
  <c r="AH97" i="29"/>
  <c r="AP97" i="29"/>
  <c r="AX97" i="29"/>
  <c r="Y98" i="29"/>
  <c r="AG98" i="29"/>
  <c r="AO98" i="29"/>
  <c r="AW98" i="29"/>
  <c r="AF99" i="29"/>
  <c r="AN99" i="29"/>
  <c r="AV99" i="29"/>
  <c r="BD99" i="29"/>
  <c r="AE100" i="29"/>
  <c r="AM100" i="29"/>
  <c r="AU100" i="29"/>
  <c r="BC100" i="29"/>
  <c r="AD101" i="29"/>
  <c r="AL101" i="29"/>
  <c r="AT101" i="29"/>
  <c r="BB101" i="29"/>
  <c r="AC102" i="29"/>
  <c r="AL47" i="29"/>
  <c r="AB61" i="29"/>
  <c r="AK62" i="29"/>
  <c r="AI63" i="29"/>
  <c r="AA64" i="29"/>
  <c r="V66" i="29"/>
  <c r="V102" i="29" s="1"/>
  <c r="AY67" i="29"/>
  <c r="Q68" i="29"/>
  <c r="Q104" i="29" s="1"/>
  <c r="AS69" i="29"/>
  <c r="AL78" i="29"/>
  <c r="AC79" i="29"/>
  <c r="AU79" i="29"/>
  <c r="AK80" i="29"/>
  <c r="AO81" i="29"/>
  <c r="Y82" i="29"/>
  <c r="AN82" i="29"/>
  <c r="Z83" i="29"/>
  <c r="AP83" i="29"/>
  <c r="Y84" i="29"/>
  <c r="AQ84" i="29"/>
  <c r="Y85" i="29"/>
  <c r="AL85" i="29"/>
  <c r="AW85" i="29"/>
  <c r="Y86" i="29"/>
  <c r="AJ86" i="29"/>
  <c r="AT86" i="29"/>
  <c r="BD86" i="29"/>
  <c r="AG87" i="29"/>
  <c r="AR87" i="29"/>
  <c r="BB87" i="29"/>
  <c r="AF88" i="29"/>
  <c r="AQ88" i="29"/>
  <c r="BA88" i="29"/>
  <c r="AC89" i="29"/>
  <c r="AM89" i="29"/>
  <c r="AX89" i="29"/>
  <c r="AA90" i="29"/>
  <c r="AL90" i="29"/>
  <c r="AW90" i="29"/>
  <c r="Y91" i="29"/>
  <c r="AH91" i="29"/>
  <c r="AQ91" i="29"/>
  <c r="AZ91" i="29"/>
  <c r="AB92" i="29"/>
  <c r="AL92" i="29"/>
  <c r="AU92" i="29"/>
  <c r="BD92" i="29"/>
  <c r="AE93" i="29"/>
  <c r="AM93" i="29"/>
  <c r="AU93" i="29"/>
  <c r="BC93" i="29"/>
  <c r="AD94" i="29"/>
  <c r="AL94" i="29"/>
  <c r="AT94" i="29"/>
  <c r="S46" i="29"/>
  <c r="S82" i="29" s="1"/>
  <c r="AX51" i="29"/>
  <c r="AL62" i="29"/>
  <c r="AM63" i="29"/>
  <c r="AC64" i="29"/>
  <c r="Q65" i="29"/>
  <c r="Q101" i="29" s="1"/>
  <c r="AK66" i="29"/>
  <c r="T68" i="29"/>
  <c r="T104" i="29" s="1"/>
  <c r="AZ69" i="29"/>
  <c r="AN78" i="29"/>
  <c r="AD79" i="29"/>
  <c r="BA79" i="29"/>
  <c r="AL80" i="29"/>
  <c r="Y81" i="29"/>
  <c r="AR81" i="29"/>
  <c r="AA82" i="29"/>
  <c r="AQ82" i="29"/>
  <c r="AA83" i="29"/>
  <c r="AS83" i="29"/>
  <c r="Z84" i="29"/>
  <c r="AR84" i="29"/>
  <c r="AA85" i="29"/>
  <c r="AN85" i="29"/>
  <c r="AX85" i="29"/>
  <c r="Z86" i="29"/>
  <c r="AK86" i="29"/>
  <c r="AU86" i="29"/>
  <c r="AI87" i="29"/>
  <c r="AS87" i="29"/>
  <c r="BD87" i="29"/>
  <c r="AH88" i="29"/>
  <c r="AR88" i="29"/>
  <c r="BB88" i="29"/>
  <c r="AD89" i="29"/>
  <c r="AO89" i="29"/>
  <c r="AY89" i="29"/>
  <c r="AC90" i="29"/>
  <c r="AN90" i="29"/>
  <c r="AX90" i="29"/>
  <c r="Z91" i="29"/>
  <c r="AI91" i="29"/>
  <c r="AR91" i="29"/>
  <c r="BA91" i="29"/>
  <c r="AD92" i="29"/>
  <c r="AM92" i="29"/>
  <c r="AV92" i="29"/>
  <c r="AF93" i="29"/>
  <c r="AN93" i="29"/>
  <c r="AV93" i="29"/>
  <c r="BD93" i="29"/>
  <c r="AE94" i="29"/>
  <c r="AM94" i="29"/>
  <c r="AU94" i="29"/>
  <c r="BC94" i="29"/>
  <c r="AD95" i="29"/>
  <c r="AL95" i="29"/>
  <c r="AT95" i="29"/>
  <c r="BB95" i="29"/>
  <c r="AC96" i="29"/>
  <c r="AK96" i="29"/>
  <c r="AS96" i="29"/>
  <c r="BA96" i="29"/>
  <c r="AB97" i="29"/>
  <c r="AJ97" i="29"/>
  <c r="AR97" i="29"/>
  <c r="AZ97" i="29"/>
  <c r="AA98" i="29"/>
  <c r="AI98" i="29"/>
  <c r="AQ98" i="29"/>
  <c r="AY98" i="29"/>
  <c r="Z99" i="29"/>
  <c r="AH99" i="29"/>
  <c r="AP99" i="29"/>
  <c r="AX99" i="29"/>
  <c r="Y100" i="29"/>
  <c r="AG100" i="29"/>
  <c r="AO100" i="29"/>
  <c r="AW100" i="29"/>
  <c r="AF101" i="29"/>
  <c r="G57" i="29"/>
  <c r="G93" i="29" s="1"/>
  <c r="AV58" i="29"/>
  <c r="P59" i="29"/>
  <c r="P95" i="29" s="1"/>
  <c r="AY60" i="29"/>
  <c r="W65" i="29"/>
  <c r="W101" i="29" s="1"/>
  <c r="AU67" i="29"/>
  <c r="AM68" i="29"/>
  <c r="H69" i="29"/>
  <c r="H105" i="29" s="1"/>
  <c r="AU78" i="29"/>
  <c r="AP79" i="29"/>
  <c r="AU80" i="29"/>
  <c r="AL81" i="29"/>
  <c r="AC82" i="29"/>
  <c r="BA82" i="29"/>
  <c r="AV83" i="29"/>
  <c r="AI84" i="29"/>
  <c r="AE85" i="29"/>
  <c r="AS85" i="29"/>
  <c r="AB86" i="29"/>
  <c r="AO86" i="29"/>
  <c r="Y87" i="29"/>
  <c r="AN87" i="29"/>
  <c r="Z88" i="29"/>
  <c r="AM88" i="29"/>
  <c r="AP89" i="29"/>
  <c r="AP90" i="29"/>
  <c r="BD90" i="29"/>
  <c r="AK91" i="29"/>
  <c r="AX91" i="29"/>
  <c r="AG92" i="29"/>
  <c r="AW92" i="29"/>
  <c r="AA93" i="29"/>
  <c r="AO93" i="29"/>
  <c r="AZ93" i="29"/>
  <c r="AG94" i="29"/>
  <c r="AR94" i="29"/>
  <c r="AH95" i="29"/>
  <c r="AS95" i="29"/>
  <c r="BD95" i="29"/>
  <c r="AG96" i="29"/>
  <c r="AR96" i="29"/>
  <c r="BC96" i="29"/>
  <c r="AF97" i="29"/>
  <c r="AQ97" i="29"/>
  <c r="BB97" i="29"/>
  <c r="AE98" i="29"/>
  <c r="AP98" i="29"/>
  <c r="BA98" i="29"/>
  <c r="AC99" i="29"/>
  <c r="AM99" i="29"/>
  <c r="AY99" i="29"/>
  <c r="AB100" i="29"/>
  <c r="AL100" i="29"/>
  <c r="AX100" i="29"/>
  <c r="Z101" i="29"/>
  <c r="AJ101" i="29"/>
  <c r="AS101" i="29"/>
  <c r="BC101" i="29"/>
  <c r="AE102" i="29"/>
  <c r="AM102" i="29"/>
  <c r="AU102" i="29"/>
  <c r="BC102" i="29"/>
  <c r="AD103" i="29"/>
  <c r="AL103" i="29"/>
  <c r="AT103" i="29"/>
  <c r="BB103" i="29"/>
  <c r="AC104" i="29"/>
  <c r="AK104" i="29"/>
  <c r="AS104" i="29"/>
  <c r="BA104" i="29"/>
  <c r="AB105" i="29"/>
  <c r="AJ105" i="29"/>
  <c r="AR105" i="29"/>
  <c r="AZ105" i="29"/>
  <c r="AC54" i="29"/>
  <c r="J55" i="29"/>
  <c r="J91" i="29" s="1"/>
  <c r="V56" i="29"/>
  <c r="V92" i="29" s="1"/>
  <c r="AS57" i="29"/>
  <c r="AW58" i="29"/>
  <c r="S59" i="29"/>
  <c r="S95" i="29" s="1"/>
  <c r="AL64" i="29"/>
  <c r="AC65" i="29"/>
  <c r="AR68" i="29"/>
  <c r="X69" i="29"/>
  <c r="X105" i="29" s="1"/>
  <c r="AV78" i="29"/>
  <c r="BB79" i="29"/>
  <c r="AV80" i="29"/>
  <c r="AU81" i="29"/>
  <c r="AF82" i="29"/>
  <c r="AX83" i="29"/>
  <c r="AJ84" i="29"/>
  <c r="AF85" i="29"/>
  <c r="AT85" i="29"/>
  <c r="AC86" i="29"/>
  <c r="AR86" i="29"/>
  <c r="AA87" i="29"/>
  <c r="AO87" i="29"/>
  <c r="AA88" i="29"/>
  <c r="AS88" i="29"/>
  <c r="Z89" i="29"/>
  <c r="AR89" i="29"/>
  <c r="Y90" i="29"/>
  <c r="AQ90" i="29"/>
  <c r="AM91" i="29"/>
  <c r="BC91" i="29"/>
  <c r="AH92" i="29"/>
  <c r="AX92" i="29"/>
  <c r="AB93" i="29"/>
  <c r="AP93" i="29"/>
  <c r="BA93" i="29"/>
  <c r="AH94" i="29"/>
  <c r="AV94" i="29"/>
  <c r="Y95" i="29"/>
  <c r="AI95" i="29"/>
  <c r="AU95" i="29"/>
  <c r="AH96" i="29"/>
  <c r="AT96" i="29"/>
  <c r="BD96" i="29"/>
  <c r="AG97" i="29"/>
  <c r="AS97" i="29"/>
  <c r="BC97" i="29"/>
  <c r="AF98" i="29"/>
  <c r="AR98" i="29"/>
  <c r="BB98" i="29"/>
  <c r="AD99" i="29"/>
  <c r="AO99" i="29"/>
  <c r="AZ99" i="29"/>
  <c r="AC100" i="29"/>
  <c r="AN100" i="29"/>
  <c r="AY100" i="29"/>
  <c r="AA101" i="29"/>
  <c r="AK101" i="29"/>
  <c r="AU101" i="29"/>
  <c r="BD101" i="29"/>
  <c r="AF102" i="29"/>
  <c r="AN102" i="29"/>
  <c r="AV102" i="29"/>
  <c r="BD102" i="29"/>
  <c r="AE103" i="29"/>
  <c r="AM103" i="29"/>
  <c r="AU103" i="29"/>
  <c r="BC103" i="29"/>
  <c r="AD104" i="29"/>
  <c r="AL104" i="29"/>
  <c r="AT104" i="29"/>
  <c r="BB104" i="29"/>
  <c r="AC105" i="29"/>
  <c r="AK105" i="29"/>
  <c r="AS105" i="29"/>
  <c r="BA105" i="29"/>
  <c r="AJ49" i="29"/>
  <c r="R67" i="29"/>
  <c r="R103" i="29" s="1"/>
  <c r="AC78" i="29"/>
  <c r="AT82" i="29"/>
  <c r="AI85" i="29"/>
  <c r="AE87" i="29"/>
  <c r="AV88" i="29"/>
  <c r="AG90" i="29"/>
  <c r="AS91" i="29"/>
  <c r="BB92" i="29"/>
  <c r="Z94" i="29"/>
  <c r="AC95" i="29"/>
  <c r="AB96" i="29"/>
  <c r="AA97" i="29"/>
  <c r="Z98" i="29"/>
  <c r="AI99" i="29"/>
  <c r="AH100" i="29"/>
  <c r="AE101" i="29"/>
  <c r="Z102" i="29"/>
  <c r="AY102" i="29"/>
  <c r="AP103" i="29"/>
  <c r="AG104" i="29"/>
  <c r="AN105" i="29"/>
  <c r="AQ46" i="29"/>
  <c r="AC50" i="29"/>
  <c r="AG53" i="29"/>
  <c r="AK54" i="29"/>
  <c r="AD55" i="29"/>
  <c r="AA56" i="29"/>
  <c r="AO64" i="29"/>
  <c r="AD65" i="29"/>
  <c r="H66" i="29"/>
  <c r="H102" i="29" s="1"/>
  <c r="AW68" i="29"/>
  <c r="Y69" i="29"/>
  <c r="AX78" i="29"/>
  <c r="BC79" i="29"/>
  <c r="AX80" i="29"/>
  <c r="AW81" i="29"/>
  <c r="AJ82" i="29"/>
  <c r="AB83" i="29"/>
  <c r="AZ83" i="29"/>
  <c r="AT84" i="29"/>
  <c r="AG85" i="29"/>
  <c r="AY85" i="29"/>
  <c r="AD86" i="29"/>
  <c r="AV86" i="29"/>
  <c r="AC87" i="29"/>
  <c r="AU87" i="29"/>
  <c r="AB88" i="29"/>
  <c r="AT88" i="29"/>
  <c r="AA89" i="29"/>
  <c r="AS89" i="29"/>
  <c r="AD90" i="29"/>
  <c r="AR90" i="29"/>
  <c r="AA91" i="29"/>
  <c r="AN91" i="29"/>
  <c r="BD91" i="29"/>
  <c r="AI92" i="29"/>
  <c r="AY92" i="29"/>
  <c r="AC93" i="29"/>
  <c r="AQ93" i="29"/>
  <c r="AI94" i="29"/>
  <c r="AW94" i="29"/>
  <c r="Z95" i="29"/>
  <c r="AK95" i="29"/>
  <c r="AV95" i="29"/>
  <c r="Y96" i="29"/>
  <c r="AJ96" i="29"/>
  <c r="AU96" i="29"/>
  <c r="AI97" i="29"/>
  <c r="AT97" i="29"/>
  <c r="BD97" i="29"/>
  <c r="AH98" i="29"/>
  <c r="AS98" i="29"/>
  <c r="BC98" i="29"/>
  <c r="AE99" i="29"/>
  <c r="AQ99" i="29"/>
  <c r="BA99" i="29"/>
  <c r="AD100" i="29"/>
  <c r="AP100" i="29"/>
  <c r="AZ100" i="29"/>
  <c r="AB101" i="29"/>
  <c r="AM101" i="29"/>
  <c r="AV101" i="29"/>
  <c r="AG102" i="29"/>
  <c r="AO102" i="29"/>
  <c r="AW102" i="29"/>
  <c r="AF103" i="29"/>
  <c r="AN103" i="29"/>
  <c r="AV103" i="29"/>
  <c r="BD103" i="29"/>
  <c r="AE104" i="29"/>
  <c r="AM104" i="29"/>
  <c r="AU104" i="29"/>
  <c r="BC104" i="29"/>
  <c r="AD105" i="29"/>
  <c r="AL105" i="29"/>
  <c r="AT105" i="29"/>
  <c r="BB105" i="29"/>
  <c r="AY45" i="29"/>
  <c r="AN66" i="29"/>
  <c r="AE79" i="29"/>
  <c r="AZ81" i="29"/>
  <c r="AX84" i="29"/>
  <c r="AF86" i="29"/>
  <c r="AW87" i="29"/>
  <c r="AG89" i="29"/>
  <c r="AY90" i="29"/>
  <c r="Y92" i="29"/>
  <c r="AH93" i="29"/>
  <c r="AN94" i="29"/>
  <c r="AX95" i="29"/>
  <c r="AW96" i="29"/>
  <c r="AV97" i="29"/>
  <c r="AU98" i="29"/>
  <c r="BC99" i="29"/>
  <c r="BB100" i="29"/>
  <c r="AX101" i="29"/>
  <c r="AQ102" i="29"/>
  <c r="AH103" i="29"/>
  <c r="Y104" i="29"/>
  <c r="AW104" i="29"/>
  <c r="AV105" i="29"/>
  <c r="AJ45" i="29"/>
  <c r="AH49" i="29"/>
  <c r="AW53" i="29"/>
  <c r="AS54" i="29"/>
  <c r="AP55" i="29"/>
  <c r="AQ63" i="29"/>
  <c r="AV65" i="29"/>
  <c r="J66" i="29"/>
  <c r="J102" i="29" s="1"/>
  <c r="AB69" i="29"/>
  <c r="BB78" i="29"/>
  <c r="BD79" i="29"/>
  <c r="AX81" i="29"/>
  <c r="AK82" i="29"/>
  <c r="AE83" i="29"/>
  <c r="BD83" i="29"/>
  <c r="AU84" i="29"/>
  <c r="AH85" i="29"/>
  <c r="BA85" i="29"/>
  <c r="AE86" i="29"/>
  <c r="AW86" i="29"/>
  <c r="AD87" i="29"/>
  <c r="AV87" i="29"/>
  <c r="AC88" i="29"/>
  <c r="AU88" i="29"/>
  <c r="AE89" i="29"/>
  <c r="AT89" i="29"/>
  <c r="AF90" i="29"/>
  <c r="AS90" i="29"/>
  <c r="AB91" i="29"/>
  <c r="AO91" i="29"/>
  <c r="AN92" i="29"/>
  <c r="AZ92" i="29"/>
  <c r="AG93" i="29"/>
  <c r="AR93" i="29"/>
  <c r="Y94" i="29"/>
  <c r="AJ94" i="29"/>
  <c r="AX94" i="29"/>
  <c r="AA95" i="29"/>
  <c r="AM95" i="29"/>
  <c r="AW95" i="29"/>
  <c r="Z96" i="29"/>
  <c r="AL96" i="29"/>
  <c r="AV96" i="29"/>
  <c r="Y97" i="29"/>
  <c r="AK97" i="29"/>
  <c r="AU97" i="29"/>
  <c r="AJ98" i="29"/>
  <c r="AT98" i="29"/>
  <c r="BD98" i="29"/>
  <c r="AG99" i="29"/>
  <c r="AR99" i="29"/>
  <c r="BB99" i="29"/>
  <c r="AF100" i="29"/>
  <c r="AQ100" i="29"/>
  <c r="BA100" i="29"/>
  <c r="AC101" i="29"/>
  <c r="AN101" i="29"/>
  <c r="AW101" i="29"/>
  <c r="Y102" i="29"/>
  <c r="AH102" i="29"/>
  <c r="AP102" i="29"/>
  <c r="AX102" i="29"/>
  <c r="Y103" i="29"/>
  <c r="AG103" i="29"/>
  <c r="AO103" i="29"/>
  <c r="AW103" i="29"/>
  <c r="AF104" i="29"/>
  <c r="AN104" i="29"/>
  <c r="AV104" i="29"/>
  <c r="BD104" i="29"/>
  <c r="AE105" i="29"/>
  <c r="AM105" i="29"/>
  <c r="AU105" i="29"/>
  <c r="BC105" i="29"/>
  <c r="AW65" i="29"/>
  <c r="AC80" i="29"/>
  <c r="AB81" i="29"/>
  <c r="AI83" i="29"/>
  <c r="BB85" i="29"/>
  <c r="AX86" i="29"/>
  <c r="AI88" i="29"/>
  <c r="AU89" i="29"/>
  <c r="AC91" i="29"/>
  <c r="AO92" i="29"/>
  <c r="AS93" i="29"/>
  <c r="AY94" i="29"/>
  <c r="AN95" i="29"/>
  <c r="AM96" i="29"/>
  <c r="AL97" i="29"/>
  <c r="AK98" i="29"/>
  <c r="AS99" i="29"/>
  <c r="AR100" i="29"/>
  <c r="AO101" i="29"/>
  <c r="AI102" i="29"/>
  <c r="Z103" i="29"/>
  <c r="AX103" i="29"/>
  <c r="AO104" i="29"/>
  <c r="AF105" i="29"/>
  <c r="BD105" i="29"/>
  <c r="J61" i="29"/>
  <c r="J97" i="29" s="1"/>
  <c r="AS66" i="29"/>
  <c r="AA67" i="29"/>
  <c r="J68" i="29"/>
  <c r="J104" i="29" s="1"/>
  <c r="AH78" i="29"/>
  <c r="AM79" i="29"/>
  <c r="AN80" i="29"/>
  <c r="AE81" i="29"/>
  <c r="AW82" i="29"/>
  <c r="AK83" i="29"/>
  <c r="AG84" i="29"/>
  <c r="BC84" i="29"/>
  <c r="AP85" i="29"/>
  <c r="BD85" i="29"/>
  <c r="AM86" i="29"/>
  <c r="BB86" i="29"/>
  <c r="AL87" i="29"/>
  <c r="AZ87" i="29"/>
  <c r="AK88" i="29"/>
  <c r="BC88" i="29"/>
  <c r="AJ89" i="29"/>
  <c r="BB89" i="29"/>
  <c r="AI90" i="29"/>
  <c r="BA90" i="29"/>
  <c r="AF91" i="29"/>
  <c r="AV91" i="29"/>
  <c r="AE92" i="29"/>
  <c r="AQ92" i="29"/>
  <c r="Y93" i="29"/>
  <c r="AJ93" i="29"/>
  <c r="AX93" i="29"/>
  <c r="AB94" i="29"/>
  <c r="AP94" i="29"/>
  <c r="BB94" i="29"/>
  <c r="AF95" i="29"/>
  <c r="AP95" i="29"/>
  <c r="BA95" i="29"/>
  <c r="AE96" i="29"/>
  <c r="AO96" i="29"/>
  <c r="AZ96" i="29"/>
  <c r="AD97" i="29"/>
  <c r="AN97" i="29"/>
  <c r="AY97" i="29"/>
  <c r="AC98" i="29"/>
  <c r="AM98" i="29"/>
  <c r="AX98" i="29"/>
  <c r="AA99" i="29"/>
  <c r="AK99" i="29"/>
  <c r="AU99" i="29"/>
  <c r="Z100" i="29"/>
  <c r="AJ100" i="29"/>
  <c r="AT100" i="29"/>
  <c r="AH101" i="29"/>
  <c r="AQ101" i="29"/>
  <c r="AZ101" i="29"/>
  <c r="AB102" i="29"/>
  <c r="AK102" i="29"/>
  <c r="AS102" i="29"/>
  <c r="BA102" i="29"/>
  <c r="AB103" i="29"/>
  <c r="AJ103" i="29"/>
  <c r="AR103" i="29"/>
  <c r="AZ103" i="29"/>
  <c r="AA104" i="29"/>
  <c r="AI104" i="29"/>
  <c r="AQ104" i="29"/>
  <c r="AY104" i="29"/>
  <c r="Z105" i="29"/>
  <c r="AH105" i="29"/>
  <c r="AP105" i="29"/>
  <c r="AX105" i="29"/>
  <c r="AQ58" i="29"/>
  <c r="J59" i="29"/>
  <c r="J95" i="29" s="1"/>
  <c r="AK60" i="29"/>
  <c r="T61" i="29"/>
  <c r="T97" i="29" s="1"/>
  <c r="AD67" i="29"/>
  <c r="AJ68" i="29"/>
  <c r="AT78" i="29"/>
  <c r="AN79" i="29"/>
  <c r="AT80" i="29"/>
  <c r="AK81" i="29"/>
  <c r="AB82" i="29"/>
  <c r="AY82" i="29"/>
  <c r="AU83" i="29"/>
  <c r="AH84" i="29"/>
  <c r="AQ85" i="29"/>
  <c r="AN86" i="29"/>
  <c r="AM87" i="29"/>
  <c r="AL88" i="29"/>
  <c r="BD88" i="29"/>
  <c r="AK89" i="29"/>
  <c r="BC89" i="29"/>
  <c r="AO90" i="29"/>
  <c r="BB90" i="29"/>
  <c r="AJ91" i="29"/>
  <c r="AW91" i="29"/>
  <c r="AF92" i="29"/>
  <c r="AR92" i="29"/>
  <c r="Z93" i="29"/>
  <c r="AK93" i="29"/>
  <c r="AY93" i="29"/>
  <c r="AF94" i="29"/>
  <c r="AQ94" i="29"/>
  <c r="BD94" i="29"/>
  <c r="AG95" i="29"/>
  <c r="AQ95" i="29"/>
  <c r="BC95" i="29"/>
  <c r="AF96" i="29"/>
  <c r="AP96" i="29"/>
  <c r="BB96" i="29"/>
  <c r="AE97" i="29"/>
  <c r="AO97" i="29"/>
  <c r="BA97" i="29"/>
  <c r="AD98" i="29"/>
  <c r="AN98" i="29"/>
  <c r="AZ98" i="29"/>
  <c r="AB99" i="29"/>
  <c r="AL99" i="29"/>
  <c r="AW99" i="29"/>
  <c r="AA100" i="29"/>
  <c r="AK100" i="29"/>
  <c r="AV100" i="29"/>
  <c r="Y101" i="29"/>
  <c r="AI101" i="29"/>
  <c r="AR101" i="29"/>
  <c r="BA101" i="29"/>
  <c r="AD102" i="29"/>
  <c r="AL102" i="29"/>
  <c r="AT102" i="29"/>
  <c r="BB102" i="29"/>
  <c r="AC103" i="29"/>
  <c r="AK103" i="29"/>
  <c r="AS103" i="29"/>
  <c r="BA103" i="29"/>
  <c r="AB104" i="29"/>
  <c r="AJ104" i="29"/>
  <c r="AR104" i="29"/>
  <c r="AZ104" i="29"/>
  <c r="AA105" i="29"/>
  <c r="AI105" i="29"/>
  <c r="AQ105" i="29"/>
  <c r="AY105" i="29"/>
  <c r="BB81" i="29"/>
  <c r="AY87" i="29"/>
  <c r="AH90" i="29"/>
  <c r="AE95" i="29"/>
  <c r="AC97" i="29"/>
  <c r="Y99" i="29"/>
  <c r="AG101" i="29"/>
  <c r="AP104" i="29"/>
  <c r="Y67" i="29"/>
  <c r="AL86" i="29"/>
  <c r="AI100" i="29"/>
  <c r="AC44" i="29"/>
  <c r="AL98" i="29"/>
  <c r="AO105" i="29"/>
  <c r="T62" i="29"/>
  <c r="T98" i="29" s="1"/>
  <c r="AO85" i="29"/>
  <c r="AZ90" i="29"/>
  <c r="AI93" i="29"/>
  <c r="AO95" i="29"/>
  <c r="AM97" i="29"/>
  <c r="AJ99" i="29"/>
  <c r="AP101" i="29"/>
  <c r="AA103" i="29"/>
  <c r="AX104" i="29"/>
  <c r="AF78" i="29"/>
  <c r="AE91" i="29"/>
  <c r="Y105" i="29"/>
  <c r="AH79" i="29"/>
  <c r="AJ83" i="29"/>
  <c r="AU91" i="29"/>
  <c r="AB98" i="29"/>
  <c r="AA102" i="29"/>
  <c r="BA86" i="29"/>
  <c r="AN96" i="29"/>
  <c r="AY48" i="29"/>
  <c r="AV82" i="29"/>
  <c r="BC85" i="29"/>
  <c r="AJ88" i="29"/>
  <c r="AW93" i="29"/>
  <c r="AY95" i="29"/>
  <c r="AW97" i="29"/>
  <c r="AT99" i="29"/>
  <c r="AY101" i="29"/>
  <c r="AI103" i="29"/>
  <c r="AY88" i="29"/>
  <c r="AQ103" i="29"/>
  <c r="AA94" i="29"/>
  <c r="AY103" i="29"/>
  <c r="AI89" i="29"/>
  <c r="AS100" i="29"/>
  <c r="AP66" i="29"/>
  <c r="AB84" i="29"/>
  <c r="BA89" i="29"/>
  <c r="Z92" i="29"/>
  <c r="AZ94" i="29"/>
  <c r="AX96" i="29"/>
  <c r="AV98" i="29"/>
  <c r="BD100" i="29"/>
  <c r="AR102" i="29"/>
  <c r="Z104" i="29"/>
  <c r="AW105" i="29"/>
  <c r="AC81" i="29"/>
  <c r="BB84" i="29"/>
  <c r="AJ87" i="29"/>
  <c r="AP92" i="29"/>
  <c r="AZ102" i="29"/>
  <c r="AH104" i="29"/>
  <c r="AD96" i="29"/>
  <c r="AG105" i="29"/>
  <c r="AF80" i="29"/>
  <c r="AO94" i="29"/>
  <c r="AJ102" i="29"/>
  <c r="AI7" i="39"/>
  <c r="Z64" i="29"/>
  <c r="AT60" i="29"/>
  <c r="AP56" i="29"/>
  <c r="G53" i="29"/>
  <c r="G89" i="29" s="1"/>
  <c r="AB50" i="29"/>
  <c r="L47" i="29"/>
  <c r="L83" i="29" s="1"/>
  <c r="AP52" i="29"/>
  <c r="G49" i="29"/>
  <c r="G85" i="29" s="1"/>
  <c r="Z53" i="29"/>
  <c r="AT46" i="29"/>
  <c r="L44" i="29"/>
  <c r="L80" i="29" s="1"/>
  <c r="AA47" i="29"/>
  <c r="AV44" i="29"/>
  <c r="T42" i="29"/>
  <c r="T78" i="29" s="1"/>
  <c r="AG46" i="29"/>
  <c r="X45" i="29"/>
  <c r="X81" i="29" s="1"/>
  <c r="AY42" i="29"/>
  <c r="Y47" i="29"/>
  <c r="G45" i="29"/>
  <c r="G81" i="29" s="1"/>
  <c r="Z42" i="29"/>
  <c r="T45" i="29"/>
  <c r="T81" i="29" s="1"/>
  <c r="AX50" i="29"/>
  <c r="BB54" i="29"/>
  <c r="AP57" i="29"/>
  <c r="P7" i="195"/>
  <c r="Z7" i="192"/>
  <c r="O5" i="211"/>
  <c r="Q7" i="166"/>
  <c r="J64" i="29"/>
  <c r="J100" i="29" s="1"/>
  <c r="AV62" i="29"/>
  <c r="AM61" i="29"/>
  <c r="AD60" i="29"/>
  <c r="M59" i="29"/>
  <c r="M95" i="29" s="1"/>
  <c r="AQ57" i="29"/>
  <c r="Z56" i="29"/>
  <c r="I55" i="29"/>
  <c r="I91" i="29" s="1"/>
  <c r="BC53" i="29"/>
  <c r="AT52" i="29"/>
  <c r="AC51" i="29"/>
  <c r="L50" i="29"/>
  <c r="L86" i="29" s="1"/>
  <c r="AO48" i="29"/>
  <c r="AK46" i="29"/>
  <c r="AY43" i="29"/>
  <c r="AQ53" i="29"/>
  <c r="Z52" i="29"/>
  <c r="I51" i="29"/>
  <c r="I87" i="29" s="1"/>
  <c r="BC49" i="29"/>
  <c r="AS48" i="29"/>
  <c r="AC46" i="29"/>
  <c r="AQ43" i="29"/>
  <c r="J53" i="29"/>
  <c r="J89" i="29" s="1"/>
  <c r="AV51" i="29"/>
  <c r="AM50" i="29"/>
  <c r="AD49" i="29"/>
  <c r="AV47" i="29"/>
  <c r="V45" i="29"/>
  <c r="V81" i="29" s="1"/>
  <c r="AL42" i="29"/>
  <c r="X43" i="29"/>
  <c r="X79" i="29" s="1"/>
  <c r="AV48" i="29"/>
  <c r="AM47" i="29"/>
  <c r="AD46" i="29"/>
  <c r="M45" i="29"/>
  <c r="M81" i="29" s="1"/>
  <c r="AP43" i="29"/>
  <c r="AF42" i="29"/>
  <c r="K47" i="29"/>
  <c r="K83" i="29" s="1"/>
  <c r="AO45" i="29"/>
  <c r="AF44" i="29"/>
  <c r="V43" i="29"/>
  <c r="V79" i="29" s="1"/>
  <c r="AH47" i="29"/>
  <c r="Q46" i="29"/>
  <c r="Q82" i="29" s="1"/>
  <c r="H45" i="29"/>
  <c r="H81" i="29" s="1"/>
  <c r="BA43" i="29"/>
  <c r="AI42" i="29"/>
  <c r="I47" i="29"/>
  <c r="I83" i="29" s="1"/>
  <c r="BC45" i="29"/>
  <c r="AT44" i="29"/>
  <c r="AB43" i="29"/>
  <c r="J42" i="29"/>
  <c r="J78" i="29" s="1"/>
  <c r="G46" i="29"/>
  <c r="G82" i="29" s="1"/>
  <c r="AC49" i="29"/>
  <c r="AE51" i="29"/>
  <c r="AR53" i="29"/>
  <c r="R55" i="29"/>
  <c r="R91" i="29" s="1"/>
  <c r="AI56" i="29"/>
  <c r="N58" i="29"/>
  <c r="N94" i="29" s="1"/>
  <c r="AH6" i="39"/>
  <c r="U6" i="195"/>
  <c r="BC61" i="29"/>
  <c r="L58" i="29"/>
  <c r="L94" i="29" s="1"/>
  <c r="P54" i="29"/>
  <c r="P90" i="29" s="1"/>
  <c r="Y51" i="29"/>
  <c r="AH44" i="29"/>
  <c r="I52" i="29"/>
  <c r="I88" i="29" s="1"/>
  <c r="AT49" i="29"/>
  <c r="I43" i="29"/>
  <c r="I79" i="29" s="1"/>
  <c r="AL43" i="29"/>
  <c r="AX47" i="29"/>
  <c r="O44" i="29"/>
  <c r="O80" i="29" s="1"/>
  <c r="AR43" i="29"/>
  <c r="S5" i="208"/>
  <c r="AC6" i="194"/>
  <c r="AA7" i="194"/>
  <c r="J5" i="213"/>
  <c r="S7" i="167"/>
  <c r="AW63" i="29"/>
  <c r="AN62" i="29"/>
  <c r="AE61" i="29"/>
  <c r="V60" i="29"/>
  <c r="V96" i="29" s="1"/>
  <c r="AZ58" i="29"/>
  <c r="AI57" i="29"/>
  <c r="R56" i="29"/>
  <c r="R92" i="29" s="1"/>
  <c r="BD54" i="29"/>
  <c r="AU53" i="29"/>
  <c r="AL52" i="29"/>
  <c r="U51" i="29"/>
  <c r="U87" i="29" s="1"/>
  <c r="AY49" i="29"/>
  <c r="AE48" i="29"/>
  <c r="U46" i="29"/>
  <c r="U82" i="29" s="1"/>
  <c r="AI43" i="29"/>
  <c r="AZ54" i="29"/>
  <c r="AI53" i="29"/>
  <c r="R52" i="29"/>
  <c r="R88" i="29" s="1"/>
  <c r="BD50" i="29"/>
  <c r="AU49" i="29"/>
  <c r="AJ48" i="29"/>
  <c r="M46" i="29"/>
  <c r="M82" i="29" s="1"/>
  <c r="AA43" i="29"/>
  <c r="AW52" i="29"/>
  <c r="AN51" i="29"/>
  <c r="AE50" i="29"/>
  <c r="V49" i="29"/>
  <c r="V85" i="29" s="1"/>
  <c r="AF47" i="29"/>
  <c r="AW44" i="29"/>
  <c r="V42" i="29"/>
  <c r="V78" i="29" s="1"/>
  <c r="H43" i="29"/>
  <c r="H79" i="29" s="1"/>
  <c r="AN48" i="29"/>
  <c r="AE47" i="29"/>
  <c r="V46" i="29"/>
  <c r="V82" i="29" s="1"/>
  <c r="AZ44" i="29"/>
  <c r="AH43" i="29"/>
  <c r="X42" i="29"/>
  <c r="X78" i="29" s="1"/>
  <c r="AX46" i="29"/>
  <c r="AG45" i="29"/>
  <c r="X44" i="29"/>
  <c r="X80" i="29" s="1"/>
  <c r="N43" i="29"/>
  <c r="N79" i="29" s="1"/>
  <c r="Z47" i="29"/>
  <c r="I46" i="29"/>
  <c r="I82" i="29" s="1"/>
  <c r="BC44" i="29"/>
  <c r="AS43" i="29"/>
  <c r="AA42" i="29"/>
  <c r="BD46" i="29"/>
  <c r="AU45" i="29"/>
  <c r="AL44" i="29"/>
  <c r="T43" i="29"/>
  <c r="T79" i="29" s="1"/>
  <c r="I42" i="29"/>
  <c r="I78" i="29" s="1"/>
  <c r="AI46" i="29"/>
  <c r="AP49" i="29"/>
  <c r="AR51" i="29"/>
  <c r="BD53" i="29"/>
  <c r="AA55" i="29"/>
  <c r="AR56" i="29"/>
  <c r="W58" i="29"/>
  <c r="W94" i="29" s="1"/>
  <c r="M6" i="168"/>
  <c r="J77" i="29"/>
  <c r="J6" i="172"/>
  <c r="L6" i="168"/>
  <c r="R6" i="167"/>
  <c r="P6" i="166"/>
  <c r="J6" i="169"/>
  <c r="X6" i="108"/>
  <c r="G6" i="170"/>
  <c r="O6" i="165"/>
  <c r="X161" i="31"/>
  <c r="N7" i="193"/>
  <c r="T7" i="194"/>
  <c r="O7" i="195"/>
  <c r="J7" i="196"/>
  <c r="M7" i="198"/>
  <c r="S7" i="192"/>
  <c r="U7" i="197"/>
  <c r="T8" i="167"/>
  <c r="I8" i="170"/>
  <c r="Q8" i="165"/>
  <c r="Z8" i="108"/>
  <c r="S16" i="208" s="1"/>
  <c r="L8" i="169"/>
  <c r="R8" i="166"/>
  <c r="V114" i="31"/>
  <c r="Z24" i="31"/>
  <c r="K7" i="196"/>
  <c r="U7" i="194"/>
  <c r="R7" i="193"/>
  <c r="S7" i="195"/>
  <c r="X7" i="194"/>
  <c r="AF7" i="39"/>
  <c r="N7" i="196"/>
  <c r="AB161" i="31"/>
  <c r="P77" i="29"/>
  <c r="T7" i="192"/>
  <c r="V7" i="197"/>
  <c r="N7" i="198"/>
  <c r="AC7" i="39"/>
  <c r="Y7" i="197"/>
  <c r="O77" i="29"/>
  <c r="R77" i="29"/>
  <c r="R6" i="195"/>
  <c r="W6" i="194"/>
  <c r="V82" i="31"/>
  <c r="P6" i="198"/>
  <c r="M6" i="196"/>
  <c r="M77" i="29"/>
  <c r="H77" i="29"/>
  <c r="K77" i="29"/>
  <c r="V77" i="29"/>
  <c r="Q77" i="29"/>
  <c r="S77" i="29"/>
  <c r="N77" i="29"/>
  <c r="I77" i="29"/>
  <c r="C6" i="30"/>
  <c r="D6" i="30" s="1"/>
  <c r="E6" i="30" s="1"/>
  <c r="C10" i="30"/>
  <c r="D10" i="30" s="1"/>
  <c r="E10" i="30" s="1"/>
  <c r="C14" i="30"/>
  <c r="D14" i="30" s="1"/>
  <c r="E14" i="30" s="1"/>
  <c r="C18" i="30"/>
  <c r="D18" i="30" s="1"/>
  <c r="E18" i="30" s="1"/>
  <c r="C22" i="30"/>
  <c r="D22" i="30" s="1"/>
  <c r="E22" i="30" s="1"/>
  <c r="C26" i="30"/>
  <c r="D26" i="30" s="1"/>
  <c r="E26" i="30" s="1"/>
  <c r="C30" i="30"/>
  <c r="D30" i="30" s="1"/>
  <c r="E30" i="30" s="1"/>
  <c r="C4" i="30"/>
  <c r="D4" i="30" s="1"/>
  <c r="E4" i="30" s="1"/>
  <c r="C12" i="30"/>
  <c r="D12" i="30" s="1"/>
  <c r="E12" i="30" s="1"/>
  <c r="C20" i="30"/>
  <c r="D20" i="30" s="1"/>
  <c r="E20" i="30" s="1"/>
  <c r="C28" i="30"/>
  <c r="D28" i="30" s="1"/>
  <c r="E28" i="30" s="1"/>
  <c r="C5" i="30"/>
  <c r="D5" i="30" s="1"/>
  <c r="E5" i="30" s="1"/>
  <c r="C13" i="30"/>
  <c r="D13" i="30" s="1"/>
  <c r="E13" i="30" s="1"/>
  <c r="C21" i="30"/>
  <c r="D21" i="30" s="1"/>
  <c r="E21" i="30" s="1"/>
  <c r="C29" i="30"/>
  <c r="D29" i="30" s="1"/>
  <c r="E29" i="30" s="1"/>
  <c r="C7" i="30"/>
  <c r="D7" i="30" s="1"/>
  <c r="E7" i="30" s="1"/>
  <c r="C15" i="30"/>
  <c r="D15" i="30" s="1"/>
  <c r="E15" i="30" s="1"/>
  <c r="C23" i="30"/>
  <c r="D23" i="30" s="1"/>
  <c r="E23" i="30" s="1"/>
  <c r="C31" i="30"/>
  <c r="D31" i="30" s="1"/>
  <c r="E31" i="30" s="1"/>
  <c r="C3" i="30"/>
  <c r="D3" i="30" s="1"/>
  <c r="E3" i="30" s="1"/>
  <c r="C11" i="30"/>
  <c r="D11" i="30" s="1"/>
  <c r="E11" i="30" s="1"/>
  <c r="C19" i="30"/>
  <c r="D19" i="30" s="1"/>
  <c r="E19" i="30" s="1"/>
  <c r="C27" i="30"/>
  <c r="D27" i="30" s="1"/>
  <c r="E27" i="30" s="1"/>
  <c r="C16" i="30"/>
  <c r="D16" i="30" s="1"/>
  <c r="E16" i="30" s="1"/>
  <c r="C32" i="30"/>
  <c r="D32" i="30" s="1"/>
  <c r="E32" i="30" s="1"/>
  <c r="C17" i="30"/>
  <c r="D17" i="30" s="1"/>
  <c r="E17" i="30" s="1"/>
  <c r="C25" i="30"/>
  <c r="D25" i="30" s="1"/>
  <c r="E25" i="30" s="1"/>
  <c r="C8" i="30"/>
  <c r="D8" i="30" s="1"/>
  <c r="E8" i="30" s="1"/>
  <c r="C24" i="30"/>
  <c r="D24" i="30" s="1"/>
  <c r="E24" i="30" s="1"/>
  <c r="C9" i="30"/>
  <c r="D9" i="30" s="1"/>
  <c r="E9" i="30" s="1"/>
  <c r="L12" i="216"/>
  <c r="Q12" i="216"/>
  <c r="F11" i="218"/>
  <c r="M5" i="211"/>
  <c r="K5" i="212"/>
  <c r="Y5" i="110"/>
  <c r="L9" i="187"/>
  <c r="P9" i="187"/>
  <c r="H10" i="216"/>
  <c r="F11" i="219"/>
  <c r="N9" i="187"/>
  <c r="P5" i="208"/>
  <c r="F10" i="35"/>
  <c r="O6" i="211"/>
  <c r="J6" i="213"/>
  <c r="M6" i="210"/>
  <c r="AA6" i="110"/>
  <c r="M6" i="212"/>
  <c r="R6" i="207"/>
  <c r="S6" i="208"/>
  <c r="F10" i="216"/>
  <c r="O10" i="217"/>
  <c r="J12" i="220"/>
  <c r="O5" i="207"/>
  <c r="J5" i="212"/>
  <c r="S12" i="216"/>
  <c r="N9" i="216"/>
  <c r="U9" i="35"/>
  <c r="W9" i="35"/>
  <c r="L9" i="35"/>
  <c r="P9" i="35"/>
  <c r="M6" i="211"/>
  <c r="K6" i="212"/>
  <c r="P6" i="207"/>
  <c r="Q6" i="208"/>
  <c r="K6" i="210"/>
  <c r="Y6" i="110"/>
  <c r="L9" i="218"/>
  <c r="F10" i="220"/>
  <c r="L12" i="218"/>
  <c r="H6" i="213"/>
  <c r="J9" i="219"/>
  <c r="G5" i="213"/>
  <c r="R5" i="209"/>
  <c r="L5" i="211"/>
  <c r="S9" i="35"/>
  <c r="Q9" i="216"/>
  <c r="N9" i="35"/>
  <c r="J10" i="220"/>
  <c r="L16" i="210"/>
  <c r="I16" i="213"/>
  <c r="R16" i="208"/>
  <c r="L16" i="212"/>
  <c r="Z16" i="110"/>
  <c r="T16" i="209"/>
  <c r="Z6" i="110"/>
  <c r="L6" i="210"/>
  <c r="L10" i="217"/>
  <c r="O12" i="217"/>
  <c r="J10" i="217"/>
  <c r="J12" i="217"/>
  <c r="N12" i="218"/>
  <c r="F9" i="216"/>
  <c r="I5" i="213"/>
  <c r="T5" i="209"/>
  <c r="L5" i="210"/>
  <c r="L5" i="212"/>
  <c r="N5" i="211"/>
  <c r="R5" i="208"/>
  <c r="Z5" i="110"/>
  <c r="Q5" i="207"/>
  <c r="H12" i="216"/>
  <c r="F9" i="218"/>
  <c r="G6" i="213"/>
  <c r="R6" i="209"/>
  <c r="O6" i="207"/>
  <c r="J6" i="210"/>
  <c r="P6" i="208"/>
  <c r="X6" i="110"/>
  <c r="L6" i="211"/>
  <c r="J6" i="212"/>
  <c r="E14" i="18" l="1"/>
  <c r="HJ33" i="215"/>
  <c r="HI3" i="215"/>
  <c r="W40" i="29"/>
  <c r="W76" i="29" s="1"/>
  <c r="W5" i="112"/>
  <c r="U5" i="112"/>
  <c r="T99" i="112"/>
  <c r="HI95" i="215" s="1"/>
  <c r="T98" i="112"/>
  <c r="E20" i="18"/>
  <c r="HJ51" i="215"/>
  <c r="CK3" i="215"/>
  <c r="V200" i="29"/>
  <c r="V206" i="111" s="1"/>
  <c r="HJ78" i="215"/>
  <c r="E29" i="18"/>
  <c r="G4" i="10"/>
  <c r="E34" i="10"/>
  <c r="DL33" i="215" s="1"/>
  <c r="DL3" i="215"/>
  <c r="LA3" i="215"/>
  <c r="K38" i="81"/>
  <c r="LA33" i="215" s="1"/>
  <c r="AN76" i="29"/>
  <c r="HJ39" i="215"/>
  <c r="E16" i="18"/>
  <c r="E26" i="18"/>
  <c r="HJ69" i="215"/>
  <c r="HJ12" i="215"/>
  <c r="E7" i="18"/>
  <c r="X46" i="29"/>
  <c r="X82" i="29" s="1"/>
  <c r="X50" i="29"/>
  <c r="X86" i="29" s="1"/>
  <c r="HJ15" i="215"/>
  <c r="E8" i="18"/>
  <c r="E12" i="18"/>
  <c r="HJ27" i="215"/>
  <c r="HJ54" i="215"/>
  <c r="E21" i="18"/>
  <c r="Y24" i="31"/>
  <c r="E22" i="18"/>
  <c r="HJ57" i="215"/>
  <c r="FW33" i="215"/>
  <c r="M36" i="48"/>
  <c r="FX33" i="215" s="1"/>
  <c r="KZ3" i="215"/>
  <c r="J38" i="81"/>
  <c r="KZ33" i="215" s="1"/>
  <c r="AM76" i="29"/>
  <c r="AL35" i="29"/>
  <c r="HP10" i="215"/>
  <c r="G11" i="18"/>
  <c r="HR10" i="215" s="1"/>
  <c r="E28" i="18"/>
  <c r="HJ75" i="215"/>
  <c r="HJ87" i="215"/>
  <c r="E32" i="18"/>
  <c r="LB3" i="215"/>
  <c r="L38" i="81"/>
  <c r="LB33" i="215" s="1"/>
  <c r="AO76" i="29"/>
  <c r="AB35" i="29"/>
  <c r="EN3" i="215"/>
  <c r="K38" i="84"/>
  <c r="EN33" i="215" s="1"/>
  <c r="AN5" i="29"/>
  <c r="AN35" i="29" s="1"/>
  <c r="E18" i="18"/>
  <c r="HJ45" i="215"/>
  <c r="E10" i="18"/>
  <c r="HJ21" i="215"/>
  <c r="EM3" i="215"/>
  <c r="AM5" i="29"/>
  <c r="AM35" i="29" s="1"/>
  <c r="J38" i="84"/>
  <c r="EM33" i="215" s="1"/>
  <c r="E30" i="18"/>
  <c r="HJ81" i="215"/>
  <c r="GA33" i="215"/>
  <c r="Q36" i="48"/>
  <c r="GB33" i="215" s="1"/>
  <c r="HJ84" i="215"/>
  <c r="E31" i="18"/>
  <c r="EO3" i="215"/>
  <c r="AO5" i="29"/>
  <c r="AO35" i="29" s="1"/>
  <c r="L38" i="84"/>
  <c r="EO33" i="215" s="1"/>
  <c r="CO3" i="215"/>
  <c r="AG200" i="29"/>
  <c r="AG206" i="111" s="1"/>
  <c r="HJ60" i="215"/>
  <c r="E23" i="18"/>
  <c r="CI3" i="215"/>
  <c r="R200" i="29"/>
  <c r="R206" i="111" s="1"/>
  <c r="E17" i="18"/>
  <c r="HJ42" i="215"/>
  <c r="GE33" i="215"/>
  <c r="U36" i="48"/>
  <c r="GF33" i="215" s="1"/>
  <c r="E9" i="18"/>
  <c r="HJ18" i="215"/>
  <c r="E33" i="18"/>
  <c r="HJ90" i="215"/>
  <c r="HJ72" i="215"/>
  <c r="E27" i="18"/>
  <c r="FS33" i="215"/>
  <c r="I36" i="48"/>
  <c r="FT33" i="215" s="1"/>
  <c r="HJ48" i="215"/>
  <c r="E19" i="18"/>
  <c r="E13" i="187"/>
  <c r="F13" i="187" s="1"/>
  <c r="E13" i="35"/>
  <c r="F13" i="35" s="1"/>
  <c r="E13" i="218"/>
  <c r="F13" i="218" s="1"/>
  <c r="E13" i="216"/>
  <c r="F13" i="216" s="1"/>
  <c r="HJ36" i="215"/>
  <c r="E15" i="18"/>
  <c r="HJ63" i="215"/>
  <c r="E24" i="18"/>
  <c r="E25" i="18"/>
  <c r="HJ66" i="215"/>
  <c r="HJ30" i="215"/>
  <c r="E13" i="18"/>
  <c r="HJ6" i="215"/>
  <c r="U98" i="112"/>
  <c r="U99" i="112"/>
  <c r="HJ95" i="215" s="1"/>
  <c r="E5" i="18"/>
  <c r="X41" i="29"/>
  <c r="X77" i="29" s="1"/>
  <c r="G6" i="18"/>
  <c r="HP5" i="215"/>
  <c r="L5" i="213"/>
  <c r="U5" i="208"/>
  <c r="Q5" i="211"/>
  <c r="W5" i="209"/>
  <c r="AC5" i="110"/>
  <c r="O5" i="210"/>
  <c r="O5" i="212"/>
  <c r="T5" i="207"/>
  <c r="O6" i="212"/>
  <c r="AC6" i="110"/>
  <c r="T6" i="207"/>
  <c r="I6" i="213"/>
  <c r="R6" i="208"/>
  <c r="L6" i="212"/>
  <c r="N6" i="211"/>
  <c r="Q6" i="207"/>
  <c r="T6" i="209"/>
  <c r="Q16" i="207"/>
  <c r="L6" i="213"/>
  <c r="U6" i="208"/>
  <c r="Q6" i="211"/>
  <c r="O6" i="210"/>
  <c r="AD16" i="110"/>
  <c r="P16" i="210"/>
  <c r="V16" i="208"/>
  <c r="M16" i="213"/>
  <c r="U16" i="207"/>
  <c r="P16" i="212"/>
  <c r="X16" i="209"/>
  <c r="R16" i="211"/>
  <c r="O16" i="212"/>
  <c r="T16" i="207"/>
  <c r="L16" i="213"/>
  <c r="O16" i="210"/>
  <c r="AC16" i="110"/>
  <c r="U16" i="208"/>
  <c r="W16" i="209"/>
  <c r="Q16" i="211"/>
  <c r="K16" i="213"/>
  <c r="S16" i="207"/>
  <c r="P16" i="211"/>
  <c r="T16" i="208"/>
  <c r="N16" i="210"/>
  <c r="AB16" i="110"/>
  <c r="V16" i="209"/>
  <c r="N16" i="212"/>
  <c r="AE16" i="110"/>
  <c r="W16" i="208"/>
  <c r="Q16" i="210"/>
  <c r="S16" i="211"/>
  <c r="Y16" i="209"/>
  <c r="N16" i="213"/>
  <c r="V16" i="207"/>
  <c r="Q16" i="212"/>
  <c r="AQ70" i="29"/>
  <c r="AX70" i="29"/>
  <c r="AN70" i="29"/>
  <c r="AU70" i="29"/>
  <c r="S5" i="209"/>
  <c r="Y70" i="29"/>
  <c r="G70" i="29"/>
  <c r="G106" i="29" s="1"/>
  <c r="AL70" i="29"/>
  <c r="AP70" i="29"/>
  <c r="AH106" i="29"/>
  <c r="AX106" i="29"/>
  <c r="AJ106" i="29"/>
  <c r="AZ70" i="29"/>
  <c r="AJ70" i="29"/>
  <c r="BA70" i="29"/>
  <c r="AH70" i="29"/>
  <c r="BB70" i="29"/>
  <c r="AR70" i="29"/>
  <c r="AK70" i="29"/>
  <c r="AV70" i="29"/>
  <c r="AG70" i="29"/>
  <c r="BD70" i="29"/>
  <c r="AE70" i="29"/>
  <c r="AI70" i="29"/>
  <c r="AO70" i="29"/>
  <c r="AY70" i="29"/>
  <c r="Z70" i="29"/>
  <c r="AW70" i="29"/>
  <c r="AD70" i="29"/>
  <c r="AC70" i="29"/>
  <c r="AS70" i="29"/>
  <c r="AF70" i="29"/>
  <c r="AZ106" i="29"/>
  <c r="AB70" i="29"/>
  <c r="AM70" i="29"/>
  <c r="AP106" i="29"/>
  <c r="AT70" i="29"/>
  <c r="AA70" i="29"/>
  <c r="O16" i="211"/>
  <c r="G27" i="30"/>
  <c r="G29" i="30"/>
  <c r="I70" i="29"/>
  <c r="I106" i="29" s="1"/>
  <c r="Q70" i="29"/>
  <c r="Q106" i="29" s="1"/>
  <c r="H70" i="29"/>
  <c r="H106" i="29" s="1"/>
  <c r="T70" i="29"/>
  <c r="T106" i="29" s="1"/>
  <c r="AK106" i="29"/>
  <c r="BC106" i="29"/>
  <c r="J16" i="213"/>
  <c r="P5" i="207"/>
  <c r="R70" i="29"/>
  <c r="R106" i="29" s="1"/>
  <c r="J70" i="29"/>
  <c r="J106" i="29" s="1"/>
  <c r="AV106" i="29"/>
  <c r="AL106" i="29"/>
  <c r="AO106" i="29"/>
  <c r="AF106" i="29"/>
  <c r="BD106" i="29"/>
  <c r="BA106" i="29"/>
  <c r="AQ106" i="29"/>
  <c r="K5" i="210"/>
  <c r="R16" i="207"/>
  <c r="V70" i="29"/>
  <c r="V106" i="29" s="1"/>
  <c r="W70" i="29"/>
  <c r="W106" i="29" s="1"/>
  <c r="AS106" i="29"/>
  <c r="AI106" i="29"/>
  <c r="N70" i="29"/>
  <c r="N106" i="29" s="1"/>
  <c r="L70" i="29"/>
  <c r="L106" i="29" s="1"/>
  <c r="BB106" i="29"/>
  <c r="AC106" i="29"/>
  <c r="AU106" i="29"/>
  <c r="AE106" i="29"/>
  <c r="AA16" i="110"/>
  <c r="U16" i="209"/>
  <c r="K70" i="29"/>
  <c r="K106" i="29" s="1"/>
  <c r="M70" i="29"/>
  <c r="M106" i="29" s="1"/>
  <c r="P70" i="29"/>
  <c r="P106" i="29" s="1"/>
  <c r="AN106" i="29"/>
  <c r="BC70" i="29"/>
  <c r="AT106" i="29"/>
  <c r="AD106" i="29"/>
  <c r="AW106" i="29"/>
  <c r="AG106" i="29"/>
  <c r="AM106" i="29"/>
  <c r="S70" i="29"/>
  <c r="S106" i="29" s="1"/>
  <c r="U70" i="29"/>
  <c r="U106" i="29" s="1"/>
  <c r="M16" i="212"/>
  <c r="Q5" i="208"/>
  <c r="M16" i="210"/>
  <c r="O70" i="29"/>
  <c r="O106" i="29" s="1"/>
  <c r="AY106" i="29"/>
  <c r="G30" i="30"/>
  <c r="P8" i="166"/>
  <c r="X8" i="108"/>
  <c r="O8" i="165"/>
  <c r="L8" i="168"/>
  <c r="G8" i="170"/>
  <c r="J8" i="172"/>
  <c r="J8" i="169"/>
  <c r="R8" i="167"/>
  <c r="G9" i="30"/>
  <c r="G19" i="30"/>
  <c r="G21" i="30"/>
  <c r="G26" i="30"/>
  <c r="G24" i="30"/>
  <c r="G11" i="30"/>
  <c r="G13" i="30"/>
  <c r="G8" i="30"/>
  <c r="G3" i="30"/>
  <c r="G5" i="30"/>
  <c r="G17" i="30"/>
  <c r="G23" i="30"/>
  <c r="G20" i="30"/>
  <c r="G10" i="30"/>
  <c r="G32" i="30"/>
  <c r="G15" i="30"/>
  <c r="G12" i="30"/>
  <c r="G6" i="30"/>
  <c r="G16" i="30"/>
  <c r="G7" i="30"/>
  <c r="G4" i="30"/>
  <c r="G22" i="30"/>
  <c r="G18" i="30"/>
  <c r="G25" i="30"/>
  <c r="G31" i="30"/>
  <c r="G28" i="30"/>
  <c r="G14" i="30"/>
  <c r="T100" i="112" l="1"/>
  <c r="HI96" i="215" s="1"/>
  <c r="HI94" i="215"/>
  <c r="G12" i="18"/>
  <c r="HR11" i="215" s="1"/>
  <c r="HP11" i="215"/>
  <c r="G26" i="18"/>
  <c r="HR25" i="215" s="1"/>
  <c r="HP25" i="215"/>
  <c r="G34" i="10"/>
  <c r="H4" i="10"/>
  <c r="DO3" i="215" s="1"/>
  <c r="DN3" i="215"/>
  <c r="HP12" i="215"/>
  <c r="G13" i="18"/>
  <c r="HR12" i="215" s="1"/>
  <c r="HP29" i="215"/>
  <c r="G30" i="18"/>
  <c r="HR29" i="215" s="1"/>
  <c r="HP27" i="215"/>
  <c r="G28" i="18"/>
  <c r="HR27" i="215" s="1"/>
  <c r="G8" i="18"/>
  <c r="HR7" i="215" s="1"/>
  <c r="HP7" i="215"/>
  <c r="HP15" i="215"/>
  <c r="G16" i="18"/>
  <c r="HR15" i="215" s="1"/>
  <c r="HP28" i="215"/>
  <c r="G29" i="18"/>
  <c r="HR28" i="215" s="1"/>
  <c r="HJ3" i="215"/>
  <c r="E4" i="18"/>
  <c r="X40" i="29"/>
  <c r="X76" i="29" s="1"/>
  <c r="G27" i="18"/>
  <c r="HR26" i="215" s="1"/>
  <c r="HP26" i="215"/>
  <c r="HP24" i="215"/>
  <c r="G25" i="18"/>
  <c r="HR24" i="215" s="1"/>
  <c r="HP32" i="215"/>
  <c r="G33" i="18"/>
  <c r="HR32" i="215" s="1"/>
  <c r="G31" i="18"/>
  <c r="HR30" i="215" s="1"/>
  <c r="HP30" i="215"/>
  <c r="HL3" i="215"/>
  <c r="W99" i="112"/>
  <c r="HL95" i="215" s="1"/>
  <c r="W98" i="112"/>
  <c r="HP16" i="215"/>
  <c r="G17" i="18"/>
  <c r="HR16" i="215" s="1"/>
  <c r="HP23" i="215"/>
  <c r="G24" i="18"/>
  <c r="HR23" i="215" s="1"/>
  <c r="HP18" i="215"/>
  <c r="G19" i="18"/>
  <c r="HR18" i="215" s="1"/>
  <c r="G23" i="18"/>
  <c r="HR22" i="215" s="1"/>
  <c r="HP22" i="215"/>
  <c r="HP21" i="215"/>
  <c r="G22" i="18"/>
  <c r="HR21" i="215" s="1"/>
  <c r="HP8" i="215"/>
  <c r="G9" i="18"/>
  <c r="HR8" i="215" s="1"/>
  <c r="G10" i="18"/>
  <c r="HR9" i="215" s="1"/>
  <c r="HP9" i="215"/>
  <c r="F8" i="170"/>
  <c r="Q8" i="167"/>
  <c r="W8" i="108"/>
  <c r="K8" i="168"/>
  <c r="I8" i="169"/>
  <c r="O8" i="166"/>
  <c r="I8" i="172"/>
  <c r="N8" i="165"/>
  <c r="G15" i="18"/>
  <c r="HR14" i="215" s="1"/>
  <c r="HP14" i="215"/>
  <c r="G21" i="18"/>
  <c r="HR20" i="215" s="1"/>
  <c r="HP20" i="215"/>
  <c r="G7" i="18"/>
  <c r="HR6" i="215" s="1"/>
  <c r="HP6" i="215"/>
  <c r="G18" i="18"/>
  <c r="HR17" i="215" s="1"/>
  <c r="HP17" i="215"/>
  <c r="HP31" i="215"/>
  <c r="G32" i="18"/>
  <c r="HR31" i="215" s="1"/>
  <c r="HP19" i="215"/>
  <c r="G20" i="18"/>
  <c r="HR19" i="215" s="1"/>
  <c r="HP13" i="215"/>
  <c r="G14" i="18"/>
  <c r="HR13" i="215" s="1"/>
  <c r="X70" i="29"/>
  <c r="X106" i="29" s="1"/>
  <c r="U100" i="112"/>
  <c r="HJ94" i="215"/>
  <c r="HP4" i="215"/>
  <c r="G5" i="18"/>
  <c r="HR4" i="215" s="1"/>
  <c r="HR5" i="215"/>
  <c r="Q16" i="208"/>
  <c r="K16" i="210"/>
  <c r="H16" i="213"/>
  <c r="Y16" i="110"/>
  <c r="S16" i="209"/>
  <c r="M16" i="211"/>
  <c r="K16" i="212"/>
  <c r="P16" i="207"/>
  <c r="I4" i="30"/>
  <c r="I12" i="30"/>
  <c r="I19" i="30"/>
  <c r="I27" i="30"/>
  <c r="I5" i="30"/>
  <c r="I20" i="30"/>
  <c r="I28" i="30"/>
  <c r="I6" i="30"/>
  <c r="I13" i="30"/>
  <c r="I21" i="30"/>
  <c r="I29" i="30"/>
  <c r="I10" i="30"/>
  <c r="I17" i="30"/>
  <c r="I25" i="30"/>
  <c r="I7" i="30"/>
  <c r="I22" i="30"/>
  <c r="I8" i="30"/>
  <c r="I23" i="30"/>
  <c r="I9" i="30"/>
  <c r="I24" i="30"/>
  <c r="I16" i="30"/>
  <c r="I32" i="30"/>
  <c r="I11" i="30"/>
  <c r="I14" i="30"/>
  <c r="I15" i="30"/>
  <c r="I18" i="30"/>
  <c r="I26" i="30"/>
  <c r="I30" i="30"/>
  <c r="I31" i="30"/>
  <c r="I3" i="30"/>
  <c r="HP3" i="215" l="1"/>
  <c r="G4" i="18"/>
  <c r="HR3" i="215" s="1"/>
  <c r="DN33" i="215"/>
  <c r="H34" i="10"/>
  <c r="DO33" i="215" s="1"/>
  <c r="E34" i="18"/>
  <c r="HP33" i="215" s="1"/>
  <c r="L16" i="211"/>
  <c r="J16" i="210"/>
  <c r="P16" i="208"/>
  <c r="X16" i="110"/>
  <c r="G16" i="213"/>
  <c r="O16" i="207"/>
  <c r="J16" i="212"/>
  <c r="R16" i="209"/>
  <c r="HL94" i="215"/>
  <c r="W100" i="112"/>
  <c r="HL96" i="215" s="1"/>
  <c r="HJ96" i="215"/>
  <c r="G205" i="29"/>
  <c r="G211" i="111" s="1"/>
  <c r="H184" i="31" s="1"/>
  <c r="C22" i="111"/>
  <c r="B44" i="31"/>
  <c r="C33" i="111"/>
  <c r="B55" i="31"/>
  <c r="C18" i="111"/>
  <c r="B40" i="31"/>
  <c r="C19" i="111"/>
  <c r="B41" i="31"/>
  <c r="C7" i="111"/>
  <c r="B29" i="31"/>
  <c r="C32" i="111"/>
  <c r="B54" i="31"/>
  <c r="C26" i="111"/>
  <c r="B48" i="31"/>
  <c r="C12" i="111"/>
  <c r="B34" i="31"/>
  <c r="C29" i="111"/>
  <c r="B51" i="31"/>
  <c r="C5" i="111"/>
  <c r="F33" i="180"/>
  <c r="B27" i="31"/>
  <c r="F33" i="184"/>
  <c r="F33" i="182"/>
  <c r="F33" i="36"/>
  <c r="C34" i="111"/>
  <c r="B56" i="31"/>
  <c r="B49" i="31"/>
  <c r="C27" i="111"/>
  <c r="C28" i="111"/>
  <c r="B50" i="31"/>
  <c r="C11" i="111"/>
  <c r="B33" i="31"/>
  <c r="C16" i="111"/>
  <c r="B38" i="31"/>
  <c r="C24" i="111"/>
  <c r="B46" i="31"/>
  <c r="B30" i="31"/>
  <c r="C8" i="111"/>
  <c r="B35" i="31"/>
  <c r="C13" i="111"/>
  <c r="C9" i="111"/>
  <c r="B31" i="31"/>
  <c r="C30" i="111"/>
  <c r="B52" i="31"/>
  <c r="C31" i="111"/>
  <c r="B53" i="31"/>
  <c r="C21" i="111"/>
  <c r="B43" i="31"/>
  <c r="C20" i="111"/>
  <c r="B42" i="31"/>
  <c r="C25" i="111"/>
  <c r="B47" i="31"/>
  <c r="C23" i="111"/>
  <c r="B45" i="31"/>
  <c r="C14" i="111"/>
  <c r="B36" i="31"/>
  <c r="B39" i="31"/>
  <c r="C17" i="111"/>
  <c r="B32" i="31"/>
  <c r="C10" i="111"/>
  <c r="C15" i="111"/>
  <c r="B37" i="31"/>
  <c r="C6" i="111"/>
  <c r="B28" i="31"/>
  <c r="G34" i="18" l="1"/>
  <c r="HR33" i="215" s="1"/>
  <c r="E13" i="217"/>
  <c r="F13" i="217" s="1"/>
  <c r="G13" i="218"/>
  <c r="H13" i="218" s="1"/>
  <c r="G13" i="35"/>
  <c r="H13" i="35" s="1"/>
  <c r="G13" i="187"/>
  <c r="H13" i="187" s="1"/>
  <c r="E13" i="220"/>
  <c r="F13" i="220" s="1"/>
  <c r="G13" i="216"/>
  <c r="H13" i="216" s="1"/>
  <c r="E13" i="219"/>
  <c r="F13" i="219" s="1"/>
  <c r="BA31" i="111"/>
  <c r="Z31" i="111"/>
  <c r="AD31" i="111"/>
  <c r="C102" i="111"/>
  <c r="X31" i="111"/>
  <c r="O31" i="111"/>
  <c r="S31" i="111"/>
  <c r="AX31" i="111"/>
  <c r="J31" i="111"/>
  <c r="AA31" i="111"/>
  <c r="B110" i="31"/>
  <c r="W31" i="111"/>
  <c r="M31" i="111"/>
  <c r="AR31" i="111"/>
  <c r="V31" i="111"/>
  <c r="AY31" i="111"/>
  <c r="AF31" i="111"/>
  <c r="H31" i="111"/>
  <c r="AN31" i="111"/>
  <c r="F31" i="111"/>
  <c r="AS31" i="111"/>
  <c r="L31" i="111"/>
  <c r="AH31" i="111"/>
  <c r="AE31" i="111"/>
  <c r="P31" i="111"/>
  <c r="AB31" i="111"/>
  <c r="R31" i="111"/>
  <c r="BD31" i="111"/>
  <c r="AK31" i="111"/>
  <c r="AP31" i="111"/>
  <c r="K31" i="111"/>
  <c r="AV31" i="111"/>
  <c r="AW31" i="111"/>
  <c r="AU31" i="111"/>
  <c r="BC31" i="111"/>
  <c r="AO31" i="111"/>
  <c r="D31" i="111"/>
  <c r="T31" i="111"/>
  <c r="Y31" i="111"/>
  <c r="AC31" i="111"/>
  <c r="I31" i="111"/>
  <c r="BB31" i="111"/>
  <c r="U31" i="111"/>
  <c r="AG31" i="111"/>
  <c r="AZ31" i="111"/>
  <c r="AT31" i="111"/>
  <c r="G31" i="111"/>
  <c r="C173" i="111"/>
  <c r="C138" i="111"/>
  <c r="AQ31" i="111"/>
  <c r="AJ31" i="111"/>
  <c r="N31" i="111"/>
  <c r="AI31" i="111"/>
  <c r="AM31" i="111"/>
  <c r="C66" i="111"/>
  <c r="B147" i="31"/>
  <c r="AL31" i="111"/>
  <c r="Q31" i="111"/>
  <c r="E31" i="111"/>
  <c r="D55" i="31"/>
  <c r="B36" i="190"/>
  <c r="C55" i="31"/>
  <c r="B36" i="33"/>
  <c r="BA6" i="111"/>
  <c r="F6" i="111"/>
  <c r="BC6" i="111"/>
  <c r="AG6" i="111"/>
  <c r="D6" i="111"/>
  <c r="E6" i="111"/>
  <c r="AE6" i="111"/>
  <c r="M122" i="31" s="1"/>
  <c r="L6" i="111"/>
  <c r="T6" i="111"/>
  <c r="M6" i="111"/>
  <c r="V6" i="111"/>
  <c r="N6" i="111"/>
  <c r="W6" i="111"/>
  <c r="O6" i="111"/>
  <c r="X6" i="111"/>
  <c r="G6" i="111"/>
  <c r="P6" i="111"/>
  <c r="J6" i="111"/>
  <c r="S6" i="111"/>
  <c r="U6" i="111"/>
  <c r="AO6" i="111"/>
  <c r="BB6" i="111"/>
  <c r="AW6" i="111"/>
  <c r="B85" i="31"/>
  <c r="H6" i="111"/>
  <c r="R6" i="111"/>
  <c r="AB6" i="111"/>
  <c r="AV6" i="111"/>
  <c r="AA6" i="111"/>
  <c r="AQ6" i="111"/>
  <c r="AF6" i="111"/>
  <c r="Y6" i="111"/>
  <c r="B122" i="31"/>
  <c r="AN6" i="111"/>
  <c r="AL6" i="111"/>
  <c r="AP6" i="111"/>
  <c r="AJ6" i="111"/>
  <c r="AR6" i="111"/>
  <c r="K6" i="111"/>
  <c r="BD6" i="111"/>
  <c r="AI6" i="111"/>
  <c r="Q6" i="111"/>
  <c r="AX6" i="111"/>
  <c r="AH6" i="111"/>
  <c r="AU6" i="111"/>
  <c r="C148" i="111"/>
  <c r="AM6" i="111"/>
  <c r="I6" i="111"/>
  <c r="AK6" i="111"/>
  <c r="AT6" i="111"/>
  <c r="AS6" i="111"/>
  <c r="AY6" i="111"/>
  <c r="AZ6" i="111"/>
  <c r="AC6" i="111"/>
  <c r="C113" i="111"/>
  <c r="C77" i="111"/>
  <c r="AD6" i="111"/>
  <c r="C41" i="111"/>
  <c r="Z6" i="111"/>
  <c r="AC14" i="111"/>
  <c r="BC14" i="111"/>
  <c r="AE14" i="111"/>
  <c r="AG14" i="111"/>
  <c r="H14" i="111"/>
  <c r="P14" i="111"/>
  <c r="X14" i="111"/>
  <c r="M14" i="111"/>
  <c r="V14" i="111"/>
  <c r="N14" i="111"/>
  <c r="W14" i="111"/>
  <c r="D14" i="111"/>
  <c r="O14" i="111"/>
  <c r="E14" i="111"/>
  <c r="G14" i="111"/>
  <c r="Q14" i="111"/>
  <c r="BA14" i="111"/>
  <c r="K14" i="111"/>
  <c r="T14" i="111"/>
  <c r="J14" i="111"/>
  <c r="L14" i="111"/>
  <c r="AM14" i="111"/>
  <c r="AA14" i="111"/>
  <c r="AX14" i="111"/>
  <c r="R14" i="111"/>
  <c r="S14" i="111"/>
  <c r="AH14" i="111"/>
  <c r="AU14" i="111"/>
  <c r="AK14" i="111"/>
  <c r="BB14" i="111"/>
  <c r="AQ14" i="111"/>
  <c r="AS14" i="111"/>
  <c r="AB14" i="111"/>
  <c r="AT14" i="111"/>
  <c r="AR14" i="111"/>
  <c r="AV14" i="111"/>
  <c r="AO14" i="111"/>
  <c r="AN14" i="111"/>
  <c r="AJ14" i="111"/>
  <c r="AF14" i="111"/>
  <c r="F14" i="111"/>
  <c r="B93" i="31"/>
  <c r="Y14" i="111"/>
  <c r="AL14" i="111"/>
  <c r="AI14" i="111"/>
  <c r="AW14" i="111"/>
  <c r="U14" i="111"/>
  <c r="C156" i="111"/>
  <c r="I14" i="111"/>
  <c r="AP14" i="111"/>
  <c r="B130" i="31"/>
  <c r="BD14" i="111"/>
  <c r="C49" i="111"/>
  <c r="Z14" i="111"/>
  <c r="AD14" i="111"/>
  <c r="AZ14" i="111"/>
  <c r="C121" i="111"/>
  <c r="C85" i="111"/>
  <c r="AY14" i="111"/>
  <c r="AE21" i="111"/>
  <c r="BC21" i="111"/>
  <c r="C56" i="111"/>
  <c r="AZ21" i="111"/>
  <c r="AY21" i="111"/>
  <c r="BA21" i="111"/>
  <c r="AC21" i="111"/>
  <c r="N21" i="111"/>
  <c r="V21" i="111"/>
  <c r="AG21" i="111"/>
  <c r="M21" i="111"/>
  <c r="W21" i="111"/>
  <c r="C128" i="111"/>
  <c r="O21" i="111"/>
  <c r="X21" i="111"/>
  <c r="G21" i="111"/>
  <c r="P21" i="111"/>
  <c r="H21" i="111"/>
  <c r="Q21" i="111"/>
  <c r="E21" i="111"/>
  <c r="K21" i="111"/>
  <c r="T21" i="111"/>
  <c r="R21" i="111"/>
  <c r="S21" i="111"/>
  <c r="AW21" i="111"/>
  <c r="AB21" i="111"/>
  <c r="AO21" i="111"/>
  <c r="U21" i="111"/>
  <c r="D21" i="111"/>
  <c r="L21" i="111"/>
  <c r="BD21" i="111"/>
  <c r="Y21" i="111"/>
  <c r="AX21" i="111"/>
  <c r="AK21" i="111"/>
  <c r="F21" i="111"/>
  <c r="B137" i="31"/>
  <c r="AQ21" i="111"/>
  <c r="AF21" i="111"/>
  <c r="AU21" i="111"/>
  <c r="AN21" i="111"/>
  <c r="AI21" i="111"/>
  <c r="AM21" i="111"/>
  <c r="AH21" i="111"/>
  <c r="I21" i="111"/>
  <c r="BB21" i="111"/>
  <c r="AV21" i="111"/>
  <c r="AJ21" i="111"/>
  <c r="J21" i="111"/>
  <c r="AA21" i="111"/>
  <c r="AL21" i="111"/>
  <c r="AS21" i="111"/>
  <c r="C163" i="111"/>
  <c r="AT21" i="111"/>
  <c r="AP21" i="111"/>
  <c r="AR21" i="111"/>
  <c r="B100" i="31"/>
  <c r="C92" i="111"/>
  <c r="Z21" i="111"/>
  <c r="AD21" i="111"/>
  <c r="C35" i="31"/>
  <c r="D35" i="31"/>
  <c r="B16" i="190"/>
  <c r="B16" i="33"/>
  <c r="AZ11" i="111"/>
  <c r="Z11" i="111"/>
  <c r="C118" i="111"/>
  <c r="AG11" i="111"/>
  <c r="T11" i="111"/>
  <c r="AS11" i="111"/>
  <c r="K11" i="111"/>
  <c r="C153" i="111"/>
  <c r="AF11" i="111"/>
  <c r="V11" i="111"/>
  <c r="C46" i="111"/>
  <c r="I11" i="111"/>
  <c r="F11" i="111"/>
  <c r="AR11" i="111"/>
  <c r="AY11" i="111"/>
  <c r="AU11" i="111"/>
  <c r="M11" i="111"/>
  <c r="C82" i="111"/>
  <c r="Q11" i="111"/>
  <c r="N11" i="111"/>
  <c r="S11" i="111"/>
  <c r="G11" i="111"/>
  <c r="W11" i="111"/>
  <c r="B90" i="31"/>
  <c r="AC11" i="111"/>
  <c r="J11" i="111"/>
  <c r="B127" i="31"/>
  <c r="AW11" i="111"/>
  <c r="AE11" i="111"/>
  <c r="Y11" i="111"/>
  <c r="AT11" i="111"/>
  <c r="R11" i="111"/>
  <c r="AP11" i="111"/>
  <c r="AI11" i="111"/>
  <c r="AD11" i="111"/>
  <c r="AB11" i="111"/>
  <c r="AA11" i="111"/>
  <c r="BA11" i="111"/>
  <c r="AK11" i="111"/>
  <c r="AV11" i="111"/>
  <c r="P11" i="111"/>
  <c r="O11" i="111"/>
  <c r="BB11" i="111"/>
  <c r="AH11" i="111"/>
  <c r="L11" i="111"/>
  <c r="AO11" i="111"/>
  <c r="AX11" i="111"/>
  <c r="AN11" i="111"/>
  <c r="AL11" i="111"/>
  <c r="AQ11" i="111"/>
  <c r="H11" i="111"/>
  <c r="BD11" i="111"/>
  <c r="D11" i="111"/>
  <c r="U11" i="111"/>
  <c r="E11" i="111"/>
  <c r="BC11" i="111"/>
  <c r="AJ11" i="111"/>
  <c r="X11" i="111"/>
  <c r="AM11" i="111"/>
  <c r="P29" i="111"/>
  <c r="X29" i="111"/>
  <c r="AK29" i="111"/>
  <c r="B108" i="31"/>
  <c r="AH29" i="111"/>
  <c r="AX29" i="111"/>
  <c r="AU29" i="111"/>
  <c r="AW29" i="111"/>
  <c r="AJ29" i="111"/>
  <c r="Y29" i="111"/>
  <c r="C171" i="111"/>
  <c r="AP29" i="111"/>
  <c r="AT29" i="111"/>
  <c r="AM29" i="111"/>
  <c r="AQ29" i="111"/>
  <c r="AA29" i="111"/>
  <c r="BB29" i="111"/>
  <c r="B145" i="31"/>
  <c r="AI29" i="111"/>
  <c r="AV29" i="111"/>
  <c r="AS29" i="111"/>
  <c r="AF29" i="111"/>
  <c r="AN29" i="111"/>
  <c r="AB29" i="111"/>
  <c r="BD29" i="111"/>
  <c r="AO29" i="111"/>
  <c r="AL29" i="111"/>
  <c r="AR29" i="111"/>
  <c r="H29" i="111"/>
  <c r="O29" i="111"/>
  <c r="E29" i="111"/>
  <c r="W29" i="111"/>
  <c r="F29" i="111"/>
  <c r="AE29" i="111"/>
  <c r="N29" i="111"/>
  <c r="G29" i="111"/>
  <c r="I29" i="111"/>
  <c r="L29" i="111"/>
  <c r="V29" i="111"/>
  <c r="C136" i="111"/>
  <c r="Q29" i="111"/>
  <c r="T29" i="111"/>
  <c r="S29" i="111"/>
  <c r="AC29" i="111"/>
  <c r="D29" i="111"/>
  <c r="Z29" i="111"/>
  <c r="M29" i="111"/>
  <c r="AY29" i="111"/>
  <c r="BC29" i="111"/>
  <c r="AD29" i="111"/>
  <c r="BA29" i="111"/>
  <c r="R29" i="111"/>
  <c r="AG29" i="111"/>
  <c r="AZ29" i="111"/>
  <c r="U29" i="111"/>
  <c r="C64" i="111"/>
  <c r="K29" i="111"/>
  <c r="J29" i="111"/>
  <c r="C100" i="111"/>
  <c r="B21" i="190"/>
  <c r="C40" i="31"/>
  <c r="B21" i="33"/>
  <c r="D40" i="31"/>
  <c r="D37" i="31"/>
  <c r="C37" i="31"/>
  <c r="B18" i="33"/>
  <c r="B18" i="190"/>
  <c r="B26" i="33"/>
  <c r="C45" i="31"/>
  <c r="B26" i="190"/>
  <c r="D45" i="31"/>
  <c r="D53" i="31"/>
  <c r="B34" i="190"/>
  <c r="C53" i="31"/>
  <c r="B34" i="33"/>
  <c r="C43" i="111"/>
  <c r="AD8" i="111"/>
  <c r="C79" i="111"/>
  <c r="P8" i="111"/>
  <c r="BD8" i="111"/>
  <c r="AA8" i="111"/>
  <c r="V8" i="111"/>
  <c r="AL8" i="111"/>
  <c r="F8" i="111"/>
  <c r="AU8" i="111"/>
  <c r="Z8" i="111"/>
  <c r="X8" i="111"/>
  <c r="BB8" i="111"/>
  <c r="E8" i="111"/>
  <c r="AG8" i="111"/>
  <c r="G8" i="111"/>
  <c r="AE8" i="111"/>
  <c r="BA8" i="111"/>
  <c r="AR8" i="111"/>
  <c r="D8" i="111"/>
  <c r="L8" i="111"/>
  <c r="J8" i="111"/>
  <c r="AF8" i="111"/>
  <c r="BC8" i="111"/>
  <c r="AK8" i="111"/>
  <c r="K8" i="111"/>
  <c r="T8" i="111"/>
  <c r="AW8" i="111"/>
  <c r="M8" i="111"/>
  <c r="W8" i="111"/>
  <c r="H8" i="111"/>
  <c r="AX8" i="111"/>
  <c r="AJ8" i="111"/>
  <c r="U8" i="111"/>
  <c r="AV8" i="111"/>
  <c r="B124" i="31"/>
  <c r="AI8" i="111"/>
  <c r="I8" i="111"/>
  <c r="AO8" i="111"/>
  <c r="N8" i="111"/>
  <c r="Q8" i="111"/>
  <c r="AP8" i="111"/>
  <c r="AN8" i="111"/>
  <c r="S8" i="111"/>
  <c r="B87" i="31"/>
  <c r="AS8" i="111"/>
  <c r="AM8" i="111"/>
  <c r="AB8" i="111"/>
  <c r="AQ8" i="111"/>
  <c r="AZ8" i="111"/>
  <c r="AC8" i="111"/>
  <c r="Y8" i="111"/>
  <c r="AH8" i="111"/>
  <c r="C150" i="111"/>
  <c r="AY8" i="111"/>
  <c r="O8" i="111"/>
  <c r="R8" i="111"/>
  <c r="AT8" i="111"/>
  <c r="C115" i="111"/>
  <c r="D50" i="31"/>
  <c r="B31" i="190"/>
  <c r="C50" i="31"/>
  <c r="B31" i="33"/>
  <c r="C34" i="31"/>
  <c r="B15" i="190"/>
  <c r="B15" i="33"/>
  <c r="D34" i="31"/>
  <c r="U18" i="111"/>
  <c r="W18" i="111"/>
  <c r="AT18" i="111"/>
  <c r="AW18" i="111"/>
  <c r="V18" i="111"/>
  <c r="AU18" i="111"/>
  <c r="AB18" i="111"/>
  <c r="K18" i="111"/>
  <c r="J18" i="111"/>
  <c r="AY18" i="111"/>
  <c r="AE18" i="111"/>
  <c r="I18" i="111"/>
  <c r="R18" i="111"/>
  <c r="AA18" i="111"/>
  <c r="AF18" i="111"/>
  <c r="AX18" i="111"/>
  <c r="L18" i="111"/>
  <c r="AQ18" i="111"/>
  <c r="P18" i="111"/>
  <c r="X18" i="111"/>
  <c r="BC18" i="111"/>
  <c r="AJ18" i="111"/>
  <c r="AK18" i="111"/>
  <c r="BD18" i="111"/>
  <c r="AM18" i="111"/>
  <c r="AR18" i="111"/>
  <c r="C160" i="111"/>
  <c r="G18" i="111"/>
  <c r="F18" i="111"/>
  <c r="S18" i="111"/>
  <c r="BA18" i="111"/>
  <c r="AS18" i="111"/>
  <c r="Y18" i="111"/>
  <c r="H134" i="31" s="1"/>
  <c r="Q18" i="111"/>
  <c r="H18" i="111"/>
  <c r="AL18" i="111"/>
  <c r="AH18" i="111"/>
  <c r="O18" i="111"/>
  <c r="AI18" i="111"/>
  <c r="B97" i="31"/>
  <c r="B134" i="31"/>
  <c r="AZ18" i="111"/>
  <c r="AO18" i="111"/>
  <c r="C53" i="111"/>
  <c r="AN18" i="111"/>
  <c r="AD18" i="111"/>
  <c r="D18" i="111"/>
  <c r="AV18" i="111"/>
  <c r="AP18" i="111"/>
  <c r="Z18" i="111"/>
  <c r="N18" i="111"/>
  <c r="T18" i="111"/>
  <c r="M18" i="111"/>
  <c r="C89" i="111"/>
  <c r="BB18" i="111"/>
  <c r="AC18" i="111"/>
  <c r="AG18" i="111"/>
  <c r="C125" i="111"/>
  <c r="E18" i="111"/>
  <c r="AC15" i="111"/>
  <c r="U15" i="111"/>
  <c r="W15" i="111"/>
  <c r="AM15" i="111"/>
  <c r="E15" i="111"/>
  <c r="AX15" i="111"/>
  <c r="AL15" i="111"/>
  <c r="Z15" i="111"/>
  <c r="L15" i="111"/>
  <c r="BD15" i="111"/>
  <c r="AR15" i="111"/>
  <c r="AQ15" i="111"/>
  <c r="J15" i="111"/>
  <c r="N15" i="111"/>
  <c r="AH15" i="111"/>
  <c r="T15" i="111"/>
  <c r="AS15" i="111"/>
  <c r="AV15" i="111"/>
  <c r="AU15" i="111"/>
  <c r="AE15" i="111"/>
  <c r="AF15" i="111"/>
  <c r="AA15" i="111"/>
  <c r="BB15" i="111"/>
  <c r="AI15" i="111"/>
  <c r="Y15" i="111"/>
  <c r="AK15" i="111"/>
  <c r="C122" i="111"/>
  <c r="D15" i="111"/>
  <c r="AW15" i="111"/>
  <c r="BC15" i="111"/>
  <c r="AY15" i="111"/>
  <c r="M15" i="111"/>
  <c r="H15" i="111"/>
  <c r="K15" i="111"/>
  <c r="V15" i="111"/>
  <c r="AO15" i="111"/>
  <c r="P15" i="111"/>
  <c r="AT15" i="111"/>
  <c r="B131" i="31"/>
  <c r="C86" i="111"/>
  <c r="G15" i="111"/>
  <c r="AP15" i="111"/>
  <c r="AZ15" i="111"/>
  <c r="O15" i="111"/>
  <c r="R15" i="111"/>
  <c r="X15" i="111"/>
  <c r="AN15" i="111"/>
  <c r="Q15" i="111"/>
  <c r="AB15" i="111"/>
  <c r="BA15" i="111"/>
  <c r="I15" i="111"/>
  <c r="AJ15" i="111"/>
  <c r="AD15" i="111"/>
  <c r="S15" i="111"/>
  <c r="AG15" i="111"/>
  <c r="F15" i="111"/>
  <c r="B94" i="31"/>
  <c r="C157" i="111"/>
  <c r="C50" i="111"/>
  <c r="AH12" i="111"/>
  <c r="D12" i="111"/>
  <c r="BC12" i="111"/>
  <c r="M12" i="111"/>
  <c r="B128" i="31"/>
  <c r="U12" i="111"/>
  <c r="AW12" i="111"/>
  <c r="C47" i="111"/>
  <c r="K12" i="111"/>
  <c r="G12" i="111"/>
  <c r="B91" i="31"/>
  <c r="AS12" i="111"/>
  <c r="J12" i="111"/>
  <c r="R12" i="111"/>
  <c r="BB12" i="111"/>
  <c r="AK12" i="111"/>
  <c r="W12" i="111"/>
  <c r="AL12" i="111"/>
  <c r="AG12" i="111"/>
  <c r="AY12" i="111"/>
  <c r="C119" i="111"/>
  <c r="AE12" i="111"/>
  <c r="Y12" i="111"/>
  <c r="AC12" i="111"/>
  <c r="T12" i="111"/>
  <c r="V12" i="111"/>
  <c r="AQ12" i="111"/>
  <c r="L12" i="111"/>
  <c r="AR12" i="111"/>
  <c r="AB12" i="111"/>
  <c r="BD12" i="111"/>
  <c r="E12" i="111"/>
  <c r="AO12" i="111"/>
  <c r="Q12" i="111"/>
  <c r="AX12" i="111"/>
  <c r="AI12" i="111"/>
  <c r="H12" i="111"/>
  <c r="X12" i="111"/>
  <c r="C154" i="111"/>
  <c r="O12" i="111"/>
  <c r="F12" i="111"/>
  <c r="I12" i="111"/>
  <c r="AA12" i="111"/>
  <c r="C83" i="111"/>
  <c r="S12" i="111"/>
  <c r="AV12" i="111"/>
  <c r="AF12" i="111"/>
  <c r="BA12" i="111"/>
  <c r="N12" i="111"/>
  <c r="AN12" i="111"/>
  <c r="P12" i="111"/>
  <c r="AD12" i="111"/>
  <c r="AT12" i="111"/>
  <c r="AU12" i="111"/>
  <c r="AJ12" i="111"/>
  <c r="AZ12" i="111"/>
  <c r="Z12" i="111"/>
  <c r="AP12" i="111"/>
  <c r="AM12" i="111"/>
  <c r="AZ10" i="111"/>
  <c r="C117" i="111"/>
  <c r="C81" i="111"/>
  <c r="C45" i="111"/>
  <c r="AD10" i="111"/>
  <c r="BC10" i="111"/>
  <c r="R10" i="111"/>
  <c r="M10" i="111"/>
  <c r="F10" i="111"/>
  <c r="AW10" i="111"/>
  <c r="T10" i="111"/>
  <c r="AC10" i="111"/>
  <c r="I10" i="111"/>
  <c r="K10" i="111"/>
  <c r="U10" i="111"/>
  <c r="G10" i="111"/>
  <c r="AX10" i="111"/>
  <c r="AO10" i="111"/>
  <c r="Q10" i="111"/>
  <c r="S10" i="111"/>
  <c r="N10" i="111"/>
  <c r="O10" i="111"/>
  <c r="AQ10" i="111"/>
  <c r="AT10" i="111"/>
  <c r="AF10" i="111"/>
  <c r="AN10" i="111"/>
  <c r="V10" i="111"/>
  <c r="W10" i="111"/>
  <c r="D10" i="111"/>
  <c r="AH10" i="111"/>
  <c r="Z10" i="111"/>
  <c r="BB10" i="111"/>
  <c r="AJ10" i="111"/>
  <c r="AI10" i="111"/>
  <c r="H10" i="111"/>
  <c r="B126" i="31"/>
  <c r="AM10" i="111"/>
  <c r="B89" i="31"/>
  <c r="P10" i="111"/>
  <c r="Y10" i="111"/>
  <c r="C152" i="111"/>
  <c r="AK10" i="111"/>
  <c r="AG10" i="111"/>
  <c r="AB10" i="111"/>
  <c r="AP10" i="111"/>
  <c r="X10" i="111"/>
  <c r="AV10" i="111"/>
  <c r="AS10" i="111"/>
  <c r="AU10" i="111"/>
  <c r="AL10" i="111"/>
  <c r="AA10" i="111"/>
  <c r="AE10" i="111"/>
  <c r="AR10" i="111"/>
  <c r="AY10" i="111"/>
  <c r="J10" i="111"/>
  <c r="E10" i="111"/>
  <c r="BD10" i="111"/>
  <c r="BA10" i="111"/>
  <c r="L10" i="111"/>
  <c r="C62" i="111"/>
  <c r="D27" i="111"/>
  <c r="K27" i="111"/>
  <c r="T27" i="111"/>
  <c r="AT27" i="111"/>
  <c r="AO27" i="111"/>
  <c r="U27" i="111"/>
  <c r="Z27" i="111"/>
  <c r="AZ27" i="111"/>
  <c r="I27" i="111"/>
  <c r="S27" i="111"/>
  <c r="AU27" i="111"/>
  <c r="M27" i="111"/>
  <c r="BD27" i="111"/>
  <c r="AI27" i="111"/>
  <c r="H27" i="111"/>
  <c r="Q27" i="111"/>
  <c r="AH27" i="111"/>
  <c r="AR27" i="111"/>
  <c r="E27" i="111"/>
  <c r="AD27" i="111"/>
  <c r="AJ27" i="111"/>
  <c r="P27" i="111"/>
  <c r="Y27" i="111"/>
  <c r="AM27" i="111"/>
  <c r="AK27" i="111"/>
  <c r="N27" i="111"/>
  <c r="AF27" i="111"/>
  <c r="AQ27" i="111"/>
  <c r="AB27" i="111"/>
  <c r="L27" i="111"/>
  <c r="AP27" i="111"/>
  <c r="G27" i="111"/>
  <c r="AN27" i="111"/>
  <c r="BA27" i="111"/>
  <c r="AS27" i="111"/>
  <c r="AA27" i="111"/>
  <c r="R27" i="111"/>
  <c r="AG27" i="111"/>
  <c r="AY27" i="111"/>
  <c r="V27" i="111"/>
  <c r="J27" i="111"/>
  <c r="AX27" i="111"/>
  <c r="BC27" i="111"/>
  <c r="AC27" i="111"/>
  <c r="O27" i="111"/>
  <c r="AE27" i="111"/>
  <c r="B106" i="31"/>
  <c r="BB27" i="111"/>
  <c r="W27" i="111"/>
  <c r="AV27" i="111"/>
  <c r="F27" i="111"/>
  <c r="AL27" i="111"/>
  <c r="B143" i="31"/>
  <c r="C169" i="111"/>
  <c r="C134" i="111"/>
  <c r="X27" i="111"/>
  <c r="AW27" i="111"/>
  <c r="C98" i="111"/>
  <c r="C56" i="31"/>
  <c r="D56" i="31"/>
  <c r="B37" i="190"/>
  <c r="B37" i="33"/>
  <c r="B8" i="33"/>
  <c r="B8" i="190"/>
  <c r="C27" i="31"/>
  <c r="D27" i="31"/>
  <c r="C133" i="111"/>
  <c r="Z26" i="111"/>
  <c r="AZ26" i="111"/>
  <c r="AY26" i="111"/>
  <c r="AD26" i="111"/>
  <c r="AC26" i="111"/>
  <c r="C97" i="111"/>
  <c r="C61" i="111"/>
  <c r="AU26" i="111"/>
  <c r="BC26" i="111"/>
  <c r="V26" i="111"/>
  <c r="AT26" i="111"/>
  <c r="L26" i="111"/>
  <c r="AS26" i="111"/>
  <c r="AJ26" i="111"/>
  <c r="M26" i="111"/>
  <c r="AR26" i="111"/>
  <c r="E26" i="111"/>
  <c r="Y26" i="111"/>
  <c r="D26" i="111"/>
  <c r="K26" i="111"/>
  <c r="U26" i="111"/>
  <c r="AA26" i="111"/>
  <c r="O26" i="111"/>
  <c r="BA26" i="111"/>
  <c r="AL26" i="111"/>
  <c r="S26" i="111"/>
  <c r="B142" i="31"/>
  <c r="AK26" i="111"/>
  <c r="P26" i="111"/>
  <c r="Q26" i="111"/>
  <c r="AX26" i="111"/>
  <c r="AH26" i="111"/>
  <c r="H26" i="111"/>
  <c r="W26" i="111"/>
  <c r="C168" i="111"/>
  <c r="X26" i="111"/>
  <c r="BD26" i="111"/>
  <c r="AE26" i="111"/>
  <c r="AV26" i="111"/>
  <c r="G26" i="111"/>
  <c r="F26" i="111"/>
  <c r="AB26" i="111"/>
  <c r="BB26" i="111"/>
  <c r="AN26" i="111"/>
  <c r="AO26" i="111"/>
  <c r="AI26" i="111"/>
  <c r="AG26" i="111"/>
  <c r="AM26" i="111"/>
  <c r="N26" i="111"/>
  <c r="B105" i="31"/>
  <c r="AW26" i="111"/>
  <c r="I26" i="111"/>
  <c r="AP26" i="111"/>
  <c r="T26" i="111"/>
  <c r="J26" i="111"/>
  <c r="R26" i="111"/>
  <c r="AF26" i="111"/>
  <c r="AQ26" i="111"/>
  <c r="C52" i="111"/>
  <c r="C88" i="111"/>
  <c r="T17" i="111"/>
  <c r="H17" i="111"/>
  <c r="AM17" i="111"/>
  <c r="BB17" i="111"/>
  <c r="AK17" i="111"/>
  <c r="AT17" i="111"/>
  <c r="AJ17" i="111"/>
  <c r="Z17" i="111"/>
  <c r="AZ17" i="111"/>
  <c r="E17" i="111"/>
  <c r="AY17" i="111"/>
  <c r="B133" i="31"/>
  <c r="AW17" i="111"/>
  <c r="AX17" i="111"/>
  <c r="AS17" i="111"/>
  <c r="D17" i="111"/>
  <c r="P17" i="111"/>
  <c r="AV17" i="111"/>
  <c r="C124" i="111"/>
  <c r="BD17" i="111"/>
  <c r="L17" i="111"/>
  <c r="X17" i="111"/>
  <c r="AO17" i="111"/>
  <c r="AD17" i="111"/>
  <c r="AN17" i="111"/>
  <c r="AE17" i="111"/>
  <c r="S17" i="111"/>
  <c r="AU17" i="111"/>
  <c r="AI17" i="111"/>
  <c r="AR17" i="111"/>
  <c r="AG17" i="111"/>
  <c r="AQ17" i="111"/>
  <c r="I17" i="111"/>
  <c r="O17" i="111"/>
  <c r="AL17" i="111"/>
  <c r="BC17" i="111"/>
  <c r="W17" i="111"/>
  <c r="AP17" i="111"/>
  <c r="M17" i="111"/>
  <c r="AA17" i="111"/>
  <c r="Y17" i="111"/>
  <c r="U17" i="111"/>
  <c r="AH17" i="111"/>
  <c r="J17" i="111"/>
  <c r="AC17" i="111"/>
  <c r="AF17" i="111"/>
  <c r="K17" i="111"/>
  <c r="N17" i="111"/>
  <c r="F17" i="111"/>
  <c r="V17" i="111"/>
  <c r="B96" i="31"/>
  <c r="C159" i="111"/>
  <c r="AB17" i="111"/>
  <c r="BA17" i="111"/>
  <c r="Q17" i="111"/>
  <c r="R17" i="111"/>
  <c r="G17" i="111"/>
  <c r="B23" i="33"/>
  <c r="D42" i="31"/>
  <c r="B23" i="190"/>
  <c r="C42" i="31"/>
  <c r="B12" i="190"/>
  <c r="D31" i="31"/>
  <c r="C31" i="31"/>
  <c r="B12" i="33"/>
  <c r="B19" i="190"/>
  <c r="C38" i="31"/>
  <c r="D38" i="31"/>
  <c r="B19" i="33"/>
  <c r="D49" i="31"/>
  <c r="C49" i="31"/>
  <c r="B30" i="190"/>
  <c r="B30" i="33"/>
  <c r="S34" i="111"/>
  <c r="P34" i="111"/>
  <c r="AH34" i="111"/>
  <c r="AM34" i="111"/>
  <c r="N34" i="111"/>
  <c r="AI34" i="111"/>
  <c r="AS34" i="111"/>
  <c r="AP34" i="111"/>
  <c r="AB34" i="111"/>
  <c r="O34" i="111"/>
  <c r="W34" i="111"/>
  <c r="I34" i="111"/>
  <c r="R34" i="111"/>
  <c r="AO34" i="111"/>
  <c r="AC34" i="111"/>
  <c r="G34" i="111"/>
  <c r="AT34" i="111"/>
  <c r="Q34" i="111"/>
  <c r="BB34" i="111"/>
  <c r="M34" i="111"/>
  <c r="AV34" i="111"/>
  <c r="F34" i="111"/>
  <c r="K34" i="111"/>
  <c r="C176" i="111"/>
  <c r="AR34" i="111"/>
  <c r="U34" i="111"/>
  <c r="B113" i="31"/>
  <c r="AQ34" i="111"/>
  <c r="AX34" i="111"/>
  <c r="AU34" i="111"/>
  <c r="AK34" i="111"/>
  <c r="AW34" i="111"/>
  <c r="Y34" i="111"/>
  <c r="X34" i="111"/>
  <c r="V34" i="111"/>
  <c r="B150" i="31"/>
  <c r="AF34" i="111"/>
  <c r="H34" i="111"/>
  <c r="BA34" i="111"/>
  <c r="AG34" i="111"/>
  <c r="J34" i="111"/>
  <c r="AE34" i="111"/>
  <c r="BC34" i="111"/>
  <c r="AY34" i="111"/>
  <c r="AD34" i="111"/>
  <c r="AL34" i="111"/>
  <c r="AA34" i="111"/>
  <c r="C105" i="111"/>
  <c r="E34" i="111"/>
  <c r="L34" i="111"/>
  <c r="D34" i="111"/>
  <c r="C69" i="111"/>
  <c r="T34" i="111"/>
  <c r="Z34" i="111"/>
  <c r="BD34" i="111"/>
  <c r="AN34" i="111"/>
  <c r="C141" i="111"/>
  <c r="AJ34" i="111"/>
  <c r="AZ34" i="111"/>
  <c r="D54" i="31"/>
  <c r="C54" i="31"/>
  <c r="B35" i="33"/>
  <c r="B35" i="190"/>
  <c r="AZ7" i="111"/>
  <c r="AE7" i="111"/>
  <c r="AY7" i="111"/>
  <c r="AC7" i="111"/>
  <c r="AD7" i="111"/>
  <c r="C114" i="111"/>
  <c r="BC7" i="111"/>
  <c r="Z7" i="111"/>
  <c r="C42" i="111"/>
  <c r="AG7" i="111"/>
  <c r="J7" i="111"/>
  <c r="R7" i="111"/>
  <c r="F7" i="111"/>
  <c r="M7" i="111"/>
  <c r="V7" i="111"/>
  <c r="N7" i="111"/>
  <c r="W7" i="111"/>
  <c r="O7" i="111"/>
  <c r="X7" i="111"/>
  <c r="G7" i="111"/>
  <c r="P7" i="111"/>
  <c r="D7" i="111"/>
  <c r="K7" i="111"/>
  <c r="T7" i="111"/>
  <c r="H7" i="111"/>
  <c r="AI7" i="111"/>
  <c r="AN7" i="111"/>
  <c r="B123" i="31"/>
  <c r="AM7" i="111"/>
  <c r="BA7" i="111"/>
  <c r="I7" i="111"/>
  <c r="L7" i="111"/>
  <c r="AW7" i="111"/>
  <c r="AX7" i="111"/>
  <c r="AU7" i="111"/>
  <c r="Q7" i="111"/>
  <c r="AT7" i="111"/>
  <c r="C149" i="111"/>
  <c r="AH7" i="111"/>
  <c r="AV7" i="111"/>
  <c r="S7" i="111"/>
  <c r="BD7" i="111"/>
  <c r="AJ7" i="111"/>
  <c r="AS7" i="111"/>
  <c r="U7" i="111"/>
  <c r="AP7" i="111"/>
  <c r="AB7" i="111"/>
  <c r="E7" i="111"/>
  <c r="AK7" i="111"/>
  <c r="AR7" i="111"/>
  <c r="B86" i="31"/>
  <c r="AQ7" i="111"/>
  <c r="BB7" i="111"/>
  <c r="Y7" i="111"/>
  <c r="AL7" i="111"/>
  <c r="AO7" i="111"/>
  <c r="AF7" i="111"/>
  <c r="AA7" i="111"/>
  <c r="C78" i="111"/>
  <c r="B29" i="190"/>
  <c r="B29" i="33"/>
  <c r="D48" i="31"/>
  <c r="C48" i="31"/>
  <c r="C137" i="111"/>
  <c r="Z30" i="111"/>
  <c r="D30" i="111"/>
  <c r="C101" i="111"/>
  <c r="AC30" i="111"/>
  <c r="AG30" i="111"/>
  <c r="C65" i="111"/>
  <c r="E30" i="111"/>
  <c r="K30" i="111"/>
  <c r="AI30" i="111"/>
  <c r="AR30" i="111"/>
  <c r="AB30" i="111"/>
  <c r="B146" i="31"/>
  <c r="AW30" i="111"/>
  <c r="AE30" i="111"/>
  <c r="S30" i="111"/>
  <c r="BB30" i="111"/>
  <c r="AA30" i="111"/>
  <c r="X30" i="111"/>
  <c r="AM30" i="111"/>
  <c r="AU30" i="111"/>
  <c r="I30" i="111"/>
  <c r="M30" i="111"/>
  <c r="P30" i="111"/>
  <c r="L30" i="111"/>
  <c r="AQ30" i="111"/>
  <c r="AP30" i="111"/>
  <c r="G30" i="111"/>
  <c r="Q30" i="111"/>
  <c r="U30" i="111"/>
  <c r="AJ30" i="111"/>
  <c r="H30" i="111"/>
  <c r="AX30" i="111"/>
  <c r="AS30" i="111"/>
  <c r="J30" i="111"/>
  <c r="AF30" i="111"/>
  <c r="AH30" i="111"/>
  <c r="R30" i="111"/>
  <c r="AO30" i="111"/>
  <c r="C172" i="111"/>
  <c r="AY30" i="111"/>
  <c r="T30" i="111"/>
  <c r="BA30" i="111"/>
  <c r="O30" i="111"/>
  <c r="AL30" i="111"/>
  <c r="Y30" i="111"/>
  <c r="AD30" i="111"/>
  <c r="AV30" i="111"/>
  <c r="V30" i="111"/>
  <c r="B109" i="31"/>
  <c r="F30" i="111"/>
  <c r="AN30" i="111"/>
  <c r="N30" i="111"/>
  <c r="W30" i="111"/>
  <c r="AT30" i="111"/>
  <c r="BC30" i="111"/>
  <c r="AZ30" i="111"/>
  <c r="AK30" i="111"/>
  <c r="BD30" i="111"/>
  <c r="B10" i="190"/>
  <c r="D29" i="31"/>
  <c r="B10" i="33"/>
  <c r="C29" i="31"/>
  <c r="B20" i="33"/>
  <c r="B20" i="190"/>
  <c r="D39" i="31"/>
  <c r="C39" i="31"/>
  <c r="AV20" i="111"/>
  <c r="K20" i="111"/>
  <c r="L20" i="111"/>
  <c r="V20" i="111"/>
  <c r="U20" i="111"/>
  <c r="R20" i="111"/>
  <c r="AE20" i="111"/>
  <c r="I20" i="111"/>
  <c r="S20" i="111"/>
  <c r="T20" i="111"/>
  <c r="AG20" i="111"/>
  <c r="AQ20" i="111"/>
  <c r="AU20" i="111"/>
  <c r="H20" i="111"/>
  <c r="Q20" i="111"/>
  <c r="AX20" i="111"/>
  <c r="C162" i="111"/>
  <c r="E20" i="111"/>
  <c r="AP20" i="111"/>
  <c r="AW20" i="111"/>
  <c r="P20" i="111"/>
  <c r="AI20" i="111"/>
  <c r="AL20" i="111"/>
  <c r="AT20" i="111"/>
  <c r="G20" i="111"/>
  <c r="AJ20" i="111"/>
  <c r="B136" i="31"/>
  <c r="X20" i="111"/>
  <c r="B99" i="31"/>
  <c r="W20" i="111"/>
  <c r="AF20" i="111"/>
  <c r="BD20" i="111"/>
  <c r="AC20" i="111"/>
  <c r="AA20" i="111"/>
  <c r="AO20" i="111"/>
  <c r="BC20" i="111"/>
  <c r="AB20" i="111"/>
  <c r="BA20" i="111"/>
  <c r="AK20" i="111"/>
  <c r="AH20" i="111"/>
  <c r="D20" i="111"/>
  <c r="AN20" i="111"/>
  <c r="Y20" i="111"/>
  <c r="J20" i="111"/>
  <c r="M20" i="111"/>
  <c r="AZ20" i="111"/>
  <c r="O20" i="111"/>
  <c r="BB20" i="111"/>
  <c r="Z20" i="111"/>
  <c r="C127" i="111"/>
  <c r="AY20" i="111"/>
  <c r="AR20" i="111"/>
  <c r="AS20" i="111"/>
  <c r="F20" i="111"/>
  <c r="AD20" i="111"/>
  <c r="C55" i="111"/>
  <c r="C91" i="111"/>
  <c r="AM20" i="111"/>
  <c r="N20" i="111"/>
  <c r="C44" i="111"/>
  <c r="AZ9" i="111"/>
  <c r="C116" i="111"/>
  <c r="G9" i="111"/>
  <c r="C80" i="111"/>
  <c r="F9" i="111"/>
  <c r="I9" i="111"/>
  <c r="AI9" i="111"/>
  <c r="AU9" i="111"/>
  <c r="AO9" i="111"/>
  <c r="E9" i="111"/>
  <c r="J9" i="111"/>
  <c r="Z9" i="111"/>
  <c r="AP9" i="111"/>
  <c r="AT9" i="111"/>
  <c r="V9" i="111"/>
  <c r="AV9" i="111"/>
  <c r="AA9" i="111"/>
  <c r="AD9" i="111"/>
  <c r="AB9" i="111"/>
  <c r="AX9" i="111"/>
  <c r="AN9" i="111"/>
  <c r="AC9" i="111"/>
  <c r="M9" i="111"/>
  <c r="BC9" i="111"/>
  <c r="AL9" i="111"/>
  <c r="AW9" i="111"/>
  <c r="R9" i="111"/>
  <c r="AE9" i="111"/>
  <c r="N9" i="111"/>
  <c r="AK9" i="111"/>
  <c r="AJ9" i="111"/>
  <c r="X9" i="111"/>
  <c r="T9" i="111"/>
  <c r="P9" i="111"/>
  <c r="AR9" i="111"/>
  <c r="C151" i="111"/>
  <c r="AF9" i="111"/>
  <c r="D9" i="111"/>
  <c r="Y9" i="111"/>
  <c r="H125" i="31" s="1"/>
  <c r="AQ9" i="111"/>
  <c r="L9" i="111"/>
  <c r="AG9" i="111"/>
  <c r="AH9" i="111"/>
  <c r="W9" i="111"/>
  <c r="Q9" i="111"/>
  <c r="AM9" i="111"/>
  <c r="H9" i="111"/>
  <c r="BD9" i="111"/>
  <c r="S9" i="111"/>
  <c r="O9" i="111"/>
  <c r="U9" i="111"/>
  <c r="K9" i="111"/>
  <c r="AS9" i="111"/>
  <c r="AY9" i="111"/>
  <c r="BB9" i="111"/>
  <c r="B88" i="31"/>
  <c r="B125" i="31"/>
  <c r="BA9" i="111"/>
  <c r="K16" i="111"/>
  <c r="AC16" i="111"/>
  <c r="AP16" i="111"/>
  <c r="AD16" i="111"/>
  <c r="AK16" i="111"/>
  <c r="C87" i="111"/>
  <c r="M16" i="111"/>
  <c r="AY16" i="111"/>
  <c r="AS16" i="111"/>
  <c r="AW16" i="111"/>
  <c r="C158" i="111"/>
  <c r="B132" i="31"/>
  <c r="AQ16" i="111"/>
  <c r="AL16" i="111"/>
  <c r="Y16" i="111"/>
  <c r="AX16" i="111"/>
  <c r="C123" i="111"/>
  <c r="D16" i="111"/>
  <c r="AA16" i="111"/>
  <c r="AT16" i="111"/>
  <c r="AZ16" i="111"/>
  <c r="Z16" i="111"/>
  <c r="T16" i="111"/>
  <c r="O16" i="111"/>
  <c r="AU16" i="111"/>
  <c r="AO16" i="111"/>
  <c r="AG16" i="111"/>
  <c r="BC16" i="111"/>
  <c r="BB16" i="111"/>
  <c r="N16" i="111"/>
  <c r="G16" i="111"/>
  <c r="C51" i="111"/>
  <c r="AB16" i="111"/>
  <c r="W16" i="111"/>
  <c r="BD16" i="111"/>
  <c r="R16" i="111"/>
  <c r="BA16" i="111"/>
  <c r="S16" i="111"/>
  <c r="B95" i="31"/>
  <c r="X16" i="111"/>
  <c r="AH16" i="111"/>
  <c r="H16" i="111"/>
  <c r="AI16" i="111"/>
  <c r="AE16" i="111"/>
  <c r="AV16" i="111"/>
  <c r="V16" i="111"/>
  <c r="L16" i="111"/>
  <c r="P16" i="111"/>
  <c r="J16" i="111"/>
  <c r="AF16" i="111"/>
  <c r="F16" i="111"/>
  <c r="AR16" i="111"/>
  <c r="AM16" i="111"/>
  <c r="AN16" i="111"/>
  <c r="AJ16" i="111"/>
  <c r="I16" i="111"/>
  <c r="Q16" i="111"/>
  <c r="U16" i="111"/>
  <c r="E16" i="111"/>
  <c r="C76" i="111"/>
  <c r="F5" i="111"/>
  <c r="X5" i="111"/>
  <c r="AV5" i="111"/>
  <c r="P5" i="111"/>
  <c r="AF5" i="111"/>
  <c r="AM5" i="111"/>
  <c r="I5" i="111"/>
  <c r="Z5" i="111"/>
  <c r="S5" i="111"/>
  <c r="D195" i="31"/>
  <c r="AA5" i="111"/>
  <c r="AB5" i="111"/>
  <c r="O5" i="111"/>
  <c r="AX5" i="111"/>
  <c r="BC5" i="111"/>
  <c r="AN5" i="111"/>
  <c r="Y5" i="111"/>
  <c r="BA5" i="111"/>
  <c r="AJ5" i="111"/>
  <c r="AC5" i="111"/>
  <c r="AE5" i="111"/>
  <c r="AR5" i="111"/>
  <c r="G5" i="111"/>
  <c r="C147" i="111"/>
  <c r="H5" i="111"/>
  <c r="AU5" i="111"/>
  <c r="AQ5" i="111"/>
  <c r="AD5" i="111"/>
  <c r="C112" i="111"/>
  <c r="Q5" i="111"/>
  <c r="D5" i="111"/>
  <c r="AI5" i="111"/>
  <c r="K5" i="111"/>
  <c r="AK5" i="111"/>
  <c r="N5" i="111"/>
  <c r="E5" i="111"/>
  <c r="C40" i="111"/>
  <c r="U5" i="111"/>
  <c r="C11" i="180" s="1"/>
  <c r="W5" i="111"/>
  <c r="AG5" i="111"/>
  <c r="AO5" i="111"/>
  <c r="T5" i="111"/>
  <c r="AT5" i="111"/>
  <c r="BB5" i="111"/>
  <c r="AL5" i="111"/>
  <c r="AW5" i="111"/>
  <c r="L5" i="111"/>
  <c r="AS5" i="111"/>
  <c r="AZ5" i="111"/>
  <c r="V5" i="111"/>
  <c r="B84" i="31"/>
  <c r="AP5" i="111"/>
  <c r="BD5" i="111"/>
  <c r="B121" i="31"/>
  <c r="M5" i="111"/>
  <c r="AH5" i="111"/>
  <c r="AY5" i="111"/>
  <c r="J5" i="111"/>
  <c r="R5" i="111"/>
  <c r="C11" i="184" s="1"/>
  <c r="N32" i="111"/>
  <c r="R32" i="111"/>
  <c r="T32" i="111"/>
  <c r="V32" i="111"/>
  <c r="W32" i="111"/>
  <c r="L32" i="111"/>
  <c r="AL32" i="111"/>
  <c r="G32" i="111"/>
  <c r="AW32" i="111"/>
  <c r="J32" i="111"/>
  <c r="AI32" i="111"/>
  <c r="AS32" i="111"/>
  <c r="O32" i="111"/>
  <c r="AR32" i="111"/>
  <c r="BB32" i="111"/>
  <c r="BD32" i="111"/>
  <c r="AA32" i="111"/>
  <c r="AM32" i="111"/>
  <c r="AK32" i="111"/>
  <c r="AT32" i="111"/>
  <c r="AV32" i="111"/>
  <c r="K32" i="111"/>
  <c r="F32" i="111"/>
  <c r="X32" i="111"/>
  <c r="C174" i="111"/>
  <c r="S32" i="111"/>
  <c r="M32" i="111"/>
  <c r="AO32" i="111"/>
  <c r="Y32" i="111"/>
  <c r="C139" i="111"/>
  <c r="AQ32" i="111"/>
  <c r="U32" i="111"/>
  <c r="AU32" i="111"/>
  <c r="AB32" i="111"/>
  <c r="AC32" i="111"/>
  <c r="B111" i="31"/>
  <c r="AF32" i="111"/>
  <c r="C67" i="111"/>
  <c r="AJ32" i="111"/>
  <c r="D32" i="111"/>
  <c r="AE32" i="111"/>
  <c r="AH32" i="111"/>
  <c r="AD32" i="111"/>
  <c r="BA32" i="111"/>
  <c r="AY32" i="111"/>
  <c r="AG32" i="111"/>
  <c r="I32" i="111"/>
  <c r="C103" i="111"/>
  <c r="Q32" i="111"/>
  <c r="BC32" i="111"/>
  <c r="AX32" i="111"/>
  <c r="AN32" i="111"/>
  <c r="H32" i="111"/>
  <c r="AZ32" i="111"/>
  <c r="Z32" i="111"/>
  <c r="B148" i="31"/>
  <c r="AP32" i="111"/>
  <c r="E32" i="111"/>
  <c r="P32" i="111"/>
  <c r="B22" i="190"/>
  <c r="B22" i="33"/>
  <c r="C41" i="31"/>
  <c r="D41" i="31"/>
  <c r="B25" i="190"/>
  <c r="B25" i="33"/>
  <c r="C44" i="31"/>
  <c r="D44" i="31"/>
  <c r="R23" i="111"/>
  <c r="AD23" i="111"/>
  <c r="V23" i="111"/>
  <c r="AF23" i="111"/>
  <c r="BB23" i="111"/>
  <c r="AW23" i="111"/>
  <c r="AT23" i="111"/>
  <c r="I23" i="111"/>
  <c r="S23" i="111"/>
  <c r="B102" i="31"/>
  <c r="AA23" i="111"/>
  <c r="O23" i="111"/>
  <c r="Y23" i="111"/>
  <c r="AX23" i="111"/>
  <c r="C94" i="111"/>
  <c r="AG23" i="111"/>
  <c r="D23" i="111"/>
  <c r="C58" i="111"/>
  <c r="X23" i="111"/>
  <c r="AN23" i="111"/>
  <c r="J23" i="111"/>
  <c r="T23" i="111"/>
  <c r="F23" i="111"/>
  <c r="AO23" i="111"/>
  <c r="B139" i="31"/>
  <c r="AC23" i="111"/>
  <c r="AM23" i="111"/>
  <c r="G23" i="111"/>
  <c r="H23" i="111"/>
  <c r="AP23" i="111"/>
  <c r="K23" i="111"/>
  <c r="AB23" i="111"/>
  <c r="W23" i="111"/>
  <c r="AV23" i="111"/>
  <c r="AS23" i="111"/>
  <c r="BC23" i="111"/>
  <c r="E23" i="111"/>
  <c r="AL23" i="111"/>
  <c r="Q23" i="111"/>
  <c r="AJ23" i="111"/>
  <c r="AR23" i="111"/>
  <c r="AY23" i="111"/>
  <c r="AH23" i="111"/>
  <c r="P23" i="111"/>
  <c r="U23" i="111"/>
  <c r="Z23" i="111"/>
  <c r="BD23" i="111"/>
  <c r="C130" i="111"/>
  <c r="AU23" i="111"/>
  <c r="AE23" i="111"/>
  <c r="C165" i="111"/>
  <c r="M23" i="111"/>
  <c r="AI23" i="111"/>
  <c r="N23" i="111"/>
  <c r="AQ23" i="111"/>
  <c r="AK23" i="111"/>
  <c r="L23" i="111"/>
  <c r="AZ23" i="111"/>
  <c r="BA23" i="111"/>
  <c r="B11" i="33"/>
  <c r="B11" i="190"/>
  <c r="D30" i="31"/>
  <c r="C30" i="31"/>
  <c r="W28" i="111"/>
  <c r="Q28" i="111"/>
  <c r="L28" i="111"/>
  <c r="U28" i="111"/>
  <c r="V28" i="111"/>
  <c r="N28" i="111"/>
  <c r="AJ28" i="111"/>
  <c r="AK28" i="111"/>
  <c r="BB28" i="111"/>
  <c r="AQ28" i="111"/>
  <c r="AW28" i="111"/>
  <c r="AS28" i="111"/>
  <c r="B107" i="31"/>
  <c r="P28" i="111"/>
  <c r="AP28" i="111"/>
  <c r="C170" i="111"/>
  <c r="AI28" i="111"/>
  <c r="AF28" i="111"/>
  <c r="D28" i="111"/>
  <c r="AV28" i="111"/>
  <c r="AC28" i="111"/>
  <c r="AB28" i="111"/>
  <c r="B144" i="31"/>
  <c r="AR28" i="111"/>
  <c r="I28" i="111"/>
  <c r="Y28" i="111"/>
  <c r="AO28" i="111"/>
  <c r="R28" i="111"/>
  <c r="BC28" i="111"/>
  <c r="AH28" i="111"/>
  <c r="AE28" i="111"/>
  <c r="H28" i="111"/>
  <c r="J28" i="111"/>
  <c r="C135" i="111"/>
  <c r="AG28" i="111"/>
  <c r="AM28" i="111"/>
  <c r="AU28" i="111"/>
  <c r="AZ28" i="111"/>
  <c r="E28" i="111"/>
  <c r="S28" i="111"/>
  <c r="C99" i="111"/>
  <c r="BA28" i="111"/>
  <c r="AT28" i="111"/>
  <c r="Z28" i="111"/>
  <c r="AX28" i="111"/>
  <c r="X28" i="111"/>
  <c r="G28" i="111"/>
  <c r="F28" i="111"/>
  <c r="AA28" i="111"/>
  <c r="M28" i="111"/>
  <c r="AN28" i="111"/>
  <c r="C63" i="111"/>
  <c r="T28" i="111"/>
  <c r="BD28" i="111"/>
  <c r="O28" i="111"/>
  <c r="AL28" i="111"/>
  <c r="K28" i="111"/>
  <c r="AD28" i="111"/>
  <c r="AY28" i="111"/>
  <c r="B28" i="33"/>
  <c r="B28" i="190"/>
  <c r="D47" i="31"/>
  <c r="C47" i="31"/>
  <c r="B33" i="190"/>
  <c r="B33" i="33"/>
  <c r="D52" i="31"/>
  <c r="C52" i="31"/>
  <c r="B27" i="190"/>
  <c r="D46" i="31"/>
  <c r="B27" i="33"/>
  <c r="C46" i="31"/>
  <c r="AZ33" i="111"/>
  <c r="Z33" i="111"/>
  <c r="C140" i="111"/>
  <c r="C68" i="111"/>
  <c r="AY33" i="111"/>
  <c r="AD33" i="111"/>
  <c r="C104" i="111"/>
  <c r="L33" i="111"/>
  <c r="AX33" i="111"/>
  <c r="AL33" i="111"/>
  <c r="R33" i="111"/>
  <c r="AJ33" i="111"/>
  <c r="C175" i="111"/>
  <c r="BA33" i="111"/>
  <c r="T33" i="111"/>
  <c r="AF33" i="111"/>
  <c r="AW33" i="111"/>
  <c r="U33" i="111"/>
  <c r="BD33" i="111"/>
  <c r="J33" i="111"/>
  <c r="AG33" i="111"/>
  <c r="AQ33" i="111"/>
  <c r="AU33" i="111"/>
  <c r="F33" i="111"/>
  <c r="AT33" i="111"/>
  <c r="BB33" i="111"/>
  <c r="AR33" i="111"/>
  <c r="K33" i="111"/>
  <c r="AB33" i="111"/>
  <c r="D33" i="111"/>
  <c r="I33" i="111"/>
  <c r="AV33" i="111"/>
  <c r="AC33" i="111"/>
  <c r="B149" i="31"/>
  <c r="V33" i="111"/>
  <c r="BC33" i="111"/>
  <c r="AK33" i="111"/>
  <c r="S33" i="111"/>
  <c r="G33" i="111"/>
  <c r="E33" i="111"/>
  <c r="Q33" i="111"/>
  <c r="AM33" i="111"/>
  <c r="O33" i="111"/>
  <c r="X33" i="111"/>
  <c r="B112" i="31"/>
  <c r="W33" i="111"/>
  <c r="AP33" i="111"/>
  <c r="AA33" i="111"/>
  <c r="M33" i="111"/>
  <c r="AO33" i="111"/>
  <c r="AS33" i="111"/>
  <c r="AH33" i="111"/>
  <c r="P33" i="111"/>
  <c r="AI33" i="111"/>
  <c r="AE33" i="111"/>
  <c r="H33" i="111"/>
  <c r="Y33" i="111"/>
  <c r="N33" i="111"/>
  <c r="AN33" i="111"/>
  <c r="D32" i="31"/>
  <c r="B13" i="190"/>
  <c r="C32" i="31"/>
  <c r="B13" i="33"/>
  <c r="BD25" i="111"/>
  <c r="AC25" i="111"/>
  <c r="O25" i="111"/>
  <c r="V25" i="111"/>
  <c r="B104" i="31"/>
  <c r="AD25" i="111"/>
  <c r="AL25" i="111"/>
  <c r="K25" i="111"/>
  <c r="BC25" i="111"/>
  <c r="W25" i="111"/>
  <c r="AG25" i="111"/>
  <c r="AK25" i="111"/>
  <c r="Y25" i="111"/>
  <c r="AQ25" i="111"/>
  <c r="M25" i="111"/>
  <c r="C167" i="111"/>
  <c r="J25" i="111"/>
  <c r="AP25" i="111"/>
  <c r="AF25" i="111"/>
  <c r="AW25" i="111"/>
  <c r="Z25" i="111"/>
  <c r="U25" i="111"/>
  <c r="E25" i="111"/>
  <c r="C132" i="111"/>
  <c r="B141" i="31"/>
  <c r="AT25" i="111"/>
  <c r="AA25" i="111"/>
  <c r="AH25" i="111"/>
  <c r="G25" i="111"/>
  <c r="AI25" i="111"/>
  <c r="AX25" i="111"/>
  <c r="AY25" i="111"/>
  <c r="H25" i="111"/>
  <c r="AR25" i="111"/>
  <c r="F25" i="111"/>
  <c r="L25" i="111"/>
  <c r="P25" i="111"/>
  <c r="AV25" i="111"/>
  <c r="N25" i="111"/>
  <c r="Q25" i="111"/>
  <c r="AN25" i="111"/>
  <c r="BB25" i="111"/>
  <c r="T25" i="111"/>
  <c r="BA25" i="111"/>
  <c r="AB25" i="111"/>
  <c r="AO25" i="111"/>
  <c r="AU25" i="111"/>
  <c r="AZ25" i="111"/>
  <c r="R25" i="111"/>
  <c r="C96" i="111"/>
  <c r="AJ25" i="111"/>
  <c r="AM25" i="111"/>
  <c r="X25" i="111"/>
  <c r="S25" i="111"/>
  <c r="D25" i="111"/>
  <c r="AE25" i="111"/>
  <c r="I25" i="111"/>
  <c r="C60" i="111"/>
  <c r="AS25" i="111"/>
  <c r="AG24" i="111"/>
  <c r="F24" i="111"/>
  <c r="Z24" i="111"/>
  <c r="BC24" i="111"/>
  <c r="AY24" i="111"/>
  <c r="AD24" i="111"/>
  <c r="BA24" i="111"/>
  <c r="W24" i="111"/>
  <c r="K24" i="111"/>
  <c r="AU24" i="111"/>
  <c r="AW24" i="111"/>
  <c r="AV24" i="111"/>
  <c r="L24" i="111"/>
  <c r="C95" i="111"/>
  <c r="C59" i="111"/>
  <c r="AZ24" i="111"/>
  <c r="P24" i="111"/>
  <c r="AX24" i="111"/>
  <c r="U24" i="111"/>
  <c r="AI24" i="111"/>
  <c r="AT24" i="111"/>
  <c r="AA24" i="111"/>
  <c r="X24" i="111"/>
  <c r="AE24" i="111"/>
  <c r="BB24" i="111"/>
  <c r="C166" i="111"/>
  <c r="I24" i="111"/>
  <c r="T24" i="111"/>
  <c r="V24" i="111"/>
  <c r="B103" i="31"/>
  <c r="Q24" i="111"/>
  <c r="AP24" i="111"/>
  <c r="AJ24" i="111"/>
  <c r="AL24" i="111"/>
  <c r="E24" i="111"/>
  <c r="AC24" i="111"/>
  <c r="AK24" i="111"/>
  <c r="Y24" i="111"/>
  <c r="BD24" i="111"/>
  <c r="H24" i="111"/>
  <c r="M24" i="111"/>
  <c r="S24" i="111"/>
  <c r="AM24" i="111"/>
  <c r="R24" i="111"/>
  <c r="AF24" i="111"/>
  <c r="C131" i="111"/>
  <c r="O24" i="111"/>
  <c r="AQ24" i="111"/>
  <c r="AN24" i="111"/>
  <c r="AO24" i="111"/>
  <c r="AR24" i="111"/>
  <c r="B140" i="31"/>
  <c r="G24" i="111"/>
  <c r="N24" i="111"/>
  <c r="D24" i="111"/>
  <c r="AH24" i="111"/>
  <c r="J24" i="111"/>
  <c r="AB24" i="111"/>
  <c r="AS24" i="111"/>
  <c r="C28" i="31"/>
  <c r="B9" i="190"/>
  <c r="B9" i="33"/>
  <c r="D28" i="31"/>
  <c r="D36" i="31"/>
  <c r="B17" i="190"/>
  <c r="C36" i="31"/>
  <c r="B17" i="33"/>
  <c r="D43" i="31"/>
  <c r="B24" i="33"/>
  <c r="B24" i="190"/>
  <c r="C43" i="31"/>
  <c r="AG13" i="111"/>
  <c r="BC13" i="111"/>
  <c r="C120" i="111"/>
  <c r="L13" i="111"/>
  <c r="AD13" i="111"/>
  <c r="I13" i="111"/>
  <c r="Z13" i="111"/>
  <c r="C84" i="111"/>
  <c r="Q13" i="111"/>
  <c r="T13" i="111"/>
  <c r="C48" i="111"/>
  <c r="BA13" i="111"/>
  <c r="AH13" i="111"/>
  <c r="Y13" i="111"/>
  <c r="K13" i="111"/>
  <c r="BD13" i="111"/>
  <c r="M13" i="111"/>
  <c r="AC13" i="111"/>
  <c r="E13" i="111"/>
  <c r="AE13" i="111"/>
  <c r="F13" i="111"/>
  <c r="S13" i="111"/>
  <c r="AW13" i="111"/>
  <c r="J13" i="111"/>
  <c r="AA13" i="111"/>
  <c r="AY13" i="111"/>
  <c r="AQ13" i="111"/>
  <c r="V13" i="111"/>
  <c r="AB13" i="111"/>
  <c r="AK13" i="111"/>
  <c r="D13" i="111"/>
  <c r="AR13" i="111"/>
  <c r="AJ13" i="111"/>
  <c r="W13" i="111"/>
  <c r="BB13" i="111"/>
  <c r="P13" i="111"/>
  <c r="AX13" i="111"/>
  <c r="AF13" i="111"/>
  <c r="AT13" i="111"/>
  <c r="AP13" i="111"/>
  <c r="H13" i="111"/>
  <c r="N13" i="111"/>
  <c r="AI13" i="111"/>
  <c r="B129" i="31"/>
  <c r="O13" i="111"/>
  <c r="G13" i="111"/>
  <c r="U13" i="111"/>
  <c r="R13" i="111"/>
  <c r="AN13" i="111"/>
  <c r="AZ13" i="111"/>
  <c r="AS13" i="111"/>
  <c r="AL13" i="111"/>
  <c r="X13" i="111"/>
  <c r="AM13" i="111"/>
  <c r="B92" i="31"/>
  <c r="C155" i="111"/>
  <c r="AO13" i="111"/>
  <c r="AU13" i="111"/>
  <c r="AV13" i="111"/>
  <c r="B14" i="190"/>
  <c r="C33" i="31"/>
  <c r="D33" i="31"/>
  <c r="B14" i="33"/>
  <c r="B32" i="33"/>
  <c r="C51" i="31"/>
  <c r="D51" i="31"/>
  <c r="B32" i="190"/>
  <c r="BA19" i="111"/>
  <c r="Z19" i="111"/>
  <c r="W19" i="111"/>
  <c r="AC19" i="111"/>
  <c r="H19" i="111"/>
  <c r="C126" i="111"/>
  <c r="P19" i="111"/>
  <c r="D19" i="111"/>
  <c r="AZ19" i="111"/>
  <c r="F19" i="111"/>
  <c r="R19" i="111"/>
  <c r="U19" i="111"/>
  <c r="M19" i="111"/>
  <c r="N19" i="111"/>
  <c r="G19" i="111"/>
  <c r="C54" i="111"/>
  <c r="I19" i="111"/>
  <c r="O19" i="111"/>
  <c r="BC19" i="111"/>
  <c r="J19" i="111"/>
  <c r="C90" i="111"/>
  <c r="AY19" i="111"/>
  <c r="Q19" i="111"/>
  <c r="AW19" i="111"/>
  <c r="AS19" i="111"/>
  <c r="AU19" i="111"/>
  <c r="AR19" i="111"/>
  <c r="E19" i="111"/>
  <c r="AH19" i="111"/>
  <c r="AM19" i="111"/>
  <c r="AI19" i="111"/>
  <c r="AF19" i="111"/>
  <c r="K19" i="111"/>
  <c r="AL19" i="111"/>
  <c r="AK19" i="111"/>
  <c r="AJ19" i="111"/>
  <c r="AA19" i="111"/>
  <c r="AG19" i="111"/>
  <c r="AB19" i="111"/>
  <c r="C161" i="111"/>
  <c r="AP19" i="111"/>
  <c r="B135" i="31"/>
  <c r="AE19" i="111"/>
  <c r="AO19" i="111"/>
  <c r="X19" i="111"/>
  <c r="Y19" i="111"/>
  <c r="S19" i="111"/>
  <c r="AN19" i="111"/>
  <c r="BB19" i="111"/>
  <c r="AT19" i="111"/>
  <c r="B98" i="31"/>
  <c r="AD19" i="111"/>
  <c r="BD19" i="111"/>
  <c r="T19" i="111"/>
  <c r="L19" i="111"/>
  <c r="AX19" i="111"/>
  <c r="V19" i="111"/>
  <c r="AV19" i="111"/>
  <c r="AQ19" i="111"/>
  <c r="N22" i="111"/>
  <c r="B101" i="31"/>
  <c r="AD22" i="111"/>
  <c r="AH22" i="111"/>
  <c r="G22" i="111"/>
  <c r="BC22" i="111"/>
  <c r="U22" i="111"/>
  <c r="BB22" i="111"/>
  <c r="AT22" i="111"/>
  <c r="O22" i="111"/>
  <c r="AI22" i="111"/>
  <c r="P22" i="111"/>
  <c r="I22" i="111"/>
  <c r="W22" i="111"/>
  <c r="B138" i="31"/>
  <c r="Z22" i="111"/>
  <c r="L22" i="111"/>
  <c r="AX22" i="111"/>
  <c r="BA22" i="111"/>
  <c r="S22" i="111"/>
  <c r="AR22" i="111"/>
  <c r="AC22" i="111"/>
  <c r="K22" i="111"/>
  <c r="AG22" i="111"/>
  <c r="F22" i="111"/>
  <c r="C93" i="111"/>
  <c r="AU22" i="111"/>
  <c r="M22" i="111"/>
  <c r="AE22" i="111"/>
  <c r="H22" i="111"/>
  <c r="AQ22" i="111"/>
  <c r="BD22" i="111"/>
  <c r="AM22" i="111"/>
  <c r="V22" i="111"/>
  <c r="AB22" i="111"/>
  <c r="Y22" i="111"/>
  <c r="AO22" i="111"/>
  <c r="T22" i="111"/>
  <c r="AV22" i="111"/>
  <c r="AJ22" i="111"/>
  <c r="C57" i="111"/>
  <c r="X22" i="111"/>
  <c r="Q22" i="111"/>
  <c r="E22" i="111"/>
  <c r="AZ22" i="111"/>
  <c r="D22" i="111"/>
  <c r="AF22" i="111"/>
  <c r="AL22" i="111"/>
  <c r="AS22" i="111"/>
  <c r="AY22" i="111"/>
  <c r="AP22" i="111"/>
  <c r="AN22" i="111"/>
  <c r="AK22" i="111"/>
  <c r="C164" i="111"/>
  <c r="J22" i="111"/>
  <c r="C129" i="111"/>
  <c r="AW22" i="111"/>
  <c r="R22" i="111"/>
  <c r="AA22" i="111"/>
  <c r="J139" i="31" l="1"/>
  <c r="M139" i="31"/>
  <c r="H148" i="31"/>
  <c r="M132" i="31"/>
  <c r="L19" i="197" s="1"/>
  <c r="H129" i="31"/>
  <c r="G16" i="204" s="1"/>
  <c r="M149" i="31"/>
  <c r="L36" i="202" s="1"/>
  <c r="H132" i="31"/>
  <c r="G19" i="39" s="1"/>
  <c r="J125" i="31"/>
  <c r="I12" i="200" s="1"/>
  <c r="M147" i="31"/>
  <c r="L34" i="202" s="1"/>
  <c r="H128" i="31"/>
  <c r="G15" i="204" s="1"/>
  <c r="M141" i="31"/>
  <c r="L28" i="199" s="1"/>
  <c r="H141" i="31"/>
  <c r="G28" i="204" s="1"/>
  <c r="H137" i="31"/>
  <c r="G24" i="192" s="1"/>
  <c r="J141" i="31"/>
  <c r="I28" i="197" s="1"/>
  <c r="M148" i="31"/>
  <c r="L35" i="199" s="1"/>
  <c r="M129" i="31"/>
  <c r="L16" i="202" s="1"/>
  <c r="H136" i="31"/>
  <c r="G23" i="39" s="1"/>
  <c r="H146" i="31"/>
  <c r="G33" i="39" s="1"/>
  <c r="H126" i="31"/>
  <c r="G13" i="202" s="1"/>
  <c r="J131" i="31"/>
  <c r="I18" i="202" s="1"/>
  <c r="H124" i="31"/>
  <c r="G11" i="39" s="1"/>
  <c r="J137" i="31"/>
  <c r="I24" i="39" s="1"/>
  <c r="J136" i="31"/>
  <c r="I23" i="200" s="1"/>
  <c r="M135" i="31"/>
  <c r="L22" i="197" s="1"/>
  <c r="H130" i="31"/>
  <c r="G17" i="195" s="1"/>
  <c r="J144" i="31"/>
  <c r="I31" i="199" s="1"/>
  <c r="J134" i="31"/>
  <c r="I21" i="204" s="1"/>
  <c r="M134" i="31"/>
  <c r="L21" i="39" s="1"/>
  <c r="J124" i="31"/>
  <c r="I11" i="197" s="1"/>
  <c r="J143" i="31"/>
  <c r="I30" i="199" s="1"/>
  <c r="J128" i="31"/>
  <c r="I15" i="39" s="1"/>
  <c r="M137" i="31"/>
  <c r="L24" i="199" s="1"/>
  <c r="H138" i="31"/>
  <c r="G25" i="195" s="1"/>
  <c r="J132" i="31"/>
  <c r="I19" i="200" s="1"/>
  <c r="M131" i="31"/>
  <c r="L18" i="202" s="1"/>
  <c r="J122" i="31"/>
  <c r="I9" i="200" s="1"/>
  <c r="M125" i="31"/>
  <c r="L12" i="202" s="1"/>
  <c r="J135" i="31"/>
  <c r="I22" i="192" s="1"/>
  <c r="M126" i="31"/>
  <c r="L13" i="197" s="1"/>
  <c r="H127" i="31"/>
  <c r="G14" i="202" s="1"/>
  <c r="M138" i="31"/>
  <c r="L25" i="39" s="1"/>
  <c r="J138" i="31"/>
  <c r="I25" i="39" s="1"/>
  <c r="M144" i="31"/>
  <c r="L31" i="199" s="1"/>
  <c r="J126" i="31"/>
  <c r="I13" i="195" s="1"/>
  <c r="H131" i="31"/>
  <c r="G18" i="204" s="1"/>
  <c r="H139" i="31"/>
  <c r="G26" i="202" s="1"/>
  <c r="M143" i="31"/>
  <c r="L30" i="39" s="1"/>
  <c r="M146" i="31"/>
  <c r="L33" i="202" s="1"/>
  <c r="H123" i="31"/>
  <c r="G10" i="192" s="1"/>
  <c r="H142" i="31"/>
  <c r="G29" i="200" s="1"/>
  <c r="J145" i="31"/>
  <c r="I32" i="39" s="1"/>
  <c r="H122" i="31"/>
  <c r="G9" i="200" s="1"/>
  <c r="H147" i="31"/>
  <c r="G34" i="39" s="1"/>
  <c r="M130" i="31"/>
  <c r="L17" i="199" s="1"/>
  <c r="H135" i="31"/>
  <c r="G22" i="197" s="1"/>
  <c r="J129" i="31"/>
  <c r="I16" i="202" s="1"/>
  <c r="M140" i="31"/>
  <c r="L27" i="202" s="1"/>
  <c r="J123" i="31"/>
  <c r="I10" i="202" s="1"/>
  <c r="M123" i="31"/>
  <c r="L10" i="199" s="1"/>
  <c r="H150" i="31"/>
  <c r="G37" i="192" s="1"/>
  <c r="M133" i="31"/>
  <c r="L20" i="199" s="1"/>
  <c r="M142" i="31"/>
  <c r="L29" i="202" s="1"/>
  <c r="J142" i="31"/>
  <c r="I29" i="192" s="1"/>
  <c r="M124" i="31"/>
  <c r="L11" i="39" s="1"/>
  <c r="H144" i="31"/>
  <c r="G31" i="192" s="1"/>
  <c r="M150" i="31"/>
  <c r="L37" i="197" s="1"/>
  <c r="H149" i="31"/>
  <c r="G36" i="195" s="1"/>
  <c r="M136" i="31"/>
  <c r="L23" i="202" s="1"/>
  <c r="J146" i="31"/>
  <c r="I33" i="39" s="1"/>
  <c r="H133" i="31"/>
  <c r="G20" i="202" s="1"/>
  <c r="J147" i="31"/>
  <c r="I34" i="192" s="1"/>
  <c r="H140" i="31"/>
  <c r="G27" i="39" s="1"/>
  <c r="J140" i="31"/>
  <c r="I27" i="39" s="1"/>
  <c r="J149" i="31"/>
  <c r="I36" i="39" s="1"/>
  <c r="J148" i="31"/>
  <c r="I35" i="39" s="1"/>
  <c r="J150" i="31"/>
  <c r="I37" i="204" s="1"/>
  <c r="J133" i="31"/>
  <c r="I20" i="199" s="1"/>
  <c r="H143" i="31"/>
  <c r="G30" i="192" s="1"/>
  <c r="M128" i="31"/>
  <c r="L15" i="202" s="1"/>
  <c r="M145" i="31"/>
  <c r="L32" i="199" s="1"/>
  <c r="H145" i="31"/>
  <c r="G32" i="199" s="1"/>
  <c r="J127" i="31"/>
  <c r="I14" i="195" s="1"/>
  <c r="M127" i="31"/>
  <c r="L14" i="199" s="1"/>
  <c r="J130" i="31"/>
  <c r="I17" i="39" s="1"/>
  <c r="C11" i="36"/>
  <c r="F126" i="111"/>
  <c r="H126" i="111"/>
  <c r="AD126" i="111"/>
  <c r="AD216" i="31" s="1"/>
  <c r="N89" i="40" s="1"/>
  <c r="N126" i="111"/>
  <c r="N216" i="31" s="1"/>
  <c r="J54" i="40" s="1"/>
  <c r="X126" i="111"/>
  <c r="K126" i="111"/>
  <c r="AG126" i="111"/>
  <c r="O126" i="111"/>
  <c r="O216" i="31" s="1"/>
  <c r="K54" i="40" s="1"/>
  <c r="AC126" i="111"/>
  <c r="AC216" i="31" s="1"/>
  <c r="M89" i="40" s="1"/>
  <c r="I126" i="111"/>
  <c r="AI126" i="111"/>
  <c r="Y126" i="111"/>
  <c r="AE126" i="111"/>
  <c r="AE216" i="31" s="1"/>
  <c r="O89" i="40" s="1"/>
  <c r="Z126" i="111"/>
  <c r="Z216" i="31" s="1"/>
  <c r="J89" i="40" s="1"/>
  <c r="E126" i="111"/>
  <c r="G126" i="111"/>
  <c r="M126" i="111"/>
  <c r="AA126" i="111"/>
  <c r="AA216" i="31" s="1"/>
  <c r="K89" i="40" s="1"/>
  <c r="Q126" i="111"/>
  <c r="Q216" i="31" s="1"/>
  <c r="M54" i="40" s="1"/>
  <c r="W126" i="111"/>
  <c r="T126" i="111"/>
  <c r="AB126" i="111"/>
  <c r="AB216" i="31" s="1"/>
  <c r="L89" i="40" s="1"/>
  <c r="J126" i="111"/>
  <c r="C216" i="31"/>
  <c r="AM126" i="111"/>
  <c r="AM216" i="31" s="1"/>
  <c r="K124" i="40" s="1"/>
  <c r="AK126" i="111"/>
  <c r="AN126" i="111"/>
  <c r="AN216" i="31" s="1"/>
  <c r="L124" i="40" s="1"/>
  <c r="AP126" i="111"/>
  <c r="AP216" i="31" s="1"/>
  <c r="N124" i="40" s="1"/>
  <c r="L126" i="111"/>
  <c r="P126" i="111"/>
  <c r="P216" i="31" s="1"/>
  <c r="L54" i="40" s="1"/>
  <c r="V126" i="111"/>
  <c r="AL126" i="111"/>
  <c r="AL216" i="31" s="1"/>
  <c r="J124" i="40" s="1"/>
  <c r="AH126" i="111"/>
  <c r="U126" i="111"/>
  <c r="AQ126" i="111"/>
  <c r="AQ216" i="31" s="1"/>
  <c r="O124" i="40" s="1"/>
  <c r="R126" i="111"/>
  <c r="R216" i="31" s="1"/>
  <c r="N54" i="40" s="1"/>
  <c r="D126" i="111"/>
  <c r="S126" i="111"/>
  <c r="S216" i="31" s="1"/>
  <c r="O54" i="40" s="1"/>
  <c r="AF126" i="111"/>
  <c r="AJ126" i="111"/>
  <c r="AO126" i="111"/>
  <c r="AO216" i="31" s="1"/>
  <c r="M124" i="40" s="1"/>
  <c r="C32" i="33"/>
  <c r="C32" i="190"/>
  <c r="D17" i="33"/>
  <c r="D17" i="190"/>
  <c r="E141" i="31"/>
  <c r="F60" i="111"/>
  <c r="F96" i="111"/>
  <c r="Q104" i="31"/>
  <c r="Z141" i="31"/>
  <c r="G112" i="31"/>
  <c r="I149" i="31"/>
  <c r="AC99" i="111"/>
  <c r="BD99" i="111"/>
  <c r="X99" i="111"/>
  <c r="AS99" i="111"/>
  <c r="AH99" i="111"/>
  <c r="AJ99" i="111"/>
  <c r="BC99" i="111"/>
  <c r="AR99" i="111"/>
  <c r="AI99" i="111"/>
  <c r="L99" i="111"/>
  <c r="K99" i="111"/>
  <c r="AV99" i="111"/>
  <c r="AE99" i="111"/>
  <c r="M99" i="111"/>
  <c r="AL99" i="111"/>
  <c r="AW99" i="111"/>
  <c r="Y99" i="111"/>
  <c r="T144" i="31" s="1"/>
  <c r="AN99" i="111"/>
  <c r="BA99" i="111"/>
  <c r="P99" i="111"/>
  <c r="AF99" i="111"/>
  <c r="O99" i="111"/>
  <c r="R99" i="111"/>
  <c r="AU99" i="111"/>
  <c r="AT99" i="111"/>
  <c r="H99" i="111"/>
  <c r="AQ99" i="111"/>
  <c r="AP99" i="111"/>
  <c r="S99" i="111"/>
  <c r="I99" i="111"/>
  <c r="N99" i="111"/>
  <c r="AD99" i="111"/>
  <c r="AM99" i="111"/>
  <c r="Z99" i="111"/>
  <c r="AX99" i="111"/>
  <c r="AZ99" i="111"/>
  <c r="AB99" i="111"/>
  <c r="AK99" i="111"/>
  <c r="AO99" i="111"/>
  <c r="T99" i="111"/>
  <c r="J99" i="111"/>
  <c r="V99" i="111"/>
  <c r="W99" i="111"/>
  <c r="G99" i="111"/>
  <c r="AA99" i="111"/>
  <c r="U99" i="111"/>
  <c r="Q99" i="111"/>
  <c r="BB99" i="111"/>
  <c r="AY99" i="111"/>
  <c r="AG99" i="111"/>
  <c r="L148" i="31"/>
  <c r="L111" i="31"/>
  <c r="AO35" i="111"/>
  <c r="H35" i="111"/>
  <c r="C60" i="31" s="1"/>
  <c r="S35" i="111"/>
  <c r="C71" i="31" s="1"/>
  <c r="G12" i="197"/>
  <c r="G12" i="192"/>
  <c r="G12" i="199"/>
  <c r="G12" i="202"/>
  <c r="G12" i="204"/>
  <c r="G12" i="200"/>
  <c r="G12" i="195"/>
  <c r="G12" i="39"/>
  <c r="Q99" i="31"/>
  <c r="Z136" i="31"/>
  <c r="E52" i="31"/>
  <c r="D109" i="31"/>
  <c r="Q109" i="31"/>
  <c r="Z146" i="31"/>
  <c r="D86" i="31"/>
  <c r="E29" i="31"/>
  <c r="F42" i="111"/>
  <c r="F78" i="111"/>
  <c r="E123" i="31"/>
  <c r="L123" i="31"/>
  <c r="L86" i="31"/>
  <c r="D35" i="190"/>
  <c r="D35" i="33"/>
  <c r="L150" i="31"/>
  <c r="L113" i="31"/>
  <c r="D30" i="33"/>
  <c r="D30" i="190"/>
  <c r="EM168" i="111"/>
  <c r="DD168" i="111"/>
  <c r="DL168" i="111"/>
  <c r="BU168" i="111"/>
  <c r="AM168" i="111"/>
  <c r="DC168" i="111"/>
  <c r="AH168" i="111"/>
  <c r="BQ168" i="111"/>
  <c r="FE168" i="111"/>
  <c r="J168" i="111"/>
  <c r="EF168" i="111"/>
  <c r="CM168" i="111"/>
  <c r="BW168" i="111"/>
  <c r="DP168" i="111"/>
  <c r="AC168" i="111"/>
  <c r="H168" i="111"/>
  <c r="EE168" i="111"/>
  <c r="CP168" i="111"/>
  <c r="BB168" i="111"/>
  <c r="EA168" i="111"/>
  <c r="EQ168" i="111"/>
  <c r="DE168" i="111"/>
  <c r="CL168" i="111"/>
  <c r="N168" i="111"/>
  <c r="E168" i="111"/>
  <c r="EG168" i="111"/>
  <c r="DG168" i="111"/>
  <c r="U168" i="111"/>
  <c r="AT142" i="31" s="1"/>
  <c r="DI168" i="111"/>
  <c r="DU168" i="111"/>
  <c r="BF168" i="111"/>
  <c r="EP168" i="111"/>
  <c r="DR168" i="111"/>
  <c r="BY168" i="111"/>
  <c r="Q168" i="111"/>
  <c r="AY168" i="111"/>
  <c r="AS168" i="111"/>
  <c r="I168" i="111"/>
  <c r="BX168" i="111"/>
  <c r="BT168" i="111"/>
  <c r="EN168" i="111"/>
  <c r="AG168" i="111"/>
  <c r="BK168" i="111"/>
  <c r="FC168" i="111"/>
  <c r="W168" i="111"/>
  <c r="AV142" i="31" s="1"/>
  <c r="EL168" i="111"/>
  <c r="CW168" i="111"/>
  <c r="BM168" i="111"/>
  <c r="ES168" i="111"/>
  <c r="BD168" i="111"/>
  <c r="CB168" i="111"/>
  <c r="BC168" i="111"/>
  <c r="CY168" i="111"/>
  <c r="CV168" i="111"/>
  <c r="BH168" i="111"/>
  <c r="EY168" i="111"/>
  <c r="CN168" i="111"/>
  <c r="DK168" i="111"/>
  <c r="AF168" i="111"/>
  <c r="X168" i="111"/>
  <c r="AK168" i="111"/>
  <c r="F168" i="111"/>
  <c r="AZ168" i="111"/>
  <c r="AE168" i="111"/>
  <c r="AN168" i="111"/>
  <c r="BE168" i="111"/>
  <c r="DY168" i="111"/>
  <c r="EJ168" i="111"/>
  <c r="ER168" i="111"/>
  <c r="DQ168" i="111"/>
  <c r="DB168" i="111"/>
  <c r="AX168" i="111"/>
  <c r="BZ168" i="111"/>
  <c r="BS168" i="111"/>
  <c r="CE168" i="111"/>
  <c r="DJ168" i="111"/>
  <c r="EH168" i="111"/>
  <c r="AW168" i="111"/>
  <c r="DN168" i="111"/>
  <c r="T168" i="111"/>
  <c r="AS142" i="31" s="1"/>
  <c r="AR168" i="111"/>
  <c r="CI168" i="111"/>
  <c r="AL168" i="111"/>
  <c r="CH168" i="111"/>
  <c r="CQ168" i="111"/>
  <c r="DF168" i="111"/>
  <c r="CF168" i="111"/>
  <c r="FF168" i="111"/>
  <c r="BL168" i="111"/>
  <c r="BR168" i="111"/>
  <c r="AB168" i="111"/>
  <c r="AV168" i="111"/>
  <c r="BO168" i="111"/>
  <c r="DO168" i="111"/>
  <c r="EU168" i="111"/>
  <c r="CU168" i="111"/>
  <c r="AM142" i="31" s="1"/>
  <c r="D168" i="111"/>
  <c r="EO168" i="111"/>
  <c r="EB168" i="111"/>
  <c r="DV168" i="111"/>
  <c r="BG168" i="111"/>
  <c r="BJ168" i="111"/>
  <c r="ET168" i="111"/>
  <c r="K168" i="111"/>
  <c r="AI168" i="111"/>
  <c r="DX168" i="111"/>
  <c r="BA168" i="111"/>
  <c r="FA168" i="111"/>
  <c r="CX168" i="111"/>
  <c r="ED168" i="111"/>
  <c r="FG168" i="111"/>
  <c r="EW168" i="111"/>
  <c r="CG168" i="111"/>
  <c r="DW168" i="111"/>
  <c r="R168" i="111"/>
  <c r="CS168" i="111"/>
  <c r="O168" i="111"/>
  <c r="AT168" i="111"/>
  <c r="BN168" i="111"/>
  <c r="DA168" i="111"/>
  <c r="M168" i="111"/>
  <c r="DM168" i="111"/>
  <c r="AP168" i="111"/>
  <c r="BP168" i="111"/>
  <c r="BV168" i="111"/>
  <c r="CA168" i="111"/>
  <c r="V168" i="111"/>
  <c r="AU142" i="31" s="1"/>
  <c r="CJ168" i="111"/>
  <c r="DT168" i="111"/>
  <c r="AQ168" i="111"/>
  <c r="G168" i="111"/>
  <c r="EI168" i="111"/>
  <c r="CD168" i="111"/>
  <c r="CT168" i="111"/>
  <c r="FD168" i="111"/>
  <c r="EK168" i="111"/>
  <c r="P168" i="111"/>
  <c r="Y168" i="111"/>
  <c r="CZ168" i="111"/>
  <c r="CO168" i="111"/>
  <c r="DH168" i="111"/>
  <c r="EV168" i="111"/>
  <c r="EC168" i="111"/>
  <c r="S168" i="111"/>
  <c r="AR142" i="31" s="1"/>
  <c r="CK168" i="111"/>
  <c r="AU168" i="111"/>
  <c r="L168" i="111"/>
  <c r="CR168" i="111"/>
  <c r="EZ168" i="111"/>
  <c r="AA168" i="111"/>
  <c r="BI168" i="111"/>
  <c r="DS168" i="111"/>
  <c r="AD168" i="111"/>
  <c r="AO168" i="111"/>
  <c r="EX168" i="111"/>
  <c r="DZ168" i="111"/>
  <c r="AJ168" i="111"/>
  <c r="FB168" i="111"/>
  <c r="CC168" i="111"/>
  <c r="Z168" i="111"/>
  <c r="B29" i="39"/>
  <c r="B29" i="196"/>
  <c r="B29" i="192"/>
  <c r="B29" i="195"/>
  <c r="B29" i="200"/>
  <c r="B29" i="198"/>
  <c r="B29" i="199"/>
  <c r="B29" i="194"/>
  <c r="B29" i="197"/>
  <c r="B29" i="202"/>
  <c r="B29" i="205"/>
  <c r="B29" i="193"/>
  <c r="B29" i="206"/>
  <c r="B29" i="203"/>
  <c r="B29" i="201"/>
  <c r="B29" i="204"/>
  <c r="C142" i="31"/>
  <c r="D61" i="111"/>
  <c r="C105" i="31"/>
  <c r="D97" i="111"/>
  <c r="J169" i="111"/>
  <c r="AI169" i="111"/>
  <c r="P169" i="111"/>
  <c r="CS169" i="111"/>
  <c r="CL169" i="111"/>
  <c r="BH169" i="111"/>
  <c r="AL169" i="111"/>
  <c r="EE169" i="111"/>
  <c r="EH169" i="111"/>
  <c r="EM169" i="111"/>
  <c r="DL169" i="111"/>
  <c r="CO169" i="111"/>
  <c r="DR169" i="111"/>
  <c r="FF169" i="111"/>
  <c r="BM169" i="111"/>
  <c r="BZ169" i="111"/>
  <c r="BV169" i="111"/>
  <c r="CN169" i="111"/>
  <c r="EY169" i="111"/>
  <c r="AO169" i="111"/>
  <c r="CG169" i="111"/>
  <c r="AK169" i="111"/>
  <c r="CB169" i="111"/>
  <c r="W169" i="111"/>
  <c r="AV143" i="31" s="1"/>
  <c r="S169" i="111"/>
  <c r="AR143" i="31" s="1"/>
  <c r="DT169" i="111"/>
  <c r="DS169" i="111"/>
  <c r="DV169" i="111"/>
  <c r="BB169" i="111"/>
  <c r="E169" i="111"/>
  <c r="DB169" i="111"/>
  <c r="AN169" i="111"/>
  <c r="EX169" i="111"/>
  <c r="N169" i="111"/>
  <c r="BN169" i="111"/>
  <c r="ES169" i="111"/>
  <c r="BY169" i="111"/>
  <c r="BW169" i="111"/>
  <c r="AY169" i="111"/>
  <c r="AQ169" i="111"/>
  <c r="K169" i="111"/>
  <c r="BI169" i="111"/>
  <c r="EN169" i="111"/>
  <c r="CT169" i="111"/>
  <c r="BO169" i="111"/>
  <c r="AE169" i="111"/>
  <c r="CU169" i="111"/>
  <c r="AV169" i="111"/>
  <c r="EI169" i="111"/>
  <c r="I169" i="111"/>
  <c r="DC169" i="111"/>
  <c r="L169" i="111"/>
  <c r="BS169" i="111"/>
  <c r="AM169" i="111"/>
  <c r="BR169" i="111"/>
  <c r="CZ169" i="111"/>
  <c r="O169" i="111"/>
  <c r="CC169" i="111"/>
  <c r="AZ169" i="111"/>
  <c r="EA169" i="111"/>
  <c r="AJ169" i="111"/>
  <c r="F169" i="111"/>
  <c r="DK169" i="111"/>
  <c r="CQ169" i="111"/>
  <c r="BF169" i="111"/>
  <c r="CR169" i="111"/>
  <c r="AH169" i="111"/>
  <c r="BJ169" i="111"/>
  <c r="EJ169" i="111"/>
  <c r="EO169" i="111"/>
  <c r="X169" i="111"/>
  <c r="DG169" i="111"/>
  <c r="DZ169" i="111"/>
  <c r="FC169" i="111"/>
  <c r="CF169" i="111"/>
  <c r="G169" i="111"/>
  <c r="DA169" i="111"/>
  <c r="AD169" i="111"/>
  <c r="ER169" i="111"/>
  <c r="AW169" i="111"/>
  <c r="BT169" i="111"/>
  <c r="EG169" i="111"/>
  <c r="CX169" i="111"/>
  <c r="AG169" i="111"/>
  <c r="T169" i="111"/>
  <c r="AS143" i="31" s="1"/>
  <c r="DJ169" i="111"/>
  <c r="DW169" i="111"/>
  <c r="BU169" i="111"/>
  <c r="AS169" i="111"/>
  <c r="AX169" i="111"/>
  <c r="EF169" i="111"/>
  <c r="Y169" i="111"/>
  <c r="BE169" i="111"/>
  <c r="DN169" i="111"/>
  <c r="BX169" i="111"/>
  <c r="AT169" i="111"/>
  <c r="DY169" i="111"/>
  <c r="DP169" i="111"/>
  <c r="DQ169" i="111"/>
  <c r="BD169" i="111"/>
  <c r="CV169" i="111"/>
  <c r="CE169" i="111"/>
  <c r="CD169" i="111"/>
  <c r="DO169" i="111"/>
  <c r="BA169" i="111"/>
  <c r="EV169" i="111"/>
  <c r="ED169" i="111"/>
  <c r="BK169" i="111"/>
  <c r="DX169" i="111"/>
  <c r="ET169" i="111"/>
  <c r="CH169" i="111"/>
  <c r="AR169" i="111"/>
  <c r="FB169" i="111"/>
  <c r="CW169" i="111"/>
  <c r="BC169" i="111"/>
  <c r="DE169" i="111"/>
  <c r="BL169" i="111"/>
  <c r="FG169" i="111"/>
  <c r="FA169" i="111"/>
  <c r="BP169" i="111"/>
  <c r="M169" i="111"/>
  <c r="CK169" i="111"/>
  <c r="EK169" i="111"/>
  <c r="AB169" i="111"/>
  <c r="EU169" i="111"/>
  <c r="CI169" i="111"/>
  <c r="AF169" i="111"/>
  <c r="BG169" i="111"/>
  <c r="EZ169" i="111"/>
  <c r="R169" i="111"/>
  <c r="CM169" i="111"/>
  <c r="FD169" i="111"/>
  <c r="EL169" i="111"/>
  <c r="FE169" i="111"/>
  <c r="D169" i="111"/>
  <c r="V169" i="111"/>
  <c r="AU143" i="31" s="1"/>
  <c r="EW169" i="111"/>
  <c r="DF169" i="111"/>
  <c r="CJ169" i="111"/>
  <c r="EP169" i="111"/>
  <c r="DD169" i="111"/>
  <c r="DI169" i="111"/>
  <c r="AA169" i="111"/>
  <c r="DU169" i="111"/>
  <c r="U169" i="111"/>
  <c r="AT143" i="31" s="1"/>
  <c r="CA169" i="111"/>
  <c r="CY169" i="111"/>
  <c r="CP169" i="111"/>
  <c r="Q169" i="111"/>
  <c r="EB169" i="111"/>
  <c r="DM169" i="111"/>
  <c r="Z169" i="111"/>
  <c r="AC169" i="111"/>
  <c r="H169" i="111"/>
  <c r="DH169" i="111"/>
  <c r="AP169" i="111"/>
  <c r="BQ169" i="111"/>
  <c r="EQ169" i="111"/>
  <c r="AU169" i="111"/>
  <c r="EC169" i="111"/>
  <c r="Z143" i="31"/>
  <c r="Q106" i="31"/>
  <c r="D106" i="31"/>
  <c r="E49" i="31"/>
  <c r="AK117" i="111"/>
  <c r="AF117" i="111"/>
  <c r="W117" i="111"/>
  <c r="J117" i="111"/>
  <c r="AB117" i="111"/>
  <c r="AB207" i="31" s="1"/>
  <c r="L80" i="40" s="1"/>
  <c r="AM117" i="111"/>
  <c r="AM207" i="31" s="1"/>
  <c r="K115" i="40" s="1"/>
  <c r="AO117" i="111"/>
  <c r="AO207" i="31" s="1"/>
  <c r="M115" i="40" s="1"/>
  <c r="AI117" i="111"/>
  <c r="H117" i="111"/>
  <c r="AH117" i="111"/>
  <c r="N117" i="111"/>
  <c r="N207" i="31" s="1"/>
  <c r="J45" i="40" s="1"/>
  <c r="P117" i="111"/>
  <c r="P207" i="31" s="1"/>
  <c r="L45" i="40" s="1"/>
  <c r="AA117" i="111"/>
  <c r="AA207" i="31" s="1"/>
  <c r="K80" i="40" s="1"/>
  <c r="V117" i="111"/>
  <c r="E117" i="111"/>
  <c r="AN117" i="111"/>
  <c r="AN207" i="31" s="1"/>
  <c r="L115" i="40" s="1"/>
  <c r="AD117" i="111"/>
  <c r="AD207" i="31" s="1"/>
  <c r="N80" i="40" s="1"/>
  <c r="L117" i="111"/>
  <c r="AJ117" i="111"/>
  <c r="F117" i="111"/>
  <c r="AC117" i="111"/>
  <c r="AC207" i="31" s="1"/>
  <c r="M80" i="40" s="1"/>
  <c r="AP117" i="111"/>
  <c r="AP207" i="31" s="1"/>
  <c r="N115" i="40" s="1"/>
  <c r="M117" i="111"/>
  <c r="O117" i="111"/>
  <c r="O207" i="31" s="1"/>
  <c r="K45" i="40" s="1"/>
  <c r="U117" i="111"/>
  <c r="Z117" i="111"/>
  <c r="Z207" i="31" s="1"/>
  <c r="J80" i="40" s="1"/>
  <c r="I117" i="111"/>
  <c r="S117" i="111"/>
  <c r="S207" i="31" s="1"/>
  <c r="O45" i="40" s="1"/>
  <c r="G117" i="111"/>
  <c r="Y117" i="111"/>
  <c r="R117" i="111"/>
  <c r="R207" i="31" s="1"/>
  <c r="N45" i="40" s="1"/>
  <c r="AQ117" i="111"/>
  <c r="AQ207" i="31" s="1"/>
  <c r="O115" i="40" s="1"/>
  <c r="X117" i="111"/>
  <c r="Q117" i="111"/>
  <c r="Q207" i="31" s="1"/>
  <c r="M45" i="40" s="1"/>
  <c r="D117" i="111"/>
  <c r="AL117" i="111"/>
  <c r="AL207" i="31" s="1"/>
  <c r="J115" i="40" s="1"/>
  <c r="AG117" i="111"/>
  <c r="T117" i="111"/>
  <c r="K117" i="111"/>
  <c r="C207" i="31"/>
  <c r="AE117" i="111"/>
  <c r="AE207" i="31" s="1"/>
  <c r="O80" i="40" s="1"/>
  <c r="H119" i="111"/>
  <c r="J119" i="111"/>
  <c r="T119" i="111"/>
  <c r="AA119" i="111"/>
  <c r="AA209" i="31" s="1"/>
  <c r="K82" i="40" s="1"/>
  <c r="N119" i="111"/>
  <c r="N209" i="31" s="1"/>
  <c r="J47" i="40" s="1"/>
  <c r="D119" i="111"/>
  <c r="AJ119" i="111"/>
  <c r="G119" i="111"/>
  <c r="AC119" i="111"/>
  <c r="AC209" i="31" s="1"/>
  <c r="M82" i="40" s="1"/>
  <c r="AP119" i="111"/>
  <c r="AP209" i="31" s="1"/>
  <c r="N117" i="40" s="1"/>
  <c r="AF119" i="111"/>
  <c r="V119" i="111"/>
  <c r="L119" i="111"/>
  <c r="AQ119" i="111"/>
  <c r="AQ209" i="31" s="1"/>
  <c r="O117" i="40" s="1"/>
  <c r="O119" i="111"/>
  <c r="O209" i="31" s="1"/>
  <c r="K47" i="40" s="1"/>
  <c r="X119" i="111"/>
  <c r="AI119" i="111"/>
  <c r="C209" i="31"/>
  <c r="S119" i="111"/>
  <c r="S209" i="31" s="1"/>
  <c r="O47" i="40" s="1"/>
  <c r="AM119" i="111"/>
  <c r="AM209" i="31" s="1"/>
  <c r="K117" i="40" s="1"/>
  <c r="U119" i="111"/>
  <c r="AL119" i="111"/>
  <c r="AL209" i="31" s="1"/>
  <c r="J117" i="40" s="1"/>
  <c r="AG119" i="111"/>
  <c r="F119" i="111"/>
  <c r="R119" i="111"/>
  <c r="R209" i="31" s="1"/>
  <c r="N47" i="40" s="1"/>
  <c r="M119" i="111"/>
  <c r="K119" i="111"/>
  <c r="AN119" i="111"/>
  <c r="AN209" i="31" s="1"/>
  <c r="L117" i="40" s="1"/>
  <c r="W119" i="111"/>
  <c r="AE119" i="111"/>
  <c r="AE209" i="31" s="1"/>
  <c r="O82" i="40" s="1"/>
  <c r="Y119" i="111"/>
  <c r="AD119" i="111"/>
  <c r="AD209" i="31" s="1"/>
  <c r="N82" i="40" s="1"/>
  <c r="I119" i="111"/>
  <c r="P119" i="111"/>
  <c r="P209" i="31" s="1"/>
  <c r="L47" i="40" s="1"/>
  <c r="AK119" i="111"/>
  <c r="AB119" i="111"/>
  <c r="AB209" i="31" s="1"/>
  <c r="L82" i="40" s="1"/>
  <c r="Z119" i="111"/>
  <c r="Z209" i="31" s="1"/>
  <c r="J82" i="40" s="1"/>
  <c r="AO119" i="111"/>
  <c r="AO209" i="31" s="1"/>
  <c r="M117" i="40" s="1"/>
  <c r="AH119" i="111"/>
  <c r="E119" i="111"/>
  <c r="Q119" i="111"/>
  <c r="Q209" i="31" s="1"/>
  <c r="M47" i="40" s="1"/>
  <c r="B15" i="196"/>
  <c r="B15" i="205"/>
  <c r="B15" i="194"/>
  <c r="B15" i="206"/>
  <c r="B15" i="203"/>
  <c r="B15" i="39"/>
  <c r="B15" i="199"/>
  <c r="B15" i="192"/>
  <c r="B15" i="204"/>
  <c r="B15" i="195"/>
  <c r="B15" i="198"/>
  <c r="B15" i="201"/>
  <c r="B15" i="202"/>
  <c r="B15" i="193"/>
  <c r="B15" i="197"/>
  <c r="B15" i="200"/>
  <c r="F86" i="111"/>
  <c r="E131" i="31"/>
  <c r="F50" i="111"/>
  <c r="AY86" i="111"/>
  <c r="Y86" i="111"/>
  <c r="G86" i="111"/>
  <c r="AP86" i="111"/>
  <c r="AL86" i="111"/>
  <c r="H86" i="111"/>
  <c r="S86" i="111"/>
  <c r="AW86" i="111"/>
  <c r="N86" i="111"/>
  <c r="AI86" i="111"/>
  <c r="AV86" i="111"/>
  <c r="U86" i="111"/>
  <c r="AB86" i="111"/>
  <c r="X86" i="111"/>
  <c r="AG86" i="111"/>
  <c r="AC86" i="111"/>
  <c r="Z86" i="111"/>
  <c r="AH86" i="111"/>
  <c r="BB86" i="111"/>
  <c r="AQ86" i="111"/>
  <c r="T86" i="111"/>
  <c r="I86" i="111"/>
  <c r="K86" i="111"/>
  <c r="AK86" i="111"/>
  <c r="R86" i="111"/>
  <c r="AO86" i="111"/>
  <c r="AU86" i="111"/>
  <c r="AX86" i="111"/>
  <c r="O86" i="111"/>
  <c r="AT86" i="111"/>
  <c r="L86" i="111"/>
  <c r="BC86" i="111"/>
  <c r="BA86" i="111"/>
  <c r="V86" i="111"/>
  <c r="AJ86" i="111"/>
  <c r="J86" i="111"/>
  <c r="AM86" i="111"/>
  <c r="AR86" i="111"/>
  <c r="AD86" i="111"/>
  <c r="M86" i="111"/>
  <c r="AF86" i="111"/>
  <c r="AE86" i="111"/>
  <c r="P86" i="111"/>
  <c r="AZ86" i="111"/>
  <c r="W86" i="111"/>
  <c r="AA86" i="111"/>
  <c r="AN86" i="111"/>
  <c r="BD86" i="111"/>
  <c r="AS86" i="111"/>
  <c r="Q86" i="111"/>
  <c r="G94" i="31"/>
  <c r="I131" i="31"/>
  <c r="E89" i="111"/>
  <c r="E53" i="111"/>
  <c r="D134" i="31"/>
  <c r="FC160" i="111"/>
  <c r="BJ160" i="111"/>
  <c r="AU160" i="111"/>
  <c r="ET160" i="111"/>
  <c r="EG160" i="111"/>
  <c r="AL160" i="111"/>
  <c r="EU160" i="111"/>
  <c r="AV160" i="111"/>
  <c r="F160" i="111"/>
  <c r="FE160" i="111"/>
  <c r="BD160" i="111"/>
  <c r="CS160" i="111"/>
  <c r="AG160" i="111"/>
  <c r="AS160" i="111"/>
  <c r="EA160" i="111"/>
  <c r="L160" i="111"/>
  <c r="AO160" i="111"/>
  <c r="U160" i="111"/>
  <c r="AT134" i="31" s="1"/>
  <c r="BN160" i="111"/>
  <c r="EP160" i="111"/>
  <c r="BT160" i="111"/>
  <c r="EE160" i="111"/>
  <c r="K160" i="111"/>
  <c r="FA160" i="111"/>
  <c r="AW160" i="111"/>
  <c r="EK160" i="111"/>
  <c r="CB160" i="111"/>
  <c r="N160" i="111"/>
  <c r="T160" i="111"/>
  <c r="AS134" i="31" s="1"/>
  <c r="BX160" i="111"/>
  <c r="BG160" i="111"/>
  <c r="M160" i="111"/>
  <c r="E160" i="111"/>
  <c r="DP160" i="111"/>
  <c r="CW160" i="111"/>
  <c r="AI160" i="111"/>
  <c r="AJ160" i="111"/>
  <c r="DR160" i="111"/>
  <c r="BR160" i="111"/>
  <c r="DO160" i="111"/>
  <c r="EF160" i="111"/>
  <c r="BB160" i="111"/>
  <c r="EQ160" i="111"/>
  <c r="BH160" i="111"/>
  <c r="DT160" i="111"/>
  <c r="DF160" i="111"/>
  <c r="EV160" i="111"/>
  <c r="ES160" i="111"/>
  <c r="P160" i="111"/>
  <c r="ER160" i="111"/>
  <c r="CO160" i="111"/>
  <c r="CN160" i="111"/>
  <c r="CL160" i="111"/>
  <c r="AK160" i="111"/>
  <c r="BW160" i="111"/>
  <c r="DK160" i="111"/>
  <c r="DH160" i="111"/>
  <c r="AQ160" i="111"/>
  <c r="CP160" i="111"/>
  <c r="EI160" i="111"/>
  <c r="AT160" i="111"/>
  <c r="DX160" i="111"/>
  <c r="DM160" i="111"/>
  <c r="BS160" i="111"/>
  <c r="BM160" i="111"/>
  <c r="X160" i="111"/>
  <c r="BU160" i="111"/>
  <c r="DS160" i="111"/>
  <c r="CY160" i="111"/>
  <c r="DJ160" i="111"/>
  <c r="AH160" i="111"/>
  <c r="EZ160" i="111"/>
  <c r="DU160" i="111"/>
  <c r="DQ160" i="111"/>
  <c r="CX160" i="111"/>
  <c r="DB160" i="111"/>
  <c r="CV160" i="111"/>
  <c r="AA160" i="111"/>
  <c r="CC160" i="111"/>
  <c r="CI160" i="111"/>
  <c r="DI160" i="111"/>
  <c r="CM160" i="111"/>
  <c r="AD160" i="111"/>
  <c r="EO160" i="111"/>
  <c r="Q160" i="111"/>
  <c r="DG160" i="111"/>
  <c r="BZ160" i="111"/>
  <c r="BY160" i="111"/>
  <c r="CG160" i="111"/>
  <c r="DA160" i="111"/>
  <c r="V160" i="111"/>
  <c r="AU134" i="31" s="1"/>
  <c r="ED160" i="111"/>
  <c r="FG160" i="111"/>
  <c r="BF160" i="111"/>
  <c r="CR160" i="111"/>
  <c r="Z160" i="111"/>
  <c r="AR160" i="111"/>
  <c r="EX160" i="111"/>
  <c r="G160" i="111"/>
  <c r="O160" i="111"/>
  <c r="CF160" i="111"/>
  <c r="DE160" i="111"/>
  <c r="EC160" i="111"/>
  <c r="EB160" i="111"/>
  <c r="I160" i="111"/>
  <c r="CZ160" i="111"/>
  <c r="BA160" i="111"/>
  <c r="CH160" i="111"/>
  <c r="FD160" i="111"/>
  <c r="BI160" i="111"/>
  <c r="Y160" i="111"/>
  <c r="AN160" i="111"/>
  <c r="EN160" i="111"/>
  <c r="BP160" i="111"/>
  <c r="AY160" i="111"/>
  <c r="EY160" i="111"/>
  <c r="BQ160" i="111"/>
  <c r="AC160" i="111"/>
  <c r="BO160" i="111"/>
  <c r="H160" i="111"/>
  <c r="AP160" i="111"/>
  <c r="CD160" i="111"/>
  <c r="R160" i="111"/>
  <c r="EL160" i="111"/>
  <c r="CT160" i="111"/>
  <c r="EM160" i="111"/>
  <c r="BV160" i="111"/>
  <c r="DZ160" i="111"/>
  <c r="W160" i="111"/>
  <c r="AV134" i="31" s="1"/>
  <c r="BE160" i="111"/>
  <c r="AB160" i="111"/>
  <c r="BK160" i="111"/>
  <c r="S160" i="111"/>
  <c r="AR134" i="31" s="1"/>
  <c r="CU160" i="111"/>
  <c r="CJ160" i="111"/>
  <c r="DY160" i="111"/>
  <c r="D160" i="111"/>
  <c r="AX160" i="111"/>
  <c r="DD160" i="111"/>
  <c r="DN160" i="111"/>
  <c r="DC160" i="111"/>
  <c r="DW160" i="111"/>
  <c r="DV160" i="111"/>
  <c r="AE160" i="111"/>
  <c r="CA160" i="111"/>
  <c r="FF160" i="111"/>
  <c r="CE160" i="111"/>
  <c r="CQ160" i="111"/>
  <c r="FB160" i="111"/>
  <c r="AF160" i="111"/>
  <c r="AZ160" i="111"/>
  <c r="CK160" i="111"/>
  <c r="EJ160" i="111"/>
  <c r="BC160" i="111"/>
  <c r="J160" i="111"/>
  <c r="EW160" i="111"/>
  <c r="EH160" i="111"/>
  <c r="AM160" i="111"/>
  <c r="DL160" i="111"/>
  <c r="BL160" i="111"/>
  <c r="C31" i="33"/>
  <c r="C31" i="190"/>
  <c r="FC150" i="111"/>
  <c r="CV150" i="111"/>
  <c r="CX150" i="111"/>
  <c r="EQ150" i="111"/>
  <c r="BR150" i="111"/>
  <c r="CE150" i="111"/>
  <c r="EX150" i="111"/>
  <c r="DP150" i="111"/>
  <c r="Q150" i="111"/>
  <c r="CA150" i="111"/>
  <c r="CH150" i="111"/>
  <c r="EO150" i="111"/>
  <c r="CO150" i="111"/>
  <c r="DV150" i="111"/>
  <c r="AO150" i="111"/>
  <c r="AW150" i="111"/>
  <c r="CS150" i="111"/>
  <c r="EI150" i="111"/>
  <c r="FD150" i="111"/>
  <c r="EF150" i="111"/>
  <c r="BL150" i="111"/>
  <c r="BA150" i="111"/>
  <c r="L150" i="111"/>
  <c r="CG150" i="111"/>
  <c r="E150" i="111"/>
  <c r="FG150" i="111"/>
  <c r="DD150" i="111"/>
  <c r="AI150" i="111"/>
  <c r="AR150" i="111"/>
  <c r="EU150" i="111"/>
  <c r="BN150" i="111"/>
  <c r="CY150" i="111"/>
  <c r="EB150" i="111"/>
  <c r="FE150" i="111"/>
  <c r="AK150" i="111"/>
  <c r="DZ150" i="111"/>
  <c r="AS150" i="111"/>
  <c r="N150" i="111"/>
  <c r="EG150" i="111"/>
  <c r="Z150" i="111"/>
  <c r="DX150" i="111"/>
  <c r="EZ150" i="111"/>
  <c r="AM150" i="111"/>
  <c r="EH150" i="111"/>
  <c r="AX150" i="111"/>
  <c r="CT150" i="111"/>
  <c r="BQ150" i="111"/>
  <c r="DC150" i="111"/>
  <c r="CK150" i="111"/>
  <c r="BT150" i="111"/>
  <c r="AG150" i="111"/>
  <c r="CJ150" i="111"/>
  <c r="DW150" i="111"/>
  <c r="BP150" i="111"/>
  <c r="AZ150" i="111"/>
  <c r="Y150" i="111"/>
  <c r="EM150" i="111"/>
  <c r="ER150" i="111"/>
  <c r="ED150" i="111"/>
  <c r="M150" i="111"/>
  <c r="AE150" i="111"/>
  <c r="BU150" i="111"/>
  <c r="CL150" i="111"/>
  <c r="K150" i="111"/>
  <c r="EP150" i="111"/>
  <c r="CZ150" i="111"/>
  <c r="DL150" i="111"/>
  <c r="EE150" i="111"/>
  <c r="AB150" i="111"/>
  <c r="CD150" i="111"/>
  <c r="AH150" i="111"/>
  <c r="DY150" i="111"/>
  <c r="BB150" i="111"/>
  <c r="DU150" i="111"/>
  <c r="EA150" i="111"/>
  <c r="BD150" i="111"/>
  <c r="BC150" i="111"/>
  <c r="EC150" i="111"/>
  <c r="DQ150" i="111"/>
  <c r="CW150" i="111"/>
  <c r="FB150" i="111"/>
  <c r="CP150" i="111"/>
  <c r="ET150" i="111"/>
  <c r="DT150" i="111"/>
  <c r="AY150" i="111"/>
  <c r="BH150" i="111"/>
  <c r="H150" i="111"/>
  <c r="DE150" i="111"/>
  <c r="I150" i="111"/>
  <c r="CB150" i="111"/>
  <c r="T150" i="111"/>
  <c r="AS124" i="31" s="1"/>
  <c r="DN150" i="111"/>
  <c r="DM150" i="111"/>
  <c r="BI150" i="111"/>
  <c r="DS150" i="111"/>
  <c r="DI150" i="111"/>
  <c r="EV150" i="111"/>
  <c r="CI150" i="111"/>
  <c r="BZ150" i="111"/>
  <c r="AC150" i="111"/>
  <c r="CQ150" i="111"/>
  <c r="F150" i="111"/>
  <c r="DR150" i="111"/>
  <c r="EJ150" i="111"/>
  <c r="EL150" i="111"/>
  <c r="ES150" i="111"/>
  <c r="DB150" i="111"/>
  <c r="FF150" i="111"/>
  <c r="BG150" i="111"/>
  <c r="G150" i="111"/>
  <c r="AA150" i="111"/>
  <c r="DG150" i="111"/>
  <c r="AJ124" i="31" s="1"/>
  <c r="AU150" i="111"/>
  <c r="R150" i="111"/>
  <c r="BJ150" i="111"/>
  <c r="BE150" i="111"/>
  <c r="DH150" i="111"/>
  <c r="EK150" i="111"/>
  <c r="DK150" i="111"/>
  <c r="AP150" i="111"/>
  <c r="X150" i="111"/>
  <c r="D150" i="111"/>
  <c r="CF150" i="111"/>
  <c r="CC150" i="111"/>
  <c r="V150" i="111"/>
  <c r="AU124" i="31" s="1"/>
  <c r="CR150" i="111"/>
  <c r="BK150" i="111"/>
  <c r="EW150" i="111"/>
  <c r="BS150" i="111"/>
  <c r="BY150" i="111"/>
  <c r="BW150" i="111"/>
  <c r="AV150" i="111"/>
  <c r="AL150" i="111"/>
  <c r="AQ150" i="111"/>
  <c r="AT150" i="111"/>
  <c r="J150" i="111"/>
  <c r="S150" i="111"/>
  <c r="AR124" i="31" s="1"/>
  <c r="O150" i="111"/>
  <c r="BX150" i="111"/>
  <c r="P150" i="111"/>
  <c r="DO150" i="111"/>
  <c r="CU150" i="111"/>
  <c r="AM124" i="31" s="1"/>
  <c r="BF150" i="111"/>
  <c r="DJ150" i="111"/>
  <c r="AF150" i="111"/>
  <c r="DF150" i="111"/>
  <c r="U150" i="111"/>
  <c r="AT124" i="31" s="1"/>
  <c r="AD150" i="111"/>
  <c r="BM150" i="111"/>
  <c r="AJ150" i="111"/>
  <c r="W150" i="111"/>
  <c r="AV124" i="31" s="1"/>
  <c r="BV150" i="111"/>
  <c r="FA150" i="111"/>
  <c r="EN150" i="111"/>
  <c r="AN150" i="111"/>
  <c r="DA150" i="111"/>
  <c r="BO150" i="111"/>
  <c r="CN150" i="111"/>
  <c r="CM150" i="111"/>
  <c r="EY150" i="111"/>
  <c r="E43" i="111"/>
  <c r="D124" i="31"/>
  <c r="E79" i="111"/>
  <c r="I11" i="195"/>
  <c r="I11" i="39"/>
  <c r="C18" i="33"/>
  <c r="C18" i="190"/>
  <c r="F64" i="111"/>
  <c r="F100" i="111"/>
  <c r="E145" i="31"/>
  <c r="Z127" i="31"/>
  <c r="Q90" i="31"/>
  <c r="L100" i="31"/>
  <c r="L137" i="31"/>
  <c r="F56" i="111"/>
  <c r="E137" i="31"/>
  <c r="F92" i="111"/>
  <c r="L56" i="111"/>
  <c r="BC56" i="111"/>
  <c r="Q56" i="111"/>
  <c r="AP56" i="111"/>
  <c r="Y56" i="111"/>
  <c r="AK56" i="111"/>
  <c r="AC56" i="111"/>
  <c r="T56" i="111"/>
  <c r="BD56" i="111"/>
  <c r="AA56" i="111"/>
  <c r="AU56" i="111"/>
  <c r="AM56" i="111"/>
  <c r="AD56" i="111"/>
  <c r="BA56" i="111"/>
  <c r="G56" i="111"/>
  <c r="AN56" i="111"/>
  <c r="AQ56" i="111"/>
  <c r="AW56" i="111"/>
  <c r="S56" i="111"/>
  <c r="X56" i="111"/>
  <c r="AS56" i="111"/>
  <c r="AR56" i="111"/>
  <c r="AF56" i="111"/>
  <c r="AX56" i="111"/>
  <c r="M56" i="111"/>
  <c r="H56" i="111"/>
  <c r="AB56" i="111"/>
  <c r="AO56" i="111"/>
  <c r="AY56" i="111"/>
  <c r="P56" i="111"/>
  <c r="U56" i="111"/>
  <c r="I56" i="111"/>
  <c r="BB56" i="111"/>
  <c r="AE56" i="111"/>
  <c r="AH56" i="111"/>
  <c r="N56" i="111"/>
  <c r="R56" i="111"/>
  <c r="O56" i="111"/>
  <c r="AT56" i="111"/>
  <c r="AV56" i="111"/>
  <c r="Z56" i="111"/>
  <c r="AL56" i="111"/>
  <c r="AZ56" i="111"/>
  <c r="AI56" i="111"/>
  <c r="J56" i="111"/>
  <c r="K56" i="111"/>
  <c r="AJ56" i="111"/>
  <c r="V56" i="111"/>
  <c r="W56" i="111"/>
  <c r="AG56" i="111"/>
  <c r="G93" i="31"/>
  <c r="I130" i="31"/>
  <c r="E49" i="111"/>
  <c r="E85" i="111"/>
  <c r="D130" i="31"/>
  <c r="L122" i="31"/>
  <c r="L85" i="31"/>
  <c r="B9" i="203"/>
  <c r="B9" i="200"/>
  <c r="B9" i="206"/>
  <c r="B9" i="192"/>
  <c r="B9" i="193"/>
  <c r="B9" i="194"/>
  <c r="B9" i="198"/>
  <c r="B9" i="205"/>
  <c r="B9" i="195"/>
  <c r="B9" i="39"/>
  <c r="B9" i="197"/>
  <c r="B9" i="204"/>
  <c r="B9" i="199"/>
  <c r="B9" i="196"/>
  <c r="B9" i="202"/>
  <c r="B9" i="201"/>
  <c r="B34" i="202"/>
  <c r="B34" i="194"/>
  <c r="B34" i="196"/>
  <c r="B34" i="206"/>
  <c r="B34" i="195"/>
  <c r="B34" i="201"/>
  <c r="B34" i="200"/>
  <c r="B34" i="193"/>
  <c r="B34" i="39"/>
  <c r="B34" i="192"/>
  <c r="B34" i="204"/>
  <c r="B34" i="197"/>
  <c r="B34" i="203"/>
  <c r="B34" i="199"/>
  <c r="B34" i="205"/>
  <c r="B34" i="198"/>
  <c r="BU173" i="111"/>
  <c r="Q173" i="111"/>
  <c r="EU173" i="111"/>
  <c r="CO173" i="111"/>
  <c r="EV173" i="111"/>
  <c r="CQ173" i="111"/>
  <c r="AD173" i="111"/>
  <c r="CU173" i="111"/>
  <c r="AO173" i="111"/>
  <c r="M173" i="111"/>
  <c r="CE173" i="111"/>
  <c r="EH173" i="111"/>
  <c r="CT173" i="111"/>
  <c r="BM173" i="111"/>
  <c r="AW173" i="111"/>
  <c r="AE173" i="111"/>
  <c r="CP173" i="111"/>
  <c r="DT173" i="111"/>
  <c r="V173" i="111"/>
  <c r="AU147" i="31" s="1"/>
  <c r="O173" i="111"/>
  <c r="AT173" i="111"/>
  <c r="Y173" i="111"/>
  <c r="CG173" i="111"/>
  <c r="AP173" i="111"/>
  <c r="EG173" i="111"/>
  <c r="DV173" i="111"/>
  <c r="BP173" i="111"/>
  <c r="DU173" i="111"/>
  <c r="I173" i="111"/>
  <c r="BX173" i="111"/>
  <c r="L173" i="111"/>
  <c r="EW173" i="111"/>
  <c r="DO173" i="111"/>
  <c r="R173" i="111"/>
  <c r="CM173" i="111"/>
  <c r="DP173" i="111"/>
  <c r="DN173" i="111"/>
  <c r="EB173" i="111"/>
  <c r="J173" i="111"/>
  <c r="ED173" i="111"/>
  <c r="T173" i="111"/>
  <c r="AS147" i="31" s="1"/>
  <c r="F173" i="111"/>
  <c r="EK173" i="111"/>
  <c r="Z173" i="111"/>
  <c r="DY173" i="111"/>
  <c r="CB173" i="111"/>
  <c r="BF173" i="111"/>
  <c r="BS173" i="111"/>
  <c r="K173" i="111"/>
  <c r="FD173" i="111"/>
  <c r="ET173" i="111"/>
  <c r="DC173" i="111"/>
  <c r="AZ173" i="111"/>
  <c r="AA173" i="111"/>
  <c r="EE173" i="111"/>
  <c r="G173" i="111"/>
  <c r="EJ173" i="111"/>
  <c r="AJ173" i="111"/>
  <c r="EQ173" i="111"/>
  <c r="AM173" i="111"/>
  <c r="EI173" i="111"/>
  <c r="DX173" i="111"/>
  <c r="EO173" i="111"/>
  <c r="FB173" i="111"/>
  <c r="CX173" i="111"/>
  <c r="BB173" i="111"/>
  <c r="BI173" i="111"/>
  <c r="BD173" i="111"/>
  <c r="DB173" i="111"/>
  <c r="FG173" i="111"/>
  <c r="BL173" i="111"/>
  <c r="CA173" i="111"/>
  <c r="BK173" i="111"/>
  <c r="FE173" i="111"/>
  <c r="BA173" i="111"/>
  <c r="DJ173" i="111"/>
  <c r="BT173" i="111"/>
  <c r="W173" i="111"/>
  <c r="AV147" i="31" s="1"/>
  <c r="EN173" i="111"/>
  <c r="D173" i="111"/>
  <c r="BQ173" i="111"/>
  <c r="H173" i="111"/>
  <c r="BH173" i="111"/>
  <c r="DL173" i="111"/>
  <c r="EM173" i="111"/>
  <c r="BN173" i="111"/>
  <c r="BJ173" i="111"/>
  <c r="AI173" i="111"/>
  <c r="AY173" i="111"/>
  <c r="AF173" i="111"/>
  <c r="AR173" i="111"/>
  <c r="EF173" i="111"/>
  <c r="CC173" i="111"/>
  <c r="X173" i="111"/>
  <c r="DD173" i="111"/>
  <c r="CH173" i="111"/>
  <c r="AQ173" i="111"/>
  <c r="BR173" i="111"/>
  <c r="DI173" i="111"/>
  <c r="AK173" i="111"/>
  <c r="CY173" i="111"/>
  <c r="DW173" i="111"/>
  <c r="AH173" i="111"/>
  <c r="EY173" i="111"/>
  <c r="AS173" i="111"/>
  <c r="CJ173" i="111"/>
  <c r="DE173" i="111"/>
  <c r="BV173" i="111"/>
  <c r="AC173" i="111"/>
  <c r="ER173" i="111"/>
  <c r="CF173" i="111"/>
  <c r="ES173" i="111"/>
  <c r="N173" i="111"/>
  <c r="DM173" i="111"/>
  <c r="EL173" i="111"/>
  <c r="CZ173" i="111"/>
  <c r="EA173" i="111"/>
  <c r="BE173" i="111"/>
  <c r="DR173" i="111"/>
  <c r="AB173" i="111"/>
  <c r="FC173" i="111"/>
  <c r="S173" i="111"/>
  <c r="AR147" i="31" s="1"/>
  <c r="BO173" i="111"/>
  <c r="BW173" i="111"/>
  <c r="AN173" i="111"/>
  <c r="DK173" i="111"/>
  <c r="CS173" i="111"/>
  <c r="CV173" i="111"/>
  <c r="BY173" i="111"/>
  <c r="AU173" i="111"/>
  <c r="BG173" i="111"/>
  <c r="FA173" i="111"/>
  <c r="DH173" i="111"/>
  <c r="FF173" i="111"/>
  <c r="EZ173" i="111"/>
  <c r="CK173" i="111"/>
  <c r="CD173" i="111"/>
  <c r="BZ173" i="111"/>
  <c r="CR173" i="111"/>
  <c r="P173" i="111"/>
  <c r="U173" i="111"/>
  <c r="AT147" i="31" s="1"/>
  <c r="CI173" i="111"/>
  <c r="DG173" i="111"/>
  <c r="DS173" i="111"/>
  <c r="DQ173" i="111"/>
  <c r="BC173" i="111"/>
  <c r="EX173" i="111"/>
  <c r="AL173" i="111"/>
  <c r="AG173" i="111"/>
  <c r="EC173" i="111"/>
  <c r="CL173" i="111"/>
  <c r="EP173" i="111"/>
  <c r="AX173" i="111"/>
  <c r="CW173" i="111"/>
  <c r="DZ173" i="111"/>
  <c r="E173" i="111"/>
  <c r="DF173" i="111"/>
  <c r="AV173" i="111"/>
  <c r="CN173" i="111"/>
  <c r="DA173" i="111"/>
  <c r="AE110" i="31"/>
  <c r="K147" i="31"/>
  <c r="AG93" i="111"/>
  <c r="AF93" i="111"/>
  <c r="R93" i="111"/>
  <c r="AR93" i="111"/>
  <c r="I93" i="111"/>
  <c r="Z93" i="111"/>
  <c r="AS93" i="111"/>
  <c r="AE93" i="111"/>
  <c r="AB93" i="111"/>
  <c r="L93" i="111"/>
  <c r="AM93" i="111"/>
  <c r="S93" i="111"/>
  <c r="P93" i="111"/>
  <c r="BB93" i="111"/>
  <c r="AH93" i="111"/>
  <c r="N93" i="111"/>
  <c r="W93" i="111"/>
  <c r="AV93" i="111"/>
  <c r="AX93" i="111"/>
  <c r="AZ93" i="111"/>
  <c r="AA93" i="111"/>
  <c r="AJ93" i="111"/>
  <c r="X93" i="111"/>
  <c r="Y93" i="111"/>
  <c r="BD93" i="111"/>
  <c r="AO93" i="111"/>
  <c r="V93" i="111"/>
  <c r="O93" i="111"/>
  <c r="G93" i="111"/>
  <c r="BA93" i="111"/>
  <c r="Q93" i="111"/>
  <c r="AW93" i="111"/>
  <c r="AU93" i="111"/>
  <c r="J93" i="111"/>
  <c r="AL93" i="111"/>
  <c r="AN93" i="111"/>
  <c r="AT93" i="111"/>
  <c r="U93" i="111"/>
  <c r="AI93" i="111"/>
  <c r="T93" i="111"/>
  <c r="AQ93" i="111"/>
  <c r="M93" i="111"/>
  <c r="AK93" i="111"/>
  <c r="H93" i="111"/>
  <c r="AD93" i="111"/>
  <c r="AC93" i="111"/>
  <c r="BC93" i="111"/>
  <c r="AP93" i="111"/>
  <c r="K93" i="111"/>
  <c r="AY93" i="111"/>
  <c r="I90" i="111"/>
  <c r="Y90" i="111"/>
  <c r="V90" i="111"/>
  <c r="J90" i="111"/>
  <c r="N90" i="111"/>
  <c r="BB90" i="111"/>
  <c r="BA90" i="111"/>
  <c r="AW90" i="111"/>
  <c r="AY90" i="111"/>
  <c r="AI90" i="111"/>
  <c r="T90" i="111"/>
  <c r="AK90" i="111"/>
  <c r="AF90" i="111"/>
  <c r="L90" i="111"/>
  <c r="O90" i="111"/>
  <c r="AL90" i="111"/>
  <c r="AG90" i="111"/>
  <c r="AJ90" i="111"/>
  <c r="AQ90" i="111"/>
  <c r="AE90" i="111"/>
  <c r="AA90" i="111"/>
  <c r="M90" i="111"/>
  <c r="AM90" i="111"/>
  <c r="AU90" i="111"/>
  <c r="Q90" i="111"/>
  <c r="AP90" i="111"/>
  <c r="U90" i="111"/>
  <c r="AC90" i="111"/>
  <c r="W90" i="111"/>
  <c r="K90" i="111"/>
  <c r="AX90" i="111"/>
  <c r="P90" i="111"/>
  <c r="BD90" i="111"/>
  <c r="G90" i="111"/>
  <c r="X90" i="111"/>
  <c r="AB90" i="111"/>
  <c r="AH90" i="111"/>
  <c r="AZ90" i="111"/>
  <c r="AV90" i="111"/>
  <c r="AD90" i="111"/>
  <c r="BC90" i="111"/>
  <c r="Z90" i="111"/>
  <c r="R90" i="111"/>
  <c r="H90" i="111"/>
  <c r="S90" i="111"/>
  <c r="AR90" i="111"/>
  <c r="AN90" i="111"/>
  <c r="AO90" i="111"/>
  <c r="AT90" i="111"/>
  <c r="AS90" i="111"/>
  <c r="AM155" i="111"/>
  <c r="CG155" i="111"/>
  <c r="FD155" i="111"/>
  <c r="AJ155" i="111"/>
  <c r="Q155" i="111"/>
  <c r="DG155" i="111"/>
  <c r="CX155" i="111"/>
  <c r="W155" i="111"/>
  <c r="AV129" i="31" s="1"/>
  <c r="EK155" i="111"/>
  <c r="BO155" i="111"/>
  <c r="R155" i="111"/>
  <c r="EF155" i="111"/>
  <c r="DM155" i="111"/>
  <c r="DD155" i="111"/>
  <c r="CL155" i="111"/>
  <c r="FG155" i="111"/>
  <c r="ES155" i="111"/>
  <c r="EN155" i="111"/>
  <c r="CN155" i="111"/>
  <c r="AR155" i="111"/>
  <c r="CT155" i="111"/>
  <c r="FA155" i="111"/>
  <c r="DH155" i="111"/>
  <c r="DA155" i="111"/>
  <c r="EI155" i="111"/>
  <c r="BB155" i="111"/>
  <c r="AL155" i="111"/>
  <c r="AA155" i="111"/>
  <c r="AW155" i="111"/>
  <c r="AH155" i="111"/>
  <c r="ET155" i="111"/>
  <c r="CF155" i="111"/>
  <c r="DY155" i="111"/>
  <c r="BX155" i="111"/>
  <c r="EC155" i="111"/>
  <c r="EM155" i="111"/>
  <c r="AV155" i="111"/>
  <c r="M155" i="111"/>
  <c r="BW155" i="111"/>
  <c r="FB155" i="111"/>
  <c r="DE155" i="111"/>
  <c r="N155" i="111"/>
  <c r="DK155" i="111"/>
  <c r="EE155" i="111"/>
  <c r="FC155" i="111"/>
  <c r="J155" i="111"/>
  <c r="DZ155" i="111"/>
  <c r="BG155" i="111"/>
  <c r="EO155" i="111"/>
  <c r="EX155" i="111"/>
  <c r="DT155" i="111"/>
  <c r="EP155" i="111"/>
  <c r="E155" i="111"/>
  <c r="CH155" i="111"/>
  <c r="AI155" i="111"/>
  <c r="CV155" i="111"/>
  <c r="X155" i="111"/>
  <c r="CO155" i="111"/>
  <c r="CK155" i="111"/>
  <c r="DI155" i="111"/>
  <c r="DF155" i="111"/>
  <c r="AU155" i="111"/>
  <c r="BL155" i="111"/>
  <c r="H155" i="111"/>
  <c r="BS155" i="111"/>
  <c r="CC155" i="111"/>
  <c r="BU155" i="111"/>
  <c r="CR155" i="111"/>
  <c r="AS155" i="111"/>
  <c r="AC155" i="111"/>
  <c r="CW155" i="111"/>
  <c r="AE155" i="111"/>
  <c r="CB155" i="111"/>
  <c r="AY155" i="111"/>
  <c r="AZ155" i="111"/>
  <c r="AQ155" i="111"/>
  <c r="DU155" i="111"/>
  <c r="Z155" i="111"/>
  <c r="CA155" i="111"/>
  <c r="BY155" i="111"/>
  <c r="DB155" i="111"/>
  <c r="CI155" i="111"/>
  <c r="S155" i="111"/>
  <c r="AR129" i="31" s="1"/>
  <c r="CE155" i="111"/>
  <c r="BM155" i="111"/>
  <c r="AB155" i="111"/>
  <c r="D155" i="111"/>
  <c r="AT155" i="111"/>
  <c r="BC155" i="111"/>
  <c r="DC155" i="111"/>
  <c r="DN155" i="111"/>
  <c r="BR155" i="111"/>
  <c r="CY155" i="111"/>
  <c r="FE155" i="111"/>
  <c r="BN155" i="111"/>
  <c r="ED155" i="111"/>
  <c r="BA155" i="111"/>
  <c r="AF155" i="111"/>
  <c r="BF155" i="111"/>
  <c r="EU155" i="111"/>
  <c r="DO155" i="111"/>
  <c r="Y155" i="111"/>
  <c r="BZ155" i="111"/>
  <c r="P155" i="111"/>
  <c r="BV155" i="111"/>
  <c r="EG155" i="111"/>
  <c r="FF155" i="111"/>
  <c r="K155" i="111"/>
  <c r="DW155" i="111"/>
  <c r="EW155" i="111"/>
  <c r="U155" i="111"/>
  <c r="AT129" i="31" s="1"/>
  <c r="AK155" i="111"/>
  <c r="CJ155" i="111"/>
  <c r="EZ155" i="111"/>
  <c r="AO155" i="111"/>
  <c r="BE155" i="111"/>
  <c r="BQ155" i="111"/>
  <c r="DS155" i="111"/>
  <c r="G155" i="111"/>
  <c r="BI155" i="111"/>
  <c r="O155" i="111"/>
  <c r="EB155" i="111"/>
  <c r="EL155" i="111"/>
  <c r="BP155" i="111"/>
  <c r="V155" i="111"/>
  <c r="AU129" i="31" s="1"/>
  <c r="EQ155" i="111"/>
  <c r="CD155" i="111"/>
  <c r="CQ155" i="111"/>
  <c r="DJ155" i="111"/>
  <c r="EV155" i="111"/>
  <c r="AP155" i="111"/>
  <c r="DP155" i="111"/>
  <c r="AX155" i="111"/>
  <c r="BK155" i="111"/>
  <c r="L155" i="111"/>
  <c r="BD155" i="111"/>
  <c r="T155" i="111"/>
  <c r="AS129" i="31" s="1"/>
  <c r="AN155" i="111"/>
  <c r="CP155" i="111"/>
  <c r="AG155" i="111"/>
  <c r="CU155" i="111"/>
  <c r="CM155" i="111"/>
  <c r="F155" i="111"/>
  <c r="EH155" i="111"/>
  <c r="DR155" i="111"/>
  <c r="BT155" i="111"/>
  <c r="DL155" i="111"/>
  <c r="EY155" i="111"/>
  <c r="CS155" i="111"/>
  <c r="BH155" i="111"/>
  <c r="AD155" i="111"/>
  <c r="BJ155" i="111"/>
  <c r="I155" i="111"/>
  <c r="CZ155" i="111"/>
  <c r="EJ155" i="111"/>
  <c r="DQ155" i="111"/>
  <c r="DV155" i="111"/>
  <c r="DX155" i="111"/>
  <c r="ER155" i="111"/>
  <c r="EA155" i="111"/>
  <c r="AZ84" i="111"/>
  <c r="AC84" i="111"/>
  <c r="M84" i="111"/>
  <c r="AL84" i="111"/>
  <c r="BB84" i="111"/>
  <c r="X84" i="111"/>
  <c r="AS84" i="111"/>
  <c r="BA84" i="111"/>
  <c r="V84" i="111"/>
  <c r="Q84" i="111"/>
  <c r="AV84" i="111"/>
  <c r="AF84" i="111"/>
  <c r="AM84" i="111"/>
  <c r="AE84" i="111"/>
  <c r="AA84" i="111"/>
  <c r="K84" i="111"/>
  <c r="N84" i="111"/>
  <c r="AU84" i="111"/>
  <c r="U84" i="111"/>
  <c r="AY84" i="111"/>
  <c r="AH84" i="111"/>
  <c r="Y84" i="111"/>
  <c r="AI84" i="111"/>
  <c r="AJ84" i="111"/>
  <c r="H84" i="111"/>
  <c r="G84" i="111"/>
  <c r="S84" i="111"/>
  <c r="R84" i="111"/>
  <c r="L84" i="111"/>
  <c r="AT84" i="111"/>
  <c r="W84" i="111"/>
  <c r="AR84" i="111"/>
  <c r="AG84" i="111"/>
  <c r="I84" i="111"/>
  <c r="AW84" i="111"/>
  <c r="AK84" i="111"/>
  <c r="T84" i="111"/>
  <c r="Z84" i="111"/>
  <c r="AP84" i="111"/>
  <c r="AX84" i="111"/>
  <c r="AQ84" i="111"/>
  <c r="J84" i="111"/>
  <c r="P84" i="111"/>
  <c r="BD84" i="111"/>
  <c r="AN84" i="111"/>
  <c r="O84" i="111"/>
  <c r="BC84" i="111"/>
  <c r="AD84" i="111"/>
  <c r="AO84" i="111"/>
  <c r="AB84" i="111"/>
  <c r="C24" i="190"/>
  <c r="C24" i="33"/>
  <c r="D9" i="33"/>
  <c r="D9" i="190"/>
  <c r="D95" i="111"/>
  <c r="D59" i="111"/>
  <c r="C103" i="31"/>
  <c r="C140" i="31"/>
  <c r="BD59" i="111"/>
  <c r="AY59" i="111"/>
  <c r="U59" i="111"/>
  <c r="AI59" i="111"/>
  <c r="AR59" i="111"/>
  <c r="AQ59" i="111"/>
  <c r="BC59" i="111"/>
  <c r="H59" i="111"/>
  <c r="I59" i="111"/>
  <c r="AM59" i="111"/>
  <c r="AL59" i="111"/>
  <c r="AV59" i="111"/>
  <c r="N59" i="111"/>
  <c r="P59" i="111"/>
  <c r="M59" i="111"/>
  <c r="AB59" i="111"/>
  <c r="AA59" i="111"/>
  <c r="AU59" i="111"/>
  <c r="AE59" i="111"/>
  <c r="O59" i="111"/>
  <c r="S59" i="111"/>
  <c r="AK59" i="111"/>
  <c r="Y59" i="111"/>
  <c r="BB59" i="111"/>
  <c r="G59" i="111"/>
  <c r="Q59" i="111"/>
  <c r="AF59" i="111"/>
  <c r="W59" i="111"/>
  <c r="AX59" i="111"/>
  <c r="AW59" i="111"/>
  <c r="Z59" i="111"/>
  <c r="X59" i="111"/>
  <c r="AJ59" i="111"/>
  <c r="AO59" i="111"/>
  <c r="V59" i="111"/>
  <c r="J59" i="111"/>
  <c r="AN59" i="111"/>
  <c r="AD59" i="111"/>
  <c r="AS59" i="111"/>
  <c r="AC59" i="111"/>
  <c r="R59" i="111"/>
  <c r="AG59" i="111"/>
  <c r="AH59" i="111"/>
  <c r="BA59" i="111"/>
  <c r="AT59" i="111"/>
  <c r="K59" i="111"/>
  <c r="T59" i="111"/>
  <c r="AP59" i="111"/>
  <c r="AZ59" i="111"/>
  <c r="L59" i="111"/>
  <c r="Z60" i="111"/>
  <c r="G60" i="111"/>
  <c r="S60" i="111"/>
  <c r="R60" i="111"/>
  <c r="AL60" i="111"/>
  <c r="AK60" i="111"/>
  <c r="AC60" i="111"/>
  <c r="X60" i="111"/>
  <c r="U60" i="111"/>
  <c r="AB60" i="111"/>
  <c r="AI60" i="111"/>
  <c r="N60" i="111"/>
  <c r="K60" i="111"/>
  <c r="AH60" i="111"/>
  <c r="AQ60" i="111"/>
  <c r="AJ60" i="111"/>
  <c r="AD60" i="111"/>
  <c r="V60" i="111"/>
  <c r="J60" i="111"/>
  <c r="AM60" i="111"/>
  <c r="BB60" i="111"/>
  <c r="AF60" i="111"/>
  <c r="AG60" i="111"/>
  <c r="H60" i="111"/>
  <c r="I60" i="111"/>
  <c r="AW60" i="111"/>
  <c r="AA60" i="111"/>
  <c r="W60" i="111"/>
  <c r="Q60" i="111"/>
  <c r="AS60" i="111"/>
  <c r="BD60" i="111"/>
  <c r="AU60" i="111"/>
  <c r="AV60" i="111"/>
  <c r="T60" i="111"/>
  <c r="P60" i="111"/>
  <c r="AP60" i="111"/>
  <c r="AR60" i="111"/>
  <c r="AZ60" i="111"/>
  <c r="L60" i="111"/>
  <c r="AN60" i="111"/>
  <c r="BA60" i="111"/>
  <c r="M60" i="111"/>
  <c r="AY60" i="111"/>
  <c r="AT60" i="111"/>
  <c r="Y60" i="111"/>
  <c r="BC60" i="111"/>
  <c r="AE60" i="111"/>
  <c r="AO60" i="111"/>
  <c r="AX60" i="111"/>
  <c r="O60" i="111"/>
  <c r="BC96" i="111"/>
  <c r="AU96" i="111"/>
  <c r="I96" i="111"/>
  <c r="AX96" i="111"/>
  <c r="AA96" i="111"/>
  <c r="AO96" i="111"/>
  <c r="AT96" i="111"/>
  <c r="M96" i="111"/>
  <c r="AS96" i="111"/>
  <c r="R96" i="111"/>
  <c r="AK96" i="111"/>
  <c r="AG96" i="111"/>
  <c r="Q96" i="111"/>
  <c r="L96" i="111"/>
  <c r="AL96" i="111"/>
  <c r="BB96" i="111"/>
  <c r="AZ96" i="111"/>
  <c r="V96" i="111"/>
  <c r="BD96" i="111"/>
  <c r="J96" i="111"/>
  <c r="AH96" i="111"/>
  <c r="N96" i="111"/>
  <c r="BA96" i="111"/>
  <c r="Y96" i="111"/>
  <c r="AR96" i="111"/>
  <c r="K96" i="111"/>
  <c r="AN96" i="111"/>
  <c r="AY96" i="111"/>
  <c r="AV96" i="111"/>
  <c r="W96" i="111"/>
  <c r="O96" i="111"/>
  <c r="AC96" i="111"/>
  <c r="H96" i="111"/>
  <c r="G96" i="111"/>
  <c r="AB96" i="111"/>
  <c r="AE96" i="111"/>
  <c r="Z96" i="111"/>
  <c r="AI96" i="111"/>
  <c r="S96" i="111"/>
  <c r="AP96" i="111"/>
  <c r="X96" i="111"/>
  <c r="T96" i="111"/>
  <c r="P96" i="111"/>
  <c r="AJ96" i="111"/>
  <c r="AW96" i="111"/>
  <c r="AD96" i="111"/>
  <c r="AF96" i="111"/>
  <c r="AQ96" i="111"/>
  <c r="U96" i="111"/>
  <c r="AM96" i="111"/>
  <c r="K141" i="31"/>
  <c r="AE104" i="31"/>
  <c r="AE112" i="31"/>
  <c r="K149" i="31"/>
  <c r="F63" i="111"/>
  <c r="E144" i="31"/>
  <c r="F99" i="111"/>
  <c r="BV170" i="111"/>
  <c r="W170" i="111"/>
  <c r="AV144" i="31" s="1"/>
  <c r="FD170" i="111"/>
  <c r="AW170" i="111"/>
  <c r="BL170" i="111"/>
  <c r="K170" i="111"/>
  <c r="X170" i="111"/>
  <c r="U170" i="111"/>
  <c r="AT144" i="31" s="1"/>
  <c r="CH170" i="111"/>
  <c r="BC170" i="111"/>
  <c r="CF170" i="111"/>
  <c r="DG170" i="111"/>
  <c r="I170" i="111"/>
  <c r="AR170" i="111"/>
  <c r="EE170" i="111"/>
  <c r="BR170" i="111"/>
  <c r="AM170" i="111"/>
  <c r="CC170" i="111"/>
  <c r="AB170" i="111"/>
  <c r="AE170" i="111"/>
  <c r="EQ170" i="111"/>
  <c r="EU170" i="111"/>
  <c r="AS170" i="111"/>
  <c r="DR170" i="111"/>
  <c r="EL170" i="111"/>
  <c r="BW170" i="111"/>
  <c r="H170" i="111"/>
  <c r="BY170" i="111"/>
  <c r="FC170" i="111"/>
  <c r="EO170" i="111"/>
  <c r="BO170" i="111"/>
  <c r="CP170" i="111"/>
  <c r="AC170" i="111"/>
  <c r="R170" i="111"/>
  <c r="AP170" i="111"/>
  <c r="CI170" i="111"/>
  <c r="G170" i="111"/>
  <c r="DF170" i="111"/>
  <c r="P170" i="111"/>
  <c r="EW170" i="111"/>
  <c r="BE170" i="111"/>
  <c r="ED170" i="111"/>
  <c r="DE170" i="111"/>
  <c r="AH170" i="111"/>
  <c r="DW170" i="111"/>
  <c r="ER170" i="111"/>
  <c r="EX170" i="111"/>
  <c r="EK170" i="111"/>
  <c r="BS170" i="111"/>
  <c r="BU170" i="111"/>
  <c r="AZ170" i="111"/>
  <c r="BX170" i="111"/>
  <c r="FA170" i="111"/>
  <c r="AJ170" i="111"/>
  <c r="O170" i="111"/>
  <c r="CO170" i="111"/>
  <c r="EB170" i="111"/>
  <c r="FF170" i="111"/>
  <c r="AG170" i="111"/>
  <c r="AF170" i="111"/>
  <c r="DZ170" i="111"/>
  <c r="DN170" i="111"/>
  <c r="S170" i="111"/>
  <c r="AR144" i="31" s="1"/>
  <c r="DC170" i="111"/>
  <c r="FG170" i="111"/>
  <c r="BF170" i="111"/>
  <c r="EM170" i="111"/>
  <c r="AU170" i="111"/>
  <c r="EN170" i="111"/>
  <c r="CD170" i="111"/>
  <c r="DK170" i="111"/>
  <c r="BJ170" i="111"/>
  <c r="DY170" i="111"/>
  <c r="CL170" i="111"/>
  <c r="EG170" i="111"/>
  <c r="EJ170" i="111"/>
  <c r="DX170" i="111"/>
  <c r="EP170" i="111"/>
  <c r="BM170" i="111"/>
  <c r="CK170" i="111"/>
  <c r="AN170" i="111"/>
  <c r="CE170" i="111"/>
  <c r="D170" i="111"/>
  <c r="CV170" i="111"/>
  <c r="CR170" i="111"/>
  <c r="CJ170" i="111"/>
  <c r="DH170" i="111"/>
  <c r="AX170" i="111"/>
  <c r="E170" i="111"/>
  <c r="EH170" i="111"/>
  <c r="DI170" i="111"/>
  <c r="EZ170" i="111"/>
  <c r="BA170" i="111"/>
  <c r="AI170" i="111"/>
  <c r="CA170" i="111"/>
  <c r="BP170" i="111"/>
  <c r="CQ170" i="111"/>
  <c r="BQ170" i="111"/>
  <c r="BD170" i="111"/>
  <c r="BH170" i="111"/>
  <c r="Y170" i="111"/>
  <c r="BN170" i="111"/>
  <c r="DM170" i="111"/>
  <c r="DS170" i="111"/>
  <c r="BK170" i="111"/>
  <c r="BB170" i="111"/>
  <c r="CB170" i="111"/>
  <c r="T170" i="111"/>
  <c r="AS144" i="31" s="1"/>
  <c r="FB170" i="111"/>
  <c r="DQ170" i="111"/>
  <c r="CW170" i="111"/>
  <c r="AO144" i="31" s="1"/>
  <c r="DA170" i="111"/>
  <c r="EF170" i="111"/>
  <c r="DL170" i="111"/>
  <c r="CY170" i="111"/>
  <c r="EC170" i="111"/>
  <c r="FE170" i="111"/>
  <c r="L170" i="111"/>
  <c r="DO170" i="111"/>
  <c r="BI170" i="111"/>
  <c r="CT170" i="111"/>
  <c r="CN170" i="111"/>
  <c r="AY170" i="111"/>
  <c r="BZ170" i="111"/>
  <c r="DV170" i="111"/>
  <c r="DB170" i="111"/>
  <c r="EA170" i="111"/>
  <c r="N170" i="111"/>
  <c r="CG170" i="111"/>
  <c r="AV170" i="111"/>
  <c r="AA170" i="111"/>
  <c r="AQ170" i="111"/>
  <c r="M170" i="111"/>
  <c r="AL170" i="111"/>
  <c r="EY170" i="111"/>
  <c r="AK170" i="111"/>
  <c r="EV170" i="111"/>
  <c r="AD170" i="111"/>
  <c r="Z170" i="111"/>
  <c r="CM170" i="111"/>
  <c r="EI170" i="111"/>
  <c r="ES170" i="111"/>
  <c r="BT170" i="111"/>
  <c r="DJ170" i="111"/>
  <c r="F170" i="111"/>
  <c r="BG170" i="111"/>
  <c r="CU170" i="111"/>
  <c r="DT170" i="111"/>
  <c r="DD170" i="111"/>
  <c r="DP170" i="111"/>
  <c r="AO170" i="111"/>
  <c r="ET170" i="111"/>
  <c r="Q170" i="111"/>
  <c r="CZ170" i="111"/>
  <c r="V170" i="111"/>
  <c r="AU144" i="31" s="1"/>
  <c r="CX170" i="111"/>
  <c r="DU170" i="111"/>
  <c r="J170" i="111"/>
  <c r="AT170" i="111"/>
  <c r="CS170" i="111"/>
  <c r="C11" i="33"/>
  <c r="C11" i="190"/>
  <c r="F58" i="111"/>
  <c r="F94" i="111"/>
  <c r="E139" i="31"/>
  <c r="M94" i="111"/>
  <c r="U94" i="111"/>
  <c r="AV94" i="111"/>
  <c r="I94" i="111"/>
  <c r="BB94" i="111"/>
  <c r="AA94" i="111"/>
  <c r="AI94" i="111"/>
  <c r="G94" i="111"/>
  <c r="AW94" i="111"/>
  <c r="AC94" i="111"/>
  <c r="H94" i="111"/>
  <c r="AU94" i="111"/>
  <c r="Q94" i="111"/>
  <c r="AB94" i="111"/>
  <c r="AD94" i="111"/>
  <c r="X94" i="111"/>
  <c r="N94" i="111"/>
  <c r="R94" i="111"/>
  <c r="BA94" i="111"/>
  <c r="AR94" i="111"/>
  <c r="AK94" i="111"/>
  <c r="AS94" i="111"/>
  <c r="AZ94" i="111"/>
  <c r="L94" i="111"/>
  <c r="AP94" i="111"/>
  <c r="O94" i="111"/>
  <c r="AT94" i="111"/>
  <c r="V94" i="111"/>
  <c r="Z94" i="111"/>
  <c r="AF94" i="111"/>
  <c r="BC94" i="111"/>
  <c r="J94" i="111"/>
  <c r="K94" i="111"/>
  <c r="BD94" i="111"/>
  <c r="AJ94" i="111"/>
  <c r="AH94" i="111"/>
  <c r="Y94" i="111"/>
  <c r="AQ94" i="111"/>
  <c r="AO94" i="111"/>
  <c r="AL94" i="111"/>
  <c r="T94" i="111"/>
  <c r="AY94" i="111"/>
  <c r="AN94" i="111"/>
  <c r="W94" i="111"/>
  <c r="S94" i="111"/>
  <c r="AX94" i="111"/>
  <c r="AM94" i="111"/>
  <c r="AG94" i="111"/>
  <c r="AE94" i="111"/>
  <c r="P94" i="111"/>
  <c r="C25" i="190"/>
  <c r="C25" i="33"/>
  <c r="E67" i="111"/>
  <c r="D148" i="31"/>
  <c r="E103" i="111"/>
  <c r="AH35" i="111"/>
  <c r="AS35" i="111"/>
  <c r="Q84" i="31"/>
  <c r="P11" i="36" s="1"/>
  <c r="Z121" i="31"/>
  <c r="AG35" i="111"/>
  <c r="AI35" i="111"/>
  <c r="AJ147" i="111"/>
  <c r="CU147" i="111"/>
  <c r="G147" i="111"/>
  <c r="V147" i="111"/>
  <c r="AU121" i="31" s="1"/>
  <c r="CD147" i="111"/>
  <c r="CC147" i="111"/>
  <c r="EA147" i="111"/>
  <c r="CM147" i="111"/>
  <c r="BI147" i="111"/>
  <c r="DZ147" i="111"/>
  <c r="CH147" i="111"/>
  <c r="EV147" i="111"/>
  <c r="EL147" i="111"/>
  <c r="AY147" i="111"/>
  <c r="EY147" i="111"/>
  <c r="BQ147" i="111"/>
  <c r="FF147" i="111"/>
  <c r="DE147" i="111"/>
  <c r="DB147" i="111"/>
  <c r="EP147" i="111"/>
  <c r="CV147" i="111"/>
  <c r="DV147" i="111"/>
  <c r="BF147" i="111"/>
  <c r="DG147" i="111"/>
  <c r="ES147" i="111"/>
  <c r="EW147" i="111"/>
  <c r="DK147" i="111"/>
  <c r="X147" i="111"/>
  <c r="FG147" i="111"/>
  <c r="AS147" i="111"/>
  <c r="CW147" i="111"/>
  <c r="EO147" i="111"/>
  <c r="AF147" i="111"/>
  <c r="CX147" i="111"/>
  <c r="CE147" i="111"/>
  <c r="DH147" i="111"/>
  <c r="CS147" i="111"/>
  <c r="AG147" i="111"/>
  <c r="CG147" i="111"/>
  <c r="EX147" i="111"/>
  <c r="I147" i="111"/>
  <c r="DI147" i="111"/>
  <c r="AT147" i="111"/>
  <c r="DQ147" i="111"/>
  <c r="BA147" i="111"/>
  <c r="P147" i="111"/>
  <c r="ET147" i="111"/>
  <c r="CT147" i="111"/>
  <c r="FE147" i="111"/>
  <c r="ED147" i="111"/>
  <c r="EN147" i="111"/>
  <c r="AA147" i="111"/>
  <c r="M147" i="111"/>
  <c r="EH147" i="111"/>
  <c r="EZ147" i="111"/>
  <c r="K147" i="111"/>
  <c r="BM147" i="111"/>
  <c r="DP147" i="111"/>
  <c r="AX147" i="111"/>
  <c r="AV147" i="111"/>
  <c r="CN147" i="111"/>
  <c r="EF147" i="111"/>
  <c r="AQ147" i="111"/>
  <c r="AU147" i="111"/>
  <c r="CR147" i="111"/>
  <c r="EE147" i="111"/>
  <c r="FB147" i="111"/>
  <c r="BZ147" i="111"/>
  <c r="BE147" i="111"/>
  <c r="AR147" i="111"/>
  <c r="AI147" i="111"/>
  <c r="BN147" i="111"/>
  <c r="DD147" i="111"/>
  <c r="DM147" i="111"/>
  <c r="EK147" i="111"/>
  <c r="AD147" i="111"/>
  <c r="BJ147" i="111"/>
  <c r="EG147" i="111"/>
  <c r="AK147" i="111"/>
  <c r="CJ147" i="111"/>
  <c r="EJ147" i="111"/>
  <c r="DL147" i="111"/>
  <c r="O147" i="111"/>
  <c r="DA147" i="111"/>
  <c r="AN147" i="111"/>
  <c r="J147" i="111"/>
  <c r="AW147" i="111"/>
  <c r="DW147" i="111"/>
  <c r="BW147" i="111"/>
  <c r="Q147" i="111"/>
  <c r="DS147" i="111"/>
  <c r="EQ147" i="111"/>
  <c r="Y147" i="111"/>
  <c r="W147" i="111"/>
  <c r="AV121" i="31" s="1"/>
  <c r="N147" i="111"/>
  <c r="CQ147" i="111"/>
  <c r="DN147" i="111"/>
  <c r="ER147" i="111"/>
  <c r="AH147" i="111"/>
  <c r="AL147" i="111"/>
  <c r="CZ147" i="111"/>
  <c r="CA147" i="111"/>
  <c r="AB147" i="111"/>
  <c r="DC147" i="111"/>
  <c r="AC147" i="111"/>
  <c r="CK147" i="111"/>
  <c r="DR147" i="111"/>
  <c r="CL147" i="111"/>
  <c r="L147" i="111"/>
  <c r="BB147" i="111"/>
  <c r="FC147" i="111"/>
  <c r="BV147" i="111"/>
  <c r="BY147" i="111"/>
  <c r="BU147" i="111"/>
  <c r="AE147" i="111"/>
  <c r="BG147" i="111"/>
  <c r="BP147" i="111"/>
  <c r="H147" i="111"/>
  <c r="DT147" i="111"/>
  <c r="E147" i="111"/>
  <c r="D147" i="111"/>
  <c r="DX147" i="111"/>
  <c r="BR147" i="111"/>
  <c r="CO147" i="111"/>
  <c r="BH147" i="111"/>
  <c r="EC147" i="111"/>
  <c r="AP147" i="111"/>
  <c r="CF147" i="111"/>
  <c r="DJ147" i="111"/>
  <c r="F147" i="111"/>
  <c r="CP147" i="111"/>
  <c r="BK147" i="111"/>
  <c r="AZ147" i="111"/>
  <c r="AO147" i="111"/>
  <c r="BL147" i="111"/>
  <c r="BC147" i="111"/>
  <c r="EB147" i="111"/>
  <c r="AM147" i="111"/>
  <c r="EM147" i="111"/>
  <c r="FA147" i="111"/>
  <c r="U147" i="111"/>
  <c r="AT121" i="31" s="1"/>
  <c r="BT147" i="111"/>
  <c r="DF147" i="111"/>
  <c r="Z147" i="111"/>
  <c r="BX147" i="111"/>
  <c r="CY147" i="111"/>
  <c r="EU147" i="111"/>
  <c r="T147" i="111"/>
  <c r="AS121" i="31" s="1"/>
  <c r="BO147" i="111"/>
  <c r="BD147" i="111"/>
  <c r="S147" i="111"/>
  <c r="AR121" i="31" s="1"/>
  <c r="R147" i="111"/>
  <c r="CI147" i="111"/>
  <c r="DY147" i="111"/>
  <c r="DU147" i="111"/>
  <c r="BS147" i="111"/>
  <c r="DO147" i="111"/>
  <c r="CB147" i="111"/>
  <c r="EI147" i="111"/>
  <c r="FD147" i="111"/>
  <c r="AN35" i="111"/>
  <c r="Z35" i="111"/>
  <c r="G84" i="31"/>
  <c r="F11" i="184" s="1"/>
  <c r="I121" i="31"/>
  <c r="BA76" i="111"/>
  <c r="K76" i="111"/>
  <c r="AM76" i="111"/>
  <c r="J76" i="111"/>
  <c r="X76" i="111"/>
  <c r="BB76" i="111"/>
  <c r="AC76" i="111"/>
  <c r="AO76" i="111"/>
  <c r="L76" i="111"/>
  <c r="AR76" i="111"/>
  <c r="AS76" i="111"/>
  <c r="T76" i="111"/>
  <c r="AG76" i="111"/>
  <c r="AL76" i="111"/>
  <c r="V76" i="111"/>
  <c r="AX76" i="111"/>
  <c r="AI76" i="111"/>
  <c r="AW76" i="111"/>
  <c r="Z76" i="111"/>
  <c r="BC76" i="111"/>
  <c r="Y76" i="111"/>
  <c r="H76" i="111"/>
  <c r="AN76" i="111"/>
  <c r="O76" i="111"/>
  <c r="W76" i="111"/>
  <c r="Q76" i="111"/>
  <c r="AK76" i="111"/>
  <c r="U76" i="111"/>
  <c r="AA76" i="111"/>
  <c r="AZ76" i="111"/>
  <c r="N76" i="111"/>
  <c r="P76" i="111"/>
  <c r="AF76" i="111"/>
  <c r="AE76" i="111"/>
  <c r="BD76" i="111"/>
  <c r="G76" i="111"/>
  <c r="AD76" i="111"/>
  <c r="AJ76" i="111"/>
  <c r="AH76" i="111"/>
  <c r="AT76" i="111"/>
  <c r="I76" i="111"/>
  <c r="S76" i="111"/>
  <c r="AU76" i="111"/>
  <c r="AP76" i="111"/>
  <c r="M76" i="111"/>
  <c r="AV76" i="111"/>
  <c r="R76" i="111"/>
  <c r="AY76" i="111"/>
  <c r="AQ76" i="111"/>
  <c r="AB76" i="111"/>
  <c r="L19" i="39"/>
  <c r="L19" i="199"/>
  <c r="B19" i="206"/>
  <c r="B19" i="205"/>
  <c r="B19" i="197"/>
  <c r="B19" i="204"/>
  <c r="B19" i="192"/>
  <c r="B19" i="195"/>
  <c r="B19" i="200"/>
  <c r="B19" i="198"/>
  <c r="B19" i="193"/>
  <c r="B19" i="202"/>
  <c r="B19" i="201"/>
  <c r="B19" i="196"/>
  <c r="B19" i="203"/>
  <c r="B19" i="194"/>
  <c r="B19" i="39"/>
  <c r="B19" i="199"/>
  <c r="L132" i="31"/>
  <c r="L95" i="31"/>
  <c r="C125" i="31"/>
  <c r="D44" i="111"/>
  <c r="D80" i="111"/>
  <c r="C88" i="31"/>
  <c r="K125" i="31"/>
  <c r="AE88" i="31"/>
  <c r="AH127" i="111"/>
  <c r="X127" i="111"/>
  <c r="V127" i="111"/>
  <c r="AM127" i="111"/>
  <c r="AM217" i="31" s="1"/>
  <c r="K125" i="40" s="1"/>
  <c r="Q127" i="111"/>
  <c r="Q217" i="31" s="1"/>
  <c r="M55" i="40" s="1"/>
  <c r="U127" i="111"/>
  <c r="H127" i="111"/>
  <c r="J127" i="111"/>
  <c r="P127" i="111"/>
  <c r="P217" i="31" s="1"/>
  <c r="L55" i="40" s="1"/>
  <c r="AP127" i="111"/>
  <c r="AP217" i="31" s="1"/>
  <c r="N125" i="40" s="1"/>
  <c r="AJ127" i="111"/>
  <c r="L127" i="111"/>
  <c r="O127" i="111"/>
  <c r="O217" i="31" s="1"/>
  <c r="K55" i="40" s="1"/>
  <c r="AQ127" i="111"/>
  <c r="AQ217" i="31" s="1"/>
  <c r="O125" i="40" s="1"/>
  <c r="S127" i="111"/>
  <c r="S217" i="31" s="1"/>
  <c r="O55" i="40" s="1"/>
  <c r="AI127" i="111"/>
  <c r="AF127" i="111"/>
  <c r="F127" i="111"/>
  <c r="AC127" i="111"/>
  <c r="AC217" i="31" s="1"/>
  <c r="M90" i="40" s="1"/>
  <c r="C217" i="31"/>
  <c r="W127" i="111"/>
  <c r="I127" i="111"/>
  <c r="Z127" i="111"/>
  <c r="Z217" i="31" s="1"/>
  <c r="J90" i="40" s="1"/>
  <c r="G127" i="111"/>
  <c r="R127" i="111"/>
  <c r="R217" i="31" s="1"/>
  <c r="N55" i="40" s="1"/>
  <c r="AE127" i="111"/>
  <c r="AE217" i="31" s="1"/>
  <c r="O90" i="40" s="1"/>
  <c r="AO127" i="111"/>
  <c r="AO217" i="31" s="1"/>
  <c r="M125" i="40" s="1"/>
  <c r="K127" i="111"/>
  <c r="AA127" i="111"/>
  <c r="AA217" i="31" s="1"/>
  <c r="K90" i="40" s="1"/>
  <c r="AL127" i="111"/>
  <c r="AL217" i="31" s="1"/>
  <c r="J125" i="40" s="1"/>
  <c r="AN127" i="111"/>
  <c r="AN217" i="31" s="1"/>
  <c r="L125" i="40" s="1"/>
  <c r="D127" i="111"/>
  <c r="AB127" i="111"/>
  <c r="AB217" i="31" s="1"/>
  <c r="L90" i="40" s="1"/>
  <c r="Y127" i="111"/>
  <c r="T127" i="111"/>
  <c r="N127" i="111"/>
  <c r="N217" i="31" s="1"/>
  <c r="J55" i="40" s="1"/>
  <c r="AG127" i="111"/>
  <c r="AK127" i="111"/>
  <c r="M127" i="111"/>
  <c r="AD127" i="111"/>
  <c r="AD217" i="31" s="1"/>
  <c r="N90" i="40" s="1"/>
  <c r="E127" i="111"/>
  <c r="E55" i="111"/>
  <c r="D136" i="31"/>
  <c r="E91" i="111"/>
  <c r="D10" i="190"/>
  <c r="D10" i="33"/>
  <c r="B33" i="200"/>
  <c r="B33" i="193"/>
  <c r="B33" i="197"/>
  <c r="B33" i="196"/>
  <c r="B33" i="205"/>
  <c r="B33" i="204"/>
  <c r="B33" i="195"/>
  <c r="B33" i="192"/>
  <c r="B33" i="199"/>
  <c r="B33" i="201"/>
  <c r="B33" i="198"/>
  <c r="B33" i="194"/>
  <c r="B33" i="206"/>
  <c r="B33" i="202"/>
  <c r="B33" i="39"/>
  <c r="B33" i="203"/>
  <c r="AE109" i="31"/>
  <c r="K146" i="31"/>
  <c r="B10" i="195"/>
  <c r="B10" i="204"/>
  <c r="B10" i="203"/>
  <c r="B10" i="196"/>
  <c r="B10" i="192"/>
  <c r="B10" i="206"/>
  <c r="B10" i="205"/>
  <c r="B10" i="201"/>
  <c r="B10" i="193"/>
  <c r="B10" i="200"/>
  <c r="B10" i="198"/>
  <c r="B10" i="202"/>
  <c r="B10" i="197"/>
  <c r="B10" i="199"/>
  <c r="B10" i="194"/>
  <c r="B10" i="39"/>
  <c r="K123" i="31"/>
  <c r="AE86" i="31"/>
  <c r="AZ69" i="111"/>
  <c r="V69" i="111"/>
  <c r="X69" i="111"/>
  <c r="M69" i="111"/>
  <c r="AQ69" i="111"/>
  <c r="AI69" i="111"/>
  <c r="AJ69" i="111"/>
  <c r="Z69" i="111"/>
  <c r="BD69" i="111"/>
  <c r="K69" i="111"/>
  <c r="U69" i="111"/>
  <c r="AV69" i="111"/>
  <c r="AB69" i="111"/>
  <c r="BB69" i="111"/>
  <c r="AD69" i="111"/>
  <c r="G69" i="111"/>
  <c r="S69" i="111"/>
  <c r="Q69" i="111"/>
  <c r="AN69" i="111"/>
  <c r="AR69" i="111"/>
  <c r="AG69" i="111"/>
  <c r="H69" i="111"/>
  <c r="L69" i="111"/>
  <c r="AT69" i="111"/>
  <c r="AH69" i="111"/>
  <c r="Y69" i="111"/>
  <c r="AY69" i="111"/>
  <c r="I69" i="111"/>
  <c r="AF69" i="111"/>
  <c r="BC69" i="111"/>
  <c r="J69" i="111"/>
  <c r="AL69" i="111"/>
  <c r="AC69" i="111"/>
  <c r="AE69" i="111"/>
  <c r="AK69" i="111"/>
  <c r="BA69" i="111"/>
  <c r="AX69" i="111"/>
  <c r="AW69" i="111"/>
  <c r="O69" i="111"/>
  <c r="AM69" i="111"/>
  <c r="AU69" i="111"/>
  <c r="W69" i="111"/>
  <c r="AO69" i="111"/>
  <c r="P69" i="111"/>
  <c r="AA69" i="111"/>
  <c r="R69" i="111"/>
  <c r="T69" i="111"/>
  <c r="AS69" i="111"/>
  <c r="N69" i="111"/>
  <c r="AP69" i="111"/>
  <c r="B37" i="206"/>
  <c r="B37" i="195"/>
  <c r="B37" i="202"/>
  <c r="B37" i="203"/>
  <c r="B37" i="200"/>
  <c r="B37" i="39"/>
  <c r="B37" i="196"/>
  <c r="B37" i="197"/>
  <c r="B37" i="193"/>
  <c r="B37" i="192"/>
  <c r="B37" i="198"/>
  <c r="B37" i="194"/>
  <c r="B37" i="205"/>
  <c r="B37" i="201"/>
  <c r="B37" i="199"/>
  <c r="B37" i="204"/>
  <c r="C23" i="190"/>
  <c r="C23" i="33"/>
  <c r="AE96" i="31"/>
  <c r="K133" i="31"/>
  <c r="B30" i="204"/>
  <c r="B30" i="205"/>
  <c r="B30" i="39"/>
  <c r="B30" i="206"/>
  <c r="B30" i="197"/>
  <c r="B30" i="198"/>
  <c r="B30" i="203"/>
  <c r="B30" i="194"/>
  <c r="B30" i="202"/>
  <c r="B30" i="193"/>
  <c r="B30" i="199"/>
  <c r="B30" i="201"/>
  <c r="B30" i="195"/>
  <c r="B30" i="200"/>
  <c r="B30" i="192"/>
  <c r="B30" i="196"/>
  <c r="DY152" i="111"/>
  <c r="DB152" i="111"/>
  <c r="ES152" i="111"/>
  <c r="DJ152" i="111"/>
  <c r="FD152" i="111"/>
  <c r="CC152" i="111"/>
  <c r="V152" i="111"/>
  <c r="AU126" i="31" s="1"/>
  <c r="EH152" i="111"/>
  <c r="AN152" i="111"/>
  <c r="BV152" i="111"/>
  <c r="CU152" i="111"/>
  <c r="EO152" i="111"/>
  <c r="EW152" i="111"/>
  <c r="AX152" i="111"/>
  <c r="AW152" i="111"/>
  <c r="EZ152" i="111"/>
  <c r="BL152" i="111"/>
  <c r="DU152" i="111"/>
  <c r="DA152" i="111"/>
  <c r="DC152" i="111"/>
  <c r="AH152" i="111"/>
  <c r="E152" i="111"/>
  <c r="BW152" i="111"/>
  <c r="AC152" i="111"/>
  <c r="FG152" i="111"/>
  <c r="R152" i="111"/>
  <c r="H152" i="111"/>
  <c r="AS152" i="111"/>
  <c r="AE152" i="111"/>
  <c r="M152" i="111"/>
  <c r="CY152" i="111"/>
  <c r="U152" i="111"/>
  <c r="AT126" i="31" s="1"/>
  <c r="K152" i="111"/>
  <c r="BA152" i="111"/>
  <c r="CL152" i="111"/>
  <c r="EP152" i="111"/>
  <c r="DD152" i="111"/>
  <c r="EV152" i="111"/>
  <c r="L152" i="111"/>
  <c r="AO152" i="111"/>
  <c r="CT152" i="111"/>
  <c r="AG152" i="111"/>
  <c r="X152" i="111"/>
  <c r="CW152" i="111"/>
  <c r="EQ152" i="111"/>
  <c r="DR152" i="111"/>
  <c r="F152" i="111"/>
  <c r="DM152" i="111"/>
  <c r="AT152" i="111"/>
  <c r="BQ152" i="111"/>
  <c r="CF152" i="111"/>
  <c r="FA152" i="111"/>
  <c r="BK152" i="111"/>
  <c r="BX152" i="111"/>
  <c r="CO152" i="111"/>
  <c r="AV152" i="111"/>
  <c r="Q152" i="111"/>
  <c r="DS152" i="111"/>
  <c r="CD152" i="111"/>
  <c r="DG152" i="111"/>
  <c r="FF152" i="111"/>
  <c r="CS152" i="111"/>
  <c r="DW152" i="111"/>
  <c r="W152" i="111"/>
  <c r="AV126" i="31" s="1"/>
  <c r="EY152" i="111"/>
  <c r="AK152" i="111"/>
  <c r="N152" i="111"/>
  <c r="AJ152" i="111"/>
  <c r="BB152" i="111"/>
  <c r="EK152" i="111"/>
  <c r="CN152" i="111"/>
  <c r="AL152" i="111"/>
  <c r="EN152" i="111"/>
  <c r="FB152" i="111"/>
  <c r="CV152" i="111"/>
  <c r="AR152" i="111"/>
  <c r="DH152" i="111"/>
  <c r="DX152" i="111"/>
  <c r="AQ152" i="111"/>
  <c r="BR152" i="111"/>
  <c r="FE152" i="111"/>
  <c r="DV152" i="111"/>
  <c r="DE152" i="111"/>
  <c r="EU152" i="111"/>
  <c r="CI152" i="111"/>
  <c r="DO152" i="111"/>
  <c r="CE152" i="111"/>
  <c r="AA152" i="111"/>
  <c r="BY152" i="111"/>
  <c r="BI152" i="111"/>
  <c r="BN152" i="111"/>
  <c r="CJ152" i="111"/>
  <c r="EI152" i="111"/>
  <c r="DK152" i="111"/>
  <c r="AY152" i="111"/>
  <c r="CZ152" i="111"/>
  <c r="AZ152" i="111"/>
  <c r="EX152" i="111"/>
  <c r="EL152" i="111"/>
  <c r="EJ152" i="111"/>
  <c r="D152" i="111"/>
  <c r="DZ152" i="111"/>
  <c r="BC152" i="111"/>
  <c r="CX152" i="111"/>
  <c r="CP152" i="111"/>
  <c r="P152" i="111"/>
  <c r="AU152" i="111"/>
  <c r="CQ152" i="111"/>
  <c r="BJ152" i="111"/>
  <c r="BZ152" i="111"/>
  <c r="EG152" i="111"/>
  <c r="BE152" i="111"/>
  <c r="ER152" i="111"/>
  <c r="CK152" i="111"/>
  <c r="Y152" i="111"/>
  <c r="AF152" i="111"/>
  <c r="CM152" i="111"/>
  <c r="ED152" i="111"/>
  <c r="EF152" i="111"/>
  <c r="EM152" i="111"/>
  <c r="I152" i="111"/>
  <c r="EA152" i="111"/>
  <c r="CR152" i="111"/>
  <c r="BH152" i="111"/>
  <c r="DP152" i="111"/>
  <c r="EB152" i="111"/>
  <c r="O152" i="111"/>
  <c r="CH152" i="111"/>
  <c r="AB152" i="111"/>
  <c r="BU152" i="111"/>
  <c r="ET152" i="111"/>
  <c r="BD152" i="111"/>
  <c r="DT152" i="111"/>
  <c r="BS152" i="111"/>
  <c r="BP152" i="111"/>
  <c r="CB152" i="111"/>
  <c r="AD152" i="111"/>
  <c r="T152" i="111"/>
  <c r="AS126" i="31" s="1"/>
  <c r="BF152" i="111"/>
  <c r="AP152" i="111"/>
  <c r="FC152" i="111"/>
  <c r="DQ152" i="111"/>
  <c r="BO152" i="111"/>
  <c r="DI152" i="111"/>
  <c r="CG152" i="111"/>
  <c r="BT152" i="111"/>
  <c r="EC152" i="111"/>
  <c r="G152" i="111"/>
  <c r="AI152" i="111"/>
  <c r="CA152" i="111"/>
  <c r="J152" i="111"/>
  <c r="Z152" i="111"/>
  <c r="DN152" i="111"/>
  <c r="DF152" i="111"/>
  <c r="EE152" i="111"/>
  <c r="BM152" i="111"/>
  <c r="S152" i="111"/>
  <c r="AR126" i="31" s="1"/>
  <c r="AM152" i="111"/>
  <c r="DL152" i="111"/>
  <c r="BG152" i="111"/>
  <c r="E126" i="31"/>
  <c r="F45" i="111"/>
  <c r="F81" i="111"/>
  <c r="L128" i="31"/>
  <c r="L91" i="31"/>
  <c r="AE83" i="111"/>
  <c r="O83" i="111"/>
  <c r="AB83" i="111"/>
  <c r="AM83" i="111"/>
  <c r="S83" i="111"/>
  <c r="G83" i="111"/>
  <c r="AZ83" i="111"/>
  <c r="AT83" i="111"/>
  <c r="AF83" i="111"/>
  <c r="R83" i="111"/>
  <c r="AI83" i="111"/>
  <c r="AA83" i="111"/>
  <c r="I83" i="111"/>
  <c r="AD83" i="111"/>
  <c r="M83" i="111"/>
  <c r="AN83" i="111"/>
  <c r="P83" i="111"/>
  <c r="W83" i="111"/>
  <c r="V83" i="111"/>
  <c r="AU83" i="111"/>
  <c r="AY83" i="111"/>
  <c r="BD83" i="111"/>
  <c r="AO83" i="111"/>
  <c r="AH83" i="111"/>
  <c r="K83" i="111"/>
  <c r="AK83" i="111"/>
  <c r="BA83" i="111"/>
  <c r="Z83" i="111"/>
  <c r="AS83" i="111"/>
  <c r="AW83" i="111"/>
  <c r="AC83" i="111"/>
  <c r="J83" i="111"/>
  <c r="X83" i="111"/>
  <c r="Y83" i="111"/>
  <c r="BC83" i="111"/>
  <c r="T83" i="111"/>
  <c r="AX83" i="111"/>
  <c r="AR83" i="111"/>
  <c r="AG83" i="111"/>
  <c r="BB83" i="111"/>
  <c r="AV83" i="111"/>
  <c r="L83" i="111"/>
  <c r="AJ83" i="111"/>
  <c r="AP83" i="111"/>
  <c r="N83" i="111"/>
  <c r="Q83" i="111"/>
  <c r="AL83" i="111"/>
  <c r="AQ83" i="111"/>
  <c r="U83" i="111"/>
  <c r="H83" i="111"/>
  <c r="Z131" i="31"/>
  <c r="Q94" i="31"/>
  <c r="B18" i="196"/>
  <c r="B18" i="198"/>
  <c r="B18" i="205"/>
  <c r="B18" i="193"/>
  <c r="B18" i="39"/>
  <c r="B18" i="192"/>
  <c r="B18" i="200"/>
  <c r="B18" i="195"/>
  <c r="B18" i="194"/>
  <c r="B18" i="203"/>
  <c r="B18" i="197"/>
  <c r="B18" i="206"/>
  <c r="B18" i="199"/>
  <c r="B18" i="204"/>
  <c r="B18" i="201"/>
  <c r="B18" i="202"/>
  <c r="V125" i="111"/>
  <c r="M125" i="111"/>
  <c r="T125" i="111"/>
  <c r="X125" i="111"/>
  <c r="AA125" i="111"/>
  <c r="AA215" i="31" s="1"/>
  <c r="K88" i="40" s="1"/>
  <c r="O125" i="111"/>
  <c r="O215" i="31" s="1"/>
  <c r="K53" i="40" s="1"/>
  <c r="AP125" i="111"/>
  <c r="AP215" i="31" s="1"/>
  <c r="N123" i="40" s="1"/>
  <c r="AC125" i="111"/>
  <c r="AC215" i="31" s="1"/>
  <c r="M88" i="40" s="1"/>
  <c r="R125" i="111"/>
  <c r="R215" i="31" s="1"/>
  <c r="N53" i="40" s="1"/>
  <c r="AM125" i="111"/>
  <c r="AM215" i="31" s="1"/>
  <c r="K123" i="40" s="1"/>
  <c r="U125" i="111"/>
  <c r="N125" i="111"/>
  <c r="N215" i="31" s="1"/>
  <c r="J53" i="40" s="1"/>
  <c r="AN125" i="111"/>
  <c r="AN215" i="31" s="1"/>
  <c r="L123" i="40" s="1"/>
  <c r="H125" i="111"/>
  <c r="AI125" i="111"/>
  <c r="AG125" i="111"/>
  <c r="L125" i="111"/>
  <c r="AD125" i="111"/>
  <c r="AD215" i="31" s="1"/>
  <c r="N88" i="40" s="1"/>
  <c r="C215" i="31"/>
  <c r="W125" i="111"/>
  <c r="AH125" i="111"/>
  <c r="D125" i="111"/>
  <c r="S125" i="111"/>
  <c r="S215" i="31" s="1"/>
  <c r="O53" i="40" s="1"/>
  <c r="AL125" i="111"/>
  <c r="AL215" i="31" s="1"/>
  <c r="J123" i="40" s="1"/>
  <c r="AF125" i="111"/>
  <c r="AO125" i="111"/>
  <c r="AO215" i="31" s="1"/>
  <c r="M123" i="40" s="1"/>
  <c r="AQ125" i="111"/>
  <c r="AQ215" i="31" s="1"/>
  <c r="O123" i="40" s="1"/>
  <c r="Q125" i="111"/>
  <c r="Q215" i="31" s="1"/>
  <c r="M53" i="40" s="1"/>
  <c r="I125" i="111"/>
  <c r="AB125" i="111"/>
  <c r="AB215" i="31" s="1"/>
  <c r="L88" i="40" s="1"/>
  <c r="F125" i="111"/>
  <c r="E125" i="111"/>
  <c r="K125" i="111"/>
  <c r="AK125" i="111"/>
  <c r="P125" i="111"/>
  <c r="P215" i="31" s="1"/>
  <c r="L53" i="40" s="1"/>
  <c r="G125" i="111"/>
  <c r="AJ125" i="111"/>
  <c r="J125" i="111"/>
  <c r="Z125" i="111"/>
  <c r="Z215" i="31" s="1"/>
  <c r="J88" i="40" s="1"/>
  <c r="Y125" i="111"/>
  <c r="AE125" i="111"/>
  <c r="AE215" i="31" s="1"/>
  <c r="O88" i="40" s="1"/>
  <c r="G97" i="31"/>
  <c r="I134" i="31"/>
  <c r="D34" i="33"/>
  <c r="D34" i="190"/>
  <c r="D18" i="190"/>
  <c r="D18" i="33"/>
  <c r="AZ64" i="111"/>
  <c r="G64" i="111"/>
  <c r="S64" i="111"/>
  <c r="BD64" i="111"/>
  <c r="AH64" i="111"/>
  <c r="AN64" i="111"/>
  <c r="AA64" i="111"/>
  <c r="Z64" i="111"/>
  <c r="O64" i="111"/>
  <c r="BC64" i="111"/>
  <c r="AY64" i="111"/>
  <c r="AU64" i="111"/>
  <c r="AJ64" i="111"/>
  <c r="AX64" i="111"/>
  <c r="AD64" i="111"/>
  <c r="W64" i="111"/>
  <c r="J64" i="111"/>
  <c r="I64" i="111"/>
  <c r="AK64" i="111"/>
  <c r="BB64" i="111"/>
  <c r="N64" i="111"/>
  <c r="AE64" i="111"/>
  <c r="Q64" i="111"/>
  <c r="AQ64" i="111"/>
  <c r="AW64" i="111"/>
  <c r="AS64" i="111"/>
  <c r="AC64" i="111"/>
  <c r="M64" i="111"/>
  <c r="Y64" i="111"/>
  <c r="AG64" i="111"/>
  <c r="T64" i="111"/>
  <c r="AL64" i="111"/>
  <c r="X64" i="111"/>
  <c r="V64" i="111"/>
  <c r="R64" i="111"/>
  <c r="AO64" i="111"/>
  <c r="P64" i="111"/>
  <c r="AF64" i="111"/>
  <c r="AV64" i="111"/>
  <c r="H64" i="111"/>
  <c r="AB64" i="111"/>
  <c r="AM64" i="111"/>
  <c r="AI64" i="111"/>
  <c r="AR64" i="111"/>
  <c r="U64" i="111"/>
  <c r="BA64" i="111"/>
  <c r="K64" i="111"/>
  <c r="L64" i="111"/>
  <c r="AP64" i="111"/>
  <c r="AT64" i="111"/>
  <c r="AF136" i="111"/>
  <c r="F136" i="111"/>
  <c r="W136" i="111"/>
  <c r="AO136" i="111"/>
  <c r="AO226" i="31" s="1"/>
  <c r="M134" i="40" s="1"/>
  <c r="AP136" i="111"/>
  <c r="AP226" i="31" s="1"/>
  <c r="N134" i="40" s="1"/>
  <c r="AK136" i="111"/>
  <c r="Y136" i="111"/>
  <c r="V136" i="111"/>
  <c r="P136" i="111"/>
  <c r="P226" i="31" s="1"/>
  <c r="L64" i="40" s="1"/>
  <c r="N136" i="111"/>
  <c r="N226" i="31" s="1"/>
  <c r="J64" i="40" s="1"/>
  <c r="G136" i="111"/>
  <c r="I136" i="111"/>
  <c r="S136" i="111"/>
  <c r="S226" i="31" s="1"/>
  <c r="O64" i="40" s="1"/>
  <c r="O136" i="111"/>
  <c r="O226" i="31" s="1"/>
  <c r="K64" i="40" s="1"/>
  <c r="U136" i="111"/>
  <c r="L136" i="111"/>
  <c r="AG136" i="111"/>
  <c r="C226" i="31"/>
  <c r="AB136" i="111"/>
  <c r="AB226" i="31" s="1"/>
  <c r="L99" i="40" s="1"/>
  <c r="X136" i="111"/>
  <c r="AL136" i="111"/>
  <c r="AL226" i="31" s="1"/>
  <c r="J134" i="40" s="1"/>
  <c r="AJ136" i="111"/>
  <c r="M136" i="111"/>
  <c r="AN136" i="111"/>
  <c r="AN226" i="31" s="1"/>
  <c r="L134" i="40" s="1"/>
  <c r="H136" i="111"/>
  <c r="Q136" i="111"/>
  <c r="Q226" i="31" s="1"/>
  <c r="M64" i="40" s="1"/>
  <c r="T136" i="111"/>
  <c r="R136" i="111"/>
  <c r="R226" i="31" s="1"/>
  <c r="N64" i="40" s="1"/>
  <c r="AQ136" i="111"/>
  <c r="AQ226" i="31" s="1"/>
  <c r="O134" i="40" s="1"/>
  <c r="D136" i="111"/>
  <c r="AD136" i="111"/>
  <c r="AD226" i="31" s="1"/>
  <c r="N99" i="40" s="1"/>
  <c r="AA136" i="111"/>
  <c r="AA226" i="31" s="1"/>
  <c r="K99" i="40" s="1"/>
  <c r="J136" i="111"/>
  <c r="AE136" i="111"/>
  <c r="AE226" i="31" s="1"/>
  <c r="O99" i="40" s="1"/>
  <c r="AM136" i="111"/>
  <c r="AM226" i="31" s="1"/>
  <c r="K134" i="40" s="1"/>
  <c r="Z136" i="111"/>
  <c r="Z226" i="31" s="1"/>
  <c r="J99" i="40" s="1"/>
  <c r="AH136" i="111"/>
  <c r="E136" i="111"/>
  <c r="AI136" i="111"/>
  <c r="AC136" i="111"/>
  <c r="AC226" i="31" s="1"/>
  <c r="M99" i="40" s="1"/>
  <c r="K136" i="111"/>
  <c r="L127" i="31"/>
  <c r="L90" i="31"/>
  <c r="B14" i="192"/>
  <c r="B14" i="205"/>
  <c r="B14" i="206"/>
  <c r="B14" i="202"/>
  <c r="B14" i="199"/>
  <c r="B14" i="200"/>
  <c r="B14" i="198"/>
  <c r="B14" i="195"/>
  <c r="B14" i="194"/>
  <c r="B14" i="193"/>
  <c r="B14" i="197"/>
  <c r="B14" i="203"/>
  <c r="B14" i="39"/>
  <c r="B14" i="201"/>
  <c r="B14" i="196"/>
  <c r="B14" i="204"/>
  <c r="BA46" i="111"/>
  <c r="O46" i="111"/>
  <c r="J46" i="111"/>
  <c r="Y46" i="111"/>
  <c r="I46" i="111"/>
  <c r="AO46" i="111"/>
  <c r="AY46" i="111"/>
  <c r="W46" i="111"/>
  <c r="AC46" i="111"/>
  <c r="AV46" i="111"/>
  <c r="AR46" i="111"/>
  <c r="AL46" i="111"/>
  <c r="BC46" i="111"/>
  <c r="H46" i="111"/>
  <c r="L46" i="111"/>
  <c r="AW46" i="111"/>
  <c r="AB46" i="111"/>
  <c r="AA46" i="111"/>
  <c r="AD46" i="111"/>
  <c r="V46" i="111"/>
  <c r="S46" i="111"/>
  <c r="U46" i="111"/>
  <c r="AQ46" i="111"/>
  <c r="AH46" i="111"/>
  <c r="AF46" i="111"/>
  <c r="AZ46" i="111"/>
  <c r="AE46" i="111"/>
  <c r="AN46" i="111"/>
  <c r="AX46" i="111"/>
  <c r="AG46" i="111"/>
  <c r="M46" i="111"/>
  <c r="AT46" i="111"/>
  <c r="AS46" i="111"/>
  <c r="BD46" i="111"/>
  <c r="T46" i="111"/>
  <c r="BB46" i="111"/>
  <c r="Q46" i="111"/>
  <c r="P46" i="111"/>
  <c r="N46" i="111"/>
  <c r="R46" i="111"/>
  <c r="AJ46" i="111"/>
  <c r="G46" i="111"/>
  <c r="AU46" i="111"/>
  <c r="Z46" i="111"/>
  <c r="AK46" i="111"/>
  <c r="X46" i="111"/>
  <c r="K46" i="111"/>
  <c r="AP46" i="111"/>
  <c r="AI46" i="111"/>
  <c r="AM46" i="111"/>
  <c r="M118" i="111"/>
  <c r="F118" i="111"/>
  <c r="C208" i="31"/>
  <c r="Z118" i="111"/>
  <c r="Z208" i="31" s="1"/>
  <c r="J81" i="40" s="1"/>
  <c r="AP118" i="111"/>
  <c r="AP208" i="31" s="1"/>
  <c r="N116" i="40" s="1"/>
  <c r="AK118" i="111"/>
  <c r="AH118" i="111"/>
  <c r="AE118" i="111"/>
  <c r="AE208" i="31" s="1"/>
  <c r="O81" i="40" s="1"/>
  <c r="AN118" i="111"/>
  <c r="AN208" i="31" s="1"/>
  <c r="L116" i="40" s="1"/>
  <c r="Q118" i="111"/>
  <c r="Q208" i="31" s="1"/>
  <c r="M46" i="40" s="1"/>
  <c r="AJ118" i="111"/>
  <c r="G118" i="111"/>
  <c r="V118" i="111"/>
  <c r="AQ118" i="111"/>
  <c r="AQ208" i="31" s="1"/>
  <c r="O116" i="40" s="1"/>
  <c r="AL118" i="111"/>
  <c r="AL208" i="31" s="1"/>
  <c r="J116" i="40" s="1"/>
  <c r="S118" i="111"/>
  <c r="S208" i="31" s="1"/>
  <c r="O46" i="40" s="1"/>
  <c r="E118" i="111"/>
  <c r="Y118" i="111"/>
  <c r="D118" i="111"/>
  <c r="AB118" i="111"/>
  <c r="AB208" i="31" s="1"/>
  <c r="L81" i="40" s="1"/>
  <c r="N118" i="111"/>
  <c r="N208" i="31" s="1"/>
  <c r="J46" i="40" s="1"/>
  <c r="AF118" i="111"/>
  <c r="H118" i="111"/>
  <c r="R118" i="111"/>
  <c r="R208" i="31" s="1"/>
  <c r="N46" i="40" s="1"/>
  <c r="AG118" i="111"/>
  <c r="W118" i="111"/>
  <c r="AO118" i="111"/>
  <c r="AO208" i="31" s="1"/>
  <c r="M116" i="40" s="1"/>
  <c r="AI118" i="111"/>
  <c r="U118" i="111"/>
  <c r="O118" i="111"/>
  <c r="O208" i="31" s="1"/>
  <c r="K46" i="40" s="1"/>
  <c r="J118" i="111"/>
  <c r="AM118" i="111"/>
  <c r="AM208" i="31" s="1"/>
  <c r="K116" i="40" s="1"/>
  <c r="AC118" i="111"/>
  <c r="AC208" i="31" s="1"/>
  <c r="M81" i="40" s="1"/>
  <c r="AD118" i="111"/>
  <c r="AD208" i="31" s="1"/>
  <c r="N81" i="40" s="1"/>
  <c r="P118" i="111"/>
  <c r="P208" i="31" s="1"/>
  <c r="L46" i="40" s="1"/>
  <c r="I118" i="111"/>
  <c r="AA118" i="111"/>
  <c r="AA208" i="31" s="1"/>
  <c r="K81" i="40" s="1"/>
  <c r="K118" i="111"/>
  <c r="T118" i="111"/>
  <c r="L118" i="111"/>
  <c r="X118" i="111"/>
  <c r="G100" i="31"/>
  <c r="I137" i="31"/>
  <c r="Z137" i="31"/>
  <c r="Q100" i="31"/>
  <c r="AZ49" i="111"/>
  <c r="G49" i="111"/>
  <c r="S49" i="111"/>
  <c r="U49" i="111"/>
  <c r="AT49" i="111"/>
  <c r="AS49" i="111"/>
  <c r="AL49" i="111"/>
  <c r="AY49" i="111"/>
  <c r="W49" i="111"/>
  <c r="AE49" i="111"/>
  <c r="AV49" i="111"/>
  <c r="Q49" i="111"/>
  <c r="Y49" i="111"/>
  <c r="AM49" i="111"/>
  <c r="BA49" i="111"/>
  <c r="H49" i="111"/>
  <c r="L49" i="111"/>
  <c r="AB49" i="111"/>
  <c r="AF49" i="111"/>
  <c r="AN49" i="111"/>
  <c r="V49" i="111"/>
  <c r="BC49" i="111"/>
  <c r="P49" i="111"/>
  <c r="R49" i="111"/>
  <c r="AW49" i="111"/>
  <c r="AA49" i="111"/>
  <c r="N49" i="111"/>
  <c r="T49" i="111"/>
  <c r="AO49" i="111"/>
  <c r="M49" i="111"/>
  <c r="AJ49" i="111"/>
  <c r="AC49" i="111"/>
  <c r="X49" i="111"/>
  <c r="Z49" i="111"/>
  <c r="AU49" i="111"/>
  <c r="AQ49" i="111"/>
  <c r="AG49" i="111"/>
  <c r="AK49" i="111"/>
  <c r="K49" i="111"/>
  <c r="AR49" i="111"/>
  <c r="AD49" i="111"/>
  <c r="AP49" i="111"/>
  <c r="BD49" i="111"/>
  <c r="AH49" i="111"/>
  <c r="O49" i="111"/>
  <c r="AI49" i="111"/>
  <c r="AX49" i="111"/>
  <c r="BB49" i="111"/>
  <c r="I49" i="111"/>
  <c r="J49" i="111"/>
  <c r="AG77" i="111"/>
  <c r="G77" i="111"/>
  <c r="K77" i="111"/>
  <c r="I77" i="111"/>
  <c r="Q77" i="111"/>
  <c r="AA77" i="111"/>
  <c r="AT77" i="111"/>
  <c r="AV77" i="111"/>
  <c r="M77" i="111"/>
  <c r="AB77" i="111"/>
  <c r="AK77" i="111"/>
  <c r="AW77" i="111"/>
  <c r="AY77" i="111"/>
  <c r="BC77" i="111"/>
  <c r="Y77" i="111"/>
  <c r="T77" i="111"/>
  <c r="AN77" i="111"/>
  <c r="L77" i="111"/>
  <c r="AE77" i="111"/>
  <c r="N77" i="111"/>
  <c r="AM77" i="111"/>
  <c r="AQ77" i="111"/>
  <c r="AX77" i="111"/>
  <c r="AS77" i="111"/>
  <c r="AD77" i="111"/>
  <c r="P77" i="111"/>
  <c r="AJ77" i="111"/>
  <c r="BB77" i="111"/>
  <c r="R77" i="111"/>
  <c r="AZ77" i="111"/>
  <c r="U77" i="111"/>
  <c r="J77" i="111"/>
  <c r="AU77" i="111"/>
  <c r="AO77" i="111"/>
  <c r="BA77" i="111"/>
  <c r="AI77" i="111"/>
  <c r="W77" i="111"/>
  <c r="AR77" i="111"/>
  <c r="AL77" i="111"/>
  <c r="AC77" i="111"/>
  <c r="AP77" i="111"/>
  <c r="BD77" i="111"/>
  <c r="X77" i="111"/>
  <c r="O77" i="111"/>
  <c r="S77" i="111"/>
  <c r="AH77" i="111"/>
  <c r="AF77" i="111"/>
  <c r="H77" i="111"/>
  <c r="V77" i="111"/>
  <c r="Z77" i="111"/>
  <c r="AZ66" i="111"/>
  <c r="V66" i="111"/>
  <c r="S66" i="111"/>
  <c r="R66" i="111"/>
  <c r="BB66" i="111"/>
  <c r="AB66" i="111"/>
  <c r="AQ66" i="111"/>
  <c r="AD66" i="111"/>
  <c r="G66" i="111"/>
  <c r="BC66" i="111"/>
  <c r="L66" i="111"/>
  <c r="AP66" i="111"/>
  <c r="AI66" i="111"/>
  <c r="BA66" i="111"/>
  <c r="O66" i="111"/>
  <c r="U66" i="111"/>
  <c r="T66" i="111"/>
  <c r="AX66" i="111"/>
  <c r="AF66" i="111"/>
  <c r="AE66" i="111"/>
  <c r="X66" i="111"/>
  <c r="Q66" i="111"/>
  <c r="AK66" i="111"/>
  <c r="AR66" i="111"/>
  <c r="AO66" i="111"/>
  <c r="W66" i="111"/>
  <c r="AA66" i="111"/>
  <c r="AV66" i="111"/>
  <c r="AU66" i="111"/>
  <c r="H66" i="111"/>
  <c r="AT66" i="111"/>
  <c r="AL66" i="111"/>
  <c r="AG66" i="111"/>
  <c r="P66" i="111"/>
  <c r="AJ66" i="111"/>
  <c r="AN66" i="111"/>
  <c r="AY66" i="111"/>
  <c r="AM66" i="111"/>
  <c r="I66" i="111"/>
  <c r="Z66" i="111"/>
  <c r="K66" i="111"/>
  <c r="AS66" i="111"/>
  <c r="AW66" i="111"/>
  <c r="BD66" i="111"/>
  <c r="J66" i="111"/>
  <c r="Y66" i="111"/>
  <c r="AC66" i="111"/>
  <c r="N66" i="111"/>
  <c r="M66" i="111"/>
  <c r="AH66" i="111"/>
  <c r="AD54" i="111"/>
  <c r="AC54" i="111"/>
  <c r="H54" i="111"/>
  <c r="K54" i="111"/>
  <c r="AV54" i="111"/>
  <c r="AW54" i="111"/>
  <c r="AH54" i="111"/>
  <c r="N54" i="111"/>
  <c r="P54" i="111"/>
  <c r="S54" i="111"/>
  <c r="Y54" i="111"/>
  <c r="AO54" i="111"/>
  <c r="AQ54" i="111"/>
  <c r="V54" i="111"/>
  <c r="X54" i="111"/>
  <c r="L54" i="111"/>
  <c r="BB54" i="111"/>
  <c r="AL54" i="111"/>
  <c r="AN54" i="111"/>
  <c r="BC54" i="111"/>
  <c r="I54" i="111"/>
  <c r="M54" i="111"/>
  <c r="AT54" i="111"/>
  <c r="AU54" i="111"/>
  <c r="AF54" i="111"/>
  <c r="Z54" i="111"/>
  <c r="Q54" i="111"/>
  <c r="AI54" i="111"/>
  <c r="AM54" i="111"/>
  <c r="BD54" i="111"/>
  <c r="AK54" i="111"/>
  <c r="BA54" i="111"/>
  <c r="J54" i="111"/>
  <c r="U54" i="111"/>
  <c r="W54" i="111"/>
  <c r="AA54" i="111"/>
  <c r="AX54" i="111"/>
  <c r="AZ54" i="111"/>
  <c r="R54" i="111"/>
  <c r="T54" i="111"/>
  <c r="AY54" i="111"/>
  <c r="O54" i="111"/>
  <c r="AJ54" i="111"/>
  <c r="AS54" i="111"/>
  <c r="G54" i="111"/>
  <c r="AR54" i="111"/>
  <c r="AP54" i="111"/>
  <c r="AE54" i="111"/>
  <c r="AG54" i="111"/>
  <c r="AB54" i="111"/>
  <c r="M120" i="111"/>
  <c r="U120" i="111"/>
  <c r="AD120" i="111"/>
  <c r="AD210" i="31" s="1"/>
  <c r="N83" i="40" s="1"/>
  <c r="AC120" i="111"/>
  <c r="AC210" i="31" s="1"/>
  <c r="M83" i="40" s="1"/>
  <c r="Q120" i="111"/>
  <c r="Q210" i="31" s="1"/>
  <c r="M48" i="40" s="1"/>
  <c r="AI120" i="111"/>
  <c r="X120" i="111"/>
  <c r="H120" i="111"/>
  <c r="C210" i="31"/>
  <c r="P120" i="111"/>
  <c r="P210" i="31" s="1"/>
  <c r="L48" i="40" s="1"/>
  <c r="AO120" i="111"/>
  <c r="AO210" i="31" s="1"/>
  <c r="M118" i="40" s="1"/>
  <c r="AG120" i="111"/>
  <c r="J120" i="111"/>
  <c r="G120" i="111"/>
  <c r="AP120" i="111"/>
  <c r="AP210" i="31" s="1"/>
  <c r="N118" i="40" s="1"/>
  <c r="AA120" i="111"/>
  <c r="AA210" i="31" s="1"/>
  <c r="K83" i="40" s="1"/>
  <c r="E120" i="111"/>
  <c r="D120" i="111"/>
  <c r="T120" i="111"/>
  <c r="R120" i="111"/>
  <c r="R210" i="31" s="1"/>
  <c r="N48" i="40" s="1"/>
  <c r="Z120" i="111"/>
  <c r="Z210" i="31" s="1"/>
  <c r="J83" i="40" s="1"/>
  <c r="AJ120" i="111"/>
  <c r="V120" i="111"/>
  <c r="O120" i="111"/>
  <c r="O210" i="31" s="1"/>
  <c r="K48" i="40" s="1"/>
  <c r="AL120" i="111"/>
  <c r="AL210" i="31" s="1"/>
  <c r="J118" i="40" s="1"/>
  <c r="AH120" i="111"/>
  <c r="L120" i="111"/>
  <c r="N120" i="111"/>
  <c r="N210" i="31" s="1"/>
  <c r="J48" i="40" s="1"/>
  <c r="AF120" i="111"/>
  <c r="Y120" i="111"/>
  <c r="S120" i="111"/>
  <c r="S210" i="31" s="1"/>
  <c r="O48" i="40" s="1"/>
  <c r="F120" i="111"/>
  <c r="W120" i="111"/>
  <c r="I120" i="111"/>
  <c r="AM120" i="111"/>
  <c r="AM210" i="31" s="1"/>
  <c r="K118" i="40" s="1"/>
  <c r="AN120" i="111"/>
  <c r="AN210" i="31" s="1"/>
  <c r="L118" i="40" s="1"/>
  <c r="AB120" i="111"/>
  <c r="AB210" i="31" s="1"/>
  <c r="L83" i="40" s="1"/>
  <c r="AE120" i="111"/>
  <c r="AE210" i="31" s="1"/>
  <c r="O83" i="40" s="1"/>
  <c r="K120" i="111"/>
  <c r="AK120" i="111"/>
  <c r="AQ120" i="111"/>
  <c r="AQ210" i="31" s="1"/>
  <c r="O118" i="40" s="1"/>
  <c r="G104" i="31"/>
  <c r="I141" i="31"/>
  <c r="D94" i="111"/>
  <c r="C139" i="31"/>
  <c r="D58" i="111"/>
  <c r="C102" i="31"/>
  <c r="T35" i="111"/>
  <c r="C72" i="31" s="1"/>
  <c r="E12" i="34" s="1"/>
  <c r="G95" i="31"/>
  <c r="I132" i="31"/>
  <c r="AZ44" i="111"/>
  <c r="Z44" i="111"/>
  <c r="J44" i="111"/>
  <c r="U44" i="111"/>
  <c r="AJ44" i="111"/>
  <c r="AO44" i="111"/>
  <c r="AN44" i="111"/>
  <c r="BA44" i="111"/>
  <c r="R44" i="111"/>
  <c r="AG44" i="111"/>
  <c r="AR44" i="111"/>
  <c r="AT44" i="111"/>
  <c r="AM44" i="111"/>
  <c r="AC44" i="111"/>
  <c r="K44" i="111"/>
  <c r="N44" i="111"/>
  <c r="AU44" i="111"/>
  <c r="AH44" i="111"/>
  <c r="AL44" i="111"/>
  <c r="I44" i="111"/>
  <c r="S44" i="111"/>
  <c r="V44" i="111"/>
  <c r="G44" i="111"/>
  <c r="Y44" i="111"/>
  <c r="BB44" i="111"/>
  <c r="L44" i="111"/>
  <c r="P44" i="111"/>
  <c r="AV44" i="111"/>
  <c r="T44" i="111"/>
  <c r="AA44" i="111"/>
  <c r="AW44" i="111"/>
  <c r="BC44" i="111"/>
  <c r="AS44" i="111"/>
  <c r="AI44" i="111"/>
  <c r="AY44" i="111"/>
  <c r="O44" i="111"/>
  <c r="AB44" i="111"/>
  <c r="AD44" i="111"/>
  <c r="AF44" i="111"/>
  <c r="Q44" i="111"/>
  <c r="AP44" i="111"/>
  <c r="AE44" i="111"/>
  <c r="AX44" i="111"/>
  <c r="H44" i="111"/>
  <c r="M44" i="111"/>
  <c r="X44" i="111"/>
  <c r="W44" i="111"/>
  <c r="AK44" i="111"/>
  <c r="AQ44" i="111"/>
  <c r="BD44" i="111"/>
  <c r="L146" i="31"/>
  <c r="L109" i="31"/>
  <c r="AZ65" i="111"/>
  <c r="W65" i="111"/>
  <c r="BD65" i="111"/>
  <c r="I65" i="111"/>
  <c r="U65" i="111"/>
  <c r="AU65" i="111"/>
  <c r="AA65" i="111"/>
  <c r="N65" i="111"/>
  <c r="K65" i="111"/>
  <c r="L65" i="111"/>
  <c r="AL65" i="111"/>
  <c r="AP65" i="111"/>
  <c r="V65" i="111"/>
  <c r="S65" i="111"/>
  <c r="M65" i="111"/>
  <c r="AS65" i="111"/>
  <c r="BB65" i="111"/>
  <c r="G65" i="111"/>
  <c r="AE65" i="111"/>
  <c r="AG65" i="111"/>
  <c r="AO65" i="111"/>
  <c r="AR65" i="111"/>
  <c r="BA65" i="111"/>
  <c r="X65" i="111"/>
  <c r="AY65" i="111"/>
  <c r="AX65" i="111"/>
  <c r="Y65" i="111"/>
  <c r="AN65" i="111"/>
  <c r="AD65" i="111"/>
  <c r="R65" i="111"/>
  <c r="AJ65" i="111"/>
  <c r="AI65" i="111"/>
  <c r="Z65" i="111"/>
  <c r="T65" i="111"/>
  <c r="AT65" i="111"/>
  <c r="P65" i="111"/>
  <c r="BC65" i="111"/>
  <c r="J65" i="111"/>
  <c r="AH65" i="111"/>
  <c r="H65" i="111"/>
  <c r="AV65" i="111"/>
  <c r="AF65" i="111"/>
  <c r="O65" i="111"/>
  <c r="AM65" i="111"/>
  <c r="AW65" i="111"/>
  <c r="AB65" i="111"/>
  <c r="AK65" i="111"/>
  <c r="AQ65" i="111"/>
  <c r="AC65" i="111"/>
  <c r="Q65" i="111"/>
  <c r="G113" i="31"/>
  <c r="I150" i="31"/>
  <c r="D12" i="190"/>
  <c r="D12" i="33"/>
  <c r="G106" i="31"/>
  <c r="I143" i="31"/>
  <c r="Z126" i="31"/>
  <c r="Q89" i="31"/>
  <c r="E34" i="31"/>
  <c r="D91" i="31"/>
  <c r="L138" i="31"/>
  <c r="L101" i="31"/>
  <c r="Z135" i="31"/>
  <c r="Q98" i="31"/>
  <c r="Z129" i="31"/>
  <c r="Q92" i="31"/>
  <c r="B36" i="203"/>
  <c r="B36" i="201"/>
  <c r="B36" i="195"/>
  <c r="B36" i="193"/>
  <c r="B36" i="197"/>
  <c r="B36" i="198"/>
  <c r="B36" i="202"/>
  <c r="B36" i="206"/>
  <c r="B36" i="196"/>
  <c r="B36" i="204"/>
  <c r="B36" i="194"/>
  <c r="B36" i="199"/>
  <c r="B36" i="200"/>
  <c r="B36" i="205"/>
  <c r="B36" i="192"/>
  <c r="B36" i="39"/>
  <c r="E55" i="31"/>
  <c r="D112" i="31"/>
  <c r="AC130" i="111"/>
  <c r="AC220" i="31" s="1"/>
  <c r="M93" i="40" s="1"/>
  <c r="AE130" i="111"/>
  <c r="AE220" i="31" s="1"/>
  <c r="O93" i="40" s="1"/>
  <c r="AQ130" i="111"/>
  <c r="AQ220" i="31" s="1"/>
  <c r="O128" i="40" s="1"/>
  <c r="E130" i="111"/>
  <c r="AG130" i="111"/>
  <c r="AK130" i="111"/>
  <c r="AA130" i="111"/>
  <c r="AA220" i="31" s="1"/>
  <c r="K93" i="40" s="1"/>
  <c r="AN130" i="111"/>
  <c r="AN220" i="31" s="1"/>
  <c r="L128" i="40" s="1"/>
  <c r="W130" i="111"/>
  <c r="Y130" i="111"/>
  <c r="U130" i="111"/>
  <c r="I130" i="111"/>
  <c r="Q130" i="111"/>
  <c r="Q220" i="31" s="1"/>
  <c r="M58" i="40" s="1"/>
  <c r="O130" i="111"/>
  <c r="O220" i="31" s="1"/>
  <c r="K58" i="40" s="1"/>
  <c r="D130" i="111"/>
  <c r="AJ130" i="111"/>
  <c r="H130" i="111"/>
  <c r="AO130" i="111"/>
  <c r="AO220" i="31" s="1"/>
  <c r="M128" i="40" s="1"/>
  <c r="S130" i="111"/>
  <c r="S220" i="31" s="1"/>
  <c r="O58" i="40" s="1"/>
  <c r="X130" i="111"/>
  <c r="M130" i="111"/>
  <c r="T130" i="111"/>
  <c r="AD130" i="111"/>
  <c r="AD220" i="31" s="1"/>
  <c r="N93" i="40" s="1"/>
  <c r="G130" i="111"/>
  <c r="L130" i="111"/>
  <c r="C220" i="31"/>
  <c r="F130" i="111"/>
  <c r="Z130" i="111"/>
  <c r="Z220" i="31" s="1"/>
  <c r="J93" i="40" s="1"/>
  <c r="AL130" i="111"/>
  <c r="AL220" i="31" s="1"/>
  <c r="J128" i="40" s="1"/>
  <c r="AI130" i="111"/>
  <c r="AM130" i="111"/>
  <c r="AM220" i="31" s="1"/>
  <c r="K128" i="40" s="1"/>
  <c r="J130" i="111"/>
  <c r="AB130" i="111"/>
  <c r="AB220" i="31" s="1"/>
  <c r="L93" i="40" s="1"/>
  <c r="R130" i="111"/>
  <c r="R220" i="31" s="1"/>
  <c r="N58" i="40" s="1"/>
  <c r="AP130" i="111"/>
  <c r="AP220" i="31" s="1"/>
  <c r="N128" i="40" s="1"/>
  <c r="AH130" i="111"/>
  <c r="N130" i="111"/>
  <c r="N220" i="31" s="1"/>
  <c r="J58" i="40" s="1"/>
  <c r="V130" i="111"/>
  <c r="P130" i="111"/>
  <c r="P220" i="31" s="1"/>
  <c r="L58" i="40" s="1"/>
  <c r="AF130" i="111"/>
  <c r="K130" i="111"/>
  <c r="Q102" i="31"/>
  <c r="Z139" i="31"/>
  <c r="D25" i="33"/>
  <c r="D25" i="190"/>
  <c r="K148" i="31"/>
  <c r="AE111" i="31"/>
  <c r="AY35" i="111"/>
  <c r="AZ35" i="111"/>
  <c r="K35" i="111"/>
  <c r="C63" i="31" s="1"/>
  <c r="Y35" i="111"/>
  <c r="H121" i="31"/>
  <c r="F40" i="111"/>
  <c r="F76" i="111"/>
  <c r="E121" i="31"/>
  <c r="B23" i="196"/>
  <c r="B23" i="206"/>
  <c r="B23" i="199"/>
  <c r="B23" i="204"/>
  <c r="B23" i="39"/>
  <c r="B23" i="200"/>
  <c r="B23" i="201"/>
  <c r="B23" i="197"/>
  <c r="B23" i="198"/>
  <c r="B23" i="194"/>
  <c r="B23" i="193"/>
  <c r="B23" i="192"/>
  <c r="B23" i="202"/>
  <c r="B23" i="205"/>
  <c r="B23" i="203"/>
  <c r="B23" i="195"/>
  <c r="AC57" i="111"/>
  <c r="AG57" i="111"/>
  <c r="Q57" i="111"/>
  <c r="AK57" i="111"/>
  <c r="AQ57" i="111"/>
  <c r="Y57" i="111"/>
  <c r="BC57" i="111"/>
  <c r="H57" i="111"/>
  <c r="U57" i="111"/>
  <c r="AP57" i="111"/>
  <c r="AJ57" i="111"/>
  <c r="AV57" i="111"/>
  <c r="AD57" i="111"/>
  <c r="BD57" i="111"/>
  <c r="P57" i="111"/>
  <c r="I57" i="111"/>
  <c r="AM57" i="111"/>
  <c r="AN57" i="111"/>
  <c r="AW57" i="111"/>
  <c r="AY57" i="111"/>
  <c r="O57" i="111"/>
  <c r="L57" i="111"/>
  <c r="AB57" i="111"/>
  <c r="T57" i="111"/>
  <c r="AR57" i="111"/>
  <c r="AE57" i="111"/>
  <c r="M57" i="111"/>
  <c r="AF57" i="111"/>
  <c r="Z57" i="111"/>
  <c r="AO57" i="111"/>
  <c r="N57" i="111"/>
  <c r="J57" i="111"/>
  <c r="AH57" i="111"/>
  <c r="V57" i="111"/>
  <c r="AS57" i="111"/>
  <c r="AX57" i="111"/>
  <c r="BB57" i="111"/>
  <c r="X57" i="111"/>
  <c r="G57" i="111"/>
  <c r="AI57" i="111"/>
  <c r="AT57" i="111"/>
  <c r="W57" i="111"/>
  <c r="AL57" i="111"/>
  <c r="AA57" i="111"/>
  <c r="AZ57" i="111"/>
  <c r="R57" i="111"/>
  <c r="BA57" i="111"/>
  <c r="K57" i="111"/>
  <c r="S57" i="111"/>
  <c r="AU57" i="111"/>
  <c r="E138" i="31"/>
  <c r="F93" i="111"/>
  <c r="F57" i="111"/>
  <c r="L98" i="31"/>
  <c r="L135" i="31"/>
  <c r="E54" i="111"/>
  <c r="D135" i="31"/>
  <c r="E90" i="111"/>
  <c r="D98" i="31"/>
  <c r="E41" i="31"/>
  <c r="AE98" i="31"/>
  <c r="K135" i="31"/>
  <c r="E35" i="31"/>
  <c r="D92" i="31"/>
  <c r="D84" i="111"/>
  <c r="C92" i="31"/>
  <c r="C129" i="31"/>
  <c r="D48" i="111"/>
  <c r="G92" i="31"/>
  <c r="I129" i="31"/>
  <c r="X131" i="111"/>
  <c r="H131" i="111"/>
  <c r="AQ131" i="111"/>
  <c r="AQ221" i="31" s="1"/>
  <c r="O129" i="40" s="1"/>
  <c r="AP131" i="111"/>
  <c r="AP221" i="31" s="1"/>
  <c r="N129" i="40" s="1"/>
  <c r="F131" i="111"/>
  <c r="AJ131" i="111"/>
  <c r="AD131" i="111"/>
  <c r="AD221" i="31" s="1"/>
  <c r="N94" i="40" s="1"/>
  <c r="P131" i="111"/>
  <c r="P221" i="31" s="1"/>
  <c r="L59" i="40" s="1"/>
  <c r="U131" i="111"/>
  <c r="AE131" i="111"/>
  <c r="AE221" i="31" s="1"/>
  <c r="O94" i="40" s="1"/>
  <c r="AL131" i="111"/>
  <c r="AL221" i="31" s="1"/>
  <c r="J129" i="40" s="1"/>
  <c r="G131" i="111"/>
  <c r="Y131" i="111"/>
  <c r="AF131" i="111"/>
  <c r="AH131" i="111"/>
  <c r="T131" i="111"/>
  <c r="J131" i="111"/>
  <c r="I131" i="111"/>
  <c r="S131" i="111"/>
  <c r="S221" i="31" s="1"/>
  <c r="O59" i="40" s="1"/>
  <c r="AG131" i="111"/>
  <c r="AC131" i="111"/>
  <c r="AC221" i="31" s="1"/>
  <c r="M94" i="40" s="1"/>
  <c r="N131" i="111"/>
  <c r="N221" i="31" s="1"/>
  <c r="J59" i="40" s="1"/>
  <c r="AK131" i="111"/>
  <c r="L131" i="111"/>
  <c r="O131" i="111"/>
  <c r="O221" i="31" s="1"/>
  <c r="K59" i="40" s="1"/>
  <c r="K131" i="111"/>
  <c r="AN131" i="111"/>
  <c r="AN221" i="31" s="1"/>
  <c r="L129" i="40" s="1"/>
  <c r="Z131" i="111"/>
  <c r="Z221" i="31" s="1"/>
  <c r="J94" i="40" s="1"/>
  <c r="V131" i="111"/>
  <c r="C221" i="31"/>
  <c r="Q131" i="111"/>
  <c r="Q221" i="31" s="1"/>
  <c r="M59" i="40" s="1"/>
  <c r="D131" i="111"/>
  <c r="W131" i="111"/>
  <c r="AB131" i="111"/>
  <c r="AB221" i="31" s="1"/>
  <c r="L94" i="40" s="1"/>
  <c r="E131" i="111"/>
  <c r="AM131" i="111"/>
  <c r="AM221" i="31" s="1"/>
  <c r="K129" i="40" s="1"/>
  <c r="AI131" i="111"/>
  <c r="AO131" i="111"/>
  <c r="AO221" i="31" s="1"/>
  <c r="M129" i="40" s="1"/>
  <c r="R131" i="111"/>
  <c r="R221" i="31" s="1"/>
  <c r="N59" i="40" s="1"/>
  <c r="M131" i="111"/>
  <c r="AA131" i="111"/>
  <c r="AA221" i="31" s="1"/>
  <c r="K94" i="40" s="1"/>
  <c r="AC95" i="111"/>
  <c r="AE95" i="111"/>
  <c r="Z95" i="111"/>
  <c r="AI95" i="111"/>
  <c r="P95" i="111"/>
  <c r="T95" i="111"/>
  <c r="M95" i="111"/>
  <c r="G95" i="111"/>
  <c r="AJ95" i="111"/>
  <c r="K95" i="111"/>
  <c r="AL95" i="111"/>
  <c r="H95" i="111"/>
  <c r="BC95" i="111"/>
  <c r="X95" i="111"/>
  <c r="AB95" i="111"/>
  <c r="AH95" i="111"/>
  <c r="BB95" i="111"/>
  <c r="I95" i="111"/>
  <c r="BD95" i="111"/>
  <c r="W95" i="111"/>
  <c r="AY95" i="111"/>
  <c r="AF95" i="111"/>
  <c r="AV95" i="111"/>
  <c r="AG95" i="111"/>
  <c r="V95" i="111"/>
  <c r="U95" i="111"/>
  <c r="AZ95" i="111"/>
  <c r="AD95" i="111"/>
  <c r="AK95" i="111"/>
  <c r="AQ95" i="111"/>
  <c r="AP95" i="111"/>
  <c r="AU95" i="111"/>
  <c r="J95" i="111"/>
  <c r="AX95" i="111"/>
  <c r="AA95" i="111"/>
  <c r="R95" i="111"/>
  <c r="AW95" i="111"/>
  <c r="AR95" i="111"/>
  <c r="AM95" i="111"/>
  <c r="AO95" i="111"/>
  <c r="S95" i="111"/>
  <c r="AS95" i="111"/>
  <c r="BA95" i="111"/>
  <c r="O95" i="111"/>
  <c r="Y95" i="111"/>
  <c r="AN95" i="111"/>
  <c r="Q95" i="111"/>
  <c r="N95" i="111"/>
  <c r="AT95" i="111"/>
  <c r="L95" i="111"/>
  <c r="L140" i="31"/>
  <c r="L103" i="31"/>
  <c r="B28" i="206"/>
  <c r="B28" i="199"/>
  <c r="B28" i="200"/>
  <c r="B28" i="196"/>
  <c r="B28" i="203"/>
  <c r="B28" i="197"/>
  <c r="B28" i="195"/>
  <c r="B28" i="205"/>
  <c r="B28" i="192"/>
  <c r="B28" i="193"/>
  <c r="B28" i="194"/>
  <c r="B28" i="202"/>
  <c r="B28" i="201"/>
  <c r="B28" i="198"/>
  <c r="B28" i="39"/>
  <c r="B28" i="204"/>
  <c r="D149" i="31"/>
  <c r="E68" i="111"/>
  <c r="E104" i="111"/>
  <c r="F68" i="111"/>
  <c r="E149" i="31"/>
  <c r="F104" i="111"/>
  <c r="C27" i="190"/>
  <c r="C27" i="33"/>
  <c r="C28" i="33"/>
  <c r="C28" i="190"/>
  <c r="E63" i="111"/>
  <c r="D144" i="31"/>
  <c r="E99" i="111"/>
  <c r="B31" i="194"/>
  <c r="B31" i="193"/>
  <c r="B31" i="202"/>
  <c r="B31" i="204"/>
  <c r="B31" i="199"/>
  <c r="B31" i="203"/>
  <c r="B31" i="198"/>
  <c r="B31" i="205"/>
  <c r="B31" i="196"/>
  <c r="B31" i="200"/>
  <c r="B31" i="39"/>
  <c r="B31" i="201"/>
  <c r="B31" i="206"/>
  <c r="B31" i="192"/>
  <c r="B31" i="195"/>
  <c r="B31" i="197"/>
  <c r="D11" i="190"/>
  <c r="D11" i="33"/>
  <c r="G102" i="31"/>
  <c r="I139" i="31"/>
  <c r="ES174" i="111"/>
  <c r="BJ174" i="111"/>
  <c r="BH174" i="111"/>
  <c r="ET174" i="111"/>
  <c r="AQ174" i="111"/>
  <c r="BT174" i="111"/>
  <c r="H174" i="111"/>
  <c r="CN174" i="111"/>
  <c r="CH174" i="111"/>
  <c r="EO174" i="111"/>
  <c r="DO174" i="111"/>
  <c r="BR174" i="111"/>
  <c r="EC174" i="111"/>
  <c r="ER174" i="111"/>
  <c r="CT174" i="111"/>
  <c r="FF174" i="111"/>
  <c r="AS174" i="111"/>
  <c r="AV174" i="111"/>
  <c r="DR174" i="111"/>
  <c r="BY174" i="111"/>
  <c r="BD174" i="111"/>
  <c r="DW174" i="111"/>
  <c r="DT174" i="111"/>
  <c r="EU174" i="111"/>
  <c r="DC174" i="111"/>
  <c r="EF174" i="111"/>
  <c r="AG174" i="111"/>
  <c r="EZ174" i="111"/>
  <c r="DA174" i="111"/>
  <c r="BW174" i="111"/>
  <c r="CQ174" i="111"/>
  <c r="BC174" i="111"/>
  <c r="EN174" i="111"/>
  <c r="EK174" i="111"/>
  <c r="EG174" i="111"/>
  <c r="BK174" i="111"/>
  <c r="EP174" i="111"/>
  <c r="E174" i="111"/>
  <c r="AR174" i="111"/>
  <c r="DH174" i="111"/>
  <c r="AA174" i="111"/>
  <c r="DP174" i="111"/>
  <c r="Z174" i="111"/>
  <c r="AC174" i="111"/>
  <c r="CP174" i="111"/>
  <c r="K174" i="111"/>
  <c r="CD174" i="111"/>
  <c r="DF174" i="111"/>
  <c r="BI174" i="111"/>
  <c r="CI174" i="111"/>
  <c r="AJ174" i="111"/>
  <c r="AP174" i="111"/>
  <c r="FB174" i="111"/>
  <c r="CX174" i="111"/>
  <c r="EV174" i="111"/>
  <c r="AD174" i="111"/>
  <c r="N174" i="111"/>
  <c r="EW174" i="111"/>
  <c r="CS174" i="111"/>
  <c r="CV174" i="111"/>
  <c r="CM174" i="111"/>
  <c r="AX174" i="111"/>
  <c r="DB174" i="111"/>
  <c r="CO174" i="111"/>
  <c r="FC174" i="111"/>
  <c r="BP174" i="111"/>
  <c r="AL174" i="111"/>
  <c r="AW174" i="111"/>
  <c r="DU174" i="111"/>
  <c r="DQ174" i="111"/>
  <c r="L174" i="111"/>
  <c r="EQ174" i="111"/>
  <c r="BM174" i="111"/>
  <c r="AO174" i="111"/>
  <c r="DN174" i="111"/>
  <c r="FE174" i="111"/>
  <c r="CE174" i="111"/>
  <c r="DE174" i="111"/>
  <c r="AY174" i="111"/>
  <c r="CK174" i="111"/>
  <c r="EY174" i="111"/>
  <c r="EM174" i="111"/>
  <c r="EX174" i="111"/>
  <c r="Y174" i="111"/>
  <c r="AF174" i="111"/>
  <c r="DM174" i="111"/>
  <c r="CC174" i="111"/>
  <c r="BU174" i="111"/>
  <c r="AH174" i="111"/>
  <c r="O174" i="111"/>
  <c r="AZ174" i="111"/>
  <c r="AI174" i="111"/>
  <c r="M174" i="111"/>
  <c r="AM174" i="111"/>
  <c r="CR174" i="111"/>
  <c r="CJ174" i="111"/>
  <c r="I174" i="111"/>
  <c r="EL174" i="111"/>
  <c r="CY174" i="111"/>
  <c r="EH174" i="111"/>
  <c r="DL174" i="111"/>
  <c r="CU174" i="111"/>
  <c r="P174" i="111"/>
  <c r="G174" i="111"/>
  <c r="FD174" i="111"/>
  <c r="DJ174" i="111"/>
  <c r="DS174" i="111"/>
  <c r="BF174" i="111"/>
  <c r="DG174" i="111"/>
  <c r="T174" i="111"/>
  <c r="AS148" i="31" s="1"/>
  <c r="W174" i="111"/>
  <c r="AV148" i="31" s="1"/>
  <c r="DX174" i="111"/>
  <c r="CW174" i="111"/>
  <c r="EA174" i="111"/>
  <c r="DY174" i="111"/>
  <c r="AN174" i="111"/>
  <c r="Q174" i="111"/>
  <c r="BA174" i="111"/>
  <c r="S174" i="111"/>
  <c r="AR148" i="31" s="1"/>
  <c r="U174" i="111"/>
  <c r="AT148" i="31" s="1"/>
  <c r="FG174" i="111"/>
  <c r="DV174" i="111"/>
  <c r="BE174" i="111"/>
  <c r="X174" i="111"/>
  <c r="CZ174" i="111"/>
  <c r="FA174" i="111"/>
  <c r="J174" i="111"/>
  <c r="DD174" i="111"/>
  <c r="BG174" i="111"/>
  <c r="CL174" i="111"/>
  <c r="BL174" i="111"/>
  <c r="BO174" i="111"/>
  <c r="BQ174" i="111"/>
  <c r="BX174" i="111"/>
  <c r="BS174" i="111"/>
  <c r="ED174" i="111"/>
  <c r="AK174" i="111"/>
  <c r="AT174" i="111"/>
  <c r="DI174" i="111"/>
  <c r="BV174" i="111"/>
  <c r="D174" i="111"/>
  <c r="EJ174" i="111"/>
  <c r="AE174" i="111"/>
  <c r="EB174" i="111"/>
  <c r="BZ174" i="111"/>
  <c r="F174" i="111"/>
  <c r="EI174" i="111"/>
  <c r="BB174" i="111"/>
  <c r="AB174" i="111"/>
  <c r="CB174" i="111"/>
  <c r="CG174" i="111"/>
  <c r="DZ174" i="111"/>
  <c r="DK174" i="111"/>
  <c r="V174" i="111"/>
  <c r="AU148" i="31" s="1"/>
  <c r="EE174" i="111"/>
  <c r="BN174" i="111"/>
  <c r="R174" i="111"/>
  <c r="AU174" i="111"/>
  <c r="CA174" i="111"/>
  <c r="CF174" i="111"/>
  <c r="M35" i="111"/>
  <c r="C65" i="31" s="1"/>
  <c r="L35" i="111"/>
  <c r="C64" i="31" s="1"/>
  <c r="W35" i="111"/>
  <c r="D40" i="111"/>
  <c r="C121" i="31"/>
  <c r="D76" i="111"/>
  <c r="C84" i="31"/>
  <c r="G35" i="111"/>
  <c r="C59" i="31" s="1"/>
  <c r="BC35" i="111"/>
  <c r="I35" i="111"/>
  <c r="C61" i="31" s="1"/>
  <c r="E87" i="111"/>
  <c r="D132" i="31"/>
  <c r="E51" i="111"/>
  <c r="F51" i="111"/>
  <c r="F87" i="111"/>
  <c r="E132" i="31"/>
  <c r="Z132" i="31"/>
  <c r="Q95" i="31"/>
  <c r="EU158" i="111"/>
  <c r="CL158" i="111"/>
  <c r="DH158" i="111"/>
  <c r="DE158" i="111"/>
  <c r="BU158" i="111"/>
  <c r="AA158" i="111"/>
  <c r="AB158" i="111"/>
  <c r="EI158" i="111"/>
  <c r="DC158" i="111"/>
  <c r="EK158" i="111"/>
  <c r="AW158" i="111"/>
  <c r="T158" i="111"/>
  <c r="AS132" i="31" s="1"/>
  <c r="AS158" i="111"/>
  <c r="FB158" i="111"/>
  <c r="DV158" i="111"/>
  <c r="EA158" i="111"/>
  <c r="H158" i="111"/>
  <c r="FF158" i="111"/>
  <c r="EC158" i="111"/>
  <c r="EZ158" i="111"/>
  <c r="DG158" i="111"/>
  <c r="AL158" i="111"/>
  <c r="X158" i="111"/>
  <c r="AR158" i="111"/>
  <c r="ER158" i="111"/>
  <c r="EQ158" i="111"/>
  <c r="ES158" i="111"/>
  <c r="BV158" i="111"/>
  <c r="ET158" i="111"/>
  <c r="AQ158" i="111"/>
  <c r="DR158" i="111"/>
  <c r="EN158" i="111"/>
  <c r="AI158" i="111"/>
  <c r="O158" i="111"/>
  <c r="BI158" i="111"/>
  <c r="BO158" i="111"/>
  <c r="CX158" i="111"/>
  <c r="EX158" i="111"/>
  <c r="AN158" i="111"/>
  <c r="AD158" i="111"/>
  <c r="CK158" i="111"/>
  <c r="I158" i="111"/>
  <c r="BE158" i="111"/>
  <c r="FD158" i="111"/>
  <c r="DN158" i="111"/>
  <c r="AG158" i="111"/>
  <c r="DS158" i="111"/>
  <c r="CM158" i="111"/>
  <c r="R158" i="111"/>
  <c r="CQ158" i="111"/>
  <c r="BP158" i="111"/>
  <c r="AC158" i="111"/>
  <c r="DX158" i="111"/>
  <c r="EP158" i="111"/>
  <c r="BL158" i="111"/>
  <c r="CT158" i="111"/>
  <c r="BH158" i="111"/>
  <c r="AT158" i="111"/>
  <c r="CV158" i="111"/>
  <c r="CR158" i="111"/>
  <c r="AH158" i="111"/>
  <c r="DI158" i="111"/>
  <c r="EY158" i="111"/>
  <c r="DP158" i="111"/>
  <c r="DY158" i="111"/>
  <c r="BF158" i="111"/>
  <c r="EJ158" i="111"/>
  <c r="BX158" i="111"/>
  <c r="AP158" i="111"/>
  <c r="CD158" i="111"/>
  <c r="BN158" i="111"/>
  <c r="BK158" i="111"/>
  <c r="CO158" i="111"/>
  <c r="CU158" i="111"/>
  <c r="AU158" i="111"/>
  <c r="BY158" i="111"/>
  <c r="CW158" i="111"/>
  <c r="AE158" i="111"/>
  <c r="FE158" i="111"/>
  <c r="Z158" i="111"/>
  <c r="CH158" i="111"/>
  <c r="EG158" i="111"/>
  <c r="DL158" i="111"/>
  <c r="CS158" i="111"/>
  <c r="P158" i="111"/>
  <c r="CP158" i="111"/>
  <c r="S158" i="111"/>
  <c r="AR132" i="31" s="1"/>
  <c r="G158" i="111"/>
  <c r="DW158" i="111"/>
  <c r="CE158" i="111"/>
  <c r="ED158" i="111"/>
  <c r="CF158" i="111"/>
  <c r="DT158" i="111"/>
  <c r="CN158" i="111"/>
  <c r="EV158" i="111"/>
  <c r="CC158" i="111"/>
  <c r="E158" i="111"/>
  <c r="DD158" i="111"/>
  <c r="FC158" i="111"/>
  <c r="BJ158" i="111"/>
  <c r="U158" i="111"/>
  <c r="AT132" i="31" s="1"/>
  <c r="BM158" i="111"/>
  <c r="BR158" i="111"/>
  <c r="AF158" i="111"/>
  <c r="EM158" i="111"/>
  <c r="EF158" i="111"/>
  <c r="AM158" i="111"/>
  <c r="EO158" i="111"/>
  <c r="K158" i="111"/>
  <c r="BT158" i="111"/>
  <c r="BB158" i="111"/>
  <c r="BA158" i="111"/>
  <c r="BD158" i="111"/>
  <c r="DF158" i="111"/>
  <c r="AX158" i="111"/>
  <c r="AJ158" i="111"/>
  <c r="DM158" i="111"/>
  <c r="BS158" i="111"/>
  <c r="DO158" i="111"/>
  <c r="BW158" i="111"/>
  <c r="N158" i="111"/>
  <c r="DU158" i="111"/>
  <c r="F158" i="111"/>
  <c r="BC158" i="111"/>
  <c r="AY158" i="111"/>
  <c r="L158" i="111"/>
  <c r="DQ158" i="111"/>
  <c r="AK158" i="111"/>
  <c r="FG158" i="111"/>
  <c r="AV158" i="111"/>
  <c r="J158" i="111"/>
  <c r="EW158" i="111"/>
  <c r="AZ158" i="111"/>
  <c r="DJ158" i="111"/>
  <c r="CB158" i="111"/>
  <c r="M158" i="111"/>
  <c r="DK158" i="111"/>
  <c r="BZ158" i="111"/>
  <c r="CI158" i="111"/>
  <c r="DA158" i="111"/>
  <c r="DZ158" i="111"/>
  <c r="CA158" i="111"/>
  <c r="EH158" i="111"/>
  <c r="BQ158" i="111"/>
  <c r="CJ158" i="111"/>
  <c r="CZ158" i="111"/>
  <c r="V158" i="111"/>
  <c r="AU132" i="31" s="1"/>
  <c r="Q158" i="111"/>
  <c r="EB158" i="111"/>
  <c r="BG158" i="111"/>
  <c r="W158" i="111"/>
  <c r="AV132" i="31" s="1"/>
  <c r="CY158" i="111"/>
  <c r="EL158" i="111"/>
  <c r="AO158" i="111"/>
  <c r="CG158" i="111"/>
  <c r="FA158" i="111"/>
  <c r="EE158" i="111"/>
  <c r="D158" i="111"/>
  <c r="DB158" i="111"/>
  <c r="Y158" i="111"/>
  <c r="E125" i="31"/>
  <c r="F80" i="111"/>
  <c r="F44" i="111"/>
  <c r="AD91" i="111"/>
  <c r="AT91" i="111"/>
  <c r="AV91" i="111"/>
  <c r="I91" i="111"/>
  <c r="Q91" i="111"/>
  <c r="V91" i="111"/>
  <c r="AH91" i="111"/>
  <c r="AZ91" i="111"/>
  <c r="M91" i="111"/>
  <c r="AP91" i="111"/>
  <c r="H91" i="111"/>
  <c r="G91" i="111"/>
  <c r="AQ91" i="111"/>
  <c r="AK91" i="111"/>
  <c r="AE91" i="111"/>
  <c r="AB91" i="111"/>
  <c r="AA91" i="111"/>
  <c r="T91" i="111"/>
  <c r="AW91" i="111"/>
  <c r="O91" i="111"/>
  <c r="L91" i="111"/>
  <c r="BB91" i="111"/>
  <c r="R91" i="111"/>
  <c r="X91" i="111"/>
  <c r="AN91" i="111"/>
  <c r="AS91" i="111"/>
  <c r="AX91" i="111"/>
  <c r="AM91" i="111"/>
  <c r="K91" i="111"/>
  <c r="Z91" i="111"/>
  <c r="AG91" i="111"/>
  <c r="J91" i="111"/>
  <c r="Y91" i="111"/>
  <c r="AJ91" i="111"/>
  <c r="AY91" i="111"/>
  <c r="BD91" i="111"/>
  <c r="S91" i="111"/>
  <c r="AC91" i="111"/>
  <c r="AI91" i="111"/>
  <c r="BC91" i="111"/>
  <c r="AF91" i="111"/>
  <c r="U91" i="111"/>
  <c r="AO91" i="111"/>
  <c r="N91" i="111"/>
  <c r="AU91" i="111"/>
  <c r="AR91" i="111"/>
  <c r="P91" i="111"/>
  <c r="BA91" i="111"/>
  <c r="W91" i="111"/>
  <c r="AL91" i="111"/>
  <c r="I136" i="31"/>
  <c r="G99" i="31"/>
  <c r="D55" i="111"/>
  <c r="C136" i="31"/>
  <c r="C99" i="31"/>
  <c r="D91" i="111"/>
  <c r="K136" i="31"/>
  <c r="AE99" i="31"/>
  <c r="DV162" i="111"/>
  <c r="EA162" i="111"/>
  <c r="AS162" i="111"/>
  <c r="DX162" i="111"/>
  <c r="ET162" i="111"/>
  <c r="DW162" i="111"/>
  <c r="DJ162" i="111"/>
  <c r="CC162" i="111"/>
  <c r="AG162" i="111"/>
  <c r="CW162" i="111"/>
  <c r="R162" i="111"/>
  <c r="AC162" i="111"/>
  <c r="BZ162" i="111"/>
  <c r="DG162" i="111"/>
  <c r="DF162" i="111"/>
  <c r="BI162" i="111"/>
  <c r="BW162" i="111"/>
  <c r="BG162" i="111"/>
  <c r="CA162" i="111"/>
  <c r="S162" i="111"/>
  <c r="AR136" i="31" s="1"/>
  <c r="CO162" i="111"/>
  <c r="BN162" i="111"/>
  <c r="BR162" i="111"/>
  <c r="BD162" i="111"/>
  <c r="CN162" i="111"/>
  <c r="AM162" i="111"/>
  <c r="CD162" i="111"/>
  <c r="AU162" i="111"/>
  <c r="EU162" i="111"/>
  <c r="EI162" i="111"/>
  <c r="EP162" i="111"/>
  <c r="EL162" i="111"/>
  <c r="EV162" i="111"/>
  <c r="DA162" i="111"/>
  <c r="DY162" i="111"/>
  <c r="I162" i="111"/>
  <c r="CG162" i="111"/>
  <c r="DP162" i="111"/>
  <c r="BA162" i="111"/>
  <c r="BE162" i="111"/>
  <c r="AA162" i="111"/>
  <c r="P162" i="111"/>
  <c r="EZ162" i="111"/>
  <c r="AJ162" i="111"/>
  <c r="BF162" i="111"/>
  <c r="ER162" i="111"/>
  <c r="AR162" i="111"/>
  <c r="DD162" i="111"/>
  <c r="AY162" i="111"/>
  <c r="CQ162" i="111"/>
  <c r="FE162" i="111"/>
  <c r="FF162" i="111"/>
  <c r="CU162" i="111"/>
  <c r="AE162" i="111"/>
  <c r="EY162" i="111"/>
  <c r="EM162" i="111"/>
  <c r="EW162" i="111"/>
  <c r="EJ162" i="111"/>
  <c r="DT162" i="111"/>
  <c r="BJ162" i="111"/>
  <c r="CV162" i="111"/>
  <c r="E162" i="111"/>
  <c r="Q162" i="111"/>
  <c r="BX162" i="111"/>
  <c r="CP162" i="111"/>
  <c r="DQ162" i="111"/>
  <c r="AZ162" i="111"/>
  <c r="Y162" i="111"/>
  <c r="W162" i="111"/>
  <c r="AV136" i="31" s="1"/>
  <c r="Z162" i="111"/>
  <c r="BB162" i="111"/>
  <c r="EK162" i="111"/>
  <c r="DN162" i="111"/>
  <c r="J162" i="111"/>
  <c r="BP162" i="111"/>
  <c r="U162" i="111"/>
  <c r="AT136" i="31" s="1"/>
  <c r="AB162" i="111"/>
  <c r="DM162" i="111"/>
  <c r="AV162" i="111"/>
  <c r="BK162" i="111"/>
  <c r="FB162" i="111"/>
  <c r="CT162" i="111"/>
  <c r="T162" i="111"/>
  <c r="AS136" i="31" s="1"/>
  <c r="CY162" i="111"/>
  <c r="CX162" i="111"/>
  <c r="M162" i="111"/>
  <c r="BQ162" i="111"/>
  <c r="CF162" i="111"/>
  <c r="DS162" i="111"/>
  <c r="EX162" i="111"/>
  <c r="H162" i="111"/>
  <c r="DI162" i="111"/>
  <c r="V162" i="111"/>
  <c r="AU136" i="31" s="1"/>
  <c r="BU162" i="111"/>
  <c r="BO162" i="111"/>
  <c r="EG162" i="111"/>
  <c r="DH162" i="111"/>
  <c r="ED162" i="111"/>
  <c r="DB162" i="111"/>
  <c r="BL162" i="111"/>
  <c r="D162" i="111"/>
  <c r="O162" i="111"/>
  <c r="ES162" i="111"/>
  <c r="CZ162" i="111"/>
  <c r="AI162" i="111"/>
  <c r="AQ162" i="111"/>
  <c r="AN162" i="111"/>
  <c r="CE162" i="111"/>
  <c r="CR162" i="111"/>
  <c r="DU162" i="111"/>
  <c r="AT162" i="111"/>
  <c r="EF162" i="111"/>
  <c r="FG162" i="111"/>
  <c r="AH162" i="111"/>
  <c r="N162" i="111"/>
  <c r="DK162" i="111"/>
  <c r="CB162" i="111"/>
  <c r="DC162" i="111"/>
  <c r="DO162" i="111"/>
  <c r="EQ162" i="111"/>
  <c r="AL162" i="111"/>
  <c r="AD162" i="111"/>
  <c r="BC162" i="111"/>
  <c r="CH162" i="111"/>
  <c r="EE162" i="111"/>
  <c r="BY162" i="111"/>
  <c r="DR162" i="111"/>
  <c r="BM162" i="111"/>
  <c r="EC162" i="111"/>
  <c r="FD162" i="111"/>
  <c r="K162" i="111"/>
  <c r="AK162" i="111"/>
  <c r="FC162" i="111"/>
  <c r="AO162" i="111"/>
  <c r="AF162" i="111"/>
  <c r="EH162" i="111"/>
  <c r="CK162" i="111"/>
  <c r="CI162" i="111"/>
  <c r="X162" i="111"/>
  <c r="CL162" i="111"/>
  <c r="AX162" i="111"/>
  <c r="L162" i="111"/>
  <c r="AP162" i="111"/>
  <c r="BS162" i="111"/>
  <c r="DL162" i="111"/>
  <c r="EO162" i="111"/>
  <c r="BH162" i="111"/>
  <c r="CJ162" i="111"/>
  <c r="CS162" i="111"/>
  <c r="BT162" i="111"/>
  <c r="G162" i="111"/>
  <c r="FA162" i="111"/>
  <c r="BV162" i="111"/>
  <c r="DZ162" i="111"/>
  <c r="CM162" i="111"/>
  <c r="F162" i="111"/>
  <c r="EN162" i="111"/>
  <c r="DE162" i="111"/>
  <c r="EB162" i="111"/>
  <c r="AW162" i="111"/>
  <c r="AG101" i="111"/>
  <c r="AI101" i="111"/>
  <c r="AN101" i="111"/>
  <c r="N101" i="111"/>
  <c r="AQ101" i="111"/>
  <c r="BB101" i="111"/>
  <c r="BC101" i="111"/>
  <c r="X101" i="111"/>
  <c r="AU101" i="111"/>
  <c r="AB101" i="111"/>
  <c r="O101" i="111"/>
  <c r="AM101" i="111"/>
  <c r="AT101" i="111"/>
  <c r="L101" i="111"/>
  <c r="AR101" i="111"/>
  <c r="AV101" i="111"/>
  <c r="AA101" i="111"/>
  <c r="W101" i="111"/>
  <c r="AC101" i="111"/>
  <c r="AW101" i="111"/>
  <c r="K101" i="111"/>
  <c r="AK101" i="111"/>
  <c r="Z101" i="111"/>
  <c r="V101" i="111"/>
  <c r="AP101" i="111"/>
  <c r="AF101" i="111"/>
  <c r="AJ101" i="111"/>
  <c r="M101" i="111"/>
  <c r="AD101" i="111"/>
  <c r="G101" i="111"/>
  <c r="I101" i="111"/>
  <c r="Y101" i="111"/>
  <c r="H101" i="111"/>
  <c r="AZ101" i="111"/>
  <c r="BD101" i="111"/>
  <c r="AX101" i="111"/>
  <c r="R101" i="111"/>
  <c r="BA101" i="111"/>
  <c r="AS101" i="111"/>
  <c r="AY101" i="111"/>
  <c r="AE101" i="111"/>
  <c r="AH101" i="111"/>
  <c r="Q101" i="111"/>
  <c r="T101" i="111"/>
  <c r="P101" i="111"/>
  <c r="J101" i="111"/>
  <c r="AO101" i="111"/>
  <c r="U101" i="111"/>
  <c r="S101" i="111"/>
  <c r="AL101" i="111"/>
  <c r="AE78" i="111"/>
  <c r="AD78" i="111"/>
  <c r="AZ78" i="111"/>
  <c r="AC78" i="111"/>
  <c r="AS78" i="111"/>
  <c r="X78" i="111"/>
  <c r="L78" i="111"/>
  <c r="AP78" i="111"/>
  <c r="G78" i="111"/>
  <c r="BC78" i="111"/>
  <c r="AK78" i="111"/>
  <c r="AJ78" i="111"/>
  <c r="Y78" i="111"/>
  <c r="AB78" i="111"/>
  <c r="BD78" i="111"/>
  <c r="BA78" i="111"/>
  <c r="AQ78" i="111"/>
  <c r="AF78" i="111"/>
  <c r="AV78" i="111"/>
  <c r="AN78" i="111"/>
  <c r="Z78" i="111"/>
  <c r="R78" i="111"/>
  <c r="AO78" i="111"/>
  <c r="AR78" i="111"/>
  <c r="T78" i="111"/>
  <c r="J78" i="111"/>
  <c r="AG78" i="111"/>
  <c r="K78" i="111"/>
  <c r="W78" i="111"/>
  <c r="AT78" i="111"/>
  <c r="O78" i="111"/>
  <c r="H78" i="111"/>
  <c r="N78" i="111"/>
  <c r="U78" i="111"/>
  <c r="AW78" i="111"/>
  <c r="AH78" i="111"/>
  <c r="AL78" i="111"/>
  <c r="M78" i="111"/>
  <c r="P78" i="111"/>
  <c r="AU78" i="111"/>
  <c r="I78" i="111"/>
  <c r="BB78" i="111"/>
  <c r="AM78" i="111"/>
  <c r="V78" i="111"/>
  <c r="S78" i="111"/>
  <c r="AI78" i="111"/>
  <c r="AY78" i="111"/>
  <c r="AX78" i="111"/>
  <c r="AA78" i="111"/>
  <c r="Q78" i="111"/>
  <c r="C150" i="31"/>
  <c r="C113" i="31"/>
  <c r="D69" i="111"/>
  <c r="D105" i="111"/>
  <c r="D19" i="190"/>
  <c r="D19" i="33"/>
  <c r="DG159" i="111"/>
  <c r="DJ159" i="111"/>
  <c r="EK159" i="111"/>
  <c r="K159" i="111"/>
  <c r="BH159" i="111"/>
  <c r="DO159" i="111"/>
  <c r="CV159" i="111"/>
  <c r="EL159" i="111"/>
  <c r="EP159" i="111"/>
  <c r="DF159" i="111"/>
  <c r="CC159" i="111"/>
  <c r="AT159" i="111"/>
  <c r="BZ159" i="111"/>
  <c r="V159" i="111"/>
  <c r="AU133" i="31" s="1"/>
  <c r="AR159" i="111"/>
  <c r="EG159" i="111"/>
  <c r="DK159" i="111"/>
  <c r="EC159" i="111"/>
  <c r="Y159" i="111"/>
  <c r="EX159" i="111"/>
  <c r="P159" i="111"/>
  <c r="BP159" i="111"/>
  <c r="D159" i="111"/>
  <c r="BW159" i="111"/>
  <c r="BI159" i="111"/>
  <c r="AF159" i="111"/>
  <c r="CL159" i="111"/>
  <c r="BC159" i="111"/>
  <c r="DL159" i="111"/>
  <c r="W159" i="111"/>
  <c r="AV133" i="31" s="1"/>
  <c r="BN159" i="111"/>
  <c r="H159" i="111"/>
  <c r="BK159" i="111"/>
  <c r="FB159" i="111"/>
  <c r="G159" i="111"/>
  <c r="AS159" i="111"/>
  <c r="ER159" i="111"/>
  <c r="O159" i="111"/>
  <c r="AD159" i="111"/>
  <c r="EF159" i="111"/>
  <c r="CB159" i="111"/>
  <c r="AP159" i="111"/>
  <c r="BB159" i="111"/>
  <c r="EQ159" i="111"/>
  <c r="CW159" i="111"/>
  <c r="AO133" i="31" s="1"/>
  <c r="CZ159" i="111"/>
  <c r="DM159" i="111"/>
  <c r="DW159" i="111"/>
  <c r="DB159" i="111"/>
  <c r="CI159" i="111"/>
  <c r="AJ159" i="111"/>
  <c r="FD159" i="111"/>
  <c r="AV159" i="111"/>
  <c r="EE159" i="111"/>
  <c r="EM159" i="111"/>
  <c r="CP159" i="111"/>
  <c r="AO159" i="111"/>
  <c r="CJ159" i="111"/>
  <c r="CQ159" i="111"/>
  <c r="FA159" i="111"/>
  <c r="EN159" i="111"/>
  <c r="U159" i="111"/>
  <c r="AT133" i="31" s="1"/>
  <c r="DV159" i="111"/>
  <c r="DI159" i="111"/>
  <c r="DE159" i="111"/>
  <c r="S159" i="111"/>
  <c r="AR133" i="31" s="1"/>
  <c r="CN159" i="111"/>
  <c r="AN159" i="111"/>
  <c r="ES159" i="111"/>
  <c r="FC159" i="111"/>
  <c r="Z159" i="111"/>
  <c r="DS159" i="111"/>
  <c r="EI159" i="111"/>
  <c r="DP159" i="111"/>
  <c r="DX159" i="111"/>
  <c r="EU159" i="111"/>
  <c r="AK159" i="111"/>
  <c r="AW159" i="111"/>
  <c r="AI159" i="111"/>
  <c r="BM159" i="111"/>
  <c r="CK159" i="111"/>
  <c r="CT159" i="111"/>
  <c r="CE159" i="111"/>
  <c r="DH159" i="111"/>
  <c r="BT159" i="111"/>
  <c r="AX159" i="111"/>
  <c r="BO159" i="111"/>
  <c r="AY159" i="111"/>
  <c r="EH159" i="111"/>
  <c r="AH159" i="111"/>
  <c r="CH159" i="111"/>
  <c r="I159" i="111"/>
  <c r="CF159" i="111"/>
  <c r="EY159" i="111"/>
  <c r="CM159" i="111"/>
  <c r="EV159" i="111"/>
  <c r="J159" i="111"/>
  <c r="CS159" i="111"/>
  <c r="EZ159" i="111"/>
  <c r="CA159" i="111"/>
  <c r="ET159" i="111"/>
  <c r="BQ159" i="111"/>
  <c r="BV159" i="111"/>
  <c r="DY159" i="111"/>
  <c r="FG159" i="111"/>
  <c r="BG159" i="111"/>
  <c r="BE159" i="111"/>
  <c r="AZ159" i="111"/>
  <c r="CX159" i="111"/>
  <c r="AA159" i="111"/>
  <c r="Q159" i="111"/>
  <c r="X159" i="111"/>
  <c r="ED159" i="111"/>
  <c r="N159" i="111"/>
  <c r="DD159" i="111"/>
  <c r="EJ159" i="111"/>
  <c r="DQ159" i="111"/>
  <c r="EB159" i="111"/>
  <c r="AG159" i="111"/>
  <c r="BS159" i="111"/>
  <c r="AE159" i="111"/>
  <c r="DU159" i="111"/>
  <c r="EW159" i="111"/>
  <c r="CU159" i="111"/>
  <c r="T159" i="111"/>
  <c r="AS133" i="31" s="1"/>
  <c r="CG159" i="111"/>
  <c r="L159" i="111"/>
  <c r="AQ159" i="111"/>
  <c r="CD159" i="111"/>
  <c r="BL159" i="111"/>
  <c r="CY159" i="111"/>
  <c r="BY159" i="111"/>
  <c r="DA159" i="111"/>
  <c r="R159" i="111"/>
  <c r="AB159" i="111"/>
  <c r="DT159" i="111"/>
  <c r="DC159" i="111"/>
  <c r="E159" i="111"/>
  <c r="CR159" i="111"/>
  <c r="BR159" i="111"/>
  <c r="M159" i="111"/>
  <c r="BA159" i="111"/>
  <c r="AC159" i="111"/>
  <c r="AU159" i="111"/>
  <c r="FE159" i="111"/>
  <c r="BD159" i="111"/>
  <c r="F159" i="111"/>
  <c r="DN159" i="111"/>
  <c r="BJ159" i="111"/>
  <c r="EO159" i="111"/>
  <c r="AM159" i="111"/>
  <c r="AL159" i="111"/>
  <c r="BX159" i="111"/>
  <c r="DR159" i="111"/>
  <c r="CO159" i="111"/>
  <c r="DZ159" i="111"/>
  <c r="EA159" i="111"/>
  <c r="BU159" i="111"/>
  <c r="FF159" i="111"/>
  <c r="BF159" i="111"/>
  <c r="B20" i="195"/>
  <c r="B20" i="194"/>
  <c r="B20" i="199"/>
  <c r="B20" i="202"/>
  <c r="B20" i="205"/>
  <c r="B20" i="193"/>
  <c r="B20" i="197"/>
  <c r="B20" i="200"/>
  <c r="B20" i="39"/>
  <c r="B20" i="192"/>
  <c r="B20" i="204"/>
  <c r="B20" i="196"/>
  <c r="B20" i="206"/>
  <c r="B20" i="203"/>
  <c r="B20" i="201"/>
  <c r="B20" i="198"/>
  <c r="F97" i="111"/>
  <c r="E142" i="31"/>
  <c r="F61" i="111"/>
  <c r="D142" i="31"/>
  <c r="E97" i="111"/>
  <c r="E61" i="111"/>
  <c r="I142" i="31"/>
  <c r="G105" i="31"/>
  <c r="D37" i="33"/>
  <c r="D37" i="190"/>
  <c r="AE106" i="31"/>
  <c r="K143" i="31"/>
  <c r="L143" i="31"/>
  <c r="L106" i="31"/>
  <c r="E45" i="111"/>
  <c r="D126" i="31"/>
  <c r="E81" i="111"/>
  <c r="Z128" i="31"/>
  <c r="Q91" i="31"/>
  <c r="Z134" i="31"/>
  <c r="Q97" i="31"/>
  <c r="B21" i="198"/>
  <c r="B21" i="39"/>
  <c r="B21" i="197"/>
  <c r="B21" i="201"/>
  <c r="B21" i="194"/>
  <c r="B21" i="192"/>
  <c r="B21" i="195"/>
  <c r="B21" i="205"/>
  <c r="B21" i="193"/>
  <c r="B21" i="196"/>
  <c r="B21" i="204"/>
  <c r="B21" i="203"/>
  <c r="B21" i="200"/>
  <c r="B21" i="202"/>
  <c r="B21" i="199"/>
  <c r="B21" i="206"/>
  <c r="G21" i="192"/>
  <c r="G21" i="39"/>
  <c r="G21" i="199"/>
  <c r="G21" i="204"/>
  <c r="G21" i="195"/>
  <c r="G21" i="200"/>
  <c r="G21" i="197"/>
  <c r="G21" i="202"/>
  <c r="E40" i="31"/>
  <c r="D97" i="31"/>
  <c r="D31" i="33"/>
  <c r="D31" i="190"/>
  <c r="G11" i="204"/>
  <c r="B11" i="39"/>
  <c r="B11" i="200"/>
  <c r="B11" i="196"/>
  <c r="B11" i="206"/>
  <c r="B11" i="203"/>
  <c r="B11" i="202"/>
  <c r="B11" i="205"/>
  <c r="B11" i="192"/>
  <c r="B11" i="204"/>
  <c r="B11" i="201"/>
  <c r="B11" i="198"/>
  <c r="B11" i="199"/>
  <c r="B11" i="194"/>
  <c r="B11" i="195"/>
  <c r="B11" i="193"/>
  <c r="B11" i="197"/>
  <c r="C124" i="31"/>
  <c r="D79" i="111"/>
  <c r="C87" i="31"/>
  <c r="D43" i="111"/>
  <c r="D26" i="190"/>
  <c r="D26" i="33"/>
  <c r="D21" i="33"/>
  <c r="D21" i="190"/>
  <c r="D108" i="31"/>
  <c r="E51" i="31"/>
  <c r="E64" i="111"/>
  <c r="E100" i="111"/>
  <c r="D145" i="31"/>
  <c r="AT82" i="111"/>
  <c r="AN82" i="111"/>
  <c r="AM82" i="111"/>
  <c r="N82" i="111"/>
  <c r="AR82" i="111"/>
  <c r="AJ82" i="111"/>
  <c r="S82" i="111"/>
  <c r="AX82" i="111"/>
  <c r="R82" i="111"/>
  <c r="Y82" i="111"/>
  <c r="AP82" i="111"/>
  <c r="AH82" i="111"/>
  <c r="Q82" i="111"/>
  <c r="BD82" i="111"/>
  <c r="W82" i="111"/>
  <c r="I82" i="111"/>
  <c r="O82" i="111"/>
  <c r="V82" i="111"/>
  <c r="BC82" i="111"/>
  <c r="AV82" i="111"/>
  <c r="AG82" i="111"/>
  <c r="AF82" i="111"/>
  <c r="AB82" i="111"/>
  <c r="AO82" i="111"/>
  <c r="AZ82" i="111"/>
  <c r="G82" i="111"/>
  <c r="AL82" i="111"/>
  <c r="P82" i="111"/>
  <c r="AK82" i="111"/>
  <c r="AS82" i="111"/>
  <c r="AW82" i="111"/>
  <c r="L82" i="111"/>
  <c r="K82" i="111"/>
  <c r="AQ82" i="111"/>
  <c r="AC82" i="111"/>
  <c r="Z82" i="111"/>
  <c r="M82" i="111"/>
  <c r="T82" i="111"/>
  <c r="AD82" i="111"/>
  <c r="AY82" i="111"/>
  <c r="X82" i="111"/>
  <c r="AU82" i="111"/>
  <c r="AI82" i="111"/>
  <c r="H82" i="111"/>
  <c r="AE82" i="111"/>
  <c r="BA82" i="111"/>
  <c r="BB82" i="111"/>
  <c r="U82" i="111"/>
  <c r="J82" i="111"/>
  <c r="AA82" i="111"/>
  <c r="I127" i="31"/>
  <c r="G90" i="31"/>
  <c r="AG92" i="111"/>
  <c r="AS92" i="111"/>
  <c r="AJ92" i="111"/>
  <c r="Y92" i="111"/>
  <c r="AN92" i="111"/>
  <c r="AO92" i="111"/>
  <c r="AC92" i="111"/>
  <c r="K92" i="111"/>
  <c r="Z92" i="111"/>
  <c r="AI92" i="111"/>
  <c r="AH92" i="111"/>
  <c r="AZ92" i="111"/>
  <c r="I92" i="111"/>
  <c r="AM92" i="111"/>
  <c r="G92" i="111"/>
  <c r="L92" i="111"/>
  <c r="O92" i="111"/>
  <c r="AD92" i="111"/>
  <c r="U92" i="111"/>
  <c r="AK92" i="111"/>
  <c r="P92" i="111"/>
  <c r="AP92" i="111"/>
  <c r="V92" i="111"/>
  <c r="AT92" i="111"/>
  <c r="AX92" i="111"/>
  <c r="BB92" i="111"/>
  <c r="AU92" i="111"/>
  <c r="AV92" i="111"/>
  <c r="W92" i="111"/>
  <c r="AR92" i="111"/>
  <c r="AL92" i="111"/>
  <c r="AW92" i="111"/>
  <c r="M92" i="111"/>
  <c r="AY92" i="111"/>
  <c r="J92" i="111"/>
  <c r="R92" i="111"/>
  <c r="T92" i="111"/>
  <c r="AB92" i="111"/>
  <c r="AF92" i="111"/>
  <c r="BA92" i="111"/>
  <c r="AQ92" i="111"/>
  <c r="BD92" i="111"/>
  <c r="AE92" i="111"/>
  <c r="X92" i="111"/>
  <c r="S92" i="111"/>
  <c r="AA92" i="111"/>
  <c r="N92" i="111"/>
  <c r="H92" i="111"/>
  <c r="BC92" i="111"/>
  <c r="Q92" i="111"/>
  <c r="D49" i="111"/>
  <c r="C93" i="31"/>
  <c r="C130" i="31"/>
  <c r="D85" i="111"/>
  <c r="Z130" i="31"/>
  <c r="Q93" i="31"/>
  <c r="T113" i="111"/>
  <c r="X113" i="111"/>
  <c r="L113" i="111"/>
  <c r="AN113" i="111"/>
  <c r="AN203" i="31" s="1"/>
  <c r="L111" i="40" s="1"/>
  <c r="R113" i="111"/>
  <c r="R203" i="31" s="1"/>
  <c r="N41" i="40" s="1"/>
  <c r="I113" i="111"/>
  <c r="F113" i="111"/>
  <c r="M113" i="111"/>
  <c r="P113" i="111"/>
  <c r="P203" i="31" s="1"/>
  <c r="L41" i="40" s="1"/>
  <c r="AC113" i="111"/>
  <c r="AC203" i="31" s="1"/>
  <c r="M76" i="40" s="1"/>
  <c r="AH113" i="111"/>
  <c r="D113" i="111"/>
  <c r="U113" i="111"/>
  <c r="AJ113" i="111"/>
  <c r="AQ113" i="111"/>
  <c r="AQ203" i="31" s="1"/>
  <c r="O111" i="40" s="1"/>
  <c r="J113" i="111"/>
  <c r="V113" i="111"/>
  <c r="C203" i="31"/>
  <c r="O113" i="111"/>
  <c r="O203" i="31" s="1"/>
  <c r="K41" i="40" s="1"/>
  <c r="AA113" i="111"/>
  <c r="AA203" i="31" s="1"/>
  <c r="K76" i="40" s="1"/>
  <c r="E113" i="111"/>
  <c r="H113" i="111"/>
  <c r="S113" i="111"/>
  <c r="S203" i="31" s="1"/>
  <c r="O41" i="40" s="1"/>
  <c r="AG113" i="111"/>
  <c r="AB113" i="111"/>
  <c r="AB203" i="31" s="1"/>
  <c r="L76" i="40" s="1"/>
  <c r="AE113" i="111"/>
  <c r="AE203" i="31" s="1"/>
  <c r="O76" i="40" s="1"/>
  <c r="Y113" i="111"/>
  <c r="AP113" i="111"/>
  <c r="AP203" i="31" s="1"/>
  <c r="N111" i="40" s="1"/>
  <c r="N113" i="111"/>
  <c r="N203" i="31" s="1"/>
  <c r="J41" i="40" s="1"/>
  <c r="AK113" i="111"/>
  <c r="AL113" i="111"/>
  <c r="AL203" i="31" s="1"/>
  <c r="J111" i="40" s="1"/>
  <c r="W113" i="111"/>
  <c r="K113" i="111"/>
  <c r="G113" i="111"/>
  <c r="Q113" i="111"/>
  <c r="Q203" i="31" s="1"/>
  <c r="M41" i="40" s="1"/>
  <c r="AD113" i="111"/>
  <c r="AD203" i="31" s="1"/>
  <c r="N76" i="40" s="1"/>
  <c r="AO113" i="111"/>
  <c r="AO203" i="31" s="1"/>
  <c r="M111" i="40" s="1"/>
  <c r="AM113" i="111"/>
  <c r="AM203" i="31" s="1"/>
  <c r="K111" i="40" s="1"/>
  <c r="Z113" i="111"/>
  <c r="Z203" i="31" s="1"/>
  <c r="J76" i="40" s="1"/>
  <c r="AI113" i="111"/>
  <c r="AF113" i="111"/>
  <c r="L9" i="197"/>
  <c r="L9" i="202"/>
  <c r="L9" i="39"/>
  <c r="L9" i="199"/>
  <c r="C36" i="33"/>
  <c r="C36" i="190"/>
  <c r="BE161" i="111"/>
  <c r="AL161" i="111"/>
  <c r="AH161" i="111"/>
  <c r="EH161" i="111"/>
  <c r="AE161" i="111"/>
  <c r="CO161" i="111"/>
  <c r="DB161" i="111"/>
  <c r="ET161" i="111"/>
  <c r="AN161" i="111"/>
  <c r="EI161" i="111"/>
  <c r="EF161" i="111"/>
  <c r="EX161" i="111"/>
  <c r="CC161" i="111"/>
  <c r="CK161" i="111"/>
  <c r="EO161" i="111"/>
  <c r="E161" i="111"/>
  <c r="BJ161" i="111"/>
  <c r="EC161" i="111"/>
  <c r="AZ161" i="111"/>
  <c r="DI161" i="111"/>
  <c r="DQ161" i="111"/>
  <c r="EJ161" i="111"/>
  <c r="D161" i="111"/>
  <c r="BW161" i="111"/>
  <c r="F161" i="111"/>
  <c r="V161" i="111"/>
  <c r="AU135" i="31" s="1"/>
  <c r="DZ161" i="111"/>
  <c r="DJ161" i="111"/>
  <c r="DP161" i="111"/>
  <c r="DK161" i="111"/>
  <c r="BU161" i="111"/>
  <c r="EP161" i="111"/>
  <c r="BA161" i="111"/>
  <c r="BQ161" i="111"/>
  <c r="DM161" i="111"/>
  <c r="FA161" i="111"/>
  <c r="EM161" i="111"/>
  <c r="Z161" i="111"/>
  <c r="AV161" i="111"/>
  <c r="FB161" i="111"/>
  <c r="U161" i="111"/>
  <c r="AT135" i="31" s="1"/>
  <c r="CP161" i="111"/>
  <c r="BT161" i="111"/>
  <c r="AY161" i="111"/>
  <c r="AT161" i="111"/>
  <c r="DT161" i="111"/>
  <c r="DD161" i="111"/>
  <c r="CL161" i="111"/>
  <c r="AO161" i="111"/>
  <c r="DC161" i="111"/>
  <c r="EW161" i="111"/>
  <c r="BO161" i="111"/>
  <c r="AI161" i="111"/>
  <c r="BV161" i="111"/>
  <c r="DG161" i="111"/>
  <c r="DW161" i="111"/>
  <c r="DF161" i="111"/>
  <c r="BF161" i="111"/>
  <c r="AC161" i="111"/>
  <c r="BS161" i="111"/>
  <c r="CJ161" i="111"/>
  <c r="FG161" i="111"/>
  <c r="ED161" i="111"/>
  <c r="AK161" i="111"/>
  <c r="BR161" i="111"/>
  <c r="CS161" i="111"/>
  <c r="AM161" i="111"/>
  <c r="DA161" i="111"/>
  <c r="CE161" i="111"/>
  <c r="AU161" i="111"/>
  <c r="EE161" i="111"/>
  <c r="AJ161" i="111"/>
  <c r="ER161" i="111"/>
  <c r="FC161" i="111"/>
  <c r="BZ161" i="111"/>
  <c r="EY161" i="111"/>
  <c r="DH161" i="111"/>
  <c r="DR161" i="111"/>
  <c r="AF161" i="111"/>
  <c r="K161" i="111"/>
  <c r="EK161" i="111"/>
  <c r="BM161" i="111"/>
  <c r="CR161" i="111"/>
  <c r="CZ161" i="111"/>
  <c r="AS161" i="111"/>
  <c r="ES161" i="111"/>
  <c r="CD161" i="111"/>
  <c r="N161" i="111"/>
  <c r="J161" i="111"/>
  <c r="CN161" i="111"/>
  <c r="BH161" i="111"/>
  <c r="EG161" i="111"/>
  <c r="Q161" i="111"/>
  <c r="Y161" i="111"/>
  <c r="DU161" i="111"/>
  <c r="CH161" i="111"/>
  <c r="AA161" i="111"/>
  <c r="BB161" i="111"/>
  <c r="CX161" i="111"/>
  <c r="FF161" i="111"/>
  <c r="CI161" i="111"/>
  <c r="DE161" i="111"/>
  <c r="M161" i="111"/>
  <c r="CW161" i="111"/>
  <c r="W161" i="111"/>
  <c r="AV135" i="31" s="1"/>
  <c r="L161" i="111"/>
  <c r="CB161" i="111"/>
  <c r="I161" i="111"/>
  <c r="FD161" i="111"/>
  <c r="AQ161" i="111"/>
  <c r="BN161" i="111"/>
  <c r="R161" i="111"/>
  <c r="CV161" i="111"/>
  <c r="BP161" i="111"/>
  <c r="EL161" i="111"/>
  <c r="AB161" i="111"/>
  <c r="EU161" i="111"/>
  <c r="AP161" i="111"/>
  <c r="AW161" i="111"/>
  <c r="CU161" i="111"/>
  <c r="AM135" i="31" s="1"/>
  <c r="EB161" i="111"/>
  <c r="CM161" i="111"/>
  <c r="DS161" i="111"/>
  <c r="T161" i="111"/>
  <c r="AS135" i="31" s="1"/>
  <c r="FE161" i="111"/>
  <c r="X161" i="111"/>
  <c r="O161" i="111"/>
  <c r="EA161" i="111"/>
  <c r="BG161" i="111"/>
  <c r="CF161" i="111"/>
  <c r="EV161" i="111"/>
  <c r="EZ161" i="111"/>
  <c r="G161" i="111"/>
  <c r="BL161" i="111"/>
  <c r="CG161" i="111"/>
  <c r="CT161" i="111"/>
  <c r="S161" i="111"/>
  <c r="AR135" i="31" s="1"/>
  <c r="BD161" i="111"/>
  <c r="DX161" i="111"/>
  <c r="DL161" i="111"/>
  <c r="DN161" i="111"/>
  <c r="CQ161" i="111"/>
  <c r="AD161" i="111"/>
  <c r="DV161" i="111"/>
  <c r="EQ161" i="111"/>
  <c r="CY161" i="111"/>
  <c r="CA161" i="111"/>
  <c r="BX161" i="111"/>
  <c r="DO161" i="111"/>
  <c r="AR161" i="111"/>
  <c r="EN161" i="111"/>
  <c r="BI161" i="111"/>
  <c r="AX161" i="111"/>
  <c r="H161" i="111"/>
  <c r="P161" i="111"/>
  <c r="BK161" i="111"/>
  <c r="BY161" i="111"/>
  <c r="DY161" i="111"/>
  <c r="AG161" i="111"/>
  <c r="BC161" i="111"/>
  <c r="C17" i="190"/>
  <c r="C17" i="33"/>
  <c r="D32" i="33"/>
  <c r="D32" i="190"/>
  <c r="K129" i="31"/>
  <c r="AE92" i="31"/>
  <c r="Q103" i="31"/>
  <c r="Z140" i="31"/>
  <c r="AF140" i="111"/>
  <c r="G140" i="111"/>
  <c r="AG140" i="111"/>
  <c r="R140" i="111"/>
  <c r="R230" i="31" s="1"/>
  <c r="N68" i="40" s="1"/>
  <c r="AN140" i="111"/>
  <c r="AN230" i="31" s="1"/>
  <c r="L138" i="40" s="1"/>
  <c r="AK140" i="111"/>
  <c r="K140" i="111"/>
  <c r="L140" i="111"/>
  <c r="AC140" i="111"/>
  <c r="AC230" i="31" s="1"/>
  <c r="M103" i="40" s="1"/>
  <c r="AE140" i="111"/>
  <c r="AE230" i="31" s="1"/>
  <c r="O103" i="40" s="1"/>
  <c r="W140" i="111"/>
  <c r="D140" i="111"/>
  <c r="T140" i="111"/>
  <c r="AD140" i="111"/>
  <c r="AD230" i="31" s="1"/>
  <c r="N103" i="40" s="1"/>
  <c r="N140" i="111"/>
  <c r="N230" i="31" s="1"/>
  <c r="J68" i="40" s="1"/>
  <c r="AI140" i="111"/>
  <c r="F140" i="111"/>
  <c r="X140" i="111"/>
  <c r="C230" i="31"/>
  <c r="Q140" i="111"/>
  <c r="Q230" i="31" s="1"/>
  <c r="M68" i="40" s="1"/>
  <c r="AB140" i="111"/>
  <c r="AB230" i="31" s="1"/>
  <c r="L103" i="40" s="1"/>
  <c r="AH140" i="111"/>
  <c r="H140" i="111"/>
  <c r="Z140" i="111"/>
  <c r="Z230" i="31" s="1"/>
  <c r="J103" i="40" s="1"/>
  <c r="AJ140" i="111"/>
  <c r="I140" i="111"/>
  <c r="P140" i="111"/>
  <c r="P230" i="31" s="1"/>
  <c r="L68" i="40" s="1"/>
  <c r="V140" i="111"/>
  <c r="AA140" i="111"/>
  <c r="AA230" i="31" s="1"/>
  <c r="K103" i="40" s="1"/>
  <c r="AP140" i="111"/>
  <c r="AP230" i="31" s="1"/>
  <c r="N138" i="40" s="1"/>
  <c r="E140" i="111"/>
  <c r="O140" i="111"/>
  <c r="O230" i="31" s="1"/>
  <c r="K68" i="40" s="1"/>
  <c r="AO140" i="111"/>
  <c r="AO230" i="31" s="1"/>
  <c r="M138" i="40" s="1"/>
  <c r="AQ140" i="111"/>
  <c r="AQ230" i="31" s="1"/>
  <c r="O138" i="40" s="1"/>
  <c r="U140" i="111"/>
  <c r="AM140" i="111"/>
  <c r="AM230" i="31" s="1"/>
  <c r="K138" i="40" s="1"/>
  <c r="Y140" i="111"/>
  <c r="S140" i="111"/>
  <c r="S230" i="31" s="1"/>
  <c r="O68" i="40" s="1"/>
  <c r="J140" i="111"/>
  <c r="M140" i="111"/>
  <c r="AL140" i="111"/>
  <c r="AL230" i="31" s="1"/>
  <c r="J138" i="40" s="1"/>
  <c r="L144" i="31"/>
  <c r="L107" i="31"/>
  <c r="B26" i="203"/>
  <c r="B26" i="192"/>
  <c r="B26" i="197"/>
  <c r="B26" i="202"/>
  <c r="B26" i="193"/>
  <c r="B26" i="201"/>
  <c r="B26" i="194"/>
  <c r="B26" i="195"/>
  <c r="B26" i="198"/>
  <c r="B26" i="206"/>
  <c r="B26" i="199"/>
  <c r="B26" i="39"/>
  <c r="B26" i="196"/>
  <c r="B26" i="204"/>
  <c r="B26" i="205"/>
  <c r="B26" i="200"/>
  <c r="J35" i="111"/>
  <c r="C62" i="31" s="1"/>
  <c r="E8" i="34" s="1"/>
  <c r="AK35" i="111"/>
  <c r="BA35" i="111"/>
  <c r="AY87" i="111"/>
  <c r="T87" i="111"/>
  <c r="Y87" i="111"/>
  <c r="J87" i="111"/>
  <c r="AQ87" i="111"/>
  <c r="AK87" i="111"/>
  <c r="AE87" i="111"/>
  <c r="AJ87" i="111"/>
  <c r="AM87" i="111"/>
  <c r="AP87" i="111"/>
  <c r="X87" i="111"/>
  <c r="Q87" i="111"/>
  <c r="AX87" i="111"/>
  <c r="AD87" i="111"/>
  <c r="M87" i="111"/>
  <c r="G87" i="111"/>
  <c r="AH87" i="111"/>
  <c r="AV87" i="111"/>
  <c r="AA87" i="111"/>
  <c r="AZ87" i="111"/>
  <c r="S87" i="111"/>
  <c r="O87" i="111"/>
  <c r="L87" i="111"/>
  <c r="P87" i="111"/>
  <c r="AU87" i="111"/>
  <c r="AC87" i="111"/>
  <c r="AI87" i="111"/>
  <c r="Z87" i="111"/>
  <c r="AG87" i="111"/>
  <c r="V87" i="111"/>
  <c r="BC87" i="111"/>
  <c r="AF87" i="111"/>
  <c r="K87" i="111"/>
  <c r="AW87" i="111"/>
  <c r="BB87" i="111"/>
  <c r="AL87" i="111"/>
  <c r="AR87" i="111"/>
  <c r="R87" i="111"/>
  <c r="AS87" i="111"/>
  <c r="AO87" i="111"/>
  <c r="BD87" i="111"/>
  <c r="BA87" i="111"/>
  <c r="N87" i="111"/>
  <c r="AT87" i="111"/>
  <c r="AB87" i="111"/>
  <c r="I87" i="111"/>
  <c r="AN87" i="111"/>
  <c r="W87" i="111"/>
  <c r="U87" i="111"/>
  <c r="H87" i="111"/>
  <c r="BE149" i="111"/>
  <c r="F149" i="111"/>
  <c r="E149" i="111"/>
  <c r="CS149" i="111"/>
  <c r="FB149" i="111"/>
  <c r="FF149" i="111"/>
  <c r="DS149" i="111"/>
  <c r="CG149" i="111"/>
  <c r="BL149" i="111"/>
  <c r="BF149" i="111"/>
  <c r="CM149" i="111"/>
  <c r="BN149" i="111"/>
  <c r="DF149" i="111"/>
  <c r="EO149" i="111"/>
  <c r="EM149" i="111"/>
  <c r="M149" i="111"/>
  <c r="P149" i="111"/>
  <c r="DH149" i="111"/>
  <c r="BI149" i="111"/>
  <c r="DB149" i="111"/>
  <c r="DZ149" i="111"/>
  <c r="FG149" i="111"/>
  <c r="CH149" i="111"/>
  <c r="CW149" i="111"/>
  <c r="BY149" i="111"/>
  <c r="EA149" i="111"/>
  <c r="FA149" i="111"/>
  <c r="CZ149" i="111"/>
  <c r="EH149" i="111"/>
  <c r="EY149" i="111"/>
  <c r="EP149" i="111"/>
  <c r="CQ149" i="111"/>
  <c r="CL149" i="111"/>
  <c r="BD149" i="111"/>
  <c r="DJ149" i="111"/>
  <c r="DT149" i="111"/>
  <c r="CP149" i="111"/>
  <c r="EI149" i="111"/>
  <c r="DM149" i="111"/>
  <c r="ES149" i="111"/>
  <c r="BW149" i="111"/>
  <c r="O149" i="111"/>
  <c r="AE149" i="111"/>
  <c r="K149" i="111"/>
  <c r="EK149" i="111"/>
  <c r="EF149" i="111"/>
  <c r="DV149" i="111"/>
  <c r="CF149" i="111"/>
  <c r="BQ149" i="111"/>
  <c r="BS149" i="111"/>
  <c r="CO149" i="111"/>
  <c r="BB149" i="111"/>
  <c r="Q149" i="111"/>
  <c r="FC149" i="111"/>
  <c r="AR149" i="111"/>
  <c r="BT149" i="111"/>
  <c r="AU149" i="111"/>
  <c r="DO149" i="111"/>
  <c r="BX149" i="111"/>
  <c r="DW149" i="111"/>
  <c r="ER149" i="111"/>
  <c r="FE149" i="111"/>
  <c r="AF149" i="111"/>
  <c r="V149" i="111"/>
  <c r="AU123" i="31" s="1"/>
  <c r="CI149" i="111"/>
  <c r="AL149" i="111"/>
  <c r="CX149" i="111"/>
  <c r="DN149" i="111"/>
  <c r="H149" i="111"/>
  <c r="AB149" i="111"/>
  <c r="AC149" i="111"/>
  <c r="BZ149" i="111"/>
  <c r="DE149" i="111"/>
  <c r="BO149" i="111"/>
  <c r="DU149" i="111"/>
  <c r="W149" i="111"/>
  <c r="AV123" i="31" s="1"/>
  <c r="AO149" i="111"/>
  <c r="BR149" i="111"/>
  <c r="CA149" i="111"/>
  <c r="FD149" i="111"/>
  <c r="EZ149" i="111"/>
  <c r="BV149" i="111"/>
  <c r="AY149" i="111"/>
  <c r="BP149" i="111"/>
  <c r="EU149" i="111"/>
  <c r="I149" i="111"/>
  <c r="BJ149" i="111"/>
  <c r="CV149" i="111"/>
  <c r="ED149" i="111"/>
  <c r="CN149" i="111"/>
  <c r="EE149" i="111"/>
  <c r="EG149" i="111"/>
  <c r="EV149" i="111"/>
  <c r="BG149" i="111"/>
  <c r="EJ149" i="111"/>
  <c r="T149" i="111"/>
  <c r="AS123" i="31" s="1"/>
  <c r="BK149" i="111"/>
  <c r="CJ149" i="111"/>
  <c r="D149" i="111"/>
  <c r="DG149" i="111"/>
  <c r="BC149" i="111"/>
  <c r="DX149" i="111"/>
  <c r="DC149" i="111"/>
  <c r="CY149" i="111"/>
  <c r="EB149" i="111"/>
  <c r="EN149" i="111"/>
  <c r="AN149" i="111"/>
  <c r="CB149" i="111"/>
  <c r="L149" i="111"/>
  <c r="AA149" i="111"/>
  <c r="CU149" i="111"/>
  <c r="X149" i="111"/>
  <c r="AS149" i="111"/>
  <c r="CK149" i="111"/>
  <c r="EQ149" i="111"/>
  <c r="CE149" i="111"/>
  <c r="AQ149" i="111"/>
  <c r="DL149" i="111"/>
  <c r="CC149" i="111"/>
  <c r="DQ149" i="111"/>
  <c r="AH149" i="111"/>
  <c r="DP149" i="111"/>
  <c r="AP149" i="111"/>
  <c r="AV149" i="111"/>
  <c r="EC149" i="111"/>
  <c r="AZ149" i="111"/>
  <c r="R149" i="111"/>
  <c r="AT149" i="111"/>
  <c r="DR149" i="111"/>
  <c r="AW149" i="111"/>
  <c r="AG149" i="111"/>
  <c r="U149" i="111"/>
  <c r="AT123" i="31" s="1"/>
  <c r="EL149" i="111"/>
  <c r="EW149" i="111"/>
  <c r="AJ149" i="111"/>
  <c r="N149" i="111"/>
  <c r="CR149" i="111"/>
  <c r="BU149" i="111"/>
  <c r="DK149" i="111"/>
  <c r="CD149" i="111"/>
  <c r="BM149" i="111"/>
  <c r="DA149" i="111"/>
  <c r="EX149" i="111"/>
  <c r="AM149" i="111"/>
  <c r="Y149" i="111"/>
  <c r="J149" i="111"/>
  <c r="DY149" i="111"/>
  <c r="S149" i="111"/>
  <c r="AR123" i="31" s="1"/>
  <c r="AX149" i="111"/>
  <c r="BH149" i="111"/>
  <c r="DD149" i="111"/>
  <c r="ET149" i="111"/>
  <c r="Z149" i="111"/>
  <c r="AI149" i="111"/>
  <c r="G149" i="111"/>
  <c r="AD149" i="111"/>
  <c r="DI149" i="111"/>
  <c r="BA149" i="111"/>
  <c r="CT149" i="111"/>
  <c r="AK149" i="111"/>
  <c r="D42" i="111"/>
  <c r="D78" i="111"/>
  <c r="C123" i="31"/>
  <c r="C86" i="31"/>
  <c r="AO114" i="111"/>
  <c r="AO204" i="31" s="1"/>
  <c r="M112" i="40" s="1"/>
  <c r="S114" i="111"/>
  <c r="S204" i="31" s="1"/>
  <c r="O42" i="40" s="1"/>
  <c r="AA114" i="111"/>
  <c r="AA204" i="31" s="1"/>
  <c r="K77" i="40" s="1"/>
  <c r="AB114" i="111"/>
  <c r="AB204" i="31" s="1"/>
  <c r="L77" i="40" s="1"/>
  <c r="Q114" i="111"/>
  <c r="Q204" i="31" s="1"/>
  <c r="M42" i="40" s="1"/>
  <c r="R114" i="111"/>
  <c r="R204" i="31" s="1"/>
  <c r="N42" i="40" s="1"/>
  <c r="AP114" i="111"/>
  <c r="AP204" i="31" s="1"/>
  <c r="N112" i="40" s="1"/>
  <c r="AN114" i="111"/>
  <c r="AN204" i="31" s="1"/>
  <c r="L112" i="40" s="1"/>
  <c r="P114" i="111"/>
  <c r="P204" i="31" s="1"/>
  <c r="L42" i="40" s="1"/>
  <c r="AJ114" i="111"/>
  <c r="AM114" i="111"/>
  <c r="AM204" i="31" s="1"/>
  <c r="K112" i="40" s="1"/>
  <c r="C204" i="31"/>
  <c r="Z114" i="111"/>
  <c r="Z204" i="31" s="1"/>
  <c r="J77" i="40" s="1"/>
  <c r="W114" i="111"/>
  <c r="E114" i="111"/>
  <c r="D114" i="111"/>
  <c r="AC114" i="111"/>
  <c r="AC204" i="31" s="1"/>
  <c r="M77" i="40" s="1"/>
  <c r="H114" i="111"/>
  <c r="AF114" i="111"/>
  <c r="L114" i="111"/>
  <c r="AL114" i="111"/>
  <c r="AL204" i="31" s="1"/>
  <c r="J112" i="40" s="1"/>
  <c r="V114" i="111"/>
  <c r="J114" i="111"/>
  <c r="AD114" i="111"/>
  <c r="AD204" i="31" s="1"/>
  <c r="N77" i="40" s="1"/>
  <c r="M114" i="111"/>
  <c r="T114" i="111"/>
  <c r="AG114" i="111"/>
  <c r="K114" i="111"/>
  <c r="N114" i="111"/>
  <c r="N204" i="31" s="1"/>
  <c r="J42" i="40" s="1"/>
  <c r="Y114" i="111"/>
  <c r="AI114" i="111"/>
  <c r="AE114" i="111"/>
  <c r="AE204" i="31" s="1"/>
  <c r="O77" i="40" s="1"/>
  <c r="F114" i="111"/>
  <c r="AQ114" i="111"/>
  <c r="AQ204" i="31" s="1"/>
  <c r="O112" i="40" s="1"/>
  <c r="O114" i="111"/>
  <c r="O204" i="31" s="1"/>
  <c r="K42" i="40" s="1"/>
  <c r="X114" i="111"/>
  <c r="U114" i="111"/>
  <c r="AH114" i="111"/>
  <c r="I114" i="111"/>
  <c r="G114" i="111"/>
  <c r="AK114" i="111"/>
  <c r="F105" i="111"/>
  <c r="F69" i="111"/>
  <c r="E150" i="31"/>
  <c r="Q96" i="31"/>
  <c r="Z133" i="31"/>
  <c r="L105" i="31"/>
  <c r="L142" i="31"/>
  <c r="AK134" i="111"/>
  <c r="I134" i="111"/>
  <c r="F134" i="111"/>
  <c r="AN134" i="111"/>
  <c r="AN224" i="31" s="1"/>
  <c r="L132" i="40" s="1"/>
  <c r="O134" i="111"/>
  <c r="O224" i="31" s="1"/>
  <c r="K62" i="40" s="1"/>
  <c r="AG134" i="111"/>
  <c r="M134" i="111"/>
  <c r="C224" i="31"/>
  <c r="AE134" i="111"/>
  <c r="AE224" i="31" s="1"/>
  <c r="O97" i="40" s="1"/>
  <c r="N134" i="111"/>
  <c r="N224" i="31" s="1"/>
  <c r="J62" i="40" s="1"/>
  <c r="AL134" i="111"/>
  <c r="AL224" i="31" s="1"/>
  <c r="J132" i="40" s="1"/>
  <c r="W134" i="111"/>
  <c r="Y134" i="111"/>
  <c r="AQ134" i="111"/>
  <c r="AQ224" i="31" s="1"/>
  <c r="O132" i="40" s="1"/>
  <c r="Q134" i="111"/>
  <c r="Q224" i="31" s="1"/>
  <c r="M62" i="40" s="1"/>
  <c r="H134" i="111"/>
  <c r="V134" i="111"/>
  <c r="J134" i="111"/>
  <c r="AM134" i="111"/>
  <c r="AM224" i="31" s="1"/>
  <c r="K132" i="40" s="1"/>
  <c r="AA134" i="111"/>
  <c r="AA224" i="31" s="1"/>
  <c r="K97" i="40" s="1"/>
  <c r="T134" i="111"/>
  <c r="AO134" i="111"/>
  <c r="AO224" i="31" s="1"/>
  <c r="M132" i="40" s="1"/>
  <c r="AD134" i="111"/>
  <c r="AD224" i="31" s="1"/>
  <c r="N97" i="40" s="1"/>
  <c r="G134" i="111"/>
  <c r="AI134" i="111"/>
  <c r="X134" i="111"/>
  <c r="AB134" i="111"/>
  <c r="AB224" i="31" s="1"/>
  <c r="L97" i="40" s="1"/>
  <c r="P134" i="111"/>
  <c r="P224" i="31" s="1"/>
  <c r="L62" i="40" s="1"/>
  <c r="K134" i="111"/>
  <c r="AJ134" i="111"/>
  <c r="Z134" i="111"/>
  <c r="Z224" i="31" s="1"/>
  <c r="J97" i="40" s="1"/>
  <c r="AP134" i="111"/>
  <c r="AP224" i="31" s="1"/>
  <c r="N132" i="40" s="1"/>
  <c r="U134" i="111"/>
  <c r="R134" i="111"/>
  <c r="R224" i="31" s="1"/>
  <c r="N62" i="40" s="1"/>
  <c r="AF134" i="111"/>
  <c r="D134" i="111"/>
  <c r="AH134" i="111"/>
  <c r="AC134" i="111"/>
  <c r="AC224" i="31" s="1"/>
  <c r="M97" i="40" s="1"/>
  <c r="L134" i="111"/>
  <c r="E134" i="111"/>
  <c r="S134" i="111"/>
  <c r="S224" i="31" s="1"/>
  <c r="O62" i="40" s="1"/>
  <c r="BA81" i="111"/>
  <c r="T81" i="111"/>
  <c r="S81" i="111"/>
  <c r="AM81" i="111"/>
  <c r="X81" i="111"/>
  <c r="AF81" i="111"/>
  <c r="AS81" i="111"/>
  <c r="AK81" i="111"/>
  <c r="P81" i="111"/>
  <c r="BB81" i="111"/>
  <c r="AV81" i="111"/>
  <c r="AE81" i="111"/>
  <c r="Z81" i="111"/>
  <c r="BD81" i="111"/>
  <c r="AY81" i="111"/>
  <c r="W81" i="111"/>
  <c r="AC81" i="111"/>
  <c r="AJ81" i="111"/>
  <c r="AT81" i="111"/>
  <c r="AU81" i="111"/>
  <c r="O81" i="111"/>
  <c r="AX81" i="111"/>
  <c r="Q81" i="111"/>
  <c r="AP81" i="111"/>
  <c r="R81" i="111"/>
  <c r="AL81" i="111"/>
  <c r="AZ81" i="111"/>
  <c r="N81" i="111"/>
  <c r="AH81" i="111"/>
  <c r="AQ81" i="111"/>
  <c r="AW81" i="111"/>
  <c r="Y81" i="111"/>
  <c r="V81" i="111"/>
  <c r="G81" i="111"/>
  <c r="AB81" i="111"/>
  <c r="U81" i="111"/>
  <c r="L81" i="111"/>
  <c r="AN81" i="111"/>
  <c r="K81" i="111"/>
  <c r="AR81" i="111"/>
  <c r="AA81" i="111"/>
  <c r="H81" i="111"/>
  <c r="AD81" i="111"/>
  <c r="BC81" i="111"/>
  <c r="I81" i="111"/>
  <c r="J81" i="111"/>
  <c r="AO81" i="111"/>
  <c r="M81" i="111"/>
  <c r="AI81" i="111"/>
  <c r="AG81" i="111"/>
  <c r="W129" i="111"/>
  <c r="U129" i="111"/>
  <c r="J129" i="111"/>
  <c r="X129" i="111"/>
  <c r="T129" i="111"/>
  <c r="K129" i="111"/>
  <c r="H129" i="111"/>
  <c r="AO129" i="111"/>
  <c r="AO219" i="31" s="1"/>
  <c r="M127" i="40" s="1"/>
  <c r="O129" i="111"/>
  <c r="O219" i="31" s="1"/>
  <c r="K57" i="40" s="1"/>
  <c r="S129" i="111"/>
  <c r="S219" i="31" s="1"/>
  <c r="O57" i="40" s="1"/>
  <c r="L129" i="111"/>
  <c r="P129" i="111"/>
  <c r="P219" i="31" s="1"/>
  <c r="L57" i="40" s="1"/>
  <c r="AD129" i="111"/>
  <c r="AD219" i="31" s="1"/>
  <c r="N92" i="40" s="1"/>
  <c r="AM129" i="111"/>
  <c r="AM219" i="31" s="1"/>
  <c r="K127" i="40" s="1"/>
  <c r="M129" i="111"/>
  <c r="AI129" i="111"/>
  <c r="C219" i="31"/>
  <c r="AL129" i="111"/>
  <c r="AL219" i="31" s="1"/>
  <c r="J127" i="40" s="1"/>
  <c r="V129" i="111"/>
  <c r="D129" i="111"/>
  <c r="AH129" i="111"/>
  <c r="AN129" i="111"/>
  <c r="AN219" i="31" s="1"/>
  <c r="L127" i="40" s="1"/>
  <c r="AE129" i="111"/>
  <c r="AE219" i="31" s="1"/>
  <c r="O92" i="40" s="1"/>
  <c r="N129" i="111"/>
  <c r="N219" i="31" s="1"/>
  <c r="J57" i="40" s="1"/>
  <c r="AQ129" i="111"/>
  <c r="AQ219" i="31" s="1"/>
  <c r="O127" i="40" s="1"/>
  <c r="AB129" i="111"/>
  <c r="AB219" i="31" s="1"/>
  <c r="L92" i="40" s="1"/>
  <c r="AK129" i="111"/>
  <c r="AA129" i="111"/>
  <c r="AA219" i="31" s="1"/>
  <c r="K92" i="40" s="1"/>
  <c r="Y129" i="111"/>
  <c r="R129" i="111"/>
  <c r="R219" i="31" s="1"/>
  <c r="N57" i="40" s="1"/>
  <c r="AJ129" i="111"/>
  <c r="AC129" i="111"/>
  <c r="AC219" i="31" s="1"/>
  <c r="M92" i="40" s="1"/>
  <c r="I129" i="111"/>
  <c r="AP129" i="111"/>
  <c r="AP219" i="31" s="1"/>
  <c r="N127" i="40" s="1"/>
  <c r="F129" i="111"/>
  <c r="G129" i="111"/>
  <c r="Q129" i="111"/>
  <c r="Q219" i="31" s="1"/>
  <c r="M57" i="40" s="1"/>
  <c r="Z129" i="111"/>
  <c r="Z219" i="31" s="1"/>
  <c r="J92" i="40" s="1"/>
  <c r="AF129" i="111"/>
  <c r="E129" i="111"/>
  <c r="AG129" i="111"/>
  <c r="Q101" i="31"/>
  <c r="Z138" i="31"/>
  <c r="D14" i="190"/>
  <c r="D14" i="33"/>
  <c r="L28" i="39"/>
  <c r="L28" i="202"/>
  <c r="L28" i="197"/>
  <c r="D28" i="33"/>
  <c r="D28" i="190"/>
  <c r="E45" i="31"/>
  <c r="D102" i="31"/>
  <c r="D139" i="31"/>
  <c r="E58" i="111"/>
  <c r="E94" i="111"/>
  <c r="B35" i="201"/>
  <c r="B35" i="196"/>
  <c r="B35" i="195"/>
  <c r="B35" i="203"/>
  <c r="B35" i="200"/>
  <c r="B35" i="198"/>
  <c r="B35" i="194"/>
  <c r="B35" i="39"/>
  <c r="B35" i="202"/>
  <c r="B35" i="205"/>
  <c r="B35" i="197"/>
  <c r="B35" i="192"/>
  <c r="B35" i="204"/>
  <c r="B35" i="206"/>
  <c r="B35" i="199"/>
  <c r="B35" i="193"/>
  <c r="D103" i="111"/>
  <c r="C111" i="31"/>
  <c r="D67" i="111"/>
  <c r="C148" i="31"/>
  <c r="B8" i="201"/>
  <c r="B8" i="197"/>
  <c r="B8" i="199"/>
  <c r="B8" i="194"/>
  <c r="B8" i="192"/>
  <c r="B8" i="200"/>
  <c r="B8" i="196"/>
  <c r="B8" i="204"/>
  <c r="B8" i="198"/>
  <c r="B8" i="206"/>
  <c r="B8" i="193"/>
  <c r="B8" i="39"/>
  <c r="B8" i="203"/>
  <c r="B8" i="202"/>
  <c r="B8" i="195"/>
  <c r="B8" i="205"/>
  <c r="C11" i="182"/>
  <c r="D84" i="31"/>
  <c r="U35" i="111"/>
  <c r="E27" i="31"/>
  <c r="AR35" i="111"/>
  <c r="AM35" i="111"/>
  <c r="I125" i="31"/>
  <c r="G88" i="31"/>
  <c r="AE55" i="111"/>
  <c r="O55" i="111"/>
  <c r="BD55" i="111"/>
  <c r="L55" i="111"/>
  <c r="AV55" i="111"/>
  <c r="Y55" i="111"/>
  <c r="AC55" i="111"/>
  <c r="K55" i="111"/>
  <c r="R55" i="111"/>
  <c r="AA55" i="111"/>
  <c r="AM55" i="111"/>
  <c r="N55" i="111"/>
  <c r="S55" i="111"/>
  <c r="AY55" i="111"/>
  <c r="AQ55" i="111"/>
  <c r="AH55" i="111"/>
  <c r="V55" i="111"/>
  <c r="T55" i="111"/>
  <c r="Q55" i="111"/>
  <c r="AB55" i="111"/>
  <c r="AF55" i="111"/>
  <c r="BC55" i="111"/>
  <c r="P55" i="111"/>
  <c r="J55" i="111"/>
  <c r="AK55" i="111"/>
  <c r="AR55" i="111"/>
  <c r="AT55" i="111"/>
  <c r="AZ55" i="111"/>
  <c r="I55" i="111"/>
  <c r="AL55" i="111"/>
  <c r="AS55" i="111"/>
  <c r="AD55" i="111"/>
  <c r="M55" i="111"/>
  <c r="AX55" i="111"/>
  <c r="H55" i="111"/>
  <c r="BA55" i="111"/>
  <c r="AG55" i="111"/>
  <c r="AN55" i="111"/>
  <c r="W55" i="111"/>
  <c r="AO55" i="111"/>
  <c r="G55" i="111"/>
  <c r="AP55" i="111"/>
  <c r="BB55" i="111"/>
  <c r="AJ55" i="111"/>
  <c r="AU55" i="111"/>
  <c r="X55" i="111"/>
  <c r="U55" i="111"/>
  <c r="AI55" i="111"/>
  <c r="AW55" i="111"/>
  <c r="Z55" i="111"/>
  <c r="C109" i="31"/>
  <c r="D65" i="111"/>
  <c r="C146" i="31"/>
  <c r="D101" i="111"/>
  <c r="C19" i="33"/>
  <c r="C19" i="190"/>
  <c r="AD124" i="111"/>
  <c r="AD214" i="31" s="1"/>
  <c r="N87" i="40" s="1"/>
  <c r="N124" i="111"/>
  <c r="N214" i="31" s="1"/>
  <c r="J52" i="40" s="1"/>
  <c r="Z124" i="111"/>
  <c r="Z214" i="31" s="1"/>
  <c r="J87" i="40" s="1"/>
  <c r="G124" i="111"/>
  <c r="F124" i="111"/>
  <c r="O124" i="111"/>
  <c r="O214" i="31" s="1"/>
  <c r="K52" i="40" s="1"/>
  <c r="AB124" i="111"/>
  <c r="AB214" i="31" s="1"/>
  <c r="L87" i="40" s="1"/>
  <c r="AK124" i="111"/>
  <c r="Y124" i="111"/>
  <c r="AJ124" i="111"/>
  <c r="AQ124" i="111"/>
  <c r="AQ214" i="31" s="1"/>
  <c r="O122" i="40" s="1"/>
  <c r="AC124" i="111"/>
  <c r="AC214" i="31" s="1"/>
  <c r="M87" i="40" s="1"/>
  <c r="E124" i="111"/>
  <c r="W124" i="111"/>
  <c r="AF124" i="111"/>
  <c r="AE124" i="111"/>
  <c r="AE214" i="31" s="1"/>
  <c r="O87" i="40" s="1"/>
  <c r="AO124" i="111"/>
  <c r="AO214" i="31" s="1"/>
  <c r="M122" i="40" s="1"/>
  <c r="K124" i="111"/>
  <c r="L124" i="111"/>
  <c r="H124" i="111"/>
  <c r="P124" i="111"/>
  <c r="P214" i="31" s="1"/>
  <c r="L52" i="40" s="1"/>
  <c r="AG124" i="111"/>
  <c r="D124" i="111"/>
  <c r="AN124" i="111"/>
  <c r="AN214" i="31" s="1"/>
  <c r="L122" i="40" s="1"/>
  <c r="I124" i="111"/>
  <c r="Q124" i="111"/>
  <c r="Q214" i="31" s="1"/>
  <c r="M52" i="40" s="1"/>
  <c r="AH124" i="111"/>
  <c r="C214" i="31"/>
  <c r="S124" i="111"/>
  <c r="S214" i="31" s="1"/>
  <c r="O52" i="40" s="1"/>
  <c r="AI124" i="111"/>
  <c r="J124" i="111"/>
  <c r="X124" i="111"/>
  <c r="AL124" i="111"/>
  <c r="AL214" i="31" s="1"/>
  <c r="J122" i="40" s="1"/>
  <c r="U124" i="111"/>
  <c r="V124" i="111"/>
  <c r="R124" i="111"/>
  <c r="R214" i="31" s="1"/>
  <c r="N52" i="40" s="1"/>
  <c r="AA124" i="111"/>
  <c r="AA214" i="31" s="1"/>
  <c r="K87" i="40" s="1"/>
  <c r="T124" i="111"/>
  <c r="AP124" i="111"/>
  <c r="AP214" i="31" s="1"/>
  <c r="N122" i="40" s="1"/>
  <c r="M124" i="111"/>
  <c r="AM124" i="111"/>
  <c r="AM214" i="31" s="1"/>
  <c r="K122" i="40" s="1"/>
  <c r="C37" i="190"/>
  <c r="C37" i="33"/>
  <c r="C91" i="31"/>
  <c r="D83" i="111"/>
  <c r="D47" i="111"/>
  <c r="C128" i="31"/>
  <c r="K134" i="31"/>
  <c r="AE97" i="31"/>
  <c r="D15" i="33"/>
  <c r="D15" i="190"/>
  <c r="AE87" i="31"/>
  <c r="K124" i="31"/>
  <c r="I79" i="111"/>
  <c r="AA79" i="111"/>
  <c r="AP79" i="111"/>
  <c r="J79" i="111"/>
  <c r="AW79" i="111"/>
  <c r="AR79" i="111"/>
  <c r="BA79" i="111"/>
  <c r="AL79" i="111"/>
  <c r="V79" i="111"/>
  <c r="T79" i="111"/>
  <c r="AH79" i="111"/>
  <c r="AY79" i="111"/>
  <c r="AD79" i="111"/>
  <c r="AZ79" i="111"/>
  <c r="AU79" i="111"/>
  <c r="AF79" i="111"/>
  <c r="AM79" i="111"/>
  <c r="O79" i="111"/>
  <c r="Z79" i="111"/>
  <c r="AG79" i="111"/>
  <c r="BB79" i="111"/>
  <c r="AO79" i="111"/>
  <c r="N79" i="111"/>
  <c r="W79" i="111"/>
  <c r="AN79" i="111"/>
  <c r="H79" i="111"/>
  <c r="S79" i="111"/>
  <c r="G79" i="111"/>
  <c r="P79" i="111"/>
  <c r="AK79" i="111"/>
  <c r="AQ79" i="111"/>
  <c r="K79" i="111"/>
  <c r="AB79" i="111"/>
  <c r="AV79" i="111"/>
  <c r="U79" i="111"/>
  <c r="AC79" i="111"/>
  <c r="BD79" i="111"/>
  <c r="Q79" i="111"/>
  <c r="M79" i="111"/>
  <c r="R79" i="111"/>
  <c r="X79" i="111"/>
  <c r="AE79" i="111"/>
  <c r="AX79" i="111"/>
  <c r="AJ79" i="111"/>
  <c r="AI79" i="111"/>
  <c r="L79" i="111"/>
  <c r="AS79" i="111"/>
  <c r="Y79" i="111"/>
  <c r="AT79" i="111"/>
  <c r="BC79" i="111"/>
  <c r="I145" i="31"/>
  <c r="G108" i="31"/>
  <c r="K127" i="31"/>
  <c r="AE90" i="31"/>
  <c r="G24" i="200"/>
  <c r="B17" i="203"/>
  <c r="B17" i="200"/>
  <c r="B17" i="192"/>
  <c r="B17" i="201"/>
  <c r="B17" i="195"/>
  <c r="B17" i="39"/>
  <c r="B17" i="202"/>
  <c r="B17" i="194"/>
  <c r="B17" i="199"/>
  <c r="B17" i="206"/>
  <c r="B17" i="193"/>
  <c r="B17" i="198"/>
  <c r="B17" i="196"/>
  <c r="B17" i="205"/>
  <c r="B17" i="204"/>
  <c r="B17" i="197"/>
  <c r="K122" i="31"/>
  <c r="AE85" i="31"/>
  <c r="EW148" i="111"/>
  <c r="BY148" i="111"/>
  <c r="CX148" i="111"/>
  <c r="FG148" i="111"/>
  <c r="CQ148" i="111"/>
  <c r="CH148" i="111"/>
  <c r="AG148" i="111"/>
  <c r="BP148" i="111"/>
  <c r="BR148" i="111"/>
  <c r="AX148" i="111"/>
  <c r="DM148" i="111"/>
  <c r="DK148" i="111"/>
  <c r="V148" i="111"/>
  <c r="AU122" i="31" s="1"/>
  <c r="DX148" i="111"/>
  <c r="CU148" i="111"/>
  <c r="D148" i="111"/>
  <c r="CL148" i="111"/>
  <c r="EC148" i="111"/>
  <c r="BC148" i="111"/>
  <c r="O148" i="111"/>
  <c r="AF148" i="111"/>
  <c r="CT148" i="111"/>
  <c r="DT148" i="111"/>
  <c r="DQ148" i="111"/>
  <c r="U148" i="111"/>
  <c r="AT122" i="31" s="1"/>
  <c r="DH148" i="111"/>
  <c r="DP148" i="111"/>
  <c r="EE148" i="111"/>
  <c r="EO148" i="111"/>
  <c r="X148" i="111"/>
  <c r="CY148" i="111"/>
  <c r="EZ148" i="111"/>
  <c r="EL148" i="111"/>
  <c r="EQ148" i="111"/>
  <c r="BE148" i="111"/>
  <c r="BS148" i="111"/>
  <c r="EB148" i="111"/>
  <c r="AV148" i="111"/>
  <c r="DO148" i="111"/>
  <c r="CS148" i="111"/>
  <c r="BW148" i="111"/>
  <c r="AT148" i="111"/>
  <c r="EX148" i="111"/>
  <c r="FF148" i="111"/>
  <c r="CN148" i="111"/>
  <c r="CO148" i="111"/>
  <c r="BD148" i="111"/>
  <c r="CD148" i="111"/>
  <c r="DC148" i="111"/>
  <c r="CA148" i="111"/>
  <c r="DU148" i="111"/>
  <c r="DG148" i="111"/>
  <c r="DJ148" i="111"/>
  <c r="CR148" i="111"/>
  <c r="P148" i="111"/>
  <c r="AH148" i="111"/>
  <c r="BZ148" i="111"/>
  <c r="Q148" i="111"/>
  <c r="DA148" i="111"/>
  <c r="AL148" i="111"/>
  <c r="AI148" i="111"/>
  <c r="CW148" i="111"/>
  <c r="AZ148" i="111"/>
  <c r="EG148" i="111"/>
  <c r="CJ148" i="111"/>
  <c r="EA148" i="111"/>
  <c r="DV148" i="111"/>
  <c r="Z148" i="111"/>
  <c r="EY148" i="111"/>
  <c r="W148" i="111"/>
  <c r="AV122" i="31" s="1"/>
  <c r="CI148" i="111"/>
  <c r="AW148" i="111"/>
  <c r="EV148" i="111"/>
  <c r="BU148" i="111"/>
  <c r="EN148" i="111"/>
  <c r="FE148" i="111"/>
  <c r="CC148" i="111"/>
  <c r="ER148" i="111"/>
  <c r="AA148" i="111"/>
  <c r="DE148" i="111"/>
  <c r="EJ148" i="111"/>
  <c r="DI148" i="111"/>
  <c r="BH148" i="111"/>
  <c r="AP148" i="111"/>
  <c r="DS148" i="111"/>
  <c r="AS148" i="111"/>
  <c r="DR148" i="111"/>
  <c r="ET148" i="111"/>
  <c r="EF148" i="111"/>
  <c r="BJ148" i="111"/>
  <c r="AO148" i="111"/>
  <c r="CP148" i="111"/>
  <c r="R148" i="111"/>
  <c r="AR148" i="111"/>
  <c r="DB148" i="111"/>
  <c r="CZ148" i="111"/>
  <c r="EK148" i="111"/>
  <c r="BA148" i="111"/>
  <c r="CK148" i="111"/>
  <c r="AU148" i="111"/>
  <c r="BX148" i="111"/>
  <c r="J148" i="111"/>
  <c r="DN148" i="111"/>
  <c r="G148" i="111"/>
  <c r="AQ148" i="111"/>
  <c r="ED148" i="111"/>
  <c r="DZ148" i="111"/>
  <c r="BN148" i="111"/>
  <c r="AC148" i="111"/>
  <c r="I148" i="111"/>
  <c r="AD148" i="111"/>
  <c r="EM148" i="111"/>
  <c r="E148" i="111"/>
  <c r="H148" i="111"/>
  <c r="BF148" i="111"/>
  <c r="BV148" i="111"/>
  <c r="BO148" i="111"/>
  <c r="S148" i="111"/>
  <c r="AR122" i="31" s="1"/>
  <c r="AB148" i="111"/>
  <c r="AM148" i="111"/>
  <c r="BQ148" i="111"/>
  <c r="M148" i="111"/>
  <c r="BB148" i="111"/>
  <c r="FA148" i="111"/>
  <c r="EU148" i="111"/>
  <c r="CG148" i="111"/>
  <c r="EH148" i="111"/>
  <c r="EP148" i="111"/>
  <c r="DL148" i="111"/>
  <c r="DD148" i="111"/>
  <c r="AG122" i="31" s="1"/>
  <c r="FD148" i="111"/>
  <c r="L148" i="111"/>
  <c r="CB148" i="111"/>
  <c r="BK148" i="111"/>
  <c r="AK148" i="111"/>
  <c r="ES148" i="111"/>
  <c r="CE148" i="111"/>
  <c r="K148" i="111"/>
  <c r="DF148" i="111"/>
  <c r="CF148" i="111"/>
  <c r="AE148" i="111"/>
  <c r="AY148" i="111"/>
  <c r="AJ148" i="111"/>
  <c r="DW148" i="111"/>
  <c r="BL148" i="111"/>
  <c r="Y148" i="111"/>
  <c r="F148" i="111"/>
  <c r="BM148" i="111"/>
  <c r="N148" i="111"/>
  <c r="BI148" i="111"/>
  <c r="BG148" i="111"/>
  <c r="FB148" i="111"/>
  <c r="DY148" i="111"/>
  <c r="AN148" i="111"/>
  <c r="T148" i="111"/>
  <c r="AS122" i="31" s="1"/>
  <c r="CM148" i="111"/>
  <c r="EI148" i="111"/>
  <c r="FC148" i="111"/>
  <c r="BT148" i="111"/>
  <c r="CV148" i="111"/>
  <c r="B25" i="206"/>
  <c r="B25" i="204"/>
  <c r="B25" i="203"/>
  <c r="B25" i="193"/>
  <c r="B25" i="198"/>
  <c r="B25" i="201"/>
  <c r="B25" i="199"/>
  <c r="B25" i="194"/>
  <c r="B25" i="195"/>
  <c r="B25" i="197"/>
  <c r="B25" i="39"/>
  <c r="B25" i="202"/>
  <c r="B25" i="205"/>
  <c r="B25" i="192"/>
  <c r="B25" i="200"/>
  <c r="B25" i="196"/>
  <c r="I135" i="31"/>
  <c r="G98" i="31"/>
  <c r="F48" i="111"/>
  <c r="E129" i="31"/>
  <c r="F84" i="111"/>
  <c r="L92" i="31"/>
  <c r="L129" i="31"/>
  <c r="C9" i="190"/>
  <c r="C9" i="33"/>
  <c r="B27" i="200"/>
  <c r="B27" i="205"/>
  <c r="B27" i="198"/>
  <c r="B27" i="199"/>
  <c r="B27" i="196"/>
  <c r="B27" i="201"/>
  <c r="B27" i="206"/>
  <c r="B27" i="39"/>
  <c r="B27" i="202"/>
  <c r="B27" i="197"/>
  <c r="B27" i="195"/>
  <c r="B27" i="192"/>
  <c r="B27" i="204"/>
  <c r="B27" i="203"/>
  <c r="B27" i="194"/>
  <c r="B27" i="193"/>
  <c r="K140" i="31"/>
  <c r="AE103" i="31"/>
  <c r="C13" i="190"/>
  <c r="C13" i="33"/>
  <c r="D68" i="111"/>
  <c r="C112" i="31"/>
  <c r="C149" i="31"/>
  <c r="D104" i="111"/>
  <c r="L149" i="31"/>
  <c r="L112" i="31"/>
  <c r="D22" i="33"/>
  <c r="D22" i="190"/>
  <c r="F67" i="111"/>
  <c r="F103" i="111"/>
  <c r="E148" i="31"/>
  <c r="BD35" i="111"/>
  <c r="AL35" i="111"/>
  <c r="BA40" i="111"/>
  <c r="U40" i="111"/>
  <c r="X40" i="111"/>
  <c r="D11" i="36" s="1"/>
  <c r="L40" i="111"/>
  <c r="AF40" i="111"/>
  <c r="AV40" i="111"/>
  <c r="R40" i="111"/>
  <c r="AC40" i="111"/>
  <c r="AD40" i="111"/>
  <c r="N40" i="111"/>
  <c r="AN40" i="111"/>
  <c r="AM40" i="111"/>
  <c r="AJ40" i="111"/>
  <c r="BC40" i="111"/>
  <c r="G40" i="111"/>
  <c r="T40" i="111"/>
  <c r="D11" i="184" s="1"/>
  <c r="E11" i="184" s="1"/>
  <c r="AO40" i="111"/>
  <c r="AQ40" i="111"/>
  <c r="AT40" i="111"/>
  <c r="AZ40" i="111"/>
  <c r="M40" i="111"/>
  <c r="W40" i="111"/>
  <c r="J40" i="111"/>
  <c r="AU40" i="111"/>
  <c r="BB40" i="111"/>
  <c r="AX40" i="111"/>
  <c r="BD40" i="111"/>
  <c r="AE40" i="111"/>
  <c r="AK40" i="111"/>
  <c r="K40" i="111"/>
  <c r="AL40" i="111"/>
  <c r="E195" i="31"/>
  <c r="F195" i="31" s="1"/>
  <c r="I40" i="111"/>
  <c r="AG40" i="111"/>
  <c r="AA40" i="111"/>
  <c r="AW40" i="111"/>
  <c r="AI40" i="111"/>
  <c r="Q40" i="111"/>
  <c r="P40" i="111"/>
  <c r="AB40" i="111"/>
  <c r="AP40" i="111"/>
  <c r="S40" i="111"/>
  <c r="AS40" i="111"/>
  <c r="Z40" i="111"/>
  <c r="H40" i="111"/>
  <c r="Y40" i="111"/>
  <c r="AR40" i="111"/>
  <c r="AY40" i="111"/>
  <c r="V40" i="111"/>
  <c r="AH40" i="111"/>
  <c r="O40" i="111"/>
  <c r="J112" i="111"/>
  <c r="K112" i="111"/>
  <c r="U112" i="111"/>
  <c r="AC112" i="111"/>
  <c r="AC202" i="31" s="1"/>
  <c r="AP112" i="111"/>
  <c r="AP202" i="31" s="1"/>
  <c r="P112" i="111"/>
  <c r="L112" i="111"/>
  <c r="AK112" i="111"/>
  <c r="I112" i="111"/>
  <c r="C202" i="31"/>
  <c r="AN112" i="111"/>
  <c r="AN202" i="31" s="1"/>
  <c r="AJ112" i="111"/>
  <c r="G112" i="111"/>
  <c r="T112" i="111"/>
  <c r="Q112" i="111"/>
  <c r="O112" i="111"/>
  <c r="W112" i="111"/>
  <c r="AE112" i="111"/>
  <c r="AE202" i="31" s="1"/>
  <c r="AD112" i="111"/>
  <c r="AD202" i="31" s="1"/>
  <c r="Y112" i="111"/>
  <c r="F112" i="111"/>
  <c r="N112" i="111"/>
  <c r="AH112" i="111"/>
  <c r="D112" i="111"/>
  <c r="AA112" i="111"/>
  <c r="AA202" i="31" s="1"/>
  <c r="AB112" i="111"/>
  <c r="AB202" i="31" s="1"/>
  <c r="H112" i="111"/>
  <c r="AF112" i="111"/>
  <c r="AL112" i="111"/>
  <c r="AL202" i="31" s="1"/>
  <c r="AG112" i="111"/>
  <c r="AM112" i="111"/>
  <c r="AM202" i="31" s="1"/>
  <c r="X112" i="111"/>
  <c r="AQ112" i="111"/>
  <c r="AQ202" i="31" s="1"/>
  <c r="Z112" i="111"/>
  <c r="Z202" i="31" s="1"/>
  <c r="AI112" i="111"/>
  <c r="AO112" i="111"/>
  <c r="AO202" i="31" s="1"/>
  <c r="R112" i="111"/>
  <c r="V112" i="111"/>
  <c r="M112" i="111"/>
  <c r="E112" i="111"/>
  <c r="S112" i="111"/>
  <c r="AE35" i="111"/>
  <c r="M121" i="31"/>
  <c r="O35" i="111"/>
  <c r="C67" i="31" s="1"/>
  <c r="E9" i="34" s="1"/>
  <c r="AF35" i="111"/>
  <c r="F123" i="111"/>
  <c r="Y123" i="111"/>
  <c r="AK123" i="111"/>
  <c r="AL123" i="111"/>
  <c r="AL213" i="31" s="1"/>
  <c r="J121" i="40" s="1"/>
  <c r="AA123" i="111"/>
  <c r="AA213" i="31" s="1"/>
  <c r="K86" i="40" s="1"/>
  <c r="J123" i="111"/>
  <c r="K123" i="111"/>
  <c r="C213" i="31"/>
  <c r="Q123" i="111"/>
  <c r="Q213" i="31" s="1"/>
  <c r="M51" i="40" s="1"/>
  <c r="R123" i="111"/>
  <c r="R213" i="31" s="1"/>
  <c r="N51" i="40" s="1"/>
  <c r="AH123" i="111"/>
  <c r="M123" i="111"/>
  <c r="T123" i="111"/>
  <c r="AE123" i="111"/>
  <c r="AE213" i="31" s="1"/>
  <c r="O86" i="40" s="1"/>
  <c r="AP123" i="111"/>
  <c r="AP213" i="31" s="1"/>
  <c r="N121" i="40" s="1"/>
  <c r="V123" i="111"/>
  <c r="E123" i="111"/>
  <c r="AB123" i="111"/>
  <c r="AB213" i="31" s="1"/>
  <c r="L86" i="40" s="1"/>
  <c r="AD123" i="111"/>
  <c r="AD213" i="31" s="1"/>
  <c r="N86" i="40" s="1"/>
  <c r="S123" i="111"/>
  <c r="S213" i="31" s="1"/>
  <c r="O51" i="40" s="1"/>
  <c r="W123" i="111"/>
  <c r="G123" i="111"/>
  <c r="AC123" i="111"/>
  <c r="AC213" i="31" s="1"/>
  <c r="M86" i="40" s="1"/>
  <c r="AO123" i="111"/>
  <c r="AO213" i="31" s="1"/>
  <c r="M121" i="40" s="1"/>
  <c r="H123" i="111"/>
  <c r="AI123" i="111"/>
  <c r="O123" i="111"/>
  <c r="O213" i="31" s="1"/>
  <c r="K51" i="40" s="1"/>
  <c r="U123" i="111"/>
  <c r="AF123" i="111"/>
  <c r="D123" i="111"/>
  <c r="Z123" i="111"/>
  <c r="Z213" i="31" s="1"/>
  <c r="J86" i="40" s="1"/>
  <c r="P123" i="111"/>
  <c r="P213" i="31" s="1"/>
  <c r="L51" i="40" s="1"/>
  <c r="AQ123" i="111"/>
  <c r="AQ213" i="31" s="1"/>
  <c r="O121" i="40" s="1"/>
  <c r="I123" i="111"/>
  <c r="AJ123" i="111"/>
  <c r="AG123" i="111"/>
  <c r="L123" i="111"/>
  <c r="AN123" i="111"/>
  <c r="AN213" i="31" s="1"/>
  <c r="L121" i="40" s="1"/>
  <c r="AM123" i="111"/>
  <c r="AM213" i="31" s="1"/>
  <c r="K121" i="40" s="1"/>
  <c r="X123" i="111"/>
  <c r="N123" i="111"/>
  <c r="N213" i="31" s="1"/>
  <c r="J51" i="40" s="1"/>
  <c r="E31" i="31"/>
  <c r="D88" i="31"/>
  <c r="L136" i="31"/>
  <c r="L99" i="31"/>
  <c r="D20" i="33"/>
  <c r="D20" i="190"/>
  <c r="G109" i="31"/>
  <c r="I146" i="31"/>
  <c r="T42" i="111"/>
  <c r="AY42" i="111"/>
  <c r="K42" i="111"/>
  <c r="L42" i="111"/>
  <c r="AJ42" i="111"/>
  <c r="AN42" i="111"/>
  <c r="AI42" i="111"/>
  <c r="AQ42" i="111"/>
  <c r="AO42" i="111"/>
  <c r="AF42" i="111"/>
  <c r="AX42" i="111"/>
  <c r="AU42" i="111"/>
  <c r="BB42" i="111"/>
  <c r="AA42" i="111"/>
  <c r="BD42" i="111"/>
  <c r="AR42" i="111"/>
  <c r="AW42" i="111"/>
  <c r="AS42" i="111"/>
  <c r="AC42" i="111"/>
  <c r="I42" i="111"/>
  <c r="AE42" i="111"/>
  <c r="X42" i="111"/>
  <c r="AV42" i="111"/>
  <c r="AK42" i="111"/>
  <c r="N42" i="111"/>
  <c r="Q42" i="111"/>
  <c r="H42" i="111"/>
  <c r="S42" i="111"/>
  <c r="V42" i="111"/>
  <c r="BA42" i="111"/>
  <c r="AG42" i="111"/>
  <c r="M42" i="111"/>
  <c r="O42" i="111"/>
  <c r="P42" i="111"/>
  <c r="W42" i="111"/>
  <c r="U42" i="111"/>
  <c r="AL42" i="111"/>
  <c r="AD42" i="111"/>
  <c r="AP42" i="111"/>
  <c r="AB42" i="111"/>
  <c r="AZ42" i="111"/>
  <c r="G42" i="111"/>
  <c r="AT42" i="111"/>
  <c r="Z42" i="111"/>
  <c r="AM42" i="111"/>
  <c r="Y42" i="111"/>
  <c r="AH42" i="111"/>
  <c r="J42" i="111"/>
  <c r="BC42" i="111"/>
  <c r="R42" i="111"/>
  <c r="AJ141" i="111"/>
  <c r="I141" i="111"/>
  <c r="G141" i="111"/>
  <c r="R141" i="111"/>
  <c r="R231" i="31" s="1"/>
  <c r="N69" i="40" s="1"/>
  <c r="N141" i="111"/>
  <c r="N231" i="31" s="1"/>
  <c r="J69" i="40" s="1"/>
  <c r="AI141" i="111"/>
  <c r="M141" i="111"/>
  <c r="D141" i="111"/>
  <c r="K141" i="111"/>
  <c r="AE141" i="111"/>
  <c r="AE231" i="31" s="1"/>
  <c r="O104" i="40" s="1"/>
  <c r="AF141" i="111"/>
  <c r="AK141" i="111"/>
  <c r="H141" i="111"/>
  <c r="AL141" i="111"/>
  <c r="AL231" i="31" s="1"/>
  <c r="J139" i="40" s="1"/>
  <c r="P141" i="111"/>
  <c r="P231" i="31" s="1"/>
  <c r="L69" i="40" s="1"/>
  <c r="T141" i="111"/>
  <c r="W141" i="111"/>
  <c r="AQ141" i="111"/>
  <c r="AQ231" i="31" s="1"/>
  <c r="O139" i="40" s="1"/>
  <c r="AA141" i="111"/>
  <c r="AA231" i="31" s="1"/>
  <c r="K104" i="40" s="1"/>
  <c r="AD141" i="111"/>
  <c r="AD231" i="31" s="1"/>
  <c r="N104" i="40" s="1"/>
  <c r="F141" i="111"/>
  <c r="AP141" i="111"/>
  <c r="AP231" i="31" s="1"/>
  <c r="N139" i="40" s="1"/>
  <c r="V141" i="111"/>
  <c r="J141" i="111"/>
  <c r="AB141" i="111"/>
  <c r="AB231" i="31" s="1"/>
  <c r="L104" i="40" s="1"/>
  <c r="C231" i="31"/>
  <c r="X141" i="111"/>
  <c r="Q141" i="111"/>
  <c r="Q231" i="31" s="1"/>
  <c r="M69" i="40" s="1"/>
  <c r="Y141" i="111"/>
  <c r="S141" i="111"/>
  <c r="S231" i="31" s="1"/>
  <c r="O69" i="40" s="1"/>
  <c r="AH141" i="111"/>
  <c r="L141" i="111"/>
  <c r="AM141" i="111"/>
  <c r="AM231" i="31" s="1"/>
  <c r="K139" i="40" s="1"/>
  <c r="AG141" i="111"/>
  <c r="AC141" i="111"/>
  <c r="AC231" i="31" s="1"/>
  <c r="M104" i="40" s="1"/>
  <c r="E141" i="111"/>
  <c r="AO141" i="111"/>
  <c r="AO231" i="31" s="1"/>
  <c r="M139" i="40" s="1"/>
  <c r="U141" i="111"/>
  <c r="O141" i="111"/>
  <c r="O231" i="31" s="1"/>
  <c r="K69" i="40" s="1"/>
  <c r="Z141" i="111"/>
  <c r="Z231" i="31" s="1"/>
  <c r="J104" i="40" s="1"/>
  <c r="AN141" i="111"/>
  <c r="AN231" i="31" s="1"/>
  <c r="L139" i="40" s="1"/>
  <c r="E69" i="111"/>
  <c r="E105" i="111"/>
  <c r="D150" i="31"/>
  <c r="E39" i="31"/>
  <c r="D96" i="31"/>
  <c r="D133" i="31"/>
  <c r="E52" i="111"/>
  <c r="E88" i="111"/>
  <c r="Z142" i="31"/>
  <c r="Q105" i="31"/>
  <c r="AZ61" i="111"/>
  <c r="V61" i="111"/>
  <c r="S61" i="111"/>
  <c r="BD61" i="111"/>
  <c r="AF61" i="111"/>
  <c r="AM61" i="111"/>
  <c r="AN61" i="111"/>
  <c r="AD61" i="111"/>
  <c r="G61" i="111"/>
  <c r="Q61" i="111"/>
  <c r="L61" i="111"/>
  <c r="BA61" i="111"/>
  <c r="P61" i="111"/>
  <c r="J61" i="111"/>
  <c r="AX61" i="111"/>
  <c r="AV61" i="111"/>
  <c r="AL61" i="111"/>
  <c r="AG61" i="111"/>
  <c r="R61" i="111"/>
  <c r="AY61" i="111"/>
  <c r="AP61" i="111"/>
  <c r="AU61" i="111"/>
  <c r="AC61" i="111"/>
  <c r="AE61" i="111"/>
  <c r="AA61" i="111"/>
  <c r="AR61" i="111"/>
  <c r="W61" i="111"/>
  <c r="M61" i="111"/>
  <c r="N61" i="111"/>
  <c r="T61" i="111"/>
  <c r="AB61" i="111"/>
  <c r="AO61" i="111"/>
  <c r="AH61" i="111"/>
  <c r="AT61" i="111"/>
  <c r="H61" i="111"/>
  <c r="O61" i="111"/>
  <c r="I61" i="111"/>
  <c r="AJ61" i="111"/>
  <c r="AK61" i="111"/>
  <c r="U61" i="111"/>
  <c r="BB61" i="111"/>
  <c r="X61" i="111"/>
  <c r="AQ61" i="111"/>
  <c r="K61" i="111"/>
  <c r="AI61" i="111"/>
  <c r="Y61" i="111"/>
  <c r="Z61" i="111"/>
  <c r="AW61" i="111"/>
  <c r="BC61" i="111"/>
  <c r="AS61" i="111"/>
  <c r="D8" i="33"/>
  <c r="D8" i="190"/>
  <c r="AY98" i="111"/>
  <c r="R98" i="111"/>
  <c r="AM98" i="111"/>
  <c r="O98" i="111"/>
  <c r="AD98" i="111"/>
  <c r="AW98" i="111"/>
  <c r="BD98" i="111"/>
  <c r="AL98" i="111"/>
  <c r="BC98" i="111"/>
  <c r="Q98" i="111"/>
  <c r="U98" i="111"/>
  <c r="AH98" i="111"/>
  <c r="G98" i="111"/>
  <c r="AV98" i="111"/>
  <c r="M98" i="111"/>
  <c r="BB98" i="111"/>
  <c r="AG98" i="111"/>
  <c r="AR98" i="111"/>
  <c r="AE98" i="111"/>
  <c r="W98" i="111"/>
  <c r="AB98" i="111"/>
  <c r="J98" i="111"/>
  <c r="AF98" i="111"/>
  <c r="AJ98" i="111"/>
  <c r="Z98" i="111"/>
  <c r="S98" i="111"/>
  <c r="P98" i="111"/>
  <c r="AK98" i="111"/>
  <c r="AO98" i="111"/>
  <c r="AT98" i="111"/>
  <c r="BA98" i="111"/>
  <c r="X98" i="111"/>
  <c r="AZ98" i="111"/>
  <c r="AC98" i="111"/>
  <c r="AP98" i="111"/>
  <c r="AI98" i="111"/>
  <c r="AX98" i="111"/>
  <c r="AN98" i="111"/>
  <c r="Y98" i="111"/>
  <c r="V98" i="111"/>
  <c r="T98" i="111"/>
  <c r="N98" i="111"/>
  <c r="K98" i="111"/>
  <c r="AA98" i="111"/>
  <c r="H98" i="111"/>
  <c r="L98" i="111"/>
  <c r="I98" i="111"/>
  <c r="AU98" i="111"/>
  <c r="AQ98" i="111"/>
  <c r="AS98" i="111"/>
  <c r="I128" i="31"/>
  <c r="G91" i="31"/>
  <c r="F47" i="111"/>
  <c r="E128" i="31"/>
  <c r="F83" i="111"/>
  <c r="C131" i="31"/>
  <c r="C94" i="31"/>
  <c r="D50" i="111"/>
  <c r="D86" i="111"/>
  <c r="L18" i="197"/>
  <c r="L18" i="39"/>
  <c r="D89" i="111"/>
  <c r="C97" i="31"/>
  <c r="C134" i="31"/>
  <c r="D53" i="111"/>
  <c r="D87" i="31"/>
  <c r="E30" i="31"/>
  <c r="L87" i="31"/>
  <c r="L124" i="31"/>
  <c r="C26" i="33"/>
  <c r="C26" i="190"/>
  <c r="C21" i="33"/>
  <c r="C21" i="190"/>
  <c r="Q108" i="31"/>
  <c r="Z145" i="31"/>
  <c r="D64" i="111"/>
  <c r="D100" i="111"/>
  <c r="C145" i="31"/>
  <c r="C108" i="31"/>
  <c r="DL153" i="111"/>
  <c r="I153" i="111"/>
  <c r="AN153" i="111"/>
  <c r="N153" i="111"/>
  <c r="AK153" i="111"/>
  <c r="H153" i="111"/>
  <c r="CH153" i="111"/>
  <c r="BR153" i="111"/>
  <c r="L153" i="111"/>
  <c r="Z153" i="111"/>
  <c r="DN153" i="111"/>
  <c r="BW153" i="111"/>
  <c r="FE153" i="111"/>
  <c r="CE153" i="111"/>
  <c r="CZ153" i="111"/>
  <c r="CN153" i="111"/>
  <c r="AF153" i="111"/>
  <c r="CY153" i="111"/>
  <c r="P153" i="111"/>
  <c r="CM153" i="111"/>
  <c r="ER153" i="111"/>
  <c r="BU153" i="111"/>
  <c r="CI153" i="111"/>
  <c r="M153" i="111"/>
  <c r="EX153" i="111"/>
  <c r="O153" i="111"/>
  <c r="DP153" i="111"/>
  <c r="AX153" i="111"/>
  <c r="BE153" i="111"/>
  <c r="BP153" i="111"/>
  <c r="EO153" i="111"/>
  <c r="CW153" i="111"/>
  <c r="DF153" i="111"/>
  <c r="CC153" i="111"/>
  <c r="DG153" i="111"/>
  <c r="BY153" i="111"/>
  <c r="BX153" i="111"/>
  <c r="DJ153" i="111"/>
  <c r="BS153" i="111"/>
  <c r="AB153" i="111"/>
  <c r="EK153" i="111"/>
  <c r="AU153" i="111"/>
  <c r="AJ153" i="111"/>
  <c r="EE153" i="111"/>
  <c r="CG153" i="111"/>
  <c r="AT153" i="111"/>
  <c r="Q153" i="111"/>
  <c r="AV153" i="111"/>
  <c r="CD153" i="111"/>
  <c r="J153" i="111"/>
  <c r="EB153" i="111"/>
  <c r="BC153" i="111"/>
  <c r="DA153" i="111"/>
  <c r="DE153" i="111"/>
  <c r="DV153" i="111"/>
  <c r="BF153" i="111"/>
  <c r="BI153" i="111"/>
  <c r="BA153" i="111"/>
  <c r="CA153" i="111"/>
  <c r="CL153" i="111"/>
  <c r="AO153" i="111"/>
  <c r="AP153" i="111"/>
  <c r="DS153" i="111"/>
  <c r="CR153" i="111"/>
  <c r="FC153" i="111"/>
  <c r="EM153" i="111"/>
  <c r="AE153" i="111"/>
  <c r="DC153" i="111"/>
  <c r="DM153" i="111"/>
  <c r="EJ153" i="111"/>
  <c r="EI153" i="111"/>
  <c r="G153" i="111"/>
  <c r="BD153" i="111"/>
  <c r="BJ153" i="111"/>
  <c r="AG153" i="111"/>
  <c r="T153" i="111"/>
  <c r="AS127" i="31" s="1"/>
  <c r="F153" i="111"/>
  <c r="DT153" i="111"/>
  <c r="AM153" i="111"/>
  <c r="EQ153" i="111"/>
  <c r="BG153" i="111"/>
  <c r="BV153" i="111"/>
  <c r="AI153" i="111"/>
  <c r="EG153" i="111"/>
  <c r="FF153" i="111"/>
  <c r="AZ153" i="111"/>
  <c r="CB153" i="111"/>
  <c r="DW153" i="111"/>
  <c r="U153" i="111"/>
  <c r="AT127" i="31" s="1"/>
  <c r="EU153" i="111"/>
  <c r="DR153" i="111"/>
  <c r="BB153" i="111"/>
  <c r="BL153" i="111"/>
  <c r="BH153" i="111"/>
  <c r="BQ153" i="111"/>
  <c r="EL153" i="111"/>
  <c r="FG153" i="111"/>
  <c r="AA153" i="111"/>
  <c r="D153" i="111"/>
  <c r="X153" i="111"/>
  <c r="EA153" i="111"/>
  <c r="ES153" i="111"/>
  <c r="DU153" i="111"/>
  <c r="BO153" i="111"/>
  <c r="AY153" i="111"/>
  <c r="K153" i="111"/>
  <c r="CO153" i="111"/>
  <c r="DD153" i="111"/>
  <c r="EN153" i="111"/>
  <c r="R153" i="111"/>
  <c r="FB153" i="111"/>
  <c r="CF153" i="111"/>
  <c r="DB153" i="111"/>
  <c r="Y153" i="111"/>
  <c r="BN153" i="111"/>
  <c r="EZ153" i="111"/>
  <c r="FD153" i="111"/>
  <c r="DO153" i="111"/>
  <c r="S153" i="111"/>
  <c r="AR127" i="31" s="1"/>
  <c r="DK153" i="111"/>
  <c r="DZ153" i="111"/>
  <c r="CP153" i="111"/>
  <c r="CJ153" i="111"/>
  <c r="AD153" i="111"/>
  <c r="DH153" i="111"/>
  <c r="EP153" i="111"/>
  <c r="CK153" i="111"/>
  <c r="EH153" i="111"/>
  <c r="W153" i="111"/>
  <c r="AV127" i="31" s="1"/>
  <c r="DI153" i="111"/>
  <c r="EY153" i="111"/>
  <c r="DQ153" i="111"/>
  <c r="FA153" i="111"/>
  <c r="DY153" i="111"/>
  <c r="AR153" i="111"/>
  <c r="E153" i="111"/>
  <c r="ED153" i="111"/>
  <c r="DX153" i="111"/>
  <c r="AW153" i="111"/>
  <c r="BZ153" i="111"/>
  <c r="CS153" i="111"/>
  <c r="EW153" i="111"/>
  <c r="EC153" i="111"/>
  <c r="EV153" i="111"/>
  <c r="BK153" i="111"/>
  <c r="EF153" i="111"/>
  <c r="V153" i="111"/>
  <c r="AU127" i="31" s="1"/>
  <c r="BT153" i="111"/>
  <c r="AC153" i="111"/>
  <c r="AH153" i="111"/>
  <c r="BM153" i="111"/>
  <c r="CQ153" i="111"/>
  <c r="CU153" i="111"/>
  <c r="CX153" i="111"/>
  <c r="ET153" i="111"/>
  <c r="AQ153" i="111"/>
  <c r="CV153" i="111"/>
  <c r="CT153" i="111"/>
  <c r="AL153" i="111"/>
  <c r="AS153" i="111"/>
  <c r="K137" i="31"/>
  <c r="AE100" i="31"/>
  <c r="AY85" i="111"/>
  <c r="O85" i="111"/>
  <c r="AH85" i="111"/>
  <c r="N85" i="111"/>
  <c r="V85" i="111"/>
  <c r="AF85" i="111"/>
  <c r="AT85" i="111"/>
  <c r="S85" i="111"/>
  <c r="AP85" i="111"/>
  <c r="AO85" i="111"/>
  <c r="J85" i="111"/>
  <c r="AM85" i="111"/>
  <c r="AD85" i="111"/>
  <c r="BC85" i="111"/>
  <c r="U85" i="111"/>
  <c r="AV85" i="111"/>
  <c r="X85" i="111"/>
  <c r="AX85" i="111"/>
  <c r="W85" i="111"/>
  <c r="AC85" i="111"/>
  <c r="AI85" i="111"/>
  <c r="P85" i="111"/>
  <c r="AQ85" i="111"/>
  <c r="AR85" i="111"/>
  <c r="H85" i="111"/>
  <c r="BA85" i="111"/>
  <c r="AW85" i="111"/>
  <c r="Z85" i="111"/>
  <c r="T85" i="111"/>
  <c r="BD85" i="111"/>
  <c r="AE85" i="111"/>
  <c r="AJ85" i="111"/>
  <c r="I85" i="111"/>
  <c r="BB85" i="111"/>
  <c r="AG85" i="111"/>
  <c r="L85" i="111"/>
  <c r="AL85" i="111"/>
  <c r="G85" i="111"/>
  <c r="AU85" i="111"/>
  <c r="K85" i="111"/>
  <c r="Q85" i="111"/>
  <c r="R85" i="111"/>
  <c r="M85" i="111"/>
  <c r="AK85" i="111"/>
  <c r="AA85" i="111"/>
  <c r="Y85" i="111"/>
  <c r="AN85" i="111"/>
  <c r="AB85" i="111"/>
  <c r="AZ85" i="111"/>
  <c r="AS85" i="111"/>
  <c r="D41" i="111"/>
  <c r="D77" i="111"/>
  <c r="C85" i="31"/>
  <c r="C122" i="31"/>
  <c r="D36" i="190"/>
  <c r="D36" i="33"/>
  <c r="Z147" i="31"/>
  <c r="Q110" i="31"/>
  <c r="F102" i="111"/>
  <c r="E147" i="31"/>
  <c r="F66" i="111"/>
  <c r="AD102" i="111"/>
  <c r="AQ102" i="111"/>
  <c r="AW102" i="111"/>
  <c r="AI102" i="111"/>
  <c r="Z102" i="111"/>
  <c r="AU102" i="111"/>
  <c r="AZ102" i="111"/>
  <c r="X102" i="111"/>
  <c r="AF102" i="111"/>
  <c r="AO102" i="111"/>
  <c r="AH102" i="111"/>
  <c r="H102" i="111"/>
  <c r="AY102" i="111"/>
  <c r="Q102" i="111"/>
  <c r="U102" i="111"/>
  <c r="I102" i="111"/>
  <c r="J102" i="111"/>
  <c r="AX102" i="111"/>
  <c r="AC102" i="111"/>
  <c r="AM102" i="111"/>
  <c r="AB102" i="111"/>
  <c r="BD102" i="111"/>
  <c r="AK102" i="111"/>
  <c r="AL102" i="111"/>
  <c r="BC102" i="111"/>
  <c r="AR102" i="111"/>
  <c r="P102" i="111"/>
  <c r="AA102" i="111"/>
  <c r="N102" i="111"/>
  <c r="AP102" i="111"/>
  <c r="S102" i="111"/>
  <c r="AS102" i="111"/>
  <c r="W102" i="111"/>
  <c r="R102" i="111"/>
  <c r="K102" i="111"/>
  <c r="BB102" i="111"/>
  <c r="AE102" i="111"/>
  <c r="L102" i="111"/>
  <c r="AJ102" i="111"/>
  <c r="BA102" i="111"/>
  <c r="G102" i="111"/>
  <c r="AT102" i="111"/>
  <c r="AN102" i="111"/>
  <c r="AG102" i="111"/>
  <c r="O102" i="111"/>
  <c r="V102" i="111"/>
  <c r="Y102" i="111"/>
  <c r="AV102" i="111"/>
  <c r="M102" i="111"/>
  <c r="T102" i="111"/>
  <c r="BA48" i="111"/>
  <c r="AE48" i="111"/>
  <c r="BC48" i="111"/>
  <c r="AJ48" i="111"/>
  <c r="AX48" i="111"/>
  <c r="AV48" i="111"/>
  <c r="AG48" i="111"/>
  <c r="H48" i="111"/>
  <c r="U48" i="111"/>
  <c r="AK48" i="111"/>
  <c r="AH48" i="111"/>
  <c r="AP48" i="111"/>
  <c r="Z48" i="111"/>
  <c r="G48" i="111"/>
  <c r="S48" i="111"/>
  <c r="M48" i="111"/>
  <c r="AR48" i="111"/>
  <c r="AB48" i="111"/>
  <c r="V48" i="111"/>
  <c r="L48" i="111"/>
  <c r="AI48" i="111"/>
  <c r="AO48" i="111"/>
  <c r="AC48" i="111"/>
  <c r="AU48" i="111"/>
  <c r="O48" i="111"/>
  <c r="I48" i="111"/>
  <c r="AA48" i="111"/>
  <c r="AQ48" i="111"/>
  <c r="AZ48" i="111"/>
  <c r="W48" i="111"/>
  <c r="Q48" i="111"/>
  <c r="AW48" i="111"/>
  <c r="AY48" i="111"/>
  <c r="BB48" i="111"/>
  <c r="K48" i="111"/>
  <c r="AD48" i="111"/>
  <c r="P48" i="111"/>
  <c r="J48" i="111"/>
  <c r="AN48" i="111"/>
  <c r="X48" i="111"/>
  <c r="Y48" i="111"/>
  <c r="AF48" i="111"/>
  <c r="N48" i="111"/>
  <c r="AM48" i="111"/>
  <c r="R48" i="111"/>
  <c r="AT48" i="111"/>
  <c r="T48" i="111"/>
  <c r="AL48" i="111"/>
  <c r="BD48" i="111"/>
  <c r="AS48" i="111"/>
  <c r="AD166" i="111"/>
  <c r="AM166" i="111"/>
  <c r="DH166" i="111"/>
  <c r="EK166" i="111"/>
  <c r="BZ166" i="111"/>
  <c r="CC166" i="111"/>
  <c r="CI166" i="111"/>
  <c r="ES166" i="111"/>
  <c r="DD166" i="111"/>
  <c r="DA166" i="111"/>
  <c r="DZ166" i="111"/>
  <c r="EO166" i="111"/>
  <c r="Q166" i="111"/>
  <c r="CT166" i="111"/>
  <c r="Y166" i="111"/>
  <c r="DX166" i="111"/>
  <c r="DC166" i="111"/>
  <c r="BK166" i="111"/>
  <c r="CM166" i="111"/>
  <c r="CL166" i="111"/>
  <c r="Z166" i="111"/>
  <c r="EF166" i="111"/>
  <c r="CH166" i="111"/>
  <c r="BH166" i="111"/>
  <c r="FG166" i="111"/>
  <c r="S166" i="111"/>
  <c r="AR140" i="31" s="1"/>
  <c r="DS166" i="111"/>
  <c r="CK166" i="111"/>
  <c r="AF166" i="111"/>
  <c r="AJ166" i="111"/>
  <c r="EB166" i="111"/>
  <c r="DJ166" i="111"/>
  <c r="AG166" i="111"/>
  <c r="CB166" i="111"/>
  <c r="AC166" i="111"/>
  <c r="AT166" i="111"/>
  <c r="AL166" i="111"/>
  <c r="P166" i="111"/>
  <c r="BA166" i="111"/>
  <c r="CN166" i="111"/>
  <c r="AB166" i="111"/>
  <c r="CF166" i="111"/>
  <c r="EN166" i="111"/>
  <c r="DY166" i="111"/>
  <c r="K166" i="111"/>
  <c r="EE166" i="111"/>
  <c r="ED166" i="111"/>
  <c r="EZ166" i="111"/>
  <c r="BM166" i="111"/>
  <c r="T166" i="111"/>
  <c r="AS140" i="31" s="1"/>
  <c r="CX166" i="111"/>
  <c r="CE166" i="111"/>
  <c r="ET166" i="111"/>
  <c r="AY166" i="111"/>
  <c r="BN166" i="111"/>
  <c r="CW166" i="111"/>
  <c r="DI166" i="111"/>
  <c r="EW166" i="111"/>
  <c r="EI166" i="111"/>
  <c r="CG166" i="111"/>
  <c r="DE166" i="111"/>
  <c r="L166" i="111"/>
  <c r="M166" i="111"/>
  <c r="AZ166" i="111"/>
  <c r="AW166" i="111"/>
  <c r="DK166" i="111"/>
  <c r="EX166" i="111"/>
  <c r="DV166" i="111"/>
  <c r="E166" i="111"/>
  <c r="EQ166" i="111"/>
  <c r="AS166" i="111"/>
  <c r="BE166" i="111"/>
  <c r="U166" i="111"/>
  <c r="AT140" i="31" s="1"/>
  <c r="AX166" i="111"/>
  <c r="AI166" i="111"/>
  <c r="EG166" i="111"/>
  <c r="AN166" i="111"/>
  <c r="EH166" i="111"/>
  <c r="BG166" i="111"/>
  <c r="FC166" i="111"/>
  <c r="W166" i="111"/>
  <c r="AV140" i="31" s="1"/>
  <c r="F166" i="111"/>
  <c r="BI166" i="111"/>
  <c r="D166" i="111"/>
  <c r="V166" i="111"/>
  <c r="AU140" i="31" s="1"/>
  <c r="BB166" i="111"/>
  <c r="AP166" i="111"/>
  <c r="CD166" i="111"/>
  <c r="DR166" i="111"/>
  <c r="AR166" i="111"/>
  <c r="CS166" i="111"/>
  <c r="BJ166" i="111"/>
  <c r="J166" i="111"/>
  <c r="N166" i="111"/>
  <c r="AH166" i="111"/>
  <c r="BV166" i="111"/>
  <c r="I166" i="111"/>
  <c r="G166" i="111"/>
  <c r="BR166" i="111"/>
  <c r="DG166" i="111"/>
  <c r="FE166" i="111"/>
  <c r="BF166" i="111"/>
  <c r="AO166" i="111"/>
  <c r="R166" i="111"/>
  <c r="BO166" i="111"/>
  <c r="DM166" i="111"/>
  <c r="CZ166" i="111"/>
  <c r="EA166" i="111"/>
  <c r="DQ166" i="111"/>
  <c r="BT166" i="111"/>
  <c r="DO166" i="111"/>
  <c r="X166" i="111"/>
  <c r="AQ166" i="111"/>
  <c r="BW166" i="111"/>
  <c r="DN166" i="111"/>
  <c r="BX166" i="111"/>
  <c r="DF166" i="111"/>
  <c r="FD166" i="111"/>
  <c r="DT166" i="111"/>
  <c r="BS166" i="111"/>
  <c r="DP166" i="111"/>
  <c r="CQ166" i="111"/>
  <c r="DL166" i="111"/>
  <c r="BQ166" i="111"/>
  <c r="EU166" i="111"/>
  <c r="BY166" i="111"/>
  <c r="AV166" i="111"/>
  <c r="EY166" i="111"/>
  <c r="AE166" i="111"/>
  <c r="ER166" i="111"/>
  <c r="CR166" i="111"/>
  <c r="BL166" i="111"/>
  <c r="CU166" i="111"/>
  <c r="FB166" i="111"/>
  <c r="DU166" i="111"/>
  <c r="EP166" i="111"/>
  <c r="CO166" i="111"/>
  <c r="CJ166" i="111"/>
  <c r="EM166" i="111"/>
  <c r="EJ166" i="111"/>
  <c r="O166" i="111"/>
  <c r="CA166" i="111"/>
  <c r="H166" i="111"/>
  <c r="BC166" i="111"/>
  <c r="CV166" i="111"/>
  <c r="DB166" i="111"/>
  <c r="BD166" i="111"/>
  <c r="EV166" i="111"/>
  <c r="AK166" i="111"/>
  <c r="DW166" i="111"/>
  <c r="FF166" i="111"/>
  <c r="AA166" i="111"/>
  <c r="BP166" i="111"/>
  <c r="CY166" i="111"/>
  <c r="EC166" i="111"/>
  <c r="FA166" i="111"/>
  <c r="AU166" i="111"/>
  <c r="BU166" i="111"/>
  <c r="CP166" i="111"/>
  <c r="EL166" i="111"/>
  <c r="E57" i="111"/>
  <c r="E93" i="111"/>
  <c r="D138" i="31"/>
  <c r="D33" i="190"/>
  <c r="D33" i="33"/>
  <c r="AF135" i="111"/>
  <c r="T135" i="111"/>
  <c r="D135" i="111"/>
  <c r="AB135" i="111"/>
  <c r="AB225" i="31" s="1"/>
  <c r="L98" i="40" s="1"/>
  <c r="AP135" i="111"/>
  <c r="AP225" i="31" s="1"/>
  <c r="N133" i="40" s="1"/>
  <c r="AQ135" i="111"/>
  <c r="AQ225" i="31" s="1"/>
  <c r="O133" i="40" s="1"/>
  <c r="AH135" i="111"/>
  <c r="I135" i="111"/>
  <c r="W135" i="111"/>
  <c r="AD135" i="111"/>
  <c r="AD225" i="31" s="1"/>
  <c r="N98" i="40" s="1"/>
  <c r="AL135" i="111"/>
  <c r="AL225" i="31" s="1"/>
  <c r="J133" i="40" s="1"/>
  <c r="Q135" i="111"/>
  <c r="Q225" i="31" s="1"/>
  <c r="M63" i="40" s="1"/>
  <c r="AG135" i="111"/>
  <c r="F135" i="111"/>
  <c r="AO135" i="111"/>
  <c r="AO225" i="31" s="1"/>
  <c r="M133" i="40" s="1"/>
  <c r="R135" i="111"/>
  <c r="R225" i="31" s="1"/>
  <c r="N63" i="40" s="1"/>
  <c r="AE135" i="111"/>
  <c r="AE225" i="31" s="1"/>
  <c r="O98" i="40" s="1"/>
  <c r="U135" i="111"/>
  <c r="E135" i="111"/>
  <c r="C225" i="31"/>
  <c r="AC135" i="111"/>
  <c r="AC225" i="31" s="1"/>
  <c r="M98" i="40" s="1"/>
  <c r="N135" i="111"/>
  <c r="N225" i="31" s="1"/>
  <c r="J63" i="40" s="1"/>
  <c r="Y135" i="111"/>
  <c r="P135" i="111"/>
  <c r="P225" i="31" s="1"/>
  <c r="L63" i="40" s="1"/>
  <c r="J135" i="111"/>
  <c r="O135" i="111"/>
  <c r="O225" i="31" s="1"/>
  <c r="K63" i="40" s="1"/>
  <c r="AJ135" i="111"/>
  <c r="X135" i="111"/>
  <c r="V135" i="111"/>
  <c r="AK135" i="111"/>
  <c r="H135" i="111"/>
  <c r="AM135" i="111"/>
  <c r="AM225" i="31" s="1"/>
  <c r="K133" i="40" s="1"/>
  <c r="L135" i="111"/>
  <c r="G135" i="111"/>
  <c r="M135" i="111"/>
  <c r="AA135" i="111"/>
  <c r="AA225" i="31" s="1"/>
  <c r="K98" i="40" s="1"/>
  <c r="AN135" i="111"/>
  <c r="AN225" i="31" s="1"/>
  <c r="L133" i="40" s="1"/>
  <c r="Z135" i="111"/>
  <c r="Z225" i="31" s="1"/>
  <c r="J98" i="40" s="1"/>
  <c r="AI135" i="111"/>
  <c r="K135" i="111"/>
  <c r="S135" i="111"/>
  <c r="S225" i="31" s="1"/>
  <c r="O63" i="40" s="1"/>
  <c r="V35" i="111"/>
  <c r="AU35" i="111"/>
  <c r="X35" i="111"/>
  <c r="C10" i="33"/>
  <c r="C10" i="190"/>
  <c r="D29" i="190"/>
  <c r="D29" i="33"/>
  <c r="C35" i="33"/>
  <c r="C35" i="190"/>
  <c r="C30" i="190"/>
  <c r="C30" i="33"/>
  <c r="AD52" i="111"/>
  <c r="AE52" i="111"/>
  <c r="K52" i="111"/>
  <c r="T52" i="111"/>
  <c r="AR52" i="111"/>
  <c r="AH52" i="111"/>
  <c r="AI52" i="111"/>
  <c r="Z52" i="111"/>
  <c r="O52" i="111"/>
  <c r="I52" i="111"/>
  <c r="AP52" i="111"/>
  <c r="AL52" i="111"/>
  <c r="AB52" i="111"/>
  <c r="AG52" i="111"/>
  <c r="W52" i="111"/>
  <c r="J52" i="111"/>
  <c r="AW52" i="111"/>
  <c r="AS52" i="111"/>
  <c r="Y52" i="111"/>
  <c r="AY52" i="111"/>
  <c r="H52" i="111"/>
  <c r="Q52" i="111"/>
  <c r="AF52" i="111"/>
  <c r="M52" i="111"/>
  <c r="BC52" i="111"/>
  <c r="AC52" i="111"/>
  <c r="AN52" i="111"/>
  <c r="AM52" i="111"/>
  <c r="AU52" i="111"/>
  <c r="X52" i="111"/>
  <c r="BB52" i="111"/>
  <c r="S52" i="111"/>
  <c r="AV52" i="111"/>
  <c r="V52" i="111"/>
  <c r="AZ52" i="111"/>
  <c r="U52" i="111"/>
  <c r="AT52" i="111"/>
  <c r="AO52" i="111"/>
  <c r="BA52" i="111"/>
  <c r="L52" i="111"/>
  <c r="AK52" i="111"/>
  <c r="N52" i="111"/>
  <c r="BD52" i="111"/>
  <c r="R52" i="111"/>
  <c r="AX52" i="111"/>
  <c r="G52" i="111"/>
  <c r="P52" i="111"/>
  <c r="AA52" i="111"/>
  <c r="AJ52" i="111"/>
  <c r="AQ52" i="111"/>
  <c r="I138" i="31"/>
  <c r="G101" i="31"/>
  <c r="AH132" i="111"/>
  <c r="I132" i="111"/>
  <c r="J132" i="111"/>
  <c r="T132" i="111"/>
  <c r="AI132" i="111"/>
  <c r="K132" i="111"/>
  <c r="AK132" i="111"/>
  <c r="W132" i="111"/>
  <c r="X132" i="111"/>
  <c r="D132" i="111"/>
  <c r="M132" i="111"/>
  <c r="E132" i="111"/>
  <c r="AL132" i="111"/>
  <c r="AL222" i="31" s="1"/>
  <c r="J130" i="40" s="1"/>
  <c r="AA132" i="111"/>
  <c r="AA222" i="31" s="1"/>
  <c r="K95" i="40" s="1"/>
  <c r="U132" i="111"/>
  <c r="AF132" i="111"/>
  <c r="L132" i="111"/>
  <c r="AP132" i="111"/>
  <c r="AP222" i="31" s="1"/>
  <c r="N130" i="40" s="1"/>
  <c r="AD132" i="111"/>
  <c r="AD222" i="31" s="1"/>
  <c r="N95" i="40" s="1"/>
  <c r="AJ132" i="111"/>
  <c r="Y132" i="111"/>
  <c r="C222" i="31"/>
  <c r="S132" i="111"/>
  <c r="S222" i="31" s="1"/>
  <c r="O60" i="40" s="1"/>
  <c r="AQ132" i="111"/>
  <c r="AQ222" i="31" s="1"/>
  <c r="O130" i="40" s="1"/>
  <c r="AG132" i="111"/>
  <c r="G132" i="111"/>
  <c r="Q132" i="111"/>
  <c r="Q222" i="31" s="1"/>
  <c r="M60" i="40" s="1"/>
  <c r="O132" i="111"/>
  <c r="O222" i="31" s="1"/>
  <c r="K60" i="40" s="1"/>
  <c r="Z132" i="111"/>
  <c r="Z222" i="31" s="1"/>
  <c r="J95" i="40" s="1"/>
  <c r="R132" i="111"/>
  <c r="R222" i="31" s="1"/>
  <c r="N60" i="40" s="1"/>
  <c r="AE132" i="111"/>
  <c r="AE222" i="31" s="1"/>
  <c r="O95" i="40" s="1"/>
  <c r="P132" i="111"/>
  <c r="P222" i="31" s="1"/>
  <c r="L60" i="40" s="1"/>
  <c r="V132" i="111"/>
  <c r="H132" i="111"/>
  <c r="F132" i="111"/>
  <c r="AB132" i="111"/>
  <c r="AB222" i="31" s="1"/>
  <c r="L95" i="40" s="1"/>
  <c r="AN132" i="111"/>
  <c r="AN222" i="31" s="1"/>
  <c r="L130" i="40" s="1"/>
  <c r="AO132" i="111"/>
  <c r="AO222" i="31" s="1"/>
  <c r="M130" i="40" s="1"/>
  <c r="N132" i="111"/>
  <c r="N222" i="31" s="1"/>
  <c r="J60" i="40" s="1"/>
  <c r="AC132" i="111"/>
  <c r="AC222" i="31" s="1"/>
  <c r="M95" i="40" s="1"/>
  <c r="AM132" i="111"/>
  <c r="AM222" i="31" s="1"/>
  <c r="K130" i="40" s="1"/>
  <c r="EM167" i="111"/>
  <c r="EH167" i="111"/>
  <c r="AR167" i="111"/>
  <c r="BE167" i="111"/>
  <c r="BV167" i="111"/>
  <c r="DH167" i="111"/>
  <c r="DX167" i="111"/>
  <c r="J167" i="111"/>
  <c r="BQ167" i="111"/>
  <c r="AQ167" i="111"/>
  <c r="CX167" i="111"/>
  <c r="EN167" i="111"/>
  <c r="EK167" i="111"/>
  <c r="EJ167" i="111"/>
  <c r="G167" i="111"/>
  <c r="DW167" i="111"/>
  <c r="DU167" i="111"/>
  <c r="AO167" i="111"/>
  <c r="AN167" i="111"/>
  <c r="BN167" i="111"/>
  <c r="EW167" i="111"/>
  <c r="DN167" i="111"/>
  <c r="DG167" i="111"/>
  <c r="DV167" i="111"/>
  <c r="DQ167" i="111"/>
  <c r="EL167" i="111"/>
  <c r="L167" i="111"/>
  <c r="CT167" i="111"/>
  <c r="CU167" i="111"/>
  <c r="ES167" i="111"/>
  <c r="Y167" i="111"/>
  <c r="DP167" i="111"/>
  <c r="W167" i="111"/>
  <c r="AV141" i="31" s="1"/>
  <c r="EZ167" i="111"/>
  <c r="E167" i="111"/>
  <c r="EI167" i="111"/>
  <c r="AS167" i="111"/>
  <c r="EP167" i="111"/>
  <c r="M167" i="111"/>
  <c r="AP167" i="111"/>
  <c r="DO167" i="111"/>
  <c r="AX167" i="111"/>
  <c r="FE167" i="111"/>
  <c r="CD167" i="111"/>
  <c r="BD167" i="111"/>
  <c r="S167" i="111"/>
  <c r="AR141" i="31" s="1"/>
  <c r="X167" i="111"/>
  <c r="CS167" i="111"/>
  <c r="AI167" i="111"/>
  <c r="Q167" i="111"/>
  <c r="DY167" i="111"/>
  <c r="D167" i="111"/>
  <c r="FB167" i="111"/>
  <c r="CR167" i="111"/>
  <c r="BI167" i="111"/>
  <c r="AK167" i="111"/>
  <c r="DR167" i="111"/>
  <c r="P167" i="111"/>
  <c r="DZ167" i="111"/>
  <c r="BG167" i="111"/>
  <c r="FF167" i="111"/>
  <c r="CW167" i="111"/>
  <c r="DK167" i="111"/>
  <c r="EE167" i="111"/>
  <c r="BO167" i="111"/>
  <c r="EV167" i="111"/>
  <c r="DT167" i="111"/>
  <c r="CL167" i="111"/>
  <c r="DJ167" i="111"/>
  <c r="BP167" i="111"/>
  <c r="BR167" i="111"/>
  <c r="FA167" i="111"/>
  <c r="CJ167" i="111"/>
  <c r="AY167" i="111"/>
  <c r="DE167" i="111"/>
  <c r="BT167" i="111"/>
  <c r="EA167" i="111"/>
  <c r="CO167" i="111"/>
  <c r="AW167" i="111"/>
  <c r="BK167" i="111"/>
  <c r="DD167" i="111"/>
  <c r="AA167" i="111"/>
  <c r="AB167" i="111"/>
  <c r="ED167" i="111"/>
  <c r="BU167" i="111"/>
  <c r="FC167" i="111"/>
  <c r="CN167" i="111"/>
  <c r="CZ167" i="111"/>
  <c r="N167" i="111"/>
  <c r="EU167" i="111"/>
  <c r="BS167" i="111"/>
  <c r="DI167" i="111"/>
  <c r="F167" i="111"/>
  <c r="AH167" i="111"/>
  <c r="DB167" i="111"/>
  <c r="V167" i="111"/>
  <c r="AU141" i="31" s="1"/>
  <c r="AZ167" i="111"/>
  <c r="BZ167" i="111"/>
  <c r="EC167" i="111"/>
  <c r="AM167" i="111"/>
  <c r="AV167" i="111"/>
  <c r="CH167" i="111"/>
  <c r="AC167" i="111"/>
  <c r="EF167" i="111"/>
  <c r="H167" i="111"/>
  <c r="CV167" i="111"/>
  <c r="ET167" i="111"/>
  <c r="AD167" i="111"/>
  <c r="AT167" i="111"/>
  <c r="BJ167" i="111"/>
  <c r="R167" i="111"/>
  <c r="CQ167" i="111"/>
  <c r="CK167" i="111"/>
  <c r="BY167" i="111"/>
  <c r="CY167" i="111"/>
  <c r="CF167" i="111"/>
  <c r="I167" i="111"/>
  <c r="T167" i="111"/>
  <c r="AS141" i="31" s="1"/>
  <c r="AE167" i="111"/>
  <c r="K167" i="111"/>
  <c r="BB167" i="111"/>
  <c r="EX167" i="111"/>
  <c r="BX167" i="111"/>
  <c r="EQ167" i="111"/>
  <c r="BA167" i="111"/>
  <c r="CG167" i="111"/>
  <c r="CE167" i="111"/>
  <c r="AF167" i="111"/>
  <c r="FD167" i="111"/>
  <c r="AJ167" i="111"/>
  <c r="EG167" i="111"/>
  <c r="FG167" i="111"/>
  <c r="AL167" i="111"/>
  <c r="EO167" i="111"/>
  <c r="CM167" i="111"/>
  <c r="CP167" i="111"/>
  <c r="Z167" i="111"/>
  <c r="BH167" i="111"/>
  <c r="EY167" i="111"/>
  <c r="CI167" i="111"/>
  <c r="AG167" i="111"/>
  <c r="DC167" i="111"/>
  <c r="CA167" i="111"/>
  <c r="DS167" i="111"/>
  <c r="AU167" i="111"/>
  <c r="BC167" i="111"/>
  <c r="DF167" i="111"/>
  <c r="DA167" i="111"/>
  <c r="BF167" i="111"/>
  <c r="ER167" i="111"/>
  <c r="BM167" i="111"/>
  <c r="DL167" i="111"/>
  <c r="BL167" i="111"/>
  <c r="O167" i="111"/>
  <c r="DM167" i="111"/>
  <c r="BW167" i="111"/>
  <c r="EB167" i="111"/>
  <c r="U167" i="111"/>
  <c r="AT141" i="31" s="1"/>
  <c r="CB167" i="111"/>
  <c r="CC167" i="111"/>
  <c r="AY104" i="111"/>
  <c r="W104" i="111"/>
  <c r="AV104" i="111"/>
  <c r="AS104" i="111"/>
  <c r="V104" i="111"/>
  <c r="P104" i="111"/>
  <c r="AD104" i="111"/>
  <c r="BC104" i="111"/>
  <c r="AP104" i="111"/>
  <c r="H104" i="111"/>
  <c r="S104" i="111"/>
  <c r="AX104" i="111"/>
  <c r="Y104" i="111"/>
  <c r="AZ104" i="111"/>
  <c r="AE104" i="111"/>
  <c r="AF104" i="111"/>
  <c r="O104" i="111"/>
  <c r="AU104" i="111"/>
  <c r="AM104" i="111"/>
  <c r="R104" i="111"/>
  <c r="BA104" i="111"/>
  <c r="AQ104" i="111"/>
  <c r="X104" i="111"/>
  <c r="AK104" i="111"/>
  <c r="U104" i="111"/>
  <c r="AN104" i="111"/>
  <c r="N104" i="111"/>
  <c r="L104" i="111"/>
  <c r="AR104" i="111"/>
  <c r="J104" i="111"/>
  <c r="K104" i="111"/>
  <c r="I104" i="111"/>
  <c r="AA104" i="111"/>
  <c r="BB104" i="111"/>
  <c r="Q104" i="111"/>
  <c r="AG104" i="111"/>
  <c r="AI104" i="111"/>
  <c r="AW104" i="111"/>
  <c r="BD104" i="111"/>
  <c r="AH104" i="111"/>
  <c r="Z104" i="111"/>
  <c r="M104" i="111"/>
  <c r="AJ104" i="111"/>
  <c r="AT104" i="111"/>
  <c r="AC104" i="111"/>
  <c r="G104" i="111"/>
  <c r="AB104" i="111"/>
  <c r="AL104" i="111"/>
  <c r="T104" i="111"/>
  <c r="AO104" i="111"/>
  <c r="AG103" i="111"/>
  <c r="W103" i="111"/>
  <c r="AH103" i="111"/>
  <c r="AN103" i="111"/>
  <c r="AB103" i="111"/>
  <c r="N103" i="111"/>
  <c r="AC103" i="111"/>
  <c r="L103" i="111"/>
  <c r="G103" i="111"/>
  <c r="AV103" i="111"/>
  <c r="R103" i="111"/>
  <c r="AX103" i="111"/>
  <c r="AD103" i="111"/>
  <c r="AT103" i="111"/>
  <c r="AF103" i="111"/>
  <c r="BB103" i="111"/>
  <c r="V103" i="111"/>
  <c r="AK103" i="111"/>
  <c r="AO103" i="111"/>
  <c r="AE103" i="111"/>
  <c r="AL103" i="111"/>
  <c r="T103" i="111"/>
  <c r="AJ103" i="111"/>
  <c r="X103" i="111"/>
  <c r="H103" i="111"/>
  <c r="BC103" i="111"/>
  <c r="S103" i="111"/>
  <c r="AP103" i="111"/>
  <c r="AQ103" i="111"/>
  <c r="O103" i="111"/>
  <c r="Q103" i="111"/>
  <c r="Y103" i="111"/>
  <c r="AU103" i="111"/>
  <c r="J103" i="111"/>
  <c r="K103" i="111"/>
  <c r="U103" i="111"/>
  <c r="Z103" i="111"/>
  <c r="AW103" i="111"/>
  <c r="AZ103" i="111"/>
  <c r="AI103" i="111"/>
  <c r="AM103" i="111"/>
  <c r="AR103" i="111"/>
  <c r="AA103" i="111"/>
  <c r="P103" i="111"/>
  <c r="AS103" i="111"/>
  <c r="BD103" i="111"/>
  <c r="AY103" i="111"/>
  <c r="M103" i="111"/>
  <c r="I103" i="111"/>
  <c r="BA103" i="111"/>
  <c r="D111" i="31"/>
  <c r="E54" i="31"/>
  <c r="AW35" i="111"/>
  <c r="Q35" i="111"/>
  <c r="C69" i="31" s="1"/>
  <c r="E11" i="34" s="1"/>
  <c r="AX35" i="111"/>
  <c r="E38" i="31"/>
  <c r="D95" i="31"/>
  <c r="D51" i="111"/>
  <c r="C132" i="31"/>
  <c r="D87" i="111"/>
  <c r="C95" i="31"/>
  <c r="K132" i="31"/>
  <c r="AE95" i="31"/>
  <c r="AO151" i="111"/>
  <c r="CQ151" i="111"/>
  <c r="AZ151" i="111"/>
  <c r="CJ151" i="111"/>
  <c r="L151" i="111"/>
  <c r="AW151" i="111"/>
  <c r="EV151" i="111"/>
  <c r="DU151" i="111"/>
  <c r="BP151" i="111"/>
  <c r="BX151" i="111"/>
  <c r="FA151" i="111"/>
  <c r="CK151" i="111"/>
  <c r="CY151" i="111"/>
  <c r="DW151" i="111"/>
  <c r="EC151" i="111"/>
  <c r="BV151" i="111"/>
  <c r="FD151" i="111"/>
  <c r="Z151" i="111"/>
  <c r="AN151" i="111"/>
  <c r="ET151" i="111"/>
  <c r="CW151" i="111"/>
  <c r="AU151" i="111"/>
  <c r="BY151" i="111"/>
  <c r="DX151" i="111"/>
  <c r="EG151" i="111"/>
  <c r="AP151" i="111"/>
  <c r="AG151" i="111"/>
  <c r="FC151" i="111"/>
  <c r="J151" i="111"/>
  <c r="ED151" i="111"/>
  <c r="CM151" i="111"/>
  <c r="BR151" i="111"/>
  <c r="EP151" i="111"/>
  <c r="DR151" i="111"/>
  <c r="DK151" i="111"/>
  <c r="I151" i="111"/>
  <c r="EH151" i="111"/>
  <c r="AV151" i="111"/>
  <c r="EO151" i="111"/>
  <c r="DB151" i="111"/>
  <c r="FE151" i="111"/>
  <c r="X151" i="111"/>
  <c r="EN151" i="111"/>
  <c r="D151" i="111"/>
  <c r="AE151" i="111"/>
  <c r="DC151" i="111"/>
  <c r="BE151" i="111"/>
  <c r="EM151" i="111"/>
  <c r="AS151" i="111"/>
  <c r="CR151" i="111"/>
  <c r="O151" i="111"/>
  <c r="P151" i="111"/>
  <c r="AM151" i="111"/>
  <c r="EL151" i="111"/>
  <c r="BZ151" i="111"/>
  <c r="DJ151" i="111"/>
  <c r="BF151" i="111"/>
  <c r="Y151" i="111"/>
  <c r="EW151" i="111"/>
  <c r="BW151" i="111"/>
  <c r="EA151" i="111"/>
  <c r="BU151" i="111"/>
  <c r="CI151" i="111"/>
  <c r="H151" i="111"/>
  <c r="Q151" i="111"/>
  <c r="CN151" i="111"/>
  <c r="AJ151" i="111"/>
  <c r="BQ151" i="111"/>
  <c r="AR151" i="111"/>
  <c r="W151" i="111"/>
  <c r="AV125" i="31" s="1"/>
  <c r="CZ151" i="111"/>
  <c r="BI151" i="111"/>
  <c r="FF151" i="111"/>
  <c r="K151" i="111"/>
  <c r="DO151" i="111"/>
  <c r="DE151" i="111"/>
  <c r="EX151" i="111"/>
  <c r="T151" i="111"/>
  <c r="AS125" i="31" s="1"/>
  <c r="EJ151" i="111"/>
  <c r="AY151" i="111"/>
  <c r="CD151" i="111"/>
  <c r="BG151" i="111"/>
  <c r="EI151" i="111"/>
  <c r="AH151" i="111"/>
  <c r="BA151" i="111"/>
  <c r="DV151" i="111"/>
  <c r="S151" i="111"/>
  <c r="AR125" i="31" s="1"/>
  <c r="BN151" i="111"/>
  <c r="AX151" i="111"/>
  <c r="CH151" i="111"/>
  <c r="BH151" i="111"/>
  <c r="AB151" i="111"/>
  <c r="CL151" i="111"/>
  <c r="CC151" i="111"/>
  <c r="DP151" i="111"/>
  <c r="AA151" i="111"/>
  <c r="CE151" i="111"/>
  <c r="AF151" i="111"/>
  <c r="CU151" i="111"/>
  <c r="CT151" i="111"/>
  <c r="ER151" i="111"/>
  <c r="M151" i="111"/>
  <c r="DL151" i="111"/>
  <c r="CO151" i="111"/>
  <c r="EU151" i="111"/>
  <c r="V151" i="111"/>
  <c r="AU125" i="31" s="1"/>
  <c r="CA151" i="111"/>
  <c r="EQ151" i="111"/>
  <c r="BS151" i="111"/>
  <c r="DM151" i="111"/>
  <c r="DF151" i="111"/>
  <c r="AK151" i="111"/>
  <c r="U151" i="111"/>
  <c r="AT125" i="31" s="1"/>
  <c r="DA151" i="111"/>
  <c r="EB151" i="111"/>
  <c r="BB151" i="111"/>
  <c r="BO151" i="111"/>
  <c r="CV151" i="111"/>
  <c r="BD151" i="111"/>
  <c r="BJ151" i="111"/>
  <c r="BL151" i="111"/>
  <c r="EZ151" i="111"/>
  <c r="DS151" i="111"/>
  <c r="G151" i="111"/>
  <c r="AL151" i="111"/>
  <c r="BK151" i="111"/>
  <c r="EE151" i="111"/>
  <c r="AD151" i="111"/>
  <c r="E151" i="111"/>
  <c r="CS151" i="111"/>
  <c r="DI151" i="111"/>
  <c r="CF151" i="111"/>
  <c r="BM151" i="111"/>
  <c r="F151" i="111"/>
  <c r="FB151" i="111"/>
  <c r="DZ151" i="111"/>
  <c r="BC151" i="111"/>
  <c r="N151" i="111"/>
  <c r="DY151" i="111"/>
  <c r="DH151" i="111"/>
  <c r="CP151" i="111"/>
  <c r="EF151" i="111"/>
  <c r="DT151" i="111"/>
  <c r="AI151" i="111"/>
  <c r="EK151" i="111"/>
  <c r="CB151" i="111"/>
  <c r="R151" i="111"/>
  <c r="ES151" i="111"/>
  <c r="AC151" i="111"/>
  <c r="CG151" i="111"/>
  <c r="DQ151" i="111"/>
  <c r="DN151" i="111"/>
  <c r="DG151" i="111"/>
  <c r="CX151" i="111"/>
  <c r="BT151" i="111"/>
  <c r="AT151" i="111"/>
  <c r="AQ151" i="111"/>
  <c r="EY151" i="111"/>
  <c r="DD151" i="111"/>
  <c r="FG151" i="111"/>
  <c r="AZ80" i="111"/>
  <c r="AO80" i="111"/>
  <c r="AE80" i="111"/>
  <c r="BD80" i="111"/>
  <c r="W80" i="111"/>
  <c r="R80" i="111"/>
  <c r="J80" i="111"/>
  <c r="T80" i="111"/>
  <c r="AP80" i="111"/>
  <c r="Q80" i="111"/>
  <c r="AR80" i="111"/>
  <c r="K80" i="111"/>
  <c r="AT80" i="111"/>
  <c r="N80" i="111"/>
  <c r="AH80" i="111"/>
  <c r="M80" i="111"/>
  <c r="G80" i="111"/>
  <c r="H80" i="111"/>
  <c r="AN80" i="111"/>
  <c r="AX80" i="111"/>
  <c r="AY80" i="111"/>
  <c r="AW80" i="111"/>
  <c r="AU80" i="111"/>
  <c r="AQ80" i="111"/>
  <c r="I80" i="111"/>
  <c r="Z80" i="111"/>
  <c r="S80" i="111"/>
  <c r="AJ80" i="111"/>
  <c r="AG80" i="111"/>
  <c r="AV80" i="111"/>
  <c r="U80" i="111"/>
  <c r="BB80" i="111"/>
  <c r="AB80" i="111"/>
  <c r="AD80" i="111"/>
  <c r="V80" i="111"/>
  <c r="O80" i="111"/>
  <c r="AA80" i="111"/>
  <c r="P80" i="111"/>
  <c r="X80" i="111"/>
  <c r="BA80" i="111"/>
  <c r="AI80" i="111"/>
  <c r="BC80" i="111"/>
  <c r="AF80" i="111"/>
  <c r="L80" i="111"/>
  <c r="Y80" i="111"/>
  <c r="AK80" i="111"/>
  <c r="AL80" i="111"/>
  <c r="AS80" i="111"/>
  <c r="AC80" i="111"/>
  <c r="AM80" i="111"/>
  <c r="C20" i="33"/>
  <c r="C20" i="190"/>
  <c r="F65" i="111"/>
  <c r="F101" i="111"/>
  <c r="E146" i="31"/>
  <c r="Z123" i="31"/>
  <c r="Q86" i="31"/>
  <c r="E56" i="31"/>
  <c r="D113" i="31"/>
  <c r="D23" i="33"/>
  <c r="D23" i="190"/>
  <c r="F133" i="111"/>
  <c r="H133" i="111"/>
  <c r="AH133" i="111"/>
  <c r="AF133" i="111"/>
  <c r="W133" i="111"/>
  <c r="AQ133" i="111"/>
  <c r="AQ223" i="31" s="1"/>
  <c r="O131" i="40" s="1"/>
  <c r="AA133" i="111"/>
  <c r="AA223" i="31" s="1"/>
  <c r="K96" i="40" s="1"/>
  <c r="S133" i="111"/>
  <c r="S223" i="31" s="1"/>
  <c r="O61" i="40" s="1"/>
  <c r="Y133" i="111"/>
  <c r="AI133" i="111"/>
  <c r="AN133" i="111"/>
  <c r="AN223" i="31" s="1"/>
  <c r="L131" i="40" s="1"/>
  <c r="O133" i="111"/>
  <c r="O223" i="31" s="1"/>
  <c r="K61" i="40" s="1"/>
  <c r="G133" i="111"/>
  <c r="V133" i="111"/>
  <c r="R133" i="111"/>
  <c r="R223" i="31" s="1"/>
  <c r="N61" i="40" s="1"/>
  <c r="AP133" i="111"/>
  <c r="AP223" i="31" s="1"/>
  <c r="N131" i="40" s="1"/>
  <c r="U133" i="111"/>
  <c r="M133" i="111"/>
  <c r="J133" i="111"/>
  <c r="AO133" i="111"/>
  <c r="AO223" i="31" s="1"/>
  <c r="M131" i="40" s="1"/>
  <c r="AM133" i="111"/>
  <c r="AM223" i="31" s="1"/>
  <c r="K131" i="40" s="1"/>
  <c r="T133" i="111"/>
  <c r="I133" i="111"/>
  <c r="P133" i="111"/>
  <c r="P223" i="31" s="1"/>
  <c r="L61" i="40" s="1"/>
  <c r="AB133" i="111"/>
  <c r="AB223" i="31" s="1"/>
  <c r="L96" i="40" s="1"/>
  <c r="E133" i="111"/>
  <c r="C223" i="31"/>
  <c r="K133" i="111"/>
  <c r="AD133" i="111"/>
  <c r="AD223" i="31" s="1"/>
  <c r="N96" i="40" s="1"/>
  <c r="AG133" i="111"/>
  <c r="N133" i="111"/>
  <c r="N223" i="31" s="1"/>
  <c r="J61" i="40" s="1"/>
  <c r="AK133" i="111"/>
  <c r="AE133" i="111"/>
  <c r="AE223" i="31" s="1"/>
  <c r="O96" i="40" s="1"/>
  <c r="D133" i="111"/>
  <c r="X133" i="111"/>
  <c r="AJ133" i="111"/>
  <c r="Q133" i="111"/>
  <c r="Q223" i="31" s="1"/>
  <c r="M61" i="40" s="1"/>
  <c r="AL133" i="111"/>
  <c r="AL223" i="31" s="1"/>
  <c r="J131" i="40" s="1"/>
  <c r="AC133" i="111"/>
  <c r="AC223" i="31" s="1"/>
  <c r="M96" i="40" s="1"/>
  <c r="L133" i="111"/>
  <c r="Z133" i="111"/>
  <c r="Z223" i="31" s="1"/>
  <c r="J96" i="40" s="1"/>
  <c r="E143" i="31"/>
  <c r="F62" i="111"/>
  <c r="F98" i="111"/>
  <c r="E62" i="111"/>
  <c r="E98" i="111"/>
  <c r="D143" i="31"/>
  <c r="G89" i="31"/>
  <c r="I126" i="31"/>
  <c r="D89" i="31"/>
  <c r="E32" i="31"/>
  <c r="L131" i="31"/>
  <c r="L94" i="31"/>
  <c r="E86" i="111"/>
  <c r="D131" i="31"/>
  <c r="E50" i="111"/>
  <c r="AG115" i="111"/>
  <c r="X115" i="111"/>
  <c r="G115" i="111"/>
  <c r="M115" i="111"/>
  <c r="AP115" i="111"/>
  <c r="AP205" i="31" s="1"/>
  <c r="N113" i="40" s="1"/>
  <c r="AM115" i="111"/>
  <c r="AM205" i="31" s="1"/>
  <c r="K113" i="40" s="1"/>
  <c r="L115" i="111"/>
  <c r="H115" i="111"/>
  <c r="I115" i="111"/>
  <c r="C205" i="31"/>
  <c r="S115" i="111"/>
  <c r="S205" i="31" s="1"/>
  <c r="O43" i="40" s="1"/>
  <c r="Q115" i="111"/>
  <c r="Q205" i="31" s="1"/>
  <c r="M43" i="40" s="1"/>
  <c r="Y115" i="111"/>
  <c r="AE115" i="111"/>
  <c r="AE205" i="31" s="1"/>
  <c r="O78" i="40" s="1"/>
  <c r="AC115" i="111"/>
  <c r="AC205" i="31" s="1"/>
  <c r="M78" i="40" s="1"/>
  <c r="AO115" i="111"/>
  <c r="AO205" i="31" s="1"/>
  <c r="M113" i="40" s="1"/>
  <c r="F115" i="111"/>
  <c r="AH115" i="111"/>
  <c r="K115" i="111"/>
  <c r="R115" i="111"/>
  <c r="R205" i="31" s="1"/>
  <c r="N43" i="40" s="1"/>
  <c r="P115" i="111"/>
  <c r="P205" i="31" s="1"/>
  <c r="L43" i="40" s="1"/>
  <c r="N115" i="111"/>
  <c r="N205" i="31" s="1"/>
  <c r="J43" i="40" s="1"/>
  <c r="AK115" i="111"/>
  <c r="AQ115" i="111"/>
  <c r="AQ205" i="31" s="1"/>
  <c r="O113" i="40" s="1"/>
  <c r="U115" i="111"/>
  <c r="AN115" i="111"/>
  <c r="AN205" i="31" s="1"/>
  <c r="L113" i="40" s="1"/>
  <c r="E115" i="111"/>
  <c r="AB115" i="111"/>
  <c r="AB205" i="31" s="1"/>
  <c r="L78" i="40" s="1"/>
  <c r="D115" i="111"/>
  <c r="Z115" i="111"/>
  <c r="Z205" i="31" s="1"/>
  <c r="J78" i="40" s="1"/>
  <c r="AA115" i="111"/>
  <c r="AA205" i="31" s="1"/>
  <c r="K78" i="40" s="1"/>
  <c r="O115" i="111"/>
  <c r="O205" i="31" s="1"/>
  <c r="K43" i="40" s="1"/>
  <c r="AL115" i="111"/>
  <c r="AL205" i="31" s="1"/>
  <c r="J113" i="40" s="1"/>
  <c r="AF115" i="111"/>
  <c r="W115" i="111"/>
  <c r="T115" i="111"/>
  <c r="AI115" i="111"/>
  <c r="V115" i="111"/>
  <c r="AD115" i="111"/>
  <c r="AD205" i="31" s="1"/>
  <c r="N78" i="40" s="1"/>
  <c r="AJ115" i="111"/>
  <c r="J115" i="111"/>
  <c r="G87" i="31"/>
  <c r="I124" i="31"/>
  <c r="E41" i="111"/>
  <c r="E77" i="111"/>
  <c r="D122" i="31"/>
  <c r="D66" i="111"/>
  <c r="C147" i="31"/>
  <c r="C110" i="31"/>
  <c r="D102" i="111"/>
  <c r="E44" i="31"/>
  <c r="D101" i="31"/>
  <c r="B22" i="194"/>
  <c r="B22" i="203"/>
  <c r="B22" i="205"/>
  <c r="B22" i="198"/>
  <c r="B22" i="206"/>
  <c r="B22" i="193"/>
  <c r="B22" i="199"/>
  <c r="B22" i="197"/>
  <c r="B22" i="200"/>
  <c r="B22" i="195"/>
  <c r="B22" i="204"/>
  <c r="B22" i="201"/>
  <c r="B22" i="196"/>
  <c r="B22" i="39"/>
  <c r="B22" i="202"/>
  <c r="B22" i="192"/>
  <c r="F90" i="111"/>
  <c r="E135" i="31"/>
  <c r="F54" i="111"/>
  <c r="C14" i="33"/>
  <c r="C14" i="190"/>
  <c r="D24" i="33"/>
  <c r="D24" i="190"/>
  <c r="C104" i="31"/>
  <c r="C141" i="31"/>
  <c r="D96" i="111"/>
  <c r="D60" i="111"/>
  <c r="E96" i="111"/>
  <c r="D141" i="31"/>
  <c r="E60" i="111"/>
  <c r="D27" i="33"/>
  <c r="D27" i="190"/>
  <c r="K144" i="31"/>
  <c r="AE107" i="31"/>
  <c r="I148" i="31"/>
  <c r="G111" i="31"/>
  <c r="O164" i="111"/>
  <c r="F164" i="111"/>
  <c r="BO164" i="111"/>
  <c r="EJ164" i="111"/>
  <c r="AA164" i="111"/>
  <c r="BJ164" i="111"/>
  <c r="BQ164" i="111"/>
  <c r="Y164" i="111"/>
  <c r="DT164" i="111"/>
  <c r="BU164" i="111"/>
  <c r="BI164" i="111"/>
  <c r="FF164" i="111"/>
  <c r="DN164" i="111"/>
  <c r="CS164" i="111"/>
  <c r="EK164" i="111"/>
  <c r="EB164" i="111"/>
  <c r="P164" i="111"/>
  <c r="EM164" i="111"/>
  <c r="EV164" i="111"/>
  <c r="CE164" i="111"/>
  <c r="AW164" i="111"/>
  <c r="Q164" i="111"/>
  <c r="BG164" i="111"/>
  <c r="FE164" i="111"/>
  <c r="AU164" i="111"/>
  <c r="FG164" i="111"/>
  <c r="CQ164" i="111"/>
  <c r="CF164" i="111"/>
  <c r="DL164" i="111"/>
  <c r="BK164" i="111"/>
  <c r="AP164" i="111"/>
  <c r="DO164" i="111"/>
  <c r="DH164" i="111"/>
  <c r="AD164" i="111"/>
  <c r="AH164" i="111"/>
  <c r="AL164" i="111"/>
  <c r="CD164" i="111"/>
  <c r="H164" i="111"/>
  <c r="DE164" i="111"/>
  <c r="EO164" i="111"/>
  <c r="ER164" i="111"/>
  <c r="AC164" i="111"/>
  <c r="EF164" i="111"/>
  <c r="DQ164" i="111"/>
  <c r="FA164" i="111"/>
  <c r="CK164" i="111"/>
  <c r="CN164" i="111"/>
  <c r="DJ164" i="111"/>
  <c r="EI164" i="111"/>
  <c r="FD164" i="111"/>
  <c r="AB164" i="111"/>
  <c r="AS164" i="111"/>
  <c r="AM164" i="111"/>
  <c r="ET164" i="111"/>
  <c r="DW164" i="111"/>
  <c r="AN164" i="111"/>
  <c r="T164" i="111"/>
  <c r="AS138" i="31" s="1"/>
  <c r="DB164" i="111"/>
  <c r="CI164" i="111"/>
  <c r="ED164" i="111"/>
  <c r="EL164" i="111"/>
  <c r="Z164" i="111"/>
  <c r="EZ164" i="111"/>
  <c r="CX164" i="111"/>
  <c r="DS164" i="111"/>
  <c r="EH164" i="111"/>
  <c r="DY164" i="111"/>
  <c r="BP164" i="111"/>
  <c r="DD164" i="111"/>
  <c r="BM164" i="111"/>
  <c r="CY164" i="111"/>
  <c r="BL164" i="111"/>
  <c r="BC164" i="111"/>
  <c r="DK164" i="111"/>
  <c r="BY164" i="111"/>
  <c r="DZ164" i="111"/>
  <c r="EC164" i="111"/>
  <c r="EN164" i="111"/>
  <c r="BX164" i="111"/>
  <c r="M164" i="111"/>
  <c r="CW164" i="111"/>
  <c r="AO138" i="31" s="1"/>
  <c r="EG164" i="111"/>
  <c r="CP164" i="111"/>
  <c r="AV164" i="111"/>
  <c r="EX164" i="111"/>
  <c r="I164" i="111"/>
  <c r="CR164" i="111"/>
  <c r="ES164" i="111"/>
  <c r="CU164" i="111"/>
  <c r="BS164" i="111"/>
  <c r="DV164" i="111"/>
  <c r="EW164" i="111"/>
  <c r="AF164" i="111"/>
  <c r="CO164" i="111"/>
  <c r="DR164" i="111"/>
  <c r="V164" i="111"/>
  <c r="AU138" i="31" s="1"/>
  <c r="DX164" i="111"/>
  <c r="AR164" i="111"/>
  <c r="BT164" i="111"/>
  <c r="N164" i="111"/>
  <c r="EE164" i="111"/>
  <c r="L164" i="111"/>
  <c r="BF164" i="111"/>
  <c r="DC164" i="111"/>
  <c r="BV164" i="111"/>
  <c r="BA164" i="111"/>
  <c r="EA164" i="111"/>
  <c r="DF164" i="111"/>
  <c r="K164" i="111"/>
  <c r="AK164" i="111"/>
  <c r="CZ164" i="111"/>
  <c r="CG164" i="111"/>
  <c r="DI164" i="111"/>
  <c r="G164" i="111"/>
  <c r="BE164" i="111"/>
  <c r="BB164" i="111"/>
  <c r="AZ164" i="111"/>
  <c r="CC164" i="111"/>
  <c r="BD164" i="111"/>
  <c r="CT164" i="111"/>
  <c r="AI164" i="111"/>
  <c r="X164" i="111"/>
  <c r="CM164" i="111"/>
  <c r="D164" i="111"/>
  <c r="DG164" i="111"/>
  <c r="DU164" i="111"/>
  <c r="AY164" i="111"/>
  <c r="R164" i="111"/>
  <c r="W164" i="111"/>
  <c r="AV138" i="31" s="1"/>
  <c r="CB164" i="111"/>
  <c r="CJ164" i="111"/>
  <c r="CH164" i="111"/>
  <c r="FB164" i="111"/>
  <c r="S164" i="111"/>
  <c r="AR138" i="31" s="1"/>
  <c r="AO164" i="111"/>
  <c r="BN164" i="111"/>
  <c r="AG164" i="111"/>
  <c r="BW164" i="111"/>
  <c r="DA164" i="111"/>
  <c r="BR164" i="111"/>
  <c r="CA164" i="111"/>
  <c r="EP164" i="111"/>
  <c r="DM164" i="111"/>
  <c r="J164" i="111"/>
  <c r="AJ164" i="111"/>
  <c r="U164" i="111"/>
  <c r="AT138" i="31" s="1"/>
  <c r="AT164" i="111"/>
  <c r="EU164" i="111"/>
  <c r="CL164" i="111"/>
  <c r="AQ164" i="111"/>
  <c r="FC164" i="111"/>
  <c r="DP164" i="111"/>
  <c r="BZ164" i="111"/>
  <c r="EY164" i="111"/>
  <c r="BH164" i="111"/>
  <c r="AX164" i="111"/>
  <c r="CV164" i="111"/>
  <c r="EQ164" i="111"/>
  <c r="E164" i="111"/>
  <c r="AE164" i="111"/>
  <c r="D93" i="111"/>
  <c r="C138" i="31"/>
  <c r="D57" i="111"/>
  <c r="C101" i="31"/>
  <c r="AE101" i="31"/>
  <c r="K138" i="31"/>
  <c r="B16" i="199"/>
  <c r="B16" i="195"/>
  <c r="B16" i="192"/>
  <c r="B16" i="194"/>
  <c r="B16" i="206"/>
  <c r="B16" i="202"/>
  <c r="B16" i="193"/>
  <c r="B16" i="198"/>
  <c r="B16" i="201"/>
  <c r="B16" i="197"/>
  <c r="B16" i="39"/>
  <c r="B16" i="200"/>
  <c r="B16" i="204"/>
  <c r="B16" i="196"/>
  <c r="B16" i="205"/>
  <c r="B16" i="203"/>
  <c r="D140" i="31"/>
  <c r="E59" i="111"/>
  <c r="E95" i="111"/>
  <c r="E46" i="31"/>
  <c r="D103" i="31"/>
  <c r="I140" i="31"/>
  <c r="G103" i="31"/>
  <c r="E47" i="31"/>
  <c r="D104" i="31"/>
  <c r="L104" i="31"/>
  <c r="L141" i="31"/>
  <c r="Z149" i="31"/>
  <c r="Q112" i="31"/>
  <c r="CF175" i="111"/>
  <c r="DT175" i="111"/>
  <c r="ER175" i="111"/>
  <c r="ES175" i="111"/>
  <c r="BA175" i="111"/>
  <c r="ED175" i="111"/>
  <c r="DB175" i="111"/>
  <c r="EK175" i="111"/>
  <c r="BN175" i="111"/>
  <c r="DP175" i="111"/>
  <c r="BW175" i="111"/>
  <c r="BF175" i="111"/>
  <c r="DO175" i="111"/>
  <c r="BI175" i="111"/>
  <c r="DV175" i="111"/>
  <c r="K175" i="111"/>
  <c r="CE175" i="111"/>
  <c r="EY175" i="111"/>
  <c r="T175" i="111"/>
  <c r="AS149" i="31" s="1"/>
  <c r="CC175" i="111"/>
  <c r="AZ175" i="111"/>
  <c r="DE175" i="111"/>
  <c r="DM175" i="111"/>
  <c r="I175" i="111"/>
  <c r="AL175" i="111"/>
  <c r="DS175" i="111"/>
  <c r="AQ175" i="111"/>
  <c r="EQ175" i="111"/>
  <c r="X175" i="111"/>
  <c r="M175" i="111"/>
  <c r="Z175" i="111"/>
  <c r="EJ175" i="111"/>
  <c r="L175" i="111"/>
  <c r="CY175" i="111"/>
  <c r="CL175" i="111"/>
  <c r="CT175" i="111"/>
  <c r="DU175" i="111"/>
  <c r="BT175" i="111"/>
  <c r="CA175" i="111"/>
  <c r="BP175" i="111"/>
  <c r="V175" i="111"/>
  <c r="AU149" i="31" s="1"/>
  <c r="BZ175" i="111"/>
  <c r="CX175" i="111"/>
  <c r="S175" i="111"/>
  <c r="AR149" i="31" s="1"/>
  <c r="AO175" i="111"/>
  <c r="Q175" i="111"/>
  <c r="AB175" i="111"/>
  <c r="BG175" i="111"/>
  <c r="CN175" i="111"/>
  <c r="AY175" i="111"/>
  <c r="ET175" i="111"/>
  <c r="FE175" i="111"/>
  <c r="Y175" i="111"/>
  <c r="AR175" i="111"/>
  <c r="CV175" i="111"/>
  <c r="AA175" i="111"/>
  <c r="CM175" i="111"/>
  <c r="DD175" i="111"/>
  <c r="AJ175" i="111"/>
  <c r="BC175" i="111"/>
  <c r="AF175" i="111"/>
  <c r="DX175" i="111"/>
  <c r="R175" i="111"/>
  <c r="EP175" i="111"/>
  <c r="FF175" i="111"/>
  <c r="CG175" i="111"/>
  <c r="EA175" i="111"/>
  <c r="EO175" i="111"/>
  <c r="FD175" i="111"/>
  <c r="BX175" i="111"/>
  <c r="EN175" i="111"/>
  <c r="BL175" i="111"/>
  <c r="P175" i="111"/>
  <c r="AM175" i="111"/>
  <c r="F175" i="111"/>
  <c r="CU175" i="111"/>
  <c r="AS175" i="111"/>
  <c r="DY175" i="111"/>
  <c r="CW175" i="111"/>
  <c r="FG175" i="111"/>
  <c r="W175" i="111"/>
  <c r="AV149" i="31" s="1"/>
  <c r="DR175" i="111"/>
  <c r="AU175" i="111"/>
  <c r="EE175" i="111"/>
  <c r="BB175" i="111"/>
  <c r="EU175" i="111"/>
  <c r="CR175" i="111"/>
  <c r="DH175" i="111"/>
  <c r="AP175" i="111"/>
  <c r="AI175" i="111"/>
  <c r="AN175" i="111"/>
  <c r="AH175" i="111"/>
  <c r="D175" i="111"/>
  <c r="DL175" i="111"/>
  <c r="BD175" i="111"/>
  <c r="BE175" i="111"/>
  <c r="CO175" i="111"/>
  <c r="BK175" i="111"/>
  <c r="EH175" i="111"/>
  <c r="EB175" i="111"/>
  <c r="CB175" i="111"/>
  <c r="BH175" i="111"/>
  <c r="BU175" i="111"/>
  <c r="DW175" i="111"/>
  <c r="CS175" i="111"/>
  <c r="EC175" i="111"/>
  <c r="CD175" i="111"/>
  <c r="BJ175" i="111"/>
  <c r="FA175" i="111"/>
  <c r="AC175" i="111"/>
  <c r="EL175" i="111"/>
  <c r="DI175" i="111"/>
  <c r="BO175" i="111"/>
  <c r="EV175" i="111"/>
  <c r="EX175" i="111"/>
  <c r="AE175" i="111"/>
  <c r="FC175" i="111"/>
  <c r="DC175" i="111"/>
  <c r="J175" i="111"/>
  <c r="EM175" i="111"/>
  <c r="CZ175" i="111"/>
  <c r="AX175" i="111"/>
  <c r="BQ175" i="111"/>
  <c r="EF175" i="111"/>
  <c r="H175" i="111"/>
  <c r="EI175" i="111"/>
  <c r="BY175" i="111"/>
  <c r="G175" i="111"/>
  <c r="EW175" i="111"/>
  <c r="CK175" i="111"/>
  <c r="U175" i="111"/>
  <c r="AT149" i="31" s="1"/>
  <c r="AV175" i="111"/>
  <c r="DN175" i="111"/>
  <c r="DQ175" i="111"/>
  <c r="DJ175" i="111"/>
  <c r="DG175" i="111"/>
  <c r="AJ149" i="31" s="1"/>
  <c r="EZ175" i="111"/>
  <c r="CH175" i="111"/>
  <c r="N175" i="111"/>
  <c r="FB175" i="111"/>
  <c r="BV175" i="111"/>
  <c r="AK175" i="111"/>
  <c r="AW175" i="111"/>
  <c r="BR175" i="111"/>
  <c r="CQ175" i="111"/>
  <c r="DK175" i="111"/>
  <c r="AG175" i="111"/>
  <c r="CJ175" i="111"/>
  <c r="BS175" i="111"/>
  <c r="BM175" i="111"/>
  <c r="AT175" i="111"/>
  <c r="E175" i="111"/>
  <c r="EG175" i="111"/>
  <c r="DA175" i="111"/>
  <c r="O175" i="111"/>
  <c r="CP175" i="111"/>
  <c r="CI175" i="111"/>
  <c r="DZ175" i="111"/>
  <c r="DF175" i="111"/>
  <c r="AI149" i="31" s="1"/>
  <c r="AD175" i="111"/>
  <c r="AY63" i="111"/>
  <c r="O63" i="111"/>
  <c r="Q63" i="111"/>
  <c r="AM63" i="111"/>
  <c r="AU63" i="111"/>
  <c r="AL63" i="111"/>
  <c r="AD63" i="111"/>
  <c r="G63" i="111"/>
  <c r="AE63" i="111"/>
  <c r="AR63" i="111"/>
  <c r="AH63" i="111"/>
  <c r="AX63" i="111"/>
  <c r="BA63" i="111"/>
  <c r="W63" i="111"/>
  <c r="J63" i="111"/>
  <c r="AB63" i="111"/>
  <c r="AS63" i="111"/>
  <c r="AT63" i="111"/>
  <c r="BD63" i="111"/>
  <c r="AG63" i="111"/>
  <c r="R63" i="111"/>
  <c r="AI63" i="111"/>
  <c r="AA63" i="111"/>
  <c r="Z63" i="111"/>
  <c r="V63" i="111"/>
  <c r="AC63" i="111"/>
  <c r="K63" i="111"/>
  <c r="AQ63" i="111"/>
  <c r="BB63" i="111"/>
  <c r="H63" i="111"/>
  <c r="AN63" i="111"/>
  <c r="P63" i="111"/>
  <c r="Y63" i="111"/>
  <c r="X63" i="111"/>
  <c r="AF63" i="111"/>
  <c r="N63" i="111"/>
  <c r="T63" i="111"/>
  <c r="AO63" i="111"/>
  <c r="M63" i="111"/>
  <c r="AW63" i="111"/>
  <c r="U63" i="111"/>
  <c r="AP63" i="111"/>
  <c r="S63" i="111"/>
  <c r="BC63" i="111"/>
  <c r="AK63" i="111"/>
  <c r="L63" i="111"/>
  <c r="I63" i="111"/>
  <c r="AZ63" i="111"/>
  <c r="AV63" i="111"/>
  <c r="AJ63" i="111"/>
  <c r="G107" i="31"/>
  <c r="I144" i="31"/>
  <c r="D107" i="31"/>
  <c r="E50" i="31"/>
  <c r="M165" i="111"/>
  <c r="AU165" i="111"/>
  <c r="AY165" i="111"/>
  <c r="DI165" i="111"/>
  <c r="EH165" i="111"/>
  <c r="CG165" i="111"/>
  <c r="N165" i="111"/>
  <c r="AE165" i="111"/>
  <c r="EW165" i="111"/>
  <c r="DR165" i="111"/>
  <c r="AG165" i="111"/>
  <c r="T165" i="111"/>
  <c r="AS139" i="31" s="1"/>
  <c r="CJ165" i="111"/>
  <c r="CH165" i="111"/>
  <c r="H165" i="111"/>
  <c r="V165" i="111"/>
  <c r="AU139" i="31" s="1"/>
  <c r="CV165" i="111"/>
  <c r="BD165" i="111"/>
  <c r="DJ165" i="111"/>
  <c r="DC165" i="111"/>
  <c r="BQ165" i="111"/>
  <c r="ET165" i="111"/>
  <c r="W165" i="111"/>
  <c r="AV139" i="31" s="1"/>
  <c r="AA165" i="111"/>
  <c r="DW165" i="111"/>
  <c r="ES165" i="111"/>
  <c r="R165" i="111"/>
  <c r="AB165" i="111"/>
  <c r="CM165" i="111"/>
  <c r="AX165" i="111"/>
  <c r="FE165" i="111"/>
  <c r="EJ165" i="111"/>
  <c r="CL165" i="111"/>
  <c r="AL165" i="111"/>
  <c r="DK165" i="111"/>
  <c r="BF165" i="111"/>
  <c r="DU165" i="111"/>
  <c r="Z165" i="111"/>
  <c r="E165" i="111"/>
  <c r="ER165" i="111"/>
  <c r="EC165" i="111"/>
  <c r="ED165" i="111"/>
  <c r="AZ165" i="111"/>
  <c r="DZ165" i="111"/>
  <c r="AT165" i="111"/>
  <c r="BE165" i="111"/>
  <c r="S165" i="111"/>
  <c r="AR139" i="31" s="1"/>
  <c r="CN165" i="111"/>
  <c r="AP165" i="111"/>
  <c r="AF165" i="111"/>
  <c r="BC165" i="111"/>
  <c r="CO165" i="111"/>
  <c r="EQ165" i="111"/>
  <c r="G165" i="111"/>
  <c r="AQ165" i="111"/>
  <c r="CE165" i="111"/>
  <c r="BN165" i="111"/>
  <c r="EL165" i="111"/>
  <c r="AI165" i="111"/>
  <c r="CT165" i="111"/>
  <c r="AO165" i="111"/>
  <c r="EE165" i="111"/>
  <c r="DL165" i="111"/>
  <c r="CB165" i="111"/>
  <c r="FG165" i="111"/>
  <c r="DQ165" i="111"/>
  <c r="EX165" i="111"/>
  <c r="EZ165" i="111"/>
  <c r="DS165" i="111"/>
  <c r="BV165" i="111"/>
  <c r="DG165" i="111"/>
  <c r="BM165" i="111"/>
  <c r="CF165" i="111"/>
  <c r="DV165" i="111"/>
  <c r="EI165" i="111"/>
  <c r="BX165" i="111"/>
  <c r="AH165" i="111"/>
  <c r="AC165" i="111"/>
  <c r="FA165" i="111"/>
  <c r="CY165" i="111"/>
  <c r="DP165" i="111"/>
  <c r="BG165" i="111"/>
  <c r="AN165" i="111"/>
  <c r="BA165" i="111"/>
  <c r="K165" i="111"/>
  <c r="BB165" i="111"/>
  <c r="BK165" i="111"/>
  <c r="DE165" i="111"/>
  <c r="CC165" i="111"/>
  <c r="Q165" i="111"/>
  <c r="DF165" i="111"/>
  <c r="FF165" i="111"/>
  <c r="EM165" i="111"/>
  <c r="DM165" i="111"/>
  <c r="L165" i="111"/>
  <c r="DB165" i="111"/>
  <c r="AJ165" i="111"/>
  <c r="EO165" i="111"/>
  <c r="AD165" i="111"/>
  <c r="CX165" i="111"/>
  <c r="AR165" i="111"/>
  <c r="F165" i="111"/>
  <c r="EU165" i="111"/>
  <c r="CP165" i="111"/>
  <c r="Y165" i="111"/>
  <c r="EB165" i="111"/>
  <c r="EF165" i="111"/>
  <c r="AS165" i="111"/>
  <c r="FB165" i="111"/>
  <c r="BW165" i="111"/>
  <c r="DN165" i="111"/>
  <c r="EK165" i="111"/>
  <c r="BH165" i="111"/>
  <c r="X165" i="111"/>
  <c r="CD165" i="111"/>
  <c r="J165" i="111"/>
  <c r="EG165" i="111"/>
  <c r="CW165" i="111"/>
  <c r="BU165" i="111"/>
  <c r="BL165" i="111"/>
  <c r="U165" i="111"/>
  <c r="AT139" i="31" s="1"/>
  <c r="EN165" i="111"/>
  <c r="BZ165" i="111"/>
  <c r="AM165" i="111"/>
  <c r="BJ165" i="111"/>
  <c r="CK165" i="111"/>
  <c r="EA165" i="111"/>
  <c r="FC165" i="111"/>
  <c r="D165" i="111"/>
  <c r="BY165" i="111"/>
  <c r="CI165" i="111"/>
  <c r="AV165" i="111"/>
  <c r="BP165" i="111"/>
  <c r="CA165" i="111"/>
  <c r="DD165" i="111"/>
  <c r="AG139" i="31" s="1"/>
  <c r="DO165" i="111"/>
  <c r="DA165" i="111"/>
  <c r="AK165" i="111"/>
  <c r="O165" i="111"/>
  <c r="CQ165" i="111"/>
  <c r="AW165" i="111"/>
  <c r="BS165" i="111"/>
  <c r="EP165" i="111"/>
  <c r="DY165" i="111"/>
  <c r="CZ165" i="111"/>
  <c r="AC139" i="31" s="1"/>
  <c r="EV165" i="111"/>
  <c r="DH165" i="111"/>
  <c r="CR165" i="111"/>
  <c r="I165" i="111"/>
  <c r="BO165" i="111"/>
  <c r="DT165" i="111"/>
  <c r="BR165" i="111"/>
  <c r="P165" i="111"/>
  <c r="EY165" i="111"/>
  <c r="DX165" i="111"/>
  <c r="BT165" i="111"/>
  <c r="BI165" i="111"/>
  <c r="CS165" i="111"/>
  <c r="FD165" i="111"/>
  <c r="CU165" i="111"/>
  <c r="I26" i="199"/>
  <c r="I26" i="197"/>
  <c r="I26" i="204"/>
  <c r="I26" i="195"/>
  <c r="I26" i="39"/>
  <c r="I26" i="202"/>
  <c r="I26" i="192"/>
  <c r="I26" i="200"/>
  <c r="C22" i="33"/>
  <c r="C22" i="190"/>
  <c r="Q111" i="31"/>
  <c r="Z148" i="31"/>
  <c r="AC67" i="111"/>
  <c r="H67" i="111"/>
  <c r="M67" i="111"/>
  <c r="AP67" i="111"/>
  <c r="AT67" i="111"/>
  <c r="AL67" i="111"/>
  <c r="AZ67" i="111"/>
  <c r="O67" i="111"/>
  <c r="L67" i="111"/>
  <c r="AS67" i="111"/>
  <c r="AK67" i="111"/>
  <c r="BB67" i="111"/>
  <c r="AD67" i="111"/>
  <c r="W67" i="111"/>
  <c r="Q67" i="111"/>
  <c r="AM67" i="111"/>
  <c r="AX67" i="111"/>
  <c r="AA67" i="111"/>
  <c r="AE67" i="111"/>
  <c r="P67" i="111"/>
  <c r="U67" i="111"/>
  <c r="AU67" i="111"/>
  <c r="AW67" i="111"/>
  <c r="AH67" i="111"/>
  <c r="V67" i="111"/>
  <c r="S67" i="111"/>
  <c r="AQ67" i="111"/>
  <c r="T67" i="111"/>
  <c r="AO67" i="111"/>
  <c r="AG67" i="111"/>
  <c r="AN67" i="111"/>
  <c r="AY67" i="111"/>
  <c r="K67" i="111"/>
  <c r="I67" i="111"/>
  <c r="N67" i="111"/>
  <c r="Z67" i="111"/>
  <c r="BC67" i="111"/>
  <c r="AV67" i="111"/>
  <c r="BD67" i="111"/>
  <c r="R67" i="111"/>
  <c r="BA67" i="111"/>
  <c r="J67" i="111"/>
  <c r="Y67" i="111"/>
  <c r="AR67" i="111"/>
  <c r="AF67" i="111"/>
  <c r="AJ67" i="111"/>
  <c r="G67" i="111"/>
  <c r="AI67" i="111"/>
  <c r="X67" i="111"/>
  <c r="AB67" i="111"/>
  <c r="F139" i="111"/>
  <c r="AH139" i="111"/>
  <c r="T139" i="111"/>
  <c r="K139" i="111"/>
  <c r="AK139" i="111"/>
  <c r="AG139" i="111"/>
  <c r="J139" i="111"/>
  <c r="AE139" i="111"/>
  <c r="AE229" i="31" s="1"/>
  <c r="O102" i="40" s="1"/>
  <c r="AD139" i="111"/>
  <c r="AD229" i="31" s="1"/>
  <c r="N102" i="40" s="1"/>
  <c r="I139" i="111"/>
  <c r="H139" i="111"/>
  <c r="R139" i="111"/>
  <c r="R229" i="31" s="1"/>
  <c r="N67" i="40" s="1"/>
  <c r="AP139" i="111"/>
  <c r="AP229" i="31" s="1"/>
  <c r="N137" i="40" s="1"/>
  <c r="W139" i="111"/>
  <c r="AI139" i="111"/>
  <c r="U139" i="111"/>
  <c r="AC139" i="111"/>
  <c r="AC229" i="31" s="1"/>
  <c r="M102" i="40" s="1"/>
  <c r="O139" i="111"/>
  <c r="O229" i="31" s="1"/>
  <c r="K67" i="40" s="1"/>
  <c r="AJ139" i="111"/>
  <c r="X139" i="111"/>
  <c r="D139" i="111"/>
  <c r="E139" i="111"/>
  <c r="AQ139" i="111"/>
  <c r="AQ229" i="31" s="1"/>
  <c r="O137" i="40" s="1"/>
  <c r="AB139" i="111"/>
  <c r="AB229" i="31" s="1"/>
  <c r="L102" i="40" s="1"/>
  <c r="Y139" i="111"/>
  <c r="M139" i="111"/>
  <c r="AO139" i="111"/>
  <c r="AO229" i="31" s="1"/>
  <c r="M137" i="40" s="1"/>
  <c r="C229" i="31"/>
  <c r="Q139" i="111"/>
  <c r="Q229" i="31" s="1"/>
  <c r="M67" i="40" s="1"/>
  <c r="AL139" i="111"/>
  <c r="AL229" i="31" s="1"/>
  <c r="J137" i="40" s="1"/>
  <c r="P139" i="111"/>
  <c r="P229" i="31" s="1"/>
  <c r="L67" i="40" s="1"/>
  <c r="L139" i="111"/>
  <c r="AN139" i="111"/>
  <c r="AN229" i="31" s="1"/>
  <c r="L137" i="40" s="1"/>
  <c r="AA139" i="111"/>
  <c r="AA229" i="31" s="1"/>
  <c r="K102" i="40" s="1"/>
  <c r="V139" i="111"/>
  <c r="AM139" i="111"/>
  <c r="AM229" i="31" s="1"/>
  <c r="K137" i="40" s="1"/>
  <c r="G139" i="111"/>
  <c r="N139" i="111"/>
  <c r="N229" i="31" s="1"/>
  <c r="J67" i="40" s="1"/>
  <c r="Z139" i="111"/>
  <c r="Z229" i="31" s="1"/>
  <c r="J102" i="40" s="1"/>
  <c r="AF139" i="111"/>
  <c r="S139" i="111"/>
  <c r="S229" i="31" s="1"/>
  <c r="O67" i="40" s="1"/>
  <c r="AP35" i="111"/>
  <c r="BB35" i="111"/>
  <c r="E76" i="111"/>
  <c r="E40" i="111"/>
  <c r="D121" i="31"/>
  <c r="AD35" i="111"/>
  <c r="L84" i="31"/>
  <c r="K11" i="36" s="1"/>
  <c r="L121" i="31"/>
  <c r="K121" i="31"/>
  <c r="AE84" i="31"/>
  <c r="AC35" i="111"/>
  <c r="AB35" i="111"/>
  <c r="P35" i="111"/>
  <c r="C68" i="31" s="1"/>
  <c r="E10" i="34" s="1"/>
  <c r="J51" i="111"/>
  <c r="BA51" i="111"/>
  <c r="AK51" i="111"/>
  <c r="V51" i="111"/>
  <c r="S51" i="111"/>
  <c r="AR51" i="111"/>
  <c r="AJ51" i="111"/>
  <c r="M51" i="111"/>
  <c r="BD51" i="111"/>
  <c r="AQ51" i="111"/>
  <c r="AH51" i="111"/>
  <c r="BC51" i="111"/>
  <c r="AB51" i="111"/>
  <c r="H51" i="111"/>
  <c r="U51" i="111"/>
  <c r="AU51" i="111"/>
  <c r="AW51" i="111"/>
  <c r="AC51" i="111"/>
  <c r="AG51" i="111"/>
  <c r="AT51" i="111"/>
  <c r="X51" i="111"/>
  <c r="Y51" i="111"/>
  <c r="BB51" i="111"/>
  <c r="W51" i="111"/>
  <c r="AP51" i="111"/>
  <c r="AL51" i="111"/>
  <c r="G51" i="111"/>
  <c r="AM51" i="111"/>
  <c r="AO51" i="111"/>
  <c r="N51" i="111"/>
  <c r="AF51" i="111"/>
  <c r="AZ51" i="111"/>
  <c r="AA51" i="111"/>
  <c r="AD51" i="111"/>
  <c r="AS51" i="111"/>
  <c r="Q51" i="111"/>
  <c r="AY51" i="111"/>
  <c r="P51" i="111"/>
  <c r="L51" i="111"/>
  <c r="AE51" i="111"/>
  <c r="AX51" i="111"/>
  <c r="O51" i="111"/>
  <c r="R51" i="111"/>
  <c r="AV51" i="111"/>
  <c r="K51" i="111"/>
  <c r="T51" i="111"/>
  <c r="Z51" i="111"/>
  <c r="AN51" i="111"/>
  <c r="I51" i="111"/>
  <c r="AI51" i="111"/>
  <c r="Q88" i="31"/>
  <c r="Z125" i="31"/>
  <c r="L125" i="31"/>
  <c r="L88" i="31"/>
  <c r="D125" i="31"/>
  <c r="E80" i="111"/>
  <c r="E44" i="111"/>
  <c r="AK116" i="111"/>
  <c r="E116" i="111"/>
  <c r="G116" i="111"/>
  <c r="K116" i="111"/>
  <c r="AG116" i="111"/>
  <c r="T116" i="111"/>
  <c r="W116" i="111"/>
  <c r="AP116" i="111"/>
  <c r="AP206" i="31" s="1"/>
  <c r="N114" i="40" s="1"/>
  <c r="AE116" i="111"/>
  <c r="AE206" i="31" s="1"/>
  <c r="O79" i="40" s="1"/>
  <c r="AH116" i="111"/>
  <c r="F116" i="111"/>
  <c r="O116" i="111"/>
  <c r="O206" i="31" s="1"/>
  <c r="K44" i="40" s="1"/>
  <c r="AL116" i="111"/>
  <c r="AL206" i="31" s="1"/>
  <c r="J114" i="40" s="1"/>
  <c r="AF116" i="111"/>
  <c r="J116" i="111"/>
  <c r="Z116" i="111"/>
  <c r="Z206" i="31" s="1"/>
  <c r="J79" i="40" s="1"/>
  <c r="AM116" i="111"/>
  <c r="AM206" i="31" s="1"/>
  <c r="K114" i="40" s="1"/>
  <c r="AO116" i="111"/>
  <c r="AO206" i="31" s="1"/>
  <c r="M114" i="40" s="1"/>
  <c r="H116" i="111"/>
  <c r="X116" i="111"/>
  <c r="AB116" i="111"/>
  <c r="AB206" i="31" s="1"/>
  <c r="L79" i="40" s="1"/>
  <c r="AQ116" i="111"/>
  <c r="AQ206" i="31" s="1"/>
  <c r="O114" i="40" s="1"/>
  <c r="L116" i="111"/>
  <c r="P116" i="111"/>
  <c r="P206" i="31" s="1"/>
  <c r="L44" i="40" s="1"/>
  <c r="I116" i="111"/>
  <c r="Y116" i="111"/>
  <c r="AA116" i="111"/>
  <c r="AA206" i="31" s="1"/>
  <c r="K79" i="40" s="1"/>
  <c r="D116" i="111"/>
  <c r="S116" i="111"/>
  <c r="S206" i="31" s="1"/>
  <c r="O44" i="40" s="1"/>
  <c r="U116" i="111"/>
  <c r="AD116" i="111"/>
  <c r="AD206" i="31" s="1"/>
  <c r="N79" i="40" s="1"/>
  <c r="V116" i="111"/>
  <c r="Q116" i="111"/>
  <c r="Q206" i="31" s="1"/>
  <c r="M44" i="40" s="1"/>
  <c r="AJ116" i="111"/>
  <c r="AI116" i="111"/>
  <c r="M116" i="111"/>
  <c r="C206" i="31"/>
  <c r="AN116" i="111"/>
  <c r="AN206" i="31" s="1"/>
  <c r="L114" i="40" s="1"/>
  <c r="R116" i="111"/>
  <c r="R206" i="31" s="1"/>
  <c r="N44" i="40" s="1"/>
  <c r="N116" i="111"/>
  <c r="N206" i="31" s="1"/>
  <c r="J44" i="40" s="1"/>
  <c r="AC116" i="111"/>
  <c r="AC206" i="31" s="1"/>
  <c r="M79" i="40" s="1"/>
  <c r="F55" i="111"/>
  <c r="E136" i="31"/>
  <c r="F91" i="111"/>
  <c r="AJ137" i="111"/>
  <c r="M137" i="111"/>
  <c r="C227" i="31"/>
  <c r="AO137" i="111"/>
  <c r="AO227" i="31" s="1"/>
  <c r="M135" i="40" s="1"/>
  <c r="AQ137" i="111"/>
  <c r="AQ227" i="31" s="1"/>
  <c r="O135" i="40" s="1"/>
  <c r="AG137" i="111"/>
  <c r="T137" i="111"/>
  <c r="G137" i="111"/>
  <c r="AD137" i="111"/>
  <c r="AD227" i="31" s="1"/>
  <c r="N100" i="40" s="1"/>
  <c r="R137" i="111"/>
  <c r="R227" i="31" s="1"/>
  <c r="N65" i="40" s="1"/>
  <c r="AA137" i="111"/>
  <c r="AA227" i="31" s="1"/>
  <c r="K100" i="40" s="1"/>
  <c r="AH137" i="111"/>
  <c r="U137" i="111"/>
  <c r="H137" i="111"/>
  <c r="AM137" i="111"/>
  <c r="AM227" i="31" s="1"/>
  <c r="K135" i="40" s="1"/>
  <c r="AL137" i="111"/>
  <c r="AL227" i="31" s="1"/>
  <c r="J135" i="40" s="1"/>
  <c r="AK137" i="111"/>
  <c r="E137" i="111"/>
  <c r="L137" i="111"/>
  <c r="N137" i="111"/>
  <c r="N227" i="31" s="1"/>
  <c r="J65" i="40" s="1"/>
  <c r="O137" i="111"/>
  <c r="O227" i="31" s="1"/>
  <c r="K65" i="40" s="1"/>
  <c r="W137" i="111"/>
  <c r="AE137" i="111"/>
  <c r="AE227" i="31" s="1"/>
  <c r="O100" i="40" s="1"/>
  <c r="AI137" i="111"/>
  <c r="AN137" i="111"/>
  <c r="AN227" i="31" s="1"/>
  <c r="L135" i="40" s="1"/>
  <c r="AF137" i="111"/>
  <c r="I137" i="111"/>
  <c r="AB137" i="111"/>
  <c r="AB227" i="31" s="1"/>
  <c r="L100" i="40" s="1"/>
  <c r="AP137" i="111"/>
  <c r="AP227" i="31" s="1"/>
  <c r="N135" i="40" s="1"/>
  <c r="Q137" i="111"/>
  <c r="Q227" i="31" s="1"/>
  <c r="M65" i="40" s="1"/>
  <c r="F137" i="111"/>
  <c r="K137" i="111"/>
  <c r="J137" i="111"/>
  <c r="X137" i="111"/>
  <c r="D137" i="111"/>
  <c r="AC137" i="111"/>
  <c r="AC227" i="31" s="1"/>
  <c r="M100" i="40" s="1"/>
  <c r="S137" i="111"/>
  <c r="S227" i="31" s="1"/>
  <c r="O65" i="40" s="1"/>
  <c r="P137" i="111"/>
  <c r="P227" i="31" s="1"/>
  <c r="L65" i="40" s="1"/>
  <c r="V137" i="111"/>
  <c r="Y137" i="111"/>
  <c r="Z137" i="111"/>
  <c r="Z227" i="31" s="1"/>
  <c r="J100" i="40" s="1"/>
  <c r="E42" i="111"/>
  <c r="D123" i="31"/>
  <c r="E78" i="111"/>
  <c r="G86" i="31"/>
  <c r="I123" i="31"/>
  <c r="AD105" i="111"/>
  <c r="O105" i="111"/>
  <c r="AN105" i="111"/>
  <c r="Q105" i="111"/>
  <c r="AR105" i="111"/>
  <c r="AK105" i="111"/>
  <c r="AQ105" i="111"/>
  <c r="AC105" i="111"/>
  <c r="N105" i="111"/>
  <c r="AS105" i="111"/>
  <c r="R105" i="111"/>
  <c r="U105" i="111"/>
  <c r="AJ105" i="111"/>
  <c r="BC105" i="111"/>
  <c r="W105" i="111"/>
  <c r="AW105" i="111"/>
  <c r="Z105" i="111"/>
  <c r="G105" i="111"/>
  <c r="K105" i="111"/>
  <c r="AG105" i="111"/>
  <c r="L105" i="111"/>
  <c r="M105" i="111"/>
  <c r="AV105" i="111"/>
  <c r="AT105" i="111"/>
  <c r="V105" i="111"/>
  <c r="AH105" i="111"/>
  <c r="J105" i="111"/>
  <c r="BA105" i="111"/>
  <c r="AX105" i="111"/>
  <c r="BD105" i="111"/>
  <c r="H105" i="111"/>
  <c r="AE105" i="111"/>
  <c r="P105" i="111"/>
  <c r="AU105" i="111"/>
  <c r="I105" i="111"/>
  <c r="T105" i="111"/>
  <c r="AZ105" i="111"/>
  <c r="BB105" i="111"/>
  <c r="AY105" i="111"/>
  <c r="X105" i="111"/>
  <c r="AI105" i="111"/>
  <c r="AA105" i="111"/>
  <c r="AF105" i="111"/>
  <c r="Y105" i="111"/>
  <c r="AB105" i="111"/>
  <c r="AM105" i="111"/>
  <c r="AO105" i="111"/>
  <c r="S105" i="111"/>
  <c r="AP105" i="111"/>
  <c r="AL105" i="111"/>
  <c r="Z150" i="31"/>
  <c r="Q113" i="31"/>
  <c r="AU176" i="111"/>
  <c r="E176" i="111"/>
  <c r="T176" i="111"/>
  <c r="AS150" i="31" s="1"/>
  <c r="DF176" i="111"/>
  <c r="EG176" i="111"/>
  <c r="AP176" i="111"/>
  <c r="Q176" i="111"/>
  <c r="BG176" i="111"/>
  <c r="CW176" i="111"/>
  <c r="AJ176" i="111"/>
  <c r="AV176" i="111"/>
  <c r="CQ176" i="111"/>
  <c r="AQ176" i="111"/>
  <c r="V176" i="111"/>
  <c r="AU150" i="31" s="1"/>
  <c r="BP176" i="111"/>
  <c r="CN176" i="111"/>
  <c r="BC176" i="111"/>
  <c r="DA176" i="111"/>
  <c r="BY176" i="111"/>
  <c r="CT176" i="111"/>
  <c r="BX176" i="111"/>
  <c r="DN176" i="111"/>
  <c r="Y176" i="111"/>
  <c r="CE176" i="111"/>
  <c r="F176" i="111"/>
  <c r="H176" i="111"/>
  <c r="S176" i="111"/>
  <c r="AR150" i="31" s="1"/>
  <c r="FC176" i="111"/>
  <c r="DX176" i="111"/>
  <c r="BZ176" i="111"/>
  <c r="AN176" i="111"/>
  <c r="AY176" i="111"/>
  <c r="DO176" i="111"/>
  <c r="DS176" i="111"/>
  <c r="EK176" i="111"/>
  <c r="FF176" i="111"/>
  <c r="FG176" i="111"/>
  <c r="W176" i="111"/>
  <c r="AV150" i="31" s="1"/>
  <c r="EW176" i="111"/>
  <c r="EZ176" i="111"/>
  <c r="DU176" i="111"/>
  <c r="BJ176" i="111"/>
  <c r="EF176" i="111"/>
  <c r="AS176" i="111"/>
  <c r="BN176" i="111"/>
  <c r="CS176" i="111"/>
  <c r="EL176" i="111"/>
  <c r="AA176" i="111"/>
  <c r="M176" i="111"/>
  <c r="Z176" i="111"/>
  <c r="EN176" i="111"/>
  <c r="AL176" i="111"/>
  <c r="DL176" i="111"/>
  <c r="CC176" i="111"/>
  <c r="CA176" i="111"/>
  <c r="BL176" i="111"/>
  <c r="CZ176" i="111"/>
  <c r="EJ176" i="111"/>
  <c r="BF176" i="111"/>
  <c r="N176" i="111"/>
  <c r="BE176" i="111"/>
  <c r="J176" i="111"/>
  <c r="BQ176" i="111"/>
  <c r="BT176" i="111"/>
  <c r="G176" i="111"/>
  <c r="AB176" i="111"/>
  <c r="DJ176" i="111"/>
  <c r="CD176" i="111"/>
  <c r="BU176" i="111"/>
  <c r="AH176" i="111"/>
  <c r="ES176" i="111"/>
  <c r="DZ176" i="111"/>
  <c r="FB176" i="111"/>
  <c r="FA176" i="111"/>
  <c r="DR176" i="111"/>
  <c r="BR176" i="111"/>
  <c r="AI176" i="111"/>
  <c r="BV176" i="111"/>
  <c r="EC176" i="111"/>
  <c r="DC176" i="111"/>
  <c r="BK176" i="111"/>
  <c r="EQ176" i="111"/>
  <c r="ER176" i="111"/>
  <c r="O176" i="111"/>
  <c r="AE176" i="111"/>
  <c r="EA176" i="111"/>
  <c r="CR176" i="111"/>
  <c r="BA176" i="111"/>
  <c r="AW176" i="111"/>
  <c r="CB176" i="111"/>
  <c r="AO176" i="111"/>
  <c r="ED176" i="111"/>
  <c r="DH176" i="111"/>
  <c r="EH176" i="111"/>
  <c r="AD176" i="111"/>
  <c r="L176" i="111"/>
  <c r="DW176" i="111"/>
  <c r="AC176" i="111"/>
  <c r="DP176" i="111"/>
  <c r="CG176" i="111"/>
  <c r="K176" i="111"/>
  <c r="D176" i="111"/>
  <c r="CP176" i="111"/>
  <c r="CO176" i="111"/>
  <c r="AG176" i="111"/>
  <c r="AK176" i="111"/>
  <c r="BW176" i="111"/>
  <c r="CJ176" i="111"/>
  <c r="CM176" i="111"/>
  <c r="CI176" i="111"/>
  <c r="DT176" i="111"/>
  <c r="X176" i="111"/>
  <c r="AM176" i="111"/>
  <c r="DY176" i="111"/>
  <c r="EX176" i="111"/>
  <c r="U176" i="111"/>
  <c r="AT150" i="31" s="1"/>
  <c r="DQ176" i="111"/>
  <c r="EM176" i="111"/>
  <c r="EO176" i="111"/>
  <c r="DI176" i="111"/>
  <c r="CY176" i="111"/>
  <c r="EY176" i="111"/>
  <c r="CX176" i="111"/>
  <c r="DV176" i="111"/>
  <c r="FD176" i="111"/>
  <c r="BB176" i="111"/>
  <c r="CV176" i="111"/>
  <c r="DK176" i="111"/>
  <c r="EU176" i="111"/>
  <c r="BO176" i="111"/>
  <c r="AX176" i="111"/>
  <c r="DE176" i="111"/>
  <c r="AZ176" i="111"/>
  <c r="DM176" i="111"/>
  <c r="BM176" i="111"/>
  <c r="CL176" i="111"/>
  <c r="DD176" i="111"/>
  <c r="EV176" i="111"/>
  <c r="BS176" i="111"/>
  <c r="EI176" i="111"/>
  <c r="R176" i="111"/>
  <c r="AF176" i="111"/>
  <c r="AR176" i="111"/>
  <c r="CK176" i="111"/>
  <c r="EE176" i="111"/>
  <c r="AT176" i="111"/>
  <c r="CU176" i="111"/>
  <c r="EP176" i="111"/>
  <c r="CF176" i="111"/>
  <c r="P176" i="111"/>
  <c r="CH176" i="111"/>
  <c r="I176" i="111"/>
  <c r="ET176" i="111"/>
  <c r="DG176" i="111"/>
  <c r="BD176" i="111"/>
  <c r="BH176" i="111"/>
  <c r="FE176" i="111"/>
  <c r="DB176" i="111"/>
  <c r="BI176" i="111"/>
  <c r="EB176" i="111"/>
  <c r="E133" i="31"/>
  <c r="F52" i="111"/>
  <c r="F88" i="111"/>
  <c r="AZ97" i="111"/>
  <c r="S97" i="111"/>
  <c r="AK97" i="111"/>
  <c r="AL97" i="111"/>
  <c r="R97" i="111"/>
  <c r="AI97" i="111"/>
  <c r="AY97" i="111"/>
  <c r="Q97" i="111"/>
  <c r="AV97" i="111"/>
  <c r="AS97" i="111"/>
  <c r="AX97" i="111"/>
  <c r="AH97" i="111"/>
  <c r="AG97" i="111"/>
  <c r="AA97" i="111"/>
  <c r="U97" i="111"/>
  <c r="N97" i="111"/>
  <c r="K97" i="111"/>
  <c r="I97" i="111"/>
  <c r="AC97" i="111"/>
  <c r="W97" i="111"/>
  <c r="P97" i="111"/>
  <c r="AB97" i="111"/>
  <c r="AW97" i="111"/>
  <c r="AO97" i="111"/>
  <c r="AM97" i="111"/>
  <c r="AT97" i="111"/>
  <c r="AN97" i="111"/>
  <c r="AF97" i="111"/>
  <c r="BD97" i="111"/>
  <c r="BC97" i="111"/>
  <c r="AR97" i="111"/>
  <c r="T97" i="111"/>
  <c r="L97" i="111"/>
  <c r="X97" i="111"/>
  <c r="M97" i="111"/>
  <c r="O97" i="111"/>
  <c r="BB97" i="111"/>
  <c r="Z97" i="111"/>
  <c r="V97" i="111"/>
  <c r="AJ97" i="111"/>
  <c r="AP97" i="111"/>
  <c r="G97" i="111"/>
  <c r="J97" i="111"/>
  <c r="AD97" i="111"/>
  <c r="H97" i="111"/>
  <c r="AE97" i="111"/>
  <c r="AQ97" i="111"/>
  <c r="AU97" i="111"/>
  <c r="Y97" i="111"/>
  <c r="BA97" i="111"/>
  <c r="C8" i="33"/>
  <c r="C8" i="190"/>
  <c r="C143" i="31"/>
  <c r="C106" i="31"/>
  <c r="D98" i="111"/>
  <c r="D62" i="111"/>
  <c r="D45" i="111"/>
  <c r="C89" i="31"/>
  <c r="D81" i="111"/>
  <c r="C126" i="31"/>
  <c r="L126" i="31"/>
  <c r="L89" i="31"/>
  <c r="E83" i="111"/>
  <c r="E47" i="111"/>
  <c r="D128" i="31"/>
  <c r="K128" i="31"/>
  <c r="AE91" i="31"/>
  <c r="Z47" i="111"/>
  <c r="AD47" i="111"/>
  <c r="AE47" i="111"/>
  <c r="R47" i="111"/>
  <c r="T47" i="111"/>
  <c r="W47" i="111"/>
  <c r="O47" i="111"/>
  <c r="AT47" i="111"/>
  <c r="AW47" i="111"/>
  <c r="BA47" i="111"/>
  <c r="M47" i="111"/>
  <c r="AJ47" i="111"/>
  <c r="AF47" i="111"/>
  <c r="AV47" i="111"/>
  <c r="AC47" i="111"/>
  <c r="AG47" i="111"/>
  <c r="U47" i="111"/>
  <c r="AX47" i="111"/>
  <c r="AN47" i="111"/>
  <c r="AK47" i="111"/>
  <c r="AZ47" i="111"/>
  <c r="BD47" i="111"/>
  <c r="N47" i="111"/>
  <c r="AP47" i="111"/>
  <c r="AS47" i="111"/>
  <c r="Y47" i="111"/>
  <c r="K47" i="111"/>
  <c r="AQ47" i="111"/>
  <c r="AI47" i="111"/>
  <c r="S47" i="111"/>
  <c r="AL47" i="111"/>
  <c r="AH47" i="111"/>
  <c r="AY47" i="111"/>
  <c r="AR47" i="111"/>
  <c r="AO47" i="111"/>
  <c r="BC47" i="111"/>
  <c r="H47" i="111"/>
  <c r="BB47" i="111"/>
  <c r="X47" i="111"/>
  <c r="I47" i="111"/>
  <c r="AB47" i="111"/>
  <c r="Q47" i="111"/>
  <c r="AM47" i="111"/>
  <c r="G47" i="111"/>
  <c r="L47" i="111"/>
  <c r="V47" i="111"/>
  <c r="P47" i="111"/>
  <c r="AU47" i="111"/>
  <c r="AA47" i="111"/>
  <c r="J47" i="111"/>
  <c r="J50" i="111"/>
  <c r="P50" i="111"/>
  <c r="AQ50" i="111"/>
  <c r="Z50" i="111"/>
  <c r="AK50" i="111"/>
  <c r="AL50" i="111"/>
  <c r="AJ50" i="111"/>
  <c r="BB50" i="111"/>
  <c r="AB50" i="111"/>
  <c r="AI50" i="111"/>
  <c r="AW50" i="111"/>
  <c r="AS50" i="111"/>
  <c r="Y50" i="111"/>
  <c r="AO50" i="111"/>
  <c r="AT50" i="111"/>
  <c r="AN50" i="111"/>
  <c r="AX50" i="111"/>
  <c r="AP50" i="111"/>
  <c r="X50" i="111"/>
  <c r="AV50" i="111"/>
  <c r="O50" i="111"/>
  <c r="AA50" i="111"/>
  <c r="AH50" i="111"/>
  <c r="K50" i="111"/>
  <c r="R50" i="111"/>
  <c r="AZ50" i="111"/>
  <c r="BD50" i="111"/>
  <c r="T50" i="111"/>
  <c r="BC50" i="111"/>
  <c r="S50" i="111"/>
  <c r="AC50" i="111"/>
  <c r="Q50" i="111"/>
  <c r="AE50" i="111"/>
  <c r="AD50" i="111"/>
  <c r="AR50" i="111"/>
  <c r="AF50" i="111"/>
  <c r="G50" i="111"/>
  <c r="AM50" i="111"/>
  <c r="M50" i="111"/>
  <c r="BA50" i="111"/>
  <c r="W50" i="111"/>
  <c r="L50" i="111"/>
  <c r="AG50" i="111"/>
  <c r="I50" i="111"/>
  <c r="AU50" i="111"/>
  <c r="AY50" i="111"/>
  <c r="V50" i="111"/>
  <c r="H50" i="111"/>
  <c r="N50" i="111"/>
  <c r="U50" i="111"/>
  <c r="AJ122" i="111"/>
  <c r="AF122" i="111"/>
  <c r="W122" i="111"/>
  <c r="AL122" i="111"/>
  <c r="AL212" i="31" s="1"/>
  <c r="J120" i="40" s="1"/>
  <c r="AQ122" i="111"/>
  <c r="AQ212" i="31" s="1"/>
  <c r="O120" i="40" s="1"/>
  <c r="Q122" i="111"/>
  <c r="Q212" i="31" s="1"/>
  <c r="M50" i="40" s="1"/>
  <c r="AH122" i="111"/>
  <c r="H122" i="111"/>
  <c r="V122" i="111"/>
  <c r="AO122" i="111"/>
  <c r="AO212" i="31" s="1"/>
  <c r="M120" i="40" s="1"/>
  <c r="AC122" i="111"/>
  <c r="AC212" i="31" s="1"/>
  <c r="M85" i="40" s="1"/>
  <c r="M122" i="111"/>
  <c r="U122" i="111"/>
  <c r="AE122" i="111"/>
  <c r="AE212" i="31" s="1"/>
  <c r="O85" i="40" s="1"/>
  <c r="P122" i="111"/>
  <c r="P212" i="31" s="1"/>
  <c r="L50" i="40" s="1"/>
  <c r="Y122" i="111"/>
  <c r="F122" i="111"/>
  <c r="S122" i="111"/>
  <c r="S212" i="31" s="1"/>
  <c r="O50" i="40" s="1"/>
  <c r="Z122" i="111"/>
  <c r="Z212" i="31" s="1"/>
  <c r="J85" i="40" s="1"/>
  <c r="X122" i="111"/>
  <c r="K122" i="111"/>
  <c r="AP122" i="111"/>
  <c r="AP212" i="31" s="1"/>
  <c r="N120" i="40" s="1"/>
  <c r="G122" i="111"/>
  <c r="AK122" i="111"/>
  <c r="AD122" i="111"/>
  <c r="AD212" i="31" s="1"/>
  <c r="N85" i="40" s="1"/>
  <c r="AM122" i="111"/>
  <c r="AM212" i="31" s="1"/>
  <c r="K120" i="40" s="1"/>
  <c r="AI122" i="111"/>
  <c r="AG122" i="111"/>
  <c r="C212" i="31"/>
  <c r="T122" i="111"/>
  <c r="R122" i="111"/>
  <c r="R212" i="31" s="1"/>
  <c r="N50" i="40" s="1"/>
  <c r="J122" i="111"/>
  <c r="AN122" i="111"/>
  <c r="AN212" i="31" s="1"/>
  <c r="L120" i="40" s="1"/>
  <c r="I122" i="111"/>
  <c r="D122" i="111"/>
  <c r="E122" i="111"/>
  <c r="N122" i="111"/>
  <c r="N212" i="31" s="1"/>
  <c r="J50" i="40" s="1"/>
  <c r="AB122" i="111"/>
  <c r="AB212" i="31" s="1"/>
  <c r="L85" i="40" s="1"/>
  <c r="O122" i="111"/>
  <c r="O212" i="31" s="1"/>
  <c r="K50" i="40" s="1"/>
  <c r="AA122" i="111"/>
  <c r="AA212" i="31" s="1"/>
  <c r="K85" i="40" s="1"/>
  <c r="L122" i="111"/>
  <c r="S89" i="111"/>
  <c r="AW89" i="111"/>
  <c r="AH89" i="111"/>
  <c r="AT89" i="111"/>
  <c r="AQ89" i="111"/>
  <c r="BB89" i="111"/>
  <c r="K89" i="111"/>
  <c r="Z89" i="111"/>
  <c r="AG89" i="111"/>
  <c r="AS89" i="111"/>
  <c r="AD89" i="111"/>
  <c r="AM89" i="111"/>
  <c r="AL89" i="111"/>
  <c r="I89" i="111"/>
  <c r="Y89" i="111"/>
  <c r="N89" i="111"/>
  <c r="AC89" i="111"/>
  <c r="J89" i="111"/>
  <c r="M89" i="111"/>
  <c r="H89" i="111"/>
  <c r="AF89" i="111"/>
  <c r="AA89" i="111"/>
  <c r="AO89" i="111"/>
  <c r="AP89" i="111"/>
  <c r="L89" i="111"/>
  <c r="AY89" i="111"/>
  <c r="U89" i="111"/>
  <c r="AX89" i="111"/>
  <c r="Q89" i="111"/>
  <c r="R89" i="111"/>
  <c r="O89" i="111"/>
  <c r="AE89" i="111"/>
  <c r="AK89" i="111"/>
  <c r="AR89" i="111"/>
  <c r="AB89" i="111"/>
  <c r="G89" i="111"/>
  <c r="BA89" i="111"/>
  <c r="T89" i="111"/>
  <c r="AJ89" i="111"/>
  <c r="V89" i="111"/>
  <c r="BD89" i="111"/>
  <c r="AU89" i="111"/>
  <c r="P89" i="111"/>
  <c r="AN89" i="111"/>
  <c r="AV89" i="111"/>
  <c r="X89" i="111"/>
  <c r="AZ89" i="111"/>
  <c r="BC89" i="111"/>
  <c r="W89" i="111"/>
  <c r="AI89" i="111"/>
  <c r="L97" i="31"/>
  <c r="L134" i="31"/>
  <c r="I21" i="195"/>
  <c r="F43" i="111"/>
  <c r="F79" i="111"/>
  <c r="E124" i="31"/>
  <c r="AG43" i="111"/>
  <c r="U43" i="111"/>
  <c r="V43" i="111"/>
  <c r="AW43" i="111"/>
  <c r="Z43" i="111"/>
  <c r="AR43" i="111"/>
  <c r="AU43" i="111"/>
  <c r="AF43" i="111"/>
  <c r="AO43" i="111"/>
  <c r="P43" i="111"/>
  <c r="H43" i="111"/>
  <c r="AI43" i="111"/>
  <c r="AY43" i="111"/>
  <c r="AS43" i="111"/>
  <c r="T43" i="111"/>
  <c r="AH43" i="111"/>
  <c r="S43" i="111"/>
  <c r="AN43" i="111"/>
  <c r="R43" i="111"/>
  <c r="AJ43" i="111"/>
  <c r="AA43" i="111"/>
  <c r="AT43" i="111"/>
  <c r="AD43" i="111"/>
  <c r="Q43" i="111"/>
  <c r="AP43" i="111"/>
  <c r="X43" i="111"/>
  <c r="AE43" i="111"/>
  <c r="Y43" i="111"/>
  <c r="G43" i="111"/>
  <c r="BB43" i="111"/>
  <c r="AB43" i="111"/>
  <c r="AZ43" i="111"/>
  <c r="AK43" i="111"/>
  <c r="BD43" i="111"/>
  <c r="BC43" i="111"/>
  <c r="M43" i="111"/>
  <c r="AL43" i="111"/>
  <c r="BA43" i="111"/>
  <c r="I43" i="111"/>
  <c r="AV43" i="111"/>
  <c r="AQ43" i="111"/>
  <c r="AM43" i="111"/>
  <c r="AC43" i="111"/>
  <c r="K43" i="111"/>
  <c r="AX43" i="111"/>
  <c r="J43" i="111"/>
  <c r="N43" i="111"/>
  <c r="O43" i="111"/>
  <c r="L43" i="111"/>
  <c r="W43" i="111"/>
  <c r="AE108" i="31"/>
  <c r="K145" i="31"/>
  <c r="D127" i="31"/>
  <c r="E46" i="111"/>
  <c r="E82" i="111"/>
  <c r="AG121" i="111"/>
  <c r="L121" i="111"/>
  <c r="H121" i="111"/>
  <c r="O121" i="111"/>
  <c r="O211" i="31" s="1"/>
  <c r="K49" i="40" s="1"/>
  <c r="AC121" i="111"/>
  <c r="AC211" i="31" s="1"/>
  <c r="M84" i="40" s="1"/>
  <c r="R121" i="111"/>
  <c r="R211" i="31" s="1"/>
  <c r="N49" i="40" s="1"/>
  <c r="J121" i="111"/>
  <c r="D121" i="111"/>
  <c r="AH121" i="111"/>
  <c r="Z121" i="111"/>
  <c r="Z211" i="31" s="1"/>
  <c r="J84" i="40" s="1"/>
  <c r="AN121" i="111"/>
  <c r="AN211" i="31" s="1"/>
  <c r="L119" i="40" s="1"/>
  <c r="AF121" i="111"/>
  <c r="W121" i="111"/>
  <c r="I121" i="111"/>
  <c r="S121" i="111"/>
  <c r="S211" i="31" s="1"/>
  <c r="O49" i="40" s="1"/>
  <c r="Q121" i="111"/>
  <c r="Q211" i="31" s="1"/>
  <c r="M49" i="40" s="1"/>
  <c r="X121" i="111"/>
  <c r="M121" i="111"/>
  <c r="AB121" i="111"/>
  <c r="AB211" i="31" s="1"/>
  <c r="L84" i="40" s="1"/>
  <c r="AA121" i="111"/>
  <c r="AA211" i="31" s="1"/>
  <c r="K84" i="40" s="1"/>
  <c r="AD121" i="111"/>
  <c r="AD211" i="31" s="1"/>
  <c r="N84" i="40" s="1"/>
  <c r="Y121" i="111"/>
  <c r="U121" i="111"/>
  <c r="AP121" i="111"/>
  <c r="AP211" i="31" s="1"/>
  <c r="N119" i="40" s="1"/>
  <c r="E121" i="111"/>
  <c r="T121" i="111"/>
  <c r="N121" i="111"/>
  <c r="N211" i="31" s="1"/>
  <c r="J49" i="40" s="1"/>
  <c r="K121" i="111"/>
  <c r="AI121" i="111"/>
  <c r="AO121" i="111"/>
  <c r="AO211" i="31" s="1"/>
  <c r="M119" i="40" s="1"/>
  <c r="V121" i="111"/>
  <c r="P121" i="111"/>
  <c r="P211" i="31" s="1"/>
  <c r="L49" i="40" s="1"/>
  <c r="C211" i="31"/>
  <c r="AE121" i="111"/>
  <c r="AE211" i="31" s="1"/>
  <c r="O84" i="40" s="1"/>
  <c r="AL121" i="111"/>
  <c r="AL211" i="31" s="1"/>
  <c r="J119" i="40" s="1"/>
  <c r="AK121" i="111"/>
  <c r="F121" i="111"/>
  <c r="AM121" i="111"/>
  <c r="AM211" i="31" s="1"/>
  <c r="K119" i="40" s="1"/>
  <c r="G121" i="111"/>
  <c r="AJ121" i="111"/>
  <c r="AQ121" i="111"/>
  <c r="AQ211" i="31" s="1"/>
  <c r="O119" i="40" s="1"/>
  <c r="F49" i="111"/>
  <c r="E130" i="31"/>
  <c r="F85" i="111"/>
  <c r="K130" i="31"/>
  <c r="AE93" i="31"/>
  <c r="D85" i="31"/>
  <c r="E28" i="31"/>
  <c r="Q85" i="31"/>
  <c r="Z122" i="31"/>
  <c r="E102" i="111"/>
  <c r="D147" i="31"/>
  <c r="E66" i="111"/>
  <c r="D110" i="31"/>
  <c r="E53" i="31"/>
  <c r="L147" i="31"/>
  <c r="L110" i="31"/>
  <c r="D54" i="111"/>
  <c r="C135" i="31"/>
  <c r="D90" i="111"/>
  <c r="C98" i="31"/>
  <c r="D129" i="31"/>
  <c r="E48" i="111"/>
  <c r="E84" i="111"/>
  <c r="F59" i="111"/>
  <c r="E140" i="31"/>
  <c r="F95" i="111"/>
  <c r="D13" i="33"/>
  <c r="D13" i="190"/>
  <c r="H68" i="111"/>
  <c r="AR68" i="111"/>
  <c r="R68" i="111"/>
  <c r="Q68" i="111"/>
  <c r="T68" i="111"/>
  <c r="BB68" i="111"/>
  <c r="O68" i="111"/>
  <c r="AI68" i="111"/>
  <c r="L68" i="111"/>
  <c r="AF68" i="111"/>
  <c r="AK68" i="111"/>
  <c r="AM68" i="111"/>
  <c r="AO68" i="111"/>
  <c r="AB68" i="111"/>
  <c r="AE68" i="111"/>
  <c r="AY68" i="111"/>
  <c r="W68" i="111"/>
  <c r="N68" i="111"/>
  <c r="I68" i="111"/>
  <c r="BA68" i="111"/>
  <c r="K68" i="111"/>
  <c r="BC68" i="111"/>
  <c r="AL68" i="111"/>
  <c r="X68" i="111"/>
  <c r="M68" i="111"/>
  <c r="U68" i="111"/>
  <c r="AT68" i="111"/>
  <c r="J68" i="111"/>
  <c r="AN68" i="111"/>
  <c r="AS68" i="111"/>
  <c r="V68" i="111"/>
  <c r="AU68" i="111"/>
  <c r="Z68" i="111"/>
  <c r="AQ68" i="111"/>
  <c r="AG68" i="111"/>
  <c r="G68" i="111"/>
  <c r="S68" i="111"/>
  <c r="AH68" i="111"/>
  <c r="AZ68" i="111"/>
  <c r="BD68" i="111"/>
  <c r="AX68" i="111"/>
  <c r="AV68" i="111"/>
  <c r="AA68" i="111"/>
  <c r="P149" i="31" s="1"/>
  <c r="AW68" i="111"/>
  <c r="AC68" i="111"/>
  <c r="P68" i="111"/>
  <c r="AP68" i="111"/>
  <c r="AD68" i="111"/>
  <c r="Y68" i="111"/>
  <c r="AJ68" i="111"/>
  <c r="C33" i="33"/>
  <c r="C33" i="190"/>
  <c r="Q107" i="31"/>
  <c r="Z144" i="31"/>
  <c r="D63" i="111"/>
  <c r="C144" i="31"/>
  <c r="D99" i="111"/>
  <c r="C107" i="31"/>
  <c r="L26" i="199"/>
  <c r="L26" i="39"/>
  <c r="L26" i="197"/>
  <c r="L26" i="202"/>
  <c r="K139" i="31"/>
  <c r="AE102" i="31"/>
  <c r="G58" i="111"/>
  <c r="Q58" i="111"/>
  <c r="AP58" i="111"/>
  <c r="N58" i="111"/>
  <c r="AR58" i="111"/>
  <c r="X58" i="111"/>
  <c r="AD58" i="111"/>
  <c r="W58" i="111"/>
  <c r="AG58" i="111"/>
  <c r="AB58" i="111"/>
  <c r="AV58" i="111"/>
  <c r="AX58" i="111"/>
  <c r="BA58" i="111"/>
  <c r="I58" i="111"/>
  <c r="R58" i="111"/>
  <c r="AK58" i="111"/>
  <c r="AU58" i="111"/>
  <c r="AY58" i="111"/>
  <c r="P58" i="111"/>
  <c r="BC58" i="111"/>
  <c r="AT58" i="111"/>
  <c r="BB58" i="111"/>
  <c r="AI58" i="111"/>
  <c r="S58" i="111"/>
  <c r="H58" i="111"/>
  <c r="BD58" i="111"/>
  <c r="AO58" i="111"/>
  <c r="Z58" i="111"/>
  <c r="J58" i="111"/>
  <c r="AF58" i="111"/>
  <c r="U58" i="111"/>
  <c r="O58" i="111"/>
  <c r="AH58" i="111"/>
  <c r="AZ58" i="111"/>
  <c r="AJ58" i="111"/>
  <c r="AM58" i="111"/>
  <c r="L58" i="111"/>
  <c r="AL58" i="111"/>
  <c r="M58" i="111"/>
  <c r="AS58" i="111"/>
  <c r="Y58" i="111"/>
  <c r="AW58" i="111"/>
  <c r="K58" i="111"/>
  <c r="AQ58" i="111"/>
  <c r="V58" i="111"/>
  <c r="T58" i="111"/>
  <c r="AC58" i="111"/>
  <c r="AN58" i="111"/>
  <c r="AE58" i="111"/>
  <c r="AA58" i="111"/>
  <c r="L139" i="31"/>
  <c r="L102" i="31"/>
  <c r="G35" i="192"/>
  <c r="G35" i="202"/>
  <c r="G35" i="200"/>
  <c r="G35" i="195"/>
  <c r="G35" i="197"/>
  <c r="G35" i="204"/>
  <c r="G35" i="39"/>
  <c r="G35" i="199"/>
  <c r="R35" i="111"/>
  <c r="C70" i="31" s="1"/>
  <c r="T195" i="31"/>
  <c r="J195" i="31"/>
  <c r="H195" i="31"/>
  <c r="M195" i="31"/>
  <c r="R195" i="31"/>
  <c r="Q195" i="31"/>
  <c r="L195" i="31"/>
  <c r="G195" i="31"/>
  <c r="O195" i="31"/>
  <c r="AT35" i="111"/>
  <c r="N35" i="111"/>
  <c r="C66" i="31" s="1"/>
  <c r="AQ35" i="111"/>
  <c r="AJ35" i="111"/>
  <c r="J121" i="31"/>
  <c r="AA35" i="111"/>
  <c r="AV35" i="111"/>
  <c r="B12" i="201"/>
  <c r="B12" i="197"/>
  <c r="B12" i="193"/>
  <c r="B12" i="199"/>
  <c r="B12" i="192"/>
  <c r="B12" i="206"/>
  <c r="B12" i="194"/>
  <c r="B12" i="196"/>
  <c r="B12" i="205"/>
  <c r="B12" i="203"/>
  <c r="B12" i="39"/>
  <c r="B12" i="200"/>
  <c r="B12" i="195"/>
  <c r="B12" i="198"/>
  <c r="B12" i="204"/>
  <c r="B12" i="202"/>
  <c r="E42" i="31"/>
  <c r="D99" i="31"/>
  <c r="DO172" i="111"/>
  <c r="AT172" i="111"/>
  <c r="CW172" i="111"/>
  <c r="DP172" i="111"/>
  <c r="V172" i="111"/>
  <c r="AU146" i="31" s="1"/>
  <c r="BE172" i="111"/>
  <c r="CT172" i="111"/>
  <c r="D172" i="111"/>
  <c r="CB172" i="111"/>
  <c r="AZ172" i="111"/>
  <c r="EP172" i="111"/>
  <c r="AM172" i="111"/>
  <c r="E172" i="111"/>
  <c r="CZ172" i="111"/>
  <c r="AA172" i="111"/>
  <c r="DS172" i="111"/>
  <c r="EK172" i="111"/>
  <c r="H172" i="111"/>
  <c r="BG172" i="111"/>
  <c r="BX172" i="111"/>
  <c r="K172" i="111"/>
  <c r="CE172" i="111"/>
  <c r="CU172" i="111"/>
  <c r="BB172" i="111"/>
  <c r="AY172" i="111"/>
  <c r="DH172" i="111"/>
  <c r="EL172" i="111"/>
  <c r="BV172" i="111"/>
  <c r="CM172" i="111"/>
  <c r="DQ172" i="111"/>
  <c r="G172" i="111"/>
  <c r="BA172" i="111"/>
  <c r="FC172" i="111"/>
  <c r="N172" i="111"/>
  <c r="BQ172" i="111"/>
  <c r="BP172" i="111"/>
  <c r="W172" i="111"/>
  <c r="AV146" i="31" s="1"/>
  <c r="DT172" i="111"/>
  <c r="EH172" i="111"/>
  <c r="BF172" i="111"/>
  <c r="BO172" i="111"/>
  <c r="EQ172" i="111"/>
  <c r="T172" i="111"/>
  <c r="AS146" i="31" s="1"/>
  <c r="FA172" i="111"/>
  <c r="EI172" i="111"/>
  <c r="AW172" i="111"/>
  <c r="DJ172" i="111"/>
  <c r="BN172" i="111"/>
  <c r="AJ172" i="111"/>
  <c r="FB172" i="111"/>
  <c r="CQ172" i="111"/>
  <c r="AF172" i="111"/>
  <c r="DF172" i="111"/>
  <c r="CP172" i="111"/>
  <c r="AU172" i="111"/>
  <c r="DG172" i="111"/>
  <c r="CH172" i="111"/>
  <c r="AH172" i="111"/>
  <c r="DE172" i="111"/>
  <c r="DK172" i="111"/>
  <c r="EA172" i="111"/>
  <c r="AR172" i="111"/>
  <c r="CV172" i="111"/>
  <c r="AX172" i="111"/>
  <c r="BH172" i="111"/>
  <c r="EV172" i="111"/>
  <c r="BW172" i="111"/>
  <c r="BR172" i="111"/>
  <c r="ER172" i="111"/>
  <c r="F172" i="111"/>
  <c r="AG172" i="111"/>
  <c r="CL172" i="111"/>
  <c r="BU172" i="111"/>
  <c r="L172" i="111"/>
  <c r="CS172" i="111"/>
  <c r="DR172" i="111"/>
  <c r="AO172" i="111"/>
  <c r="BY172" i="111"/>
  <c r="P172" i="111"/>
  <c r="DN172" i="111"/>
  <c r="DD172" i="111"/>
  <c r="Z172" i="111"/>
  <c r="DA172" i="111"/>
  <c r="DB172" i="111"/>
  <c r="Q172" i="111"/>
  <c r="BM172" i="111"/>
  <c r="AE172" i="111"/>
  <c r="BJ172" i="111"/>
  <c r="AI172" i="111"/>
  <c r="DW172" i="111"/>
  <c r="O172" i="111"/>
  <c r="CC172" i="111"/>
  <c r="CR172" i="111"/>
  <c r="EC172" i="111"/>
  <c r="BL172" i="111"/>
  <c r="AQ172" i="111"/>
  <c r="BT172" i="111"/>
  <c r="AS172" i="111"/>
  <c r="AV172" i="111"/>
  <c r="BZ172" i="111"/>
  <c r="BS172" i="111"/>
  <c r="FD172" i="111"/>
  <c r="EW172" i="111"/>
  <c r="EO172" i="111"/>
  <c r="S172" i="111"/>
  <c r="AR146" i="31" s="1"/>
  <c r="FG172" i="111"/>
  <c r="J172" i="111"/>
  <c r="BD172" i="111"/>
  <c r="CX172" i="111"/>
  <c r="AP146" i="31" s="1"/>
  <c r="ET172" i="111"/>
  <c r="EZ172" i="111"/>
  <c r="BI172" i="111"/>
  <c r="EU172" i="111"/>
  <c r="U172" i="111"/>
  <c r="AT146" i="31" s="1"/>
  <c r="DU172" i="111"/>
  <c r="DI172" i="111"/>
  <c r="R172" i="111"/>
  <c r="EX172" i="111"/>
  <c r="CF172" i="111"/>
  <c r="CD172" i="111"/>
  <c r="CY172" i="111"/>
  <c r="EB172" i="111"/>
  <c r="I172" i="111"/>
  <c r="X172" i="111"/>
  <c r="ED172" i="111"/>
  <c r="AP172" i="111"/>
  <c r="DM172" i="111"/>
  <c r="AB172" i="111"/>
  <c r="AK172" i="111"/>
  <c r="FE172" i="111"/>
  <c r="EF172" i="111"/>
  <c r="CA172" i="111"/>
  <c r="EG172" i="111"/>
  <c r="EN172" i="111"/>
  <c r="EM172" i="111"/>
  <c r="DL172" i="111"/>
  <c r="CI172" i="111"/>
  <c r="AD172" i="111"/>
  <c r="AC172" i="111"/>
  <c r="FF172" i="111"/>
  <c r="ES172" i="111"/>
  <c r="CO172" i="111"/>
  <c r="AL172" i="111"/>
  <c r="AN172" i="111"/>
  <c r="M172" i="111"/>
  <c r="DV172" i="111"/>
  <c r="EJ172" i="111"/>
  <c r="CN172" i="111"/>
  <c r="CK172" i="111"/>
  <c r="BC172" i="111"/>
  <c r="CG172" i="111"/>
  <c r="CJ172" i="111"/>
  <c r="DX172" i="111"/>
  <c r="Y172" i="111"/>
  <c r="EE172" i="111"/>
  <c r="DY172" i="111"/>
  <c r="DC172" i="111"/>
  <c r="DZ172" i="111"/>
  <c r="EY172" i="111"/>
  <c r="BK172" i="111"/>
  <c r="E65" i="111"/>
  <c r="E101" i="111"/>
  <c r="D146" i="31"/>
  <c r="C29" i="190"/>
  <c r="C29" i="33"/>
  <c r="K150" i="31"/>
  <c r="AE113" i="31"/>
  <c r="C12" i="33"/>
  <c r="C12" i="190"/>
  <c r="L133" i="31"/>
  <c r="L96" i="31"/>
  <c r="D88" i="111"/>
  <c r="D52" i="111"/>
  <c r="C96" i="31"/>
  <c r="C133" i="31"/>
  <c r="I133" i="31"/>
  <c r="G96" i="31"/>
  <c r="BC88" i="111"/>
  <c r="M88" i="111"/>
  <c r="AO88" i="111"/>
  <c r="AN88" i="111"/>
  <c r="AW88" i="111"/>
  <c r="X88" i="111"/>
  <c r="AG88" i="111"/>
  <c r="W88" i="111"/>
  <c r="AS88" i="111"/>
  <c r="AA88" i="111"/>
  <c r="R88" i="111"/>
  <c r="AM88" i="111"/>
  <c r="AZ88" i="111"/>
  <c r="AT88" i="111"/>
  <c r="AF88" i="111"/>
  <c r="U88" i="111"/>
  <c r="N88" i="111"/>
  <c r="AL88" i="111"/>
  <c r="J88" i="111"/>
  <c r="BA88" i="111"/>
  <c r="AJ88" i="111"/>
  <c r="K88" i="111"/>
  <c r="AI88" i="111"/>
  <c r="O88" i="111"/>
  <c r="BB88" i="111"/>
  <c r="AH88" i="111"/>
  <c r="I88" i="111"/>
  <c r="AX88" i="111"/>
  <c r="T88" i="111"/>
  <c r="AD88" i="111"/>
  <c r="AB88" i="111"/>
  <c r="BD88" i="111"/>
  <c r="Z88" i="111"/>
  <c r="AY88" i="111"/>
  <c r="G88" i="111"/>
  <c r="H88" i="111"/>
  <c r="AQ88" i="111"/>
  <c r="Y88" i="111"/>
  <c r="AC88" i="111"/>
  <c r="V88" i="111"/>
  <c r="AR88" i="111"/>
  <c r="AE88" i="111"/>
  <c r="AV88" i="111"/>
  <c r="Q88" i="111"/>
  <c r="AK88" i="111"/>
  <c r="S88" i="111"/>
  <c r="AP88" i="111"/>
  <c r="L88" i="111"/>
  <c r="AU88" i="111"/>
  <c r="P88" i="111"/>
  <c r="D105" i="31"/>
  <c r="E48" i="31"/>
  <c r="AE105" i="31"/>
  <c r="K142" i="31"/>
  <c r="W62" i="111"/>
  <c r="AJ62" i="111"/>
  <c r="AG62" i="111"/>
  <c r="Z62" i="111"/>
  <c r="Y62" i="111"/>
  <c r="AE62" i="111"/>
  <c r="AX62" i="111"/>
  <c r="AU62" i="111"/>
  <c r="X62" i="111"/>
  <c r="K62" i="111"/>
  <c r="AD62" i="111"/>
  <c r="BA62" i="111"/>
  <c r="N62" i="111"/>
  <c r="G62" i="111"/>
  <c r="AF62" i="111"/>
  <c r="AQ62" i="111"/>
  <c r="AZ62" i="111"/>
  <c r="T62" i="111"/>
  <c r="P62" i="111"/>
  <c r="AW62" i="111"/>
  <c r="L62" i="111"/>
  <c r="AP62" i="111"/>
  <c r="AR62" i="111"/>
  <c r="AL62" i="111"/>
  <c r="U62" i="111"/>
  <c r="AH62" i="111"/>
  <c r="AY62" i="111"/>
  <c r="BC62" i="111"/>
  <c r="BB62" i="111"/>
  <c r="AK62" i="111"/>
  <c r="I62" i="111"/>
  <c r="AS62" i="111"/>
  <c r="AB62" i="111"/>
  <c r="AA62" i="111"/>
  <c r="AT62" i="111"/>
  <c r="J62" i="111"/>
  <c r="M62" i="111"/>
  <c r="O62" i="111"/>
  <c r="AI62" i="111"/>
  <c r="AC62" i="111"/>
  <c r="BD62" i="111"/>
  <c r="AM62" i="111"/>
  <c r="V62" i="111"/>
  <c r="AN62" i="111"/>
  <c r="Q62" i="111"/>
  <c r="AO62" i="111"/>
  <c r="AV62" i="111"/>
  <c r="R62" i="111"/>
  <c r="H62" i="111"/>
  <c r="S62" i="111"/>
  <c r="B13" i="200"/>
  <c r="B13" i="197"/>
  <c r="B13" i="202"/>
  <c r="B13" i="198"/>
  <c r="B13" i="206"/>
  <c r="B13" i="203"/>
  <c r="B13" i="205"/>
  <c r="B13" i="195"/>
  <c r="B13" i="201"/>
  <c r="B13" i="194"/>
  <c r="B13" i="193"/>
  <c r="B13" i="199"/>
  <c r="B13" i="204"/>
  <c r="B13" i="39"/>
  <c r="B13" i="196"/>
  <c r="B13" i="192"/>
  <c r="K126" i="31"/>
  <c r="AE89" i="31"/>
  <c r="BC45" i="111"/>
  <c r="W45" i="111"/>
  <c r="U45" i="111"/>
  <c r="AV45" i="111"/>
  <c r="AB45" i="111"/>
  <c r="AO45" i="111"/>
  <c r="AD45" i="111"/>
  <c r="O45" i="111"/>
  <c r="I45" i="111"/>
  <c r="AT45" i="111"/>
  <c r="Y45" i="111"/>
  <c r="AI45" i="111"/>
  <c r="AY45" i="111"/>
  <c r="H45" i="111"/>
  <c r="M45" i="111"/>
  <c r="AM45" i="111"/>
  <c r="BB45" i="111"/>
  <c r="AA45" i="111"/>
  <c r="AC45" i="111"/>
  <c r="P45" i="111"/>
  <c r="J45" i="111"/>
  <c r="AL45" i="111"/>
  <c r="AP45" i="111"/>
  <c r="AZ45" i="111"/>
  <c r="V45" i="111"/>
  <c r="S45" i="111"/>
  <c r="Q45" i="111"/>
  <c r="AN45" i="111"/>
  <c r="AS45" i="111"/>
  <c r="AE45" i="111"/>
  <c r="L45" i="111"/>
  <c r="AR45" i="111"/>
  <c r="AQ45" i="111"/>
  <c r="N45" i="111"/>
  <c r="BD45" i="111"/>
  <c r="AF45" i="111"/>
  <c r="G45" i="111"/>
  <c r="AK45" i="111"/>
  <c r="AH45" i="111"/>
  <c r="AJ45" i="111"/>
  <c r="X45" i="111"/>
  <c r="AX45" i="111"/>
  <c r="BA45" i="111"/>
  <c r="K45" i="111"/>
  <c r="R45" i="111"/>
  <c r="AU45" i="111"/>
  <c r="AW45" i="111"/>
  <c r="Z45" i="111"/>
  <c r="AG45" i="111"/>
  <c r="T45" i="111"/>
  <c r="AO154" i="111"/>
  <c r="N154" i="111"/>
  <c r="EL154" i="111"/>
  <c r="AN154" i="111"/>
  <c r="EM154" i="111"/>
  <c r="AY154" i="111"/>
  <c r="DW154" i="111"/>
  <c r="CF154" i="111"/>
  <c r="DZ154" i="111"/>
  <c r="CM154" i="111"/>
  <c r="J154" i="111"/>
  <c r="BJ154" i="111"/>
  <c r="DO154" i="111"/>
  <c r="AL154" i="111"/>
  <c r="EC154" i="111"/>
  <c r="AS154" i="111"/>
  <c r="Y154" i="111"/>
  <c r="EF154" i="111"/>
  <c r="DV154" i="111"/>
  <c r="AV154" i="111"/>
  <c r="CB154" i="111"/>
  <c r="ES154" i="111"/>
  <c r="BV154" i="111"/>
  <c r="L154" i="111"/>
  <c r="BG154" i="111"/>
  <c r="AF154" i="111"/>
  <c r="EA154" i="111"/>
  <c r="BO154" i="111"/>
  <c r="AM154" i="111"/>
  <c r="CA154" i="111"/>
  <c r="AH154" i="111"/>
  <c r="DH154" i="111"/>
  <c r="AK128" i="31" s="1"/>
  <c r="T154" i="111"/>
  <c r="AS128" i="31" s="1"/>
  <c r="FF154" i="111"/>
  <c r="FD154" i="111"/>
  <c r="E154" i="111"/>
  <c r="BB154" i="111"/>
  <c r="FG154" i="111"/>
  <c r="DI154" i="111"/>
  <c r="BK154" i="111"/>
  <c r="CP154" i="111"/>
  <c r="DR154" i="111"/>
  <c r="R154" i="111"/>
  <c r="EI154" i="111"/>
  <c r="FB154" i="111"/>
  <c r="D154" i="111"/>
  <c r="DU154" i="111"/>
  <c r="DP154" i="111"/>
  <c r="AA154" i="111"/>
  <c r="BN154" i="111"/>
  <c r="DK154" i="111"/>
  <c r="BU154" i="111"/>
  <c r="EY154" i="111"/>
  <c r="BT154" i="111"/>
  <c r="DX154" i="111"/>
  <c r="AK154" i="111"/>
  <c r="CR154" i="111"/>
  <c r="EZ154" i="111"/>
  <c r="BC154" i="111"/>
  <c r="EH154" i="111"/>
  <c r="BX154" i="111"/>
  <c r="BZ154" i="111"/>
  <c r="EP154" i="111"/>
  <c r="DF154" i="111"/>
  <c r="BM154" i="111"/>
  <c r="AD154" i="111"/>
  <c r="EQ154" i="111"/>
  <c r="U154" i="111"/>
  <c r="AT128" i="31" s="1"/>
  <c r="Z154" i="111"/>
  <c r="CK154" i="111"/>
  <c r="CH154" i="111"/>
  <c r="CN154" i="111"/>
  <c r="AZ154" i="111"/>
  <c r="BQ154" i="111"/>
  <c r="CU154" i="111"/>
  <c r="DC154" i="111"/>
  <c r="BE154" i="111"/>
  <c r="EJ154" i="111"/>
  <c r="BI154" i="111"/>
  <c r="EX154" i="111"/>
  <c r="BP154" i="111"/>
  <c r="EO154" i="111"/>
  <c r="BY154" i="111"/>
  <c r="CG154" i="111"/>
  <c r="AU154" i="111"/>
  <c r="BL154" i="111"/>
  <c r="M154" i="111"/>
  <c r="BA154" i="111"/>
  <c r="CL154" i="111"/>
  <c r="DN154" i="111"/>
  <c r="AX154" i="111"/>
  <c r="DL154" i="111"/>
  <c r="AQ154" i="111"/>
  <c r="CJ154" i="111"/>
  <c r="EG154" i="111"/>
  <c r="G154" i="111"/>
  <c r="EU154" i="111"/>
  <c r="AP154" i="111"/>
  <c r="BH154" i="111"/>
  <c r="EW154" i="111"/>
  <c r="AB154" i="111"/>
  <c r="CW154" i="111"/>
  <c r="DY154" i="111"/>
  <c r="K154" i="111"/>
  <c r="DE154" i="111"/>
  <c r="DQ154" i="111"/>
  <c r="X154" i="111"/>
  <c r="BD154" i="111"/>
  <c r="DB154" i="111"/>
  <c r="EE154" i="111"/>
  <c r="FE154" i="111"/>
  <c r="F154" i="111"/>
  <c r="ET154" i="111"/>
  <c r="FA154" i="111"/>
  <c r="CE154" i="111"/>
  <c r="EK154" i="111"/>
  <c r="FC154" i="111"/>
  <c r="DG154" i="111"/>
  <c r="CV154" i="111"/>
  <c r="AG154" i="111"/>
  <c r="AJ154" i="111"/>
  <c r="BS154" i="111"/>
  <c r="AE154" i="111"/>
  <c r="CD154" i="111"/>
  <c r="Q154" i="111"/>
  <c r="BW154" i="111"/>
  <c r="AW154" i="111"/>
  <c r="DT154" i="111"/>
  <c r="CO154" i="111"/>
  <c r="CI154" i="111"/>
  <c r="CT154" i="111"/>
  <c r="DD154" i="111"/>
  <c r="W154" i="111"/>
  <c r="AV128" i="31" s="1"/>
  <c r="DJ154" i="111"/>
  <c r="CQ154" i="111"/>
  <c r="CZ154" i="111"/>
  <c r="EV154" i="111"/>
  <c r="DS154" i="111"/>
  <c r="EB154" i="111"/>
  <c r="S154" i="111"/>
  <c r="AR128" i="31" s="1"/>
  <c r="CC154" i="111"/>
  <c r="ER154" i="111"/>
  <c r="H154" i="111"/>
  <c r="BF154" i="111"/>
  <c r="DM154" i="111"/>
  <c r="I154" i="111"/>
  <c r="AT154" i="111"/>
  <c r="CX154" i="111"/>
  <c r="CS154" i="111"/>
  <c r="BR154" i="111"/>
  <c r="V154" i="111"/>
  <c r="AU128" i="31" s="1"/>
  <c r="P154" i="111"/>
  <c r="AR154" i="111"/>
  <c r="DA154" i="111"/>
  <c r="O154" i="111"/>
  <c r="CY154" i="111"/>
  <c r="AC154" i="111"/>
  <c r="AI154" i="111"/>
  <c r="EN154" i="111"/>
  <c r="ED154" i="111"/>
  <c r="G15" i="192"/>
  <c r="G15" i="200"/>
  <c r="CJ157" i="111"/>
  <c r="Z157" i="111"/>
  <c r="EX157" i="111"/>
  <c r="BX157" i="111"/>
  <c r="BE157" i="111"/>
  <c r="FF157" i="111"/>
  <c r="BN157" i="111"/>
  <c r="R157" i="111"/>
  <c r="T157" i="111"/>
  <c r="AS131" i="31" s="1"/>
  <c r="AZ157" i="111"/>
  <c r="CR157" i="111"/>
  <c r="CI157" i="111"/>
  <c r="DZ157" i="111"/>
  <c r="DP157" i="111"/>
  <c r="E157" i="111"/>
  <c r="CF157" i="111"/>
  <c r="CB157" i="111"/>
  <c r="AA157" i="111"/>
  <c r="EP157" i="111"/>
  <c r="DT157" i="111"/>
  <c r="K157" i="111"/>
  <c r="CU157" i="111"/>
  <c r="BC157" i="111"/>
  <c r="ES157" i="111"/>
  <c r="EZ157" i="111"/>
  <c r="EV157" i="111"/>
  <c r="U157" i="111"/>
  <c r="AT131" i="31" s="1"/>
  <c r="F157" i="111"/>
  <c r="CX157" i="111"/>
  <c r="BB157" i="111"/>
  <c r="AC157" i="111"/>
  <c r="CK157" i="111"/>
  <c r="M157" i="111"/>
  <c r="EI157" i="111"/>
  <c r="AM157" i="111"/>
  <c r="DI157" i="111"/>
  <c r="DG157" i="111"/>
  <c r="CG157" i="111"/>
  <c r="CW157" i="111"/>
  <c r="AU157" i="111"/>
  <c r="BW157" i="111"/>
  <c r="N157" i="111"/>
  <c r="BM157" i="111"/>
  <c r="BG157" i="111"/>
  <c r="CP157" i="111"/>
  <c r="I157" i="111"/>
  <c r="CY157" i="111"/>
  <c r="AK157" i="111"/>
  <c r="AD157" i="111"/>
  <c r="AQ157" i="111"/>
  <c r="DQ157" i="111"/>
  <c r="CM157" i="111"/>
  <c r="G157" i="111"/>
  <c r="V157" i="111"/>
  <c r="AU131" i="31" s="1"/>
  <c r="AX157" i="111"/>
  <c r="DA157" i="111"/>
  <c r="EJ157" i="111"/>
  <c r="BR157" i="111"/>
  <c r="CQ157" i="111"/>
  <c r="DL157" i="111"/>
  <c r="AO157" i="111"/>
  <c r="CT157" i="111"/>
  <c r="CO157" i="111"/>
  <c r="AV157" i="111"/>
  <c r="EL157" i="111"/>
  <c r="BD157" i="111"/>
  <c r="FE157" i="111"/>
  <c r="D157" i="111"/>
  <c r="CL157" i="111"/>
  <c r="CE157" i="111"/>
  <c r="Q157" i="111"/>
  <c r="J157" i="111"/>
  <c r="DO157" i="111"/>
  <c r="DK157" i="111"/>
  <c r="CD157" i="111"/>
  <c r="BH157" i="111"/>
  <c r="BV157" i="111"/>
  <c r="AF157" i="111"/>
  <c r="W157" i="111"/>
  <c r="AV131" i="31" s="1"/>
  <c r="AL157" i="111"/>
  <c r="BF157" i="111"/>
  <c r="AN157" i="111"/>
  <c r="BJ157" i="111"/>
  <c r="EK157" i="111"/>
  <c r="BP157" i="111"/>
  <c r="FA157" i="111"/>
  <c r="BU157" i="111"/>
  <c r="AH157" i="111"/>
  <c r="AG157" i="111"/>
  <c r="CV157" i="111"/>
  <c r="EA157" i="111"/>
  <c r="CZ157" i="111"/>
  <c r="EW157" i="111"/>
  <c r="BS157" i="111"/>
  <c r="FB157" i="111"/>
  <c r="CH157" i="111"/>
  <c r="EQ157" i="111"/>
  <c r="Y157" i="111"/>
  <c r="AJ157" i="111"/>
  <c r="EE157" i="111"/>
  <c r="DJ157" i="111"/>
  <c r="L157" i="111"/>
  <c r="FD157" i="111"/>
  <c r="O157" i="111"/>
  <c r="AY157" i="111"/>
  <c r="DV157" i="111"/>
  <c r="EN157" i="111"/>
  <c r="BL157" i="111"/>
  <c r="CS157" i="111"/>
  <c r="BO157" i="111"/>
  <c r="FC157" i="111"/>
  <c r="EB157" i="111"/>
  <c r="EC157" i="111"/>
  <c r="AS157" i="111"/>
  <c r="DF157" i="111"/>
  <c r="CA157" i="111"/>
  <c r="AI157" i="111"/>
  <c r="EO157" i="111"/>
  <c r="S157" i="111"/>
  <c r="AR131" i="31" s="1"/>
  <c r="BA157" i="111"/>
  <c r="AR157" i="111"/>
  <c r="AT157" i="111"/>
  <c r="BZ157" i="111"/>
  <c r="DU157" i="111"/>
  <c r="DD157" i="111"/>
  <c r="DM157" i="111"/>
  <c r="FG157" i="111"/>
  <c r="EG157" i="111"/>
  <c r="ED157" i="111"/>
  <c r="EU157" i="111"/>
  <c r="X157" i="111"/>
  <c r="DX157" i="111"/>
  <c r="BT157" i="111"/>
  <c r="DH157" i="111"/>
  <c r="AK131" i="31" s="1"/>
  <c r="EY157" i="111"/>
  <c r="AP157" i="111"/>
  <c r="EF157" i="111"/>
  <c r="H157" i="111"/>
  <c r="BK157" i="111"/>
  <c r="BY157" i="111"/>
  <c r="EM157" i="111"/>
  <c r="DN157" i="111"/>
  <c r="P157" i="111"/>
  <c r="DS157" i="111"/>
  <c r="CN157" i="111"/>
  <c r="DE157" i="111"/>
  <c r="DW157" i="111"/>
  <c r="DY157" i="111"/>
  <c r="DC157" i="111"/>
  <c r="EH157" i="111"/>
  <c r="AW157" i="111"/>
  <c r="BI157" i="111"/>
  <c r="BQ157" i="111"/>
  <c r="DB157" i="111"/>
  <c r="AE157" i="111"/>
  <c r="CC157" i="111"/>
  <c r="ER157" i="111"/>
  <c r="DR157" i="111"/>
  <c r="ET157" i="111"/>
  <c r="AB157" i="111"/>
  <c r="E37" i="31"/>
  <c r="D94" i="31"/>
  <c r="F53" i="111"/>
  <c r="E134" i="31"/>
  <c r="F89" i="111"/>
  <c r="C15" i="190"/>
  <c r="C15" i="33"/>
  <c r="AT100" i="111"/>
  <c r="J100" i="111"/>
  <c r="Y100" i="111"/>
  <c r="Z100" i="111"/>
  <c r="AE100" i="111"/>
  <c r="AB100" i="111"/>
  <c r="H100" i="111"/>
  <c r="AR100" i="111"/>
  <c r="AI100" i="111"/>
  <c r="AH100" i="111"/>
  <c r="AD100" i="111"/>
  <c r="AW100" i="111"/>
  <c r="AN100" i="111"/>
  <c r="AX100" i="111"/>
  <c r="R100" i="111"/>
  <c r="AA100" i="111"/>
  <c r="BA100" i="111"/>
  <c r="AK100" i="111"/>
  <c r="AQ100" i="111"/>
  <c r="X100" i="111"/>
  <c r="L100" i="111"/>
  <c r="AM100" i="111"/>
  <c r="AY100" i="111"/>
  <c r="O100" i="111"/>
  <c r="I100" i="111"/>
  <c r="AV100" i="111"/>
  <c r="G100" i="111"/>
  <c r="AS100" i="111"/>
  <c r="AP100" i="111"/>
  <c r="AG100" i="111"/>
  <c r="U100" i="111"/>
  <c r="AC100" i="111"/>
  <c r="BD100" i="111"/>
  <c r="W100" i="111"/>
  <c r="S100" i="111"/>
  <c r="N100" i="111"/>
  <c r="BC100" i="111"/>
  <c r="AJ100" i="111"/>
  <c r="BB100" i="111"/>
  <c r="K100" i="111"/>
  <c r="Q100" i="111"/>
  <c r="AO100" i="111"/>
  <c r="P100" i="111"/>
  <c r="M100" i="111"/>
  <c r="T100" i="111"/>
  <c r="AL100" i="111"/>
  <c r="AZ100" i="111"/>
  <c r="AU100" i="111"/>
  <c r="V100" i="111"/>
  <c r="AF100" i="111"/>
  <c r="G171" i="111"/>
  <c r="BK171" i="111"/>
  <c r="AR171" i="111"/>
  <c r="D171" i="111"/>
  <c r="AZ171" i="111"/>
  <c r="BH171" i="111"/>
  <c r="X171" i="111"/>
  <c r="E171" i="111"/>
  <c r="CX171" i="111"/>
  <c r="AE171" i="111"/>
  <c r="FE171" i="111"/>
  <c r="AY171" i="111"/>
  <c r="DS171" i="111"/>
  <c r="EI171" i="111"/>
  <c r="CC171" i="111"/>
  <c r="AA171" i="111"/>
  <c r="L171" i="111"/>
  <c r="EQ171" i="111"/>
  <c r="DD171" i="111"/>
  <c r="BA171" i="111"/>
  <c r="BJ171" i="111"/>
  <c r="EC171" i="111"/>
  <c r="AP171" i="111"/>
  <c r="DG171" i="111"/>
  <c r="DW171" i="111"/>
  <c r="CH171" i="111"/>
  <c r="T171" i="111"/>
  <c r="AS145" i="31" s="1"/>
  <c r="EP171" i="111"/>
  <c r="AU171" i="111"/>
  <c r="BV171" i="111"/>
  <c r="AL171" i="111"/>
  <c r="DI171" i="111"/>
  <c r="DC171" i="111"/>
  <c r="DO171" i="111"/>
  <c r="AT171" i="111"/>
  <c r="EJ171" i="111"/>
  <c r="EN171" i="111"/>
  <c r="ED171" i="111"/>
  <c r="P171" i="111"/>
  <c r="DJ171" i="111"/>
  <c r="AV171" i="111"/>
  <c r="CY171" i="111"/>
  <c r="FB171" i="111"/>
  <c r="BG171" i="111"/>
  <c r="EW171" i="111"/>
  <c r="DQ171" i="111"/>
  <c r="DF171" i="111"/>
  <c r="BL171" i="111"/>
  <c r="N171" i="111"/>
  <c r="BY171" i="111"/>
  <c r="DV171" i="111"/>
  <c r="CK171" i="111"/>
  <c r="EV171" i="111"/>
  <c r="AS171" i="111"/>
  <c r="DL171" i="111"/>
  <c r="CM171" i="111"/>
  <c r="O171" i="111"/>
  <c r="BZ171" i="111"/>
  <c r="CF171" i="111"/>
  <c r="CJ171" i="111"/>
  <c r="DN171" i="111"/>
  <c r="J171" i="111"/>
  <c r="EE171" i="111"/>
  <c r="BQ171" i="111"/>
  <c r="BS171" i="111"/>
  <c r="AW171" i="111"/>
  <c r="AF171" i="111"/>
  <c r="CQ171" i="111"/>
  <c r="AH171" i="111"/>
  <c r="FD171" i="111"/>
  <c r="DP171" i="111"/>
  <c r="F171" i="111"/>
  <c r="EM171" i="111"/>
  <c r="AO171" i="111"/>
  <c r="EF171" i="111"/>
  <c r="Q171" i="111"/>
  <c r="DA171" i="111"/>
  <c r="CV171" i="111"/>
  <c r="BB171" i="111"/>
  <c r="R171" i="111"/>
  <c r="EB171" i="111"/>
  <c r="Z171" i="111"/>
  <c r="CB171" i="111"/>
  <c r="CS171" i="111"/>
  <c r="BR171" i="111"/>
  <c r="BF171" i="111"/>
  <c r="CA171" i="111"/>
  <c r="AB171" i="111"/>
  <c r="CL171" i="111"/>
  <c r="Y171" i="111"/>
  <c r="CT171" i="111"/>
  <c r="FA171" i="111"/>
  <c r="AJ171" i="111"/>
  <c r="EL171" i="111"/>
  <c r="AQ171" i="111"/>
  <c r="BX171" i="111"/>
  <c r="AG171" i="111"/>
  <c r="BU171" i="111"/>
  <c r="FF171" i="111"/>
  <c r="AX171" i="111"/>
  <c r="K171" i="111"/>
  <c r="U171" i="111"/>
  <c r="AT145" i="31" s="1"/>
  <c r="EU171" i="111"/>
  <c r="BE171" i="111"/>
  <c r="DK171" i="111"/>
  <c r="BD171" i="111"/>
  <c r="CP171" i="111"/>
  <c r="ES171" i="111"/>
  <c r="BO171" i="111"/>
  <c r="AN171" i="111"/>
  <c r="DB171" i="111"/>
  <c r="BC171" i="111"/>
  <c r="AK171" i="111"/>
  <c r="BM171" i="111"/>
  <c r="CR171" i="111"/>
  <c r="CU171" i="111"/>
  <c r="BT171" i="111"/>
  <c r="EZ171" i="111"/>
  <c r="S171" i="111"/>
  <c r="AR145" i="31" s="1"/>
  <c r="H171" i="111"/>
  <c r="CO171" i="111"/>
  <c r="AD171" i="111"/>
  <c r="EA171" i="111"/>
  <c r="AI171" i="111"/>
  <c r="EY171" i="111"/>
  <c r="CN171" i="111"/>
  <c r="CG171" i="111"/>
  <c r="DM171" i="111"/>
  <c r="DH171" i="111"/>
  <c r="AK145" i="31" s="1"/>
  <c r="W171" i="111"/>
  <c r="AV145" i="31" s="1"/>
  <c r="BW171" i="111"/>
  <c r="CE171" i="111"/>
  <c r="FC171" i="111"/>
  <c r="DX171" i="111"/>
  <c r="BN171" i="111"/>
  <c r="EH171" i="111"/>
  <c r="DU171" i="111"/>
  <c r="ER171" i="111"/>
  <c r="BP171" i="111"/>
  <c r="I171" i="111"/>
  <c r="M171" i="111"/>
  <c r="EK171" i="111"/>
  <c r="DT171" i="111"/>
  <c r="CZ171" i="111"/>
  <c r="AC171" i="111"/>
  <c r="V171" i="111"/>
  <c r="AU145" i="31" s="1"/>
  <c r="CD171" i="111"/>
  <c r="DY171" i="111"/>
  <c r="BI171" i="111"/>
  <c r="EG171" i="111"/>
  <c r="EX171" i="111"/>
  <c r="EO171" i="111"/>
  <c r="DZ171" i="111"/>
  <c r="AM171" i="111"/>
  <c r="ET171" i="111"/>
  <c r="FG171" i="111"/>
  <c r="CW171" i="111"/>
  <c r="DE171" i="111"/>
  <c r="CI171" i="111"/>
  <c r="DR171" i="111"/>
  <c r="E33" i="31"/>
  <c r="D90" i="31"/>
  <c r="D16" i="33"/>
  <c r="D16" i="190"/>
  <c r="D56" i="111"/>
  <c r="D92" i="111"/>
  <c r="C100" i="31"/>
  <c r="C137" i="31"/>
  <c r="C218" i="31"/>
  <c r="AA128" i="111"/>
  <c r="AA218" i="31" s="1"/>
  <c r="K91" i="40" s="1"/>
  <c r="Q128" i="111"/>
  <c r="Q218" i="31" s="1"/>
  <c r="M56" i="40" s="1"/>
  <c r="AM128" i="111"/>
  <c r="AM218" i="31" s="1"/>
  <c r="K126" i="40" s="1"/>
  <c r="Z128" i="111"/>
  <c r="Z218" i="31" s="1"/>
  <c r="J91" i="40" s="1"/>
  <c r="AD128" i="111"/>
  <c r="AD218" i="31" s="1"/>
  <c r="N91" i="40" s="1"/>
  <c r="AB128" i="111"/>
  <c r="AB218" i="31" s="1"/>
  <c r="L91" i="40" s="1"/>
  <c r="AP128" i="111"/>
  <c r="AP218" i="31" s="1"/>
  <c r="N126" i="40" s="1"/>
  <c r="R128" i="111"/>
  <c r="R218" i="31" s="1"/>
  <c r="N56" i="40" s="1"/>
  <c r="N128" i="111"/>
  <c r="N218" i="31" s="1"/>
  <c r="J56" i="40" s="1"/>
  <c r="AO128" i="111"/>
  <c r="AO218" i="31" s="1"/>
  <c r="M126" i="40" s="1"/>
  <c r="Y128" i="111"/>
  <c r="E128" i="111"/>
  <c r="AE128" i="111"/>
  <c r="AE218" i="31" s="1"/>
  <c r="O91" i="40" s="1"/>
  <c r="O128" i="111"/>
  <c r="O218" i="31" s="1"/>
  <c r="K56" i="40" s="1"/>
  <c r="W128" i="111"/>
  <c r="AN128" i="111"/>
  <c r="AN218" i="31" s="1"/>
  <c r="L126" i="40" s="1"/>
  <c r="AL128" i="111"/>
  <c r="AL218" i="31" s="1"/>
  <c r="J126" i="40" s="1"/>
  <c r="H128" i="111"/>
  <c r="AH128" i="111"/>
  <c r="K128" i="111"/>
  <c r="I128" i="111"/>
  <c r="U128" i="111"/>
  <c r="D128" i="111"/>
  <c r="M128" i="111"/>
  <c r="AF128" i="111"/>
  <c r="AG128" i="111"/>
  <c r="AK128" i="111"/>
  <c r="AI128" i="111"/>
  <c r="S128" i="111"/>
  <c r="S218" i="31" s="1"/>
  <c r="O56" i="40" s="1"/>
  <c r="AJ128" i="111"/>
  <c r="P128" i="111"/>
  <c r="P218" i="31" s="1"/>
  <c r="L56" i="40" s="1"/>
  <c r="AC128" i="111"/>
  <c r="AC218" i="31" s="1"/>
  <c r="M91" i="40" s="1"/>
  <c r="L128" i="111"/>
  <c r="V128" i="111"/>
  <c r="X128" i="111"/>
  <c r="J128" i="111"/>
  <c r="F128" i="111"/>
  <c r="G128" i="111"/>
  <c r="T128" i="111"/>
  <c r="AQ128" i="111"/>
  <c r="AQ218" i="31" s="1"/>
  <c r="O126" i="40" s="1"/>
  <c r="AI156" i="111"/>
  <c r="AJ156" i="111"/>
  <c r="BK156" i="111"/>
  <c r="DZ156" i="111"/>
  <c r="DV156" i="111"/>
  <c r="BL156" i="111"/>
  <c r="BG156" i="111"/>
  <c r="BH156" i="111"/>
  <c r="CI156" i="111"/>
  <c r="AH156" i="111"/>
  <c r="DE156" i="111"/>
  <c r="BM156" i="111"/>
  <c r="AS156" i="111"/>
  <c r="FB156" i="111"/>
  <c r="BO156" i="111"/>
  <c r="CF156" i="111"/>
  <c r="DO156" i="111"/>
  <c r="CH156" i="111"/>
  <c r="ET156" i="111"/>
  <c r="DM156" i="111"/>
  <c r="DX156" i="111"/>
  <c r="DC156" i="111"/>
  <c r="CV156" i="111"/>
  <c r="DW156" i="111"/>
  <c r="AK156" i="111"/>
  <c r="BA156" i="111"/>
  <c r="CT156" i="111"/>
  <c r="S156" i="111"/>
  <c r="AR130" i="31" s="1"/>
  <c r="FG156" i="111"/>
  <c r="AT156" i="111"/>
  <c r="CB156" i="111"/>
  <c r="BD156" i="111"/>
  <c r="AP156" i="111"/>
  <c r="FE156" i="111"/>
  <c r="AE156" i="111"/>
  <c r="BT156" i="111"/>
  <c r="DA156" i="111"/>
  <c r="CS156" i="111"/>
  <c r="M156" i="111"/>
  <c r="EB156" i="111"/>
  <c r="BZ156" i="111"/>
  <c r="EZ156" i="111"/>
  <c r="EV156" i="111"/>
  <c r="CD156" i="111"/>
  <c r="EX156" i="111"/>
  <c r="EA156" i="111"/>
  <c r="ES156" i="111"/>
  <c r="EQ156" i="111"/>
  <c r="FC156" i="111"/>
  <c r="CG156" i="111"/>
  <c r="AW156" i="111"/>
  <c r="AC156" i="111"/>
  <c r="EM156" i="111"/>
  <c r="CX156" i="111"/>
  <c r="T156" i="111"/>
  <c r="AS130" i="31" s="1"/>
  <c r="BB156" i="111"/>
  <c r="ED156" i="111"/>
  <c r="BI156" i="111"/>
  <c r="FD156" i="111"/>
  <c r="CR156" i="111"/>
  <c r="DT156" i="111"/>
  <c r="FA156" i="111"/>
  <c r="BN156" i="111"/>
  <c r="EI156" i="111"/>
  <c r="CC156" i="111"/>
  <c r="CM156" i="111"/>
  <c r="BU156" i="111"/>
  <c r="EP156" i="111"/>
  <c r="EJ156" i="111"/>
  <c r="Z156" i="111"/>
  <c r="K156" i="111"/>
  <c r="CP156" i="111"/>
  <c r="DD156" i="111"/>
  <c r="DI156" i="111"/>
  <c r="EU156" i="111"/>
  <c r="DS156" i="111"/>
  <c r="AD156" i="111"/>
  <c r="G156" i="111"/>
  <c r="CK156" i="111"/>
  <c r="EY156" i="111"/>
  <c r="P156" i="111"/>
  <c r="BE156" i="111"/>
  <c r="AM156" i="111"/>
  <c r="E156" i="111"/>
  <c r="CE156" i="111"/>
  <c r="DF156" i="111"/>
  <c r="AU156" i="111"/>
  <c r="DY156" i="111"/>
  <c r="BV156" i="111"/>
  <c r="AR156" i="111"/>
  <c r="CJ156" i="111"/>
  <c r="DG156" i="111"/>
  <c r="F156" i="111"/>
  <c r="AZ156" i="111"/>
  <c r="DH156" i="111"/>
  <c r="H156" i="111"/>
  <c r="Q156" i="111"/>
  <c r="DP156" i="111"/>
  <c r="BR156" i="111"/>
  <c r="AL156" i="111"/>
  <c r="DQ156" i="111"/>
  <c r="EC156" i="111"/>
  <c r="DL156" i="111"/>
  <c r="EL156" i="111"/>
  <c r="V156" i="111"/>
  <c r="AU130" i="31" s="1"/>
  <c r="L156" i="111"/>
  <c r="BQ156" i="111"/>
  <c r="D156" i="111"/>
  <c r="CZ156" i="111"/>
  <c r="EF156" i="111"/>
  <c r="R156" i="111"/>
  <c r="W156" i="111"/>
  <c r="AV130" i="31" s="1"/>
  <c r="CL156" i="111"/>
  <c r="X156" i="111"/>
  <c r="CN156" i="111"/>
  <c r="BW156" i="111"/>
  <c r="CU156" i="111"/>
  <c r="ER156" i="111"/>
  <c r="AQ156" i="111"/>
  <c r="BF156" i="111"/>
  <c r="CY156" i="111"/>
  <c r="AO156" i="111"/>
  <c r="AB156" i="111"/>
  <c r="DR156" i="111"/>
  <c r="EH156" i="111"/>
  <c r="AN156" i="111"/>
  <c r="DN156" i="111"/>
  <c r="AX156" i="111"/>
  <c r="EK156" i="111"/>
  <c r="BC156" i="111"/>
  <c r="EN156" i="111"/>
  <c r="DU156" i="111"/>
  <c r="AG156" i="111"/>
  <c r="DJ156" i="111"/>
  <c r="EG156" i="111"/>
  <c r="EW156" i="111"/>
  <c r="AF156" i="111"/>
  <c r="BY156" i="111"/>
  <c r="BP156" i="111"/>
  <c r="EO156" i="111"/>
  <c r="EE156" i="111"/>
  <c r="DB156" i="111"/>
  <c r="I156" i="111"/>
  <c r="J156" i="111"/>
  <c r="AA156" i="111"/>
  <c r="DK156" i="111"/>
  <c r="O156" i="111"/>
  <c r="Y156" i="111"/>
  <c r="U156" i="111"/>
  <c r="AT130" i="31" s="1"/>
  <c r="FF156" i="111"/>
  <c r="AY156" i="111"/>
  <c r="CO156" i="111"/>
  <c r="BS156" i="111"/>
  <c r="BX156" i="111"/>
  <c r="BJ156" i="111"/>
  <c r="CW156" i="111"/>
  <c r="N156" i="111"/>
  <c r="AV156" i="111"/>
  <c r="CQ156" i="111"/>
  <c r="CA156" i="111"/>
  <c r="I122" i="31"/>
  <c r="G85" i="31"/>
  <c r="G110" i="31"/>
  <c r="I147" i="31"/>
  <c r="AE94" i="31"/>
  <c r="K131" i="31"/>
  <c r="AG53" i="111"/>
  <c r="Z53" i="111"/>
  <c r="L53" i="111"/>
  <c r="AV53" i="111"/>
  <c r="AN53" i="111"/>
  <c r="BC53" i="111"/>
  <c r="M53" i="111"/>
  <c r="AW53" i="111"/>
  <c r="G53" i="111"/>
  <c r="T53" i="111"/>
  <c r="AK53" i="111"/>
  <c r="K53" i="111"/>
  <c r="AO53" i="111"/>
  <c r="AQ53" i="111"/>
  <c r="BD53" i="111"/>
  <c r="R53" i="111"/>
  <c r="W53" i="111"/>
  <c r="AS53" i="111"/>
  <c r="AM53" i="111"/>
  <c r="AZ53" i="111"/>
  <c r="AE53" i="111"/>
  <c r="O53" i="111"/>
  <c r="AB53" i="111"/>
  <c r="AR53" i="111"/>
  <c r="H53" i="111"/>
  <c r="S53" i="111"/>
  <c r="AI53" i="111"/>
  <c r="AD53" i="111"/>
  <c r="N53" i="111"/>
  <c r="AF53" i="111"/>
  <c r="J53" i="111"/>
  <c r="AL53" i="111"/>
  <c r="AH53" i="111"/>
  <c r="AC53" i="111"/>
  <c r="AY53" i="111"/>
  <c r="U53" i="111"/>
  <c r="AJ53" i="111"/>
  <c r="AU53" i="111"/>
  <c r="P53" i="111"/>
  <c r="AT53" i="111"/>
  <c r="I53" i="111"/>
  <c r="BA53" i="111"/>
  <c r="V53" i="111"/>
  <c r="BB53" i="111"/>
  <c r="X53" i="111"/>
  <c r="Q53" i="111"/>
  <c r="AP53" i="111"/>
  <c r="AX53" i="111"/>
  <c r="Y53" i="111"/>
  <c r="AA53" i="111"/>
  <c r="Z124" i="31"/>
  <c r="Q87" i="31"/>
  <c r="C34" i="190"/>
  <c r="C34" i="33"/>
  <c r="L108" i="31"/>
  <c r="L145" i="31"/>
  <c r="B32" i="200"/>
  <c r="B32" i="195"/>
  <c r="B32" i="198"/>
  <c r="B32" i="203"/>
  <c r="B32" i="202"/>
  <c r="B32" i="205"/>
  <c r="B32" i="204"/>
  <c r="B32" i="206"/>
  <c r="B32" i="192"/>
  <c r="B32" i="197"/>
  <c r="B32" i="201"/>
  <c r="B32" i="199"/>
  <c r="B32" i="39"/>
  <c r="B32" i="194"/>
  <c r="B32" i="193"/>
  <c r="B32" i="196"/>
  <c r="D46" i="111"/>
  <c r="D82" i="111"/>
  <c r="C127" i="31"/>
  <c r="C90" i="31"/>
  <c r="F82" i="111"/>
  <c r="F46" i="111"/>
  <c r="E127" i="31"/>
  <c r="C16" i="190"/>
  <c r="C16" i="33"/>
  <c r="EX163" i="111"/>
  <c r="DK163" i="111"/>
  <c r="CZ163" i="111"/>
  <c r="AJ163" i="111"/>
  <c r="EO163" i="111"/>
  <c r="BF163" i="111"/>
  <c r="FG163" i="111"/>
  <c r="DM163" i="111"/>
  <c r="DV163" i="111"/>
  <c r="CL163" i="111"/>
  <c r="CQ163" i="111"/>
  <c r="CD163" i="111"/>
  <c r="F163" i="111"/>
  <c r="AR163" i="111"/>
  <c r="CE163" i="111"/>
  <c r="M163" i="111"/>
  <c r="DP163" i="111"/>
  <c r="H163" i="111"/>
  <c r="DC163" i="111"/>
  <c r="BA163" i="111"/>
  <c r="EJ163" i="111"/>
  <c r="EB163" i="111"/>
  <c r="DR163" i="111"/>
  <c r="EE163" i="111"/>
  <c r="AW163" i="111"/>
  <c r="ER163" i="111"/>
  <c r="DO163" i="111"/>
  <c r="DH163" i="111"/>
  <c r="BH163" i="111"/>
  <c r="BG163" i="111"/>
  <c r="CP163" i="111"/>
  <c r="CX163" i="111"/>
  <c r="AZ163" i="111"/>
  <c r="K163" i="111"/>
  <c r="BR163" i="111"/>
  <c r="BD163" i="111"/>
  <c r="DG163" i="111"/>
  <c r="BJ163" i="111"/>
  <c r="AY163" i="111"/>
  <c r="AO163" i="111"/>
  <c r="AI163" i="111"/>
  <c r="CG163" i="111"/>
  <c r="BK163" i="111"/>
  <c r="E163" i="111"/>
  <c r="AK163" i="111"/>
  <c r="CU163" i="111"/>
  <c r="CO163" i="111"/>
  <c r="Z163" i="111"/>
  <c r="DF163" i="111"/>
  <c r="S163" i="111"/>
  <c r="AR137" i="31" s="1"/>
  <c r="O163" i="111"/>
  <c r="DT163" i="111"/>
  <c r="EA163" i="111"/>
  <c r="U163" i="111"/>
  <c r="AT137" i="31" s="1"/>
  <c r="BN163" i="111"/>
  <c r="DX163" i="111"/>
  <c r="ES163" i="111"/>
  <c r="AM163" i="111"/>
  <c r="EV163" i="111"/>
  <c r="BC163" i="111"/>
  <c r="AV163" i="111"/>
  <c r="EW163" i="111"/>
  <c r="EP163" i="111"/>
  <c r="AD163" i="111"/>
  <c r="CY163" i="111"/>
  <c r="CF163" i="111"/>
  <c r="CI163" i="111"/>
  <c r="V163" i="111"/>
  <c r="AU137" i="31" s="1"/>
  <c r="DZ163" i="111"/>
  <c r="BZ163" i="111"/>
  <c r="FA163" i="111"/>
  <c r="DW163" i="111"/>
  <c r="DI163" i="111"/>
  <c r="EM163" i="111"/>
  <c r="EG163" i="111"/>
  <c r="EZ163" i="111"/>
  <c r="BW163" i="111"/>
  <c r="BQ163" i="111"/>
  <c r="BL163" i="111"/>
  <c r="DL163" i="111"/>
  <c r="AP163" i="111"/>
  <c r="I163" i="111"/>
  <c r="AU163" i="111"/>
  <c r="L163" i="111"/>
  <c r="DA163" i="111"/>
  <c r="DQ163" i="111"/>
  <c r="ED163" i="111"/>
  <c r="AB163" i="111"/>
  <c r="BE163" i="111"/>
  <c r="AE163" i="111"/>
  <c r="DB163" i="111"/>
  <c r="X163" i="111"/>
  <c r="Y163" i="111"/>
  <c r="AX163" i="111"/>
  <c r="AT163" i="111"/>
  <c r="FE163" i="111"/>
  <c r="DU163" i="111"/>
  <c r="CW163" i="111"/>
  <c r="CV163" i="111"/>
  <c r="AN137" i="31" s="1"/>
  <c r="BO163" i="111"/>
  <c r="AG163" i="111"/>
  <c r="T163" i="111"/>
  <c r="AS137" i="31" s="1"/>
  <c r="EH163" i="111"/>
  <c r="FB163" i="111"/>
  <c r="BP163" i="111"/>
  <c r="DD163" i="111"/>
  <c r="CS163" i="111"/>
  <c r="EN163" i="111"/>
  <c r="BS163" i="111"/>
  <c r="Q163" i="111"/>
  <c r="BI163" i="111"/>
  <c r="J163" i="111"/>
  <c r="EQ163" i="111"/>
  <c r="BV163" i="111"/>
  <c r="AA163" i="111"/>
  <c r="CN163" i="111"/>
  <c r="DY163" i="111"/>
  <c r="P163" i="111"/>
  <c r="BT163" i="111"/>
  <c r="CT163" i="111"/>
  <c r="FC163" i="111"/>
  <c r="FF163" i="111"/>
  <c r="EK163" i="111"/>
  <c r="CH163" i="111"/>
  <c r="EU163" i="111"/>
  <c r="BY163" i="111"/>
  <c r="ET163" i="111"/>
  <c r="D163" i="111"/>
  <c r="DN163" i="111"/>
  <c r="DS163" i="111"/>
  <c r="CJ163" i="111"/>
  <c r="W163" i="111"/>
  <c r="AV137" i="31" s="1"/>
  <c r="EF163" i="111"/>
  <c r="EI163" i="111"/>
  <c r="AH163" i="111"/>
  <c r="EC163" i="111"/>
  <c r="CM163" i="111"/>
  <c r="G163" i="111"/>
  <c r="CR163" i="111"/>
  <c r="CC163" i="111"/>
  <c r="AN163" i="111"/>
  <c r="DE163" i="111"/>
  <c r="AF163" i="111"/>
  <c r="DJ163" i="111"/>
  <c r="AL163" i="111"/>
  <c r="R163" i="111"/>
  <c r="EY163" i="111"/>
  <c r="N163" i="111"/>
  <c r="BM163" i="111"/>
  <c r="FD163" i="111"/>
  <c r="AC163" i="111"/>
  <c r="AQ163" i="111"/>
  <c r="CB163" i="111"/>
  <c r="AS163" i="111"/>
  <c r="CK163" i="111"/>
  <c r="CA163" i="111"/>
  <c r="BB163" i="111"/>
  <c r="EL163" i="111"/>
  <c r="BX163" i="111"/>
  <c r="BU163" i="111"/>
  <c r="B24" i="195"/>
  <c r="B24" i="203"/>
  <c r="B24" i="199"/>
  <c r="B24" i="198"/>
  <c r="B24" i="194"/>
  <c r="B24" i="39"/>
  <c r="B24" i="205"/>
  <c r="B24" i="196"/>
  <c r="B24" i="201"/>
  <c r="B24" i="202"/>
  <c r="B24" i="193"/>
  <c r="B24" i="197"/>
  <c r="B24" i="192"/>
  <c r="B24" i="200"/>
  <c r="B24" i="204"/>
  <c r="B24" i="206"/>
  <c r="E43" i="31"/>
  <c r="D100" i="31"/>
  <c r="E56" i="111"/>
  <c r="E92" i="111"/>
  <c r="D137" i="31"/>
  <c r="L93" i="31"/>
  <c r="L130" i="31"/>
  <c r="E36" i="31"/>
  <c r="D93" i="31"/>
  <c r="N41" i="111"/>
  <c r="H41" i="111"/>
  <c r="L41" i="111"/>
  <c r="AM41" i="111"/>
  <c r="AP41" i="111"/>
  <c r="AJ41" i="111"/>
  <c r="BC41" i="111"/>
  <c r="P41" i="111"/>
  <c r="M41" i="111"/>
  <c r="AK41" i="111"/>
  <c r="AQ41" i="111"/>
  <c r="V41" i="111"/>
  <c r="X41" i="111"/>
  <c r="Q41" i="111"/>
  <c r="T41" i="111"/>
  <c r="AI41" i="111"/>
  <c r="AG41" i="111"/>
  <c r="K41" i="111"/>
  <c r="AN41" i="111"/>
  <c r="U41" i="111"/>
  <c r="AS41" i="111"/>
  <c r="BA41" i="111"/>
  <c r="AY41" i="111"/>
  <c r="J41" i="111"/>
  <c r="AR41" i="111"/>
  <c r="BB41" i="111"/>
  <c r="AA41" i="111"/>
  <c r="O41" i="111"/>
  <c r="AX41" i="111"/>
  <c r="AH41" i="111"/>
  <c r="Z41" i="111"/>
  <c r="W41" i="111"/>
  <c r="AL41" i="111"/>
  <c r="AO41" i="111"/>
  <c r="I41" i="111"/>
  <c r="BD41" i="111"/>
  <c r="AT41" i="111"/>
  <c r="AC41" i="111"/>
  <c r="AD41" i="111"/>
  <c r="S41" i="111"/>
  <c r="Y41" i="111"/>
  <c r="AZ41" i="111"/>
  <c r="AW41" i="111"/>
  <c r="AV41" i="111"/>
  <c r="AB41" i="111"/>
  <c r="AF41" i="111"/>
  <c r="G41" i="111"/>
  <c r="R41" i="111"/>
  <c r="AU41" i="111"/>
  <c r="AE41" i="111"/>
  <c r="F41" i="111"/>
  <c r="F77" i="111"/>
  <c r="E122" i="31"/>
  <c r="C228" i="31"/>
  <c r="AB138" i="111"/>
  <c r="AB228" i="31" s="1"/>
  <c r="L101" i="40" s="1"/>
  <c r="AD138" i="111"/>
  <c r="AD228" i="31" s="1"/>
  <c r="N101" i="40" s="1"/>
  <c r="K138" i="111"/>
  <c r="AG138" i="111"/>
  <c r="AK138" i="111"/>
  <c r="AE138" i="111"/>
  <c r="AE228" i="31" s="1"/>
  <c r="O101" i="40" s="1"/>
  <c r="AM138" i="111"/>
  <c r="AM228" i="31" s="1"/>
  <c r="K136" i="40" s="1"/>
  <c r="O138" i="111"/>
  <c r="O228" i="31" s="1"/>
  <c r="K66" i="40" s="1"/>
  <c r="W138" i="111"/>
  <c r="J138" i="111"/>
  <c r="F138" i="111"/>
  <c r="S138" i="111"/>
  <c r="S228" i="31" s="1"/>
  <c r="O66" i="40" s="1"/>
  <c r="AA138" i="111"/>
  <c r="AA228" i="31" s="1"/>
  <c r="K101" i="40" s="1"/>
  <c r="AC138" i="111"/>
  <c r="AC228" i="31" s="1"/>
  <c r="M101" i="40" s="1"/>
  <c r="AJ138" i="111"/>
  <c r="I138" i="111"/>
  <c r="AN138" i="111"/>
  <c r="AN228" i="31" s="1"/>
  <c r="L136" i="40" s="1"/>
  <c r="R138" i="111"/>
  <c r="R228" i="31" s="1"/>
  <c r="N66" i="40" s="1"/>
  <c r="D138" i="111"/>
  <c r="E138" i="111"/>
  <c r="AO138" i="111"/>
  <c r="AO228" i="31" s="1"/>
  <c r="M136" i="40" s="1"/>
  <c r="AI138" i="111"/>
  <c r="AQ138" i="111"/>
  <c r="AQ228" i="31" s="1"/>
  <c r="O136" i="40" s="1"/>
  <c r="X138" i="111"/>
  <c r="AL138" i="111"/>
  <c r="AL228" i="31" s="1"/>
  <c r="J136" i="40" s="1"/>
  <c r="T138" i="111"/>
  <c r="U138" i="111"/>
  <c r="Z138" i="111"/>
  <c r="Z228" i="31" s="1"/>
  <c r="J101" i="40" s="1"/>
  <c r="M138" i="111"/>
  <c r="AP138" i="111"/>
  <c r="AP228" i="31" s="1"/>
  <c r="N136" i="40" s="1"/>
  <c r="G138" i="111"/>
  <c r="P138" i="111"/>
  <c r="P228" i="31" s="1"/>
  <c r="L66" i="40" s="1"/>
  <c r="AF138" i="111"/>
  <c r="N138" i="111"/>
  <c r="N228" i="31" s="1"/>
  <c r="J66" i="40" s="1"/>
  <c r="L138" i="111"/>
  <c r="Y138" i="111"/>
  <c r="H138" i="111"/>
  <c r="AH138" i="111"/>
  <c r="Q138" i="111"/>
  <c r="Q228" i="31" s="1"/>
  <c r="M66" i="40" s="1"/>
  <c r="V138" i="111"/>
  <c r="Y131" i="31" l="1"/>
  <c r="L36" i="199"/>
  <c r="G16" i="192"/>
  <c r="G18" i="195"/>
  <c r="G16" i="195"/>
  <c r="G19" i="202"/>
  <c r="G19" i="192"/>
  <c r="I12" i="39"/>
  <c r="AM128" i="31"/>
  <c r="Y15" i="195" s="1"/>
  <c r="G19" i="200"/>
  <c r="G19" i="204"/>
  <c r="G19" i="197"/>
  <c r="G16" i="200"/>
  <c r="G19" i="195"/>
  <c r="G19" i="199"/>
  <c r="G16" i="197"/>
  <c r="I12" i="199"/>
  <c r="L36" i="197"/>
  <c r="G28" i="197"/>
  <c r="L19" i="202"/>
  <c r="L36" i="39"/>
  <c r="G16" i="199"/>
  <c r="AL147" i="31"/>
  <c r="W34" i="193" s="1"/>
  <c r="I11" i="202"/>
  <c r="G16" i="39"/>
  <c r="G11" i="192"/>
  <c r="G18" i="200"/>
  <c r="G16" i="202"/>
  <c r="G24" i="39"/>
  <c r="L12" i="39"/>
  <c r="G11" i="200"/>
  <c r="I28" i="202"/>
  <c r="G18" i="202"/>
  <c r="G24" i="197"/>
  <c r="I28" i="199"/>
  <c r="I12" i="192"/>
  <c r="I21" i="197"/>
  <c r="I12" i="197"/>
  <c r="L34" i="197"/>
  <c r="L34" i="39"/>
  <c r="G13" i="200"/>
  <c r="Y148" i="31"/>
  <c r="X35" i="39" s="1"/>
  <c r="G28" i="39"/>
  <c r="G13" i="197"/>
  <c r="G15" i="39"/>
  <c r="I12" i="195"/>
  <c r="I9" i="192"/>
  <c r="G28" i="195"/>
  <c r="I31" i="204"/>
  <c r="I19" i="204"/>
  <c r="G15" i="202"/>
  <c r="G15" i="199"/>
  <c r="I12" i="202"/>
  <c r="L34" i="199"/>
  <c r="G15" i="195"/>
  <c r="I25" i="202"/>
  <c r="G15" i="197"/>
  <c r="I12" i="204"/>
  <c r="I18" i="199"/>
  <c r="G28" i="200"/>
  <c r="G24" i="199"/>
  <c r="G11" i="195"/>
  <c r="G18" i="39"/>
  <c r="G20" i="192"/>
  <c r="AL138" i="31"/>
  <c r="AD25" i="197" s="1"/>
  <c r="G24" i="202"/>
  <c r="G28" i="192"/>
  <c r="G11" i="199"/>
  <c r="AG147" i="31"/>
  <c r="N34" i="196" s="1"/>
  <c r="I11" i="204"/>
  <c r="AI142" i="31"/>
  <c r="Y29" i="192" s="1"/>
  <c r="I11" i="199"/>
  <c r="G18" i="197"/>
  <c r="G20" i="199"/>
  <c r="G24" i="204"/>
  <c r="G28" i="199"/>
  <c r="G11" i="197"/>
  <c r="I28" i="192"/>
  <c r="I11" i="200"/>
  <c r="L21" i="202"/>
  <c r="G18" i="192"/>
  <c r="G18" i="199"/>
  <c r="L29" i="199"/>
  <c r="L17" i="202"/>
  <c r="G24" i="195"/>
  <c r="L12" i="197"/>
  <c r="G28" i="202"/>
  <c r="G11" i="202"/>
  <c r="I11" i="192"/>
  <c r="L12" i="199"/>
  <c r="L29" i="39"/>
  <c r="I13" i="39"/>
  <c r="G26" i="204"/>
  <c r="I15" i="195"/>
  <c r="I30" i="39"/>
  <c r="AF121" i="31"/>
  <c r="X8" i="197" s="1"/>
  <c r="I24" i="202"/>
  <c r="I15" i="197"/>
  <c r="I24" i="195"/>
  <c r="G20" i="204"/>
  <c r="G17" i="192"/>
  <c r="I24" i="204"/>
  <c r="I28" i="39"/>
  <c r="G30" i="39"/>
  <c r="L22" i="39"/>
  <c r="V140" i="31"/>
  <c r="K27" i="193" s="1"/>
  <c r="AD130" i="31"/>
  <c r="N17" i="198" s="1"/>
  <c r="G20" i="200"/>
  <c r="Y150" i="31"/>
  <c r="Q37" i="201" s="1"/>
  <c r="G23" i="199"/>
  <c r="G30" i="204"/>
  <c r="S135" i="31"/>
  <c r="K22" i="201" s="1"/>
  <c r="I22" i="204"/>
  <c r="I34" i="39"/>
  <c r="I29" i="195"/>
  <c r="AH138" i="31"/>
  <c r="S25" i="193" s="1"/>
  <c r="AH133" i="31"/>
  <c r="O20" i="196" s="1"/>
  <c r="G23" i="195"/>
  <c r="G30" i="202"/>
  <c r="I23" i="39"/>
  <c r="I22" i="200"/>
  <c r="G17" i="39"/>
  <c r="I34" i="202"/>
  <c r="L11" i="199"/>
  <c r="I29" i="200"/>
  <c r="AN125" i="31"/>
  <c r="X12" i="198" s="1"/>
  <c r="I16" i="195"/>
  <c r="L16" i="197"/>
  <c r="I29" i="199"/>
  <c r="G20" i="39"/>
  <c r="AG150" i="31"/>
  <c r="X37" i="194" s="1"/>
  <c r="L22" i="202"/>
  <c r="I28" i="195"/>
  <c r="I16" i="199"/>
  <c r="G30" i="199"/>
  <c r="AL134" i="31"/>
  <c r="AC21" i="194" s="1"/>
  <c r="AK134" i="31"/>
  <c r="U21" i="198" s="1"/>
  <c r="I15" i="199"/>
  <c r="O122" i="31"/>
  <c r="AP137" i="31"/>
  <c r="X100" i="31" s="1"/>
  <c r="I34" i="200"/>
  <c r="L29" i="197"/>
  <c r="G20" i="197"/>
  <c r="AH139" i="31"/>
  <c r="Z26" i="197" s="1"/>
  <c r="L17" i="39"/>
  <c r="G26" i="195"/>
  <c r="I24" i="199"/>
  <c r="Y137" i="31"/>
  <c r="Q24" i="194" s="1"/>
  <c r="I30" i="192"/>
  <c r="I28" i="204"/>
  <c r="G22" i="200"/>
  <c r="I22" i="202"/>
  <c r="AD143" i="31"/>
  <c r="K30" i="196" s="1"/>
  <c r="I23" i="195"/>
  <c r="G20" i="195"/>
  <c r="L17" i="197"/>
  <c r="G26" i="199"/>
  <c r="AF123" i="31"/>
  <c r="X10" i="197" s="1"/>
  <c r="I30" i="195"/>
  <c r="L35" i="197"/>
  <c r="I28" i="200"/>
  <c r="I22" i="195"/>
  <c r="I34" i="197"/>
  <c r="S125" i="31"/>
  <c r="R12" i="199" s="1"/>
  <c r="AG130" i="31"/>
  <c r="W17" i="192" s="1"/>
  <c r="G14" i="204"/>
  <c r="L13" i="39"/>
  <c r="L11" i="197"/>
  <c r="I29" i="202"/>
  <c r="AP125" i="31"/>
  <c r="AF12" i="192" s="1"/>
  <c r="G26" i="200"/>
  <c r="I30" i="200"/>
  <c r="G33" i="195"/>
  <c r="I19" i="195"/>
  <c r="I19" i="199"/>
  <c r="I25" i="192"/>
  <c r="L22" i="199"/>
  <c r="I31" i="197"/>
  <c r="L32" i="39"/>
  <c r="I34" i="199"/>
  <c r="AN130" i="31"/>
  <c r="AD17" i="192" s="1"/>
  <c r="G14" i="195"/>
  <c r="I29" i="39"/>
  <c r="G17" i="197"/>
  <c r="L33" i="199"/>
  <c r="AO127" i="31"/>
  <c r="AN14" i="39" s="1"/>
  <c r="AP122" i="31"/>
  <c r="AB9" i="195" s="1"/>
  <c r="I19" i="39"/>
  <c r="L35" i="39"/>
  <c r="I27" i="195"/>
  <c r="G23" i="202"/>
  <c r="I31" i="202"/>
  <c r="I25" i="197"/>
  <c r="I23" i="204"/>
  <c r="T129" i="31"/>
  <c r="I16" i="203" s="1"/>
  <c r="G33" i="197"/>
  <c r="G33" i="202"/>
  <c r="G23" i="200"/>
  <c r="G33" i="192"/>
  <c r="S148" i="31"/>
  <c r="R35" i="197" s="1"/>
  <c r="L33" i="39"/>
  <c r="I25" i="200"/>
  <c r="I34" i="195"/>
  <c r="G14" i="192"/>
  <c r="Y145" i="31"/>
  <c r="X32" i="39" s="1"/>
  <c r="L13" i="199"/>
  <c r="I29" i="197"/>
  <c r="L16" i="199"/>
  <c r="G17" i="204"/>
  <c r="AQ141" i="31"/>
  <c r="AG28" i="192" s="1"/>
  <c r="AP141" i="31"/>
  <c r="AA28" i="193" s="1"/>
  <c r="L24" i="197"/>
  <c r="I19" i="202"/>
  <c r="AP148" i="31"/>
  <c r="AF35" i="192" s="1"/>
  <c r="L35" i="202"/>
  <c r="G27" i="192"/>
  <c r="G23" i="197"/>
  <c r="I31" i="192"/>
  <c r="G22" i="39"/>
  <c r="I25" i="204"/>
  <c r="L15" i="199"/>
  <c r="I23" i="199"/>
  <c r="S140" i="31"/>
  <c r="K27" i="201" s="1"/>
  <c r="AE124" i="31"/>
  <c r="L11" i="196" s="1"/>
  <c r="G33" i="200"/>
  <c r="I31" i="200"/>
  <c r="G17" i="199"/>
  <c r="I31" i="39"/>
  <c r="G14" i="197"/>
  <c r="I19" i="197"/>
  <c r="G23" i="192"/>
  <c r="G25" i="200"/>
  <c r="G33" i="204"/>
  <c r="I34" i="204"/>
  <c r="AI131" i="31"/>
  <c r="L13" i="202"/>
  <c r="N131" i="31"/>
  <c r="F18" i="194" s="1"/>
  <c r="I29" i="204"/>
  <c r="AQ150" i="31"/>
  <c r="AC150" i="31"/>
  <c r="AO150" i="31"/>
  <c r="AN37" i="39" s="1"/>
  <c r="S132" i="31"/>
  <c r="R19" i="39" s="1"/>
  <c r="AG149" i="31"/>
  <c r="Y36" i="197" s="1"/>
  <c r="AQ149" i="31"/>
  <c r="AC36" i="195" s="1"/>
  <c r="L16" i="39"/>
  <c r="AM138" i="31"/>
  <c r="AC25" i="192" s="1"/>
  <c r="G17" i="202"/>
  <c r="AH127" i="31"/>
  <c r="O14" i="196" s="1"/>
  <c r="Y126" i="31"/>
  <c r="X13" i="39" s="1"/>
  <c r="V132" i="31"/>
  <c r="U19" i="199" s="1"/>
  <c r="L24" i="202"/>
  <c r="I19" i="192"/>
  <c r="G27" i="197"/>
  <c r="G23" i="204"/>
  <c r="I31" i="195"/>
  <c r="G22" i="199"/>
  <c r="I25" i="195"/>
  <c r="L15" i="197"/>
  <c r="AN134" i="31"/>
  <c r="U21" i="196" s="1"/>
  <c r="G33" i="199"/>
  <c r="I25" i="199"/>
  <c r="G32" i="197"/>
  <c r="G25" i="204"/>
  <c r="L32" i="197"/>
  <c r="G17" i="200"/>
  <c r="N122" i="31"/>
  <c r="F9" i="206" s="1"/>
  <c r="AO137" i="31"/>
  <c r="AG24" i="197" s="1"/>
  <c r="AH131" i="31"/>
  <c r="AG18" i="39" s="1"/>
  <c r="AK139" i="31"/>
  <c r="AJ26" i="39" s="1"/>
  <c r="P129" i="31"/>
  <c r="L16" i="195" s="1"/>
  <c r="AN127" i="31"/>
  <c r="U14" i="196" s="1"/>
  <c r="L25" i="202"/>
  <c r="I15" i="192"/>
  <c r="AN136" i="31"/>
  <c r="AM23" i="39" s="1"/>
  <c r="AC132" i="31"/>
  <c r="AI132" i="31"/>
  <c r="Y19" i="192" s="1"/>
  <c r="G22" i="192"/>
  <c r="L15" i="39"/>
  <c r="AH121" i="31"/>
  <c r="T8" i="195" s="1"/>
  <c r="I13" i="197"/>
  <c r="I21" i="202"/>
  <c r="I9" i="202"/>
  <c r="I18" i="200"/>
  <c r="G13" i="195"/>
  <c r="L31" i="39"/>
  <c r="I13" i="199"/>
  <c r="P147" i="31"/>
  <c r="L34" i="192" s="1"/>
  <c r="AN126" i="31"/>
  <c r="Z13" i="195" s="1"/>
  <c r="AC121" i="31"/>
  <c r="O8" i="195" s="1"/>
  <c r="AD147" i="31"/>
  <c r="V34" i="197" s="1"/>
  <c r="AN147" i="31"/>
  <c r="AD34" i="192" s="1"/>
  <c r="AL124" i="31"/>
  <c r="AO124" i="31"/>
  <c r="AE11" i="192" s="1"/>
  <c r="I18" i="195"/>
  <c r="AE146" i="31"/>
  <c r="Q33" i="195" s="1"/>
  <c r="AH145" i="31"/>
  <c r="R32" i="198" s="1"/>
  <c r="AJ146" i="31"/>
  <c r="AB33" i="197" s="1"/>
  <c r="S149" i="31"/>
  <c r="R36" i="197" s="1"/>
  <c r="I21" i="200"/>
  <c r="I18" i="192"/>
  <c r="G13" i="204"/>
  <c r="T136" i="31"/>
  <c r="L31" i="202"/>
  <c r="I13" i="204"/>
  <c r="Y139" i="31"/>
  <c r="AM129" i="31"/>
  <c r="T16" i="196" s="1"/>
  <c r="AQ129" i="31"/>
  <c r="AC16" i="195" s="1"/>
  <c r="AF134" i="31"/>
  <c r="AQ134" i="31"/>
  <c r="X21" i="196" s="1"/>
  <c r="I9" i="197"/>
  <c r="L21" i="199"/>
  <c r="I21" i="39"/>
  <c r="N128" i="31"/>
  <c r="J15" i="192" s="1"/>
  <c r="AM140" i="31"/>
  <c r="X27" i="193" s="1"/>
  <c r="I9" i="199"/>
  <c r="I21" i="199"/>
  <c r="I9" i="195"/>
  <c r="V130" i="31"/>
  <c r="G26" i="192"/>
  <c r="AN123" i="31"/>
  <c r="X10" i="198" s="1"/>
  <c r="AO135" i="31"/>
  <c r="AN22" i="39" s="1"/>
  <c r="I24" i="192"/>
  <c r="I18" i="204"/>
  <c r="I15" i="204"/>
  <c r="G13" i="39"/>
  <c r="I30" i="197"/>
  <c r="L31" i="197"/>
  <c r="G22" i="204"/>
  <c r="I13" i="192"/>
  <c r="G30" i="195"/>
  <c r="I23" i="202"/>
  <c r="I22" i="197"/>
  <c r="L21" i="197"/>
  <c r="AL140" i="31"/>
  <c r="AB27" i="192" s="1"/>
  <c r="Y147" i="31"/>
  <c r="Q34" i="194" s="1"/>
  <c r="I9" i="39"/>
  <c r="L18" i="199"/>
  <c r="P142" i="31"/>
  <c r="H29" i="198" s="1"/>
  <c r="N136" i="31"/>
  <c r="F23" i="198" s="1"/>
  <c r="G26" i="197"/>
  <c r="I24" i="200"/>
  <c r="I18" i="39"/>
  <c r="I15" i="202"/>
  <c r="G13" i="192"/>
  <c r="I30" i="202"/>
  <c r="AE133" i="31"/>
  <c r="O20" i="198" s="1"/>
  <c r="G22" i="202"/>
  <c r="I13" i="200"/>
  <c r="G30" i="200"/>
  <c r="S130" i="31"/>
  <c r="K17" i="201" s="1"/>
  <c r="S145" i="31"/>
  <c r="Y128" i="31"/>
  <c r="I23" i="197"/>
  <c r="T139" i="31"/>
  <c r="M26" i="200" s="1"/>
  <c r="AC144" i="31"/>
  <c r="AB31" i="39" s="1"/>
  <c r="N141" i="31"/>
  <c r="I22" i="199"/>
  <c r="AH147" i="31"/>
  <c r="S34" i="193" s="1"/>
  <c r="AC125" i="31"/>
  <c r="I9" i="204"/>
  <c r="S142" i="31"/>
  <c r="G26" i="39"/>
  <c r="I24" i="197"/>
  <c r="I18" i="197"/>
  <c r="I15" i="200"/>
  <c r="G13" i="199"/>
  <c r="I30" i="204"/>
  <c r="AF148" i="31"/>
  <c r="R35" i="195" s="1"/>
  <c r="G22" i="195"/>
  <c r="I13" i="202"/>
  <c r="G30" i="197"/>
  <c r="I23" i="192"/>
  <c r="I22" i="39"/>
  <c r="AO147" i="31"/>
  <c r="L30" i="197"/>
  <c r="AE131" i="31"/>
  <c r="V18" i="194" s="1"/>
  <c r="V133" i="31"/>
  <c r="U20" i="199" s="1"/>
  <c r="P139" i="31"/>
  <c r="H26" i="196" s="1"/>
  <c r="I21" i="192"/>
  <c r="AC145" i="31"/>
  <c r="AM139" i="31"/>
  <c r="AC26" i="192" s="1"/>
  <c r="AE139" i="31"/>
  <c r="AD26" i="39" s="1"/>
  <c r="AQ139" i="31"/>
  <c r="AP26" i="39" s="1"/>
  <c r="AF125" i="31"/>
  <c r="V12" i="192" s="1"/>
  <c r="P141" i="31"/>
  <c r="H28" i="198" s="1"/>
  <c r="L30" i="199"/>
  <c r="AK142" i="31"/>
  <c r="AP142" i="31"/>
  <c r="AQ142" i="31"/>
  <c r="AG29" i="192" s="1"/>
  <c r="AM131" i="31"/>
  <c r="AE18" i="197" s="1"/>
  <c r="T133" i="31"/>
  <c r="AN146" i="31"/>
  <c r="U33" i="196" s="1"/>
  <c r="N148" i="31"/>
  <c r="AO141" i="31"/>
  <c r="S129" i="31"/>
  <c r="S123" i="31"/>
  <c r="AN122" i="31"/>
  <c r="X9" i="198" s="1"/>
  <c r="V136" i="31"/>
  <c r="AM137" i="31"/>
  <c r="T24" i="196" s="1"/>
  <c r="G32" i="192"/>
  <c r="G14" i="200"/>
  <c r="AM145" i="31"/>
  <c r="AC32" i="192" s="1"/>
  <c r="P128" i="31"/>
  <c r="AM150" i="31"/>
  <c r="P148" i="31"/>
  <c r="H35" i="194" s="1"/>
  <c r="AM149" i="31"/>
  <c r="T36" i="196" s="1"/>
  <c r="V148" i="31"/>
  <c r="T149" i="31"/>
  <c r="I36" i="193" s="1"/>
  <c r="S133" i="31"/>
  <c r="R20" i="39" s="1"/>
  <c r="L33" i="197"/>
  <c r="N129" i="31"/>
  <c r="AP127" i="31"/>
  <c r="AF14" i="192" s="1"/>
  <c r="AP135" i="31"/>
  <c r="X98" i="31" s="1"/>
  <c r="AM133" i="31"/>
  <c r="T20" i="196" s="1"/>
  <c r="AH136" i="31"/>
  <c r="T23" i="195" s="1"/>
  <c r="G25" i="39"/>
  <c r="S147" i="31"/>
  <c r="K34" i="194" s="1"/>
  <c r="AJ126" i="31"/>
  <c r="Q13" i="196" s="1"/>
  <c r="AO126" i="31"/>
  <c r="AG13" i="197" s="1"/>
  <c r="AO129" i="31"/>
  <c r="AP129" i="31"/>
  <c r="AA16" i="193" s="1"/>
  <c r="AP147" i="31"/>
  <c r="AB34" i="195" s="1"/>
  <c r="S137" i="31"/>
  <c r="P137" i="31"/>
  <c r="O24" i="202" s="1"/>
  <c r="V131" i="31"/>
  <c r="N18" i="201" s="1"/>
  <c r="L30" i="202"/>
  <c r="AQ143" i="31"/>
  <c r="AB30" i="193" s="1"/>
  <c r="AP143" i="31"/>
  <c r="AF143" i="31"/>
  <c r="R30" i="195" s="1"/>
  <c r="AE142" i="31"/>
  <c r="AO142" i="31"/>
  <c r="AE29" i="192" s="1"/>
  <c r="L27" i="197"/>
  <c r="V125" i="31"/>
  <c r="N133" i="31"/>
  <c r="M20" i="39" s="1"/>
  <c r="T123" i="31"/>
  <c r="G25" i="199"/>
  <c r="AD137" i="31"/>
  <c r="P24" i="195" s="1"/>
  <c r="L32" i="202"/>
  <c r="G14" i="39"/>
  <c r="AQ133" i="31"/>
  <c r="AC20" i="195" s="1"/>
  <c r="AP136" i="31"/>
  <c r="X99" i="31" s="1"/>
  <c r="AG132" i="31"/>
  <c r="AM132" i="31"/>
  <c r="I16" i="39"/>
  <c r="G25" i="192"/>
  <c r="AH126" i="31"/>
  <c r="AN121" i="31"/>
  <c r="T141" i="31"/>
  <c r="L28" i="201" s="1"/>
  <c r="Y129" i="31"/>
  <c r="AG129" i="31"/>
  <c r="S16" i="195" s="1"/>
  <c r="AJ129" i="31"/>
  <c r="T16" i="198" s="1"/>
  <c r="AF124" i="31"/>
  <c r="W11" i="194" s="1"/>
  <c r="AQ124" i="31"/>
  <c r="AP11" i="39" s="1"/>
  <c r="AM134" i="31"/>
  <c r="AL21" i="39" s="1"/>
  <c r="AH134" i="31"/>
  <c r="O21" i="196" s="1"/>
  <c r="AI134" i="31"/>
  <c r="AA21" i="197" s="1"/>
  <c r="AI143" i="31"/>
  <c r="S30" i="198" s="1"/>
  <c r="AN142" i="31"/>
  <c r="AM29" i="39" s="1"/>
  <c r="AH142" i="31"/>
  <c r="O29" i="196" s="1"/>
  <c r="N144" i="31"/>
  <c r="AQ132" i="31"/>
  <c r="X19" i="196" s="1"/>
  <c r="AK130" i="31"/>
  <c r="W93" i="31" s="1"/>
  <c r="G14" i="199"/>
  <c r="AL145" i="31"/>
  <c r="AK32" i="39" s="1"/>
  <c r="AJ145" i="31"/>
  <c r="U32" i="193" s="1"/>
  <c r="AH128" i="31"/>
  <c r="S15" i="193" s="1"/>
  <c r="S139" i="31"/>
  <c r="K26" i="205" s="1"/>
  <c r="N139" i="31"/>
  <c r="M26" i="39" s="1"/>
  <c r="L11" i="202"/>
  <c r="AN150" i="31"/>
  <c r="AL149" i="31"/>
  <c r="AD36" i="197" s="1"/>
  <c r="AK149" i="31"/>
  <c r="AC36" i="197" s="1"/>
  <c r="AC138" i="31"/>
  <c r="AQ138" i="31"/>
  <c r="AC25" i="195" s="1"/>
  <c r="AE125" i="31"/>
  <c r="W12" i="197" s="1"/>
  <c r="AC140" i="31"/>
  <c r="M27" i="198" s="1"/>
  <c r="AP140" i="31"/>
  <c r="AO27" i="39" s="1"/>
  <c r="T143" i="31"/>
  <c r="L30" i="201" s="1"/>
  <c r="AD122" i="31"/>
  <c r="AG123" i="31"/>
  <c r="AF10" i="39" s="1"/>
  <c r="AM123" i="31"/>
  <c r="AG135" i="31"/>
  <c r="L25" i="197"/>
  <c r="L24" i="39"/>
  <c r="V127" i="31"/>
  <c r="N14" i="201" s="1"/>
  <c r="AO148" i="31"/>
  <c r="G27" i="199"/>
  <c r="I16" i="197"/>
  <c r="G31" i="195"/>
  <c r="G25" i="202"/>
  <c r="AP126" i="31"/>
  <c r="AC126" i="31"/>
  <c r="U13" i="197" s="1"/>
  <c r="C24" i="31"/>
  <c r="C8" i="167" s="1"/>
  <c r="AM121" i="31"/>
  <c r="AP144" i="31"/>
  <c r="AO31" i="39" s="1"/>
  <c r="V141" i="31"/>
  <c r="K28" i="193" s="1"/>
  <c r="S141" i="31"/>
  <c r="R28" i="202" s="1"/>
  <c r="P140" i="31"/>
  <c r="AQ147" i="31"/>
  <c r="X34" i="196" s="1"/>
  <c r="AG134" i="31"/>
  <c r="Q21" i="198" s="1"/>
  <c r="T131" i="31"/>
  <c r="S18" i="199" s="1"/>
  <c r="T132" i="31"/>
  <c r="I19" i="193" s="1"/>
  <c r="Y133" i="31"/>
  <c r="T150" i="31"/>
  <c r="M37" i="200" s="1"/>
  <c r="T148" i="31"/>
  <c r="L35" i="201" s="1"/>
  <c r="L25" i="199"/>
  <c r="G25" i="197"/>
  <c r="AE130" i="31"/>
  <c r="AI145" i="31"/>
  <c r="T32" i="193" s="1"/>
  <c r="AD131" i="31"/>
  <c r="K18" i="196" s="1"/>
  <c r="AC128" i="31"/>
  <c r="O15" i="195" s="1"/>
  <c r="AQ146" i="31"/>
  <c r="AI33" i="197" s="1"/>
  <c r="V150" i="31"/>
  <c r="K37" i="203" s="1"/>
  <c r="AD139" i="31"/>
  <c r="N26" i="198" s="1"/>
  <c r="AN139" i="31"/>
  <c r="X26" i="198" s="1"/>
  <c r="AO149" i="31"/>
  <c r="AE36" i="192" s="1"/>
  <c r="AN149" i="31"/>
  <c r="Z36" i="195" s="1"/>
  <c r="AE149" i="31"/>
  <c r="AI125" i="31"/>
  <c r="AQ140" i="31"/>
  <c r="AB27" i="193" s="1"/>
  <c r="AD140" i="31"/>
  <c r="V27" i="197" s="1"/>
  <c r="AK127" i="31"/>
  <c r="W14" i="195" s="1"/>
  <c r="AD127" i="31"/>
  <c r="AK122" i="31"/>
  <c r="AN133" i="31"/>
  <c r="Z20" i="195" s="1"/>
  <c r="Y146" i="31"/>
  <c r="X33" i="39" s="1"/>
  <c r="V146" i="31"/>
  <c r="AG148" i="31"/>
  <c r="X35" i="194" s="1"/>
  <c r="AI148" i="31"/>
  <c r="T35" i="193" s="1"/>
  <c r="G27" i="200"/>
  <c r="N125" i="31"/>
  <c r="P145" i="31"/>
  <c r="V121" i="31"/>
  <c r="O8" i="192" s="1"/>
  <c r="T121" i="31"/>
  <c r="M8" i="192" s="1"/>
  <c r="V139" i="31"/>
  <c r="Y141" i="31"/>
  <c r="Q28" i="194" s="1"/>
  <c r="AG124" i="31"/>
  <c r="AN143" i="31"/>
  <c r="AN145" i="31"/>
  <c r="AM32" i="39" s="1"/>
  <c r="P130" i="31"/>
  <c r="AK33" i="194"/>
  <c r="AD33" i="198"/>
  <c r="AF33" i="195"/>
  <c r="AL33" i="197"/>
  <c r="AE33" i="193"/>
  <c r="AS33" i="39"/>
  <c r="AA33" i="196"/>
  <c r="AJ33" i="192"/>
  <c r="AD24" i="195"/>
  <c r="Y24" i="196"/>
  <c r="AB24" i="198"/>
  <c r="AI24" i="194"/>
  <c r="AQ24" i="39"/>
  <c r="AC24" i="193"/>
  <c r="AJ24" i="197"/>
  <c r="AH24" i="192"/>
  <c r="AQ130" i="31"/>
  <c r="AC17" i="195" s="1"/>
  <c r="AL17" i="194"/>
  <c r="AG17" i="195"/>
  <c r="AM17" i="197"/>
  <c r="AE17" i="198"/>
  <c r="AK17" i="192"/>
  <c r="AB17" i="196"/>
  <c r="AT17" i="39"/>
  <c r="AF17" i="193"/>
  <c r="AF32" i="193"/>
  <c r="AM32" i="197"/>
  <c r="AB32" i="196"/>
  <c r="AK32" i="192"/>
  <c r="AT32" i="39"/>
  <c r="AL32" i="194"/>
  <c r="AG32" i="195"/>
  <c r="AE32" i="198"/>
  <c r="AH32" i="195"/>
  <c r="AC32" i="196"/>
  <c r="AG32" i="193"/>
  <c r="AM32" i="194"/>
  <c r="AN32" i="197"/>
  <c r="AF32" i="198"/>
  <c r="AU32" i="39"/>
  <c r="AL32" i="192"/>
  <c r="AQ145" i="31"/>
  <c r="AL18" i="197"/>
  <c r="AE18" i="193"/>
  <c r="AS18" i="39"/>
  <c r="AJ18" i="192"/>
  <c r="AK18" i="194"/>
  <c r="AF18" i="195"/>
  <c r="AD18" i="198"/>
  <c r="AA18" i="196"/>
  <c r="AP139" i="31"/>
  <c r="AC26" i="198"/>
  <c r="Z26" i="196"/>
  <c r="AD26" i="193"/>
  <c r="AJ26" i="194"/>
  <c r="AI26" i="192"/>
  <c r="AR26" i="39"/>
  <c r="AK26" i="197"/>
  <c r="AE26" i="195"/>
  <c r="AD149" i="31"/>
  <c r="P36" i="195" s="1"/>
  <c r="AN25" i="197"/>
  <c r="AF25" i="198"/>
  <c r="AU25" i="39"/>
  <c r="AM25" i="194"/>
  <c r="AG25" i="193"/>
  <c r="AC25" i="196"/>
  <c r="AL25" i="192"/>
  <c r="AH25" i="195"/>
  <c r="AC25" i="198"/>
  <c r="AE25" i="195"/>
  <c r="AJ25" i="194"/>
  <c r="Z25" i="196"/>
  <c r="AD25" i="193"/>
  <c r="AK25" i="197"/>
  <c r="AR25" i="39"/>
  <c r="AI25" i="192"/>
  <c r="AF12" i="193"/>
  <c r="AL12" i="194"/>
  <c r="AG12" i="195"/>
  <c r="AM12" i="197"/>
  <c r="AB12" i="196"/>
  <c r="AT12" i="39"/>
  <c r="AE12" i="198"/>
  <c r="AK12" i="192"/>
  <c r="AL27" i="194"/>
  <c r="AG27" i="195"/>
  <c r="AM27" i="197"/>
  <c r="AE27" i="198"/>
  <c r="AF27" i="193"/>
  <c r="AB27" i="196"/>
  <c r="AT27" i="39"/>
  <c r="AK27" i="192"/>
  <c r="AE9" i="198"/>
  <c r="AG9" i="195"/>
  <c r="AM9" i="197"/>
  <c r="AK9" i="192"/>
  <c r="AF9" i="193"/>
  <c r="AB9" i="196"/>
  <c r="AT9" i="39"/>
  <c r="AL9" i="194"/>
  <c r="AH123" i="31"/>
  <c r="X10" i="192" s="1"/>
  <c r="AQ135" i="31"/>
  <c r="AA22" i="198" s="1"/>
  <c r="AE22" i="198"/>
  <c r="AF22" i="193"/>
  <c r="AL22" i="194"/>
  <c r="AB22" i="196"/>
  <c r="AT22" i="39"/>
  <c r="AG22" i="195"/>
  <c r="AM22" i="197"/>
  <c r="AK22" i="192"/>
  <c r="AM23" i="197"/>
  <c r="AE23" i="198"/>
  <c r="AB23" i="196"/>
  <c r="AG23" i="195"/>
  <c r="AF23" i="193"/>
  <c r="AL23" i="194"/>
  <c r="AK23" i="192"/>
  <c r="AT23" i="39"/>
  <c r="AC23" i="196"/>
  <c r="AG23" i="193"/>
  <c r="AH23" i="195"/>
  <c r="AF23" i="198"/>
  <c r="AU23" i="39"/>
  <c r="AM23" i="194"/>
  <c r="AL23" i="192"/>
  <c r="AN23" i="197"/>
  <c r="AM136" i="31"/>
  <c r="W23" i="198" s="1"/>
  <c r="AN148" i="31"/>
  <c r="Z35" i="195" s="1"/>
  <c r="AJ121" i="31"/>
  <c r="T8" i="198" s="1"/>
  <c r="AC31" i="196"/>
  <c r="AH31" i="195"/>
  <c r="AF31" i="198"/>
  <c r="AM31" i="194"/>
  <c r="AU31" i="39"/>
  <c r="AG31" i="193"/>
  <c r="AL31" i="192"/>
  <c r="AN31" i="197"/>
  <c r="AE16" i="195"/>
  <c r="Z16" i="196"/>
  <c r="AI16" i="192"/>
  <c r="AR16" i="39"/>
  <c r="AJ16" i="194"/>
  <c r="AK16" i="197"/>
  <c r="AC16" i="198"/>
  <c r="AD16" i="193"/>
  <c r="AE129" i="31"/>
  <c r="AH129" i="31"/>
  <c r="AE34" i="198"/>
  <c r="AG34" i="195"/>
  <c r="AK34" i="192"/>
  <c r="AF34" i="193"/>
  <c r="AL34" i="194"/>
  <c r="AM34" i="197"/>
  <c r="AB34" i="196"/>
  <c r="AT34" i="39"/>
  <c r="AD11" i="198"/>
  <c r="AA11" i="196"/>
  <c r="AJ11" i="192"/>
  <c r="AL11" i="197"/>
  <c r="AK11" i="194"/>
  <c r="AS11" i="39"/>
  <c r="AF11" i="195"/>
  <c r="AE11" i="193"/>
  <c r="AI11" i="192"/>
  <c r="AK11" i="197"/>
  <c r="AR11" i="39"/>
  <c r="AE11" i="195"/>
  <c r="AJ11" i="194"/>
  <c r="Z11" i="196"/>
  <c r="AC11" i="198"/>
  <c r="AD11" i="193"/>
  <c r="AP124" i="31"/>
  <c r="AF11" i="192" s="1"/>
  <c r="AH21" i="195"/>
  <c r="AF21" i="198"/>
  <c r="AN21" i="197"/>
  <c r="AG21" i="193"/>
  <c r="AL21" i="192"/>
  <c r="AC21" i="196"/>
  <c r="AM21" i="194"/>
  <c r="AU21" i="39"/>
  <c r="AG143" i="31"/>
  <c r="S30" i="195" s="1"/>
  <c r="AK30" i="197"/>
  <c r="Z30" i="196"/>
  <c r="AE30" i="195"/>
  <c r="AR30" i="39"/>
  <c r="AI30" i="192"/>
  <c r="AJ30" i="194"/>
  <c r="AC30" i="198"/>
  <c r="AD30" i="193"/>
  <c r="AL137" i="31"/>
  <c r="AB24" i="192" s="1"/>
  <c r="AQ137" i="31"/>
  <c r="AI137" i="31"/>
  <c r="P24" i="196" s="1"/>
  <c r="AL17" i="192"/>
  <c r="AF17" i="198"/>
  <c r="AM17" i="194"/>
  <c r="AN17" i="197"/>
  <c r="AG17" i="193"/>
  <c r="AC17" i="196"/>
  <c r="AH17" i="195"/>
  <c r="AU17" i="39"/>
  <c r="AP145" i="31"/>
  <c r="AA32" i="193" s="1"/>
  <c r="AN131" i="31"/>
  <c r="U18" i="196" s="1"/>
  <c r="AH146" i="31"/>
  <c r="AE33" i="195"/>
  <c r="Z33" i="196"/>
  <c r="AK33" i="197"/>
  <c r="AD33" i="193"/>
  <c r="AC33" i="198"/>
  <c r="AI33" i="192"/>
  <c r="AR33" i="39"/>
  <c r="AJ33" i="194"/>
  <c r="AO146" i="31"/>
  <c r="Y33" i="198" s="1"/>
  <c r="AF150" i="31"/>
  <c r="AG36" i="193"/>
  <c r="AN36" i="197"/>
  <c r="AM36" i="194"/>
  <c r="AC36" i="196"/>
  <c r="AL36" i="192"/>
  <c r="AU36" i="39"/>
  <c r="AH36" i="195"/>
  <c r="AF36" i="198"/>
  <c r="AL36" i="194"/>
  <c r="AM36" i="197"/>
  <c r="AE36" i="198"/>
  <c r="AK36" i="192"/>
  <c r="AF36" i="193"/>
  <c r="AB36" i="196"/>
  <c r="AG36" i="195"/>
  <c r="AT36" i="39"/>
  <c r="AK25" i="192"/>
  <c r="AM25" i="197"/>
  <c r="AG25" i="195"/>
  <c r="AT25" i="39"/>
  <c r="AF25" i="193"/>
  <c r="AB25" i="196"/>
  <c r="AE25" i="198"/>
  <c r="AL25" i="194"/>
  <c r="AP138" i="31"/>
  <c r="AH25" i="197" s="1"/>
  <c r="AJ125" i="31"/>
  <c r="U12" i="193" s="1"/>
  <c r="AD12" i="198"/>
  <c r="AL12" i="197"/>
  <c r="AE12" i="193"/>
  <c r="AJ12" i="192"/>
  <c r="AA12" i="196"/>
  <c r="AS12" i="39"/>
  <c r="AF12" i="195"/>
  <c r="AK12" i="194"/>
  <c r="AN141" i="31"/>
  <c r="AB14" i="198"/>
  <c r="AC14" i="193"/>
  <c r="Y14" i="196"/>
  <c r="AQ14" i="39"/>
  <c r="AH14" i="192"/>
  <c r="AJ14" i="197"/>
  <c r="AD14" i="195"/>
  <c r="AI14" i="194"/>
  <c r="AJ122" i="31"/>
  <c r="Z9" i="192" s="1"/>
  <c r="AQ123" i="31"/>
  <c r="AI10" i="197" s="1"/>
  <c r="AI10" i="192"/>
  <c r="AK10" i="197"/>
  <c r="AE10" i="195"/>
  <c r="AJ10" i="194"/>
  <c r="Z10" i="196"/>
  <c r="AC10" i="198"/>
  <c r="AD10" i="193"/>
  <c r="AR10" i="39"/>
  <c r="AB10" i="196"/>
  <c r="AM10" i="197"/>
  <c r="AE10" i="198"/>
  <c r="AF10" i="193"/>
  <c r="AT10" i="39"/>
  <c r="AG10" i="195"/>
  <c r="AK10" i="192"/>
  <c r="AL10" i="194"/>
  <c r="AO123" i="31"/>
  <c r="G10" i="195"/>
  <c r="AB22" i="198"/>
  <c r="AJ22" i="197"/>
  <c r="AI22" i="194"/>
  <c r="Y22" i="196"/>
  <c r="AQ22" i="39"/>
  <c r="AD22" i="195"/>
  <c r="AH22" i="192"/>
  <c r="AC22" i="193"/>
  <c r="AN135" i="31"/>
  <c r="AL22" i="192"/>
  <c r="AN22" i="197"/>
  <c r="AM22" i="194"/>
  <c r="AG22" i="193"/>
  <c r="AH22" i="195"/>
  <c r="AU22" i="39"/>
  <c r="AF22" i="198"/>
  <c r="AC22" i="196"/>
  <c r="AI135" i="31"/>
  <c r="AD22" i="198"/>
  <c r="AL22" i="197"/>
  <c r="AA22" i="196"/>
  <c r="AE22" i="193"/>
  <c r="AK22" i="194"/>
  <c r="AF22" i="195"/>
  <c r="AS22" i="39"/>
  <c r="AJ22" i="192"/>
  <c r="AB20" i="198"/>
  <c r="AI20" i="194"/>
  <c r="AJ20" i="197"/>
  <c r="AD20" i="195"/>
  <c r="AQ20" i="39"/>
  <c r="AH20" i="192"/>
  <c r="AC20" i="193"/>
  <c r="Y20" i="196"/>
  <c r="AL136" i="31"/>
  <c r="S23" i="196" s="1"/>
  <c r="AQ136" i="31"/>
  <c r="AD23" i="198"/>
  <c r="AF23" i="195"/>
  <c r="AJ23" i="192"/>
  <c r="AS23" i="39"/>
  <c r="AE23" i="193"/>
  <c r="AK23" i="194"/>
  <c r="AA23" i="196"/>
  <c r="AL23" i="197"/>
  <c r="AB23" i="198"/>
  <c r="AI23" i="194"/>
  <c r="AJ23" i="197"/>
  <c r="AC23" i="193"/>
  <c r="Y23" i="196"/>
  <c r="AD23" i="195"/>
  <c r="AQ23" i="39"/>
  <c r="AH23" i="192"/>
  <c r="AF132" i="31"/>
  <c r="M19" i="196" s="1"/>
  <c r="AL148" i="31"/>
  <c r="AQ148" i="31"/>
  <c r="I27" i="199"/>
  <c r="AI13" i="194"/>
  <c r="AH13" i="192"/>
  <c r="AC13" i="193"/>
  <c r="Y13" i="196"/>
  <c r="AB13" i="198"/>
  <c r="AD13" i="195"/>
  <c r="AJ13" i="197"/>
  <c r="AQ13" i="39"/>
  <c r="AG126" i="31"/>
  <c r="N13" i="196" s="1"/>
  <c r="AI8" i="194"/>
  <c r="AD8" i="195"/>
  <c r="AB8" i="198"/>
  <c r="AJ8" i="197"/>
  <c r="AQ8" i="39"/>
  <c r="AC8" i="193"/>
  <c r="AH8" i="192"/>
  <c r="Y8" i="196"/>
  <c r="AO121" i="31"/>
  <c r="AN129" i="31"/>
  <c r="AD129" i="31"/>
  <c r="AG16" i="193"/>
  <c r="AF16" i="198"/>
  <c r="AU16" i="39"/>
  <c r="AL16" i="192"/>
  <c r="AH16" i="195"/>
  <c r="AN16" i="197"/>
  <c r="AC16" i="196"/>
  <c r="AM16" i="194"/>
  <c r="AD34" i="195"/>
  <c r="AJ34" i="197"/>
  <c r="Y34" i="196"/>
  <c r="AC34" i="193"/>
  <c r="AB34" i="198"/>
  <c r="AH34" i="192"/>
  <c r="AQ34" i="39"/>
  <c r="AI34" i="194"/>
  <c r="AI124" i="31"/>
  <c r="U11" i="195" s="1"/>
  <c r="AC124" i="31"/>
  <c r="AN124" i="31"/>
  <c r="AB29" i="198"/>
  <c r="AH29" i="192"/>
  <c r="AI29" i="194"/>
  <c r="AC29" i="193"/>
  <c r="AQ29" i="39"/>
  <c r="AD29" i="195"/>
  <c r="AJ29" i="197"/>
  <c r="Y29" i="196"/>
  <c r="AD142" i="31"/>
  <c r="T29" i="192" s="1"/>
  <c r="AK29" i="197"/>
  <c r="AE29" i="195"/>
  <c r="AC29" i="198"/>
  <c r="Z29" i="196"/>
  <c r="AD29" i="193"/>
  <c r="AJ29" i="194"/>
  <c r="AR29" i="39"/>
  <c r="AI29" i="192"/>
  <c r="Z17" i="196"/>
  <c r="AD17" i="193"/>
  <c r="AK17" i="197"/>
  <c r="AC17" i="198"/>
  <c r="AR17" i="39"/>
  <c r="AJ17" i="194"/>
  <c r="AE17" i="195"/>
  <c r="AI17" i="192"/>
  <c r="Z18" i="196"/>
  <c r="AJ18" i="194"/>
  <c r="AR18" i="39"/>
  <c r="AC18" i="198"/>
  <c r="AE18" i="195"/>
  <c r="AD18" i="193"/>
  <c r="AK18" i="197"/>
  <c r="AI18" i="192"/>
  <c r="AK146" i="31"/>
  <c r="AJ33" i="39" s="1"/>
  <c r="AG141" i="31"/>
  <c r="N28" i="196" s="1"/>
  <c r="AC28" i="196"/>
  <c r="AM28" i="194"/>
  <c r="AN28" i="197"/>
  <c r="AF28" i="198"/>
  <c r="AL28" i="192"/>
  <c r="AU28" i="39"/>
  <c r="AH28" i="195"/>
  <c r="AG28" i="193"/>
  <c r="AF126" i="31"/>
  <c r="AN8" i="197"/>
  <c r="AC8" i="196"/>
  <c r="AH8" i="195"/>
  <c r="AG8" i="193"/>
  <c r="AL8" i="192"/>
  <c r="AF8" i="198"/>
  <c r="AM8" i="194"/>
  <c r="AU8" i="39"/>
  <c r="AP130" i="31"/>
  <c r="AI128" i="31"/>
  <c r="P15" i="196" s="1"/>
  <c r="AH33" i="192"/>
  <c r="AJ33" i="197"/>
  <c r="AD33" i="195"/>
  <c r="AB33" i="198"/>
  <c r="AI33" i="194"/>
  <c r="AQ33" i="39"/>
  <c r="Y33" i="196"/>
  <c r="AC33" i="193"/>
  <c r="AC37" i="196"/>
  <c r="AH37" i="195"/>
  <c r="AM37" i="194"/>
  <c r="AL37" i="192"/>
  <c r="AF37" i="198"/>
  <c r="AG37" i="193"/>
  <c r="AU37" i="39"/>
  <c r="AN37" i="197"/>
  <c r="AC25" i="193"/>
  <c r="AH25" i="192"/>
  <c r="Y25" i="196"/>
  <c r="AB25" i="198"/>
  <c r="AJ25" i="197"/>
  <c r="AI25" i="194"/>
  <c r="AQ25" i="39"/>
  <c r="AD25" i="195"/>
  <c r="AB12" i="198"/>
  <c r="AI12" i="194"/>
  <c r="AD12" i="195"/>
  <c r="AC12" i="193"/>
  <c r="AQ12" i="39"/>
  <c r="Y12" i="196"/>
  <c r="AJ12" i="197"/>
  <c r="AH12" i="192"/>
  <c r="AJ27" i="197"/>
  <c r="AD27" i="195"/>
  <c r="Y27" i="196"/>
  <c r="AB27" i="198"/>
  <c r="AC27" i="193"/>
  <c r="AI27" i="194"/>
  <c r="AH27" i="192"/>
  <c r="AQ27" i="39"/>
  <c r="AL122" i="31"/>
  <c r="AB19" i="198"/>
  <c r="AI19" i="194"/>
  <c r="Y19" i="196"/>
  <c r="AC19" i="193"/>
  <c r="AJ19" i="197"/>
  <c r="AQ19" i="39"/>
  <c r="AH19" i="192"/>
  <c r="AD19" i="195"/>
  <c r="AM126" i="31"/>
  <c r="AM147" i="31"/>
  <c r="AL34" i="39" s="1"/>
  <c r="AI24" i="192"/>
  <c r="AK24" i="197"/>
  <c r="Z24" i="196"/>
  <c r="AR24" i="39"/>
  <c r="AJ24" i="194"/>
  <c r="AD24" i="193"/>
  <c r="AC24" i="198"/>
  <c r="AE24" i="195"/>
  <c r="AJ18" i="197"/>
  <c r="AB18" i="198"/>
  <c r="AD18" i="195"/>
  <c r="AH18" i="192"/>
  <c r="AI18" i="194"/>
  <c r="Y18" i="196"/>
  <c r="AC18" i="193"/>
  <c r="AQ18" i="39"/>
  <c r="AF18" i="198"/>
  <c r="AG18" i="193"/>
  <c r="AL18" i="192"/>
  <c r="AC18" i="196"/>
  <c r="AH18" i="195"/>
  <c r="AU18" i="39"/>
  <c r="AM18" i="194"/>
  <c r="AN18" i="197"/>
  <c r="AQ131" i="31"/>
  <c r="AL128" i="31"/>
  <c r="AM26" i="197"/>
  <c r="AB26" i="196"/>
  <c r="AG26" i="195"/>
  <c r="AT26" i="39"/>
  <c r="AE26" i="198"/>
  <c r="AL26" i="194"/>
  <c r="AF26" i="193"/>
  <c r="AK26" i="192"/>
  <c r="Z12" i="196"/>
  <c r="AK12" i="197"/>
  <c r="AI12" i="192"/>
  <c r="AJ12" i="194"/>
  <c r="AE12" i="195"/>
  <c r="AC12" i="198"/>
  <c r="AD12" i="193"/>
  <c r="AR12" i="39"/>
  <c r="AF140" i="31"/>
  <c r="V27" i="192" s="1"/>
  <c r="AG127" i="31"/>
  <c r="AF14" i="39" s="1"/>
  <c r="AD8" i="193"/>
  <c r="AC8" i="198"/>
  <c r="AR8" i="39"/>
  <c r="AJ8" i="194"/>
  <c r="AI8" i="192"/>
  <c r="Z8" i="196"/>
  <c r="AE8" i="195"/>
  <c r="AK8" i="197"/>
  <c r="AF16" i="193"/>
  <c r="AL16" i="194"/>
  <c r="AE16" i="198"/>
  <c r="AG16" i="195"/>
  <c r="AM16" i="197"/>
  <c r="AB16" i="196"/>
  <c r="AT16" i="39"/>
  <c r="AK16" i="192"/>
  <c r="AL30" i="197"/>
  <c r="AA30" i="196"/>
  <c r="AD30" i="198"/>
  <c r="AE30" i="193"/>
  <c r="AS30" i="39"/>
  <c r="AK30" i="194"/>
  <c r="AF30" i="195"/>
  <c r="AJ30" i="192"/>
  <c r="AI30" i="194"/>
  <c r="AB30" i="198"/>
  <c r="AD30" i="195"/>
  <c r="AC30" i="193"/>
  <c r="Y30" i="196"/>
  <c r="AH30" i="192"/>
  <c r="AJ30" i="197"/>
  <c r="AQ30" i="39"/>
  <c r="AH29" i="195"/>
  <c r="AN29" i="197"/>
  <c r="AG29" i="193"/>
  <c r="AU29" i="39"/>
  <c r="AL29" i="192"/>
  <c r="AM29" i="194"/>
  <c r="AC29" i="196"/>
  <c r="AF29" i="198"/>
  <c r="AJ137" i="31"/>
  <c r="AB24" i="197" s="1"/>
  <c r="G32" i="202"/>
  <c r="AO130" i="31"/>
  <c r="AJ130" i="31"/>
  <c r="V17" i="195" s="1"/>
  <c r="AH17" i="192"/>
  <c r="AD17" i="195"/>
  <c r="AJ17" i="197"/>
  <c r="Y17" i="196"/>
  <c r="AC17" i="193"/>
  <c r="AB17" i="198"/>
  <c r="AI17" i="194"/>
  <c r="AQ17" i="39"/>
  <c r="AO145" i="31"/>
  <c r="AG32" i="197" s="1"/>
  <c r="AD145" i="31"/>
  <c r="P32" i="195" s="1"/>
  <c r="AF18" i="193"/>
  <c r="AM18" i="197"/>
  <c r="AT18" i="39"/>
  <c r="AL18" i="194"/>
  <c r="AG18" i="195"/>
  <c r="AK18" i="192"/>
  <c r="AE18" i="198"/>
  <c r="AB18" i="196"/>
  <c r="AO128" i="31"/>
  <c r="V15" i="196" s="1"/>
  <c r="AM146" i="31"/>
  <c r="AC33" i="192" s="1"/>
  <c r="AF37" i="195"/>
  <c r="AJ37" i="192"/>
  <c r="AD37" i="198"/>
  <c r="AS37" i="39"/>
  <c r="AL37" i="197"/>
  <c r="AK37" i="194"/>
  <c r="AA37" i="196"/>
  <c r="AE37" i="193"/>
  <c r="AI150" i="31"/>
  <c r="AH37" i="39" s="1"/>
  <c r="AJ139" i="31"/>
  <c r="V26" i="195" s="1"/>
  <c r="AC26" i="193"/>
  <c r="AJ26" i="197"/>
  <c r="AD26" i="195"/>
  <c r="AQ26" i="39"/>
  <c r="AB26" i="198"/>
  <c r="AI26" i="194"/>
  <c r="AH26" i="192"/>
  <c r="Y26" i="196"/>
  <c r="AM26" i="194"/>
  <c r="AH26" i="195"/>
  <c r="AC26" i="196"/>
  <c r="AU26" i="39"/>
  <c r="AN26" i="197"/>
  <c r="AL26" i="192"/>
  <c r="AG26" i="193"/>
  <c r="AF26" i="198"/>
  <c r="AI138" i="31"/>
  <c r="AO125" i="31"/>
  <c r="AF12" i="194" s="1"/>
  <c r="AQ125" i="31"/>
  <c r="AC12" i="195" s="1"/>
  <c r="AE28" i="193"/>
  <c r="AD28" i="198"/>
  <c r="AJ28" i="192"/>
  <c r="AS28" i="39"/>
  <c r="AA28" i="196"/>
  <c r="AL28" i="197"/>
  <c r="AK28" i="194"/>
  <c r="AF28" i="195"/>
  <c r="AC28" i="198"/>
  <c r="AI28" i="192"/>
  <c r="AE28" i="195"/>
  <c r="AJ28" i="194"/>
  <c r="AR28" i="39"/>
  <c r="Z28" i="196"/>
  <c r="AD28" i="193"/>
  <c r="AK28" i="197"/>
  <c r="AB28" i="198"/>
  <c r="AH28" i="192"/>
  <c r="Y28" i="196"/>
  <c r="AD28" i="195"/>
  <c r="AQ28" i="39"/>
  <c r="AJ28" i="197"/>
  <c r="AC28" i="193"/>
  <c r="AI28" i="194"/>
  <c r="AO140" i="31"/>
  <c r="AG27" i="197" s="1"/>
  <c r="AL14" i="194"/>
  <c r="AM14" i="197"/>
  <c r="AB14" i="196"/>
  <c r="AE14" i="198"/>
  <c r="AG14" i="195"/>
  <c r="AK14" i="192"/>
  <c r="AT14" i="39"/>
  <c r="AF14" i="193"/>
  <c r="AJ127" i="31"/>
  <c r="AJ10" i="197"/>
  <c r="Y10" i="196"/>
  <c r="AD10" i="195"/>
  <c r="AH10" i="192"/>
  <c r="AQ10" i="39"/>
  <c r="AI10" i="194"/>
  <c r="AC10" i="193"/>
  <c r="AB10" i="198"/>
  <c r="AK10" i="194"/>
  <c r="AD10" i="198"/>
  <c r="AL10" i="197"/>
  <c r="AA10" i="196"/>
  <c r="AE10" i="193"/>
  <c r="AJ10" i="192"/>
  <c r="AS10" i="39"/>
  <c r="AF10" i="195"/>
  <c r="AC10" i="196"/>
  <c r="AF10" i="198"/>
  <c r="AU10" i="39"/>
  <c r="AL10" i="192"/>
  <c r="AN10" i="197"/>
  <c r="AM10" i="194"/>
  <c r="AG10" i="193"/>
  <c r="AH10" i="195"/>
  <c r="AF20" i="195"/>
  <c r="AD20" i="198"/>
  <c r="AL20" i="197"/>
  <c r="AS20" i="39"/>
  <c r="AJ20" i="192"/>
  <c r="AK20" i="194"/>
  <c r="AA20" i="196"/>
  <c r="AE20" i="193"/>
  <c r="AF20" i="198"/>
  <c r="AH20" i="195"/>
  <c r="AN20" i="197"/>
  <c r="AM20" i="194"/>
  <c r="AC20" i="196"/>
  <c r="AG20" i="193"/>
  <c r="AU20" i="39"/>
  <c r="AL20" i="192"/>
  <c r="AF20" i="193"/>
  <c r="AE20" i="198"/>
  <c r="AM20" i="197"/>
  <c r="AB20" i="196"/>
  <c r="AG20" i="195"/>
  <c r="AL20" i="194"/>
  <c r="AT20" i="39"/>
  <c r="AK20" i="192"/>
  <c r="AD19" i="198"/>
  <c r="AA19" i="196"/>
  <c r="AF19" i="195"/>
  <c r="AE19" i="193"/>
  <c r="AL19" i="197"/>
  <c r="AJ19" i="192"/>
  <c r="AK19" i="194"/>
  <c r="AS19" i="39"/>
  <c r="AO132" i="31"/>
  <c r="Z19" i="193" s="1"/>
  <c r="AP132" i="31"/>
  <c r="X95" i="31" s="1"/>
  <c r="AD35" i="195"/>
  <c r="Y35" i="196"/>
  <c r="AB35" i="198"/>
  <c r="AC35" i="193"/>
  <c r="AH35" i="192"/>
  <c r="AI35" i="194"/>
  <c r="AQ35" i="39"/>
  <c r="AJ35" i="197"/>
  <c r="AF35" i="198"/>
  <c r="AH35" i="195"/>
  <c r="AG35" i="193"/>
  <c r="AC35" i="196"/>
  <c r="AM35" i="194"/>
  <c r="AU35" i="39"/>
  <c r="AL35" i="192"/>
  <c r="AN35" i="197"/>
  <c r="G31" i="197"/>
  <c r="AL129" i="31"/>
  <c r="AN34" i="197"/>
  <c r="AH34" i="195"/>
  <c r="AG34" i="193"/>
  <c r="AM34" i="194"/>
  <c r="AU34" i="39"/>
  <c r="AF34" i="198"/>
  <c r="AC34" i="196"/>
  <c r="AL34" i="192"/>
  <c r="AM30" i="197"/>
  <c r="AL30" i="194"/>
  <c r="AE30" i="198"/>
  <c r="AB30" i="196"/>
  <c r="AK30" i="192"/>
  <c r="AT30" i="39"/>
  <c r="AF30" i="193"/>
  <c r="AG30" i="195"/>
  <c r="AF30" i="198"/>
  <c r="AN30" i="197"/>
  <c r="AU30" i="39"/>
  <c r="AC30" i="196"/>
  <c r="AG30" i="193"/>
  <c r="AL30" i="192"/>
  <c r="AH30" i="195"/>
  <c r="AM30" i="194"/>
  <c r="AF29" i="195"/>
  <c r="AK29" i="194"/>
  <c r="AL29" i="197"/>
  <c r="AE29" i="193"/>
  <c r="AA29" i="196"/>
  <c r="AD29" i="198"/>
  <c r="AJ29" i="192"/>
  <c r="AS29" i="39"/>
  <c r="Z9" i="196"/>
  <c r="AC9" i="198"/>
  <c r="AI9" i="192"/>
  <c r="AJ9" i="194"/>
  <c r="AD9" i="193"/>
  <c r="AK9" i="197"/>
  <c r="AR9" i="39"/>
  <c r="AE9" i="195"/>
  <c r="AD31" i="198"/>
  <c r="AA31" i="196"/>
  <c r="AE31" i="193"/>
  <c r="AK31" i="194"/>
  <c r="AS31" i="39"/>
  <c r="AL31" i="197"/>
  <c r="AF31" i="195"/>
  <c r="AJ31" i="192"/>
  <c r="AE16" i="193"/>
  <c r="AD16" i="198"/>
  <c r="AA16" i="196"/>
  <c r="AK16" i="194"/>
  <c r="AS16" i="39"/>
  <c r="AL16" i="197"/>
  <c r="AF16" i="195"/>
  <c r="AJ16" i="192"/>
  <c r="AH11" i="192"/>
  <c r="AB11" i="198"/>
  <c r="AC11" i="193"/>
  <c r="Y11" i="196"/>
  <c r="AQ11" i="39"/>
  <c r="AD11" i="195"/>
  <c r="AI11" i="194"/>
  <c r="AJ11" i="197"/>
  <c r="AE29" i="198"/>
  <c r="AF29" i="193"/>
  <c r="AT29" i="39"/>
  <c r="AM29" i="197"/>
  <c r="AG29" i="195"/>
  <c r="AK29" i="192"/>
  <c r="AB29" i="196"/>
  <c r="AL29" i="194"/>
  <c r="AE150" i="31"/>
  <c r="P37" i="193" s="1"/>
  <c r="AJ26" i="192"/>
  <c r="AD26" i="198"/>
  <c r="AA26" i="196"/>
  <c r="AL26" i="197"/>
  <c r="AK26" i="194"/>
  <c r="AE26" i="193"/>
  <c r="AF26" i="195"/>
  <c r="AS26" i="39"/>
  <c r="AO136" i="31"/>
  <c r="Y23" i="198" s="1"/>
  <c r="AB31" i="198"/>
  <c r="AI31" i="194"/>
  <c r="AD31" i="195"/>
  <c r="AC31" i="193"/>
  <c r="AJ31" i="197"/>
  <c r="AQ31" i="39"/>
  <c r="AH31" i="192"/>
  <c r="Y31" i="196"/>
  <c r="AO143" i="31"/>
  <c r="Z30" i="193" s="1"/>
  <c r="AK17" i="194"/>
  <c r="AS17" i="39"/>
  <c r="AE17" i="193"/>
  <c r="AA17" i="196"/>
  <c r="AD17" i="198"/>
  <c r="AL17" i="197"/>
  <c r="AF17" i="195"/>
  <c r="AJ17" i="192"/>
  <c r="AL32" i="197"/>
  <c r="AF32" i="195"/>
  <c r="AD32" i="198"/>
  <c r="AA32" i="196"/>
  <c r="AS32" i="39"/>
  <c r="AK32" i="194"/>
  <c r="AJ32" i="192"/>
  <c r="AE32" i="193"/>
  <c r="AO131" i="31"/>
  <c r="AE18" i="192" s="1"/>
  <c r="AN128" i="31"/>
  <c r="AD15" i="192" s="1"/>
  <c r="AF149" i="31"/>
  <c r="P36" i="198" s="1"/>
  <c r="AH149" i="31"/>
  <c r="AN138" i="31"/>
  <c r="AH12" i="195"/>
  <c r="AN12" i="197"/>
  <c r="AF12" i="198"/>
  <c r="AG12" i="193"/>
  <c r="AM12" i="194"/>
  <c r="AC12" i="196"/>
  <c r="AU12" i="39"/>
  <c r="AL12" i="192"/>
  <c r="AF27" i="198"/>
  <c r="AN27" i="197"/>
  <c r="AC27" i="196"/>
  <c r="AH27" i="195"/>
  <c r="AU27" i="39"/>
  <c r="AG27" i="193"/>
  <c r="AL27" i="192"/>
  <c r="AM27" i="194"/>
  <c r="AC14" i="198"/>
  <c r="Z14" i="196"/>
  <c r="AI14" i="192"/>
  <c r="AR14" i="39"/>
  <c r="AD14" i="193"/>
  <c r="AE14" i="195"/>
  <c r="AJ14" i="194"/>
  <c r="AK14" i="197"/>
  <c r="AA35" i="196"/>
  <c r="AE35" i="193"/>
  <c r="AF35" i="195"/>
  <c r="AK35" i="194"/>
  <c r="AS35" i="39"/>
  <c r="AJ35" i="192"/>
  <c r="AL35" i="197"/>
  <c r="AD35" i="198"/>
  <c r="AM8" i="197"/>
  <c r="AK8" i="192"/>
  <c r="AB8" i="196"/>
  <c r="AT8" i="39"/>
  <c r="AF8" i="193"/>
  <c r="AL8" i="194"/>
  <c r="AG8" i="195"/>
  <c r="AE8" i="198"/>
  <c r="AF24" i="198"/>
  <c r="AG24" i="193"/>
  <c r="AN24" i="197"/>
  <c r="AM24" i="194"/>
  <c r="AH24" i="195"/>
  <c r="AL24" i="192"/>
  <c r="AC24" i="196"/>
  <c r="AU24" i="39"/>
  <c r="AE24" i="198"/>
  <c r="AF24" i="193"/>
  <c r="AB24" i="196"/>
  <c r="AT24" i="39"/>
  <c r="AM24" i="197"/>
  <c r="AG24" i="195"/>
  <c r="AK24" i="192"/>
  <c r="AL24" i="194"/>
  <c r="AK137" i="31"/>
  <c r="W24" i="195" s="1"/>
  <c r="G32" i="39"/>
  <c r="AP131" i="31"/>
  <c r="AH15" i="195"/>
  <c r="AG15" i="193"/>
  <c r="AN15" i="197"/>
  <c r="AU15" i="39"/>
  <c r="AM15" i="194"/>
  <c r="AL15" i="192"/>
  <c r="AC15" i="196"/>
  <c r="AF15" i="198"/>
  <c r="AE128" i="31"/>
  <c r="V15" i="194" s="1"/>
  <c r="AP150" i="31"/>
  <c r="X113" i="31" s="1"/>
  <c r="AB37" i="198"/>
  <c r="AC37" i="193"/>
  <c r="AD37" i="195"/>
  <c r="Y37" i="196"/>
  <c r="AI37" i="194"/>
  <c r="AJ37" i="197"/>
  <c r="AH37" i="192"/>
  <c r="AQ37" i="39"/>
  <c r="AK37" i="197"/>
  <c r="AC37" i="198"/>
  <c r="AE37" i="195"/>
  <c r="AR37" i="39"/>
  <c r="Z37" i="196"/>
  <c r="AI37" i="192"/>
  <c r="AJ37" i="194"/>
  <c r="AD37" i="193"/>
  <c r="AO139" i="31"/>
  <c r="AA26" i="195" s="1"/>
  <c r="AB36" i="198"/>
  <c r="AJ36" i="197"/>
  <c r="AI36" i="194"/>
  <c r="Y36" i="196"/>
  <c r="AH36" i="192"/>
  <c r="AD36" i="195"/>
  <c r="AQ36" i="39"/>
  <c r="AC36" i="193"/>
  <c r="AM141" i="31"/>
  <c r="X28" i="193" s="1"/>
  <c r="AQ127" i="31"/>
  <c r="AQ122" i="31"/>
  <c r="AG9" i="192" s="1"/>
  <c r="AM122" i="31"/>
  <c r="AD9" i="194" s="1"/>
  <c r="AP123" i="31"/>
  <c r="AE22" i="195"/>
  <c r="AJ22" i="194"/>
  <c r="AD22" i="193"/>
  <c r="AC22" i="198"/>
  <c r="Z22" i="196"/>
  <c r="AR22" i="39"/>
  <c r="AK22" i="197"/>
  <c r="AI22" i="192"/>
  <c r="AC135" i="31"/>
  <c r="M22" i="198" s="1"/>
  <c r="AD20" i="193"/>
  <c r="Z20" i="196"/>
  <c r="AK20" i="197"/>
  <c r="AI20" i="192"/>
  <c r="AR20" i="39"/>
  <c r="AC20" i="198"/>
  <c r="AJ20" i="194"/>
  <c r="AE20" i="195"/>
  <c r="AP133" i="31"/>
  <c r="AH20" i="197" s="1"/>
  <c r="AK19" i="197"/>
  <c r="AC19" i="198"/>
  <c r="AE19" i="195"/>
  <c r="AI19" i="192"/>
  <c r="AR19" i="39"/>
  <c r="AD19" i="193"/>
  <c r="Z19" i="196"/>
  <c r="AJ19" i="194"/>
  <c r="Z35" i="196"/>
  <c r="AJ35" i="194"/>
  <c r="AC35" i="198"/>
  <c r="AD35" i="193"/>
  <c r="AI35" i="192"/>
  <c r="AK35" i="197"/>
  <c r="AE35" i="195"/>
  <c r="AR35" i="39"/>
  <c r="AM148" i="31"/>
  <c r="AE35" i="197" s="1"/>
  <c r="AH148" i="31"/>
  <c r="G31" i="199"/>
  <c r="AL126" i="31"/>
  <c r="AD13" i="197" s="1"/>
  <c r="AH13" i="195"/>
  <c r="AM13" i="194"/>
  <c r="AU13" i="39"/>
  <c r="AC13" i="196"/>
  <c r="AN13" i="197"/>
  <c r="AL13" i="192"/>
  <c r="AG13" i="193"/>
  <c r="AF13" i="198"/>
  <c r="AA13" i="196"/>
  <c r="AF13" i="195"/>
  <c r="AS13" i="39"/>
  <c r="AL13" i="197"/>
  <c r="AE13" i="193"/>
  <c r="AJ13" i="192"/>
  <c r="AD13" i="198"/>
  <c r="AK13" i="194"/>
  <c r="AQ121" i="31"/>
  <c r="AH8" i="194" s="1"/>
  <c r="AP121" i="31"/>
  <c r="AI31" i="192"/>
  <c r="AC31" i="198"/>
  <c r="AK31" i="197"/>
  <c r="Z31" i="196"/>
  <c r="AR31" i="39"/>
  <c r="AJ31" i="194"/>
  <c r="AD31" i="193"/>
  <c r="AE31" i="195"/>
  <c r="AN144" i="31"/>
  <c r="AD31" i="192" s="1"/>
  <c r="AJ144" i="31"/>
  <c r="AB31" i="197" s="1"/>
  <c r="AJ16" i="197"/>
  <c r="AI16" i="194"/>
  <c r="Y16" i="196"/>
  <c r="AQ16" i="39"/>
  <c r="AB16" i="198"/>
  <c r="AD16" i="195"/>
  <c r="AC16" i="193"/>
  <c r="AH16" i="192"/>
  <c r="AI147" i="31"/>
  <c r="S34" i="198" s="1"/>
  <c r="AL34" i="197"/>
  <c r="AD34" i="198"/>
  <c r="AA34" i="196"/>
  <c r="AE34" i="193"/>
  <c r="AS34" i="39"/>
  <c r="AF34" i="195"/>
  <c r="AJ34" i="192"/>
  <c r="AK34" i="194"/>
  <c r="AK147" i="31"/>
  <c r="AK11" i="192"/>
  <c r="AG11" i="195"/>
  <c r="AF11" i="193"/>
  <c r="AE11" i="198"/>
  <c r="AL11" i="194"/>
  <c r="AM11" i="197"/>
  <c r="AT11" i="39"/>
  <c r="AB11" i="196"/>
  <c r="AE21" i="198"/>
  <c r="AM21" i="197"/>
  <c r="AG21" i="195"/>
  <c r="AK21" i="192"/>
  <c r="AT21" i="39"/>
  <c r="AL21" i="194"/>
  <c r="AB21" i="196"/>
  <c r="AF21" i="193"/>
  <c r="AP134" i="31"/>
  <c r="AO134" i="31"/>
  <c r="AG21" i="197" s="1"/>
  <c r="AM143" i="31"/>
  <c r="W30" i="198" s="1"/>
  <c r="AK15" i="197"/>
  <c r="AJ15" i="194"/>
  <c r="AC15" i="198"/>
  <c r="AI15" i="192"/>
  <c r="AR15" i="39"/>
  <c r="AD15" i="193"/>
  <c r="AE15" i="195"/>
  <c r="Z15" i="196"/>
  <c r="AI23" i="192"/>
  <c r="Z23" i="196"/>
  <c r="AD23" i="193"/>
  <c r="AJ23" i="194"/>
  <c r="AE23" i="195"/>
  <c r="AC23" i="198"/>
  <c r="AR23" i="39"/>
  <c r="AK23" i="197"/>
  <c r="AB35" i="196"/>
  <c r="AF35" i="193"/>
  <c r="AE35" i="198"/>
  <c r="AL35" i="194"/>
  <c r="AG35" i="195"/>
  <c r="AM35" i="197"/>
  <c r="AK35" i="192"/>
  <c r="AT35" i="39"/>
  <c r="AK129" i="31"/>
  <c r="U16" i="198" s="1"/>
  <c r="AC34" i="198"/>
  <c r="AJ34" i="194"/>
  <c r="AI34" i="192"/>
  <c r="AR34" i="39"/>
  <c r="AE34" i="195"/>
  <c r="AD34" i="193"/>
  <c r="Z34" i="196"/>
  <c r="AK34" i="197"/>
  <c r="AF130" i="31"/>
  <c r="W17" i="194" s="1"/>
  <c r="AD32" i="195"/>
  <c r="AB32" i="198"/>
  <c r="AJ32" i="197"/>
  <c r="AQ32" i="39"/>
  <c r="Y32" i="196"/>
  <c r="AI32" i="194"/>
  <c r="AC32" i="193"/>
  <c r="AH32" i="192"/>
  <c r="AG146" i="31"/>
  <c r="X33" i="194" s="1"/>
  <c r="AM37" i="197"/>
  <c r="AL37" i="194"/>
  <c r="AK37" i="192"/>
  <c r="AG37" i="195"/>
  <c r="AE37" i="198"/>
  <c r="AB37" i="196"/>
  <c r="AF37" i="193"/>
  <c r="AT37" i="39"/>
  <c r="AE28" i="198"/>
  <c r="AB28" i="196"/>
  <c r="AG28" i="195"/>
  <c r="AK28" i="192"/>
  <c r="AF28" i="193"/>
  <c r="AT28" i="39"/>
  <c r="AM28" i="197"/>
  <c r="AL28" i="194"/>
  <c r="Z27" i="196"/>
  <c r="AK27" i="197"/>
  <c r="AR27" i="39"/>
  <c r="AC27" i="198"/>
  <c r="AE27" i="195"/>
  <c r="AD27" i="193"/>
  <c r="AJ27" i="194"/>
  <c r="AI27" i="192"/>
  <c r="AJ135" i="31"/>
  <c r="T22" i="198" s="1"/>
  <c r="AF19" i="198"/>
  <c r="AU19" i="39"/>
  <c r="AH19" i="195"/>
  <c r="AL19" i="192"/>
  <c r="AC19" i="196"/>
  <c r="AN19" i="197"/>
  <c r="AG19" i="193"/>
  <c r="AM19" i="194"/>
  <c r="AS8" i="39"/>
  <c r="AA8" i="196"/>
  <c r="AK8" i="194"/>
  <c r="AL8" i="197"/>
  <c r="AE8" i="193"/>
  <c r="AD8" i="198"/>
  <c r="AF8" i="195"/>
  <c r="AJ8" i="192"/>
  <c r="AL24" i="197"/>
  <c r="AJ24" i="192"/>
  <c r="AF24" i="195"/>
  <c r="AD24" i="198"/>
  <c r="AS24" i="39"/>
  <c r="AE24" i="193"/>
  <c r="AK24" i="194"/>
  <c r="AA24" i="196"/>
  <c r="AM130" i="31"/>
  <c r="AB15" i="196"/>
  <c r="AE15" i="198"/>
  <c r="AM15" i="197"/>
  <c r="AG15" i="195"/>
  <c r="AF15" i="193"/>
  <c r="AK15" i="192"/>
  <c r="AT15" i="39"/>
  <c r="AL15" i="194"/>
  <c r="AJ141" i="31"/>
  <c r="AN140" i="31"/>
  <c r="AD27" i="192" s="1"/>
  <c r="AA27" i="196"/>
  <c r="AL27" i="197"/>
  <c r="AF27" i="195"/>
  <c r="AS27" i="39"/>
  <c r="AD27" i="198"/>
  <c r="AE27" i="193"/>
  <c r="AK27" i="194"/>
  <c r="AJ27" i="192"/>
  <c r="AF127" i="31"/>
  <c r="V14" i="192" s="1"/>
  <c r="AE9" i="193"/>
  <c r="AS9" i="39"/>
  <c r="AF9" i="195"/>
  <c r="AK9" i="194"/>
  <c r="AJ9" i="192"/>
  <c r="AD9" i="198"/>
  <c r="AA9" i="196"/>
  <c r="AL9" i="197"/>
  <c r="AK13" i="197"/>
  <c r="AC13" i="198"/>
  <c r="Z13" i="196"/>
  <c r="AJ13" i="194"/>
  <c r="AI13" i="192"/>
  <c r="AE13" i="195"/>
  <c r="AR13" i="39"/>
  <c r="AD13" i="193"/>
  <c r="AH11" i="195"/>
  <c r="AG11" i="193"/>
  <c r="AN11" i="197"/>
  <c r="AM11" i="194"/>
  <c r="AF11" i="198"/>
  <c r="AU11" i="39"/>
  <c r="AC11" i="196"/>
  <c r="AL11" i="192"/>
  <c r="AC21" i="193"/>
  <c r="AI21" i="194"/>
  <c r="AB21" i="198"/>
  <c r="Y21" i="196"/>
  <c r="AJ21" i="197"/>
  <c r="AQ21" i="39"/>
  <c r="AD21" i="195"/>
  <c r="AH21" i="192"/>
  <c r="AC21" i="198"/>
  <c r="Z21" i="196"/>
  <c r="AK21" i="197"/>
  <c r="AE21" i="195"/>
  <c r="AJ21" i="194"/>
  <c r="AD21" i="193"/>
  <c r="AI21" i="192"/>
  <c r="AR21" i="39"/>
  <c r="AL130" i="31"/>
  <c r="AK32" i="197"/>
  <c r="AE32" i="195"/>
  <c r="AI32" i="192"/>
  <c r="AJ32" i="194"/>
  <c r="AR32" i="39"/>
  <c r="AC32" i="198"/>
  <c r="Z32" i="196"/>
  <c r="AD32" i="193"/>
  <c r="AQ128" i="31"/>
  <c r="AP128" i="31"/>
  <c r="AH15" i="197" s="1"/>
  <c r="AC15" i="193"/>
  <c r="AB15" i="198"/>
  <c r="AD15" i="195"/>
  <c r="Y15" i="196"/>
  <c r="AI15" i="194"/>
  <c r="AJ15" i="197"/>
  <c r="AH15" i="192"/>
  <c r="AQ15" i="39"/>
  <c r="AL15" i="197"/>
  <c r="AF15" i="195"/>
  <c r="AD15" i="198"/>
  <c r="AA15" i="196"/>
  <c r="AJ15" i="192"/>
  <c r="AK15" i="194"/>
  <c r="AE15" i="193"/>
  <c r="AS15" i="39"/>
  <c r="AG33" i="193"/>
  <c r="AF33" i="198"/>
  <c r="AC33" i="196"/>
  <c r="AU33" i="39"/>
  <c r="AL33" i="192"/>
  <c r="AM33" i="194"/>
  <c r="AH33" i="195"/>
  <c r="AN33" i="197"/>
  <c r="AM33" i="197"/>
  <c r="AF33" i="193"/>
  <c r="AG33" i="195"/>
  <c r="AB33" i="196"/>
  <c r="AT33" i="39"/>
  <c r="AL33" i="194"/>
  <c r="AE33" i="198"/>
  <c r="AK33" i="192"/>
  <c r="AD36" i="198"/>
  <c r="AL36" i="197"/>
  <c r="AF36" i="195"/>
  <c r="AJ36" i="192"/>
  <c r="AE36" i="193"/>
  <c r="AA36" i="196"/>
  <c r="AS36" i="39"/>
  <c r="AK36" i="194"/>
  <c r="AP149" i="31"/>
  <c r="AB36" i="195" s="1"/>
  <c r="AE36" i="195"/>
  <c r="AK36" i="197"/>
  <c r="AJ36" i="194"/>
  <c r="AI36" i="192"/>
  <c r="AD36" i="193"/>
  <c r="AC36" i="198"/>
  <c r="Z36" i="196"/>
  <c r="AR36" i="39"/>
  <c r="AK25" i="194"/>
  <c r="AJ25" i="192"/>
  <c r="AE25" i="193"/>
  <c r="AS25" i="39"/>
  <c r="AA25" i="196"/>
  <c r="AF25" i="195"/>
  <c r="AD25" i="198"/>
  <c r="AL25" i="197"/>
  <c r="AL125" i="31"/>
  <c r="AM125" i="31"/>
  <c r="AD141" i="31"/>
  <c r="P28" i="195" s="1"/>
  <c r="AL141" i="31"/>
  <c r="AD28" i="197" s="1"/>
  <c r="AM127" i="31"/>
  <c r="AG14" i="193"/>
  <c r="AF14" i="198"/>
  <c r="AH14" i="195"/>
  <c r="AL14" i="192"/>
  <c r="AU14" i="39"/>
  <c r="AN14" i="197"/>
  <c r="AM14" i="194"/>
  <c r="AC14" i="196"/>
  <c r="AA14" i="196"/>
  <c r="AE14" i="193"/>
  <c r="AK14" i="194"/>
  <c r="AD14" i="198"/>
  <c r="AL14" i="197"/>
  <c r="AS14" i="39"/>
  <c r="AF14" i="195"/>
  <c r="AJ14" i="192"/>
  <c r="AB9" i="198"/>
  <c r="AC9" i="193"/>
  <c r="Y9" i="196"/>
  <c r="AD9" i="195"/>
  <c r="AQ9" i="39"/>
  <c r="AH9" i="192"/>
  <c r="AJ9" i="197"/>
  <c r="AI9" i="194"/>
  <c r="AN9" i="197"/>
  <c r="AF9" i="198"/>
  <c r="AH9" i="195"/>
  <c r="AC9" i="196"/>
  <c r="AL9" i="192"/>
  <c r="AM9" i="194"/>
  <c r="AU9" i="39"/>
  <c r="AG9" i="193"/>
  <c r="AO122" i="31"/>
  <c r="AK123" i="31"/>
  <c r="AF136" i="31"/>
  <c r="V99" i="31" s="1"/>
  <c r="AL19" i="194"/>
  <c r="AB19" i="196"/>
  <c r="AE19" i="198"/>
  <c r="AF19" i="193"/>
  <c r="AT19" i="39"/>
  <c r="AK19" i="192"/>
  <c r="AG19" i="195"/>
  <c r="AM19" i="197"/>
  <c r="AN132" i="31"/>
  <c r="AD19" i="192" s="1"/>
  <c r="AC148" i="31"/>
  <c r="AJ148" i="31"/>
  <c r="T35" i="198" s="1"/>
  <c r="AQ126" i="31"/>
  <c r="AI13" i="197" s="1"/>
  <c r="AE13" i="198"/>
  <c r="AK13" i="192"/>
  <c r="AL13" i="194"/>
  <c r="AB13" i="196"/>
  <c r="AF13" i="193"/>
  <c r="AG13" i="195"/>
  <c r="AT13" i="39"/>
  <c r="AM13" i="197"/>
  <c r="AB31" i="196"/>
  <c r="AF31" i="193"/>
  <c r="AM31" i="197"/>
  <c r="AG31" i="195"/>
  <c r="AT31" i="39"/>
  <c r="AK31" i="192"/>
  <c r="AL31" i="194"/>
  <c r="AE31" i="198"/>
  <c r="AM144" i="31"/>
  <c r="AQ144" i="31"/>
  <c r="AP31" i="39" s="1"/>
  <c r="AC129" i="31"/>
  <c r="N16" i="193" s="1"/>
  <c r="AF129" i="31"/>
  <c r="AE16" i="39" s="1"/>
  <c r="AD124" i="31"/>
  <c r="T11" i="192" s="1"/>
  <c r="AD134" i="31"/>
  <c r="K21" i="196" s="1"/>
  <c r="AD21" i="198"/>
  <c r="AA21" i="196"/>
  <c r="AS21" i="39"/>
  <c r="AK21" i="194"/>
  <c r="AJ21" i="192"/>
  <c r="AL21" i="197"/>
  <c r="AE21" i="193"/>
  <c r="AF21" i="195"/>
  <c r="AF135" i="31"/>
  <c r="AG133" i="31"/>
  <c r="AH137" i="31"/>
  <c r="AC130" i="31"/>
  <c r="M17" i="198" s="1"/>
  <c r="AK150" i="31"/>
  <c r="AB37" i="194" s="1"/>
  <c r="G37" i="202"/>
  <c r="AF133" i="31"/>
  <c r="AD144" i="31"/>
  <c r="O31" i="193" s="1"/>
  <c r="AF144" i="31"/>
  <c r="V31" i="192" s="1"/>
  <c r="AK143" i="31"/>
  <c r="V30" i="193" s="1"/>
  <c r="AK140" i="31"/>
  <c r="AC27" i="197" s="1"/>
  <c r="AI130" i="31"/>
  <c r="P17" i="196" s="1"/>
  <c r="AE145" i="31"/>
  <c r="AD32" i="39" s="1"/>
  <c r="AE140" i="31"/>
  <c r="O27" i="198" s="1"/>
  <c r="AC141" i="31"/>
  <c r="AI133" i="31"/>
  <c r="Z20" i="194" s="1"/>
  <c r="AJ138" i="31"/>
  <c r="AG138" i="31"/>
  <c r="AF141" i="31"/>
  <c r="G37" i="200"/>
  <c r="AD123" i="31"/>
  <c r="U10" i="194" s="1"/>
  <c r="AF31" i="194"/>
  <c r="Z31" i="193"/>
  <c r="AE31" i="192"/>
  <c r="V31" i="196"/>
  <c r="AN31" i="39"/>
  <c r="AA31" i="195"/>
  <c r="Y31" i="198"/>
  <c r="AG31" i="197"/>
  <c r="AH124" i="31"/>
  <c r="Z11" i="197" s="1"/>
  <c r="AJ134" i="31"/>
  <c r="AF142" i="31"/>
  <c r="I17" i="197"/>
  <c r="AE24" i="194"/>
  <c r="U24" i="196"/>
  <c r="AF24" i="197"/>
  <c r="X24" i="198"/>
  <c r="Z24" i="195"/>
  <c r="Y24" i="193"/>
  <c r="AD24" i="192"/>
  <c r="AM24" i="39"/>
  <c r="AE137" i="31"/>
  <c r="AD24" i="39" s="1"/>
  <c r="AF137" i="31"/>
  <c r="R24" i="195" s="1"/>
  <c r="AC137" i="31"/>
  <c r="L14" i="39"/>
  <c r="AH130" i="31"/>
  <c r="X17" i="192" s="1"/>
  <c r="AF131" i="31"/>
  <c r="W18" i="194" s="1"/>
  <c r="AG131" i="31"/>
  <c r="R18" i="193" s="1"/>
  <c r="AJ131" i="31"/>
  <c r="AC146" i="31"/>
  <c r="N33" i="193" s="1"/>
  <c r="AD138" i="31"/>
  <c r="P25" i="195" s="1"/>
  <c r="AK125" i="31"/>
  <c r="V12" i="193" s="1"/>
  <c r="AH125" i="31"/>
  <c r="S12" i="193" s="1"/>
  <c r="AL127" i="31"/>
  <c r="AC14" i="194" s="1"/>
  <c r="AF122" i="31"/>
  <c r="P9" i="198" s="1"/>
  <c r="AL123" i="31"/>
  <c r="V10" i="198" s="1"/>
  <c r="AI123" i="31"/>
  <c r="AH135" i="31"/>
  <c r="Z22" i="197" s="1"/>
  <c r="AK136" i="31"/>
  <c r="AC23" i="197" s="1"/>
  <c r="AL132" i="31"/>
  <c r="AK148" i="31"/>
  <c r="V35" i="193" s="1"/>
  <c r="AI126" i="31"/>
  <c r="S13" i="198" s="1"/>
  <c r="AE126" i="31"/>
  <c r="O13" i="198" s="1"/>
  <c r="AD121" i="31"/>
  <c r="AK121" i="31"/>
  <c r="AE144" i="31"/>
  <c r="Q31" i="195" s="1"/>
  <c r="AI144" i="31"/>
  <c r="AI129" i="31"/>
  <c r="AA16" i="197" s="1"/>
  <c r="AJ147" i="31"/>
  <c r="U34" i="193" s="1"/>
  <c r="AL142" i="31"/>
  <c r="X29" i="195" s="1"/>
  <c r="AG125" i="31"/>
  <c r="AF12" i="39" s="1"/>
  <c r="AD29" i="194"/>
  <c r="AC29" i="192"/>
  <c r="T29" i="196"/>
  <c r="AE29" i="197"/>
  <c r="Y29" i="195"/>
  <c r="AL29" i="39"/>
  <c r="X29" i="193"/>
  <c r="W29" i="198"/>
  <c r="AE141" i="31"/>
  <c r="AG140" i="31"/>
  <c r="AD22" i="194"/>
  <c r="X22" i="193"/>
  <c r="T22" i="196"/>
  <c r="W22" i="198"/>
  <c r="AC22" i="192"/>
  <c r="AL22" i="39"/>
  <c r="Y22" i="195"/>
  <c r="AE22" i="197"/>
  <c r="AJ133" i="31"/>
  <c r="AJ128" i="31"/>
  <c r="Z15" i="192" s="1"/>
  <c r="AH150" i="31"/>
  <c r="T37" i="195" s="1"/>
  <c r="AE135" i="31"/>
  <c r="W22" i="197" s="1"/>
  <c r="AL133" i="31"/>
  <c r="AD20" i="197" s="1"/>
  <c r="AD126" i="31"/>
  <c r="U13" i="194" s="1"/>
  <c r="I17" i="199"/>
  <c r="AG137" i="31"/>
  <c r="AG145" i="31"/>
  <c r="AC131" i="31"/>
  <c r="N18" i="193" s="1"/>
  <c r="AL131" i="31"/>
  <c r="S18" i="196" s="1"/>
  <c r="AG128" i="31"/>
  <c r="AF128" i="31"/>
  <c r="R15" i="195" s="1"/>
  <c r="AF146" i="31"/>
  <c r="X33" i="197" s="1"/>
  <c r="X109" i="31"/>
  <c r="Z33" i="198"/>
  <c r="AO33" i="39"/>
  <c r="AG33" i="194"/>
  <c r="AH33" i="197"/>
  <c r="AA33" i="193"/>
  <c r="W33" i="196"/>
  <c r="AF33" i="192"/>
  <c r="AB33" i="195"/>
  <c r="AI146" i="31"/>
  <c r="AJ150" i="31"/>
  <c r="AI37" i="39" s="1"/>
  <c r="AD150" i="31"/>
  <c r="T37" i="192" s="1"/>
  <c r="AE138" i="31"/>
  <c r="AE127" i="31"/>
  <c r="P14" i="193" s="1"/>
  <c r="AI127" i="31"/>
  <c r="U14" i="195" s="1"/>
  <c r="AC122" i="31"/>
  <c r="U9" i="197" s="1"/>
  <c r="AH122" i="31"/>
  <c r="AJ123" i="31"/>
  <c r="Q10" i="196" s="1"/>
  <c r="AC123" i="31"/>
  <c r="AE123" i="31"/>
  <c r="AK135" i="31"/>
  <c r="U22" i="198" s="1"/>
  <c r="AC133" i="31"/>
  <c r="N20" i="193" s="1"/>
  <c r="AC136" i="31"/>
  <c r="O23" i="195" s="1"/>
  <c r="AG136" i="31"/>
  <c r="X23" i="194" s="1"/>
  <c r="AJ132" i="31"/>
  <c r="Z19" i="192" s="1"/>
  <c r="AE148" i="31"/>
  <c r="L35" i="196" s="1"/>
  <c r="AE121" i="31"/>
  <c r="W8" i="197" s="1"/>
  <c r="AG144" i="31"/>
  <c r="Q31" i="198" s="1"/>
  <c r="Y11" i="195"/>
  <c r="X11" i="193"/>
  <c r="W11" i="198"/>
  <c r="AE11" i="197"/>
  <c r="AC11" i="192"/>
  <c r="AD11" i="194"/>
  <c r="AL11" i="39"/>
  <c r="T11" i="196"/>
  <c r="AE134" i="31"/>
  <c r="U21" i="192" s="1"/>
  <c r="AJ143" i="31"/>
  <c r="AC143" i="31"/>
  <c r="J30" i="196" s="1"/>
  <c r="W15" i="198"/>
  <c r="AL146" i="31"/>
  <c r="W33" i="193" s="1"/>
  <c r="AF139" i="31"/>
  <c r="AL139" i="31"/>
  <c r="AD26" i="197" s="1"/>
  <c r="AA25" i="195"/>
  <c r="Y25" i="198"/>
  <c r="AG25" i="197"/>
  <c r="V25" i="196"/>
  <c r="AE25" i="192"/>
  <c r="AN25" i="39"/>
  <c r="AF25" i="194"/>
  <c r="Z25" i="193"/>
  <c r="AK138" i="31"/>
  <c r="AC25" i="197" s="1"/>
  <c r="AD125" i="31"/>
  <c r="V12" i="197" s="1"/>
  <c r="AI141" i="31"/>
  <c r="T28" i="193" s="1"/>
  <c r="AH141" i="31"/>
  <c r="O28" i="196" s="1"/>
  <c r="AI140" i="31"/>
  <c r="P27" i="196" s="1"/>
  <c r="AH140" i="31"/>
  <c r="S27" i="193" s="1"/>
  <c r="AE122" i="31"/>
  <c r="W9" i="197" s="1"/>
  <c r="AD135" i="31"/>
  <c r="AL135" i="31"/>
  <c r="AD133" i="31"/>
  <c r="AF20" i="194"/>
  <c r="AN20" i="39"/>
  <c r="AE20" i="192"/>
  <c r="Y20" i="198"/>
  <c r="AA20" i="195"/>
  <c r="Z20" i="193"/>
  <c r="V20" i="196"/>
  <c r="AG20" i="197"/>
  <c r="AI136" i="31"/>
  <c r="AD132" i="31"/>
  <c r="V19" i="197" s="1"/>
  <c r="AH132" i="31"/>
  <c r="O19" i="196" s="1"/>
  <c r="AL121" i="31"/>
  <c r="AE147" i="31"/>
  <c r="AK124" i="31"/>
  <c r="V11" i="193" s="1"/>
  <c r="AE143" i="31"/>
  <c r="V30" i="194" s="1"/>
  <c r="AC142" i="31"/>
  <c r="AJ142" i="31"/>
  <c r="AK126" i="31"/>
  <c r="AC13" i="197" s="1"/>
  <c r="AI121" i="31"/>
  <c r="S8" i="198" s="1"/>
  <c r="AH143" i="31"/>
  <c r="Z30" i="197" s="1"/>
  <c r="AI122" i="31"/>
  <c r="AE136" i="31"/>
  <c r="AD23" i="39" s="1"/>
  <c r="AK141" i="31"/>
  <c r="U28" i="198" s="1"/>
  <c r="AD136" i="31"/>
  <c r="AE132" i="31"/>
  <c r="AD19" i="39" s="1"/>
  <c r="AK144" i="31"/>
  <c r="AF145" i="31"/>
  <c r="X32" i="197" s="1"/>
  <c r="AD128" i="31"/>
  <c r="K15" i="196" s="1"/>
  <c r="AD146" i="31"/>
  <c r="AL150" i="31"/>
  <c r="W37" i="193" s="1"/>
  <c r="AI139" i="31"/>
  <c r="Y26" i="192" s="1"/>
  <c r="AC149" i="31"/>
  <c r="AF138" i="31"/>
  <c r="AJ140" i="31"/>
  <c r="AA27" i="194" s="1"/>
  <c r="AC127" i="31"/>
  <c r="AK133" i="31"/>
  <c r="AJ136" i="31"/>
  <c r="T23" i="198" s="1"/>
  <c r="AK132" i="31"/>
  <c r="AA19" i="192" s="1"/>
  <c r="AD148" i="31"/>
  <c r="P35" i="195" s="1"/>
  <c r="AG121" i="31"/>
  <c r="AL144" i="31"/>
  <c r="W31" i="193" s="1"/>
  <c r="AH144" i="31"/>
  <c r="S31" i="193" s="1"/>
  <c r="AC147" i="31"/>
  <c r="AF147" i="31"/>
  <c r="AC134" i="31"/>
  <c r="AL143" i="31"/>
  <c r="AG142" i="31"/>
  <c r="N29" i="196" s="1"/>
  <c r="G32" i="204"/>
  <c r="G10" i="202"/>
  <c r="G31" i="204"/>
  <c r="G34" i="192"/>
  <c r="L27" i="199"/>
  <c r="I14" i="199"/>
  <c r="G32" i="195"/>
  <c r="I35" i="192"/>
  <c r="I27" i="204"/>
  <c r="G32" i="200"/>
  <c r="G10" i="200"/>
  <c r="I27" i="197"/>
  <c r="L14" i="197"/>
  <c r="L14" i="202"/>
  <c r="I35" i="197"/>
  <c r="G29" i="195"/>
  <c r="G10" i="204"/>
  <c r="I14" i="192"/>
  <c r="I37" i="195"/>
  <c r="I10" i="204"/>
  <c r="G9" i="202"/>
  <c r="I32" i="200"/>
  <c r="G36" i="204"/>
  <c r="I17" i="204"/>
  <c r="I20" i="195"/>
  <c r="I37" i="199"/>
  <c r="I10" i="192"/>
  <c r="L23" i="199"/>
  <c r="L10" i="202"/>
  <c r="I36" i="192"/>
  <c r="G9" i="204"/>
  <c r="I32" i="204"/>
  <c r="G36" i="197"/>
  <c r="I35" i="195"/>
  <c r="I32" i="195"/>
  <c r="G36" i="202"/>
  <c r="I17" i="202"/>
  <c r="I20" i="202"/>
  <c r="I37" i="202"/>
  <c r="L23" i="197"/>
  <c r="I33" i="200"/>
  <c r="I37" i="39"/>
  <c r="G9" i="192"/>
  <c r="I17" i="192"/>
  <c r="I37" i="197"/>
  <c r="G37" i="197"/>
  <c r="I20" i="39"/>
  <c r="I10" i="200"/>
  <c r="G10" i="197"/>
  <c r="I35" i="202"/>
  <c r="I27" i="200"/>
  <c r="G31" i="202"/>
  <c r="I32" i="199"/>
  <c r="G29" i="202"/>
  <c r="G36" i="199"/>
  <c r="L27" i="39"/>
  <c r="I35" i="200"/>
  <c r="I32" i="192"/>
  <c r="G36" i="39"/>
  <c r="L10" i="197"/>
  <c r="G10" i="39"/>
  <c r="I35" i="199"/>
  <c r="I27" i="202"/>
  <c r="G31" i="39"/>
  <c r="I32" i="197"/>
  <c r="G36" i="200"/>
  <c r="L10" i="39"/>
  <c r="I14" i="204"/>
  <c r="G10" i="199"/>
  <c r="I35" i="204"/>
  <c r="I27" i="192"/>
  <c r="G31" i="200"/>
  <c r="I32" i="202"/>
  <c r="G36" i="192"/>
  <c r="I36" i="197"/>
  <c r="P122" i="31"/>
  <c r="L9" i="192" s="1"/>
  <c r="S138" i="31"/>
  <c r="K25" i="201" s="1"/>
  <c r="S134" i="31"/>
  <c r="K21" i="194" s="1"/>
  <c r="V149" i="31"/>
  <c r="O36" i="192" s="1"/>
  <c r="T147" i="31"/>
  <c r="M34" i="192" s="1"/>
  <c r="L20" i="197"/>
  <c r="I33" i="197"/>
  <c r="I36" i="202"/>
  <c r="Y140" i="31"/>
  <c r="X27" i="199" s="1"/>
  <c r="G34" i="204"/>
  <c r="G29" i="199"/>
  <c r="S122" i="31"/>
  <c r="K9" i="198" s="1"/>
  <c r="I17" i="195"/>
  <c r="I14" i="202"/>
  <c r="S126" i="31"/>
  <c r="K13" i="201" s="1"/>
  <c r="S143" i="31"/>
  <c r="R30" i="202" s="1"/>
  <c r="I20" i="200"/>
  <c r="I37" i="192"/>
  <c r="D24" i="31"/>
  <c r="D8" i="167" s="1"/>
  <c r="P131" i="31"/>
  <c r="P132" i="31"/>
  <c r="F24" i="31"/>
  <c r="I10" i="39"/>
  <c r="L20" i="202"/>
  <c r="G37" i="204"/>
  <c r="I33" i="204"/>
  <c r="L23" i="39"/>
  <c r="Y124" i="31"/>
  <c r="Q11" i="201" s="1"/>
  <c r="V124" i="31"/>
  <c r="Y127" i="31"/>
  <c r="Y136" i="31"/>
  <c r="Q23" i="194" s="1"/>
  <c r="I36" i="200"/>
  <c r="G27" i="204"/>
  <c r="I16" i="204"/>
  <c r="P146" i="31"/>
  <c r="H33" i="193" s="1"/>
  <c r="G34" i="195"/>
  <c r="G9" i="199"/>
  <c r="Y122" i="31"/>
  <c r="N130" i="31"/>
  <c r="M17" i="199" s="1"/>
  <c r="N127" i="31"/>
  <c r="M14" i="199" s="1"/>
  <c r="V128" i="31"/>
  <c r="G29" i="204"/>
  <c r="T138" i="31"/>
  <c r="L25" i="201" s="1"/>
  <c r="Y138" i="31"/>
  <c r="Q25" i="194" s="1"/>
  <c r="S144" i="31"/>
  <c r="R31" i="199" s="1"/>
  <c r="L37" i="39"/>
  <c r="I10" i="197"/>
  <c r="T125" i="31"/>
  <c r="M12" i="200" s="1"/>
  <c r="V147" i="31"/>
  <c r="N34" i="194" s="1"/>
  <c r="V143" i="31"/>
  <c r="N30" i="194" s="1"/>
  <c r="L20" i="39"/>
  <c r="G37" i="195"/>
  <c r="I33" i="202"/>
  <c r="T124" i="31"/>
  <c r="S136" i="31"/>
  <c r="V123" i="31"/>
  <c r="N10" i="201" s="1"/>
  <c r="Y123" i="31"/>
  <c r="I36" i="199"/>
  <c r="G27" i="195"/>
  <c r="N138" i="31"/>
  <c r="J25" i="200" s="1"/>
  <c r="I16" i="200"/>
  <c r="G34" i="197"/>
  <c r="G9" i="197"/>
  <c r="P127" i="31"/>
  <c r="H14" i="206" s="1"/>
  <c r="T128" i="31"/>
  <c r="M15" i="200" s="1"/>
  <c r="G29" i="197"/>
  <c r="P150" i="31"/>
  <c r="L37" i="195" s="1"/>
  <c r="Y135" i="31"/>
  <c r="Q22" i="194" s="1"/>
  <c r="N137" i="31"/>
  <c r="F24" i="194" s="1"/>
  <c r="Y149" i="31"/>
  <c r="G34" i="199"/>
  <c r="S127" i="31"/>
  <c r="K14" i="194" s="1"/>
  <c r="I20" i="204"/>
  <c r="N126" i="31"/>
  <c r="P124" i="31"/>
  <c r="L11" i="192" s="1"/>
  <c r="Y134" i="31"/>
  <c r="X21" i="39" s="1"/>
  <c r="N132" i="31"/>
  <c r="E24" i="31"/>
  <c r="E8" i="108" s="1"/>
  <c r="I33" i="199"/>
  <c r="V137" i="31"/>
  <c r="N24" i="201" s="1"/>
  <c r="I36" i="204"/>
  <c r="P135" i="31"/>
  <c r="H22" i="205" s="1"/>
  <c r="G34" i="202"/>
  <c r="N147" i="31"/>
  <c r="G9" i="39"/>
  <c r="G29" i="192"/>
  <c r="N140" i="31"/>
  <c r="J27" i="200" s="1"/>
  <c r="V138" i="31"/>
  <c r="K25" i="193" s="1"/>
  <c r="P136" i="31"/>
  <c r="L23" i="195" s="1"/>
  <c r="P134" i="31"/>
  <c r="O21" i="197" s="1"/>
  <c r="T142" i="31"/>
  <c r="I29" i="193" s="1"/>
  <c r="I14" i="39"/>
  <c r="I10" i="199"/>
  <c r="I17" i="200"/>
  <c r="I14" i="200"/>
  <c r="P126" i="31"/>
  <c r="H13" i="194" s="1"/>
  <c r="P143" i="31"/>
  <c r="I20" i="192"/>
  <c r="I37" i="200"/>
  <c r="N124" i="31"/>
  <c r="M11" i="199" s="1"/>
  <c r="T134" i="31"/>
  <c r="I21" i="203" s="1"/>
  <c r="P144" i="31"/>
  <c r="H31" i="206" s="1"/>
  <c r="L37" i="202"/>
  <c r="I10" i="195"/>
  <c r="Y125" i="31"/>
  <c r="Q12" i="201" s="1"/>
  <c r="Y130" i="31"/>
  <c r="X17" i="39" s="1"/>
  <c r="N142" i="31"/>
  <c r="G37" i="39"/>
  <c r="I33" i="195"/>
  <c r="V126" i="31"/>
  <c r="O13" i="192" s="1"/>
  <c r="I36" i="195"/>
  <c r="T140" i="31"/>
  <c r="S27" i="39" s="1"/>
  <c r="G27" i="202"/>
  <c r="P138" i="31"/>
  <c r="H25" i="196" s="1"/>
  <c r="B24" i="31"/>
  <c r="B8" i="168" s="1"/>
  <c r="I16" i="192"/>
  <c r="N146" i="31"/>
  <c r="M33" i="199" s="1"/>
  <c r="S146" i="31"/>
  <c r="N135" i="31"/>
  <c r="J22" i="192" s="1"/>
  <c r="G34" i="200"/>
  <c r="G9" i="195"/>
  <c r="T122" i="31"/>
  <c r="S9" i="199" s="1"/>
  <c r="N145" i="31"/>
  <c r="F32" i="206" s="1"/>
  <c r="G29" i="39"/>
  <c r="T135" i="31"/>
  <c r="L22" i="194" s="1"/>
  <c r="N143" i="31"/>
  <c r="F30" i="194" s="1"/>
  <c r="I33" i="192"/>
  <c r="V135" i="31"/>
  <c r="O22" i="192" s="1"/>
  <c r="V144" i="31"/>
  <c r="K31" i="203" s="1"/>
  <c r="Y144" i="31"/>
  <c r="X31" i="199" s="1"/>
  <c r="I14" i="197"/>
  <c r="T145" i="31"/>
  <c r="I32" i="203" s="1"/>
  <c r="N134" i="31"/>
  <c r="M21" i="39" s="1"/>
  <c r="I20" i="197"/>
  <c r="N149" i="31"/>
  <c r="F36" i="203" s="1"/>
  <c r="L37" i="199"/>
  <c r="Y143" i="31"/>
  <c r="X30" i="199" s="1"/>
  <c r="G37" i="199"/>
  <c r="G24" i="31"/>
  <c r="G8" i="167" s="1"/>
  <c r="T127" i="31"/>
  <c r="S14" i="199" s="1"/>
  <c r="V145" i="31"/>
  <c r="O32" i="192" s="1"/>
  <c r="S124" i="31"/>
  <c r="K11" i="201" s="1"/>
  <c r="V134" i="31"/>
  <c r="K21" i="193" s="1"/>
  <c r="S131" i="31"/>
  <c r="S128" i="31"/>
  <c r="K15" i="194" s="1"/>
  <c r="Y142" i="31"/>
  <c r="Q29" i="194" s="1"/>
  <c r="V142" i="31"/>
  <c r="O29" i="192" s="1"/>
  <c r="P133" i="31"/>
  <c r="O20" i="199" s="1"/>
  <c r="T130" i="31"/>
  <c r="L17" i="201" s="1"/>
  <c r="N123" i="31"/>
  <c r="F10" i="201" s="1"/>
  <c r="P123" i="31"/>
  <c r="L10" i="192" s="1"/>
  <c r="E11" i="36"/>
  <c r="T126" i="31"/>
  <c r="M13" i="200" s="1"/>
  <c r="Y132" i="31"/>
  <c r="Q19" i="194" s="1"/>
  <c r="T137" i="31"/>
  <c r="S24" i="199" s="1"/>
  <c r="T146" i="31"/>
  <c r="S33" i="199" s="1"/>
  <c r="P125" i="31"/>
  <c r="H12" i="203" s="1"/>
  <c r="V122" i="31"/>
  <c r="N9" i="201" s="1"/>
  <c r="S150" i="31"/>
  <c r="K37" i="198" s="1"/>
  <c r="N150" i="31"/>
  <c r="V129" i="31"/>
  <c r="O16" i="200" s="1"/>
  <c r="K11" i="180"/>
  <c r="L11" i="182"/>
  <c r="I11" i="182"/>
  <c r="D11" i="180"/>
  <c r="E11" i="180" s="1"/>
  <c r="I11" i="184"/>
  <c r="F11" i="180"/>
  <c r="F11" i="36"/>
  <c r="F11" i="182"/>
  <c r="S202" i="31"/>
  <c r="S232" i="31" s="1"/>
  <c r="G10" i="181"/>
  <c r="N10" i="36"/>
  <c r="C9" i="184"/>
  <c r="C9" i="180"/>
  <c r="G10" i="183"/>
  <c r="D11" i="182"/>
  <c r="E11" i="182" s="1"/>
  <c r="I10" i="180"/>
  <c r="I10" i="36"/>
  <c r="E10" i="181"/>
  <c r="S9" i="36"/>
  <c r="Q202" i="31"/>
  <c r="M40" i="40" s="1"/>
  <c r="M70" i="40" s="1"/>
  <c r="K10" i="36"/>
  <c r="I10" i="182"/>
  <c r="E9" i="181"/>
  <c r="G10" i="36"/>
  <c r="C11" i="181"/>
  <c r="O202" i="31"/>
  <c r="O232" i="31" s="1"/>
  <c r="E9" i="185"/>
  <c r="F9" i="181"/>
  <c r="J9" i="182"/>
  <c r="L9" i="36"/>
  <c r="L9" i="180"/>
  <c r="E9" i="186"/>
  <c r="J9" i="184"/>
  <c r="F9" i="183"/>
  <c r="N202" i="31"/>
  <c r="N232" i="31" s="1"/>
  <c r="K9" i="36"/>
  <c r="I9" i="182"/>
  <c r="P202" i="31"/>
  <c r="L40" i="40" s="1"/>
  <c r="L70" i="40" s="1"/>
  <c r="N9" i="36"/>
  <c r="G9" i="181"/>
  <c r="C11" i="185"/>
  <c r="R202" i="31"/>
  <c r="N40" i="40" s="1"/>
  <c r="N70" i="40" s="1"/>
  <c r="J10" i="182"/>
  <c r="F10" i="181"/>
  <c r="E10" i="185"/>
  <c r="L10" i="36"/>
  <c r="C10" i="182"/>
  <c r="C10" i="181"/>
  <c r="D10" i="180"/>
  <c r="C10" i="185"/>
  <c r="P9" i="36"/>
  <c r="F10" i="183"/>
  <c r="M10" i="182"/>
  <c r="C11" i="183"/>
  <c r="L10" i="182"/>
  <c r="K10" i="180"/>
  <c r="F9" i="36"/>
  <c r="U195" i="31"/>
  <c r="K195" i="31"/>
  <c r="I195" i="31"/>
  <c r="F31" i="33"/>
  <c r="F144" i="31"/>
  <c r="K28" i="199"/>
  <c r="K28" i="202"/>
  <c r="K28" i="197"/>
  <c r="K28" i="39"/>
  <c r="C28" i="193"/>
  <c r="C28" i="205"/>
  <c r="C28" i="192"/>
  <c r="C28" i="202"/>
  <c r="C28" i="201"/>
  <c r="C28" i="203"/>
  <c r="C28" i="196"/>
  <c r="C28" i="200"/>
  <c r="C28" i="198"/>
  <c r="C28" i="199"/>
  <c r="C28" i="197"/>
  <c r="C28" i="194"/>
  <c r="C28" i="39"/>
  <c r="C28" i="204"/>
  <c r="C28" i="195"/>
  <c r="C28" i="206"/>
  <c r="I205" i="31"/>
  <c r="AW115" i="111"/>
  <c r="Y223" i="31"/>
  <c r="BM133" i="111"/>
  <c r="X125" i="31"/>
  <c r="O88" i="31"/>
  <c r="P88" i="31" s="1"/>
  <c r="AR140" i="111"/>
  <c r="D230" i="31"/>
  <c r="F203" i="31"/>
  <c r="AT113" i="111"/>
  <c r="P17" i="192"/>
  <c r="Y17" i="39"/>
  <c r="P17" i="200"/>
  <c r="M17" i="195"/>
  <c r="S17" i="202"/>
  <c r="S17" i="197"/>
  <c r="M17" i="204"/>
  <c r="Y17" i="199"/>
  <c r="O90" i="31"/>
  <c r="P90" i="31" s="1"/>
  <c r="X127" i="31"/>
  <c r="K30" i="199"/>
  <c r="K30" i="39"/>
  <c r="K30" i="197"/>
  <c r="K30" i="202"/>
  <c r="J86" i="31"/>
  <c r="K86" i="31" s="1"/>
  <c r="U123" i="31"/>
  <c r="P165" i="31" s="1"/>
  <c r="U146" i="31"/>
  <c r="J109" i="31"/>
  <c r="K109" i="31" s="1"/>
  <c r="J23" i="202"/>
  <c r="J23" i="197"/>
  <c r="J23" i="39"/>
  <c r="J23" i="199"/>
  <c r="X136" i="31"/>
  <c r="O99" i="31"/>
  <c r="P99" i="31" s="1"/>
  <c r="K27" i="197"/>
  <c r="K27" i="199"/>
  <c r="K27" i="39"/>
  <c r="K27" i="202"/>
  <c r="J103" i="31"/>
  <c r="K103" i="31" s="1"/>
  <c r="U140" i="31"/>
  <c r="BU131" i="111"/>
  <c r="AG221" i="31"/>
  <c r="AU131" i="111"/>
  <c r="G221" i="31"/>
  <c r="AA138" i="31"/>
  <c r="R101" i="31"/>
  <c r="S101" i="31" s="1"/>
  <c r="K220" i="31"/>
  <c r="AY130" i="111"/>
  <c r="AZ130" i="111"/>
  <c r="L220" i="31"/>
  <c r="AV130" i="111"/>
  <c r="H220" i="31" s="1"/>
  <c r="BK130" i="111"/>
  <c r="W220" i="31" s="1"/>
  <c r="K25" i="202"/>
  <c r="K25" i="199"/>
  <c r="K25" i="197"/>
  <c r="K25" i="39"/>
  <c r="P13" i="192"/>
  <c r="P13" i="200"/>
  <c r="Y13" i="199"/>
  <c r="Y13" i="39"/>
  <c r="S13" i="202"/>
  <c r="M13" i="195"/>
  <c r="M13" i="204"/>
  <c r="S13" i="197"/>
  <c r="Q146" i="31"/>
  <c r="AF109" i="31"/>
  <c r="AG109" i="31" s="1"/>
  <c r="O146" i="31"/>
  <c r="H109" i="31"/>
  <c r="I109" i="31" s="1"/>
  <c r="K210" i="31"/>
  <c r="AY120" i="111"/>
  <c r="BJ120" i="111"/>
  <c r="V210" i="31" s="1"/>
  <c r="BL120" i="111"/>
  <c r="X210" i="31" s="1"/>
  <c r="AA135" i="31"/>
  <c r="R98" i="31"/>
  <c r="S98" i="31" s="1"/>
  <c r="M98" i="31"/>
  <c r="N98" i="31" s="1"/>
  <c r="R135" i="31"/>
  <c r="Y24" i="39"/>
  <c r="P24" i="192"/>
  <c r="S24" i="197"/>
  <c r="Y24" i="199"/>
  <c r="M24" i="204"/>
  <c r="S24" i="202"/>
  <c r="M24" i="195"/>
  <c r="P24" i="200"/>
  <c r="AW118" i="111"/>
  <c r="I208" i="31" s="1"/>
  <c r="BW118" i="111"/>
  <c r="AI208" i="31"/>
  <c r="AU118" i="111"/>
  <c r="G208" i="31" s="1"/>
  <c r="E90" i="31"/>
  <c r="F90" i="31" s="1"/>
  <c r="F33" i="31"/>
  <c r="R90" i="31"/>
  <c r="S90" i="31" s="1"/>
  <c r="AA127" i="31"/>
  <c r="AY136" i="111"/>
  <c r="K226" i="31"/>
  <c r="AX136" i="111"/>
  <c r="J226" i="31" s="1"/>
  <c r="H226" i="31"/>
  <c r="AV136" i="111"/>
  <c r="BU136" i="111"/>
  <c r="AG226" i="31"/>
  <c r="BT136" i="111"/>
  <c r="AF226" i="31"/>
  <c r="AF108" i="31"/>
  <c r="AG108" i="31" s="1"/>
  <c r="Q145" i="31"/>
  <c r="BY125" i="111"/>
  <c r="AK215" i="31" s="1"/>
  <c r="BA125" i="111"/>
  <c r="M215" i="31" s="1"/>
  <c r="X128" i="31"/>
  <c r="O91" i="31"/>
  <c r="P91" i="31" s="1"/>
  <c r="AF113" i="31"/>
  <c r="AG113" i="31" s="1"/>
  <c r="Q150" i="31"/>
  <c r="D23" i="198"/>
  <c r="D23" i="196"/>
  <c r="D23" i="192"/>
  <c r="D23" i="199"/>
  <c r="D23" i="197"/>
  <c r="D23" i="202"/>
  <c r="D23" i="195"/>
  <c r="D23" i="200"/>
  <c r="D23" i="39"/>
  <c r="D23" i="204"/>
  <c r="D23" i="201"/>
  <c r="D23" i="206"/>
  <c r="D23" i="203"/>
  <c r="D23" i="205"/>
  <c r="D23" i="194"/>
  <c r="D23" i="193"/>
  <c r="BH127" i="111"/>
  <c r="T217" i="31" s="1"/>
  <c r="BX127" i="111"/>
  <c r="AJ217" i="31" s="1"/>
  <c r="BJ127" i="111"/>
  <c r="V217" i="31" s="1"/>
  <c r="C12" i="204"/>
  <c r="C12" i="192"/>
  <c r="C12" i="205"/>
  <c r="C12" i="197"/>
  <c r="C12" i="193"/>
  <c r="C12" i="201"/>
  <c r="C12" i="202"/>
  <c r="C12" i="195"/>
  <c r="C12" i="198"/>
  <c r="C12" i="196"/>
  <c r="C12" i="39"/>
  <c r="C12" i="206"/>
  <c r="C12" i="203"/>
  <c r="C12" i="199"/>
  <c r="C12" i="194"/>
  <c r="C12" i="200"/>
  <c r="AQ106" i="111"/>
  <c r="I106" i="111"/>
  <c r="W106" i="111"/>
  <c r="AI106" i="111"/>
  <c r="L106" i="111"/>
  <c r="BA106" i="111"/>
  <c r="W139" i="31"/>
  <c r="AH102" i="31"/>
  <c r="AI102" i="31" s="1"/>
  <c r="W141" i="31"/>
  <c r="AH104" i="31"/>
  <c r="AI104" i="31" s="1"/>
  <c r="U129" i="31"/>
  <c r="J92" i="31"/>
  <c r="K92" i="31" s="1"/>
  <c r="X135" i="31"/>
  <c r="O98" i="31"/>
  <c r="P98" i="31" s="1"/>
  <c r="H100" i="31"/>
  <c r="I100" i="31" s="1"/>
  <c r="O137" i="31"/>
  <c r="Z11" i="192"/>
  <c r="T11" i="198"/>
  <c r="AI11" i="39"/>
  <c r="Q11" i="196"/>
  <c r="V11" i="195"/>
  <c r="AB11" i="197"/>
  <c r="AA11" i="194"/>
  <c r="U11" i="193"/>
  <c r="AW119" i="111"/>
  <c r="I209" i="31" s="1"/>
  <c r="BW119" i="111"/>
  <c r="AI209" i="31" s="1"/>
  <c r="AV119" i="111"/>
  <c r="H209" i="31" s="1"/>
  <c r="AZ117" i="111"/>
  <c r="L207" i="31"/>
  <c r="BV117" i="111"/>
  <c r="AH207" i="31"/>
  <c r="AF207" i="31"/>
  <c r="BT117" i="111"/>
  <c r="O107" i="31"/>
  <c r="P107" i="31" s="1"/>
  <c r="X144" i="31"/>
  <c r="H36" i="199"/>
  <c r="H36" i="204"/>
  <c r="H36" i="202"/>
  <c r="H36" i="200"/>
  <c r="H36" i="195"/>
  <c r="H36" i="197"/>
  <c r="H36" i="192"/>
  <c r="H36" i="39"/>
  <c r="AJ216" i="31"/>
  <c r="BX126" i="111"/>
  <c r="AU126" i="111"/>
  <c r="G216" i="31" s="1"/>
  <c r="AF97" i="31"/>
  <c r="AG97" i="31" s="1"/>
  <c r="Q134" i="31"/>
  <c r="H97" i="31"/>
  <c r="I97" i="31" s="1"/>
  <c r="O134" i="31"/>
  <c r="O143" i="31"/>
  <c r="H106" i="31"/>
  <c r="I106" i="31" s="1"/>
  <c r="J26" i="199"/>
  <c r="J26" i="197"/>
  <c r="J26" i="202"/>
  <c r="J26" i="39"/>
  <c r="BT121" i="111"/>
  <c r="AF211" i="31"/>
  <c r="Q124" i="31"/>
  <c r="AF87" i="31"/>
  <c r="AG87" i="31" s="1"/>
  <c r="AH212" i="31"/>
  <c r="BV122" i="111"/>
  <c r="J113" i="31"/>
  <c r="K113" i="31" s="1"/>
  <c r="U150" i="31"/>
  <c r="O113" i="31"/>
  <c r="P113" i="31" s="1"/>
  <c r="X150" i="31"/>
  <c r="AT116" i="111"/>
  <c r="F206" i="31" s="1"/>
  <c r="AU116" i="111"/>
  <c r="G206" i="31" s="1"/>
  <c r="J8" i="39"/>
  <c r="J8" i="202"/>
  <c r="J8" i="197"/>
  <c r="J8" i="199"/>
  <c r="BA139" i="111"/>
  <c r="M229" i="31"/>
  <c r="AW139" i="111"/>
  <c r="I229" i="31"/>
  <c r="AF92" i="31"/>
  <c r="AG92" i="31" s="1"/>
  <c r="Q129" i="31"/>
  <c r="R92" i="31"/>
  <c r="S92" i="31" s="1"/>
  <c r="AA129" i="31"/>
  <c r="X147" i="31"/>
  <c r="O110" i="31"/>
  <c r="P110" i="31" s="1"/>
  <c r="C9" i="196"/>
  <c r="C9" i="202"/>
  <c r="C9" i="197"/>
  <c r="C9" i="204"/>
  <c r="C9" i="194"/>
  <c r="C9" i="205"/>
  <c r="C9" i="199"/>
  <c r="C9" i="192"/>
  <c r="C9" i="193"/>
  <c r="C9" i="200"/>
  <c r="C9" i="39"/>
  <c r="C9" i="198"/>
  <c r="C9" i="195"/>
  <c r="C9" i="206"/>
  <c r="C9" i="203"/>
  <c r="C9" i="201"/>
  <c r="AB143" i="31"/>
  <c r="T106" i="31"/>
  <c r="U106" i="31" s="1"/>
  <c r="D37" i="205"/>
  <c r="D37" i="206"/>
  <c r="D37" i="194"/>
  <c r="D37" i="201"/>
  <c r="D37" i="203"/>
  <c r="D37" i="204"/>
  <c r="D37" i="195"/>
  <c r="D37" i="193"/>
  <c r="D37" i="200"/>
  <c r="D37" i="197"/>
  <c r="D37" i="39"/>
  <c r="D37" i="192"/>
  <c r="D37" i="202"/>
  <c r="D37" i="196"/>
  <c r="D37" i="198"/>
  <c r="D37" i="199"/>
  <c r="M86" i="31"/>
  <c r="N86" i="31" s="1"/>
  <c r="R123" i="31"/>
  <c r="M165" i="31" s="1"/>
  <c r="F29" i="31"/>
  <c r="E86" i="31"/>
  <c r="F86" i="31" s="1"/>
  <c r="BY123" i="111"/>
  <c r="AK213" i="31"/>
  <c r="BL112" i="111"/>
  <c r="X202" i="31" s="1"/>
  <c r="BY112" i="111"/>
  <c r="N10" i="180" s="1"/>
  <c r="AH70" i="111"/>
  <c r="AG70" i="111"/>
  <c r="R84" i="31"/>
  <c r="AA121" i="31"/>
  <c r="AQ70" i="111"/>
  <c r="N70" i="111"/>
  <c r="D66" i="31" s="1"/>
  <c r="I214" i="31"/>
  <c r="AW124" i="111"/>
  <c r="BM129" i="111"/>
  <c r="Y219" i="31" s="1"/>
  <c r="BV129" i="111"/>
  <c r="AH219" i="31"/>
  <c r="BH129" i="111"/>
  <c r="T219" i="31" s="1"/>
  <c r="AS134" i="111"/>
  <c r="E224" i="31" s="1"/>
  <c r="AU134" i="111"/>
  <c r="G224" i="31" s="1"/>
  <c r="AV134" i="111"/>
  <c r="H224" i="31"/>
  <c r="O95" i="31"/>
  <c r="P95" i="31" s="1"/>
  <c r="X132" i="31"/>
  <c r="BT138" i="111"/>
  <c r="AF228" i="31" s="1"/>
  <c r="BK138" i="111"/>
  <c r="W228" i="31" s="1"/>
  <c r="F17" i="33"/>
  <c r="F130" i="31"/>
  <c r="BH128" i="111"/>
  <c r="T218" i="31" s="1"/>
  <c r="AR128" i="111"/>
  <c r="D218" i="31" s="1"/>
  <c r="W218" i="31"/>
  <c r="BK128" i="111"/>
  <c r="M106" i="31"/>
  <c r="N106" i="31" s="1"/>
  <c r="R143" i="31"/>
  <c r="R106" i="31"/>
  <c r="S106" i="31" s="1"/>
  <c r="AA143" i="31"/>
  <c r="U133" i="31"/>
  <c r="J96" i="31"/>
  <c r="K96" i="31" s="1"/>
  <c r="K20" i="39"/>
  <c r="K20" i="199"/>
  <c r="K20" i="197"/>
  <c r="K20" i="202"/>
  <c r="H10" i="192"/>
  <c r="H10" i="197"/>
  <c r="H10" i="195"/>
  <c r="H10" i="199"/>
  <c r="H10" i="204"/>
  <c r="H10" i="202"/>
  <c r="H10" i="39"/>
  <c r="H10" i="200"/>
  <c r="BK137" i="111"/>
  <c r="W227" i="31"/>
  <c r="AV137" i="111"/>
  <c r="H227" i="31"/>
  <c r="BU137" i="111"/>
  <c r="AG227" i="31" s="1"/>
  <c r="BX116" i="111"/>
  <c r="AJ206" i="31" s="1"/>
  <c r="BM116" i="111"/>
  <c r="Y206" i="31"/>
  <c r="BV116" i="111"/>
  <c r="AH206" i="31"/>
  <c r="AS116" i="111"/>
  <c r="E206" i="31" s="1"/>
  <c r="R95" i="31"/>
  <c r="S95" i="31" s="1"/>
  <c r="AA132" i="31"/>
  <c r="K8" i="199"/>
  <c r="K8" i="39"/>
  <c r="K8" i="197"/>
  <c r="K8" i="202"/>
  <c r="BM139" i="111"/>
  <c r="Y229" i="31" s="1"/>
  <c r="AT139" i="111"/>
  <c r="F229" i="31" s="1"/>
  <c r="S26" i="195"/>
  <c r="Q26" i="198"/>
  <c r="N26" i="196"/>
  <c r="R26" i="193"/>
  <c r="X26" i="194"/>
  <c r="W26" i="192"/>
  <c r="Y26" i="197"/>
  <c r="AF26" i="39"/>
  <c r="BX115" i="111"/>
  <c r="AJ205" i="31" s="1"/>
  <c r="AV115" i="111"/>
  <c r="H205" i="31"/>
  <c r="AZ133" i="111"/>
  <c r="L223" i="31" s="1"/>
  <c r="AK223" i="31"/>
  <c r="BY133" i="111"/>
  <c r="W125" i="31"/>
  <c r="AH88" i="31"/>
  <c r="AI88" i="31" s="1"/>
  <c r="F19" i="33"/>
  <c r="F132" i="31"/>
  <c r="AT132" i="111"/>
  <c r="F222" i="31" s="1"/>
  <c r="BA132" i="111"/>
  <c r="M222" i="31" s="1"/>
  <c r="AX132" i="111"/>
  <c r="J222" i="31"/>
  <c r="BW135" i="111"/>
  <c r="AI225" i="31" s="1"/>
  <c r="AV135" i="111"/>
  <c r="H225" i="31" s="1"/>
  <c r="BM135" i="111"/>
  <c r="Y225" i="31" s="1"/>
  <c r="BV135" i="111"/>
  <c r="AH225" i="31" s="1"/>
  <c r="X130" i="31"/>
  <c r="O93" i="31"/>
  <c r="P93" i="31" s="1"/>
  <c r="C32" i="204"/>
  <c r="C32" i="197"/>
  <c r="C32" i="195"/>
  <c r="C32" i="205"/>
  <c r="C32" i="203"/>
  <c r="C32" i="192"/>
  <c r="C32" i="39"/>
  <c r="C32" i="206"/>
  <c r="C32" i="201"/>
  <c r="C32" i="202"/>
  <c r="C32" i="193"/>
  <c r="C32" i="198"/>
  <c r="C32" i="200"/>
  <c r="C32" i="199"/>
  <c r="C32" i="196"/>
  <c r="C32" i="194"/>
  <c r="C18" i="203"/>
  <c r="C18" i="201"/>
  <c r="C18" i="205"/>
  <c r="C18" i="200"/>
  <c r="C18" i="194"/>
  <c r="C18" i="202"/>
  <c r="C18" i="192"/>
  <c r="C18" i="204"/>
  <c r="C18" i="198"/>
  <c r="C18" i="206"/>
  <c r="C18" i="197"/>
  <c r="C18" i="193"/>
  <c r="C18" i="195"/>
  <c r="C18" i="39"/>
  <c r="C18" i="199"/>
  <c r="C18" i="196"/>
  <c r="D20" i="196"/>
  <c r="D20" i="204"/>
  <c r="D20" i="202"/>
  <c r="D20" i="203"/>
  <c r="D20" i="194"/>
  <c r="D20" i="195"/>
  <c r="D20" i="39"/>
  <c r="D20" i="193"/>
  <c r="D20" i="205"/>
  <c r="D20" i="197"/>
  <c r="D20" i="199"/>
  <c r="D20" i="201"/>
  <c r="D20" i="192"/>
  <c r="D20" i="198"/>
  <c r="D20" i="206"/>
  <c r="D20" i="200"/>
  <c r="X231" i="31"/>
  <c r="BL141" i="111"/>
  <c r="BT141" i="111"/>
  <c r="AF231" i="31" s="1"/>
  <c r="AU141" i="111"/>
  <c r="G231" i="31"/>
  <c r="F12" i="33"/>
  <c r="F125" i="31"/>
  <c r="AW123" i="111"/>
  <c r="I213" i="31" s="1"/>
  <c r="BW123" i="111"/>
  <c r="AI213" i="31" s="1"/>
  <c r="BM123" i="111"/>
  <c r="Y213" i="31" s="1"/>
  <c r="BA112" i="111"/>
  <c r="E10" i="183" s="1"/>
  <c r="M202" i="31"/>
  <c r="K110" i="40"/>
  <c r="K140" i="40" s="1"/>
  <c r="AM232" i="31"/>
  <c r="AH202" i="31"/>
  <c r="BV112" i="111"/>
  <c r="G9" i="183" s="1"/>
  <c r="AZ112" i="111"/>
  <c r="I9" i="180" s="1"/>
  <c r="L202" i="31"/>
  <c r="V70" i="111"/>
  <c r="AP70" i="111"/>
  <c r="I70" i="111"/>
  <c r="D61" i="31" s="1"/>
  <c r="BB70" i="111"/>
  <c r="AO70" i="111"/>
  <c r="M84" i="31"/>
  <c r="R121" i="31"/>
  <c r="AD70" i="111"/>
  <c r="BA70" i="111"/>
  <c r="H32" i="202"/>
  <c r="H32" i="200"/>
  <c r="H32" i="39"/>
  <c r="H32" i="204"/>
  <c r="H32" i="197"/>
  <c r="H32" i="192"/>
  <c r="H32" i="199"/>
  <c r="H32" i="195"/>
  <c r="J87" i="31"/>
  <c r="K87" i="31" s="1"/>
  <c r="U124" i="31"/>
  <c r="J21" i="197"/>
  <c r="J21" i="39"/>
  <c r="J21" i="202"/>
  <c r="J21" i="199"/>
  <c r="M214" i="31"/>
  <c r="BA124" i="111"/>
  <c r="BL124" i="111"/>
  <c r="X214" i="31"/>
  <c r="BY124" i="111"/>
  <c r="AK214" i="31"/>
  <c r="C35" i="195"/>
  <c r="C35" i="199"/>
  <c r="C35" i="206"/>
  <c r="C35" i="205"/>
  <c r="C35" i="197"/>
  <c r="C35" i="203"/>
  <c r="C35" i="194"/>
  <c r="C35" i="204"/>
  <c r="C35" i="202"/>
  <c r="C35" i="39"/>
  <c r="C35" i="193"/>
  <c r="C35" i="196"/>
  <c r="C35" i="200"/>
  <c r="C35" i="201"/>
  <c r="C35" i="198"/>
  <c r="C35" i="192"/>
  <c r="F26" i="33"/>
  <c r="F139" i="31"/>
  <c r="AU129" i="111"/>
  <c r="G219" i="31" s="1"/>
  <c r="AR129" i="111"/>
  <c r="D219" i="31" s="1"/>
  <c r="BL129" i="111"/>
  <c r="X219" i="31" s="1"/>
  <c r="AZ134" i="111"/>
  <c r="L224" i="31" s="1"/>
  <c r="BA134" i="111"/>
  <c r="M224" i="31" s="1"/>
  <c r="AW114" i="111"/>
  <c r="I204" i="31" s="1"/>
  <c r="BW114" i="111"/>
  <c r="AI204" i="31" s="1"/>
  <c r="AX114" i="111"/>
  <c r="J204" i="31"/>
  <c r="AS114" i="111"/>
  <c r="E204" i="31" s="1"/>
  <c r="C10" i="39"/>
  <c r="C10" i="204"/>
  <c r="C10" i="200"/>
  <c r="C10" i="201"/>
  <c r="C10" i="193"/>
  <c r="C10" i="199"/>
  <c r="C10" i="196"/>
  <c r="C10" i="195"/>
  <c r="C10" i="197"/>
  <c r="C10" i="202"/>
  <c r="C10" i="206"/>
  <c r="C10" i="198"/>
  <c r="C10" i="192"/>
  <c r="C10" i="205"/>
  <c r="C10" i="203"/>
  <c r="C10" i="194"/>
  <c r="T95" i="31"/>
  <c r="U95" i="31" s="1"/>
  <c r="AB132" i="31"/>
  <c r="BI140" i="111"/>
  <c r="U230" i="31"/>
  <c r="BK140" i="111"/>
  <c r="W230" i="31" s="1"/>
  <c r="BU140" i="111"/>
  <c r="AG230" i="31" s="1"/>
  <c r="BY113" i="111"/>
  <c r="AK203" i="31" s="1"/>
  <c r="AV113" i="111"/>
  <c r="H203" i="31" s="1"/>
  <c r="AJ203" i="31"/>
  <c r="BX113" i="111"/>
  <c r="AW113" i="111"/>
  <c r="I203" i="31" s="1"/>
  <c r="X137" i="31"/>
  <c r="O100" i="31"/>
  <c r="P100" i="31" s="1"/>
  <c r="P21" i="192"/>
  <c r="S21" i="197"/>
  <c r="Y21" i="199"/>
  <c r="M21" i="204"/>
  <c r="P21" i="200"/>
  <c r="Y21" i="39"/>
  <c r="M21" i="195"/>
  <c r="S21" i="202"/>
  <c r="J30" i="202"/>
  <c r="J30" i="199"/>
  <c r="J30" i="39"/>
  <c r="J30" i="197"/>
  <c r="D29" i="203"/>
  <c r="D29" i="197"/>
  <c r="D29" i="205"/>
  <c r="D29" i="198"/>
  <c r="D29" i="39"/>
  <c r="D29" i="193"/>
  <c r="D29" i="201"/>
  <c r="D29" i="192"/>
  <c r="D29" i="202"/>
  <c r="D29" i="204"/>
  <c r="D29" i="196"/>
  <c r="D29" i="200"/>
  <c r="D29" i="206"/>
  <c r="D29" i="194"/>
  <c r="D29" i="195"/>
  <c r="D29" i="199"/>
  <c r="W123" i="31"/>
  <c r="R165" i="31" s="1"/>
  <c r="AH86" i="31"/>
  <c r="AI86" i="31" s="1"/>
  <c r="AL170" i="31"/>
  <c r="AB168" i="31"/>
  <c r="G164" i="31"/>
  <c r="F168" i="31"/>
  <c r="J168" i="31"/>
  <c r="F166" i="31"/>
  <c r="C162" i="31"/>
  <c r="I168" i="31"/>
  <c r="O168" i="31"/>
  <c r="U168" i="31"/>
  <c r="Q169" i="31"/>
  <c r="AN168" i="31"/>
  <c r="I164" i="31"/>
  <c r="AE166" i="31"/>
  <c r="G165" i="31"/>
  <c r="AM163" i="31"/>
  <c r="H170" i="31"/>
  <c r="C8" i="204"/>
  <c r="P168" i="31"/>
  <c r="C8" i="193"/>
  <c r="O169" i="31"/>
  <c r="C8" i="194"/>
  <c r="L164" i="31"/>
  <c r="J166" i="31"/>
  <c r="L170" i="31"/>
  <c r="AJ167" i="31"/>
  <c r="Y163" i="31"/>
  <c r="H163" i="31"/>
  <c r="U169" i="31"/>
  <c r="E165" i="31"/>
  <c r="AM168" i="31"/>
  <c r="C163" i="31"/>
  <c r="AH168" i="31"/>
  <c r="AI170" i="31"/>
  <c r="D169" i="31"/>
  <c r="I167" i="31"/>
  <c r="AJ170" i="31"/>
  <c r="P170" i="31"/>
  <c r="E164" i="31"/>
  <c r="AN167" i="31"/>
  <c r="AO168" i="31"/>
  <c r="C167" i="31"/>
  <c r="F165" i="31"/>
  <c r="T168" i="31"/>
  <c r="O167" i="31"/>
  <c r="R169" i="31"/>
  <c r="AD170" i="31"/>
  <c r="G167" i="31"/>
  <c r="AO163" i="31"/>
  <c r="L167" i="31"/>
  <c r="C8" i="205"/>
  <c r="T169" i="31"/>
  <c r="C8" i="192"/>
  <c r="K168" i="31"/>
  <c r="X163" i="31"/>
  <c r="AB169" i="31"/>
  <c r="R170" i="31"/>
  <c r="AC163" i="31"/>
  <c r="F162" i="31"/>
  <c r="AC166" i="31"/>
  <c r="AC200" i="31" s="1"/>
  <c r="AH170" i="31"/>
  <c r="AM166" i="31"/>
  <c r="AG163" i="31"/>
  <c r="C8" i="206"/>
  <c r="AO169" i="31"/>
  <c r="AH167" i="31"/>
  <c r="D166" i="31"/>
  <c r="C8" i="201"/>
  <c r="AQ165" i="31"/>
  <c r="T163" i="31"/>
  <c r="P169" i="31"/>
  <c r="AL168" i="31"/>
  <c r="AO166" i="31"/>
  <c r="U170" i="31"/>
  <c r="K169" i="31"/>
  <c r="C164" i="31"/>
  <c r="AQ167" i="31"/>
  <c r="Y170" i="31"/>
  <c r="AN166" i="31"/>
  <c r="AD169" i="31"/>
  <c r="P164" i="31"/>
  <c r="C165" i="31"/>
  <c r="E170" i="31"/>
  <c r="D167" i="31"/>
  <c r="G169" i="31"/>
  <c r="S164" i="31"/>
  <c r="AI168" i="31"/>
  <c r="E166" i="31"/>
  <c r="AL163" i="31"/>
  <c r="C170" i="31"/>
  <c r="AN165" i="31"/>
  <c r="L168" i="31"/>
  <c r="V168" i="31"/>
  <c r="AN162" i="31"/>
  <c r="Y167" i="31"/>
  <c r="AC170" i="31"/>
  <c r="AQ169" i="31"/>
  <c r="AH163" i="31"/>
  <c r="Q163" i="31"/>
  <c r="AD163" i="31"/>
  <c r="AE163" i="31"/>
  <c r="C8" i="197"/>
  <c r="AG168" i="31"/>
  <c r="K167" i="31"/>
  <c r="Z166" i="31"/>
  <c r="AH169" i="31"/>
  <c r="I169" i="31"/>
  <c r="O166" i="31"/>
  <c r="C168" i="31"/>
  <c r="J170" i="31"/>
  <c r="H166" i="31"/>
  <c r="J167" i="31"/>
  <c r="L169" i="31"/>
  <c r="AG170" i="31"/>
  <c r="F163" i="31"/>
  <c r="N170" i="31"/>
  <c r="Q164" i="31"/>
  <c r="AE170" i="31"/>
  <c r="AO167" i="31"/>
  <c r="X170" i="31"/>
  <c r="X166" i="31"/>
  <c r="Z168" i="31"/>
  <c r="AJ166" i="31"/>
  <c r="I170" i="31"/>
  <c r="AD167" i="31"/>
  <c r="AG166" i="31"/>
  <c r="C8" i="202"/>
  <c r="T166" i="31"/>
  <c r="C8" i="199"/>
  <c r="AI167" i="31"/>
  <c r="S170" i="31"/>
  <c r="M163" i="31"/>
  <c r="L166" i="31"/>
  <c r="K170" i="31"/>
  <c r="M170" i="31"/>
  <c r="S166" i="31"/>
  <c r="I163" i="31"/>
  <c r="U166" i="31"/>
  <c r="V167" i="31"/>
  <c r="AC167" i="31"/>
  <c r="S169" i="31"/>
  <c r="X168" i="31"/>
  <c r="AL169" i="31"/>
  <c r="H168" i="31"/>
  <c r="F164" i="31"/>
  <c r="S168" i="31"/>
  <c r="K166" i="31"/>
  <c r="G166" i="31"/>
  <c r="H164" i="31"/>
  <c r="R167" i="31"/>
  <c r="N166" i="31"/>
  <c r="AQ166" i="31"/>
  <c r="S163" i="31"/>
  <c r="AJ163" i="31"/>
  <c r="U167" i="31"/>
  <c r="V163" i="31"/>
  <c r="O164" i="31"/>
  <c r="C169" i="31"/>
  <c r="N163" i="31"/>
  <c r="AQ168" i="31"/>
  <c r="Q168" i="31"/>
  <c r="R168" i="31"/>
  <c r="L163" i="31"/>
  <c r="D165" i="31"/>
  <c r="V166" i="31"/>
  <c r="F167" i="31"/>
  <c r="Z170" i="31"/>
  <c r="N168" i="31"/>
  <c r="P166" i="31"/>
  <c r="E163" i="31"/>
  <c r="G170" i="31"/>
  <c r="AM170" i="31"/>
  <c r="Z167" i="31"/>
  <c r="K164" i="31"/>
  <c r="M167" i="31"/>
  <c r="Z163" i="31"/>
  <c r="O170" i="31"/>
  <c r="D170" i="31"/>
  <c r="F170" i="31"/>
  <c r="Z169" i="31"/>
  <c r="T170" i="31"/>
  <c r="G162" i="31"/>
  <c r="H167" i="31"/>
  <c r="AB167" i="31"/>
  <c r="C166" i="31"/>
  <c r="H162" i="31"/>
  <c r="AL166" i="31"/>
  <c r="AL200" i="31" s="1"/>
  <c r="V170" i="31"/>
  <c r="AO165" i="31"/>
  <c r="G168" i="31"/>
  <c r="C8" i="39"/>
  <c r="AE167" i="31"/>
  <c r="AN169" i="31"/>
  <c r="C8" i="198"/>
  <c r="R163" i="31"/>
  <c r="C8" i="200"/>
  <c r="AG169" i="31"/>
  <c r="Y166" i="31"/>
  <c r="E162" i="31"/>
  <c r="AB170" i="31"/>
  <c r="M168" i="31"/>
  <c r="AD166" i="31"/>
  <c r="AC169" i="31"/>
  <c r="H165" i="31"/>
  <c r="I166" i="31"/>
  <c r="J169" i="31"/>
  <c r="D168" i="31"/>
  <c r="N164" i="31"/>
  <c r="AD168" i="31"/>
  <c r="M164" i="31"/>
  <c r="N167" i="31"/>
  <c r="AM167" i="31"/>
  <c r="AL167" i="31"/>
  <c r="AI166" i="31"/>
  <c r="X167" i="31"/>
  <c r="C8" i="196"/>
  <c r="AM162" i="31"/>
  <c r="D163" i="31"/>
  <c r="AE169" i="31"/>
  <c r="N169" i="31"/>
  <c r="R166" i="31"/>
  <c r="AJ168" i="31"/>
  <c r="X169" i="31"/>
  <c r="Q170" i="31"/>
  <c r="E168" i="31"/>
  <c r="M166" i="31"/>
  <c r="AN163" i="31"/>
  <c r="M169" i="31"/>
  <c r="U163" i="31"/>
  <c r="AO162" i="31"/>
  <c r="AQ170" i="31"/>
  <c r="AC168" i="31"/>
  <c r="Q166" i="31"/>
  <c r="J163" i="31"/>
  <c r="AG167" i="31"/>
  <c r="Y169" i="31"/>
  <c r="G163" i="31"/>
  <c r="F169" i="31"/>
  <c r="D164" i="31"/>
  <c r="R164" i="31"/>
  <c r="T164" i="31"/>
  <c r="Y168" i="31"/>
  <c r="E167" i="31"/>
  <c r="E169" i="31"/>
  <c r="AH166" i="31"/>
  <c r="D162" i="31"/>
  <c r="H169" i="31"/>
  <c r="AI169" i="31"/>
  <c r="V169" i="31"/>
  <c r="AB163" i="31"/>
  <c r="O163" i="31"/>
  <c r="S167" i="31"/>
  <c r="C8" i="203"/>
  <c r="P167" i="31"/>
  <c r="K163" i="31"/>
  <c r="AQ162" i="31"/>
  <c r="C8" i="195"/>
  <c r="T167" i="31"/>
  <c r="AE168" i="31"/>
  <c r="AM165" i="31"/>
  <c r="P163" i="31"/>
  <c r="Q167" i="31"/>
  <c r="AJ169" i="31"/>
  <c r="AB166" i="31"/>
  <c r="AM169" i="31"/>
  <c r="AO170" i="31"/>
  <c r="AN170" i="31"/>
  <c r="AQ163" i="31"/>
  <c r="J164" i="31"/>
  <c r="AI163" i="31"/>
  <c r="AS131" i="111"/>
  <c r="E221" i="31" s="1"/>
  <c r="D22" i="194"/>
  <c r="D22" i="199"/>
  <c r="D22" i="193"/>
  <c r="D22" i="39"/>
  <c r="D22" i="196"/>
  <c r="D22" i="195"/>
  <c r="D22" i="202"/>
  <c r="D22" i="201"/>
  <c r="D22" i="197"/>
  <c r="D22" i="192"/>
  <c r="D22" i="200"/>
  <c r="D22" i="205"/>
  <c r="D22" i="198"/>
  <c r="D22" i="206"/>
  <c r="D22" i="203"/>
  <c r="D22" i="204"/>
  <c r="AF101" i="31"/>
  <c r="AG101" i="31" s="1"/>
  <c r="Q138" i="31"/>
  <c r="BT130" i="111"/>
  <c r="AF220" i="31"/>
  <c r="J220" i="31"/>
  <c r="AX130" i="111"/>
  <c r="AU130" i="111"/>
  <c r="G220" i="31" s="1"/>
  <c r="BX130" i="111"/>
  <c r="AJ220" i="31" s="1"/>
  <c r="H30" i="197"/>
  <c r="H30" i="200"/>
  <c r="H30" i="202"/>
  <c r="H30" i="192"/>
  <c r="H30" i="39"/>
  <c r="H30" i="204"/>
  <c r="H30" i="195"/>
  <c r="H30" i="199"/>
  <c r="F52" i="31"/>
  <c r="E109" i="31"/>
  <c r="F109" i="31" s="1"/>
  <c r="Y210" i="31"/>
  <c r="BM120" i="111"/>
  <c r="AJ210" i="31"/>
  <c r="BX120" i="111"/>
  <c r="G210" i="31"/>
  <c r="AU120" i="111"/>
  <c r="BW120" i="111"/>
  <c r="AI210" i="31" s="1"/>
  <c r="H24" i="204"/>
  <c r="H24" i="39"/>
  <c r="H24" i="195"/>
  <c r="H24" i="197"/>
  <c r="H24" i="199"/>
  <c r="H24" i="200"/>
  <c r="H24" i="202"/>
  <c r="H24" i="192"/>
  <c r="AR118" i="111"/>
  <c r="D208" i="31" s="1"/>
  <c r="BX118" i="111"/>
  <c r="AJ208" i="31" s="1"/>
  <c r="AZ136" i="111"/>
  <c r="L226" i="31"/>
  <c r="BJ136" i="111"/>
  <c r="V226" i="31" s="1"/>
  <c r="K215" i="31"/>
  <c r="AY125" i="111"/>
  <c r="BT125" i="111"/>
  <c r="AF215" i="31" s="1"/>
  <c r="L215" i="31"/>
  <c r="AZ125" i="111"/>
  <c r="BJ125" i="111"/>
  <c r="V215" i="31"/>
  <c r="O150" i="31"/>
  <c r="H113" i="31"/>
  <c r="I113" i="31" s="1"/>
  <c r="Y217" i="31"/>
  <c r="BM127" i="111"/>
  <c r="F217" i="31"/>
  <c r="AT127" i="111"/>
  <c r="BL127" i="111"/>
  <c r="X217" i="31"/>
  <c r="AY106" i="111"/>
  <c r="AT106" i="111"/>
  <c r="P106" i="111"/>
  <c r="O106" i="111"/>
  <c r="AX106" i="111"/>
  <c r="AO106" i="111"/>
  <c r="H8" i="197"/>
  <c r="H8" i="202"/>
  <c r="H8" i="199"/>
  <c r="H8" i="200"/>
  <c r="H8" i="195"/>
  <c r="H8" i="204"/>
  <c r="H8" i="39"/>
  <c r="H8" i="192"/>
  <c r="R141" i="31"/>
  <c r="M104" i="31"/>
  <c r="N104" i="31" s="1"/>
  <c r="H104" i="31"/>
  <c r="I104" i="31" s="1"/>
  <c r="O141" i="31"/>
  <c r="T101" i="31"/>
  <c r="U101" i="31" s="1"/>
  <c r="AB138" i="31"/>
  <c r="K9" i="197"/>
  <c r="K9" i="202"/>
  <c r="K9" i="199"/>
  <c r="K9" i="39"/>
  <c r="H18" i="199"/>
  <c r="H18" i="200"/>
  <c r="H18" i="39"/>
  <c r="H18" i="192"/>
  <c r="H18" i="195"/>
  <c r="H18" i="202"/>
  <c r="H18" i="204"/>
  <c r="H18" i="197"/>
  <c r="AS119" i="111"/>
  <c r="E209" i="31"/>
  <c r="AT119" i="111"/>
  <c r="F209" i="31" s="1"/>
  <c r="X209" i="31"/>
  <c r="BL119" i="111"/>
  <c r="AU119" i="111"/>
  <c r="G209" i="31"/>
  <c r="BL117" i="111"/>
  <c r="X207" i="31"/>
  <c r="BI117" i="111"/>
  <c r="U207" i="31" s="1"/>
  <c r="AV117" i="111"/>
  <c r="H207" i="31" s="1"/>
  <c r="AK207" i="31"/>
  <c r="BY117" i="111"/>
  <c r="K37" i="197"/>
  <c r="K37" i="202"/>
  <c r="K37" i="199"/>
  <c r="K37" i="39"/>
  <c r="F10" i="33"/>
  <c r="F123" i="31"/>
  <c r="U165" i="31" s="1"/>
  <c r="AF216" i="31"/>
  <c r="BT126" i="111"/>
  <c r="V216" i="31"/>
  <c r="BJ126" i="111"/>
  <c r="AX126" i="111"/>
  <c r="J216" i="31"/>
  <c r="AS126" i="111"/>
  <c r="E216" i="31"/>
  <c r="BU126" i="111"/>
  <c r="AG216" i="31" s="1"/>
  <c r="T228" i="31"/>
  <c r="BH138" i="111"/>
  <c r="AA32" i="192"/>
  <c r="AJ32" i="39"/>
  <c r="V32" i="193"/>
  <c r="U32" i="198"/>
  <c r="AC32" i="197"/>
  <c r="AB32" i="194"/>
  <c r="W108" i="31"/>
  <c r="W32" i="195"/>
  <c r="R32" i="196"/>
  <c r="D33" i="192"/>
  <c r="D33" i="195"/>
  <c r="D33" i="194"/>
  <c r="D33" i="204"/>
  <c r="D33" i="199"/>
  <c r="D33" i="201"/>
  <c r="D33" i="205"/>
  <c r="D33" i="200"/>
  <c r="D33" i="196"/>
  <c r="D33" i="203"/>
  <c r="D33" i="202"/>
  <c r="D33" i="193"/>
  <c r="D33" i="206"/>
  <c r="D33" i="197"/>
  <c r="D33" i="198"/>
  <c r="D33" i="39"/>
  <c r="AF102" i="31"/>
  <c r="AG102" i="31" s="1"/>
  <c r="Q139" i="31"/>
  <c r="M102" i="31"/>
  <c r="N102" i="31" s="1"/>
  <c r="R139" i="31"/>
  <c r="D34" i="200"/>
  <c r="D34" i="206"/>
  <c r="D34" i="201"/>
  <c r="D34" i="204"/>
  <c r="D34" i="196"/>
  <c r="D34" i="194"/>
  <c r="D34" i="202"/>
  <c r="D34" i="39"/>
  <c r="D34" i="203"/>
  <c r="D34" i="193"/>
  <c r="D34" i="199"/>
  <c r="D34" i="192"/>
  <c r="D34" i="198"/>
  <c r="D34" i="195"/>
  <c r="D34" i="205"/>
  <c r="D34" i="197"/>
  <c r="BY121" i="111"/>
  <c r="AK211" i="31" s="1"/>
  <c r="AY121" i="111"/>
  <c r="K211" i="31" s="1"/>
  <c r="AU122" i="111"/>
  <c r="G212" i="31"/>
  <c r="J105" i="31"/>
  <c r="K105" i="31" s="1"/>
  <c r="U142" i="31"/>
  <c r="BJ137" i="111"/>
  <c r="V227" i="31"/>
  <c r="AT137" i="111"/>
  <c r="F227" i="31" s="1"/>
  <c r="BH137" i="111"/>
  <c r="T227" i="31" s="1"/>
  <c r="BW116" i="111"/>
  <c r="AI206" i="31" s="1"/>
  <c r="AV116" i="111"/>
  <c r="H206" i="31" s="1"/>
  <c r="S12" i="197"/>
  <c r="S12" i="202"/>
  <c r="Y12" i="39"/>
  <c r="Y12" i="199"/>
  <c r="M12" i="204"/>
  <c r="M12" i="195"/>
  <c r="P12" i="192"/>
  <c r="P12" i="200"/>
  <c r="BV139" i="111"/>
  <c r="AH229" i="31" s="1"/>
  <c r="H111" i="31"/>
  <c r="I111" i="31" s="1"/>
  <c r="O148" i="31"/>
  <c r="J31" i="202"/>
  <c r="J31" i="199"/>
  <c r="J31" i="39"/>
  <c r="J31" i="197"/>
  <c r="AX115" i="111"/>
  <c r="J205" i="31" s="1"/>
  <c r="U205" i="31"/>
  <c r="BI115" i="111"/>
  <c r="AT115" i="111"/>
  <c r="F205" i="31" s="1"/>
  <c r="BU115" i="111"/>
  <c r="AG205" i="31"/>
  <c r="H13" i="195"/>
  <c r="H13" i="200"/>
  <c r="H13" i="199"/>
  <c r="H13" i="39"/>
  <c r="H13" i="192"/>
  <c r="H13" i="204"/>
  <c r="H13" i="202"/>
  <c r="H13" i="197"/>
  <c r="BI133" i="111"/>
  <c r="U223" i="31" s="1"/>
  <c r="AT133" i="111"/>
  <c r="F223" i="31" s="1"/>
  <c r="J88" i="31"/>
  <c r="K88" i="31" s="1"/>
  <c r="U125" i="31"/>
  <c r="AB148" i="31"/>
  <c r="T111" i="31"/>
  <c r="U111" i="31" s="1"/>
  <c r="BX132" i="111"/>
  <c r="AJ222" i="31" s="1"/>
  <c r="AS132" i="111"/>
  <c r="E222" i="31" s="1"/>
  <c r="BH132" i="111"/>
  <c r="T222" i="31" s="1"/>
  <c r="O133" i="31"/>
  <c r="H96" i="31"/>
  <c r="I96" i="31" s="1"/>
  <c r="K225" i="31"/>
  <c r="AY135" i="111"/>
  <c r="I225" i="31"/>
  <c r="AW135" i="111"/>
  <c r="U143" i="31"/>
  <c r="J106" i="31"/>
  <c r="K106" i="31" s="1"/>
  <c r="AS141" i="111"/>
  <c r="E231" i="31" s="1"/>
  <c r="AK231" i="31"/>
  <c r="BY141" i="111"/>
  <c r="BX123" i="111"/>
  <c r="AJ213" i="31" s="1"/>
  <c r="BV123" i="111"/>
  <c r="AH213" i="31"/>
  <c r="AS112" i="111"/>
  <c r="M193" i="31"/>
  <c r="R194" i="31"/>
  <c r="Q193" i="31"/>
  <c r="J193" i="31"/>
  <c r="L193" i="31"/>
  <c r="L194" i="31"/>
  <c r="R193" i="31"/>
  <c r="E194" i="31"/>
  <c r="E193" i="31"/>
  <c r="D193" i="31"/>
  <c r="Q194" i="31"/>
  <c r="AR112" i="111"/>
  <c r="C9" i="182" s="1"/>
  <c r="G193" i="31"/>
  <c r="T193" i="31"/>
  <c r="J194" i="31"/>
  <c r="M194" i="31"/>
  <c r="O194" i="31"/>
  <c r="D194" i="31"/>
  <c r="H194" i="31"/>
  <c r="T194" i="31"/>
  <c r="O193" i="31"/>
  <c r="P193" i="31" s="1"/>
  <c r="H193" i="31"/>
  <c r="G194" i="31"/>
  <c r="S70" i="111"/>
  <c r="D71" i="31" s="1"/>
  <c r="AX70" i="111"/>
  <c r="U70" i="111"/>
  <c r="D73" i="31" s="1"/>
  <c r="AH87" i="31"/>
  <c r="AI87" i="31" s="1"/>
  <c r="W124" i="31"/>
  <c r="T87" i="31"/>
  <c r="U87" i="31" s="1"/>
  <c r="AB124" i="31"/>
  <c r="BM124" i="111"/>
  <c r="Y214" i="31"/>
  <c r="C33" i="193"/>
  <c r="C33" i="205"/>
  <c r="C33" i="195"/>
  <c r="C33" i="201"/>
  <c r="C33" i="198"/>
  <c r="C33" i="199"/>
  <c r="C33" i="203"/>
  <c r="C33" i="204"/>
  <c r="C33" i="196"/>
  <c r="C33" i="194"/>
  <c r="C33" i="200"/>
  <c r="C33" i="39"/>
  <c r="C33" i="202"/>
  <c r="C33" i="197"/>
  <c r="C33" i="192"/>
  <c r="C33" i="206"/>
  <c r="R99" i="31"/>
  <c r="S99" i="31" s="1"/>
  <c r="AA136" i="31"/>
  <c r="K29" i="202"/>
  <c r="K29" i="199"/>
  <c r="K29" i="39"/>
  <c r="K29" i="197"/>
  <c r="AU114" i="111"/>
  <c r="G204" i="31"/>
  <c r="AR114" i="111"/>
  <c r="D204" i="31"/>
  <c r="E13" i="34"/>
  <c r="D13" i="34" s="1"/>
  <c r="BJ140" i="111"/>
  <c r="V230" i="31" s="1"/>
  <c r="R122" i="31"/>
  <c r="M85" i="31"/>
  <c r="N85" i="31" s="1"/>
  <c r="H85" i="31"/>
  <c r="I85" i="31" s="1"/>
  <c r="AA134" i="31"/>
  <c r="R97" i="31"/>
  <c r="S97" i="31" s="1"/>
  <c r="C24" i="194"/>
  <c r="C24" i="203"/>
  <c r="C24" i="201"/>
  <c r="C24" i="198"/>
  <c r="C24" i="195"/>
  <c r="C24" i="206"/>
  <c r="C24" i="193"/>
  <c r="C24" i="197"/>
  <c r="C24" i="202"/>
  <c r="C24" i="204"/>
  <c r="C24" i="192"/>
  <c r="C24" i="200"/>
  <c r="C24" i="205"/>
  <c r="C24" i="196"/>
  <c r="C24" i="199"/>
  <c r="C24" i="39"/>
  <c r="F131" i="31"/>
  <c r="F18" i="33"/>
  <c r="Q126" i="31"/>
  <c r="AF89" i="31"/>
  <c r="AG89" i="31" s="1"/>
  <c r="P195" i="31"/>
  <c r="E102" i="31"/>
  <c r="F102" i="31" s="1"/>
  <c r="F45" i="31"/>
  <c r="P31" i="192"/>
  <c r="S31" i="197"/>
  <c r="M31" i="204"/>
  <c r="Y31" i="39"/>
  <c r="Y31" i="199"/>
  <c r="P31" i="200"/>
  <c r="M31" i="195"/>
  <c r="S31" i="202"/>
  <c r="C22" i="202"/>
  <c r="C22" i="195"/>
  <c r="C22" i="204"/>
  <c r="C22" i="201"/>
  <c r="C22" i="194"/>
  <c r="C22" i="192"/>
  <c r="C22" i="203"/>
  <c r="C22" i="199"/>
  <c r="C22" i="206"/>
  <c r="C22" i="198"/>
  <c r="C22" i="193"/>
  <c r="C22" i="39"/>
  <c r="C22" i="205"/>
  <c r="C22" i="200"/>
  <c r="C22" i="196"/>
  <c r="C22" i="197"/>
  <c r="AV121" i="111"/>
  <c r="H211" i="31"/>
  <c r="E87" i="31"/>
  <c r="F87" i="31" s="1"/>
  <c r="F30" i="31"/>
  <c r="BH122" i="111"/>
  <c r="T212" i="31" s="1"/>
  <c r="R128" i="31"/>
  <c r="M91" i="31"/>
  <c r="N91" i="31" s="1"/>
  <c r="K13" i="202"/>
  <c r="K13" i="199"/>
  <c r="K13" i="39"/>
  <c r="K13" i="197"/>
  <c r="C30" i="198"/>
  <c r="C30" i="200"/>
  <c r="C30" i="196"/>
  <c r="C30" i="192"/>
  <c r="C30" i="194"/>
  <c r="C30" i="205"/>
  <c r="C30" i="202"/>
  <c r="C30" i="203"/>
  <c r="C30" i="201"/>
  <c r="C30" i="204"/>
  <c r="C30" i="193"/>
  <c r="C30" i="199"/>
  <c r="C30" i="195"/>
  <c r="C30" i="39"/>
  <c r="C30" i="206"/>
  <c r="C30" i="197"/>
  <c r="AB142" i="31"/>
  <c r="T105" i="31"/>
  <c r="U105" i="31" s="1"/>
  <c r="AH113" i="31"/>
  <c r="AI113" i="31" s="1"/>
  <c r="W150" i="31"/>
  <c r="BJ138" i="111"/>
  <c r="V228" i="31" s="1"/>
  <c r="BL138" i="111"/>
  <c r="X228" i="31" s="1"/>
  <c r="AW138" i="111"/>
  <c r="I228" i="31" s="1"/>
  <c r="Q122" i="31"/>
  <c r="AF85" i="31"/>
  <c r="AG85" i="31" s="1"/>
  <c r="K17" i="197"/>
  <c r="K17" i="202"/>
  <c r="K17" i="39"/>
  <c r="K17" i="199"/>
  <c r="K32" i="197"/>
  <c r="K32" i="202"/>
  <c r="K32" i="199"/>
  <c r="K32" i="39"/>
  <c r="J18" i="199"/>
  <c r="J18" i="39"/>
  <c r="J18" i="197"/>
  <c r="J18" i="202"/>
  <c r="AU128" i="111"/>
  <c r="G218" i="31" s="1"/>
  <c r="BX128" i="111"/>
  <c r="AJ218" i="31"/>
  <c r="BI128" i="111"/>
  <c r="U218" i="31"/>
  <c r="R15" i="196"/>
  <c r="V15" i="193"/>
  <c r="W15" i="195"/>
  <c r="AA15" i="192"/>
  <c r="W91" i="31"/>
  <c r="AC15" i="197"/>
  <c r="AB15" i="194"/>
  <c r="AJ15" i="39"/>
  <c r="U15" i="198"/>
  <c r="Q149" i="31"/>
  <c r="AF112" i="31"/>
  <c r="AG112" i="31" s="1"/>
  <c r="S9" i="202"/>
  <c r="S9" i="197"/>
  <c r="Y9" i="199"/>
  <c r="M9" i="195"/>
  <c r="Y9" i="39"/>
  <c r="P9" i="192"/>
  <c r="M9" i="204"/>
  <c r="P9" i="200"/>
  <c r="BH121" i="111"/>
  <c r="T211" i="31"/>
  <c r="BA121" i="111"/>
  <c r="M211" i="31" s="1"/>
  <c r="AZ121" i="111"/>
  <c r="L211" i="31" s="1"/>
  <c r="AA124" i="31"/>
  <c r="R87" i="31"/>
  <c r="S87" i="31" s="1"/>
  <c r="K21" i="39"/>
  <c r="K21" i="202"/>
  <c r="K21" i="199"/>
  <c r="K21" i="197"/>
  <c r="AY122" i="111"/>
  <c r="K212" i="31" s="1"/>
  <c r="BI122" i="111"/>
  <c r="U212" i="31" s="1"/>
  <c r="Q131" i="31"/>
  <c r="AF94" i="31"/>
  <c r="AG94" i="31" s="1"/>
  <c r="H91" i="31"/>
  <c r="I91" i="31" s="1"/>
  <c r="O128" i="31"/>
  <c r="C13" i="197"/>
  <c r="C13" i="195"/>
  <c r="C13" i="204"/>
  <c r="C13" i="192"/>
  <c r="C13" i="196"/>
  <c r="C13" i="203"/>
  <c r="C13" i="200"/>
  <c r="C13" i="199"/>
  <c r="C13" i="39"/>
  <c r="C13" i="193"/>
  <c r="C13" i="201"/>
  <c r="C13" i="198"/>
  <c r="C13" i="206"/>
  <c r="C13" i="202"/>
  <c r="C13" i="194"/>
  <c r="C13" i="205"/>
  <c r="O105" i="31"/>
  <c r="P105" i="31" s="1"/>
  <c r="X142" i="31"/>
  <c r="BI137" i="111"/>
  <c r="U227" i="31"/>
  <c r="AW116" i="111"/>
  <c r="I206" i="31"/>
  <c r="AK206" i="31"/>
  <c r="BY116" i="111"/>
  <c r="M95" i="31"/>
  <c r="N95" i="31" s="1"/>
  <c r="R132" i="31"/>
  <c r="AF95" i="31"/>
  <c r="AG95" i="31" s="1"/>
  <c r="Q132" i="31"/>
  <c r="BT139" i="111"/>
  <c r="AF229" i="31" s="1"/>
  <c r="L229" i="31"/>
  <c r="AZ139" i="111"/>
  <c r="U229" i="31"/>
  <c r="BI139" i="111"/>
  <c r="H31" i="199"/>
  <c r="H31" i="200"/>
  <c r="H31" i="202"/>
  <c r="H31" i="195"/>
  <c r="H31" i="192"/>
  <c r="H31" i="204"/>
  <c r="H31" i="39"/>
  <c r="H31" i="197"/>
  <c r="R107" i="31"/>
  <c r="S107" i="31" s="1"/>
  <c r="AA144" i="31"/>
  <c r="D27" i="192"/>
  <c r="D27" i="202"/>
  <c r="D27" i="204"/>
  <c r="D27" i="194"/>
  <c r="D27" i="206"/>
  <c r="D27" i="200"/>
  <c r="D27" i="196"/>
  <c r="D27" i="199"/>
  <c r="D27" i="193"/>
  <c r="D27" i="198"/>
  <c r="D27" i="201"/>
  <c r="D27" i="39"/>
  <c r="D27" i="197"/>
  <c r="D27" i="203"/>
  <c r="D27" i="195"/>
  <c r="D27" i="205"/>
  <c r="F138" i="31"/>
  <c r="F25" i="33"/>
  <c r="BY115" i="111"/>
  <c r="AK205" i="31" s="1"/>
  <c r="L205" i="31"/>
  <c r="AZ115" i="111"/>
  <c r="D18" i="202"/>
  <c r="D18" i="198"/>
  <c r="D18" i="193"/>
  <c r="D18" i="197"/>
  <c r="D18" i="205"/>
  <c r="D18" i="192"/>
  <c r="D18" i="200"/>
  <c r="D18" i="206"/>
  <c r="D18" i="204"/>
  <c r="D18" i="203"/>
  <c r="D18" i="194"/>
  <c r="D18" i="199"/>
  <c r="D18" i="195"/>
  <c r="D18" i="201"/>
  <c r="D18" i="39"/>
  <c r="D18" i="196"/>
  <c r="D30" i="196"/>
  <c r="D30" i="39"/>
  <c r="D30" i="205"/>
  <c r="D30" i="206"/>
  <c r="D30" i="198"/>
  <c r="D30" i="192"/>
  <c r="D30" i="203"/>
  <c r="D30" i="201"/>
  <c r="D30" i="202"/>
  <c r="D30" i="195"/>
  <c r="D30" i="193"/>
  <c r="D30" i="204"/>
  <c r="D30" i="200"/>
  <c r="D30" i="199"/>
  <c r="D30" i="194"/>
  <c r="D30" i="197"/>
  <c r="AW133" i="111"/>
  <c r="I223" i="31" s="1"/>
  <c r="S10" i="197"/>
  <c r="P10" i="192"/>
  <c r="M10" i="204"/>
  <c r="M10" i="195"/>
  <c r="Y10" i="39"/>
  <c r="S10" i="202"/>
  <c r="P10" i="200"/>
  <c r="Y10" i="199"/>
  <c r="W148" i="31"/>
  <c r="AH111" i="31"/>
  <c r="AI111" i="31" s="1"/>
  <c r="J112" i="31"/>
  <c r="K112" i="31" s="1"/>
  <c r="U149" i="31"/>
  <c r="H222" i="31"/>
  <c r="AV132" i="111"/>
  <c r="AU132" i="111"/>
  <c r="G222" i="31"/>
  <c r="AR132" i="111"/>
  <c r="D222" i="31" s="1"/>
  <c r="I222" i="31"/>
  <c r="AW132" i="111"/>
  <c r="E96" i="31"/>
  <c r="F96" i="31" s="1"/>
  <c r="F39" i="31"/>
  <c r="R96" i="31"/>
  <c r="S96" i="31" s="1"/>
  <c r="AA133" i="31"/>
  <c r="BY135" i="111"/>
  <c r="AK225" i="31"/>
  <c r="AT135" i="111"/>
  <c r="F225" i="31" s="1"/>
  <c r="D25" i="205"/>
  <c r="D25" i="195"/>
  <c r="D25" i="206"/>
  <c r="D25" i="200"/>
  <c r="D25" i="198"/>
  <c r="D25" i="204"/>
  <c r="D25" i="193"/>
  <c r="D25" i="203"/>
  <c r="D25" i="197"/>
  <c r="D25" i="202"/>
  <c r="D25" i="194"/>
  <c r="D25" i="196"/>
  <c r="D25" i="39"/>
  <c r="D25" i="201"/>
  <c r="D25" i="199"/>
  <c r="D25" i="192"/>
  <c r="H92" i="31"/>
  <c r="I92" i="31" s="1"/>
  <c r="O129" i="31"/>
  <c r="J93" i="31"/>
  <c r="K93" i="31" s="1"/>
  <c r="U130" i="31"/>
  <c r="AH93" i="31"/>
  <c r="AI93" i="31" s="1"/>
  <c r="W130" i="31"/>
  <c r="K11" i="197"/>
  <c r="K11" i="199"/>
  <c r="K11" i="202"/>
  <c r="K11" i="39"/>
  <c r="AG231" i="31"/>
  <c r="BU141" i="111"/>
  <c r="AW141" i="111"/>
  <c r="I231" i="31"/>
  <c r="O123" i="31"/>
  <c r="J165" i="31" s="1"/>
  <c r="H86" i="31"/>
  <c r="I86" i="31" s="1"/>
  <c r="H213" i="31"/>
  <c r="AV123" i="111"/>
  <c r="E213" i="31"/>
  <c r="AS123" i="111"/>
  <c r="AT123" i="111"/>
  <c r="F213" i="31" s="1"/>
  <c r="BJ112" i="111"/>
  <c r="V202" i="31"/>
  <c r="AG202" i="31"/>
  <c r="BU112" i="111"/>
  <c r="F9" i="185" s="1"/>
  <c r="T202" i="31"/>
  <c r="BH112" i="111"/>
  <c r="AY70" i="111"/>
  <c r="AB70" i="111"/>
  <c r="AU70" i="111"/>
  <c r="T70" i="111"/>
  <c r="D72" i="31" s="1"/>
  <c r="AC70" i="111"/>
  <c r="AF84" i="31"/>
  <c r="AG84" i="31" s="1"/>
  <c r="Q121" i="31"/>
  <c r="K36" i="199"/>
  <c r="K36" i="197"/>
  <c r="K36" i="39"/>
  <c r="K36" i="202"/>
  <c r="J27" i="39"/>
  <c r="J27" i="199"/>
  <c r="J27" i="202"/>
  <c r="J27" i="197"/>
  <c r="R9" i="193"/>
  <c r="Q9" i="198"/>
  <c r="N9" i="196"/>
  <c r="W9" i="192"/>
  <c r="AF9" i="39"/>
  <c r="S9" i="195"/>
  <c r="X9" i="194"/>
  <c r="Y9" i="197"/>
  <c r="C15" i="196"/>
  <c r="C15" i="192"/>
  <c r="C15" i="198"/>
  <c r="C15" i="206"/>
  <c r="C15" i="199"/>
  <c r="C15" i="197"/>
  <c r="C15" i="200"/>
  <c r="C15" i="205"/>
  <c r="C15" i="193"/>
  <c r="C15" i="202"/>
  <c r="C15" i="195"/>
  <c r="C15" i="39"/>
  <c r="C15" i="204"/>
  <c r="C15" i="194"/>
  <c r="C15" i="203"/>
  <c r="C15" i="201"/>
  <c r="AX124" i="111"/>
  <c r="J214" i="31" s="1"/>
  <c r="AR124" i="111"/>
  <c r="D214" i="31" s="1"/>
  <c r="AF214" i="31"/>
  <c r="BT124" i="111"/>
  <c r="Y25" i="39"/>
  <c r="S25" i="202"/>
  <c r="S25" i="197"/>
  <c r="Y25" i="199"/>
  <c r="M25" i="195"/>
  <c r="M25" i="204"/>
  <c r="P25" i="200"/>
  <c r="P25" i="192"/>
  <c r="AT129" i="111"/>
  <c r="F219" i="31" s="1"/>
  <c r="AK219" i="31"/>
  <c r="BY129" i="111"/>
  <c r="BJ129" i="111"/>
  <c r="V219" i="31" s="1"/>
  <c r="AZ129" i="111"/>
  <c r="L219" i="31"/>
  <c r="AX129" i="111"/>
  <c r="J219" i="31" s="1"/>
  <c r="U126" i="31"/>
  <c r="J89" i="31"/>
  <c r="K89" i="31" s="1"/>
  <c r="BX134" i="111"/>
  <c r="AJ224" i="31" s="1"/>
  <c r="BU134" i="111"/>
  <c r="AG224" i="31" s="1"/>
  <c r="S20" i="197"/>
  <c r="Y20" i="39"/>
  <c r="P20" i="200"/>
  <c r="M20" i="204"/>
  <c r="P20" i="192"/>
  <c r="M20" i="195"/>
  <c r="S20" i="202"/>
  <c r="Y20" i="199"/>
  <c r="BV114" i="111"/>
  <c r="AH204" i="31"/>
  <c r="BM114" i="111"/>
  <c r="Y204" i="31" s="1"/>
  <c r="BJ114" i="111"/>
  <c r="V204" i="31" s="1"/>
  <c r="BK114" i="111"/>
  <c r="W204" i="31" s="1"/>
  <c r="U132" i="31"/>
  <c r="J95" i="31"/>
  <c r="K95" i="31" s="1"/>
  <c r="K31" i="202"/>
  <c r="K31" i="39"/>
  <c r="K31" i="197"/>
  <c r="K31" i="199"/>
  <c r="I230" i="31"/>
  <c r="AW140" i="111"/>
  <c r="X230" i="31"/>
  <c r="BL140" i="111"/>
  <c r="AU140" i="111"/>
  <c r="G230" i="31"/>
  <c r="E203" i="31"/>
  <c r="AS113" i="111"/>
  <c r="BI113" i="111"/>
  <c r="U203" i="31"/>
  <c r="C17" i="197"/>
  <c r="C17" i="198"/>
  <c r="C17" i="203"/>
  <c r="C17" i="195"/>
  <c r="C17" i="199"/>
  <c r="C17" i="39"/>
  <c r="C17" i="194"/>
  <c r="C17" i="200"/>
  <c r="C17" i="205"/>
  <c r="C17" i="204"/>
  <c r="C17" i="193"/>
  <c r="C17" i="202"/>
  <c r="C17" i="192"/>
  <c r="C17" i="206"/>
  <c r="C17" i="196"/>
  <c r="C17" i="201"/>
  <c r="U137" i="31"/>
  <c r="J100" i="31"/>
  <c r="K100" i="31" s="1"/>
  <c r="AB137" i="31"/>
  <c r="T100" i="31"/>
  <c r="U100" i="31" s="1"/>
  <c r="T90" i="31"/>
  <c r="U90" i="31" s="1"/>
  <c r="AB127" i="31"/>
  <c r="F32" i="33"/>
  <c r="F145" i="31"/>
  <c r="C37" i="205"/>
  <c r="C37" i="193"/>
  <c r="C37" i="39"/>
  <c r="C37" i="201"/>
  <c r="C37" i="196"/>
  <c r="C37" i="203"/>
  <c r="C37" i="206"/>
  <c r="C37" i="198"/>
  <c r="C37" i="199"/>
  <c r="C37" i="195"/>
  <c r="C37" i="192"/>
  <c r="C37" i="204"/>
  <c r="C37" i="200"/>
  <c r="C37" i="197"/>
  <c r="C37" i="194"/>
  <c r="C37" i="202"/>
  <c r="AB123" i="31"/>
  <c r="T86" i="31"/>
  <c r="U86" i="31" s="1"/>
  <c r="X146" i="31"/>
  <c r="O109" i="31"/>
  <c r="P109" i="31" s="1"/>
  <c r="AB136" i="31"/>
  <c r="T99" i="31"/>
  <c r="U99" i="31" s="1"/>
  <c r="D19" i="39"/>
  <c r="D19" i="203"/>
  <c r="D19" i="197"/>
  <c r="D19" i="196"/>
  <c r="D19" i="199"/>
  <c r="D19" i="205"/>
  <c r="D19" i="204"/>
  <c r="D19" i="194"/>
  <c r="D19" i="206"/>
  <c r="D19" i="200"/>
  <c r="D19" i="192"/>
  <c r="D19" i="195"/>
  <c r="D19" i="198"/>
  <c r="D19" i="201"/>
  <c r="D19" i="202"/>
  <c r="D19" i="193"/>
  <c r="H26" i="197"/>
  <c r="H26" i="202"/>
  <c r="H26" i="200"/>
  <c r="H26" i="39"/>
  <c r="H26" i="195"/>
  <c r="H26" i="204"/>
  <c r="H26" i="192"/>
  <c r="H26" i="199"/>
  <c r="W140" i="31"/>
  <c r="AH103" i="31"/>
  <c r="AI103" i="31" s="1"/>
  <c r="K221" i="31"/>
  <c r="AY131" i="111"/>
  <c r="AW131" i="111"/>
  <c r="I221" i="31" s="1"/>
  <c r="H221" i="31"/>
  <c r="AV131" i="111"/>
  <c r="AR130" i="111"/>
  <c r="D220" i="31"/>
  <c r="F149" i="31"/>
  <c r="F36" i="33"/>
  <c r="F15" i="33"/>
  <c r="F128" i="31"/>
  <c r="K33" i="202"/>
  <c r="K33" i="39"/>
  <c r="K33" i="197"/>
  <c r="K33" i="199"/>
  <c r="C26" i="192"/>
  <c r="C26" i="204"/>
  <c r="C26" i="195"/>
  <c r="C26" i="203"/>
  <c r="C26" i="206"/>
  <c r="C26" i="201"/>
  <c r="C26" i="205"/>
  <c r="C26" i="196"/>
  <c r="C26" i="198"/>
  <c r="C26" i="202"/>
  <c r="C26" i="199"/>
  <c r="C26" i="194"/>
  <c r="C26" i="39"/>
  <c r="C26" i="197"/>
  <c r="C26" i="193"/>
  <c r="C26" i="200"/>
  <c r="BT120" i="111"/>
  <c r="AF210" i="31" s="1"/>
  <c r="AX120" i="111"/>
  <c r="J210" i="31" s="1"/>
  <c r="E98" i="31"/>
  <c r="F98" i="31" s="1"/>
  <c r="F41" i="31"/>
  <c r="AA147" i="31"/>
  <c r="R110" i="31"/>
  <c r="S110" i="31" s="1"/>
  <c r="AA130" i="31"/>
  <c r="R93" i="31"/>
  <c r="S93" i="31" s="1"/>
  <c r="BK118" i="111"/>
  <c r="W208" i="31" s="1"/>
  <c r="Y208" i="31"/>
  <c r="BM118" i="111"/>
  <c r="F208" i="31"/>
  <c r="AT118" i="111"/>
  <c r="H90" i="31"/>
  <c r="I90" i="31" s="1"/>
  <c r="O127" i="31"/>
  <c r="BW136" i="111"/>
  <c r="AI226" i="31"/>
  <c r="BA136" i="111"/>
  <c r="M226" i="31" s="1"/>
  <c r="BI136" i="111"/>
  <c r="U226" i="31" s="1"/>
  <c r="BM136" i="111"/>
  <c r="Y226" i="31" s="1"/>
  <c r="E108" i="31"/>
  <c r="F108" i="31" s="1"/>
  <c r="F51" i="31"/>
  <c r="Y215" i="31"/>
  <c r="BM125" i="111"/>
  <c r="AS125" i="111"/>
  <c r="E215" i="31" s="1"/>
  <c r="BU125" i="111"/>
  <c r="AG215" i="31" s="1"/>
  <c r="U128" i="31"/>
  <c r="J91" i="31"/>
  <c r="K91" i="31" s="1"/>
  <c r="M113" i="31"/>
  <c r="N113" i="31" s="1"/>
  <c r="R150" i="31"/>
  <c r="J10" i="202"/>
  <c r="J10" i="199"/>
  <c r="J10" i="39"/>
  <c r="J10" i="197"/>
  <c r="AS127" i="111"/>
  <c r="E217" i="31" s="1"/>
  <c r="AF217" i="31"/>
  <c r="BT127" i="111"/>
  <c r="BV127" i="111"/>
  <c r="AH217" i="31" s="1"/>
  <c r="K19" i="39"/>
  <c r="K19" i="197"/>
  <c r="K19" i="202"/>
  <c r="K19" i="199"/>
  <c r="R106" i="111"/>
  <c r="N106" i="111"/>
  <c r="AN106" i="111"/>
  <c r="V106" i="111"/>
  <c r="W121" i="31"/>
  <c r="AH84" i="31"/>
  <c r="AI84" i="31" s="1"/>
  <c r="AB139" i="31"/>
  <c r="T102" i="31"/>
  <c r="U102" i="31" s="1"/>
  <c r="J36" i="39"/>
  <c r="J36" i="199"/>
  <c r="J36" i="197"/>
  <c r="J36" i="202"/>
  <c r="O104" i="31"/>
  <c r="P104" i="31" s="1"/>
  <c r="X141" i="31"/>
  <c r="F47" i="31"/>
  <c r="E104" i="31"/>
  <c r="F104" i="31" s="1"/>
  <c r="R103" i="31"/>
  <c r="S103" i="31" s="1"/>
  <c r="AA140" i="31"/>
  <c r="D17" i="200"/>
  <c r="D17" i="198"/>
  <c r="D17" i="202"/>
  <c r="D17" i="204"/>
  <c r="D17" i="201"/>
  <c r="D17" i="192"/>
  <c r="D17" i="193"/>
  <c r="D17" i="203"/>
  <c r="D17" i="196"/>
  <c r="D17" i="39"/>
  <c r="D17" i="206"/>
  <c r="D17" i="195"/>
  <c r="D17" i="199"/>
  <c r="D17" i="197"/>
  <c r="D17" i="194"/>
  <c r="D17" i="205"/>
  <c r="Q137" i="31"/>
  <c r="AF100" i="31"/>
  <c r="AG100" i="31" s="1"/>
  <c r="BV119" i="111"/>
  <c r="AH209" i="31"/>
  <c r="BM119" i="111"/>
  <c r="Y209" i="31" s="1"/>
  <c r="BU119" i="111"/>
  <c r="AG209" i="31" s="1"/>
  <c r="BX119" i="111"/>
  <c r="AJ209" i="31"/>
  <c r="BW117" i="111"/>
  <c r="AI207" i="31"/>
  <c r="F30" i="33"/>
  <c r="F143" i="31"/>
  <c r="S28" i="202"/>
  <c r="Y28" i="39"/>
  <c r="Y28" i="199"/>
  <c r="P28" i="200"/>
  <c r="M28" i="204"/>
  <c r="M28" i="195"/>
  <c r="S28" i="197"/>
  <c r="P28" i="192"/>
  <c r="K216" i="31"/>
  <c r="AY126" i="111"/>
  <c r="BL126" i="111"/>
  <c r="X216" i="31" s="1"/>
  <c r="AY141" i="111"/>
  <c r="K231" i="31" s="1"/>
  <c r="X213" i="31"/>
  <c r="BL123" i="111"/>
  <c r="AL232" i="31"/>
  <c r="J110" i="40"/>
  <c r="J140" i="40" s="1"/>
  <c r="AU112" i="111"/>
  <c r="D10" i="36" s="1"/>
  <c r="P70" i="111"/>
  <c r="D68" i="31" s="1"/>
  <c r="J70" i="111"/>
  <c r="D62" i="31" s="1"/>
  <c r="R70" i="111"/>
  <c r="D70" i="31" s="1"/>
  <c r="H22" i="39"/>
  <c r="H22" i="197"/>
  <c r="H22" i="204"/>
  <c r="H22" i="192"/>
  <c r="H22" i="195"/>
  <c r="H22" i="199"/>
  <c r="H22" i="202"/>
  <c r="H22" i="200"/>
  <c r="BI129" i="111"/>
  <c r="U219" i="31"/>
  <c r="BI114" i="111"/>
  <c r="U204" i="31" s="1"/>
  <c r="F230" i="31"/>
  <c r="AT140" i="111"/>
  <c r="AH99" i="31"/>
  <c r="AI99" i="31" s="1"/>
  <c r="W136" i="31"/>
  <c r="D31" i="201"/>
  <c r="D31" i="193"/>
  <c r="D31" i="39"/>
  <c r="D31" i="200"/>
  <c r="D31" i="203"/>
  <c r="D31" i="195"/>
  <c r="D31" i="196"/>
  <c r="D31" i="205"/>
  <c r="D31" i="194"/>
  <c r="D31" i="198"/>
  <c r="D31" i="204"/>
  <c r="D31" i="197"/>
  <c r="D31" i="202"/>
  <c r="D31" i="192"/>
  <c r="D31" i="199"/>
  <c r="D31" i="206"/>
  <c r="AX131" i="111"/>
  <c r="J221" i="31"/>
  <c r="K22" i="199"/>
  <c r="K22" i="197"/>
  <c r="K22" i="39"/>
  <c r="K22" i="202"/>
  <c r="BJ130" i="111"/>
  <c r="V220" i="31"/>
  <c r="BW130" i="111"/>
  <c r="AI220" i="31"/>
  <c r="BY130" i="111"/>
  <c r="AK220" i="31" s="1"/>
  <c r="BL118" i="111"/>
  <c r="X208" i="31" s="1"/>
  <c r="BU118" i="111"/>
  <c r="AG208" i="31" s="1"/>
  <c r="AS118" i="111"/>
  <c r="E208" i="31"/>
  <c r="BA118" i="111"/>
  <c r="M208" i="31" s="1"/>
  <c r="M90" i="31"/>
  <c r="N90" i="31" s="1"/>
  <c r="R127" i="31"/>
  <c r="AR136" i="111"/>
  <c r="D226" i="31" s="1"/>
  <c r="J20" i="39"/>
  <c r="J20" i="199"/>
  <c r="J20" i="197"/>
  <c r="J20" i="202"/>
  <c r="AU127" i="111"/>
  <c r="G217" i="31" s="1"/>
  <c r="AX127" i="111"/>
  <c r="J217" i="31"/>
  <c r="AV106" i="111"/>
  <c r="H106" i="111"/>
  <c r="BB106" i="111"/>
  <c r="AR126" i="111"/>
  <c r="D216" i="31" s="1"/>
  <c r="AZ126" i="111"/>
  <c r="L216" i="31" s="1"/>
  <c r="BW138" i="111"/>
  <c r="AI228" i="31" s="1"/>
  <c r="H34" i="202"/>
  <c r="H34" i="204"/>
  <c r="H34" i="197"/>
  <c r="H34" i="39"/>
  <c r="H34" i="195"/>
  <c r="H34" i="199"/>
  <c r="H34" i="200"/>
  <c r="H34" i="192"/>
  <c r="AX128" i="111"/>
  <c r="J218" i="31"/>
  <c r="AY128" i="111"/>
  <c r="K218" i="31" s="1"/>
  <c r="AB18" i="194"/>
  <c r="AA18" i="192"/>
  <c r="AC18" i="197"/>
  <c r="V18" i="193"/>
  <c r="W94" i="31"/>
  <c r="AJ18" i="39"/>
  <c r="W18" i="195"/>
  <c r="R18" i="196"/>
  <c r="U18" i="198"/>
  <c r="AF106" i="31"/>
  <c r="AG106" i="31" s="1"/>
  <c r="Q143" i="31"/>
  <c r="J29" i="197"/>
  <c r="J29" i="202"/>
  <c r="J29" i="199"/>
  <c r="J29" i="39"/>
  <c r="F23" i="33"/>
  <c r="F136" i="31"/>
  <c r="K34" i="197"/>
  <c r="K34" i="199"/>
  <c r="K34" i="39"/>
  <c r="K34" i="202"/>
  <c r="AR121" i="111"/>
  <c r="D211" i="31"/>
  <c r="E91" i="31"/>
  <c r="F91" i="31" s="1"/>
  <c r="F34" i="31"/>
  <c r="D8" i="200"/>
  <c r="D8" i="192"/>
  <c r="D8" i="199"/>
  <c r="D8" i="202"/>
  <c r="D8" i="205"/>
  <c r="D8" i="193"/>
  <c r="D8" i="194"/>
  <c r="D8" i="198"/>
  <c r="D8" i="201"/>
  <c r="D8" i="195"/>
  <c r="D8" i="196"/>
  <c r="D8" i="39"/>
  <c r="D8" i="197"/>
  <c r="D8" i="204"/>
  <c r="D8" i="203"/>
  <c r="D8" i="206"/>
  <c r="E229" i="31"/>
  <c r="AS139" i="111"/>
  <c r="S35" i="197"/>
  <c r="S35" i="202"/>
  <c r="M35" i="204"/>
  <c r="P35" i="200"/>
  <c r="M35" i="195"/>
  <c r="P35" i="192"/>
  <c r="Y35" i="199"/>
  <c r="Y35" i="39"/>
  <c r="F50" i="31"/>
  <c r="E107" i="31"/>
  <c r="F107" i="31" s="1"/>
  <c r="BM115" i="111"/>
  <c r="Y205" i="31"/>
  <c r="F37" i="33"/>
  <c r="F150" i="31"/>
  <c r="J111" i="31"/>
  <c r="K111" i="31" s="1"/>
  <c r="U148" i="31"/>
  <c r="X148" i="31"/>
  <c r="O111" i="31"/>
  <c r="P111" i="31" s="1"/>
  <c r="J110" i="31"/>
  <c r="K110" i="31" s="1"/>
  <c r="U147" i="31"/>
  <c r="Y32" i="199"/>
  <c r="S32" i="202"/>
  <c r="Y32" i="39"/>
  <c r="P32" i="192"/>
  <c r="M32" i="204"/>
  <c r="P32" i="200"/>
  <c r="M32" i="195"/>
  <c r="S32" i="197"/>
  <c r="F11" i="33"/>
  <c r="F124" i="31"/>
  <c r="O106" i="31"/>
  <c r="P106" i="31" s="1"/>
  <c r="X143" i="31"/>
  <c r="AZ141" i="111"/>
  <c r="L231" i="31" s="1"/>
  <c r="AX141" i="111"/>
  <c r="J231" i="31" s="1"/>
  <c r="BH141" i="111"/>
  <c r="T231" i="31"/>
  <c r="AR141" i="111"/>
  <c r="D231" i="31" s="1"/>
  <c r="AY123" i="111"/>
  <c r="K213" i="31" s="1"/>
  <c r="M110" i="40"/>
  <c r="M140" i="40" s="1"/>
  <c r="AO232" i="31"/>
  <c r="BT112" i="111"/>
  <c r="L9" i="182" s="1"/>
  <c r="AF202" i="31"/>
  <c r="BM112" i="111"/>
  <c r="Y202" i="31" s="1"/>
  <c r="BX112" i="111"/>
  <c r="M75" i="40"/>
  <c r="M105" i="40" s="1"/>
  <c r="AC232" i="31"/>
  <c r="Y70" i="111"/>
  <c r="N121" i="31"/>
  <c r="Q70" i="111"/>
  <c r="D69" i="31" s="1"/>
  <c r="K70" i="111"/>
  <c r="D63" i="31" s="1"/>
  <c r="W70" i="111"/>
  <c r="BC70" i="111"/>
  <c r="AV70" i="111"/>
  <c r="C36" i="39"/>
  <c r="C36" i="199"/>
  <c r="C36" i="194"/>
  <c r="C36" i="206"/>
  <c r="C36" i="201"/>
  <c r="C36" i="196"/>
  <c r="C36" i="198"/>
  <c r="C36" i="193"/>
  <c r="C36" i="205"/>
  <c r="C36" i="200"/>
  <c r="C36" i="202"/>
  <c r="C36" i="204"/>
  <c r="C36" i="192"/>
  <c r="C36" i="197"/>
  <c r="C36" i="195"/>
  <c r="C36" i="203"/>
  <c r="J11" i="197"/>
  <c r="J11" i="202"/>
  <c r="J11" i="199"/>
  <c r="J11" i="39"/>
  <c r="AS124" i="111"/>
  <c r="E214" i="31" s="1"/>
  <c r="AT124" i="111"/>
  <c r="F214" i="31" s="1"/>
  <c r="AG219" i="31"/>
  <c r="BU129" i="111"/>
  <c r="AW129" i="111"/>
  <c r="I219" i="31" s="1"/>
  <c r="BK129" i="111"/>
  <c r="W219" i="31" s="1"/>
  <c r="X126" i="31"/>
  <c r="O89" i="31"/>
  <c r="P89" i="31" s="1"/>
  <c r="AR134" i="111"/>
  <c r="D224" i="31" s="1"/>
  <c r="BK134" i="111"/>
  <c r="W224" i="31" s="1"/>
  <c r="BL114" i="111"/>
  <c r="X204" i="31"/>
  <c r="AY114" i="111"/>
  <c r="K204" i="31"/>
  <c r="AZ114" i="111"/>
  <c r="L204" i="31" s="1"/>
  <c r="AH95" i="31"/>
  <c r="AI95" i="31" s="1"/>
  <c r="W132" i="31"/>
  <c r="BA140" i="111"/>
  <c r="M230" i="31"/>
  <c r="BW140" i="111"/>
  <c r="AI230" i="31" s="1"/>
  <c r="L230" i="31"/>
  <c r="AZ140" i="111"/>
  <c r="P27" i="192"/>
  <c r="S27" i="202"/>
  <c r="M27" i="195"/>
  <c r="M27" i="204"/>
  <c r="Y27" i="199"/>
  <c r="P27" i="200"/>
  <c r="Y27" i="39"/>
  <c r="S27" i="197"/>
  <c r="BM113" i="111"/>
  <c r="Y203" i="31"/>
  <c r="BV113" i="111"/>
  <c r="AH203" i="31" s="1"/>
  <c r="AZ113" i="111"/>
  <c r="L203" i="31" s="1"/>
  <c r="AH100" i="31"/>
  <c r="AI100" i="31" s="1"/>
  <c r="W137" i="31"/>
  <c r="H14" i="199"/>
  <c r="H14" i="192"/>
  <c r="H14" i="200"/>
  <c r="H14" i="39"/>
  <c r="H14" i="197"/>
  <c r="H14" i="204"/>
  <c r="H14" i="195"/>
  <c r="H14" i="202"/>
  <c r="AH90" i="31"/>
  <c r="AI90" i="31" s="1"/>
  <c r="W127" i="31"/>
  <c r="W146" i="31"/>
  <c r="AH109" i="31"/>
  <c r="AI109" i="31" s="1"/>
  <c r="M221" i="31"/>
  <c r="BA131" i="111"/>
  <c r="D221" i="31"/>
  <c r="AR131" i="111"/>
  <c r="AZ131" i="111"/>
  <c r="L221" i="31"/>
  <c r="BH131" i="111"/>
  <c r="T221" i="31" s="1"/>
  <c r="H16" i="200"/>
  <c r="H16" i="197"/>
  <c r="H16" i="192"/>
  <c r="H16" i="199"/>
  <c r="H16" i="202"/>
  <c r="H16" i="204"/>
  <c r="H16" i="39"/>
  <c r="H16" i="195"/>
  <c r="J22" i="199"/>
  <c r="J22" i="39"/>
  <c r="J22" i="197"/>
  <c r="J22" i="202"/>
  <c r="F44" i="31"/>
  <c r="E101" i="31"/>
  <c r="F101" i="31" s="1"/>
  <c r="BA130" i="111"/>
  <c r="M220" i="31"/>
  <c r="BU130" i="111"/>
  <c r="AG220" i="31" s="1"/>
  <c r="P16" i="192"/>
  <c r="Y16" i="199"/>
  <c r="M16" i="204"/>
  <c r="S16" i="202"/>
  <c r="P16" i="200"/>
  <c r="Y16" i="39"/>
  <c r="M16" i="195"/>
  <c r="S16" i="197"/>
  <c r="M109" i="31"/>
  <c r="N109" i="31" s="1"/>
  <c r="R146" i="31"/>
  <c r="H28" i="192"/>
  <c r="H28" i="197"/>
  <c r="H28" i="199"/>
  <c r="H28" i="202"/>
  <c r="H28" i="200"/>
  <c r="H28" i="195"/>
  <c r="H28" i="39"/>
  <c r="H28" i="204"/>
  <c r="AZ120" i="111"/>
  <c r="L210" i="31" s="1"/>
  <c r="BH120" i="111"/>
  <c r="T210" i="31"/>
  <c r="Q147" i="31"/>
  <c r="AF110" i="31"/>
  <c r="AG110" i="31" s="1"/>
  <c r="O85" i="31"/>
  <c r="P85" i="31" s="1"/>
  <c r="X122" i="31"/>
  <c r="T85" i="31"/>
  <c r="U85" i="31" s="1"/>
  <c r="AB122" i="31"/>
  <c r="AG106" i="111"/>
  <c r="AZ118" i="111"/>
  <c r="L208" i="31"/>
  <c r="BV136" i="111"/>
  <c r="AH226" i="31" s="1"/>
  <c r="M108" i="31"/>
  <c r="N108" i="31" s="1"/>
  <c r="R145" i="31"/>
  <c r="AX125" i="111"/>
  <c r="J215" i="31" s="1"/>
  <c r="AR125" i="111"/>
  <c r="D215" i="31"/>
  <c r="AV125" i="111"/>
  <c r="H215" i="31"/>
  <c r="AA150" i="31"/>
  <c r="R113" i="31"/>
  <c r="S113" i="31" s="1"/>
  <c r="M217" i="31"/>
  <c r="BA127" i="111"/>
  <c r="AV127" i="111"/>
  <c r="H217" i="31" s="1"/>
  <c r="J12" i="202"/>
  <c r="J12" i="199"/>
  <c r="J12" i="197"/>
  <c r="J12" i="39"/>
  <c r="M106" i="111"/>
  <c r="X121" i="31"/>
  <c r="O84" i="31"/>
  <c r="AD106" i="111"/>
  <c r="T84" i="31"/>
  <c r="AB121" i="31"/>
  <c r="X106" i="111"/>
  <c r="D35" i="200"/>
  <c r="D35" i="193"/>
  <c r="D35" i="205"/>
  <c r="D35" i="196"/>
  <c r="D35" i="198"/>
  <c r="D35" i="206"/>
  <c r="D35" i="201"/>
  <c r="D35" i="195"/>
  <c r="D35" i="192"/>
  <c r="D35" i="39"/>
  <c r="D35" i="197"/>
  <c r="D35" i="199"/>
  <c r="D35" i="202"/>
  <c r="D35" i="204"/>
  <c r="D35" i="194"/>
  <c r="D35" i="203"/>
  <c r="AB141" i="31"/>
  <c r="T104" i="31"/>
  <c r="U104" i="31" s="1"/>
  <c r="Q140" i="31"/>
  <c r="AF103" i="31"/>
  <c r="AG103" i="31" s="1"/>
  <c r="F46" i="31"/>
  <c r="E103" i="31"/>
  <c r="F103" i="31" s="1"/>
  <c r="C27" i="193"/>
  <c r="C27" i="192"/>
  <c r="C27" i="202"/>
  <c r="C27" i="196"/>
  <c r="C27" i="204"/>
  <c r="C27" i="203"/>
  <c r="C27" i="197"/>
  <c r="C27" i="206"/>
  <c r="C27" i="195"/>
  <c r="C27" i="39"/>
  <c r="C27" i="205"/>
  <c r="C27" i="200"/>
  <c r="C27" i="199"/>
  <c r="C27" i="194"/>
  <c r="C27" i="201"/>
  <c r="C27" i="198"/>
  <c r="W129" i="31"/>
  <c r="AH92" i="31"/>
  <c r="AI92" i="31" s="1"/>
  <c r="AH98" i="31"/>
  <c r="AI98" i="31" s="1"/>
  <c r="W135" i="31"/>
  <c r="W138" i="31"/>
  <c r="AH101" i="31"/>
  <c r="AI101" i="31" s="1"/>
  <c r="J101" i="31"/>
  <c r="K101" i="31" s="1"/>
  <c r="U138" i="31"/>
  <c r="R137" i="31"/>
  <c r="M100" i="31"/>
  <c r="N100" i="31" s="1"/>
  <c r="K24" i="197"/>
  <c r="K24" i="199"/>
  <c r="K24" i="39"/>
  <c r="K24" i="202"/>
  <c r="J94" i="31"/>
  <c r="K94" i="31" s="1"/>
  <c r="U131" i="31"/>
  <c r="BK119" i="111"/>
  <c r="W209" i="31"/>
  <c r="BI119" i="111"/>
  <c r="U209" i="31" s="1"/>
  <c r="L209" i="31"/>
  <c r="AZ119" i="111"/>
  <c r="BH117" i="111"/>
  <c r="T207" i="31"/>
  <c r="BM117" i="111"/>
  <c r="Y207" i="31" s="1"/>
  <c r="BJ117" i="111"/>
  <c r="V207" i="31"/>
  <c r="BK126" i="111"/>
  <c r="W216" i="31" s="1"/>
  <c r="BM126" i="111"/>
  <c r="Y216" i="31"/>
  <c r="BX138" i="111"/>
  <c r="AJ228" i="31" s="1"/>
  <c r="I218" i="31"/>
  <c r="AW128" i="111"/>
  <c r="F32" i="31"/>
  <c r="E89" i="31"/>
  <c r="F89" i="31" s="1"/>
  <c r="W133" i="31"/>
  <c r="AH96" i="31"/>
  <c r="AI96" i="31" s="1"/>
  <c r="T96" i="31"/>
  <c r="U96" i="31" s="1"/>
  <c r="AB133" i="31"/>
  <c r="H102" i="31"/>
  <c r="I102" i="31" s="1"/>
  <c r="O139" i="31"/>
  <c r="BV137" i="111"/>
  <c r="AH227" i="31" s="1"/>
  <c r="BJ116" i="111"/>
  <c r="V206" i="31" s="1"/>
  <c r="BW139" i="111"/>
  <c r="AI229" i="31" s="1"/>
  <c r="AX139" i="111"/>
  <c r="J229" i="31"/>
  <c r="E111" i="31"/>
  <c r="F111" i="31" s="1"/>
  <c r="F54" i="31"/>
  <c r="Q148" i="31"/>
  <c r="AF111" i="31"/>
  <c r="AG111" i="31" s="1"/>
  <c r="F28" i="33"/>
  <c r="F141" i="31"/>
  <c r="C25" i="197"/>
  <c r="C25" i="195"/>
  <c r="C25" i="198"/>
  <c r="C25" i="204"/>
  <c r="C25" i="196"/>
  <c r="C25" i="202"/>
  <c r="C25" i="192"/>
  <c r="C25" i="199"/>
  <c r="C25" i="39"/>
  <c r="C25" i="201"/>
  <c r="C25" i="203"/>
  <c r="C25" i="205"/>
  <c r="C25" i="193"/>
  <c r="C25" i="206"/>
  <c r="C25" i="194"/>
  <c r="C25" i="200"/>
  <c r="BJ115" i="111"/>
  <c r="V205" i="31" s="1"/>
  <c r="BU133" i="111"/>
  <c r="AG223" i="31" s="1"/>
  <c r="BH133" i="111"/>
  <c r="T223" i="31" s="1"/>
  <c r="V223" i="31"/>
  <c r="BJ133" i="111"/>
  <c r="J19" i="202"/>
  <c r="J19" i="39"/>
  <c r="J19" i="199"/>
  <c r="J19" i="197"/>
  <c r="V222" i="31"/>
  <c r="BJ132" i="111"/>
  <c r="BU132" i="111"/>
  <c r="AG222" i="31" s="1"/>
  <c r="AZ132" i="111"/>
  <c r="L222" i="31"/>
  <c r="BL132" i="111"/>
  <c r="X222" i="31" s="1"/>
  <c r="BV132" i="111"/>
  <c r="AH222" i="31" s="1"/>
  <c r="BJ135" i="111"/>
  <c r="V225" i="31" s="1"/>
  <c r="BU135" i="111"/>
  <c r="AG225" i="31"/>
  <c r="R129" i="31"/>
  <c r="M92" i="31"/>
  <c r="N92" i="31" s="1"/>
  <c r="AB130" i="31"/>
  <c r="T93" i="31"/>
  <c r="U93" i="31" s="1"/>
  <c r="AI214" i="31"/>
  <c r="BW124" i="111"/>
  <c r="W214" i="31"/>
  <c r="BK124" i="111"/>
  <c r="H99" i="31"/>
  <c r="I99" i="31" s="1"/>
  <c r="O136" i="31"/>
  <c r="BV134" i="111"/>
  <c r="AH224" i="31" s="1"/>
  <c r="BH134" i="111"/>
  <c r="T224" i="31"/>
  <c r="BX140" i="111"/>
  <c r="AJ230" i="31"/>
  <c r="BT140" i="111"/>
  <c r="AF230" i="31" s="1"/>
  <c r="U127" i="31"/>
  <c r="J90" i="31"/>
  <c r="K90" i="31" s="1"/>
  <c r="C23" i="197"/>
  <c r="C23" i="194"/>
  <c r="C23" i="195"/>
  <c r="C23" i="205"/>
  <c r="C23" i="198"/>
  <c r="C23" i="193"/>
  <c r="C23" i="202"/>
  <c r="C23" i="200"/>
  <c r="C23" i="39"/>
  <c r="C23" i="192"/>
  <c r="C23" i="199"/>
  <c r="C23" i="204"/>
  <c r="C23" i="201"/>
  <c r="C23" i="203"/>
  <c r="C23" i="206"/>
  <c r="C23" i="196"/>
  <c r="BI131" i="111"/>
  <c r="U221" i="31" s="1"/>
  <c r="BL131" i="111"/>
  <c r="X221" i="31" s="1"/>
  <c r="J35" i="202"/>
  <c r="J35" i="197"/>
  <c r="J35" i="199"/>
  <c r="J35" i="39"/>
  <c r="BH130" i="111"/>
  <c r="T220" i="31" s="1"/>
  <c r="R88" i="31"/>
  <c r="S88" i="31" s="1"/>
  <c r="AA125" i="31"/>
  <c r="O147" i="31"/>
  <c r="H110" i="31"/>
  <c r="I110" i="31" s="1"/>
  <c r="R147" i="31"/>
  <c r="M110" i="31"/>
  <c r="N110" i="31" s="1"/>
  <c r="O145" i="31"/>
  <c r="H108" i="31"/>
  <c r="I108" i="31" s="1"/>
  <c r="AT125" i="111"/>
  <c r="F215" i="31" s="1"/>
  <c r="M18" i="204"/>
  <c r="S18" i="202"/>
  <c r="Y18" i="199"/>
  <c r="S18" i="197"/>
  <c r="P18" i="192"/>
  <c r="M18" i="195"/>
  <c r="P18" i="200"/>
  <c r="Y18" i="39"/>
  <c r="AJ106" i="111"/>
  <c r="U141" i="31"/>
  <c r="J104" i="31"/>
  <c r="K104" i="31" s="1"/>
  <c r="AA141" i="31"/>
  <c r="R104" i="31"/>
  <c r="S104" i="31" s="1"/>
  <c r="Q18" i="194"/>
  <c r="Q18" i="201"/>
  <c r="X18" i="199"/>
  <c r="X18" i="39"/>
  <c r="D209" i="31"/>
  <c r="AR119" i="111"/>
  <c r="AY117" i="111"/>
  <c r="K207" i="31" s="1"/>
  <c r="BA117" i="111"/>
  <c r="M207" i="31"/>
  <c r="BV138" i="111"/>
  <c r="AH228" i="31"/>
  <c r="H89" i="31"/>
  <c r="I89" i="31" s="1"/>
  <c r="O126" i="31"/>
  <c r="C20" i="195"/>
  <c r="C20" i="196"/>
  <c r="C20" i="194"/>
  <c r="C20" i="204"/>
  <c r="C20" i="197"/>
  <c r="C20" i="199"/>
  <c r="C20" i="203"/>
  <c r="C20" i="193"/>
  <c r="C20" i="205"/>
  <c r="C20" i="39"/>
  <c r="C20" i="192"/>
  <c r="C20" i="206"/>
  <c r="C20" i="198"/>
  <c r="C20" i="201"/>
  <c r="C20" i="202"/>
  <c r="C20" i="200"/>
  <c r="H36" i="201"/>
  <c r="O36" i="197"/>
  <c r="H36" i="205"/>
  <c r="H36" i="196"/>
  <c r="H36" i="203"/>
  <c r="O36" i="202"/>
  <c r="H36" i="206"/>
  <c r="H36" i="198"/>
  <c r="H36" i="194"/>
  <c r="L36" i="195"/>
  <c r="H36" i="193"/>
  <c r="L36" i="200"/>
  <c r="L36" i="204"/>
  <c r="L36" i="192"/>
  <c r="O36" i="199"/>
  <c r="O36" i="39"/>
  <c r="AA149" i="31"/>
  <c r="R112" i="31"/>
  <c r="S112" i="31" s="1"/>
  <c r="BX121" i="111"/>
  <c r="AJ211" i="31"/>
  <c r="M87" i="31"/>
  <c r="N87" i="31" s="1"/>
  <c r="R124" i="31"/>
  <c r="AR122" i="111"/>
  <c r="D212" i="31" s="1"/>
  <c r="BW122" i="111"/>
  <c r="AI212" i="31" s="1"/>
  <c r="BK122" i="111"/>
  <c r="W212" i="31" s="1"/>
  <c r="Q128" i="31"/>
  <c r="AF91" i="31"/>
  <c r="AG91" i="31" s="1"/>
  <c r="D227" i="31"/>
  <c r="AR137" i="111"/>
  <c r="AZ137" i="111"/>
  <c r="L227" i="31" s="1"/>
  <c r="AX116" i="111"/>
  <c r="J206" i="31" s="1"/>
  <c r="BU139" i="111"/>
  <c r="AG229" i="31" s="1"/>
  <c r="AF107" i="31"/>
  <c r="AG107" i="31" s="1"/>
  <c r="Q144" i="31"/>
  <c r="AU133" i="111"/>
  <c r="G223" i="31" s="1"/>
  <c r="O112" i="31"/>
  <c r="P112" i="31" s="1"/>
  <c r="X149" i="31"/>
  <c r="BK132" i="111"/>
  <c r="W222" i="31"/>
  <c r="BL135" i="111"/>
  <c r="X225" i="31" s="1"/>
  <c r="AV138" i="111"/>
  <c r="H228" i="31" s="1"/>
  <c r="BA138" i="111"/>
  <c r="M228" i="31"/>
  <c r="BL128" i="111"/>
  <c r="X218" i="31" s="1"/>
  <c r="BY128" i="111"/>
  <c r="AK218" i="31"/>
  <c r="BV128" i="111"/>
  <c r="AH218" i="31" s="1"/>
  <c r="BM128" i="111"/>
  <c r="Y218" i="31" s="1"/>
  <c r="AB145" i="31"/>
  <c r="T108" i="31"/>
  <c r="U108" i="31" s="1"/>
  <c r="J13" i="197"/>
  <c r="J13" i="202"/>
  <c r="J13" i="199"/>
  <c r="J13" i="39"/>
  <c r="J37" i="39"/>
  <c r="J37" i="197"/>
  <c r="J37" i="199"/>
  <c r="J37" i="202"/>
  <c r="S195" i="31"/>
  <c r="AU121" i="111"/>
  <c r="G211" i="31" s="1"/>
  <c r="BJ121" i="111"/>
  <c r="V211" i="31"/>
  <c r="BI121" i="111"/>
  <c r="U211" i="31"/>
  <c r="J211" i="31"/>
  <c r="AX121" i="111"/>
  <c r="W134" i="31"/>
  <c r="AH97" i="31"/>
  <c r="AI97" i="31" s="1"/>
  <c r="AW122" i="111"/>
  <c r="I212" i="31"/>
  <c r="BT122" i="111"/>
  <c r="AF212" i="31"/>
  <c r="T113" i="31"/>
  <c r="U113" i="31" s="1"/>
  <c r="AB150" i="31"/>
  <c r="BI116" i="111"/>
  <c r="U206" i="31" s="1"/>
  <c r="AF206" i="31"/>
  <c r="BT116" i="111"/>
  <c r="D12" i="205"/>
  <c r="D12" i="192"/>
  <c r="D12" i="197"/>
  <c r="D12" i="204"/>
  <c r="D12" i="194"/>
  <c r="D12" i="198"/>
  <c r="D12" i="193"/>
  <c r="D12" i="200"/>
  <c r="D12" i="195"/>
  <c r="D12" i="202"/>
  <c r="D12" i="206"/>
  <c r="D12" i="203"/>
  <c r="D12" i="201"/>
  <c r="D12" i="196"/>
  <c r="D12" i="39"/>
  <c r="D12" i="199"/>
  <c r="D229" i="31"/>
  <c r="AR139" i="111"/>
  <c r="BY139" i="111"/>
  <c r="AK229" i="31"/>
  <c r="BH115" i="111"/>
  <c r="T205" i="31" s="1"/>
  <c r="K18" i="202"/>
  <c r="K18" i="199"/>
  <c r="K18" i="39"/>
  <c r="K18" i="197"/>
  <c r="BT133" i="111"/>
  <c r="AF223" i="31"/>
  <c r="T88" i="31"/>
  <c r="U88" i="31" s="1"/>
  <c r="AB125" i="31"/>
  <c r="BI132" i="111"/>
  <c r="U222" i="31"/>
  <c r="BY132" i="111"/>
  <c r="AK222" i="31" s="1"/>
  <c r="R142" i="31"/>
  <c r="M105" i="31"/>
  <c r="N105" i="31" s="1"/>
  <c r="BV141" i="111"/>
  <c r="AH231" i="31"/>
  <c r="BJ141" i="111"/>
  <c r="V231" i="31" s="1"/>
  <c r="BA141" i="111"/>
  <c r="M231" i="31" s="1"/>
  <c r="D213" i="31"/>
  <c r="AR123" i="111"/>
  <c r="AU123" i="111"/>
  <c r="G213" i="31"/>
  <c r="L8" i="202"/>
  <c r="L8" i="39"/>
  <c r="L8" i="199"/>
  <c r="L8" i="197"/>
  <c r="AD232" i="31"/>
  <c r="N75" i="40"/>
  <c r="N105" i="40" s="1"/>
  <c r="AI70" i="111"/>
  <c r="M70" i="111"/>
  <c r="D65" i="31" s="1"/>
  <c r="AF70" i="111"/>
  <c r="K16" i="202"/>
  <c r="K16" i="39"/>
  <c r="K16" i="197"/>
  <c r="K16" i="199"/>
  <c r="J9" i="202"/>
  <c r="J9" i="39"/>
  <c r="J9" i="199"/>
  <c r="J9" i="197"/>
  <c r="AV124" i="111"/>
  <c r="H214" i="31" s="1"/>
  <c r="AU124" i="111"/>
  <c r="G214" i="31" s="1"/>
  <c r="R136" i="31"/>
  <c r="M99" i="31"/>
  <c r="N99" i="31" s="1"/>
  <c r="F121" i="31"/>
  <c r="F8" i="33"/>
  <c r="AS129" i="111"/>
  <c r="E219" i="31" s="1"/>
  <c r="BW129" i="111"/>
  <c r="AI219" i="31"/>
  <c r="T89" i="31"/>
  <c r="U89" i="31" s="1"/>
  <c r="AB126" i="31"/>
  <c r="BT134" i="111"/>
  <c r="AF224" i="31" s="1"/>
  <c r="AT134" i="111"/>
  <c r="F224" i="31" s="1"/>
  <c r="BU114" i="111"/>
  <c r="AG204" i="31"/>
  <c r="BT114" i="111"/>
  <c r="AF204" i="31" s="1"/>
  <c r="AX140" i="111"/>
  <c r="J230" i="31"/>
  <c r="E230" i="31"/>
  <c r="AS140" i="111"/>
  <c r="H230" i="31"/>
  <c r="AV140" i="111"/>
  <c r="AY140" i="111"/>
  <c r="K230" i="31" s="1"/>
  <c r="AU113" i="111"/>
  <c r="G203" i="31"/>
  <c r="BL113" i="111"/>
  <c r="X203" i="31" s="1"/>
  <c r="D13" i="202"/>
  <c r="D13" i="192"/>
  <c r="D13" i="194"/>
  <c r="D13" i="196"/>
  <c r="D13" i="195"/>
  <c r="D13" i="198"/>
  <c r="D13" i="199"/>
  <c r="D13" i="197"/>
  <c r="D13" i="201"/>
  <c r="D13" i="206"/>
  <c r="D13" i="204"/>
  <c r="D13" i="203"/>
  <c r="D13" i="205"/>
  <c r="D13" i="200"/>
  <c r="D13" i="193"/>
  <c r="D13" i="39"/>
  <c r="P19" i="200"/>
  <c r="S19" i="202"/>
  <c r="M19" i="204"/>
  <c r="Y19" i="199"/>
  <c r="M19" i="195"/>
  <c r="Y19" i="39"/>
  <c r="P19" i="192"/>
  <c r="S19" i="197"/>
  <c r="BY131" i="111"/>
  <c r="AK221" i="31" s="1"/>
  <c r="BV131" i="111"/>
  <c r="AH221" i="31" s="1"/>
  <c r="H101" i="31"/>
  <c r="I101" i="31" s="1"/>
  <c r="O138" i="31"/>
  <c r="R138" i="31"/>
  <c r="M101" i="31"/>
  <c r="N101" i="31" s="1"/>
  <c r="G8" i="204"/>
  <c r="G8" i="202"/>
  <c r="G8" i="39"/>
  <c r="G8" i="195"/>
  <c r="G8" i="199"/>
  <c r="G8" i="197"/>
  <c r="G8" i="192"/>
  <c r="G8" i="200"/>
  <c r="BV130" i="111"/>
  <c r="AH220" i="31" s="1"/>
  <c r="X220" i="31"/>
  <c r="BL130" i="111"/>
  <c r="AW130" i="111"/>
  <c r="I220" i="31" s="1"/>
  <c r="AS130" i="111"/>
  <c r="E220" i="31"/>
  <c r="H37" i="195"/>
  <c r="H37" i="192"/>
  <c r="H37" i="199"/>
  <c r="H37" i="200"/>
  <c r="H37" i="202"/>
  <c r="H37" i="204"/>
  <c r="H37" i="197"/>
  <c r="H37" i="39"/>
  <c r="R109" i="31"/>
  <c r="S109" i="31" s="1"/>
  <c r="AA146" i="31"/>
  <c r="H19" i="204"/>
  <c r="H19" i="39"/>
  <c r="H19" i="197"/>
  <c r="H19" i="192"/>
  <c r="H19" i="202"/>
  <c r="H19" i="200"/>
  <c r="H19" i="195"/>
  <c r="H19" i="199"/>
  <c r="I210" i="31"/>
  <c r="AW120" i="111"/>
  <c r="BV120" i="111"/>
  <c r="AH210" i="31" s="1"/>
  <c r="AR120" i="111"/>
  <c r="D210" i="31"/>
  <c r="U210" i="31"/>
  <c r="BI120" i="111"/>
  <c r="W122" i="31"/>
  <c r="AH85" i="31"/>
  <c r="AI85" i="31" s="1"/>
  <c r="AC106" i="111"/>
  <c r="H93" i="31"/>
  <c r="I93" i="31" s="1"/>
  <c r="O130" i="31"/>
  <c r="T208" i="31"/>
  <c r="BH118" i="111"/>
  <c r="AX118" i="111"/>
  <c r="J208" i="31" s="1"/>
  <c r="AV118" i="111"/>
  <c r="H208" i="31"/>
  <c r="BV118" i="111"/>
  <c r="AH208" i="31" s="1"/>
  <c r="Q127" i="31"/>
  <c r="AF90" i="31"/>
  <c r="AG90" i="31" s="1"/>
  <c r="BL136" i="111"/>
  <c r="X226" i="31"/>
  <c r="AW136" i="111"/>
  <c r="I226" i="31"/>
  <c r="AA145" i="31"/>
  <c r="R108" i="31"/>
  <c r="S108" i="31" s="1"/>
  <c r="BX125" i="111"/>
  <c r="AJ215" i="31" s="1"/>
  <c r="AW125" i="111"/>
  <c r="I215" i="31"/>
  <c r="BV125" i="111"/>
  <c r="AH215" i="31" s="1"/>
  <c r="BY127" i="111"/>
  <c r="AK217" i="31"/>
  <c r="AW127" i="111"/>
  <c r="I217" i="31"/>
  <c r="BI127" i="111"/>
  <c r="U217" i="31" s="1"/>
  <c r="AP106" i="111"/>
  <c r="G106" i="111"/>
  <c r="U106" i="111"/>
  <c r="BC106" i="111"/>
  <c r="T106" i="111"/>
  <c r="J106" i="111"/>
  <c r="J102" i="31"/>
  <c r="K102" i="31" s="1"/>
  <c r="U139" i="31"/>
  <c r="J28" i="202"/>
  <c r="J28" i="197"/>
  <c r="J28" i="39"/>
  <c r="J28" i="199"/>
  <c r="O140" i="31"/>
  <c r="H103" i="31"/>
  <c r="I103" i="31" s="1"/>
  <c r="AB129" i="31"/>
  <c r="T92" i="31"/>
  <c r="U92" i="31" s="1"/>
  <c r="O101" i="31"/>
  <c r="P101" i="31" s="1"/>
  <c r="X138" i="31"/>
  <c r="H17" i="199"/>
  <c r="H17" i="204"/>
  <c r="H17" i="39"/>
  <c r="H17" i="202"/>
  <c r="H17" i="195"/>
  <c r="H17" i="192"/>
  <c r="H17" i="197"/>
  <c r="H17" i="200"/>
  <c r="F43" i="31"/>
  <c r="E100" i="31"/>
  <c r="F100" i="31" s="1"/>
  <c r="W131" i="31"/>
  <c r="AH94" i="31"/>
  <c r="AI94" i="31" s="1"/>
  <c r="BJ119" i="111"/>
  <c r="V209" i="31" s="1"/>
  <c r="BU117" i="111"/>
  <c r="AG207" i="31"/>
  <c r="AU117" i="111"/>
  <c r="G207" i="31" s="1"/>
  <c r="Y30" i="39"/>
  <c r="S30" i="197"/>
  <c r="M30" i="204"/>
  <c r="M30" i="195"/>
  <c r="P30" i="192"/>
  <c r="Y30" i="199"/>
  <c r="P30" i="200"/>
  <c r="S30" i="202"/>
  <c r="C29" i="193"/>
  <c r="C29" i="200"/>
  <c r="C29" i="39"/>
  <c r="C29" i="204"/>
  <c r="C29" i="198"/>
  <c r="C29" i="205"/>
  <c r="C29" i="201"/>
  <c r="C29" i="206"/>
  <c r="C29" i="202"/>
  <c r="C29" i="192"/>
  <c r="C29" i="203"/>
  <c r="C29" i="194"/>
  <c r="C29" i="195"/>
  <c r="C29" i="196"/>
  <c r="C29" i="199"/>
  <c r="C29" i="197"/>
  <c r="K10" i="197"/>
  <c r="K10" i="202"/>
  <c r="K10" i="199"/>
  <c r="K10" i="39"/>
  <c r="K35" i="202"/>
  <c r="K35" i="197"/>
  <c r="K35" i="199"/>
  <c r="K35" i="39"/>
  <c r="BW126" i="111"/>
  <c r="AI216" i="31" s="1"/>
  <c r="AS121" i="111"/>
  <c r="E211" i="31" s="1"/>
  <c r="BL121" i="111"/>
  <c r="X211" i="31"/>
  <c r="BV121" i="111"/>
  <c r="AH211" i="31"/>
  <c r="BU121" i="111"/>
  <c r="AG211" i="31" s="1"/>
  <c r="O97" i="31"/>
  <c r="P97" i="31" s="1"/>
  <c r="X134" i="31"/>
  <c r="AS122" i="111"/>
  <c r="E212" i="31" s="1"/>
  <c r="BU122" i="111"/>
  <c r="AG212" i="31" s="1"/>
  <c r="X212" i="31"/>
  <c r="BL122" i="111"/>
  <c r="BA122" i="111"/>
  <c r="M212" i="31" s="1"/>
  <c r="AA128" i="31"/>
  <c r="R91" i="31"/>
  <c r="S91" i="31" s="1"/>
  <c r="AH105" i="31"/>
  <c r="AI105" i="31" s="1"/>
  <c r="W142" i="31"/>
  <c r="F48" i="31"/>
  <c r="E105" i="31"/>
  <c r="F105" i="31" s="1"/>
  <c r="R105" i="31"/>
  <c r="S105" i="31" s="1"/>
  <c r="AA142" i="31"/>
  <c r="BK141" i="111"/>
  <c r="W231" i="31" s="1"/>
  <c r="BX141" i="111"/>
  <c r="AJ231" i="31"/>
  <c r="Q123" i="31"/>
  <c r="L165" i="31" s="1"/>
  <c r="AF86" i="31"/>
  <c r="AG86" i="31" s="1"/>
  <c r="BJ123" i="111"/>
  <c r="V213" i="31" s="1"/>
  <c r="F202" i="31"/>
  <c r="AT112" i="111"/>
  <c r="C10" i="184" s="1"/>
  <c r="AP232" i="31"/>
  <c r="N110" i="40"/>
  <c r="N140" i="40" s="1"/>
  <c r="AR70" i="111"/>
  <c r="AL70" i="111"/>
  <c r="G70" i="111"/>
  <c r="D59" i="31" s="1"/>
  <c r="BH124" i="111"/>
  <c r="T214" i="31"/>
  <c r="BU124" i="111"/>
  <c r="AG214" i="31" s="1"/>
  <c r="AY134" i="111"/>
  <c r="K224" i="31" s="1"/>
  <c r="BM134" i="111"/>
  <c r="Y224" i="31"/>
  <c r="AR113" i="111"/>
  <c r="D203" i="31"/>
  <c r="C11" i="203"/>
  <c r="C11" i="196"/>
  <c r="C11" i="200"/>
  <c r="C11" i="201"/>
  <c r="C11" i="197"/>
  <c r="C11" i="204"/>
  <c r="C11" i="195"/>
  <c r="C11" i="199"/>
  <c r="C11" i="194"/>
  <c r="C11" i="198"/>
  <c r="C11" i="39"/>
  <c r="C11" i="205"/>
  <c r="C11" i="206"/>
  <c r="C11" i="202"/>
  <c r="C11" i="193"/>
  <c r="C11" i="192"/>
  <c r="Y15" i="199"/>
  <c r="S15" i="202"/>
  <c r="M15" i="195"/>
  <c r="P15" i="192"/>
  <c r="S15" i="197"/>
  <c r="M15" i="204"/>
  <c r="P15" i="200"/>
  <c r="Y15" i="39"/>
  <c r="O86" i="31"/>
  <c r="P86" i="31" s="1"/>
  <c r="X123" i="31"/>
  <c r="S165" i="31" s="1"/>
  <c r="U136" i="31"/>
  <c r="J99" i="31"/>
  <c r="K99" i="31" s="1"/>
  <c r="T103" i="31"/>
  <c r="U103" i="31" s="1"/>
  <c r="AB140" i="31"/>
  <c r="BK131" i="111"/>
  <c r="W221" i="31" s="1"/>
  <c r="F129" i="31"/>
  <c r="F16" i="33"/>
  <c r="H88" i="31"/>
  <c r="I88" i="31" s="1"/>
  <c r="O125" i="31"/>
  <c r="BU120" i="111"/>
  <c r="AG210" i="31" s="1"/>
  <c r="J85" i="31"/>
  <c r="K85" i="31" s="1"/>
  <c r="U122" i="31"/>
  <c r="AS136" i="111"/>
  <c r="E226" i="31"/>
  <c r="AJ226" i="31"/>
  <c r="BX136" i="111"/>
  <c r="BY136" i="111"/>
  <c r="AK226" i="31" s="1"/>
  <c r="BW125" i="111"/>
  <c r="AI215" i="31"/>
  <c r="J33" i="197"/>
  <c r="J33" i="199"/>
  <c r="J33" i="39"/>
  <c r="J33" i="202"/>
  <c r="AR127" i="111"/>
  <c r="D217" i="31" s="1"/>
  <c r="BW127" i="111"/>
  <c r="AI217" i="31"/>
  <c r="AZ106" i="111"/>
  <c r="AL106" i="111"/>
  <c r="X139" i="31"/>
  <c r="O102" i="31"/>
  <c r="P102" i="31" s="1"/>
  <c r="Q141" i="31"/>
  <c r="AF104" i="31"/>
  <c r="AG104" i="31" s="1"/>
  <c r="AS117" i="111"/>
  <c r="E207" i="31" s="1"/>
  <c r="P33" i="192"/>
  <c r="P33" i="200"/>
  <c r="Y33" i="39"/>
  <c r="M33" i="195"/>
  <c r="S33" i="197"/>
  <c r="M33" i="204"/>
  <c r="S33" i="202"/>
  <c r="Y33" i="199"/>
  <c r="BH126" i="111"/>
  <c r="T216" i="31"/>
  <c r="D24" i="196"/>
  <c r="D24" i="194"/>
  <c r="D24" i="203"/>
  <c r="D24" i="206"/>
  <c r="D24" i="204"/>
  <c r="D24" i="201"/>
  <c r="D24" i="39"/>
  <c r="D24" i="197"/>
  <c r="D24" i="193"/>
  <c r="D24" i="205"/>
  <c r="D24" i="198"/>
  <c r="D24" i="199"/>
  <c r="D24" i="192"/>
  <c r="D24" i="195"/>
  <c r="D24" i="200"/>
  <c r="D24" i="202"/>
  <c r="BW128" i="111"/>
  <c r="AI218" i="31"/>
  <c r="AS128" i="111"/>
  <c r="E218" i="31" s="1"/>
  <c r="O96" i="31"/>
  <c r="P96" i="31" s="1"/>
  <c r="X133" i="31"/>
  <c r="K26" i="197"/>
  <c r="K26" i="39"/>
  <c r="K26" i="202"/>
  <c r="K26" i="199"/>
  <c r="F9" i="33"/>
  <c r="F122" i="31"/>
  <c r="J15" i="199"/>
  <c r="J15" i="202"/>
  <c r="J15" i="197"/>
  <c r="J15" i="39"/>
  <c r="D10" i="202"/>
  <c r="D10" i="206"/>
  <c r="D10" i="194"/>
  <c r="D10" i="193"/>
  <c r="D10" i="39"/>
  <c r="D10" i="203"/>
  <c r="D10" i="201"/>
  <c r="D10" i="196"/>
  <c r="D10" i="192"/>
  <c r="D10" i="197"/>
  <c r="D10" i="204"/>
  <c r="D10" i="195"/>
  <c r="D10" i="198"/>
  <c r="D10" i="205"/>
  <c r="D10" i="199"/>
  <c r="D10" i="200"/>
  <c r="AW137" i="111"/>
  <c r="I227" i="31"/>
  <c r="AZ116" i="111"/>
  <c r="L206" i="31" s="1"/>
  <c r="W206" i="31"/>
  <c r="BK116" i="111"/>
  <c r="BK139" i="111"/>
  <c r="W229" i="31" s="1"/>
  <c r="D28" i="204"/>
  <c r="D28" i="198"/>
  <c r="D28" i="192"/>
  <c r="D28" i="193"/>
  <c r="D28" i="194"/>
  <c r="D28" i="203"/>
  <c r="D28" i="196"/>
  <c r="D28" i="199"/>
  <c r="D28" i="197"/>
  <c r="D28" i="201"/>
  <c r="D28" i="206"/>
  <c r="D28" i="200"/>
  <c r="D28" i="39"/>
  <c r="D28" i="195"/>
  <c r="D28" i="202"/>
  <c r="D28" i="205"/>
  <c r="BW115" i="111"/>
  <c r="AI205" i="31"/>
  <c r="AR115" i="111"/>
  <c r="D205" i="31" s="1"/>
  <c r="BK133" i="111"/>
  <c r="W223" i="31" s="1"/>
  <c r="BT132" i="111"/>
  <c r="AF222" i="31"/>
  <c r="BY138" i="111"/>
  <c r="AK228" i="31"/>
  <c r="E97" i="31"/>
  <c r="F97" i="31" s="1"/>
  <c r="F40" i="31"/>
  <c r="M89" i="31"/>
  <c r="N89" i="31" s="1"/>
  <c r="R126" i="31"/>
  <c r="F34" i="33"/>
  <c r="F147" i="31"/>
  <c r="AB134" i="31"/>
  <c r="T97" i="31"/>
  <c r="U97" i="31" s="1"/>
  <c r="O131" i="31"/>
  <c r="H94" i="31"/>
  <c r="I94" i="31" s="1"/>
  <c r="D15" i="199"/>
  <c r="D15" i="192"/>
  <c r="D15" i="193"/>
  <c r="D15" i="202"/>
  <c r="D15" i="195"/>
  <c r="D15" i="205"/>
  <c r="D15" i="206"/>
  <c r="D15" i="197"/>
  <c r="D15" i="203"/>
  <c r="D15" i="204"/>
  <c r="D15" i="200"/>
  <c r="D15" i="201"/>
  <c r="D15" i="39"/>
  <c r="D15" i="194"/>
  <c r="D15" i="198"/>
  <c r="D15" i="196"/>
  <c r="BL137" i="111"/>
  <c r="X227" i="31" s="1"/>
  <c r="BT137" i="111"/>
  <c r="AF227" i="31" s="1"/>
  <c r="AS137" i="111"/>
  <c r="E227" i="31"/>
  <c r="BA137" i="111"/>
  <c r="M227" i="31"/>
  <c r="BH116" i="111"/>
  <c r="T206" i="31" s="1"/>
  <c r="H95" i="31"/>
  <c r="I95" i="31" s="1"/>
  <c r="O132" i="31"/>
  <c r="AU139" i="111"/>
  <c r="G229" i="31"/>
  <c r="H27" i="200"/>
  <c r="H27" i="199"/>
  <c r="H27" i="39"/>
  <c r="H27" i="192"/>
  <c r="H27" i="195"/>
  <c r="H27" i="202"/>
  <c r="H27" i="204"/>
  <c r="H27" i="197"/>
  <c r="C34" i="202"/>
  <c r="C34" i="197"/>
  <c r="C34" i="201"/>
  <c r="C34" i="204"/>
  <c r="C34" i="192"/>
  <c r="C34" i="39"/>
  <c r="C34" i="195"/>
  <c r="C34" i="203"/>
  <c r="C34" i="194"/>
  <c r="C34" i="198"/>
  <c r="C34" i="196"/>
  <c r="C34" i="200"/>
  <c r="C34" i="193"/>
  <c r="C34" i="205"/>
  <c r="C34" i="199"/>
  <c r="C34" i="206"/>
  <c r="BA115" i="111"/>
  <c r="M205" i="31" s="1"/>
  <c r="BX133" i="111"/>
  <c r="AJ223" i="31" s="1"/>
  <c r="AY133" i="111"/>
  <c r="K223" i="31"/>
  <c r="F35" i="33"/>
  <c r="F148" i="31"/>
  <c r="H25" i="202"/>
  <c r="H25" i="199"/>
  <c r="H25" i="197"/>
  <c r="H25" i="39"/>
  <c r="H25" i="192"/>
  <c r="H25" i="200"/>
  <c r="H25" i="195"/>
  <c r="H25" i="204"/>
  <c r="BA135" i="111"/>
  <c r="M225" i="31" s="1"/>
  <c r="BX135" i="111"/>
  <c r="AJ225" i="31" s="1"/>
  <c r="AS135" i="111"/>
  <c r="E225" i="31"/>
  <c r="AR135" i="111"/>
  <c r="D225" i="31"/>
  <c r="T110" i="31"/>
  <c r="U110" i="31" s="1"/>
  <c r="AB147" i="31"/>
  <c r="S34" i="197"/>
  <c r="M34" i="204"/>
  <c r="S34" i="202"/>
  <c r="P34" i="200"/>
  <c r="M34" i="195"/>
  <c r="P34" i="192"/>
  <c r="Y34" i="199"/>
  <c r="Y34" i="39"/>
  <c r="AX123" i="111"/>
  <c r="J213" i="31"/>
  <c r="BW112" i="111"/>
  <c r="AI202" i="31"/>
  <c r="AV112" i="111"/>
  <c r="F9" i="182" s="1"/>
  <c r="H202" i="31"/>
  <c r="L110" i="40"/>
  <c r="L140" i="40" s="1"/>
  <c r="AN232" i="31"/>
  <c r="BI112" i="111"/>
  <c r="U202" i="31"/>
  <c r="H70" i="111"/>
  <c r="D60" i="31" s="1"/>
  <c r="AK70" i="111"/>
  <c r="AJ70" i="111"/>
  <c r="Y228" i="31"/>
  <c r="BM138" i="111"/>
  <c r="AS138" i="111"/>
  <c r="E228" i="31" s="1"/>
  <c r="BU138" i="111"/>
  <c r="AG228" i="31" s="1"/>
  <c r="M97" i="31"/>
  <c r="N97" i="31" s="1"/>
  <c r="R134" i="31"/>
  <c r="BJ128" i="111"/>
  <c r="V218" i="31" s="1"/>
  <c r="BU128" i="111"/>
  <c r="AG218" i="31" s="1"/>
  <c r="AV128" i="111"/>
  <c r="H218" i="31" s="1"/>
  <c r="F142" i="31"/>
  <c r="F29" i="33"/>
  <c r="N195" i="31"/>
  <c r="R102" i="31"/>
  <c r="S102" i="31" s="1"/>
  <c r="AA139" i="31"/>
  <c r="H112" i="31"/>
  <c r="I112" i="31" s="1"/>
  <c r="O149" i="31"/>
  <c r="D16" i="203"/>
  <c r="D16" i="39"/>
  <c r="D16" i="194"/>
  <c r="D16" i="193"/>
  <c r="D16" i="200"/>
  <c r="D16" i="204"/>
  <c r="D16" i="206"/>
  <c r="D16" i="197"/>
  <c r="D16" i="195"/>
  <c r="D16" i="196"/>
  <c r="D16" i="192"/>
  <c r="D16" i="199"/>
  <c r="D16" i="198"/>
  <c r="D16" i="205"/>
  <c r="D16" i="201"/>
  <c r="D16" i="202"/>
  <c r="BM121" i="111"/>
  <c r="Y211" i="31"/>
  <c r="AW121" i="111"/>
  <c r="I211" i="31"/>
  <c r="D14" i="197"/>
  <c r="D14" i="198"/>
  <c r="D14" i="194"/>
  <c r="D14" i="204"/>
  <c r="D14" i="205"/>
  <c r="D14" i="199"/>
  <c r="D14" i="196"/>
  <c r="D14" i="202"/>
  <c r="D14" i="200"/>
  <c r="D14" i="193"/>
  <c r="D14" i="192"/>
  <c r="D14" i="201"/>
  <c r="D14" i="203"/>
  <c r="D14" i="39"/>
  <c r="D14" i="195"/>
  <c r="D14" i="206"/>
  <c r="O124" i="31"/>
  <c r="H87" i="31"/>
  <c r="I87" i="31" s="1"/>
  <c r="U134" i="31"/>
  <c r="J97" i="31"/>
  <c r="K97" i="31" s="1"/>
  <c r="AZ122" i="111"/>
  <c r="L212" i="31" s="1"/>
  <c r="AT122" i="111"/>
  <c r="F212" i="31" s="1"/>
  <c r="BJ122" i="111"/>
  <c r="V212" i="31" s="1"/>
  <c r="BX122" i="111"/>
  <c r="AJ212" i="31"/>
  <c r="AA131" i="31"/>
  <c r="R94" i="31"/>
  <c r="S94" i="31" s="1"/>
  <c r="F37" i="31"/>
  <c r="E94" i="31"/>
  <c r="F94" i="31" s="1"/>
  <c r="Y37" i="39"/>
  <c r="M37" i="195"/>
  <c r="P37" i="192"/>
  <c r="S37" i="202"/>
  <c r="P37" i="200"/>
  <c r="S37" i="197"/>
  <c r="Y37" i="199"/>
  <c r="M37" i="204"/>
  <c r="AX137" i="111"/>
  <c r="J227" i="31" s="1"/>
  <c r="BY137" i="111"/>
  <c r="AK227" i="31" s="1"/>
  <c r="BX137" i="111"/>
  <c r="AJ227" i="31" s="1"/>
  <c r="AG206" i="31"/>
  <c r="BU116" i="111"/>
  <c r="BL139" i="111"/>
  <c r="X229" i="31" s="1"/>
  <c r="AY139" i="111"/>
  <c r="K229" i="31" s="1"/>
  <c r="AA148" i="31"/>
  <c r="R111" i="31"/>
  <c r="S111" i="31" s="1"/>
  <c r="O144" i="31"/>
  <c r="H107" i="31"/>
  <c r="I107" i="31" s="1"/>
  <c r="AB36" i="197"/>
  <c r="AI36" i="39"/>
  <c r="T36" i="198"/>
  <c r="V36" i="195"/>
  <c r="U36" i="193"/>
  <c r="Z36" i="192"/>
  <c r="AA36" i="194"/>
  <c r="Q36" i="196"/>
  <c r="H35" i="197"/>
  <c r="H35" i="199"/>
  <c r="H35" i="200"/>
  <c r="H35" i="192"/>
  <c r="H35" i="204"/>
  <c r="H35" i="195"/>
  <c r="H35" i="202"/>
  <c r="H35" i="39"/>
  <c r="H11" i="192"/>
  <c r="H11" i="39"/>
  <c r="H11" i="197"/>
  <c r="H11" i="199"/>
  <c r="H11" i="204"/>
  <c r="H11" i="202"/>
  <c r="H11" i="195"/>
  <c r="H11" i="200"/>
  <c r="W205" i="31"/>
  <c r="BK115" i="111"/>
  <c r="AS115" i="111"/>
  <c r="E205" i="31"/>
  <c r="AY115" i="111"/>
  <c r="K205" i="31"/>
  <c r="G205" i="31"/>
  <c r="AU115" i="111"/>
  <c r="F126" i="31"/>
  <c r="F13" i="33"/>
  <c r="BL133" i="111"/>
  <c r="X223" i="31"/>
  <c r="AX133" i="111"/>
  <c r="J223" i="31"/>
  <c r="AH223" i="31"/>
  <c r="BV133" i="111"/>
  <c r="C19" i="198"/>
  <c r="C19" i="205"/>
  <c r="C19" i="201"/>
  <c r="C19" i="195"/>
  <c r="C19" i="196"/>
  <c r="C19" i="194"/>
  <c r="C19" i="197"/>
  <c r="C19" i="204"/>
  <c r="C19" i="39"/>
  <c r="C19" i="203"/>
  <c r="C19" i="200"/>
  <c r="C19" i="202"/>
  <c r="C19" i="192"/>
  <c r="C19" i="193"/>
  <c r="C19" i="199"/>
  <c r="C19" i="206"/>
  <c r="W149" i="31"/>
  <c r="AH112" i="31"/>
  <c r="AI112" i="31" s="1"/>
  <c r="K222" i="31"/>
  <c r="AY132" i="111"/>
  <c r="Q133" i="31"/>
  <c r="AF96" i="31"/>
  <c r="AG96" i="31" s="1"/>
  <c r="AU135" i="111"/>
  <c r="G225" i="31"/>
  <c r="BI135" i="111"/>
  <c r="U225" i="31" s="1"/>
  <c r="BH135" i="111"/>
  <c r="T225" i="31"/>
  <c r="W147" i="31"/>
  <c r="AH110" i="31"/>
  <c r="AI110" i="31" s="1"/>
  <c r="H15" i="199"/>
  <c r="H15" i="195"/>
  <c r="H15" i="39"/>
  <c r="H15" i="197"/>
  <c r="H15" i="200"/>
  <c r="H15" i="202"/>
  <c r="H15" i="192"/>
  <c r="H15" i="204"/>
  <c r="O142" i="31"/>
  <c r="H105" i="31"/>
  <c r="I105" i="31" s="1"/>
  <c r="Q142" i="31"/>
  <c r="AF105" i="31"/>
  <c r="AG105" i="31" s="1"/>
  <c r="P29" i="192"/>
  <c r="S29" i="197"/>
  <c r="M29" i="204"/>
  <c r="Y29" i="199"/>
  <c r="Y29" i="39"/>
  <c r="S29" i="202"/>
  <c r="M29" i="195"/>
  <c r="P29" i="200"/>
  <c r="BI141" i="111"/>
  <c r="U231" i="31" s="1"/>
  <c r="AI231" i="31"/>
  <c r="BW141" i="111"/>
  <c r="H33" i="39"/>
  <c r="H33" i="197"/>
  <c r="H33" i="200"/>
  <c r="H33" i="195"/>
  <c r="H33" i="204"/>
  <c r="H33" i="199"/>
  <c r="H33" i="192"/>
  <c r="H33" i="202"/>
  <c r="AZ123" i="111"/>
  <c r="L213" i="31" s="1"/>
  <c r="BT123" i="111"/>
  <c r="AF213" i="31" s="1"/>
  <c r="BK123" i="111"/>
  <c r="W213" i="31"/>
  <c r="BH123" i="111"/>
  <c r="T213" i="31" s="1"/>
  <c r="J75" i="40"/>
  <c r="J105" i="40" s="1"/>
  <c r="Z232" i="31"/>
  <c r="AB232" i="31"/>
  <c r="L75" i="40"/>
  <c r="L105" i="40" s="1"/>
  <c r="AE232" i="31"/>
  <c r="O75" i="40"/>
  <c r="O105" i="40" s="1"/>
  <c r="AY112" i="111"/>
  <c r="K202" i="31" s="1"/>
  <c r="Z70" i="111"/>
  <c r="H84" i="31"/>
  <c r="O121" i="31"/>
  <c r="AW70" i="111"/>
  <c r="AE70" i="111"/>
  <c r="S121" i="31"/>
  <c r="AZ70" i="111"/>
  <c r="AM70" i="111"/>
  <c r="L70" i="111"/>
  <c r="D64" i="31" s="1"/>
  <c r="V214" i="31"/>
  <c r="BJ124" i="111"/>
  <c r="BV124" i="111"/>
  <c r="AH214" i="31" s="1"/>
  <c r="AZ124" i="111"/>
  <c r="L214" i="31"/>
  <c r="AF99" i="31"/>
  <c r="AG99" i="31" s="1"/>
  <c r="Q136" i="31"/>
  <c r="H12" i="200"/>
  <c r="H12" i="197"/>
  <c r="H12" i="192"/>
  <c r="H12" i="199"/>
  <c r="H12" i="195"/>
  <c r="H12" i="39"/>
  <c r="H12" i="204"/>
  <c r="H12" i="202"/>
  <c r="T24" i="31"/>
  <c r="C73" i="31"/>
  <c r="BT129" i="111"/>
  <c r="AF219" i="31" s="1"/>
  <c r="BX129" i="111"/>
  <c r="AJ219" i="31"/>
  <c r="M219" i="31"/>
  <c r="BA129" i="111"/>
  <c r="AV129" i="111"/>
  <c r="H219" i="31" s="1"/>
  <c r="W126" i="31"/>
  <c r="AH89" i="31"/>
  <c r="AI89" i="31" s="1"/>
  <c r="X224" i="31"/>
  <c r="BL134" i="111"/>
  <c r="AX134" i="111"/>
  <c r="J224" i="31"/>
  <c r="AW134" i="111"/>
  <c r="I224" i="31" s="1"/>
  <c r="BH114" i="111"/>
  <c r="T204" i="31" s="1"/>
  <c r="AV114" i="111"/>
  <c r="H204" i="31" s="1"/>
  <c r="BX114" i="111"/>
  <c r="AJ204" i="31"/>
  <c r="AH230" i="31"/>
  <c r="BV140" i="111"/>
  <c r="BY140" i="111"/>
  <c r="AK230" i="31" s="1"/>
  <c r="BT113" i="111"/>
  <c r="AF203" i="31"/>
  <c r="AY113" i="111"/>
  <c r="K203" i="31"/>
  <c r="BJ113" i="111"/>
  <c r="V203" i="31" s="1"/>
  <c r="BH113" i="111"/>
  <c r="T203" i="31" s="1"/>
  <c r="H29" i="195"/>
  <c r="H29" i="202"/>
  <c r="H29" i="197"/>
  <c r="H29" i="192"/>
  <c r="H29" i="199"/>
  <c r="H29" i="39"/>
  <c r="H29" i="200"/>
  <c r="H29" i="204"/>
  <c r="AB146" i="31"/>
  <c r="T109" i="31"/>
  <c r="U109" i="31" s="1"/>
  <c r="H23" i="199"/>
  <c r="H23" i="192"/>
  <c r="H23" i="204"/>
  <c r="H23" i="195"/>
  <c r="H23" i="39"/>
  <c r="H23" i="200"/>
  <c r="H23" i="202"/>
  <c r="H23" i="197"/>
  <c r="D36" i="206"/>
  <c r="D36" i="203"/>
  <c r="D36" i="197"/>
  <c r="D36" i="205"/>
  <c r="D36" i="192"/>
  <c r="D36" i="201"/>
  <c r="D36" i="193"/>
  <c r="D36" i="200"/>
  <c r="D36" i="204"/>
  <c r="D36" i="194"/>
  <c r="D36" i="199"/>
  <c r="D36" i="195"/>
  <c r="D36" i="196"/>
  <c r="D36" i="198"/>
  <c r="D36" i="39"/>
  <c r="D36" i="202"/>
  <c r="BT131" i="111"/>
  <c r="AF221" i="31"/>
  <c r="BX131" i="111"/>
  <c r="AJ221" i="31"/>
  <c r="F22" i="33"/>
  <c r="F135" i="31"/>
  <c r="M26" i="195"/>
  <c r="S26" i="202"/>
  <c r="Y26" i="39"/>
  <c r="S26" i="197"/>
  <c r="P26" i="200"/>
  <c r="P26" i="192"/>
  <c r="M26" i="204"/>
  <c r="Y26" i="199"/>
  <c r="AT130" i="111"/>
  <c r="F220" i="31" s="1"/>
  <c r="U220" i="31"/>
  <c r="BI130" i="111"/>
  <c r="Y22" i="39"/>
  <c r="M22" i="204"/>
  <c r="S22" i="197"/>
  <c r="M22" i="195"/>
  <c r="P22" i="192"/>
  <c r="Y22" i="199"/>
  <c r="S22" i="202"/>
  <c r="P22" i="200"/>
  <c r="W210" i="31"/>
  <c r="BK120" i="111"/>
  <c r="AS120" i="111"/>
  <c r="E210" i="31"/>
  <c r="BA120" i="111"/>
  <c r="M210" i="31" s="1"/>
  <c r="E110" i="31"/>
  <c r="F110" i="31" s="1"/>
  <c r="F53" i="31"/>
  <c r="AF106" i="111"/>
  <c r="R130" i="31"/>
  <c r="M93" i="31"/>
  <c r="N93" i="31" s="1"/>
  <c r="F36" i="31"/>
  <c r="E93" i="31"/>
  <c r="F93" i="31" s="1"/>
  <c r="AY118" i="111"/>
  <c r="K208" i="31"/>
  <c r="BT118" i="111"/>
  <c r="AF208" i="31"/>
  <c r="BY118" i="111"/>
  <c r="AK208" i="31"/>
  <c r="BH136" i="111"/>
  <c r="T226" i="31"/>
  <c r="AU136" i="111"/>
  <c r="G226" i="31"/>
  <c r="BK136" i="111"/>
  <c r="W226" i="31"/>
  <c r="AU125" i="111"/>
  <c r="G215" i="31"/>
  <c r="BK125" i="111"/>
  <c r="W215" i="31" s="1"/>
  <c r="BL125" i="111"/>
  <c r="X215" i="31" s="1"/>
  <c r="F56" i="31"/>
  <c r="E113" i="31"/>
  <c r="F113" i="31" s="1"/>
  <c r="AG217" i="31"/>
  <c r="BU127" i="111"/>
  <c r="BK127" i="111"/>
  <c r="W217" i="31"/>
  <c r="AU106" i="111"/>
  <c r="BD106" i="111"/>
  <c r="AK106" i="111"/>
  <c r="U121" i="31"/>
  <c r="J84" i="31"/>
  <c r="AS106" i="111"/>
  <c r="AM106" i="111"/>
  <c r="M103" i="31"/>
  <c r="N103" i="31" s="1"/>
  <c r="R140" i="31"/>
  <c r="O92" i="31"/>
  <c r="P92" i="31" s="1"/>
  <c r="X129" i="31"/>
  <c r="U135" i="31"/>
  <c r="J98" i="31"/>
  <c r="K98" i="31" s="1"/>
  <c r="J34" i="39"/>
  <c r="J34" i="197"/>
  <c r="J34" i="202"/>
  <c r="J34" i="199"/>
  <c r="D11" i="203"/>
  <c r="D11" i="196"/>
  <c r="D11" i="192"/>
  <c r="D11" i="205"/>
  <c r="D11" i="195"/>
  <c r="D11" i="206"/>
  <c r="D11" i="193"/>
  <c r="D11" i="201"/>
  <c r="D11" i="194"/>
  <c r="D11" i="39"/>
  <c r="D11" i="204"/>
  <c r="D11" i="202"/>
  <c r="D11" i="199"/>
  <c r="D11" i="198"/>
  <c r="D11" i="200"/>
  <c r="D11" i="197"/>
  <c r="D21" i="192"/>
  <c r="D21" i="203"/>
  <c r="D21" i="202"/>
  <c r="D21" i="205"/>
  <c r="D21" i="206"/>
  <c r="D21" i="195"/>
  <c r="D21" i="204"/>
  <c r="D21" i="200"/>
  <c r="D21" i="194"/>
  <c r="D21" i="198"/>
  <c r="D21" i="193"/>
  <c r="D21" i="197"/>
  <c r="D21" i="39"/>
  <c r="D21" i="201"/>
  <c r="D21" i="196"/>
  <c r="D21" i="199"/>
  <c r="X131" i="31"/>
  <c r="O94" i="31"/>
  <c r="P94" i="31" s="1"/>
  <c r="T94" i="31"/>
  <c r="U94" i="31" s="1"/>
  <c r="AB131" i="31"/>
  <c r="BY119" i="111"/>
  <c r="AK209" i="31" s="1"/>
  <c r="AY119" i="111"/>
  <c r="K209" i="31"/>
  <c r="BT119" i="111"/>
  <c r="AF209" i="31"/>
  <c r="BH119" i="111"/>
  <c r="T209" i="31" s="1"/>
  <c r="AT117" i="111"/>
  <c r="F207" i="31" s="1"/>
  <c r="AX117" i="111"/>
  <c r="J207" i="31"/>
  <c r="F146" i="31"/>
  <c r="F33" i="33"/>
  <c r="AB144" i="31"/>
  <c r="T107" i="31"/>
  <c r="U107" i="31" s="1"/>
  <c r="U144" i="31"/>
  <c r="J107" i="31"/>
  <c r="K107" i="31" s="1"/>
  <c r="BI126" i="111"/>
  <c r="U216" i="31"/>
  <c r="BY126" i="111"/>
  <c r="AK216" i="31" s="1"/>
  <c r="AW126" i="111"/>
  <c r="I216" i="31"/>
  <c r="AV126" i="111"/>
  <c r="H216" i="31"/>
  <c r="AX138" i="111"/>
  <c r="J228" i="31"/>
  <c r="F24" i="33"/>
  <c r="F137" i="31"/>
  <c r="BA128" i="111"/>
  <c r="M218" i="31"/>
  <c r="F14" i="33"/>
  <c r="F127" i="31"/>
  <c r="X145" i="31"/>
  <c r="O108" i="31"/>
  <c r="P108" i="31" s="1"/>
  <c r="AU138" i="111"/>
  <c r="G228" i="31" s="1"/>
  <c r="E85" i="31"/>
  <c r="F85" i="31" s="1"/>
  <c r="F28" i="31"/>
  <c r="C14" i="200"/>
  <c r="C14" i="192"/>
  <c r="C14" i="199"/>
  <c r="C14" i="197"/>
  <c r="C14" i="205"/>
  <c r="C14" i="201"/>
  <c r="C14" i="203"/>
  <c r="C14" i="206"/>
  <c r="C14" i="193"/>
  <c r="C14" i="194"/>
  <c r="C14" i="196"/>
  <c r="C14" i="202"/>
  <c r="C14" i="39"/>
  <c r="C14" i="204"/>
  <c r="C14" i="198"/>
  <c r="C14" i="195"/>
  <c r="AT128" i="111"/>
  <c r="F218" i="31" s="1"/>
  <c r="W145" i="31"/>
  <c r="AH108" i="31"/>
  <c r="AI108" i="31" s="1"/>
  <c r="AA126" i="31"/>
  <c r="R89" i="31"/>
  <c r="S89" i="31" s="1"/>
  <c r="E106" i="31"/>
  <c r="F106" i="31" s="1"/>
  <c r="F49" i="31"/>
  <c r="H20" i="192"/>
  <c r="H20" i="204"/>
  <c r="H20" i="197"/>
  <c r="H20" i="195"/>
  <c r="H20" i="200"/>
  <c r="H20" i="202"/>
  <c r="H20" i="39"/>
  <c r="H20" i="199"/>
  <c r="AZ138" i="111"/>
  <c r="L228" i="31" s="1"/>
  <c r="BI138" i="111"/>
  <c r="U228" i="31" s="1"/>
  <c r="AR138" i="111"/>
  <c r="D228" i="31"/>
  <c r="F228" i="31"/>
  <c r="AT138" i="111"/>
  <c r="AY138" i="111"/>
  <c r="K228" i="31" s="1"/>
  <c r="R85" i="31"/>
  <c r="S85" i="31" s="1"/>
  <c r="AA122" i="31"/>
  <c r="M11" i="204"/>
  <c r="M11" i="195"/>
  <c r="S11" i="202"/>
  <c r="P11" i="200"/>
  <c r="S11" i="197"/>
  <c r="Y11" i="199"/>
  <c r="Y11" i="39"/>
  <c r="P11" i="192"/>
  <c r="H9" i="204"/>
  <c r="H9" i="39"/>
  <c r="H9" i="199"/>
  <c r="H9" i="202"/>
  <c r="H9" i="192"/>
  <c r="H9" i="197"/>
  <c r="H9" i="195"/>
  <c r="H9" i="200"/>
  <c r="AZ128" i="111"/>
  <c r="L218" i="31" s="1"/>
  <c r="BT128" i="111"/>
  <c r="AF218" i="31" s="1"/>
  <c r="U145" i="31"/>
  <c r="J108" i="31"/>
  <c r="K108" i="31" s="1"/>
  <c r="I8" i="200"/>
  <c r="I8" i="204"/>
  <c r="I8" i="197"/>
  <c r="I8" i="39"/>
  <c r="I8" i="202"/>
  <c r="I8" i="199"/>
  <c r="I8" i="192"/>
  <c r="I8" i="195"/>
  <c r="C31" i="198"/>
  <c r="C31" i="197"/>
  <c r="C31" i="200"/>
  <c r="C31" i="194"/>
  <c r="C31" i="202"/>
  <c r="C31" i="204"/>
  <c r="C31" i="39"/>
  <c r="C31" i="203"/>
  <c r="C31" i="192"/>
  <c r="C31" i="199"/>
  <c r="C31" i="201"/>
  <c r="C31" i="196"/>
  <c r="C31" i="205"/>
  <c r="C31" i="206"/>
  <c r="C31" i="193"/>
  <c r="C31" i="195"/>
  <c r="M112" i="31"/>
  <c r="N112" i="31" s="1"/>
  <c r="R149" i="31"/>
  <c r="E112" i="31"/>
  <c r="F112" i="31" s="1"/>
  <c r="F55" i="31"/>
  <c r="J17" i="199"/>
  <c r="J17" i="197"/>
  <c r="J17" i="202"/>
  <c r="J17" i="39"/>
  <c r="AT121" i="111"/>
  <c r="F211" i="31"/>
  <c r="BW121" i="111"/>
  <c r="AI211" i="31" s="1"/>
  <c r="BK121" i="111"/>
  <c r="W211" i="31" s="1"/>
  <c r="J32" i="39"/>
  <c r="J32" i="197"/>
  <c r="J32" i="202"/>
  <c r="J32" i="199"/>
  <c r="AX122" i="111"/>
  <c r="J212" i="31" s="1"/>
  <c r="BY122" i="111"/>
  <c r="AK212" i="31" s="1"/>
  <c r="Y212" i="31"/>
  <c r="BM122" i="111"/>
  <c r="AV122" i="111"/>
  <c r="H212" i="31"/>
  <c r="M94" i="31"/>
  <c r="N94" i="31" s="1"/>
  <c r="R131" i="31"/>
  <c r="BM137" i="111"/>
  <c r="Y227" i="31" s="1"/>
  <c r="AY137" i="111"/>
  <c r="K227" i="31" s="1"/>
  <c r="BW137" i="111"/>
  <c r="AI227" i="31" s="1"/>
  <c r="AU137" i="111"/>
  <c r="G227" i="31" s="1"/>
  <c r="BA116" i="111"/>
  <c r="M206" i="31" s="1"/>
  <c r="AR116" i="111"/>
  <c r="D206" i="31" s="1"/>
  <c r="BL116" i="111"/>
  <c r="X206" i="31"/>
  <c r="AY116" i="111"/>
  <c r="K206" i="31"/>
  <c r="K12" i="197"/>
  <c r="K12" i="39"/>
  <c r="K12" i="199"/>
  <c r="K12" i="202"/>
  <c r="F38" i="31"/>
  <c r="E95" i="31"/>
  <c r="F95" i="31" s="1"/>
  <c r="BJ139" i="111"/>
  <c r="V229" i="31" s="1"/>
  <c r="BX139" i="111"/>
  <c r="AJ229" i="31" s="1"/>
  <c r="H229" i="31"/>
  <c r="AV139" i="111"/>
  <c r="BH139" i="111"/>
  <c r="T229" i="31" s="1"/>
  <c r="M111" i="31"/>
  <c r="N111" i="31" s="1"/>
  <c r="R148" i="31"/>
  <c r="U26" i="197"/>
  <c r="N26" i="193"/>
  <c r="M26" i="198"/>
  <c r="S26" i="192"/>
  <c r="O26" i="195"/>
  <c r="AB26" i="39"/>
  <c r="J26" i="196"/>
  <c r="T26" i="194"/>
  <c r="R144" i="31"/>
  <c r="M107" i="31"/>
  <c r="N107" i="31" s="1"/>
  <c r="T36" i="193"/>
  <c r="P36" i="196"/>
  <c r="Z36" i="194"/>
  <c r="AA36" i="197"/>
  <c r="AH36" i="39"/>
  <c r="U36" i="195"/>
  <c r="Y36" i="192"/>
  <c r="S36" i="198"/>
  <c r="S36" i="197"/>
  <c r="P36" i="192"/>
  <c r="M36" i="195"/>
  <c r="M36" i="204"/>
  <c r="Y36" i="199"/>
  <c r="P36" i="200"/>
  <c r="Y36" i="39"/>
  <c r="S36" i="202"/>
  <c r="F27" i="33"/>
  <c r="F140" i="31"/>
  <c r="J25" i="197"/>
  <c r="J25" i="39"/>
  <c r="J25" i="202"/>
  <c r="J25" i="199"/>
  <c r="D9" i="204"/>
  <c r="D9" i="203"/>
  <c r="D9" i="200"/>
  <c r="D9" i="201"/>
  <c r="D9" i="193"/>
  <c r="D9" i="195"/>
  <c r="D9" i="206"/>
  <c r="D9" i="197"/>
  <c r="D9" i="194"/>
  <c r="D9" i="202"/>
  <c r="D9" i="196"/>
  <c r="D9" i="192"/>
  <c r="D9" i="198"/>
  <c r="D9" i="205"/>
  <c r="D9" i="39"/>
  <c r="D9" i="199"/>
  <c r="BT115" i="111"/>
  <c r="AF205" i="31" s="1"/>
  <c r="BV115" i="111"/>
  <c r="AH205" i="31" s="1"/>
  <c r="BL115" i="111"/>
  <c r="X205" i="31" s="1"/>
  <c r="AR133" i="111"/>
  <c r="D223" i="31"/>
  <c r="AS133" i="111"/>
  <c r="E223" i="31"/>
  <c r="BA133" i="111"/>
  <c r="M223" i="31" s="1"/>
  <c r="BW133" i="111"/>
  <c r="AI223" i="31" s="1"/>
  <c r="AV133" i="111"/>
  <c r="H223" i="31"/>
  <c r="AB149" i="31"/>
  <c r="T112" i="31"/>
  <c r="U112" i="31" s="1"/>
  <c r="BM132" i="111"/>
  <c r="Y222" i="31"/>
  <c r="BW132" i="111"/>
  <c r="AI222" i="31" s="1"/>
  <c r="R133" i="31"/>
  <c r="M96" i="31"/>
  <c r="N96" i="31" s="1"/>
  <c r="AZ135" i="111"/>
  <c r="L225" i="31" s="1"/>
  <c r="AX135" i="111"/>
  <c r="J225" i="31"/>
  <c r="BK135" i="111"/>
  <c r="W225" i="31" s="1"/>
  <c r="AF225" i="31"/>
  <c r="BT135" i="111"/>
  <c r="F35" i="31"/>
  <c r="E92" i="31"/>
  <c r="F92" i="31" s="1"/>
  <c r="J24" i="197"/>
  <c r="J24" i="202"/>
  <c r="J24" i="39"/>
  <c r="J24" i="199"/>
  <c r="C21" i="198"/>
  <c r="C21" i="193"/>
  <c r="C21" i="194"/>
  <c r="C21" i="196"/>
  <c r="C21" i="39"/>
  <c r="C21" i="206"/>
  <c r="C21" i="202"/>
  <c r="C21" i="201"/>
  <c r="C21" i="197"/>
  <c r="C21" i="195"/>
  <c r="C21" i="192"/>
  <c r="C21" i="205"/>
  <c r="C21" i="204"/>
  <c r="C21" i="199"/>
  <c r="C21" i="203"/>
  <c r="C21" i="200"/>
  <c r="AH106" i="31"/>
  <c r="AI106" i="31" s="1"/>
  <c r="W143" i="31"/>
  <c r="F20" i="33"/>
  <c r="F133" i="31"/>
  <c r="BM141" i="111"/>
  <c r="Y231" i="31" s="1"/>
  <c r="AT141" i="111"/>
  <c r="F231" i="31" s="1"/>
  <c r="AV141" i="111"/>
  <c r="H231" i="31" s="1"/>
  <c r="R86" i="31"/>
  <c r="S86" i="31" s="1"/>
  <c r="AA123" i="31"/>
  <c r="K23" i="39"/>
  <c r="K23" i="202"/>
  <c r="K23" i="199"/>
  <c r="K23" i="197"/>
  <c r="BU123" i="111"/>
  <c r="AG213" i="31" s="1"/>
  <c r="BI123" i="111"/>
  <c r="U213" i="31" s="1"/>
  <c r="BA123" i="111"/>
  <c r="M213" i="31"/>
  <c r="O110" i="40"/>
  <c r="O140" i="40" s="1"/>
  <c r="AQ232" i="31"/>
  <c r="AA232" i="31"/>
  <c r="K75" i="40"/>
  <c r="K105" i="40" s="1"/>
  <c r="BK112" i="111"/>
  <c r="W202" i="31" s="1"/>
  <c r="AW112" i="111"/>
  <c r="G9" i="180" s="1"/>
  <c r="I202" i="31"/>
  <c r="J202" i="31"/>
  <c r="AX112" i="111"/>
  <c r="O70" i="111"/>
  <c r="D67" i="31" s="1"/>
  <c r="AS70" i="111"/>
  <c r="P121" i="31"/>
  <c r="AA70" i="111"/>
  <c r="BD70" i="111"/>
  <c r="AT70" i="111"/>
  <c r="AN70" i="111"/>
  <c r="C11" i="186"/>
  <c r="X70" i="111"/>
  <c r="U24" i="31" s="1"/>
  <c r="F27" i="31"/>
  <c r="E84" i="31"/>
  <c r="F84" i="31" s="1"/>
  <c r="J14" i="39"/>
  <c r="J14" i="202"/>
  <c r="J14" i="197"/>
  <c r="J14" i="199"/>
  <c r="X124" i="31"/>
  <c r="O87" i="31"/>
  <c r="P87" i="31" s="1"/>
  <c r="BI124" i="111"/>
  <c r="U214" i="31"/>
  <c r="AY124" i="111"/>
  <c r="K214" i="31" s="1"/>
  <c r="BX124" i="111"/>
  <c r="AJ214" i="31" s="1"/>
  <c r="E99" i="31"/>
  <c r="F99" i="31" s="1"/>
  <c r="F42" i="31"/>
  <c r="D26" i="201"/>
  <c r="D26" i="198"/>
  <c r="D26" i="194"/>
  <c r="D26" i="203"/>
  <c r="D26" i="202"/>
  <c r="D26" i="195"/>
  <c r="D26" i="192"/>
  <c r="D26" i="193"/>
  <c r="D26" i="200"/>
  <c r="D26" i="196"/>
  <c r="D26" i="197"/>
  <c r="D26" i="204"/>
  <c r="D26" i="39"/>
  <c r="D26" i="199"/>
  <c r="D26" i="205"/>
  <c r="D26" i="206"/>
  <c r="AY129" i="111"/>
  <c r="K219" i="31"/>
  <c r="BI134" i="111"/>
  <c r="U224" i="31" s="1"/>
  <c r="BW134" i="111"/>
  <c r="AI224" i="31"/>
  <c r="BJ134" i="111"/>
  <c r="V224" i="31"/>
  <c r="BY134" i="111"/>
  <c r="AK224" i="31"/>
  <c r="BY114" i="111"/>
  <c r="AK204" i="31" s="1"/>
  <c r="AT114" i="111"/>
  <c r="F204" i="31"/>
  <c r="BA114" i="111"/>
  <c r="M204" i="31"/>
  <c r="BM140" i="111"/>
  <c r="Y230" i="31" s="1"/>
  <c r="BH140" i="111"/>
  <c r="T230" i="31"/>
  <c r="J16" i="197"/>
  <c r="J16" i="39"/>
  <c r="J16" i="199"/>
  <c r="J16" i="202"/>
  <c r="BW113" i="111"/>
  <c r="AI203" i="31" s="1"/>
  <c r="W203" i="31"/>
  <c r="BK113" i="111"/>
  <c r="BU113" i="111"/>
  <c r="AG203" i="31" s="1"/>
  <c r="AX113" i="111"/>
  <c r="J203" i="31"/>
  <c r="BA113" i="111"/>
  <c r="M203" i="31" s="1"/>
  <c r="D32" i="204"/>
  <c r="D32" i="202"/>
  <c r="D32" i="200"/>
  <c r="D32" i="199"/>
  <c r="D32" i="39"/>
  <c r="D32" i="206"/>
  <c r="D32" i="196"/>
  <c r="D32" i="194"/>
  <c r="D32" i="195"/>
  <c r="D32" i="205"/>
  <c r="D32" i="192"/>
  <c r="D32" i="201"/>
  <c r="D32" i="203"/>
  <c r="D32" i="197"/>
  <c r="D32" i="193"/>
  <c r="D32" i="198"/>
  <c r="F21" i="33"/>
  <c r="F134" i="31"/>
  <c r="O103" i="31"/>
  <c r="P103" i="31" s="1"/>
  <c r="X140" i="31"/>
  <c r="BW131" i="111"/>
  <c r="AI221" i="31"/>
  <c r="BJ131" i="111"/>
  <c r="V221" i="31" s="1"/>
  <c r="BM131" i="111"/>
  <c r="Y221" i="31" s="1"/>
  <c r="AT131" i="111"/>
  <c r="F221" i="31" s="1"/>
  <c r="C16" i="205"/>
  <c r="C16" i="199"/>
  <c r="C16" i="203"/>
  <c r="C16" i="194"/>
  <c r="C16" i="198"/>
  <c r="C16" i="200"/>
  <c r="C16" i="192"/>
  <c r="C16" i="195"/>
  <c r="C16" i="196"/>
  <c r="C16" i="204"/>
  <c r="C16" i="193"/>
  <c r="C16" i="206"/>
  <c r="C16" i="197"/>
  <c r="C16" i="202"/>
  <c r="C16" i="39"/>
  <c r="C16" i="201"/>
  <c r="BM130" i="111"/>
  <c r="Y220" i="31"/>
  <c r="E88" i="31"/>
  <c r="F88" i="31" s="1"/>
  <c r="F31" i="31"/>
  <c r="R125" i="31"/>
  <c r="M88" i="31"/>
  <c r="N88" i="31" s="1"/>
  <c r="Q125" i="31"/>
  <c r="AF88" i="31"/>
  <c r="AG88" i="31" s="1"/>
  <c r="BY120" i="111"/>
  <c r="AK210" i="31" s="1"/>
  <c r="AT120" i="111"/>
  <c r="F210" i="31" s="1"/>
  <c r="AV120" i="111"/>
  <c r="H210" i="31" s="1"/>
  <c r="O135" i="31"/>
  <c r="H98" i="31"/>
  <c r="I98" i="31" s="1"/>
  <c r="Q135" i="31"/>
  <c r="AF98" i="31"/>
  <c r="AG98" i="31" s="1"/>
  <c r="AH106" i="111"/>
  <c r="Q130" i="31"/>
  <c r="AF93" i="31"/>
  <c r="AG93" i="31" s="1"/>
  <c r="BI118" i="111"/>
  <c r="U208" i="31" s="1"/>
  <c r="BJ118" i="111"/>
  <c r="V208" i="31"/>
  <c r="K14" i="202"/>
  <c r="K14" i="199"/>
  <c r="K14" i="197"/>
  <c r="K14" i="39"/>
  <c r="AT136" i="111"/>
  <c r="F226" i="31"/>
  <c r="H21" i="202"/>
  <c r="H21" i="200"/>
  <c r="H21" i="195"/>
  <c r="H21" i="39"/>
  <c r="H21" i="204"/>
  <c r="H21" i="197"/>
  <c r="H21" i="199"/>
  <c r="H21" i="192"/>
  <c r="BI125" i="111"/>
  <c r="U215" i="31" s="1"/>
  <c r="BH125" i="111"/>
  <c r="T215" i="31" s="1"/>
  <c r="T91" i="31"/>
  <c r="U91" i="31" s="1"/>
  <c r="AB128" i="31"/>
  <c r="W128" i="31"/>
  <c r="AH91" i="31"/>
  <c r="AI91" i="31" s="1"/>
  <c r="K15" i="197"/>
  <c r="K15" i="202"/>
  <c r="K15" i="39"/>
  <c r="K15" i="199"/>
  <c r="K217" i="31"/>
  <c r="AY127" i="111"/>
  <c r="L217" i="31"/>
  <c r="AZ127" i="111"/>
  <c r="S106" i="111"/>
  <c r="Y121" i="31"/>
  <c r="AE106" i="111"/>
  <c r="Q106" i="111"/>
  <c r="AW106" i="111"/>
  <c r="K106" i="111"/>
  <c r="Y8" i="39"/>
  <c r="P8" i="192"/>
  <c r="M8" i="204"/>
  <c r="M8" i="195"/>
  <c r="S8" i="202"/>
  <c r="S8" i="197"/>
  <c r="P8" i="200"/>
  <c r="Y8" i="199"/>
  <c r="AB135" i="31"/>
  <c r="T98" i="31"/>
  <c r="U98" i="31" s="1"/>
  <c r="R100" i="31"/>
  <c r="S100" i="31" s="1"/>
  <c r="AA137" i="31"/>
  <c r="S14" i="202"/>
  <c r="P14" i="192"/>
  <c r="S14" i="197"/>
  <c r="P14" i="200"/>
  <c r="Y14" i="39"/>
  <c r="M14" i="195"/>
  <c r="Y14" i="199"/>
  <c r="M14" i="204"/>
  <c r="BA119" i="111"/>
  <c r="M209" i="31" s="1"/>
  <c r="AX119" i="111"/>
  <c r="J209" i="31" s="1"/>
  <c r="AR117" i="111"/>
  <c r="D207" i="31"/>
  <c r="AW117" i="111"/>
  <c r="I207" i="31" s="1"/>
  <c r="BX117" i="111"/>
  <c r="AJ207" i="31" s="1"/>
  <c r="W207" i="31"/>
  <c r="BK117" i="111"/>
  <c r="M23" i="204"/>
  <c r="Y23" i="39"/>
  <c r="P23" i="200"/>
  <c r="S23" i="202"/>
  <c r="S23" i="197"/>
  <c r="Y23" i="199"/>
  <c r="M23" i="195"/>
  <c r="P23" i="192"/>
  <c r="L31" i="194"/>
  <c r="M31" i="200"/>
  <c r="S31" i="199"/>
  <c r="M31" i="192"/>
  <c r="I31" i="193"/>
  <c r="L31" i="201"/>
  <c r="I31" i="203"/>
  <c r="S31" i="39"/>
  <c r="W144" i="31"/>
  <c r="AH107" i="31"/>
  <c r="AI107" i="31" s="1"/>
  <c r="AH216" i="31"/>
  <c r="BV126" i="111"/>
  <c r="BA126" i="111"/>
  <c r="M216" i="31" s="1"/>
  <c r="AT126" i="111"/>
  <c r="F216" i="31"/>
  <c r="O17" i="193" l="1"/>
  <c r="W37" i="192"/>
  <c r="H10" i="205"/>
  <c r="AD14" i="39"/>
  <c r="W23" i="192"/>
  <c r="AD15" i="194"/>
  <c r="AC15" i="192"/>
  <c r="AE15" i="197"/>
  <c r="X15" i="193"/>
  <c r="T15" i="196"/>
  <c r="AL15" i="39"/>
  <c r="AB37" i="192"/>
  <c r="V34" i="198"/>
  <c r="T29" i="193"/>
  <c r="S23" i="192"/>
  <c r="S34" i="196"/>
  <c r="X34" i="195"/>
  <c r="AH29" i="39"/>
  <c r="S29" i="198"/>
  <c r="Y34" i="197"/>
  <c r="AF23" i="39"/>
  <c r="AB34" i="192"/>
  <c r="AG30" i="39"/>
  <c r="U24" i="192"/>
  <c r="M30" i="196"/>
  <c r="R17" i="193"/>
  <c r="AD37" i="197"/>
  <c r="F18" i="203"/>
  <c r="AB33" i="193"/>
  <c r="J26" i="204"/>
  <c r="M18" i="192"/>
  <c r="Y20" i="194"/>
  <c r="O10" i="197"/>
  <c r="AE26" i="197"/>
  <c r="K24" i="196"/>
  <c r="U9" i="196"/>
  <c r="Y11" i="198"/>
  <c r="S36" i="39"/>
  <c r="V112" i="31"/>
  <c r="AL26" i="39"/>
  <c r="AE30" i="39"/>
  <c r="AJ35" i="39"/>
  <c r="M18" i="200"/>
  <c r="AK34" i="39"/>
  <c r="C8" i="108"/>
  <c r="U15" i="195"/>
  <c r="S16" i="198"/>
  <c r="P29" i="196"/>
  <c r="O12" i="196"/>
  <c r="S33" i="192"/>
  <c r="R20" i="198"/>
  <c r="R34" i="193"/>
  <c r="AN11" i="39"/>
  <c r="AC12" i="197"/>
  <c r="AC34" i="194"/>
  <c r="Q8" i="193"/>
  <c r="U14" i="199"/>
  <c r="Q34" i="198"/>
  <c r="AI10" i="39"/>
  <c r="AC35" i="197"/>
  <c r="P19" i="198"/>
  <c r="U19" i="193"/>
  <c r="AG25" i="39"/>
  <c r="AD34" i="197"/>
  <c r="S34" i="195"/>
  <c r="AB9" i="197"/>
  <c r="Z33" i="193"/>
  <c r="AF17" i="39"/>
  <c r="Z25" i="197"/>
  <c r="AI34" i="39"/>
  <c r="AE162" i="31"/>
  <c r="AB21" i="193"/>
  <c r="U36" i="196"/>
  <c r="Z16" i="198"/>
  <c r="U14" i="39"/>
  <c r="C8" i="168"/>
  <c r="AF34" i="39"/>
  <c r="AF9" i="197"/>
  <c r="AG11" i="192"/>
  <c r="AB12" i="195"/>
  <c r="AB30" i="194"/>
  <c r="Q14" i="195"/>
  <c r="R36" i="195"/>
  <c r="AE26" i="192"/>
  <c r="AA24" i="194"/>
  <c r="U22" i="193"/>
  <c r="AA32" i="197"/>
  <c r="W34" i="192"/>
  <c r="X112" i="31"/>
  <c r="AF27" i="192"/>
  <c r="AA26" i="192"/>
  <c r="Q24" i="196"/>
  <c r="AB8" i="197"/>
  <c r="AB22" i="197"/>
  <c r="L35" i="192"/>
  <c r="X37" i="39"/>
  <c r="X34" i="194"/>
  <c r="AC19" i="195"/>
  <c r="Q32" i="201"/>
  <c r="Q35" i="201"/>
  <c r="V26" i="193"/>
  <c r="Q8" i="196"/>
  <c r="F18" i="196"/>
  <c r="H35" i="193"/>
  <c r="S37" i="198"/>
  <c r="U9" i="193"/>
  <c r="AI17" i="197"/>
  <c r="AG21" i="192"/>
  <c r="AA19" i="198"/>
  <c r="T19" i="198"/>
  <c r="V17" i="197"/>
  <c r="AI19" i="39"/>
  <c r="P17" i="195"/>
  <c r="Q35" i="198"/>
  <c r="AD11" i="39"/>
  <c r="AA29" i="197"/>
  <c r="N27" i="194"/>
  <c r="Q35" i="194"/>
  <c r="X35" i="197"/>
  <c r="U26" i="195"/>
  <c r="Y37" i="197"/>
  <c r="R26" i="198"/>
  <c r="V13" i="194"/>
  <c r="U35" i="194"/>
  <c r="Z29" i="194"/>
  <c r="AM21" i="39"/>
  <c r="Z9" i="198"/>
  <c r="S16" i="199"/>
  <c r="V28" i="197"/>
  <c r="R12" i="195"/>
  <c r="N35" i="198"/>
  <c r="T31" i="192"/>
  <c r="F23" i="201"/>
  <c r="X35" i="199"/>
  <c r="V19" i="194"/>
  <c r="R37" i="193"/>
  <c r="W23" i="197"/>
  <c r="M9" i="198"/>
  <c r="R27" i="196"/>
  <c r="AG26" i="39"/>
  <c r="V35" i="195"/>
  <c r="U29" i="195"/>
  <c r="Y27" i="193"/>
  <c r="R8" i="195"/>
  <c r="AE35" i="39"/>
  <c r="Q19" i="196"/>
  <c r="AJ22" i="39"/>
  <c r="AB10" i="192"/>
  <c r="S36" i="199"/>
  <c r="R36" i="196"/>
  <c r="U19" i="192"/>
  <c r="O9" i="195"/>
  <c r="W27" i="195"/>
  <c r="U14" i="192"/>
  <c r="W14" i="197"/>
  <c r="AE15" i="39"/>
  <c r="AE9" i="39"/>
  <c r="O14" i="198"/>
  <c r="T28" i="192"/>
  <c r="Y25" i="194"/>
  <c r="V91" i="31"/>
  <c r="AE24" i="39"/>
  <c r="R14" i="196"/>
  <c r="H29" i="201"/>
  <c r="X13" i="198"/>
  <c r="AI9" i="197"/>
  <c r="AC9" i="195"/>
  <c r="X87" i="31"/>
  <c r="AE8" i="39"/>
  <c r="AC25" i="194"/>
  <c r="T17" i="194"/>
  <c r="V32" i="198"/>
  <c r="S11" i="193"/>
  <c r="L28" i="194"/>
  <c r="Y33" i="193"/>
  <c r="N24" i="31"/>
  <c r="H8" i="166" s="1"/>
  <c r="F32" i="205"/>
  <c r="V14" i="198"/>
  <c r="W27" i="198"/>
  <c r="AE10" i="194"/>
  <c r="S25" i="196"/>
  <c r="H24" i="201"/>
  <c r="X10" i="195"/>
  <c r="L14" i="196"/>
  <c r="V14" i="194"/>
  <c r="M8" i="196"/>
  <c r="S17" i="192"/>
  <c r="T26" i="192"/>
  <c r="J32" i="192"/>
  <c r="V8" i="192"/>
  <c r="AO24" i="39"/>
  <c r="X34" i="193"/>
  <c r="P24" i="193"/>
  <c r="H29" i="203"/>
  <c r="U33" i="197"/>
  <c r="V107" i="31"/>
  <c r="U13" i="193"/>
  <c r="Y8" i="192"/>
  <c r="F22" i="203"/>
  <c r="J36" i="195"/>
  <c r="R13" i="197"/>
  <c r="L24" i="196"/>
  <c r="N34" i="198"/>
  <c r="W12" i="196"/>
  <c r="X88" i="31"/>
  <c r="AE34" i="197"/>
  <c r="O33" i="195"/>
  <c r="O27" i="192"/>
  <c r="V24" i="194"/>
  <c r="F27" i="206"/>
  <c r="V26" i="197"/>
  <c r="J9" i="195"/>
  <c r="T10" i="192"/>
  <c r="L26" i="200"/>
  <c r="X25" i="195"/>
  <c r="R19" i="199"/>
  <c r="AA10" i="194"/>
  <c r="U27" i="39"/>
  <c r="H24" i="193"/>
  <c r="P31" i="198"/>
  <c r="V19" i="195"/>
  <c r="U26" i="194"/>
  <c r="P8" i="196"/>
  <c r="J36" i="204"/>
  <c r="Q24" i="195"/>
  <c r="O26" i="39"/>
  <c r="AA14" i="192"/>
  <c r="W8" i="194"/>
  <c r="AB25" i="192"/>
  <c r="J17" i="196"/>
  <c r="W103" i="31"/>
  <c r="P13" i="193"/>
  <c r="AB10" i="197"/>
  <c r="U34" i="194"/>
  <c r="K27" i="203"/>
  <c r="AO12" i="39"/>
  <c r="U23" i="196"/>
  <c r="F9" i="193"/>
  <c r="M9" i="199"/>
  <c r="U29" i="194"/>
  <c r="X25" i="192"/>
  <c r="O24" i="198"/>
  <c r="M33" i="198"/>
  <c r="T17" i="198"/>
  <c r="Q11" i="195"/>
  <c r="F27" i="198"/>
  <c r="P8" i="198"/>
  <c r="V25" i="198"/>
  <c r="V20" i="194"/>
  <c r="R12" i="39"/>
  <c r="Z34" i="192"/>
  <c r="AB35" i="197"/>
  <c r="I35" i="203"/>
  <c r="N20" i="201"/>
  <c r="N27" i="201"/>
  <c r="Z24" i="198"/>
  <c r="Z14" i="193"/>
  <c r="AC28" i="195"/>
  <c r="Z12" i="198"/>
  <c r="AD23" i="192"/>
  <c r="Y16" i="195"/>
  <c r="AI20" i="197"/>
  <c r="J9" i="200"/>
  <c r="AG12" i="194"/>
  <c r="AD10" i="197"/>
  <c r="AK25" i="39"/>
  <c r="W20" i="197"/>
  <c r="P14" i="196"/>
  <c r="F9" i="205"/>
  <c r="N29" i="198"/>
  <c r="P10" i="195"/>
  <c r="AJ36" i="39"/>
  <c r="W24" i="197"/>
  <c r="J20" i="195"/>
  <c r="I37" i="203"/>
  <c r="W12" i="194"/>
  <c r="AC36" i="39"/>
  <c r="AI17" i="39"/>
  <c r="M26" i="192"/>
  <c r="V84" i="31"/>
  <c r="W25" i="193"/>
  <c r="K19" i="194"/>
  <c r="K12" i="205"/>
  <c r="O19" i="192"/>
  <c r="F17" i="206"/>
  <c r="AJ27" i="39"/>
  <c r="AA34" i="194"/>
  <c r="W13" i="197"/>
  <c r="R22" i="39"/>
  <c r="U27" i="199"/>
  <c r="T28" i="195"/>
  <c r="AA14" i="195"/>
  <c r="AA12" i="193"/>
  <c r="Y12" i="198"/>
  <c r="W16" i="198"/>
  <c r="X33" i="196"/>
  <c r="AB20" i="193"/>
  <c r="T34" i="198"/>
  <c r="O27" i="200"/>
  <c r="AH12" i="197"/>
  <c r="L28" i="192"/>
  <c r="H24" i="203"/>
  <c r="R31" i="195"/>
  <c r="S24" i="31"/>
  <c r="M8" i="166" s="1"/>
  <c r="Z13" i="192"/>
  <c r="AD35" i="39"/>
  <c r="F9" i="198"/>
  <c r="K10" i="196"/>
  <c r="M24" i="31"/>
  <c r="M8" i="167" s="1"/>
  <c r="I26" i="193"/>
  <c r="W18" i="192"/>
  <c r="K19" i="198"/>
  <c r="F17" i="193"/>
  <c r="S14" i="193"/>
  <c r="V34" i="195"/>
  <c r="K22" i="194"/>
  <c r="AG33" i="197"/>
  <c r="U13" i="196"/>
  <c r="AN21" i="39"/>
  <c r="AF14" i="194"/>
  <c r="AN12" i="39"/>
  <c r="AG33" i="192"/>
  <c r="AP20" i="39"/>
  <c r="H16" i="196"/>
  <c r="V30" i="192"/>
  <c r="U30" i="198"/>
  <c r="N17" i="196"/>
  <c r="U26" i="198"/>
  <c r="O14" i="192"/>
  <c r="Z22" i="192"/>
  <c r="M18" i="202"/>
  <c r="S32" i="198"/>
  <c r="Z37" i="194"/>
  <c r="W21" i="198"/>
  <c r="T26" i="196"/>
  <c r="AG16" i="194"/>
  <c r="V106" i="31"/>
  <c r="W30" i="195"/>
  <c r="X31" i="197"/>
  <c r="Q35" i="195"/>
  <c r="R23" i="193"/>
  <c r="Y17" i="197"/>
  <c r="AA11" i="197"/>
  <c r="AH8" i="39"/>
  <c r="AJ23" i="39"/>
  <c r="O10" i="193"/>
  <c r="R25" i="198"/>
  <c r="X32" i="199"/>
  <c r="X24" i="197"/>
  <c r="W26" i="195"/>
  <c r="V24" i="195"/>
  <c r="S18" i="39"/>
  <c r="N14" i="194"/>
  <c r="W12" i="192"/>
  <c r="O17" i="195"/>
  <c r="P16" i="198"/>
  <c r="U8" i="39"/>
  <c r="S20" i="193"/>
  <c r="J18" i="204"/>
  <c r="K12" i="198"/>
  <c r="X23" i="199"/>
  <c r="L35" i="195"/>
  <c r="U32" i="195"/>
  <c r="P37" i="196"/>
  <c r="AF32" i="192"/>
  <c r="Y26" i="195"/>
  <c r="AP17" i="39"/>
  <c r="AC29" i="195"/>
  <c r="AB16" i="195"/>
  <c r="AB23" i="194"/>
  <c r="Q32" i="194"/>
  <c r="Z24" i="192"/>
  <c r="I18" i="203"/>
  <c r="AA8" i="194"/>
  <c r="N12" i="196"/>
  <c r="V92" i="31"/>
  <c r="N8" i="194"/>
  <c r="AG20" i="39"/>
  <c r="H35" i="196"/>
  <c r="T9" i="198"/>
  <c r="AG17" i="192"/>
  <c r="AP29" i="39"/>
  <c r="AG26" i="197"/>
  <c r="Q30" i="193"/>
  <c r="W30" i="194"/>
  <c r="AC30" i="197"/>
  <c r="Q31" i="193"/>
  <c r="Y14" i="192"/>
  <c r="Q17" i="198"/>
  <c r="AH11" i="39"/>
  <c r="AA8" i="197"/>
  <c r="O25" i="196"/>
  <c r="R9" i="197"/>
  <c r="R26" i="196"/>
  <c r="T24" i="198"/>
  <c r="L18" i="194"/>
  <c r="V95" i="31"/>
  <c r="R12" i="193"/>
  <c r="V16" i="192"/>
  <c r="U8" i="199"/>
  <c r="Z20" i="197"/>
  <c r="F18" i="205"/>
  <c r="P34" i="196"/>
  <c r="R12" i="202"/>
  <c r="O35" i="197"/>
  <c r="AH32" i="39"/>
  <c r="AA37" i="197"/>
  <c r="P23" i="198"/>
  <c r="AH32" i="197"/>
  <c r="AF12" i="197"/>
  <c r="AA17" i="198"/>
  <c r="AO19" i="39"/>
  <c r="AB29" i="193"/>
  <c r="AM17" i="39"/>
  <c r="W16" i="196"/>
  <c r="W106" i="31"/>
  <c r="R30" i="196"/>
  <c r="AA30" i="192"/>
  <c r="X17" i="194"/>
  <c r="AB26" i="194"/>
  <c r="X19" i="197"/>
  <c r="Q12" i="198"/>
  <c r="W16" i="194"/>
  <c r="N8" i="201"/>
  <c r="F18" i="198"/>
  <c r="AH34" i="39"/>
  <c r="H35" i="198"/>
  <c r="X23" i="197"/>
  <c r="AM12" i="39"/>
  <c r="AO36" i="39"/>
  <c r="AA27" i="193"/>
  <c r="X29" i="196"/>
  <c r="P30" i="198"/>
  <c r="AJ30" i="39"/>
  <c r="O28" i="197"/>
  <c r="M33" i="192"/>
  <c r="S17" i="195"/>
  <c r="P11" i="196"/>
  <c r="Z8" i="194"/>
  <c r="J22" i="204"/>
  <c r="T25" i="195"/>
  <c r="AB18" i="192"/>
  <c r="AC26" i="197"/>
  <c r="X37" i="195"/>
  <c r="V21" i="193"/>
  <c r="AI8" i="39"/>
  <c r="S18" i="195"/>
  <c r="AE19" i="39"/>
  <c r="X20" i="192"/>
  <c r="J18" i="200"/>
  <c r="V24" i="197"/>
  <c r="T34" i="193"/>
  <c r="L8" i="196"/>
  <c r="L35" i="204"/>
  <c r="Z15" i="194"/>
  <c r="X37" i="199"/>
  <c r="W23" i="194"/>
  <c r="X24" i="199"/>
  <c r="W36" i="194"/>
  <c r="AA24" i="193"/>
  <c r="Z12" i="195"/>
  <c r="Y35" i="195"/>
  <c r="AM9" i="39"/>
  <c r="AG36" i="194"/>
  <c r="Z11" i="193"/>
  <c r="AH27" i="197"/>
  <c r="AP21" i="39"/>
  <c r="Z17" i="195"/>
  <c r="X30" i="197"/>
  <c r="T11" i="193"/>
  <c r="T20" i="195"/>
  <c r="U24" i="194"/>
  <c r="T15" i="193"/>
  <c r="Q37" i="194"/>
  <c r="Y17" i="193"/>
  <c r="AE31" i="39"/>
  <c r="Y11" i="192"/>
  <c r="J22" i="195"/>
  <c r="X21" i="199"/>
  <c r="V18" i="198"/>
  <c r="W28" i="195"/>
  <c r="W102" i="31"/>
  <c r="AC37" i="194"/>
  <c r="AA20" i="197"/>
  <c r="N30" i="198"/>
  <c r="AA21" i="192"/>
  <c r="Z8" i="192"/>
  <c r="AA22" i="194"/>
  <c r="R19" i="195"/>
  <c r="J18" i="195"/>
  <c r="AC24" i="39"/>
  <c r="AA34" i="197"/>
  <c r="F17" i="201"/>
  <c r="L35" i="200"/>
  <c r="AA15" i="197"/>
  <c r="Z27" i="194"/>
  <c r="V23" i="192"/>
  <c r="V36" i="192"/>
  <c r="AG24" i="194"/>
  <c r="Z9" i="195"/>
  <c r="AH36" i="197"/>
  <c r="V11" i="196"/>
  <c r="Z27" i="198"/>
  <c r="AA21" i="198"/>
  <c r="AH11" i="194"/>
  <c r="AF36" i="197"/>
  <c r="U17" i="196"/>
  <c r="J25" i="196"/>
  <c r="U25" i="197"/>
  <c r="R34" i="197"/>
  <c r="K34" i="205"/>
  <c r="J15" i="204"/>
  <c r="F15" i="205"/>
  <c r="R37" i="197"/>
  <c r="K37" i="201"/>
  <c r="K37" i="205"/>
  <c r="R37" i="199"/>
  <c r="F36" i="196"/>
  <c r="M36" i="202"/>
  <c r="J36" i="192"/>
  <c r="M36" i="199"/>
  <c r="F36" i="206"/>
  <c r="M36" i="197"/>
  <c r="F36" i="193"/>
  <c r="F36" i="194"/>
  <c r="M27" i="197"/>
  <c r="F27" i="193"/>
  <c r="M27" i="202"/>
  <c r="F27" i="194"/>
  <c r="J27" i="192"/>
  <c r="J27" i="204"/>
  <c r="F27" i="196"/>
  <c r="F27" i="203"/>
  <c r="V25" i="192"/>
  <c r="AE25" i="39"/>
  <c r="Q25" i="193"/>
  <c r="N28" i="198"/>
  <c r="O28" i="193"/>
  <c r="AC28" i="39"/>
  <c r="K28" i="196"/>
  <c r="AK13" i="39"/>
  <c r="W13" i="193"/>
  <c r="AC13" i="194"/>
  <c r="X13" i="195"/>
  <c r="R24" i="196"/>
  <c r="V24" i="193"/>
  <c r="AC24" i="197"/>
  <c r="AB24" i="194"/>
  <c r="T34" i="196"/>
  <c r="AD34" i="194"/>
  <c r="Y34" i="195"/>
  <c r="AC34" i="192"/>
  <c r="Q28" i="201"/>
  <c r="X28" i="39"/>
  <c r="X28" i="199"/>
  <c r="N10" i="196"/>
  <c r="Q10" i="198"/>
  <c r="AB165" i="31"/>
  <c r="AB164" i="31" s="1"/>
  <c r="W10" i="192"/>
  <c r="R10" i="193"/>
  <c r="W36" i="195"/>
  <c r="AA36" i="192"/>
  <c r="AB36" i="194"/>
  <c r="U36" i="198"/>
  <c r="I28" i="193"/>
  <c r="S28" i="199"/>
  <c r="M28" i="200"/>
  <c r="M28" i="192"/>
  <c r="L36" i="194"/>
  <c r="M36" i="192"/>
  <c r="M36" i="200"/>
  <c r="I36" i="203"/>
  <c r="P12" i="198"/>
  <c r="X12" i="197"/>
  <c r="V88" i="31"/>
  <c r="AE12" i="39"/>
  <c r="U10" i="196"/>
  <c r="Z10" i="195"/>
  <c r="AD10" i="192"/>
  <c r="Y10" i="193"/>
  <c r="AB37" i="39"/>
  <c r="O37" i="195"/>
  <c r="M37" i="198"/>
  <c r="J37" i="196"/>
  <c r="V21" i="198"/>
  <c r="S21" i="196"/>
  <c r="W21" i="193"/>
  <c r="AK21" i="39"/>
  <c r="U28" i="194"/>
  <c r="M12" i="196"/>
  <c r="F27" i="201"/>
  <c r="Y10" i="197"/>
  <c r="AB13" i="192"/>
  <c r="AD31" i="197"/>
  <c r="O28" i="199"/>
  <c r="K37" i="194"/>
  <c r="M20" i="198"/>
  <c r="W35" i="192"/>
  <c r="L36" i="201"/>
  <c r="V36" i="193"/>
  <c r="F36" i="198"/>
  <c r="Q12" i="193"/>
  <c r="M27" i="39"/>
  <c r="I12" i="193"/>
  <c r="M15" i="197"/>
  <c r="X32" i="195"/>
  <c r="P18" i="193"/>
  <c r="Z33" i="195"/>
  <c r="AM10" i="39"/>
  <c r="AJ8" i="39"/>
  <c r="W84" i="31"/>
  <c r="W34" i="198"/>
  <c r="R13" i="195"/>
  <c r="M13" i="196"/>
  <c r="F16" i="193"/>
  <c r="F16" i="198"/>
  <c r="F16" i="201"/>
  <c r="F23" i="206"/>
  <c r="M23" i="199"/>
  <c r="F23" i="203"/>
  <c r="M19" i="198"/>
  <c r="AB19" i="39"/>
  <c r="AE24" i="192"/>
  <c r="Y24" i="198"/>
  <c r="W36" i="192"/>
  <c r="R36" i="193"/>
  <c r="T18" i="193"/>
  <c r="S18" i="198"/>
  <c r="AF37" i="39"/>
  <c r="N37" i="196"/>
  <c r="Q37" i="198"/>
  <c r="S37" i="195"/>
  <c r="U17" i="194"/>
  <c r="T17" i="192"/>
  <c r="K17" i="196"/>
  <c r="AC17" i="39"/>
  <c r="W97" i="31"/>
  <c r="AB21" i="194"/>
  <c r="W21" i="195"/>
  <c r="R21" i="196"/>
  <c r="O30" i="193"/>
  <c r="AG31" i="39"/>
  <c r="K165" i="31"/>
  <c r="E10" i="208" s="1"/>
  <c r="O10" i="199"/>
  <c r="O10" i="202"/>
  <c r="H10" i="206"/>
  <c r="O10" i="39"/>
  <c r="J17" i="192"/>
  <c r="M17" i="202"/>
  <c r="F17" i="203"/>
  <c r="F17" i="194"/>
  <c r="F17" i="205"/>
  <c r="M17" i="197"/>
  <c r="J17" i="200"/>
  <c r="J17" i="195"/>
  <c r="AE22" i="192"/>
  <c r="W22" i="194"/>
  <c r="X22" i="197"/>
  <c r="Q22" i="193"/>
  <c r="Z27" i="195"/>
  <c r="AF27" i="197"/>
  <c r="AM27" i="39"/>
  <c r="X27" i="198"/>
  <c r="X9" i="196"/>
  <c r="AB9" i="193"/>
  <c r="AH9" i="194"/>
  <c r="AP9" i="39"/>
  <c r="U17" i="193"/>
  <c r="Q17" i="196"/>
  <c r="Z17" i="192"/>
  <c r="AA17" i="194"/>
  <c r="AA11" i="193"/>
  <c r="AG11" i="194"/>
  <c r="AB11" i="195"/>
  <c r="AH11" i="197"/>
  <c r="AA27" i="198"/>
  <c r="AH27" i="194"/>
  <c r="AC27" i="195"/>
  <c r="AG27" i="192"/>
  <c r="O28" i="200"/>
  <c r="U28" i="39"/>
  <c r="N28" i="194"/>
  <c r="U28" i="199"/>
  <c r="AH21" i="39"/>
  <c r="Y21" i="192"/>
  <c r="T21" i="193"/>
  <c r="Z21" i="194"/>
  <c r="O24" i="197"/>
  <c r="O24" i="39"/>
  <c r="H24" i="198"/>
  <c r="H24" i="196"/>
  <c r="H24" i="194"/>
  <c r="L24" i="195"/>
  <c r="O24" i="199"/>
  <c r="H24" i="205"/>
  <c r="P35" i="198"/>
  <c r="W35" i="194"/>
  <c r="Q35" i="193"/>
  <c r="V35" i="192"/>
  <c r="V111" i="31"/>
  <c r="Y13" i="193"/>
  <c r="AF13" i="197"/>
  <c r="AM13" i="39"/>
  <c r="AD13" i="192"/>
  <c r="R35" i="39"/>
  <c r="K35" i="194"/>
  <c r="R35" i="202"/>
  <c r="R35" i="199"/>
  <c r="T37" i="194"/>
  <c r="M35" i="196"/>
  <c r="U24" i="198"/>
  <c r="X26" i="192"/>
  <c r="K22" i="198"/>
  <c r="W15" i="192"/>
  <c r="R15" i="193"/>
  <c r="AA12" i="195"/>
  <c r="U27" i="196"/>
  <c r="X27" i="196"/>
  <c r="H24" i="206"/>
  <c r="L37" i="194"/>
  <c r="K35" i="201"/>
  <c r="P21" i="196"/>
  <c r="I28" i="203"/>
  <c r="L12" i="192"/>
  <c r="H12" i="198"/>
  <c r="W29" i="192"/>
  <c r="Y29" i="197"/>
  <c r="AF29" i="39"/>
  <c r="Z26" i="194"/>
  <c r="AA26" i="197"/>
  <c r="V21" i="196"/>
  <c r="AE27" i="194"/>
  <c r="AP27" i="39"/>
  <c r="V19" i="198"/>
  <c r="AC19" i="194"/>
  <c r="AO11" i="39"/>
  <c r="Z18" i="195"/>
  <c r="AE18" i="194"/>
  <c r="V10" i="192"/>
  <c r="M10" i="196"/>
  <c r="AD12" i="192"/>
  <c r="Y12" i="193"/>
  <c r="U12" i="196"/>
  <c r="AE12" i="194"/>
  <c r="O37" i="200"/>
  <c r="N37" i="194"/>
  <c r="K20" i="193"/>
  <c r="N20" i="194"/>
  <c r="U33" i="193"/>
  <c r="AA33" i="194"/>
  <c r="O18" i="200"/>
  <c r="F22" i="196"/>
  <c r="M22" i="39"/>
  <c r="F22" i="198"/>
  <c r="F22" i="201"/>
  <c r="F22" i="194"/>
  <c r="F22" i="205"/>
  <c r="M22" i="197"/>
  <c r="M22" i="199"/>
  <c r="R23" i="197"/>
  <c r="R23" i="39"/>
  <c r="R23" i="202"/>
  <c r="K23" i="205"/>
  <c r="K13" i="205"/>
  <c r="R13" i="39"/>
  <c r="K13" i="194"/>
  <c r="R13" i="202"/>
  <c r="Q35" i="196"/>
  <c r="AI35" i="39"/>
  <c r="AA35" i="194"/>
  <c r="Z35" i="192"/>
  <c r="U37" i="192"/>
  <c r="Q37" i="195"/>
  <c r="AD37" i="39"/>
  <c r="W37" i="197"/>
  <c r="AE33" i="192"/>
  <c r="AF33" i="194"/>
  <c r="V33" i="196"/>
  <c r="AA33" i="195"/>
  <c r="N36" i="198"/>
  <c r="T36" i="192"/>
  <c r="O36" i="193"/>
  <c r="K36" i="196"/>
  <c r="AH33" i="194"/>
  <c r="AC33" i="195"/>
  <c r="AA33" i="198"/>
  <c r="AP33" i="39"/>
  <c r="X20" i="196"/>
  <c r="AH20" i="194"/>
  <c r="AA20" i="198"/>
  <c r="AG20" i="192"/>
  <c r="Q18" i="195"/>
  <c r="W18" i="197"/>
  <c r="O18" i="198"/>
  <c r="AD18" i="39"/>
  <c r="O32" i="196"/>
  <c r="T32" i="195"/>
  <c r="AG32" i="39"/>
  <c r="S32" i="193"/>
  <c r="V11" i="194"/>
  <c r="P11" i="193"/>
  <c r="U11" i="192"/>
  <c r="O11" i="198"/>
  <c r="K22" i="205"/>
  <c r="R22" i="197"/>
  <c r="R22" i="202"/>
  <c r="R22" i="199"/>
  <c r="L24" i="200"/>
  <c r="Z32" i="197"/>
  <c r="J22" i="200"/>
  <c r="W112" i="31"/>
  <c r="F36" i="201"/>
  <c r="R13" i="199"/>
  <c r="U36" i="194"/>
  <c r="R23" i="199"/>
  <c r="F17" i="196"/>
  <c r="R14" i="198"/>
  <c r="AA9" i="198"/>
  <c r="F22" i="206"/>
  <c r="K13" i="198"/>
  <c r="AB21" i="192"/>
  <c r="F27" i="205"/>
  <c r="S10" i="195"/>
  <c r="AJ24" i="39"/>
  <c r="S13" i="196"/>
  <c r="O28" i="192"/>
  <c r="M17" i="39"/>
  <c r="Z13" i="194"/>
  <c r="L24" i="204"/>
  <c r="R37" i="39"/>
  <c r="V37" i="194"/>
  <c r="X32" i="192"/>
  <c r="M22" i="202"/>
  <c r="J36" i="200"/>
  <c r="V101" i="31"/>
  <c r="N37" i="193"/>
  <c r="Y30" i="197"/>
  <c r="AC21" i="197"/>
  <c r="AD21" i="197"/>
  <c r="J27" i="195"/>
  <c r="X10" i="194"/>
  <c r="AA24" i="192"/>
  <c r="V13" i="198"/>
  <c r="K23" i="194"/>
  <c r="N28" i="201"/>
  <c r="F17" i="198"/>
  <c r="V22" i="192"/>
  <c r="K35" i="205"/>
  <c r="U18" i="192"/>
  <c r="S21" i="198"/>
  <c r="J18" i="196"/>
  <c r="S18" i="192"/>
  <c r="T18" i="194"/>
  <c r="AI27" i="197"/>
  <c r="Z11" i="198"/>
  <c r="F37" i="203"/>
  <c r="J37" i="195"/>
  <c r="H28" i="194"/>
  <c r="L28" i="195"/>
  <c r="H28" i="205"/>
  <c r="L28" i="204"/>
  <c r="L28" i="200"/>
  <c r="T8" i="194"/>
  <c r="S8" i="192"/>
  <c r="U30" i="194"/>
  <c r="T30" i="192"/>
  <c r="V30" i="197"/>
  <c r="AC30" i="39"/>
  <c r="U21" i="199"/>
  <c r="N21" i="194"/>
  <c r="Q23" i="201"/>
  <c r="X23" i="39"/>
  <c r="S31" i="196"/>
  <c r="AK31" i="39"/>
  <c r="X31" i="195"/>
  <c r="AC31" i="194"/>
  <c r="Z21" i="193"/>
  <c r="AF21" i="194"/>
  <c r="AA21" i="195"/>
  <c r="Y21" i="198"/>
  <c r="Z12" i="193"/>
  <c r="AE12" i="192"/>
  <c r="V12" i="196"/>
  <c r="AG12" i="197"/>
  <c r="O29" i="193"/>
  <c r="P29" i="195"/>
  <c r="V29" i="197"/>
  <c r="AC29" i="39"/>
  <c r="N35" i="196"/>
  <c r="S35" i="195"/>
  <c r="AF35" i="39"/>
  <c r="R35" i="193"/>
  <c r="S37" i="199"/>
  <c r="S37" i="39"/>
  <c r="M37" i="192"/>
  <c r="I37" i="193"/>
  <c r="AD32" i="197"/>
  <c r="AC32" i="194"/>
  <c r="S32" i="196"/>
  <c r="AB32" i="192"/>
  <c r="AD33" i="192"/>
  <c r="AF33" i="197"/>
  <c r="X33" i="198"/>
  <c r="AM33" i="39"/>
  <c r="Q15" i="201"/>
  <c r="X15" i="199"/>
  <c r="Q15" i="194"/>
  <c r="Z14" i="197"/>
  <c r="T14" i="195"/>
  <c r="Y14" i="194"/>
  <c r="AG14" i="39"/>
  <c r="O26" i="196"/>
  <c r="Y26" i="194"/>
  <c r="T26" i="195"/>
  <c r="S26" i="193"/>
  <c r="L37" i="201"/>
  <c r="X21" i="195"/>
  <c r="X15" i="39"/>
  <c r="Q13" i="194"/>
  <c r="U35" i="193"/>
  <c r="U21" i="195"/>
  <c r="S28" i="39"/>
  <c r="T23" i="192"/>
  <c r="U23" i="194"/>
  <c r="AE21" i="192"/>
  <c r="L37" i="196"/>
  <c r="F36" i="205"/>
  <c r="X25" i="197"/>
  <c r="V36" i="197"/>
  <c r="U37" i="197"/>
  <c r="P30" i="195"/>
  <c r="V31" i="198"/>
  <c r="K23" i="198"/>
  <c r="V98" i="31"/>
  <c r="X14" i="192"/>
  <c r="L24" i="192"/>
  <c r="R37" i="202"/>
  <c r="O20" i="195"/>
  <c r="O37" i="198"/>
  <c r="Y32" i="194"/>
  <c r="K29" i="196"/>
  <c r="F22" i="193"/>
  <c r="Y35" i="197"/>
  <c r="M36" i="39"/>
  <c r="P25" i="198"/>
  <c r="S37" i="192"/>
  <c r="AB17" i="197"/>
  <c r="AJ21" i="39"/>
  <c r="W11" i="197"/>
  <c r="M27" i="199"/>
  <c r="AC23" i="39"/>
  <c r="W100" i="31"/>
  <c r="AB31" i="192"/>
  <c r="K23" i="201"/>
  <c r="K28" i="203"/>
  <c r="J17" i="204"/>
  <c r="W32" i="193"/>
  <c r="H10" i="203"/>
  <c r="AJ37" i="39"/>
  <c r="AI165" i="31"/>
  <c r="AI164" i="31" s="1"/>
  <c r="K35" i="198"/>
  <c r="L18" i="196"/>
  <c r="AN33" i="39"/>
  <c r="AE13" i="194"/>
  <c r="AE33" i="194"/>
  <c r="AD22" i="197"/>
  <c r="X22" i="195"/>
  <c r="AA37" i="194"/>
  <c r="AB37" i="197"/>
  <c r="V37" i="195"/>
  <c r="N32" i="196"/>
  <c r="X32" i="194"/>
  <c r="AF10" i="197"/>
  <c r="N31" i="198"/>
  <c r="P31" i="195"/>
  <c r="W11" i="196"/>
  <c r="U26" i="39"/>
  <c r="K26" i="193"/>
  <c r="O33" i="192"/>
  <c r="N33" i="201"/>
  <c r="AG37" i="192"/>
  <c r="X37" i="196"/>
  <c r="AP37" i="39"/>
  <c r="AH37" i="194"/>
  <c r="AA37" i="198"/>
  <c r="AI37" i="197"/>
  <c r="X9" i="195"/>
  <c r="AB9" i="192"/>
  <c r="U11" i="197"/>
  <c r="T11" i="194"/>
  <c r="O11" i="195"/>
  <c r="X35" i="195"/>
  <c r="AC35" i="194"/>
  <c r="U16" i="192"/>
  <c r="O16" i="198"/>
  <c r="V36" i="194"/>
  <c r="Q36" i="195"/>
  <c r="AE35" i="192"/>
  <c r="Y35" i="198"/>
  <c r="V29" i="194"/>
  <c r="P29" i="193"/>
  <c r="O29" i="198"/>
  <c r="O16" i="39"/>
  <c r="H16" i="201"/>
  <c r="H16" i="198"/>
  <c r="H16" i="194"/>
  <c r="O16" i="197"/>
  <c r="L16" i="200"/>
  <c r="O16" i="202"/>
  <c r="H16" i="205"/>
  <c r="H16" i="203"/>
  <c r="O16" i="199"/>
  <c r="X25" i="193"/>
  <c r="Y25" i="195"/>
  <c r="AL25" i="39"/>
  <c r="AE25" i="197"/>
  <c r="T25" i="196"/>
  <c r="W25" i="198"/>
  <c r="W35" i="196"/>
  <c r="AH35" i="197"/>
  <c r="AO35" i="39"/>
  <c r="AB35" i="195"/>
  <c r="AG35" i="194"/>
  <c r="X111" i="31"/>
  <c r="AA35" i="193"/>
  <c r="P10" i="198"/>
  <c r="Q10" i="193"/>
  <c r="R10" i="195"/>
  <c r="W10" i="194"/>
  <c r="AE10" i="39"/>
  <c r="V86" i="31"/>
  <c r="H16" i="206"/>
  <c r="AB37" i="193"/>
  <c r="T23" i="194"/>
  <c r="M23" i="198"/>
  <c r="P15" i="198"/>
  <c r="V15" i="192"/>
  <c r="K24" i="198"/>
  <c r="R24" i="202"/>
  <c r="O35" i="200"/>
  <c r="O35" i="192"/>
  <c r="R32" i="199"/>
  <c r="K32" i="198"/>
  <c r="X8" i="192"/>
  <c r="Z8" i="197"/>
  <c r="R8" i="198"/>
  <c r="S8" i="193"/>
  <c r="O8" i="196"/>
  <c r="W17" i="198"/>
  <c r="X17" i="193"/>
  <c r="V34" i="193"/>
  <c r="AB34" i="194"/>
  <c r="U34" i="198"/>
  <c r="AG8" i="39"/>
  <c r="L16" i="204"/>
  <c r="AC37" i="195"/>
  <c r="T20" i="194"/>
  <c r="J20" i="196"/>
  <c r="U20" i="197"/>
  <c r="AB20" i="39"/>
  <c r="S20" i="192"/>
  <c r="T13" i="193"/>
  <c r="AA13" i="197"/>
  <c r="U13" i="195"/>
  <c r="Y8" i="194"/>
  <c r="L16" i="192"/>
  <c r="T20" i="198"/>
  <c r="AB20" i="197"/>
  <c r="AB35" i="194"/>
  <c r="R35" i="196"/>
  <c r="W35" i="195"/>
  <c r="AA35" i="192"/>
  <c r="U35" i="198"/>
  <c r="W111" i="31"/>
  <c r="X18" i="194"/>
  <c r="N18" i="196"/>
  <c r="Y18" i="197"/>
  <c r="AF18" i="39"/>
  <c r="Q18" i="198"/>
  <c r="V105" i="31"/>
  <c r="V29" i="192"/>
  <c r="X29" i="197"/>
  <c r="R29" i="195"/>
  <c r="P10" i="196"/>
  <c r="S10" i="198"/>
  <c r="N12" i="193"/>
  <c r="O12" i="195"/>
  <c r="AD14" i="192"/>
  <c r="X14" i="198"/>
  <c r="Z14" i="195"/>
  <c r="AE14" i="194"/>
  <c r="Y14" i="193"/>
  <c r="AM14" i="39"/>
  <c r="AK12" i="39"/>
  <c r="S12" i="196"/>
  <c r="V12" i="198"/>
  <c r="F11" i="193"/>
  <c r="F11" i="205"/>
  <c r="L18" i="204"/>
  <c r="L18" i="192"/>
  <c r="Y30" i="194"/>
  <c r="R30" i="198"/>
  <c r="T30" i="195"/>
  <c r="X30" i="192"/>
  <c r="P8" i="193"/>
  <c r="U8" i="192"/>
  <c r="Q8" i="195"/>
  <c r="K27" i="198"/>
  <c r="R27" i="202"/>
  <c r="R27" i="199"/>
  <c r="R27" i="39"/>
  <c r="K27" i="194"/>
  <c r="K27" i="205"/>
  <c r="AK36" i="39"/>
  <c r="P36" i="193"/>
  <c r="U33" i="192"/>
  <c r="AD27" i="197"/>
  <c r="R24" i="31"/>
  <c r="L8" i="166" s="1"/>
  <c r="H16" i="193"/>
  <c r="AC12" i="39"/>
  <c r="W113" i="31"/>
  <c r="R27" i="197"/>
  <c r="F29" i="194"/>
  <c r="M29" i="202"/>
  <c r="Z35" i="198"/>
  <c r="AD25" i="194"/>
  <c r="V35" i="194"/>
  <c r="U35" i="192"/>
  <c r="O35" i="198"/>
  <c r="AF14" i="197"/>
  <c r="V22" i="198"/>
  <c r="AB19" i="197"/>
  <c r="W98" i="31"/>
  <c r="Z11" i="194"/>
  <c r="U8" i="195"/>
  <c r="AJ13" i="39"/>
  <c r="AF15" i="39"/>
  <c r="W25" i="194"/>
  <c r="U24" i="193"/>
  <c r="I18" i="193"/>
  <c r="V8" i="195"/>
  <c r="V23" i="197"/>
  <c r="K14" i="203"/>
  <c r="V22" i="195"/>
  <c r="Q19" i="193"/>
  <c r="Q9" i="193"/>
  <c r="W27" i="197"/>
  <c r="N17" i="193"/>
  <c r="Q16" i="193"/>
  <c r="O8" i="200"/>
  <c r="F18" i="193"/>
  <c r="M18" i="39"/>
  <c r="T24" i="192"/>
  <c r="Y34" i="192"/>
  <c r="R12" i="197"/>
  <c r="H35" i="203"/>
  <c r="O35" i="202"/>
  <c r="S15" i="198"/>
  <c r="Y32" i="192"/>
  <c r="Y37" i="192"/>
  <c r="Q24" i="201"/>
  <c r="AE36" i="39"/>
  <c r="AA22" i="193"/>
  <c r="W32" i="196"/>
  <c r="AF24" i="192"/>
  <c r="AD26" i="194"/>
  <c r="W35" i="198"/>
  <c r="AI36" i="197"/>
  <c r="Z19" i="198"/>
  <c r="AF11" i="194"/>
  <c r="AI29" i="197"/>
  <c r="AH21" i="194"/>
  <c r="AM20" i="39"/>
  <c r="V26" i="196"/>
  <c r="AC11" i="195"/>
  <c r="AB19" i="193"/>
  <c r="AF17" i="197"/>
  <c r="X92" i="31"/>
  <c r="AA19" i="194"/>
  <c r="R22" i="196"/>
  <c r="S11" i="198"/>
  <c r="T8" i="193"/>
  <c r="N15" i="196"/>
  <c r="R25" i="195"/>
  <c r="AI24" i="39"/>
  <c r="L18" i="201"/>
  <c r="U8" i="193"/>
  <c r="K14" i="193"/>
  <c r="Q22" i="196"/>
  <c r="C8" i="165"/>
  <c r="W19" i="194"/>
  <c r="W9" i="194"/>
  <c r="V27" i="194"/>
  <c r="U17" i="197"/>
  <c r="M16" i="196"/>
  <c r="K8" i="203"/>
  <c r="R25" i="196"/>
  <c r="M18" i="197"/>
  <c r="M18" i="199"/>
  <c r="O24" i="193"/>
  <c r="N31" i="201"/>
  <c r="Z34" i="194"/>
  <c r="K12" i="201"/>
  <c r="H35" i="206"/>
  <c r="O35" i="39"/>
  <c r="Y15" i="192"/>
  <c r="Z32" i="194"/>
  <c r="T37" i="193"/>
  <c r="X24" i="39"/>
  <c r="Z22" i="198"/>
  <c r="AG32" i="194"/>
  <c r="W24" i="196"/>
  <c r="W26" i="198"/>
  <c r="X35" i="193"/>
  <c r="W19" i="196"/>
  <c r="AA11" i="195"/>
  <c r="AH29" i="194"/>
  <c r="AI21" i="197"/>
  <c r="X20" i="198"/>
  <c r="AF26" i="194"/>
  <c r="AB11" i="193"/>
  <c r="AI19" i="197"/>
  <c r="AE17" i="194"/>
  <c r="O14" i="200"/>
  <c r="AI22" i="39"/>
  <c r="J205" i="29"/>
  <c r="J211" i="111" s="1"/>
  <c r="L184" i="31" s="1"/>
  <c r="K13" i="216" s="1"/>
  <c r="L13" i="216" s="1"/>
  <c r="V19" i="192"/>
  <c r="M9" i="196"/>
  <c r="AB17" i="39"/>
  <c r="X16" i="197"/>
  <c r="R16" i="195"/>
  <c r="K8" i="193"/>
  <c r="F18" i="201"/>
  <c r="F18" i="206"/>
  <c r="N24" i="198"/>
  <c r="U34" i="195"/>
  <c r="K12" i="194"/>
  <c r="O35" i="199"/>
  <c r="H35" i="205"/>
  <c r="AH15" i="39"/>
  <c r="P32" i="196"/>
  <c r="U37" i="195"/>
  <c r="P13" i="195"/>
  <c r="AF22" i="192"/>
  <c r="AH24" i="197"/>
  <c r="X26" i="193"/>
  <c r="T35" i="196"/>
  <c r="AG19" i="194"/>
  <c r="AG11" i="197"/>
  <c r="AA29" i="198"/>
  <c r="AC21" i="195"/>
  <c r="AD20" i="192"/>
  <c r="AE36" i="194"/>
  <c r="X17" i="198"/>
  <c r="Y15" i="197"/>
  <c r="M25" i="196"/>
  <c r="AC22" i="197"/>
  <c r="U23" i="198"/>
  <c r="AK18" i="39"/>
  <c r="Q19" i="195"/>
  <c r="J18" i="192"/>
  <c r="T19" i="193"/>
  <c r="H35" i="201"/>
  <c r="Q9" i="196"/>
  <c r="AB22" i="195"/>
  <c r="AB24" i="195"/>
  <c r="AF36" i="192"/>
  <c r="AF20" i="197"/>
  <c r="Y36" i="193"/>
  <c r="AC20" i="194"/>
  <c r="S20" i="196"/>
  <c r="AB20" i="192"/>
  <c r="O32" i="199"/>
  <c r="H32" i="198"/>
  <c r="O32" i="197"/>
  <c r="O32" i="202"/>
  <c r="P17" i="193"/>
  <c r="L17" i="196"/>
  <c r="F31" i="193"/>
  <c r="F31" i="201"/>
  <c r="F31" i="194"/>
  <c r="AG16" i="197"/>
  <c r="AN16" i="39"/>
  <c r="J28" i="192"/>
  <c r="F28" i="193"/>
  <c r="F28" i="196"/>
  <c r="T18" i="195"/>
  <c r="S18" i="193"/>
  <c r="Z18" i="197"/>
  <c r="O18" i="196"/>
  <c r="Z31" i="192"/>
  <c r="AO9" i="39"/>
  <c r="AH9" i="197"/>
  <c r="W9" i="196"/>
  <c r="X85" i="31"/>
  <c r="AA9" i="193"/>
  <c r="F23" i="194"/>
  <c r="Q36" i="198"/>
  <c r="X18" i="192"/>
  <c r="AE30" i="194"/>
  <c r="AF30" i="197"/>
  <c r="S22" i="195"/>
  <c r="Q22" i="198"/>
  <c r="AF22" i="39"/>
  <c r="H26" i="203"/>
  <c r="H26" i="205"/>
  <c r="H26" i="193"/>
  <c r="O26" i="199"/>
  <c r="O26" i="202"/>
  <c r="L26" i="204"/>
  <c r="L26" i="192"/>
  <c r="H26" i="194"/>
  <c r="O29" i="202"/>
  <c r="H29" i="194"/>
  <c r="H29" i="206"/>
  <c r="O29" i="39"/>
  <c r="O29" i="197"/>
  <c r="L29" i="200"/>
  <c r="O29" i="199"/>
  <c r="H29" i="205"/>
  <c r="O34" i="193"/>
  <c r="K34" i="196"/>
  <c r="AC34" i="39"/>
  <c r="T34" i="192"/>
  <c r="AA28" i="198"/>
  <c r="AB28" i="193"/>
  <c r="AH28" i="194"/>
  <c r="X28" i="196"/>
  <c r="H29" i="196"/>
  <c r="P34" i="195"/>
  <c r="W8" i="192"/>
  <c r="Y8" i="197"/>
  <c r="S8" i="195"/>
  <c r="N8" i="196"/>
  <c r="AF8" i="39"/>
  <c r="V26" i="192"/>
  <c r="W26" i="194"/>
  <c r="W28" i="194"/>
  <c r="M28" i="196"/>
  <c r="Q28" i="193"/>
  <c r="AF9" i="192"/>
  <c r="R30" i="193"/>
  <c r="X30" i="194"/>
  <c r="Y35" i="192"/>
  <c r="AH35" i="39"/>
  <c r="S35" i="198"/>
  <c r="U35" i="195"/>
  <c r="K28" i="198"/>
  <c r="R28" i="199"/>
  <c r="K28" i="201"/>
  <c r="M25" i="198"/>
  <c r="O25" i="195"/>
  <c r="S25" i="192"/>
  <c r="K29" i="201"/>
  <c r="K29" i="198"/>
  <c r="R29" i="199"/>
  <c r="K29" i="194"/>
  <c r="F15" i="201"/>
  <c r="M15" i="39"/>
  <c r="F15" i="194"/>
  <c r="F15" i="196"/>
  <c r="F15" i="203"/>
  <c r="F15" i="193"/>
  <c r="J15" i="195"/>
  <c r="J15" i="200"/>
  <c r="Q26" i="194"/>
  <c r="Q26" i="201"/>
  <c r="X26" i="39"/>
  <c r="O18" i="192"/>
  <c r="H28" i="206"/>
  <c r="O28" i="202"/>
  <c r="U31" i="194"/>
  <c r="F23" i="205"/>
  <c r="J9" i="192"/>
  <c r="AC31" i="39"/>
  <c r="F23" i="193"/>
  <c r="M9" i="39"/>
  <c r="Z33" i="192"/>
  <c r="F20" i="196"/>
  <c r="J31" i="200"/>
  <c r="O26" i="197"/>
  <c r="AC16" i="197"/>
  <c r="H28" i="196"/>
  <c r="K31" i="196"/>
  <c r="R34" i="199"/>
  <c r="X28" i="195"/>
  <c r="AH18" i="39"/>
  <c r="F9" i="201"/>
  <c r="T33" i="198"/>
  <c r="Y13" i="197"/>
  <c r="F20" i="205"/>
  <c r="AD22" i="39"/>
  <c r="U18" i="199"/>
  <c r="H28" i="193"/>
  <c r="H28" i="203"/>
  <c r="V31" i="197"/>
  <c r="J23" i="204"/>
  <c r="M23" i="202"/>
  <c r="Y18" i="192"/>
  <c r="F9" i="196"/>
  <c r="J9" i="204"/>
  <c r="AI33" i="39"/>
  <c r="M31" i="39"/>
  <c r="L26" i="195"/>
  <c r="R28" i="197"/>
  <c r="AG10" i="39"/>
  <c r="W90" i="31"/>
  <c r="P22" i="193"/>
  <c r="K29" i="205"/>
  <c r="Y18" i="194"/>
  <c r="L32" i="192"/>
  <c r="L29" i="204"/>
  <c r="S19" i="198"/>
  <c r="F15" i="206"/>
  <c r="R36" i="39"/>
  <c r="Q16" i="198"/>
  <c r="AP28" i="39"/>
  <c r="O25" i="198"/>
  <c r="L25" i="196"/>
  <c r="AA33" i="197"/>
  <c r="Y33" i="192"/>
  <c r="AN24" i="39"/>
  <c r="AH16" i="194"/>
  <c r="L32" i="196"/>
  <c r="O32" i="198"/>
  <c r="Q32" i="195"/>
  <c r="P16" i="195"/>
  <c r="N16" i="198"/>
  <c r="AB9" i="194"/>
  <c r="AC9" i="197"/>
  <c r="X11" i="195"/>
  <c r="V11" i="198"/>
  <c r="AA36" i="198"/>
  <c r="AP36" i="39"/>
  <c r="AG36" i="192"/>
  <c r="AH36" i="194"/>
  <c r="R18" i="198"/>
  <c r="U34" i="192"/>
  <c r="W34" i="197"/>
  <c r="Q34" i="195"/>
  <c r="L34" i="196"/>
  <c r="V34" i="194"/>
  <c r="X36" i="196"/>
  <c r="AF13" i="192"/>
  <c r="AB13" i="195"/>
  <c r="AA29" i="192"/>
  <c r="W29" i="195"/>
  <c r="AJ29" i="39"/>
  <c r="X21" i="198"/>
  <c r="AD21" i="192"/>
  <c r="Y21" i="193"/>
  <c r="AE21" i="194"/>
  <c r="W28" i="196"/>
  <c r="AH28" i="197"/>
  <c r="X104" i="31"/>
  <c r="AB28" i="195"/>
  <c r="AF28" i="192"/>
  <c r="P18" i="196"/>
  <c r="AD23" i="197"/>
  <c r="W15" i="193"/>
  <c r="AK15" i="39"/>
  <c r="X19" i="194"/>
  <c r="R19" i="193"/>
  <c r="F20" i="193"/>
  <c r="F20" i="203"/>
  <c r="J20" i="192"/>
  <c r="AD20" i="39"/>
  <c r="L20" i="196"/>
  <c r="P20" i="193"/>
  <c r="U20" i="192"/>
  <c r="Y23" i="193"/>
  <c r="Z23" i="195"/>
  <c r="AF23" i="197"/>
  <c r="AE23" i="194"/>
  <c r="AE14" i="192"/>
  <c r="Y14" i="198"/>
  <c r="V14" i="196"/>
  <c r="AG14" i="197"/>
  <c r="AA18" i="197"/>
  <c r="U11" i="198"/>
  <c r="V108" i="31"/>
  <c r="R32" i="195"/>
  <c r="W32" i="194"/>
  <c r="M32" i="196"/>
  <c r="AO28" i="39"/>
  <c r="X23" i="198"/>
  <c r="AL10" i="39"/>
  <c r="AD10" i="194"/>
  <c r="AH165" i="31"/>
  <c r="N12" i="194"/>
  <c r="K12" i="203"/>
  <c r="U12" i="39"/>
  <c r="O12" i="192"/>
  <c r="K12" i="193"/>
  <c r="F35" i="205"/>
  <c r="M35" i="202"/>
  <c r="J35" i="204"/>
  <c r="M35" i="197"/>
  <c r="AA22" i="195"/>
  <c r="Z22" i="193"/>
  <c r="AG22" i="197"/>
  <c r="V22" i="196"/>
  <c r="AF37" i="194"/>
  <c r="V37" i="196"/>
  <c r="AA37" i="195"/>
  <c r="AE37" i="192"/>
  <c r="K34" i="201"/>
  <c r="M23" i="197"/>
  <c r="H26" i="198"/>
  <c r="AJ11" i="39"/>
  <c r="O22" i="198"/>
  <c r="R29" i="39"/>
  <c r="X26" i="195"/>
  <c r="X13" i="199"/>
  <c r="H29" i="193"/>
  <c r="Y19" i="197"/>
  <c r="M15" i="199"/>
  <c r="M35" i="199"/>
  <c r="U8" i="197"/>
  <c r="F19" i="194"/>
  <c r="J19" i="195"/>
  <c r="F19" i="201"/>
  <c r="H19" i="203"/>
  <c r="O19" i="202"/>
  <c r="H19" i="194"/>
  <c r="R29" i="193"/>
  <c r="Q29" i="198"/>
  <c r="S29" i="195"/>
  <c r="X29" i="194"/>
  <c r="O35" i="193"/>
  <c r="AC35" i="39"/>
  <c r="P23" i="193"/>
  <c r="O23" i="198"/>
  <c r="AG28" i="194"/>
  <c r="Y37" i="198"/>
  <c r="Z21" i="195"/>
  <c r="X9" i="197"/>
  <c r="R9" i="195"/>
  <c r="V85" i="31"/>
  <c r="V9" i="192"/>
  <c r="P22" i="198"/>
  <c r="R22" i="195"/>
  <c r="AE22" i="39"/>
  <c r="M22" i="196"/>
  <c r="U35" i="196"/>
  <c r="F12" i="193"/>
  <c r="F12" i="194"/>
  <c r="N31" i="193"/>
  <c r="O31" i="195"/>
  <c r="T31" i="194"/>
  <c r="M31" i="198"/>
  <c r="S19" i="192"/>
  <c r="N19" i="193"/>
  <c r="U19" i="197"/>
  <c r="T19" i="194"/>
  <c r="AF36" i="39"/>
  <c r="X36" i="194"/>
  <c r="N36" i="196"/>
  <c r="S36" i="195"/>
  <c r="M16" i="200"/>
  <c r="L16" i="194"/>
  <c r="I16" i="193"/>
  <c r="L16" i="201"/>
  <c r="N13" i="193"/>
  <c r="J19" i="196"/>
  <c r="M16" i="192"/>
  <c r="Z28" i="198"/>
  <c r="AF21" i="197"/>
  <c r="AG9" i="194"/>
  <c r="AD17" i="197"/>
  <c r="W17" i="193"/>
  <c r="AE27" i="197"/>
  <c r="Y27" i="195"/>
  <c r="T27" i="196"/>
  <c r="AL27" i="39"/>
  <c r="K36" i="205"/>
  <c r="K36" i="201"/>
  <c r="R36" i="202"/>
  <c r="K36" i="194"/>
  <c r="N19" i="201"/>
  <c r="O19" i="200"/>
  <c r="K19" i="203"/>
  <c r="N19" i="194"/>
  <c r="AI13" i="39"/>
  <c r="F23" i="196"/>
  <c r="R26" i="197"/>
  <c r="H26" i="206"/>
  <c r="X24" i="194"/>
  <c r="N24" i="196"/>
  <c r="Q24" i="198"/>
  <c r="N11" i="196"/>
  <c r="Q11" i="198"/>
  <c r="W11" i="192"/>
  <c r="S11" i="195"/>
  <c r="X11" i="194"/>
  <c r="AI32" i="39"/>
  <c r="Q32" i="196"/>
  <c r="AA32" i="194"/>
  <c r="Q33" i="196"/>
  <c r="V33" i="195"/>
  <c r="R13" i="193"/>
  <c r="K18" i="203"/>
  <c r="R34" i="39"/>
  <c r="J23" i="195"/>
  <c r="U18" i="195"/>
  <c r="F28" i="194"/>
  <c r="R29" i="197"/>
  <c r="V26" i="198"/>
  <c r="Q13" i="201"/>
  <c r="T27" i="192"/>
  <c r="L29" i="192"/>
  <c r="K19" i="193"/>
  <c r="M15" i="202"/>
  <c r="K36" i="198"/>
  <c r="AD24" i="197"/>
  <c r="Z19" i="197"/>
  <c r="M34" i="197"/>
  <c r="F34" i="201"/>
  <c r="X30" i="195"/>
  <c r="V30" i="198"/>
  <c r="Y22" i="198"/>
  <c r="AC27" i="192"/>
  <c r="Z37" i="193"/>
  <c r="U10" i="197"/>
  <c r="N10" i="193"/>
  <c r="AB10" i="39"/>
  <c r="O37" i="193"/>
  <c r="V37" i="197"/>
  <c r="P37" i="195"/>
  <c r="K37" i="196"/>
  <c r="AB18" i="39"/>
  <c r="O18" i="195"/>
  <c r="U18" i="197"/>
  <c r="M18" i="198"/>
  <c r="AB14" i="192"/>
  <c r="AK14" i="39"/>
  <c r="S14" i="196"/>
  <c r="AD14" i="197"/>
  <c r="AA25" i="194"/>
  <c r="AB25" i="197"/>
  <c r="V37" i="193"/>
  <c r="R37" i="196"/>
  <c r="O17" i="202"/>
  <c r="H17" i="196"/>
  <c r="H17" i="201"/>
  <c r="L17" i="192"/>
  <c r="F26" i="196"/>
  <c r="F26" i="198"/>
  <c r="F26" i="206"/>
  <c r="F26" i="194"/>
  <c r="V21" i="192"/>
  <c r="P21" i="198"/>
  <c r="U19" i="195"/>
  <c r="AA19" i="197"/>
  <c r="AH19" i="39"/>
  <c r="P19" i="196"/>
  <c r="M26" i="202"/>
  <c r="V22" i="194"/>
  <c r="L22" i="196"/>
  <c r="U22" i="192"/>
  <c r="Q22" i="195"/>
  <c r="O14" i="193"/>
  <c r="N14" i="198"/>
  <c r="M16" i="39"/>
  <c r="J16" i="204"/>
  <c r="J16" i="200"/>
  <c r="J16" i="195"/>
  <c r="R16" i="197"/>
  <c r="R16" i="199"/>
  <c r="K16" i="194"/>
  <c r="AA24" i="195"/>
  <c r="Z24" i="193"/>
  <c r="V24" i="196"/>
  <c r="AF24" i="194"/>
  <c r="J23" i="200"/>
  <c r="J26" i="192"/>
  <c r="M12" i="197"/>
  <c r="Y33" i="195"/>
  <c r="O27" i="197"/>
  <c r="L27" i="204"/>
  <c r="L26" i="201"/>
  <c r="S26" i="39"/>
  <c r="L26" i="194"/>
  <c r="S26" i="199"/>
  <c r="AE16" i="197"/>
  <c r="X16" i="193"/>
  <c r="AC16" i="192"/>
  <c r="AL16" i="39"/>
  <c r="F9" i="194"/>
  <c r="F9" i="203"/>
  <c r="M9" i="197"/>
  <c r="M9" i="202"/>
  <c r="R19" i="197"/>
  <c r="R19" i="202"/>
  <c r="K19" i="205"/>
  <c r="K19" i="201"/>
  <c r="J23" i="192"/>
  <c r="U19" i="39"/>
  <c r="O19" i="195"/>
  <c r="S16" i="39"/>
  <c r="AD16" i="194"/>
  <c r="P37" i="198"/>
  <c r="W37" i="194"/>
  <c r="L35" i="194"/>
  <c r="M35" i="192"/>
  <c r="R20" i="197"/>
  <c r="K20" i="198"/>
  <c r="K20" i="194"/>
  <c r="R20" i="199"/>
  <c r="O20" i="192"/>
  <c r="U20" i="39"/>
  <c r="K20" i="203"/>
  <c r="O20" i="200"/>
  <c r="N8" i="193"/>
  <c r="M8" i="198"/>
  <c r="AB8" i="39"/>
  <c r="J8" i="196"/>
  <c r="U37" i="199"/>
  <c r="Z18" i="194"/>
  <c r="W24" i="192"/>
  <c r="O28" i="39"/>
  <c r="H28" i="201"/>
  <c r="K37" i="193"/>
  <c r="W13" i="192"/>
  <c r="H17" i="194"/>
  <c r="U18" i="39"/>
  <c r="M23" i="39"/>
  <c r="K16" i="201"/>
  <c r="J31" i="204"/>
  <c r="H26" i="201"/>
  <c r="F28" i="198"/>
  <c r="I26" i="203"/>
  <c r="R29" i="202"/>
  <c r="H27" i="203"/>
  <c r="Q20" i="195"/>
  <c r="L29" i="195"/>
  <c r="T32" i="192"/>
  <c r="Z19" i="194"/>
  <c r="Q17" i="195"/>
  <c r="F15" i="198"/>
  <c r="R36" i="199"/>
  <c r="AC24" i="194"/>
  <c r="X26" i="199"/>
  <c r="AA16" i="194"/>
  <c r="AF22" i="194"/>
  <c r="AD27" i="194"/>
  <c r="AI28" i="197"/>
  <c r="AB36" i="193"/>
  <c r="AG37" i="197"/>
  <c r="V10" i="195"/>
  <c r="AE165" i="31"/>
  <c r="Q10" i="207" s="1"/>
  <c r="Z10" i="192"/>
  <c r="T10" i="198"/>
  <c r="U10" i="193"/>
  <c r="Z37" i="192"/>
  <c r="T37" i="198"/>
  <c r="Q37" i="196"/>
  <c r="U37" i="193"/>
  <c r="T24" i="194"/>
  <c r="S24" i="192"/>
  <c r="U35" i="197"/>
  <c r="J35" i="196"/>
  <c r="O35" i="195"/>
  <c r="T35" i="194"/>
  <c r="AB35" i="39"/>
  <c r="S35" i="192"/>
  <c r="M35" i="198"/>
  <c r="N35" i="193"/>
  <c r="AO21" i="39"/>
  <c r="AH21" i="197"/>
  <c r="AA21" i="193"/>
  <c r="AG21" i="194"/>
  <c r="AB21" i="195"/>
  <c r="AF21" i="192"/>
  <c r="Z21" i="198"/>
  <c r="X97" i="31"/>
  <c r="AG14" i="192"/>
  <c r="AB14" i="193"/>
  <c r="AA14" i="198"/>
  <c r="AC14" i="195"/>
  <c r="AP14" i="39"/>
  <c r="AI14" i="197"/>
  <c r="X14" i="196"/>
  <c r="AH14" i="194"/>
  <c r="AF25" i="197"/>
  <c r="AE25" i="194"/>
  <c r="U25" i="196"/>
  <c r="AM25" i="39"/>
  <c r="X25" i="198"/>
  <c r="Y25" i="193"/>
  <c r="Z25" i="195"/>
  <c r="AD25" i="192"/>
  <c r="AC16" i="194"/>
  <c r="X16" i="195"/>
  <c r="W16" i="193"/>
  <c r="S16" i="196"/>
  <c r="V16" i="198"/>
  <c r="AB16" i="192"/>
  <c r="AK16" i="39"/>
  <c r="AD16" i="197"/>
  <c r="Z25" i="194"/>
  <c r="U25" i="195"/>
  <c r="Y25" i="192"/>
  <c r="AA25" i="197"/>
  <c r="S25" i="198"/>
  <c r="AH25" i="39"/>
  <c r="P25" i="196"/>
  <c r="T25" i="193"/>
  <c r="AF17" i="194"/>
  <c r="V17" i="196"/>
  <c r="AE17" i="192"/>
  <c r="AG17" i="197"/>
  <c r="AA17" i="195"/>
  <c r="Z17" i="193"/>
  <c r="Y17" i="198"/>
  <c r="AN17" i="39"/>
  <c r="AC13" i="192"/>
  <c r="Y13" i="195"/>
  <c r="AE13" i="197"/>
  <c r="AD13" i="194"/>
  <c r="X13" i="193"/>
  <c r="AL13" i="39"/>
  <c r="T13" i="196"/>
  <c r="W13" i="198"/>
  <c r="U11" i="196"/>
  <c r="Y11" i="193"/>
  <c r="AM11" i="39"/>
  <c r="AE11" i="194"/>
  <c r="Z11" i="195"/>
  <c r="AD11" i="192"/>
  <c r="AF11" i="197"/>
  <c r="X11" i="198"/>
  <c r="X35" i="196"/>
  <c r="AC35" i="195"/>
  <c r="AP35" i="39"/>
  <c r="AG35" i="192"/>
  <c r="AH35" i="194"/>
  <c r="AI35" i="197"/>
  <c r="AB35" i="193"/>
  <c r="AA35" i="198"/>
  <c r="AG10" i="197"/>
  <c r="V10" i="196"/>
  <c r="AF10" i="194"/>
  <c r="Y10" i="198"/>
  <c r="AJ165" i="31"/>
  <c r="T10" i="208" s="1"/>
  <c r="AE10" i="192"/>
  <c r="Z10" i="193"/>
  <c r="AA10" i="195"/>
  <c r="AN10" i="39"/>
  <c r="Z33" i="197"/>
  <c r="O33" i="196"/>
  <c r="X33" i="192"/>
  <c r="T33" i="195"/>
  <c r="R33" i="198"/>
  <c r="AG33" i="39"/>
  <c r="S33" i="193"/>
  <c r="Y33" i="194"/>
  <c r="O16" i="196"/>
  <c r="T16" i="195"/>
  <c r="AG16" i="39"/>
  <c r="Y16" i="194"/>
  <c r="X16" i="192"/>
  <c r="Z16" i="197"/>
  <c r="R16" i="198"/>
  <c r="S16" i="193"/>
  <c r="AG26" i="194"/>
  <c r="AO26" i="39"/>
  <c r="Z26" i="198"/>
  <c r="X102" i="31"/>
  <c r="AH26" i="197"/>
  <c r="AF26" i="192"/>
  <c r="AB26" i="195"/>
  <c r="AA26" i="193"/>
  <c r="T18" i="198"/>
  <c r="Z18" i="192"/>
  <c r="AA18" i="194"/>
  <c r="AI18" i="39"/>
  <c r="Q18" i="196"/>
  <c r="Q28" i="196"/>
  <c r="V28" i="195"/>
  <c r="AA28" i="194"/>
  <c r="AI28" i="39"/>
  <c r="U28" i="193"/>
  <c r="T28" i="198"/>
  <c r="Z28" i="192"/>
  <c r="R24" i="198"/>
  <c r="S24" i="193"/>
  <c r="Y24" i="194"/>
  <c r="X24" i="192"/>
  <c r="AD12" i="194"/>
  <c r="AC12" i="192"/>
  <c r="AE12" i="197"/>
  <c r="X12" i="193"/>
  <c r="AL12" i="39"/>
  <c r="T12" i="196"/>
  <c r="Y12" i="195"/>
  <c r="W12" i="198"/>
  <c r="AB28" i="197"/>
  <c r="W21" i="196"/>
  <c r="AK8" i="39"/>
  <c r="S8" i="196"/>
  <c r="U19" i="194"/>
  <c r="T19" i="192"/>
  <c r="AC19" i="39"/>
  <c r="N19" i="198"/>
  <c r="P19" i="195"/>
  <c r="K19" i="196"/>
  <c r="O19" i="193"/>
  <c r="W26" i="196"/>
  <c r="V21" i="197"/>
  <c r="U21" i="194"/>
  <c r="P21" i="195"/>
  <c r="AC21" i="39"/>
  <c r="N21" i="198"/>
  <c r="T21" i="192"/>
  <c r="O21" i="193"/>
  <c r="Z12" i="194"/>
  <c r="U12" i="195"/>
  <c r="AA12" i="197"/>
  <c r="AH12" i="39"/>
  <c r="V9" i="197"/>
  <c r="T9" i="192"/>
  <c r="P9" i="195"/>
  <c r="N9" i="198"/>
  <c r="K9" i="196"/>
  <c r="AC9" i="39"/>
  <c r="U9" i="194"/>
  <c r="Z8" i="195"/>
  <c r="AM8" i="39"/>
  <c r="AD8" i="192"/>
  <c r="AF8" i="197"/>
  <c r="X8" i="198"/>
  <c r="AI162" i="31"/>
  <c r="R23" i="198"/>
  <c r="S23" i="193"/>
  <c r="X23" i="192"/>
  <c r="AG23" i="39"/>
  <c r="O23" i="196"/>
  <c r="Z23" i="197"/>
  <c r="L20" i="194"/>
  <c r="S20" i="199"/>
  <c r="L20" i="201"/>
  <c r="I20" i="193"/>
  <c r="K32" i="205"/>
  <c r="X27" i="194"/>
  <c r="S27" i="195"/>
  <c r="U8" i="196"/>
  <c r="S35" i="193"/>
  <c r="X35" i="192"/>
  <c r="R35" i="198"/>
  <c r="Z35" i="197"/>
  <c r="T35" i="195"/>
  <c r="AG35" i="39"/>
  <c r="Y35" i="194"/>
  <c r="AD9" i="197"/>
  <c r="AK9" i="39"/>
  <c r="S9" i="196"/>
  <c r="V9" i="198"/>
  <c r="P16" i="193"/>
  <c r="L16" i="196"/>
  <c r="W16" i="197"/>
  <c r="X32" i="196"/>
  <c r="AB32" i="193"/>
  <c r="AG32" i="192"/>
  <c r="AP32" i="39"/>
  <c r="AH32" i="194"/>
  <c r="O18" i="193"/>
  <c r="T18" i="192"/>
  <c r="P18" i="195"/>
  <c r="N18" i="198"/>
  <c r="AC18" i="39"/>
  <c r="U18" i="194"/>
  <c r="V18" i="197"/>
  <c r="U37" i="196"/>
  <c r="Z37" i="195"/>
  <c r="AF37" i="197"/>
  <c r="Y37" i="193"/>
  <c r="AD37" i="192"/>
  <c r="AM37" i="39"/>
  <c r="S13" i="193"/>
  <c r="X13" i="192"/>
  <c r="Z13" i="197"/>
  <c r="O13" i="196"/>
  <c r="AG13" i="39"/>
  <c r="Z34" i="198"/>
  <c r="AO34" i="39"/>
  <c r="AG34" i="194"/>
  <c r="W34" i="196"/>
  <c r="AH34" i="197"/>
  <c r="AA34" i="193"/>
  <c r="AF34" i="192"/>
  <c r="K23" i="193"/>
  <c r="N23" i="194"/>
  <c r="O23" i="192"/>
  <c r="U23" i="199"/>
  <c r="U23" i="39"/>
  <c r="V34" i="196"/>
  <c r="AG34" i="197"/>
  <c r="AF34" i="194"/>
  <c r="Y34" i="198"/>
  <c r="AN34" i="39"/>
  <c r="Z34" i="193"/>
  <c r="AB11" i="39"/>
  <c r="Q33" i="194"/>
  <c r="S19" i="39"/>
  <c r="AC32" i="195"/>
  <c r="R24" i="199"/>
  <c r="L36" i="196"/>
  <c r="L33" i="196"/>
  <c r="K32" i="194"/>
  <c r="AJ34" i="39"/>
  <c r="N26" i="194"/>
  <c r="S9" i="198"/>
  <c r="AA9" i="197"/>
  <c r="Z9" i="194"/>
  <c r="AH23" i="194"/>
  <c r="AA23" i="198"/>
  <c r="V9" i="193"/>
  <c r="R9" i="196"/>
  <c r="AA9" i="192"/>
  <c r="W85" i="31"/>
  <c r="U9" i="198"/>
  <c r="T13" i="194"/>
  <c r="J13" i="196"/>
  <c r="M13" i="198"/>
  <c r="O13" i="195"/>
  <c r="F31" i="198"/>
  <c r="M31" i="199"/>
  <c r="F31" i="206"/>
  <c r="F31" i="205"/>
  <c r="AB30" i="195"/>
  <c r="AG30" i="194"/>
  <c r="AH30" i="197"/>
  <c r="W30" i="196"/>
  <c r="AA30" i="193"/>
  <c r="AF30" i="192"/>
  <c r="Z30" i="198"/>
  <c r="R10" i="197"/>
  <c r="K10" i="205"/>
  <c r="R10" i="199"/>
  <c r="R10" i="202"/>
  <c r="N165" i="31"/>
  <c r="N10" i="209" s="1"/>
  <c r="K10" i="198"/>
  <c r="J32" i="196"/>
  <c r="O32" i="195"/>
  <c r="M32" i="198"/>
  <c r="S32" i="192"/>
  <c r="U32" i="197"/>
  <c r="T32" i="194"/>
  <c r="J28" i="204"/>
  <c r="F28" i="205"/>
  <c r="M28" i="197"/>
  <c r="M28" i="199"/>
  <c r="F28" i="203"/>
  <c r="J28" i="195"/>
  <c r="J24" i="31"/>
  <c r="G8" i="168" s="1"/>
  <c r="X33" i="199"/>
  <c r="AA11" i="192"/>
  <c r="S19" i="199"/>
  <c r="O34" i="196"/>
  <c r="M28" i="39"/>
  <c r="V27" i="198"/>
  <c r="S20" i="39"/>
  <c r="R34" i="196"/>
  <c r="T12" i="193"/>
  <c r="AC11" i="39"/>
  <c r="M8" i="200"/>
  <c r="S13" i="192"/>
  <c r="AJ9" i="39"/>
  <c r="S30" i="39"/>
  <c r="O9" i="193"/>
  <c r="K10" i="201"/>
  <c r="T13" i="195"/>
  <c r="O35" i="196"/>
  <c r="K23" i="203"/>
  <c r="AA31" i="193"/>
  <c r="AI32" i="197"/>
  <c r="AC162" i="31"/>
  <c r="T9" i="195"/>
  <c r="R37" i="198"/>
  <c r="O37" i="196"/>
  <c r="X37" i="192"/>
  <c r="Z37" i="197"/>
  <c r="X37" i="198"/>
  <c r="AG29" i="197"/>
  <c r="M12" i="39"/>
  <c r="F12" i="196"/>
  <c r="K26" i="194"/>
  <c r="R26" i="39"/>
  <c r="T19" i="196"/>
  <c r="AE19" i="197"/>
  <c r="X19" i="193"/>
  <c r="I10" i="193"/>
  <c r="M10" i="200"/>
  <c r="H15" i="205"/>
  <c r="L15" i="192"/>
  <c r="O15" i="39"/>
  <c r="R29" i="196"/>
  <c r="V29" i="193"/>
  <c r="W105" i="31"/>
  <c r="AB29" i="194"/>
  <c r="AC29" i="197"/>
  <c r="U29" i="198"/>
  <c r="S31" i="192"/>
  <c r="U31" i="197"/>
  <c r="J31" i="196"/>
  <c r="AG16" i="192"/>
  <c r="AB16" i="193"/>
  <c r="AA16" i="198"/>
  <c r="AP16" i="39"/>
  <c r="X16" i="196"/>
  <c r="AI16" i="197"/>
  <c r="Y34" i="193"/>
  <c r="Z34" i="195"/>
  <c r="U34" i="196"/>
  <c r="AF34" i="197"/>
  <c r="AE34" i="194"/>
  <c r="AM34" i="39"/>
  <c r="X34" i="198"/>
  <c r="X20" i="39"/>
  <c r="Q20" i="201"/>
  <c r="Q20" i="194"/>
  <c r="X20" i="199"/>
  <c r="AG21" i="39"/>
  <c r="Y21" i="194"/>
  <c r="X21" i="192"/>
  <c r="Z21" i="197"/>
  <c r="R21" i="198"/>
  <c r="T21" i="195"/>
  <c r="AB12" i="39"/>
  <c r="U12" i="197"/>
  <c r="S12" i="192"/>
  <c r="T12" i="194"/>
  <c r="O34" i="199"/>
  <c r="H34" i="203"/>
  <c r="H34" i="201"/>
  <c r="H34" i="205"/>
  <c r="O34" i="39"/>
  <c r="O34" i="202"/>
  <c r="L34" i="200"/>
  <c r="H34" i="206"/>
  <c r="L34" i="195"/>
  <c r="O34" i="197"/>
  <c r="H34" i="193"/>
  <c r="L34" i="204"/>
  <c r="K24" i="201"/>
  <c r="V33" i="194"/>
  <c r="U35" i="199"/>
  <c r="N26" i="201"/>
  <c r="AB35" i="192"/>
  <c r="V35" i="198"/>
  <c r="X8" i="193"/>
  <c r="Y8" i="195"/>
  <c r="AE8" i="197"/>
  <c r="AC8" i="192"/>
  <c r="AD8" i="194"/>
  <c r="T8" i="196"/>
  <c r="AC17" i="197"/>
  <c r="R17" i="196"/>
  <c r="AB17" i="194"/>
  <c r="U17" i="198"/>
  <c r="AA17" i="192"/>
  <c r="AJ17" i="39"/>
  <c r="W17" i="195"/>
  <c r="AE20" i="197"/>
  <c r="AL20" i="39"/>
  <c r="AC20" i="192"/>
  <c r="Y20" i="195"/>
  <c r="X20" i="193"/>
  <c r="U26" i="192"/>
  <c r="O26" i="198"/>
  <c r="Q26" i="195"/>
  <c r="L26" i="196"/>
  <c r="P26" i="193"/>
  <c r="W26" i="197"/>
  <c r="K17" i="205"/>
  <c r="K17" i="198"/>
  <c r="R17" i="199"/>
  <c r="R17" i="197"/>
  <c r="K17" i="203"/>
  <c r="N17" i="201"/>
  <c r="U17" i="199"/>
  <c r="O17" i="192"/>
  <c r="K17" i="193"/>
  <c r="N17" i="194"/>
  <c r="U17" i="39"/>
  <c r="AB12" i="192"/>
  <c r="U36" i="192"/>
  <c r="O33" i="200"/>
  <c r="S36" i="196"/>
  <c r="W35" i="193"/>
  <c r="X110" i="31"/>
  <c r="AD29" i="39"/>
  <c r="J11" i="196"/>
  <c r="U33" i="199"/>
  <c r="R11" i="196"/>
  <c r="I19" i="203"/>
  <c r="S12" i="198"/>
  <c r="L8" i="201"/>
  <c r="J36" i="196"/>
  <c r="M36" i="198"/>
  <c r="Y8" i="193"/>
  <c r="O17" i="199"/>
  <c r="H17" i="206"/>
  <c r="O17" i="39"/>
  <c r="H17" i="203"/>
  <c r="O17" i="197"/>
  <c r="L17" i="200"/>
  <c r="L17" i="195"/>
  <c r="H17" i="198"/>
  <c r="H32" i="196"/>
  <c r="H32" i="193"/>
  <c r="O32" i="39"/>
  <c r="L32" i="195"/>
  <c r="H32" i="205"/>
  <c r="H32" i="201"/>
  <c r="L32" i="200"/>
  <c r="L32" i="204"/>
  <c r="N21" i="196"/>
  <c r="X21" i="194"/>
  <c r="S21" i="195"/>
  <c r="R21" i="193"/>
  <c r="F26" i="201"/>
  <c r="J26" i="195"/>
  <c r="T37" i="196"/>
  <c r="Y37" i="195"/>
  <c r="AD37" i="194"/>
  <c r="X37" i="193"/>
  <c r="W37" i="198"/>
  <c r="AC37" i="192"/>
  <c r="Q21" i="193"/>
  <c r="X21" i="197"/>
  <c r="W21" i="194"/>
  <c r="R21" i="195"/>
  <c r="M21" i="196"/>
  <c r="V97" i="31"/>
  <c r="S33" i="196"/>
  <c r="S11" i="192"/>
  <c r="F26" i="193"/>
  <c r="F31" i="203"/>
  <c r="R24" i="39"/>
  <c r="W12" i="193"/>
  <c r="M11" i="198"/>
  <c r="N33" i="194"/>
  <c r="Q33" i="201"/>
  <c r="W36" i="193"/>
  <c r="F26" i="205"/>
  <c r="J31" i="195"/>
  <c r="AC11" i="197"/>
  <c r="AD35" i="197"/>
  <c r="M19" i="200"/>
  <c r="T34" i="195"/>
  <c r="F28" i="206"/>
  <c r="K17" i="194"/>
  <c r="H17" i="193"/>
  <c r="I20" i="203"/>
  <c r="Y21" i="197"/>
  <c r="P12" i="196"/>
  <c r="H32" i="194"/>
  <c r="AB13" i="39"/>
  <c r="W9" i="195"/>
  <c r="S30" i="199"/>
  <c r="AE21" i="39"/>
  <c r="T9" i="193"/>
  <c r="K10" i="194"/>
  <c r="AB32" i="39"/>
  <c r="S21" i="193"/>
  <c r="Y13" i="194"/>
  <c r="O23" i="200"/>
  <c r="AF19" i="197"/>
  <c r="AE34" i="192"/>
  <c r="AE37" i="194"/>
  <c r="AL37" i="39"/>
  <c r="N10" i="198"/>
  <c r="Y165" i="31"/>
  <c r="Y164" i="31" s="1"/>
  <c r="J15" i="196"/>
  <c r="M15" i="198"/>
  <c r="T15" i="194"/>
  <c r="AB15" i="39"/>
  <c r="U15" i="197"/>
  <c r="AA26" i="198"/>
  <c r="AB26" i="193"/>
  <c r="AC26" i="195"/>
  <c r="AG26" i="192"/>
  <c r="X26" i="196"/>
  <c r="AH26" i="194"/>
  <c r="R32" i="39"/>
  <c r="R32" i="202"/>
  <c r="K32" i="201"/>
  <c r="K33" i="203"/>
  <c r="H34" i="198"/>
  <c r="L10" i="196"/>
  <c r="Q10" i="195"/>
  <c r="V10" i="194"/>
  <c r="P10" i="193"/>
  <c r="AD10" i="39"/>
  <c r="U10" i="192"/>
  <c r="Z165" i="31"/>
  <c r="P10" i="208" s="1"/>
  <c r="W10" i="197"/>
  <c r="U11" i="194"/>
  <c r="K11" i="196"/>
  <c r="P11" i="195"/>
  <c r="V11" i="197"/>
  <c r="AA34" i="192"/>
  <c r="W110" i="31"/>
  <c r="W34" i="195"/>
  <c r="AC34" i="197"/>
  <c r="Y28" i="195"/>
  <c r="AD28" i="194"/>
  <c r="T28" i="196"/>
  <c r="AC28" i="192"/>
  <c r="W28" i="198"/>
  <c r="U26" i="193"/>
  <c r="T26" i="198"/>
  <c r="AA26" i="194"/>
  <c r="Q26" i="196"/>
  <c r="AB26" i="197"/>
  <c r="Z26" i="192"/>
  <c r="AD18" i="192"/>
  <c r="AF18" i="197"/>
  <c r="Y18" i="193"/>
  <c r="X18" i="198"/>
  <c r="AM18" i="39"/>
  <c r="L8" i="194"/>
  <c r="I8" i="203"/>
  <c r="S8" i="199"/>
  <c r="I8" i="193"/>
  <c r="AN35" i="39"/>
  <c r="AA35" i="195"/>
  <c r="V35" i="196"/>
  <c r="AG35" i="197"/>
  <c r="AF35" i="194"/>
  <c r="Z35" i="193"/>
  <c r="T21" i="196"/>
  <c r="AE21" i="197"/>
  <c r="Y21" i="195"/>
  <c r="AC21" i="192"/>
  <c r="X21" i="193"/>
  <c r="AD21" i="194"/>
  <c r="Y18" i="195"/>
  <c r="AL18" i="39"/>
  <c r="X18" i="193"/>
  <c r="W18" i="198"/>
  <c r="AD18" i="194"/>
  <c r="AC18" i="192"/>
  <c r="T18" i="196"/>
  <c r="S27" i="196"/>
  <c r="AK27" i="39"/>
  <c r="AC27" i="194"/>
  <c r="X27" i="195"/>
  <c r="I23" i="203"/>
  <c r="L23" i="194"/>
  <c r="M23" i="192"/>
  <c r="S23" i="199"/>
  <c r="S23" i="39"/>
  <c r="I23" i="193"/>
  <c r="M23" i="200"/>
  <c r="Q29" i="195"/>
  <c r="AG34" i="39"/>
  <c r="AD16" i="39"/>
  <c r="R32" i="197"/>
  <c r="M12" i="198"/>
  <c r="O11" i="193"/>
  <c r="AD20" i="194"/>
  <c r="AE28" i="197"/>
  <c r="K35" i="203"/>
  <c r="M20" i="200"/>
  <c r="V26" i="194"/>
  <c r="V17" i="193"/>
  <c r="N23" i="201"/>
  <c r="W20" i="198"/>
  <c r="AA32" i="198"/>
  <c r="AL28" i="39"/>
  <c r="AF36" i="194"/>
  <c r="AA36" i="195"/>
  <c r="AG36" i="197"/>
  <c r="Y36" i="198"/>
  <c r="AN36" i="39"/>
  <c r="V36" i="196"/>
  <c r="J27" i="196"/>
  <c r="T27" i="194"/>
  <c r="N27" i="193"/>
  <c r="O27" i="195"/>
  <c r="S27" i="192"/>
  <c r="AB27" i="39"/>
  <c r="Z14" i="198"/>
  <c r="AG14" i="194"/>
  <c r="AH14" i="197"/>
  <c r="X90" i="31"/>
  <c r="W14" i="196"/>
  <c r="AO14" i="39"/>
  <c r="AA14" i="193"/>
  <c r="AB14" i="195"/>
  <c r="AK11" i="39"/>
  <c r="AB11" i="192"/>
  <c r="AC11" i="194"/>
  <c r="AD11" i="197"/>
  <c r="W11" i="193"/>
  <c r="S11" i="196"/>
  <c r="U29" i="192"/>
  <c r="K24" i="194"/>
  <c r="O36" i="198"/>
  <c r="K33" i="193"/>
  <c r="N35" i="201"/>
  <c r="AC36" i="194"/>
  <c r="L29" i="196"/>
  <c r="W29" i="197"/>
  <c r="K24" i="205"/>
  <c r="AD36" i="39"/>
  <c r="N11" i="193"/>
  <c r="U33" i="39"/>
  <c r="K35" i="193"/>
  <c r="V36" i="198"/>
  <c r="M26" i="199"/>
  <c r="M26" i="197"/>
  <c r="F31" i="196"/>
  <c r="M31" i="197"/>
  <c r="S35" i="196"/>
  <c r="Q16" i="195"/>
  <c r="F28" i="201"/>
  <c r="R17" i="202"/>
  <c r="L17" i="204"/>
  <c r="M20" i="192"/>
  <c r="W21" i="192"/>
  <c r="Y12" i="192"/>
  <c r="S8" i="39"/>
  <c r="H32" i="206"/>
  <c r="W9" i="193"/>
  <c r="U27" i="197"/>
  <c r="N15" i="193"/>
  <c r="R10" i="39"/>
  <c r="O17" i="200"/>
  <c r="N32" i="193"/>
  <c r="R13" i="198"/>
  <c r="H34" i="194"/>
  <c r="L23" i="201"/>
  <c r="W8" i="198"/>
  <c r="AA34" i="195"/>
  <c r="W29" i="193"/>
  <c r="AK29" i="39"/>
  <c r="AC29" i="194"/>
  <c r="S29" i="196"/>
  <c r="V29" i="198"/>
  <c r="AB29" i="192"/>
  <c r="AD29" i="197"/>
  <c r="AE37" i="197"/>
  <c r="Z36" i="193"/>
  <c r="AO30" i="39"/>
  <c r="O26" i="200"/>
  <c r="U26" i="199"/>
  <c r="K26" i="203"/>
  <c r="O26" i="192"/>
  <c r="X107" i="31"/>
  <c r="AG31" i="194"/>
  <c r="Z31" i="198"/>
  <c r="AB31" i="195"/>
  <c r="W31" i="196"/>
  <c r="AF31" i="192"/>
  <c r="AH31" i="197"/>
  <c r="AA29" i="195"/>
  <c r="Z29" i="193"/>
  <c r="AN29" i="39"/>
  <c r="Y29" i="198"/>
  <c r="AF29" i="194"/>
  <c r="AC24" i="192"/>
  <c r="X24" i="193"/>
  <c r="Y24" i="195"/>
  <c r="AL24" i="39"/>
  <c r="AD24" i="194"/>
  <c r="W24" i="198"/>
  <c r="AE24" i="197"/>
  <c r="X34" i="199"/>
  <c r="X34" i="39"/>
  <c r="Q34" i="201"/>
  <c r="AB36" i="192"/>
  <c r="X19" i="198"/>
  <c r="AE19" i="194"/>
  <c r="U19" i="196"/>
  <c r="Y19" i="193"/>
  <c r="AM19" i="39"/>
  <c r="Z19" i="195"/>
  <c r="Y17" i="195"/>
  <c r="T17" i="196"/>
  <c r="AE17" i="197"/>
  <c r="AL17" i="39"/>
  <c r="AC17" i="192"/>
  <c r="AD17" i="194"/>
  <c r="Z36" i="197"/>
  <c r="O36" i="196"/>
  <c r="AG36" i="39"/>
  <c r="X36" i="192"/>
  <c r="Y36" i="194"/>
  <c r="T36" i="195"/>
  <c r="S36" i="193"/>
  <c r="AH10" i="194"/>
  <c r="AL165" i="31"/>
  <c r="AL164" i="31" s="1"/>
  <c r="AB10" i="193"/>
  <c r="AC10" i="195"/>
  <c r="AG10" i="192"/>
  <c r="AA10" i="198"/>
  <c r="AP10" i="39"/>
  <c r="X10" i="196"/>
  <c r="L19" i="194"/>
  <c r="M19" i="192"/>
  <c r="L30" i="194"/>
  <c r="I30" i="203"/>
  <c r="I30" i="193"/>
  <c r="M30" i="192"/>
  <c r="AL36" i="39"/>
  <c r="AC36" i="192"/>
  <c r="AE36" i="197"/>
  <c r="Y36" i="195"/>
  <c r="W36" i="198"/>
  <c r="AD36" i="194"/>
  <c r="Y34" i="194"/>
  <c r="X34" i="192"/>
  <c r="R34" i="198"/>
  <c r="R24" i="197"/>
  <c r="W33" i="197"/>
  <c r="U35" i="39"/>
  <c r="W27" i="192"/>
  <c r="W27" i="193"/>
  <c r="M30" i="200"/>
  <c r="W11" i="195"/>
  <c r="AB11" i="194"/>
  <c r="AE8" i="194"/>
  <c r="AD12" i="197"/>
  <c r="AF27" i="39"/>
  <c r="Z34" i="197"/>
  <c r="R17" i="39"/>
  <c r="N11" i="198"/>
  <c r="O10" i="198"/>
  <c r="R36" i="198"/>
  <c r="AI26" i="197"/>
  <c r="V29" i="196"/>
  <c r="AG17" i="194"/>
  <c r="Z17" i="198"/>
  <c r="O17" i="198"/>
  <c r="W17" i="197"/>
  <c r="U17" i="192"/>
  <c r="AD17" i="39"/>
  <c r="V17" i="194"/>
  <c r="AE11" i="39"/>
  <c r="M11" i="196"/>
  <c r="X11" i="197"/>
  <c r="P11" i="198"/>
  <c r="V87" i="31"/>
  <c r="V11" i="192"/>
  <c r="R11" i="195"/>
  <c r="AF16" i="194"/>
  <c r="AA16" i="195"/>
  <c r="Y16" i="198"/>
  <c r="V16" i="196"/>
  <c r="AE16" i="192"/>
  <c r="Z16" i="193"/>
  <c r="W29" i="196"/>
  <c r="AH29" i="197"/>
  <c r="X105" i="31"/>
  <c r="AO29" i="39"/>
  <c r="AB29" i="195"/>
  <c r="AA29" i="193"/>
  <c r="Z29" i="198"/>
  <c r="AG29" i="194"/>
  <c r="X12" i="195"/>
  <c r="O33" i="198"/>
  <c r="W36" i="197"/>
  <c r="P33" i="193"/>
  <c r="AC12" i="194"/>
  <c r="AD33" i="39"/>
  <c r="N35" i="194"/>
  <c r="X36" i="195"/>
  <c r="J26" i="200"/>
  <c r="F26" i="203"/>
  <c r="J31" i="192"/>
  <c r="M31" i="202"/>
  <c r="W87" i="31"/>
  <c r="AK35" i="39"/>
  <c r="L19" i="201"/>
  <c r="V16" i="194"/>
  <c r="M28" i="202"/>
  <c r="J28" i="200"/>
  <c r="H17" i="205"/>
  <c r="AF21" i="39"/>
  <c r="J12" i="196"/>
  <c r="H32" i="203"/>
  <c r="AC9" i="194"/>
  <c r="S15" i="192"/>
  <c r="Y23" i="194"/>
  <c r="AI26" i="39"/>
  <c r="Q11" i="193"/>
  <c r="H34" i="196"/>
  <c r="AL8" i="39"/>
  <c r="U27" i="195"/>
  <c r="T27" i="193"/>
  <c r="Y27" i="192"/>
  <c r="X26" i="197"/>
  <c r="AE26" i="39"/>
  <c r="Q26" i="193"/>
  <c r="P26" i="198"/>
  <c r="AF29" i="192"/>
  <c r="AC8" i="39"/>
  <c r="O8" i="193"/>
  <c r="X36" i="193"/>
  <c r="X106" i="31"/>
  <c r="Y19" i="194"/>
  <c r="AG19" i="39"/>
  <c r="O10" i="195"/>
  <c r="S10" i="192"/>
  <c r="AD13" i="39"/>
  <c r="Q13" i="195"/>
  <c r="U13" i="192"/>
  <c r="L13" i="196"/>
  <c r="M29" i="196"/>
  <c r="W29" i="194"/>
  <c r="AE29" i="39"/>
  <c r="Q29" i="193"/>
  <c r="P29" i="198"/>
  <c r="H10" i="194"/>
  <c r="L10" i="204"/>
  <c r="L10" i="195"/>
  <c r="H10" i="193"/>
  <c r="L10" i="200"/>
  <c r="H10" i="201"/>
  <c r="H10" i="196"/>
  <c r="H10" i="198"/>
  <c r="U21" i="39"/>
  <c r="O21" i="192"/>
  <c r="O21" i="200"/>
  <c r="N21" i="201"/>
  <c r="AC33" i="39"/>
  <c r="P33" i="195"/>
  <c r="AJ31" i="39"/>
  <c r="R31" i="196"/>
  <c r="V20" i="197"/>
  <c r="P20" i="195"/>
  <c r="K21" i="203"/>
  <c r="O24" i="31"/>
  <c r="N205" i="29" s="1"/>
  <c r="N211" i="111" s="1"/>
  <c r="P184" i="31" s="1"/>
  <c r="J12" i="192"/>
  <c r="U34" i="39"/>
  <c r="AC26" i="194"/>
  <c r="H27" i="201"/>
  <c r="K14" i="196"/>
  <c r="Q19" i="198"/>
  <c r="AD12" i="39"/>
  <c r="H15" i="206"/>
  <c r="AI16" i="39"/>
  <c r="AI25" i="39"/>
  <c r="W95" i="31"/>
  <c r="U19" i="198"/>
  <c r="U27" i="193"/>
  <c r="V27" i="195"/>
  <c r="Z27" i="192"/>
  <c r="Q27" i="196"/>
  <c r="V8" i="198"/>
  <c r="AD8" i="197"/>
  <c r="AB15" i="197"/>
  <c r="Q15" i="196"/>
  <c r="AI15" i="39"/>
  <c r="AE13" i="192"/>
  <c r="Y30" i="193"/>
  <c r="K18" i="193"/>
  <c r="AE13" i="39"/>
  <c r="T13" i="198"/>
  <c r="K34" i="198"/>
  <c r="U23" i="197"/>
  <c r="AB22" i="194"/>
  <c r="Z10" i="194"/>
  <c r="L13" i="194"/>
  <c r="AH14" i="39"/>
  <c r="K26" i="196"/>
  <c r="U37" i="39"/>
  <c r="P24" i="31"/>
  <c r="J8" i="166" s="1"/>
  <c r="Q13" i="198"/>
  <c r="P35" i="196"/>
  <c r="J16" i="192"/>
  <c r="F16" i="196"/>
  <c r="R20" i="202"/>
  <c r="AA12" i="192"/>
  <c r="AB25" i="39"/>
  <c r="K26" i="198"/>
  <c r="AK17" i="39"/>
  <c r="K16" i="205"/>
  <c r="M20" i="197"/>
  <c r="F20" i="194"/>
  <c r="U12" i="199"/>
  <c r="AB33" i="39"/>
  <c r="R28" i="39"/>
  <c r="AJ14" i="39"/>
  <c r="U14" i="198"/>
  <c r="N30" i="196"/>
  <c r="AF11" i="39"/>
  <c r="F12" i="205"/>
  <c r="K23" i="196"/>
  <c r="O34" i="200"/>
  <c r="L12" i="194"/>
  <c r="H27" i="194"/>
  <c r="V15" i="195"/>
  <c r="AG8" i="192"/>
  <c r="AA32" i="195"/>
  <c r="V30" i="196"/>
  <c r="V27" i="193"/>
  <c r="AB27" i="194"/>
  <c r="U27" i="198"/>
  <c r="AA27" i="192"/>
  <c r="H30" i="196"/>
  <c r="H30" i="205"/>
  <c r="Q10" i="201"/>
  <c r="X10" i="199"/>
  <c r="S34" i="192"/>
  <c r="T34" i="194"/>
  <c r="N34" i="193"/>
  <c r="Z162" i="31"/>
  <c r="G7" i="213" s="1"/>
  <c r="L9" i="196"/>
  <c r="P9" i="193"/>
  <c r="U9" i="192"/>
  <c r="AB25" i="194"/>
  <c r="AJ25" i="39"/>
  <c r="W25" i="195"/>
  <c r="V21" i="195"/>
  <c r="AA21" i="194"/>
  <c r="AA9" i="195"/>
  <c r="AE9" i="192"/>
  <c r="X15" i="196"/>
  <c r="AG15" i="192"/>
  <c r="U14" i="193"/>
  <c r="AB14" i="197"/>
  <c r="Y16" i="193"/>
  <c r="U16" i="196"/>
  <c r="Z32" i="195"/>
  <c r="AD32" i="192"/>
  <c r="U32" i="196"/>
  <c r="Y32" i="193"/>
  <c r="AE32" i="194"/>
  <c r="F12" i="198"/>
  <c r="F12" i="206"/>
  <c r="F12" i="203"/>
  <c r="AC14" i="39"/>
  <c r="U14" i="194"/>
  <c r="V14" i="197"/>
  <c r="AD26" i="192"/>
  <c r="AF26" i="197"/>
  <c r="Z26" i="195"/>
  <c r="U26" i="196"/>
  <c r="AE26" i="194"/>
  <c r="AC34" i="195"/>
  <c r="AP34" i="39"/>
  <c r="AI34" i="197"/>
  <c r="AG34" i="192"/>
  <c r="AA34" i="198"/>
  <c r="W13" i="196"/>
  <c r="X89" i="31"/>
  <c r="Z13" i="198"/>
  <c r="AH13" i="197"/>
  <c r="AO13" i="39"/>
  <c r="AA13" i="193"/>
  <c r="P12" i="193"/>
  <c r="O12" i="198"/>
  <c r="Q12" i="195"/>
  <c r="R29" i="198"/>
  <c r="X29" i="192"/>
  <c r="T29" i="195"/>
  <c r="Z29" i="197"/>
  <c r="S29" i="193"/>
  <c r="U16" i="193"/>
  <c r="Q16" i="196"/>
  <c r="AB16" i="197"/>
  <c r="Z16" i="192"/>
  <c r="V16" i="195"/>
  <c r="AC19" i="192"/>
  <c r="W19" i="198"/>
  <c r="AL19" i="39"/>
  <c r="Y19" i="195"/>
  <c r="AD19" i="194"/>
  <c r="L10" i="201"/>
  <c r="I10" i="203"/>
  <c r="S10" i="39"/>
  <c r="M10" i="192"/>
  <c r="L10" i="194"/>
  <c r="AI30" i="197"/>
  <c r="AH30" i="194"/>
  <c r="AC30" i="195"/>
  <c r="AA30" i="198"/>
  <c r="AP30" i="39"/>
  <c r="AF13" i="194"/>
  <c r="Y13" i="198"/>
  <c r="V13" i="196"/>
  <c r="AA13" i="195"/>
  <c r="Z13" i="193"/>
  <c r="H15" i="201"/>
  <c r="H15" i="196"/>
  <c r="L15" i="195"/>
  <c r="L15" i="204"/>
  <c r="O15" i="202"/>
  <c r="O15" i="199"/>
  <c r="S26" i="196"/>
  <c r="W26" i="193"/>
  <c r="AK26" i="39"/>
  <c r="X25" i="194"/>
  <c r="S25" i="195"/>
  <c r="W25" i="192"/>
  <c r="AF25" i="39"/>
  <c r="AB10" i="195"/>
  <c r="X86" i="31"/>
  <c r="Z10" i="198"/>
  <c r="AE8" i="192"/>
  <c r="AJ162" i="31"/>
  <c r="K7" i="213" s="1"/>
  <c r="W25" i="196"/>
  <c r="AO25" i="39"/>
  <c r="X27" i="192"/>
  <c r="O27" i="196"/>
  <c r="T27" i="195"/>
  <c r="Y27" i="194"/>
  <c r="Z27" i="197"/>
  <c r="Y14" i="195"/>
  <c r="T14" i="196"/>
  <c r="AO8" i="39"/>
  <c r="W8" i="196"/>
  <c r="Z22" i="194"/>
  <c r="AH22" i="39"/>
  <c r="X30" i="198"/>
  <c r="Z30" i="195"/>
  <c r="AM30" i="39"/>
  <c r="U30" i="196"/>
  <c r="AD30" i="192"/>
  <c r="AI25" i="197"/>
  <c r="AH25" i="194"/>
  <c r="X25" i="196"/>
  <c r="AP25" i="39"/>
  <c r="AB25" i="193"/>
  <c r="AD29" i="192"/>
  <c r="X29" i="198"/>
  <c r="Z29" i="195"/>
  <c r="AE29" i="194"/>
  <c r="U29" i="196"/>
  <c r="AF19" i="39"/>
  <c r="W19" i="192"/>
  <c r="N19" i="196"/>
  <c r="AA28" i="195"/>
  <c r="Z28" i="193"/>
  <c r="AG28" i="197"/>
  <c r="AN28" i="39"/>
  <c r="Y28" i="198"/>
  <c r="W22" i="195"/>
  <c r="O26" i="193"/>
  <c r="M16" i="202"/>
  <c r="R26" i="199"/>
  <c r="J12" i="195"/>
  <c r="H27" i="196"/>
  <c r="Q10" i="194"/>
  <c r="H15" i="203"/>
  <c r="AG13" i="194"/>
  <c r="U25" i="193"/>
  <c r="T25" i="198"/>
  <c r="Q25" i="196"/>
  <c r="V25" i="195"/>
  <c r="Z25" i="192"/>
  <c r="AC27" i="39"/>
  <c r="K27" i="196"/>
  <c r="O27" i="193"/>
  <c r="I35" i="193"/>
  <c r="M35" i="200"/>
  <c r="S35" i="39"/>
  <c r="S35" i="199"/>
  <c r="AC10" i="192"/>
  <c r="T10" i="196"/>
  <c r="Y10" i="195"/>
  <c r="X10" i="193"/>
  <c r="W10" i="198"/>
  <c r="AB32" i="197"/>
  <c r="V32" i="195"/>
  <c r="T32" i="198"/>
  <c r="Z32" i="192"/>
  <c r="AA30" i="197"/>
  <c r="Z30" i="194"/>
  <c r="P30" i="196"/>
  <c r="Y30" i="192"/>
  <c r="U30" i="195"/>
  <c r="Q16" i="201"/>
  <c r="X16" i="199"/>
  <c r="AG23" i="194"/>
  <c r="W23" i="196"/>
  <c r="AB23" i="195"/>
  <c r="AH23" i="197"/>
  <c r="Z23" i="198"/>
  <c r="J35" i="192"/>
  <c r="J35" i="200"/>
  <c r="F35" i="206"/>
  <c r="F35" i="198"/>
  <c r="F35" i="193"/>
  <c r="F35" i="196"/>
  <c r="M35" i="39"/>
  <c r="J35" i="195"/>
  <c r="N18" i="194"/>
  <c r="AB16" i="194"/>
  <c r="AB13" i="197"/>
  <c r="R34" i="202"/>
  <c r="AB23" i="39"/>
  <c r="AA22" i="192"/>
  <c r="W28" i="193"/>
  <c r="AC26" i="39"/>
  <c r="O37" i="192"/>
  <c r="AB15" i="192"/>
  <c r="AA35" i="197"/>
  <c r="F16" i="206"/>
  <c r="F16" i="194"/>
  <c r="K20" i="205"/>
  <c r="N25" i="193"/>
  <c r="K26" i="201"/>
  <c r="X18" i="195"/>
  <c r="R16" i="202"/>
  <c r="M20" i="202"/>
  <c r="M20" i="199"/>
  <c r="O12" i="200"/>
  <c r="J33" i="196"/>
  <c r="P15" i="193"/>
  <c r="K28" i="194"/>
  <c r="Y10" i="194"/>
  <c r="V14" i="193"/>
  <c r="R11" i="193"/>
  <c r="M12" i="202"/>
  <c r="F12" i="201"/>
  <c r="AD9" i="39"/>
  <c r="O27" i="199"/>
  <c r="P27" i="195"/>
  <c r="U15" i="193"/>
  <c r="L12" i="196"/>
  <c r="H15" i="193"/>
  <c r="H15" i="194"/>
  <c r="AI27" i="39"/>
  <c r="F35" i="194"/>
  <c r="AG27" i="39"/>
  <c r="AG29" i="39"/>
  <c r="AH9" i="39"/>
  <c r="Y9" i="192"/>
  <c r="AD162" i="31"/>
  <c r="P9" i="196"/>
  <c r="U9" i="195"/>
  <c r="N29" i="193"/>
  <c r="T29" i="194"/>
  <c r="AB34" i="193"/>
  <c r="P21" i="193"/>
  <c r="W21" i="197"/>
  <c r="V28" i="196"/>
  <c r="AB22" i="193"/>
  <c r="AG30" i="192"/>
  <c r="AA23" i="193"/>
  <c r="AA25" i="198"/>
  <c r="AD31" i="194"/>
  <c r="W31" i="198"/>
  <c r="X31" i="193"/>
  <c r="AE31" i="197"/>
  <c r="AA18" i="193"/>
  <c r="W18" i="196"/>
  <c r="AH18" i="197"/>
  <c r="H27" i="193"/>
  <c r="H27" i="206"/>
  <c r="L27" i="195"/>
  <c r="H27" i="205"/>
  <c r="O27" i="202"/>
  <c r="L27" i="192"/>
  <c r="W22" i="192"/>
  <c r="Y22" i="197"/>
  <c r="N22" i="196"/>
  <c r="AG15" i="39"/>
  <c r="X15" i="192"/>
  <c r="R15" i="198"/>
  <c r="O15" i="196"/>
  <c r="W16" i="192"/>
  <c r="N16" i="196"/>
  <c r="Y16" i="197"/>
  <c r="R16" i="193"/>
  <c r="AF16" i="39"/>
  <c r="AD32" i="194"/>
  <c r="W32" i="198"/>
  <c r="AL32" i="39"/>
  <c r="Y32" i="195"/>
  <c r="T32" i="196"/>
  <c r="V16" i="193"/>
  <c r="V13" i="195"/>
  <c r="I27" i="203"/>
  <c r="R16" i="39"/>
  <c r="AC14" i="197"/>
  <c r="O9" i="198"/>
  <c r="AB26" i="192"/>
  <c r="N32" i="198"/>
  <c r="Z15" i="197"/>
  <c r="U23" i="195"/>
  <c r="AH23" i="39"/>
  <c r="S23" i="198"/>
  <c r="AF28" i="194"/>
  <c r="X32" i="193"/>
  <c r="X30" i="196"/>
  <c r="AG25" i="192"/>
  <c r="AA12" i="198"/>
  <c r="AB12" i="193"/>
  <c r="AG18" i="192"/>
  <c r="AH18" i="194"/>
  <c r="AP18" i="39"/>
  <c r="W109" i="31"/>
  <c r="R33" i="196"/>
  <c r="AB33" i="194"/>
  <c r="V37" i="192"/>
  <c r="AE37" i="39"/>
  <c r="U16" i="199"/>
  <c r="AA13" i="194"/>
  <c r="V22" i="193"/>
  <c r="S14" i="198"/>
  <c r="AK28" i="39"/>
  <c r="P26" i="195"/>
  <c r="N37" i="201"/>
  <c r="Z35" i="194"/>
  <c r="F16" i="205"/>
  <c r="F16" i="203"/>
  <c r="K20" i="201"/>
  <c r="T25" i="194"/>
  <c r="R26" i="202"/>
  <c r="AD18" i="197"/>
  <c r="K16" i="198"/>
  <c r="F20" i="201"/>
  <c r="J20" i="204"/>
  <c r="N12" i="201"/>
  <c r="T33" i="194"/>
  <c r="AD15" i="39"/>
  <c r="K28" i="205"/>
  <c r="R10" i="198"/>
  <c r="AB14" i="194"/>
  <c r="Y11" i="197"/>
  <c r="Q24" i="31"/>
  <c r="K8" i="166" s="1"/>
  <c r="J12" i="200"/>
  <c r="X22" i="194"/>
  <c r="V9" i="194"/>
  <c r="H27" i="198"/>
  <c r="N27" i="198"/>
  <c r="AA15" i="194"/>
  <c r="T14" i="192"/>
  <c r="J14" i="200"/>
  <c r="U12" i="192"/>
  <c r="L15" i="200"/>
  <c r="O15" i="197"/>
  <c r="AB27" i="197"/>
  <c r="F35" i="201"/>
  <c r="Y15" i="194"/>
  <c r="T30" i="193"/>
  <c r="Q16" i="194"/>
  <c r="Z23" i="194"/>
  <c r="AA18" i="195"/>
  <c r="AD30" i="39"/>
  <c r="W30" i="197"/>
  <c r="Q30" i="195"/>
  <c r="AF31" i="39"/>
  <c r="N31" i="196"/>
  <c r="W31" i="192"/>
  <c r="AD14" i="194"/>
  <c r="AE28" i="192"/>
  <c r="AM26" i="39"/>
  <c r="AE32" i="197"/>
  <c r="AF29" i="197"/>
  <c r="AF32" i="197"/>
  <c r="AO23" i="39"/>
  <c r="X15" i="195"/>
  <c r="M16" i="199"/>
  <c r="F20" i="198"/>
  <c r="J20" i="200"/>
  <c r="O23" i="199"/>
  <c r="M12" i="199"/>
  <c r="R22" i="193"/>
  <c r="O27" i="39"/>
  <c r="R27" i="198"/>
  <c r="Y29" i="194"/>
  <c r="X16" i="194"/>
  <c r="S10" i="199"/>
  <c r="AH34" i="194"/>
  <c r="K16" i="203"/>
  <c r="T14" i="193"/>
  <c r="S28" i="196"/>
  <c r="M16" i="197"/>
  <c r="AB12" i="194"/>
  <c r="AC17" i="194"/>
  <c r="F20" i="206"/>
  <c r="M18" i="196"/>
  <c r="O10" i="196"/>
  <c r="J12" i="204"/>
  <c r="Q9" i="195"/>
  <c r="Z14" i="192"/>
  <c r="V113" i="31"/>
  <c r="L27" i="200"/>
  <c r="Y22" i="192"/>
  <c r="U27" i="194"/>
  <c r="T15" i="198"/>
  <c r="P14" i="195"/>
  <c r="S19" i="195"/>
  <c r="V12" i="194"/>
  <c r="H15" i="198"/>
  <c r="O165" i="31"/>
  <c r="O10" i="110" s="1"/>
  <c r="T27" i="198"/>
  <c r="F35" i="203"/>
  <c r="T15" i="195"/>
  <c r="AH30" i="39"/>
  <c r="X16" i="39"/>
  <c r="AA23" i="197"/>
  <c r="R25" i="193"/>
  <c r="T35" i="192"/>
  <c r="K35" i="196"/>
  <c r="V35" i="197"/>
  <c r="N14" i="193"/>
  <c r="T14" i="194"/>
  <c r="AG18" i="197"/>
  <c r="AG8" i="194"/>
  <c r="AD8" i="39"/>
  <c r="V8" i="194"/>
  <c r="O8" i="198"/>
  <c r="Y26" i="193"/>
  <c r="S17" i="193"/>
  <c r="Y17" i="194"/>
  <c r="T17" i="195"/>
  <c r="Y29" i="193"/>
  <c r="AE10" i="197"/>
  <c r="X32" i="198"/>
  <c r="AN13" i="39"/>
  <c r="AF23" i="192"/>
  <c r="M25" i="39"/>
  <c r="AB34" i="197"/>
  <c r="M23" i="196"/>
  <c r="AA9" i="194"/>
  <c r="M36" i="196"/>
  <c r="AG22" i="194"/>
  <c r="AB32" i="195"/>
  <c r="AD35" i="194"/>
  <c r="X17" i="196"/>
  <c r="AA19" i="193"/>
  <c r="Y9" i="193"/>
  <c r="W36" i="196"/>
  <c r="AB27" i="195"/>
  <c r="AE20" i="194"/>
  <c r="Z26" i="193"/>
  <c r="AA11" i="198"/>
  <c r="AP19" i="39"/>
  <c r="AD36" i="192"/>
  <c r="AH16" i="197"/>
  <c r="Q23" i="193"/>
  <c r="AI9" i="39"/>
  <c r="X36" i="197"/>
  <c r="AH22" i="197"/>
  <c r="Z32" i="198"/>
  <c r="X108" i="31"/>
  <c r="AL35" i="39"/>
  <c r="AB17" i="193"/>
  <c r="AH19" i="197"/>
  <c r="AE9" i="194"/>
  <c r="AA36" i="193"/>
  <c r="AG27" i="194"/>
  <c r="X103" i="31"/>
  <c r="U20" i="196"/>
  <c r="AN26" i="39"/>
  <c r="AI11" i="197"/>
  <c r="AH19" i="194"/>
  <c r="AM36" i="39"/>
  <c r="AO16" i="39"/>
  <c r="U36" i="199"/>
  <c r="H20" i="196"/>
  <c r="Q34" i="196"/>
  <c r="AE23" i="39"/>
  <c r="V9" i="195"/>
  <c r="Q36" i="193"/>
  <c r="W22" i="196"/>
  <c r="AO32" i="39"/>
  <c r="AC35" i="192"/>
  <c r="AH17" i="194"/>
  <c r="AF19" i="192"/>
  <c r="AD9" i="192"/>
  <c r="Z36" i="198"/>
  <c r="W27" i="196"/>
  <c r="Y20" i="193"/>
  <c r="Y26" i="198"/>
  <c r="X11" i="196"/>
  <c r="AG19" i="192"/>
  <c r="X36" i="198"/>
  <c r="AF16" i="192"/>
  <c r="R23" i="195"/>
  <c r="AO22" i="39"/>
  <c r="AB19" i="195"/>
  <c r="W31" i="197"/>
  <c r="V31" i="194"/>
  <c r="M20" i="196"/>
  <c r="AE20" i="39"/>
  <c r="P20" i="198"/>
  <c r="R20" i="195"/>
  <c r="Q20" i="193"/>
  <c r="W10" i="195"/>
  <c r="AJ10" i="39"/>
  <c r="AA10" i="192"/>
  <c r="V10" i="193"/>
  <c r="W86" i="31"/>
  <c r="AF20" i="192"/>
  <c r="X96" i="31"/>
  <c r="Z20" i="198"/>
  <c r="AB20" i="195"/>
  <c r="AA20" i="193"/>
  <c r="V19" i="196"/>
  <c r="Y19" i="198"/>
  <c r="AG19" i="197"/>
  <c r="AF19" i="194"/>
  <c r="AF28" i="197"/>
  <c r="AE28" i="194"/>
  <c r="AM28" i="39"/>
  <c r="AD28" i="192"/>
  <c r="AB24" i="39"/>
  <c r="T31" i="198"/>
  <c r="S17" i="198"/>
  <c r="N15" i="198"/>
  <c r="O15" i="193"/>
  <c r="U15" i="194"/>
  <c r="V15" i="197"/>
  <c r="AA19" i="195"/>
  <c r="AA17" i="193"/>
  <c r="AH15" i="194"/>
  <c r="AI15" i="197"/>
  <c r="AC15" i="195"/>
  <c r="AB15" i="193"/>
  <c r="M17" i="196"/>
  <c r="Q17" i="193"/>
  <c r="AE17" i="39"/>
  <c r="P17" i="198"/>
  <c r="AF15" i="194"/>
  <c r="AE15" i="192"/>
  <c r="Y15" i="198"/>
  <c r="AA15" i="195"/>
  <c r="X23" i="195"/>
  <c r="W23" i="193"/>
  <c r="AB24" i="193"/>
  <c r="AA24" i="198"/>
  <c r="AG24" i="192"/>
  <c r="AI24" i="197"/>
  <c r="V24" i="192"/>
  <c r="V14" i="195"/>
  <c r="U16" i="197"/>
  <c r="AB10" i="194"/>
  <c r="AI29" i="39"/>
  <c r="Z29" i="192"/>
  <c r="AB17" i="195"/>
  <c r="X14" i="193"/>
  <c r="AE14" i="197"/>
  <c r="AC14" i="192"/>
  <c r="W14" i="198"/>
  <c r="Z18" i="198"/>
  <c r="AF18" i="192"/>
  <c r="AB18" i="195"/>
  <c r="X94" i="31"/>
  <c r="AG18" i="194"/>
  <c r="U22" i="195"/>
  <c r="AA22" i="197"/>
  <c r="T22" i="193"/>
  <c r="R22" i="198"/>
  <c r="N24" i="193"/>
  <c r="AA31" i="194"/>
  <c r="AA14" i="194"/>
  <c r="V20" i="192"/>
  <c r="AD21" i="39"/>
  <c r="AC10" i="197"/>
  <c r="W28" i="192"/>
  <c r="R33" i="193"/>
  <c r="AA17" i="197"/>
  <c r="AO37" i="39"/>
  <c r="Q20" i="198"/>
  <c r="AF20" i="39"/>
  <c r="S20" i="195"/>
  <c r="X20" i="194"/>
  <c r="AP8" i="39"/>
  <c r="AA8" i="198"/>
  <c r="AB8" i="193"/>
  <c r="AI8" i="197"/>
  <c r="X9" i="193"/>
  <c r="AH162" i="31"/>
  <c r="W9" i="198"/>
  <c r="AC9" i="192"/>
  <c r="AE9" i="197"/>
  <c r="AF23" i="194"/>
  <c r="Z23" i="193"/>
  <c r="AN23" i="39"/>
  <c r="AE23" i="192"/>
  <c r="X12" i="196"/>
  <c r="AG12" i="192"/>
  <c r="AI12" i="197"/>
  <c r="AH12" i="194"/>
  <c r="AE32" i="192"/>
  <c r="AN32" i="39"/>
  <c r="Y32" i="198"/>
  <c r="AF32" i="194"/>
  <c r="X18" i="196"/>
  <c r="AI18" i="197"/>
  <c r="AC18" i="195"/>
  <c r="AB18" i="193"/>
  <c r="AC33" i="197"/>
  <c r="AA33" i="192"/>
  <c r="V33" i="193"/>
  <c r="U33" i="198"/>
  <c r="W33" i="195"/>
  <c r="AM22" i="39"/>
  <c r="X22" i="198"/>
  <c r="Z22" i="195"/>
  <c r="U22" i="196"/>
  <c r="AA16" i="192"/>
  <c r="M37" i="199"/>
  <c r="P13" i="198"/>
  <c r="Y10" i="192"/>
  <c r="AK10" i="39"/>
  <c r="AC28" i="194"/>
  <c r="AC15" i="194"/>
  <c r="T16" i="192"/>
  <c r="X13" i="194"/>
  <c r="Y22" i="194"/>
  <c r="Q33" i="193"/>
  <c r="X15" i="197"/>
  <c r="S15" i="195"/>
  <c r="S17" i="196"/>
  <c r="U24" i="197"/>
  <c r="P24" i="198"/>
  <c r="V28" i="193"/>
  <c r="L15" i="196"/>
  <c r="H9" i="203"/>
  <c r="Q31" i="196"/>
  <c r="Z10" i="197"/>
  <c r="Q30" i="198"/>
  <c r="W20" i="193"/>
  <c r="AI14" i="39"/>
  <c r="V104" i="31"/>
  <c r="Q37" i="193"/>
  <c r="AB29" i="39"/>
  <c r="V23" i="198"/>
  <c r="W25" i="197"/>
  <c r="T31" i="195"/>
  <c r="X20" i="197"/>
  <c r="R14" i="193"/>
  <c r="Q27" i="193"/>
  <c r="T30" i="194"/>
  <c r="W20" i="192"/>
  <c r="R10" i="196"/>
  <c r="AC25" i="39"/>
  <c r="N33" i="196"/>
  <c r="X17" i="197"/>
  <c r="P15" i="195"/>
  <c r="N8" i="198"/>
  <c r="AC165" i="31"/>
  <c r="AC164" i="31" s="1"/>
  <c r="X12" i="209"/>
  <c r="P12" i="212"/>
  <c r="M12" i="213"/>
  <c r="AD12" i="110"/>
  <c r="P12" i="210"/>
  <c r="R12" i="211"/>
  <c r="V12" i="208"/>
  <c r="U12" i="207"/>
  <c r="AO200" i="31"/>
  <c r="R11" i="211"/>
  <c r="P11" i="210"/>
  <c r="M11" i="213"/>
  <c r="X11" i="209"/>
  <c r="U11" i="207"/>
  <c r="P11" i="212"/>
  <c r="V11" i="208"/>
  <c r="AD11" i="110"/>
  <c r="U14" i="207"/>
  <c r="X14" i="209"/>
  <c r="V14" i="208"/>
  <c r="AD14" i="110"/>
  <c r="P14" i="210"/>
  <c r="P14" i="212"/>
  <c r="R14" i="211"/>
  <c r="M14" i="213"/>
  <c r="P8" i="212"/>
  <c r="P8" i="210"/>
  <c r="AD8" i="110"/>
  <c r="U8" i="207"/>
  <c r="M8" i="213"/>
  <c r="X8" i="209"/>
  <c r="R8" i="211"/>
  <c r="V8" i="208"/>
  <c r="M13" i="213"/>
  <c r="X13" i="209"/>
  <c r="V13" i="208"/>
  <c r="P13" i="210"/>
  <c r="AD13" i="110"/>
  <c r="R13" i="211"/>
  <c r="P13" i="212"/>
  <c r="U13" i="207"/>
  <c r="AH31" i="194"/>
  <c r="AC20" i="197"/>
  <c r="AA20" i="192"/>
  <c r="R20" i="196"/>
  <c r="AJ20" i="39"/>
  <c r="AB20" i="194"/>
  <c r="Y28" i="193"/>
  <c r="AP12" i="39"/>
  <c r="Z15" i="193"/>
  <c r="U30" i="192"/>
  <c r="P30" i="193"/>
  <c r="L30" i="196"/>
  <c r="O30" i="198"/>
  <c r="U31" i="196"/>
  <c r="T19" i="195"/>
  <c r="R19" i="198"/>
  <c r="S19" i="193"/>
  <c r="X19" i="192"/>
  <c r="Y9" i="195"/>
  <c r="AA28" i="197"/>
  <c r="P28" i="196"/>
  <c r="X24" i="196"/>
  <c r="Z15" i="198"/>
  <c r="AA27" i="195"/>
  <c r="V32" i="196"/>
  <c r="X16" i="198"/>
  <c r="AG37" i="194"/>
  <c r="AA23" i="195"/>
  <c r="AA18" i="198"/>
  <c r="V8" i="196"/>
  <c r="AC23" i="192"/>
  <c r="AD22" i="192"/>
  <c r="V34" i="192"/>
  <c r="AE34" i="39"/>
  <c r="P34" i="198"/>
  <c r="M34" i="196"/>
  <c r="X34" i="197"/>
  <c r="O28" i="198"/>
  <c r="L28" i="196"/>
  <c r="P28" i="193"/>
  <c r="U28" i="192"/>
  <c r="AD28" i="39"/>
  <c r="M16" i="198"/>
  <c r="AB16" i="39"/>
  <c r="J16" i="196"/>
  <c r="O16" i="195"/>
  <c r="AF15" i="197"/>
  <c r="X15" i="198"/>
  <c r="Z15" i="195"/>
  <c r="Y15" i="193"/>
  <c r="Z24" i="194"/>
  <c r="S24" i="198"/>
  <c r="Y24" i="192"/>
  <c r="T24" i="193"/>
  <c r="N14" i="196"/>
  <c r="AG20" i="194"/>
  <c r="AA8" i="192"/>
  <c r="V8" i="193"/>
  <c r="AC8" i="197"/>
  <c r="W8" i="195"/>
  <c r="U8" i="198"/>
  <c r="O22" i="195"/>
  <c r="AB22" i="39"/>
  <c r="J22" i="196"/>
  <c r="S22" i="192"/>
  <c r="AA12" i="194"/>
  <c r="AI12" i="39"/>
  <c r="Q12" i="196"/>
  <c r="Z12" i="192"/>
  <c r="X13" i="197"/>
  <c r="J24" i="196"/>
  <c r="V100" i="31"/>
  <c r="O14" i="195"/>
  <c r="J14" i="196"/>
  <c r="AB14" i="39"/>
  <c r="S14" i="192"/>
  <c r="Q21" i="195"/>
  <c r="V21" i="194"/>
  <c r="L21" i="196"/>
  <c r="O21" i="198"/>
  <c r="AE16" i="194"/>
  <c r="Y23" i="195"/>
  <c r="X84" i="31"/>
  <c r="AH8" i="197"/>
  <c r="AB8" i="195"/>
  <c r="Z8" i="198"/>
  <c r="AA8" i="193"/>
  <c r="X28" i="194"/>
  <c r="Q28" i="198"/>
  <c r="S28" i="195"/>
  <c r="AF28" i="39"/>
  <c r="V13" i="192"/>
  <c r="U10" i="195"/>
  <c r="W15" i="194"/>
  <c r="Q15" i="195"/>
  <c r="AK20" i="39"/>
  <c r="AB23" i="192"/>
  <c r="T16" i="194"/>
  <c r="O25" i="193"/>
  <c r="T15" i="192"/>
  <c r="K8" i="196"/>
  <c r="AB12" i="197"/>
  <c r="O11" i="196"/>
  <c r="AF8" i="192"/>
  <c r="Y31" i="197"/>
  <c r="R31" i="193"/>
  <c r="X31" i="194"/>
  <c r="S31" i="195"/>
  <c r="AN19" i="39"/>
  <c r="AA15" i="198"/>
  <c r="AL23" i="39"/>
  <c r="AP13" i="39"/>
  <c r="AH13" i="194"/>
  <c r="AG13" i="192"/>
  <c r="AA13" i="198"/>
  <c r="X14" i="197"/>
  <c r="V90" i="31"/>
  <c r="W14" i="194"/>
  <c r="M14" i="196"/>
  <c r="AE14" i="39"/>
  <c r="AD30" i="194"/>
  <c r="AL30" i="39"/>
  <c r="AE30" i="197"/>
  <c r="X30" i="193"/>
  <c r="R16" i="196"/>
  <c r="Q13" i="193"/>
  <c r="W13" i="194"/>
  <c r="AH10" i="39"/>
  <c r="W10" i="193"/>
  <c r="AB28" i="192"/>
  <c r="X12" i="199"/>
  <c r="S15" i="196"/>
  <c r="K16" i="196"/>
  <c r="AF13" i="39"/>
  <c r="O22" i="196"/>
  <c r="R33" i="195"/>
  <c r="M15" i="196"/>
  <c r="Q15" i="198"/>
  <c r="X17" i="195"/>
  <c r="O24" i="195"/>
  <c r="M24" i="196"/>
  <c r="AJ28" i="39"/>
  <c r="AC28" i="197"/>
  <c r="O15" i="198"/>
  <c r="L9" i="200"/>
  <c r="U31" i="193"/>
  <c r="T10" i="195"/>
  <c r="H23" i="201"/>
  <c r="AF30" i="39"/>
  <c r="X20" i="195"/>
  <c r="Q14" i="196"/>
  <c r="P28" i="198"/>
  <c r="R28" i="195"/>
  <c r="M37" i="196"/>
  <c r="V25" i="194"/>
  <c r="AH24" i="39"/>
  <c r="S16" i="192"/>
  <c r="W20" i="194"/>
  <c r="P14" i="198"/>
  <c r="N30" i="193"/>
  <c r="Y20" i="197"/>
  <c r="Y28" i="197"/>
  <c r="N25" i="198"/>
  <c r="V17" i="192"/>
  <c r="AG165" i="31"/>
  <c r="AG164" i="31" s="1"/>
  <c r="T165" i="31"/>
  <c r="N10" i="208" s="1"/>
  <c r="M14" i="198"/>
  <c r="V12" i="195"/>
  <c r="T22" i="194"/>
  <c r="AB31" i="193"/>
  <c r="AB13" i="193"/>
  <c r="X28" i="198"/>
  <c r="AL33" i="39"/>
  <c r="L23" i="196"/>
  <c r="Q23" i="195"/>
  <c r="U23" i="192"/>
  <c r="V23" i="194"/>
  <c r="Y30" i="195"/>
  <c r="T22" i="192"/>
  <c r="K22" i="196"/>
  <c r="P22" i="195"/>
  <c r="N22" i="198"/>
  <c r="U22" i="194"/>
  <c r="T9" i="196"/>
  <c r="K12" i="196"/>
  <c r="O12" i="193"/>
  <c r="N12" i="198"/>
  <c r="AC24" i="195"/>
  <c r="AG15" i="194"/>
  <c r="AF27" i="194"/>
  <c r="Z32" i="193"/>
  <c r="X12" i="194"/>
  <c r="S12" i="195"/>
  <c r="Y12" i="197"/>
  <c r="Y30" i="198"/>
  <c r="V23" i="196"/>
  <c r="AM15" i="39"/>
  <c r="Y8" i="198"/>
  <c r="AF22" i="197"/>
  <c r="J13" i="200"/>
  <c r="J13" i="204"/>
  <c r="Y17" i="192"/>
  <c r="T17" i="193"/>
  <c r="Z17" i="194"/>
  <c r="U17" i="195"/>
  <c r="W33" i="192"/>
  <c r="Q33" i="198"/>
  <c r="S33" i="195"/>
  <c r="AF33" i="39"/>
  <c r="AB37" i="195"/>
  <c r="W37" i="196"/>
  <c r="Z37" i="198"/>
  <c r="AH37" i="197"/>
  <c r="Y14" i="197"/>
  <c r="S14" i="195"/>
  <c r="Q14" i="198"/>
  <c r="W14" i="192"/>
  <c r="AB23" i="193"/>
  <c r="AP23" i="39"/>
  <c r="AI23" i="197"/>
  <c r="X23" i="196"/>
  <c r="AF35" i="197"/>
  <c r="AD35" i="192"/>
  <c r="Y35" i="193"/>
  <c r="AM35" i="39"/>
  <c r="U16" i="194"/>
  <c r="P31" i="193"/>
  <c r="R15" i="39"/>
  <c r="K15" i="201"/>
  <c r="L30" i="195"/>
  <c r="L30" i="192"/>
  <c r="L15" i="201"/>
  <c r="I15" i="203"/>
  <c r="U34" i="197"/>
  <c r="M34" i="198"/>
  <c r="J34" i="196"/>
  <c r="AB34" i="39"/>
  <c r="V30" i="195"/>
  <c r="Z30" i="192"/>
  <c r="AB30" i="197"/>
  <c r="Q30" i="196"/>
  <c r="K13" i="196"/>
  <c r="AC13" i="39"/>
  <c r="O13" i="193"/>
  <c r="T13" i="192"/>
  <c r="N28" i="193"/>
  <c r="S28" i="192"/>
  <c r="M28" i="198"/>
  <c r="AB28" i="39"/>
  <c r="Z9" i="193"/>
  <c r="AG9" i="197"/>
  <c r="AF9" i="194"/>
  <c r="AN9" i="39"/>
  <c r="AF31" i="197"/>
  <c r="X31" i="198"/>
  <c r="Z31" i="195"/>
  <c r="AE31" i="194"/>
  <c r="W27" i="194"/>
  <c r="M27" i="196"/>
  <c r="P27" i="198"/>
  <c r="V103" i="31"/>
  <c r="AD16" i="192"/>
  <c r="Z16" i="195"/>
  <c r="AM16" i="39"/>
  <c r="AF16" i="197"/>
  <c r="T23" i="196"/>
  <c r="X23" i="193"/>
  <c r="AE23" i="197"/>
  <c r="AD23" i="194"/>
  <c r="AA10" i="197"/>
  <c r="O16" i="193"/>
  <c r="AI31" i="39"/>
  <c r="AE28" i="39"/>
  <c r="AK23" i="39"/>
  <c r="U31" i="39"/>
  <c r="W20" i="196"/>
  <c r="AC31" i="192"/>
  <c r="Y31" i="195"/>
  <c r="T31" i="196"/>
  <c r="AL31" i="39"/>
  <c r="AH10" i="197"/>
  <c r="W10" i="196"/>
  <c r="AA10" i="193"/>
  <c r="AO10" i="39"/>
  <c r="V32" i="197"/>
  <c r="AC32" i="39"/>
  <c r="K32" i="196"/>
  <c r="O32" i="193"/>
  <c r="AF25" i="192"/>
  <c r="AG25" i="194"/>
  <c r="X101" i="31"/>
  <c r="Z25" i="198"/>
  <c r="AA25" i="193"/>
  <c r="AI22" i="197"/>
  <c r="AP22" i="39"/>
  <c r="X22" i="196"/>
  <c r="AH22" i="194"/>
  <c r="M37" i="39"/>
  <c r="V15" i="198"/>
  <c r="Q24" i="193"/>
  <c r="AA28" i="192"/>
  <c r="V28" i="192"/>
  <c r="AB29" i="197"/>
  <c r="AA23" i="194"/>
  <c r="AI23" i="39"/>
  <c r="AB25" i="195"/>
  <c r="AN15" i="39"/>
  <c r="AJ16" i="39"/>
  <c r="V89" i="31"/>
  <c r="AD15" i="197"/>
  <c r="AC16" i="39"/>
  <c r="S13" i="195"/>
  <c r="X22" i="192"/>
  <c r="X30" i="39"/>
  <c r="M33" i="196"/>
  <c r="Q15" i="193"/>
  <c r="X15" i="194"/>
  <c r="V17" i="198"/>
  <c r="M24" i="198"/>
  <c r="W24" i="194"/>
  <c r="W104" i="31"/>
  <c r="U15" i="192"/>
  <c r="H9" i="205"/>
  <c r="V31" i="195"/>
  <c r="S10" i="193"/>
  <c r="O23" i="39"/>
  <c r="W30" i="192"/>
  <c r="V20" i="198"/>
  <c r="T14" i="198"/>
  <c r="X28" i="197"/>
  <c r="X37" i="197"/>
  <c r="R37" i="195"/>
  <c r="U24" i="195"/>
  <c r="V96" i="31"/>
  <c r="R14" i="195"/>
  <c r="X27" i="197"/>
  <c r="AI30" i="39"/>
  <c r="R20" i="193"/>
  <c r="R28" i="193"/>
  <c r="Y33" i="197"/>
  <c r="V93" i="31"/>
  <c r="L21" i="204"/>
  <c r="R8" i="196"/>
  <c r="AD165" i="31"/>
  <c r="AD164" i="31" s="1"/>
  <c r="N13" i="198"/>
  <c r="N22" i="193"/>
  <c r="X13" i="196"/>
  <c r="V9" i="196"/>
  <c r="U28" i="196"/>
  <c r="AG23" i="192"/>
  <c r="T30" i="196"/>
  <c r="Y31" i="193"/>
  <c r="AC8" i="195"/>
  <c r="AG10" i="194"/>
  <c r="AL9" i="39"/>
  <c r="AH24" i="194"/>
  <c r="AC22" i="195"/>
  <c r="AG23" i="197"/>
  <c r="U15" i="196"/>
  <c r="L27" i="196"/>
  <c r="Q27" i="195"/>
  <c r="Y22" i="193"/>
  <c r="AE35" i="194"/>
  <c r="V33" i="197"/>
  <c r="O33" i="193"/>
  <c r="U33" i="194"/>
  <c r="T33" i="192"/>
  <c r="AB15" i="195"/>
  <c r="W15" i="196"/>
  <c r="AA15" i="193"/>
  <c r="X91" i="31"/>
  <c r="AO15" i="39"/>
  <c r="AD33" i="194"/>
  <c r="T33" i="196"/>
  <c r="X33" i="193"/>
  <c r="W33" i="198"/>
  <c r="X93" i="31"/>
  <c r="AH17" i="197"/>
  <c r="AO17" i="39"/>
  <c r="W17" i="196"/>
  <c r="AF17" i="192"/>
  <c r="AB28" i="194"/>
  <c r="U10" i="198"/>
  <c r="N33" i="198"/>
  <c r="N15" i="201"/>
  <c r="O15" i="192"/>
  <c r="AA37" i="193"/>
  <c r="AG31" i="192"/>
  <c r="AA31" i="198"/>
  <c r="X31" i="196"/>
  <c r="AI31" i="197"/>
  <c r="V18" i="196"/>
  <c r="AF18" i="194"/>
  <c r="AN18" i="39"/>
  <c r="Z18" i="193"/>
  <c r="H25" i="198"/>
  <c r="R28" i="196"/>
  <c r="W15" i="197"/>
  <c r="K25" i="196"/>
  <c r="AH17" i="39"/>
  <c r="AC15" i="39"/>
  <c r="T12" i="198"/>
  <c r="O31" i="196"/>
  <c r="Z31" i="197"/>
  <c r="X31" i="192"/>
  <c r="R31" i="198"/>
  <c r="AG15" i="197"/>
  <c r="AE19" i="192"/>
  <c r="AP15" i="39"/>
  <c r="U8" i="194"/>
  <c r="Y162" i="31"/>
  <c r="V8" i="197"/>
  <c r="P8" i="195"/>
  <c r="T8" i="192"/>
  <c r="AF37" i="192"/>
  <c r="AN30" i="39"/>
  <c r="AA30" i="195"/>
  <c r="AG30" i="197"/>
  <c r="AE30" i="192"/>
  <c r="Y27" i="198"/>
  <c r="V27" i="196"/>
  <c r="Z27" i="193"/>
  <c r="AE27" i="192"/>
  <c r="AG8" i="197"/>
  <c r="AA8" i="195"/>
  <c r="AN8" i="39"/>
  <c r="AF8" i="194"/>
  <c r="V24" i="198"/>
  <c r="AK24" i="39"/>
  <c r="X24" i="195"/>
  <c r="S24" i="196"/>
  <c r="W92" i="31"/>
  <c r="S10" i="196"/>
  <c r="V16" i="197"/>
  <c r="AB17" i="192"/>
  <c r="H22" i="203"/>
  <c r="S22" i="198"/>
  <c r="Y31" i="194"/>
  <c r="X14" i="194"/>
  <c r="AE27" i="39"/>
  <c r="U15" i="199"/>
  <c r="W24" i="193"/>
  <c r="U14" i="197"/>
  <c r="O29" i="195"/>
  <c r="U29" i="197"/>
  <c r="U25" i="192"/>
  <c r="Q25" i="195"/>
  <c r="AD25" i="39"/>
  <c r="T10" i="193"/>
  <c r="AC10" i="194"/>
  <c r="V28" i="198"/>
  <c r="W16" i="195"/>
  <c r="S13" i="39"/>
  <c r="AG22" i="39"/>
  <c r="Q30" i="194"/>
  <c r="AE33" i="39"/>
  <c r="H9" i="198"/>
  <c r="H23" i="193"/>
  <c r="AC23" i="194"/>
  <c r="P22" i="196"/>
  <c r="P25" i="193"/>
  <c r="AA24" i="197"/>
  <c r="O34" i="195"/>
  <c r="Q14" i="193"/>
  <c r="R27" i="195"/>
  <c r="U32" i="194"/>
  <c r="N20" i="196"/>
  <c r="O30" i="199"/>
  <c r="R17" i="195"/>
  <c r="L21" i="200"/>
  <c r="O31" i="198"/>
  <c r="AB8" i="194"/>
  <c r="AL162" i="31"/>
  <c r="P10" i="210"/>
  <c r="X10" i="209"/>
  <c r="P10" i="212"/>
  <c r="AD10" i="110"/>
  <c r="M10" i="213"/>
  <c r="R10" i="211"/>
  <c r="U10" i="207"/>
  <c r="V10" i="208"/>
  <c r="K33" i="196"/>
  <c r="V13" i="197"/>
  <c r="U22" i="197"/>
  <c r="U21" i="197"/>
  <c r="N21" i="193"/>
  <c r="T21" i="194"/>
  <c r="AC31" i="195"/>
  <c r="AC13" i="195"/>
  <c r="Y9" i="198"/>
  <c r="Z28" i="195"/>
  <c r="AE33" i="197"/>
  <c r="Y18" i="198"/>
  <c r="AC23" i="195"/>
  <c r="AC30" i="192"/>
  <c r="AM31" i="39"/>
  <c r="X8" i="196"/>
  <c r="AO20" i="39"/>
  <c r="AF10" i="192"/>
  <c r="V25" i="193"/>
  <c r="W101" i="31"/>
  <c r="AA25" i="192"/>
  <c r="U25" i="198"/>
  <c r="AP24" i="39"/>
  <c r="AL14" i="39"/>
  <c r="AF15" i="192"/>
  <c r="AN27" i="39"/>
  <c r="AG22" i="192"/>
  <c r="Y31" i="192"/>
  <c r="AH31" i="39"/>
  <c r="U31" i="195"/>
  <c r="AO18" i="39"/>
  <c r="AF30" i="194"/>
  <c r="AE15" i="194"/>
  <c r="Z8" i="193"/>
  <c r="V32" i="194"/>
  <c r="W32" i="197"/>
  <c r="U32" i="192"/>
  <c r="P32" i="193"/>
  <c r="AE22" i="194"/>
  <c r="X35" i="198"/>
  <c r="M15" i="213"/>
  <c r="R15" i="211"/>
  <c r="U15" i="207"/>
  <c r="V15" i="208"/>
  <c r="P15" i="212"/>
  <c r="P15" i="210"/>
  <c r="X15" i="209"/>
  <c r="AD15" i="110"/>
  <c r="M7" i="213"/>
  <c r="P7" i="210"/>
  <c r="AD7" i="110"/>
  <c r="U7" i="207"/>
  <c r="P7" i="212"/>
  <c r="R7" i="211"/>
  <c r="X7" i="209"/>
  <c r="V7" i="208"/>
  <c r="V13" i="193"/>
  <c r="R32" i="193"/>
  <c r="I33" i="193"/>
  <c r="F11" i="198"/>
  <c r="F11" i="196"/>
  <c r="V33" i="198"/>
  <c r="U13" i="198"/>
  <c r="AK19" i="39"/>
  <c r="Y12" i="194"/>
  <c r="Q21" i="201"/>
  <c r="Z33" i="194"/>
  <c r="Y32" i="197"/>
  <c r="R9" i="39"/>
  <c r="V18" i="192"/>
  <c r="U20" i="195"/>
  <c r="O18" i="202"/>
  <c r="F34" i="198"/>
  <c r="U36" i="197"/>
  <c r="AB30" i="192"/>
  <c r="S21" i="192"/>
  <c r="F25" i="194"/>
  <c r="Q20" i="196"/>
  <c r="Y9" i="194"/>
  <c r="J9" i="196"/>
  <c r="AA29" i="194"/>
  <c r="M30" i="198"/>
  <c r="O20" i="39"/>
  <c r="M32" i="192"/>
  <c r="P16" i="196"/>
  <c r="T31" i="193"/>
  <c r="S11" i="207"/>
  <c r="K11" i="213"/>
  <c r="AB11" i="110"/>
  <c r="N11" i="212"/>
  <c r="V11" i="209"/>
  <c r="N11" i="210"/>
  <c r="P11" i="211"/>
  <c r="T11" i="208"/>
  <c r="AB19" i="194"/>
  <c r="AB23" i="197"/>
  <c r="AB21" i="197"/>
  <c r="AG11" i="39"/>
  <c r="U31" i="198"/>
  <c r="T20" i="192"/>
  <c r="W22" i="193"/>
  <c r="S28" i="193"/>
  <c r="Y28" i="192"/>
  <c r="M31" i="196"/>
  <c r="P35" i="193"/>
  <c r="Y23" i="197"/>
  <c r="J23" i="196"/>
  <c r="L33" i="194"/>
  <c r="F29" i="193"/>
  <c r="AA14" i="197"/>
  <c r="M11" i="39"/>
  <c r="M11" i="197"/>
  <c r="AB33" i="192"/>
  <c r="R24" i="193"/>
  <c r="AG24" i="39"/>
  <c r="O30" i="196"/>
  <c r="AB13" i="194"/>
  <c r="AB19" i="192"/>
  <c r="W23" i="195"/>
  <c r="R23" i="196"/>
  <c r="T22" i="195"/>
  <c r="AC10" i="39"/>
  <c r="X14" i="195"/>
  <c r="T12" i="195"/>
  <c r="U12" i="198"/>
  <c r="Q21" i="194"/>
  <c r="P33" i="196"/>
  <c r="W33" i="194"/>
  <c r="W18" i="193"/>
  <c r="W32" i="192"/>
  <c r="R9" i="199"/>
  <c r="V37" i="198"/>
  <c r="V94" i="31"/>
  <c r="R27" i="193"/>
  <c r="P20" i="196"/>
  <c r="N37" i="198"/>
  <c r="O18" i="199"/>
  <c r="M34" i="202"/>
  <c r="L19" i="196"/>
  <c r="P23" i="195"/>
  <c r="N36" i="193"/>
  <c r="AH26" i="39"/>
  <c r="U18" i="193"/>
  <c r="R17" i="198"/>
  <c r="S29" i="192"/>
  <c r="W8" i="193"/>
  <c r="AD27" i="39"/>
  <c r="O28" i="195"/>
  <c r="AE32" i="39"/>
  <c r="S30" i="196"/>
  <c r="J21" i="196"/>
  <c r="V110" i="31"/>
  <c r="Q8" i="198"/>
  <c r="M25" i="199"/>
  <c r="U20" i="193"/>
  <c r="Z9" i="197"/>
  <c r="S9" i="192"/>
  <c r="V28" i="194"/>
  <c r="V102" i="31"/>
  <c r="Q29" i="196"/>
  <c r="AD34" i="39"/>
  <c r="O30" i="195"/>
  <c r="AA30" i="194"/>
  <c r="N36" i="194"/>
  <c r="U25" i="194"/>
  <c r="S37" i="193"/>
  <c r="J10" i="196"/>
  <c r="S27" i="198"/>
  <c r="H20" i="206"/>
  <c r="U12" i="194"/>
  <c r="AA37" i="192"/>
  <c r="M32" i="200"/>
  <c r="Z16" i="194"/>
  <c r="AA31" i="197"/>
  <c r="L31" i="196"/>
  <c r="AH13" i="39"/>
  <c r="P14" i="211"/>
  <c r="AB14" i="110"/>
  <c r="V14" i="209"/>
  <c r="S14" i="207"/>
  <c r="N14" i="212"/>
  <c r="N14" i="210"/>
  <c r="T14" i="208"/>
  <c r="K14" i="213"/>
  <c r="X165" i="31"/>
  <c r="AB162" i="31"/>
  <c r="V19" i="193"/>
  <c r="Z23" i="192"/>
  <c r="V20" i="193"/>
  <c r="AI21" i="39"/>
  <c r="Y11" i="194"/>
  <c r="AB31" i="194"/>
  <c r="R25" i="202"/>
  <c r="P23" i="196"/>
  <c r="K20" i="196"/>
  <c r="AC22" i="194"/>
  <c r="V22" i="197"/>
  <c r="Z28" i="197"/>
  <c r="S28" i="198"/>
  <c r="Y25" i="197"/>
  <c r="J11" i="200"/>
  <c r="J11" i="192"/>
  <c r="Z12" i="197"/>
  <c r="R18" i="195"/>
  <c r="AH20" i="39"/>
  <c r="L18" i="195"/>
  <c r="F25" i="193"/>
  <c r="X9" i="192"/>
  <c r="Q21" i="196"/>
  <c r="N20" i="198"/>
  <c r="S23" i="195"/>
  <c r="AC33" i="194"/>
  <c r="AF24" i="39"/>
  <c r="AA13" i="192"/>
  <c r="R12" i="198"/>
  <c r="X18" i="197"/>
  <c r="Y27" i="197"/>
  <c r="T20" i="193"/>
  <c r="O18" i="197"/>
  <c r="W19" i="197"/>
  <c r="O36" i="195"/>
  <c r="AG17" i="39"/>
  <c r="AC8" i="194"/>
  <c r="AK30" i="39"/>
  <c r="AA20" i="194"/>
  <c r="V29" i="195"/>
  <c r="K36" i="193"/>
  <c r="U16" i="195"/>
  <c r="Z31" i="194"/>
  <c r="P8" i="211"/>
  <c r="N8" i="212"/>
  <c r="T8" i="208"/>
  <c r="AB8" i="110"/>
  <c r="V8" i="209"/>
  <c r="N8" i="210"/>
  <c r="K8" i="213"/>
  <c r="S8" i="207"/>
  <c r="X162" i="31"/>
  <c r="Z21" i="192"/>
  <c r="AC20" i="39"/>
  <c r="S22" i="196"/>
  <c r="R28" i="198"/>
  <c r="Z28" i="194"/>
  <c r="W31" i="194"/>
  <c r="W35" i="197"/>
  <c r="Q23" i="198"/>
  <c r="N23" i="193"/>
  <c r="S33" i="39"/>
  <c r="Z14" i="194"/>
  <c r="F11" i="203"/>
  <c r="J11" i="204"/>
  <c r="AK33" i="39"/>
  <c r="Y24" i="197"/>
  <c r="T24" i="195"/>
  <c r="S30" i="193"/>
  <c r="W89" i="31"/>
  <c r="R13" i="196"/>
  <c r="X19" i="195"/>
  <c r="V23" i="193"/>
  <c r="S22" i="193"/>
  <c r="V10" i="197"/>
  <c r="W14" i="193"/>
  <c r="AG12" i="39"/>
  <c r="AJ12" i="39"/>
  <c r="H11" i="198"/>
  <c r="T33" i="193"/>
  <c r="V33" i="192"/>
  <c r="AC18" i="194"/>
  <c r="AF32" i="39"/>
  <c r="K9" i="201"/>
  <c r="S37" i="196"/>
  <c r="AE18" i="39"/>
  <c r="Q27" i="198"/>
  <c r="S20" i="198"/>
  <c r="AC37" i="39"/>
  <c r="O18" i="39"/>
  <c r="F34" i="206"/>
  <c r="P19" i="193"/>
  <c r="N23" i="198"/>
  <c r="L14" i="201"/>
  <c r="AB36" i="39"/>
  <c r="S26" i="198"/>
  <c r="AB18" i="197"/>
  <c r="Z17" i="197"/>
  <c r="J29" i="196"/>
  <c r="X8" i="195"/>
  <c r="P27" i="193"/>
  <c r="J28" i="196"/>
  <c r="V32" i="192"/>
  <c r="AC30" i="194"/>
  <c r="M21" i="198"/>
  <c r="Q34" i="193"/>
  <c r="R34" i="195"/>
  <c r="R8" i="193"/>
  <c r="F25" i="201"/>
  <c r="V20" i="195"/>
  <c r="O9" i="196"/>
  <c r="AB9" i="39"/>
  <c r="Q28" i="195"/>
  <c r="M26" i="196"/>
  <c r="U29" i="193"/>
  <c r="O34" i="198"/>
  <c r="S30" i="192"/>
  <c r="U30" i="193"/>
  <c r="X11" i="39"/>
  <c r="V25" i="197"/>
  <c r="AG37" i="39"/>
  <c r="M10" i="198"/>
  <c r="AA27" i="197"/>
  <c r="H20" i="205"/>
  <c r="T12" i="192"/>
  <c r="W37" i="195"/>
  <c r="T16" i="193"/>
  <c r="P31" i="196"/>
  <c r="AD31" i="39"/>
  <c r="P13" i="196"/>
  <c r="AJ19" i="39"/>
  <c r="V23" i="195"/>
  <c r="W20" i="195"/>
  <c r="T21" i="198"/>
  <c r="R11" i="198"/>
  <c r="W107" i="31"/>
  <c r="T23" i="193"/>
  <c r="U20" i="194"/>
  <c r="AK22" i="39"/>
  <c r="O22" i="193"/>
  <c r="Y28" i="194"/>
  <c r="U28" i="195"/>
  <c r="Q25" i="198"/>
  <c r="N15" i="212"/>
  <c r="K15" i="213"/>
  <c r="T15" i="208"/>
  <c r="AB15" i="110"/>
  <c r="P15" i="211"/>
  <c r="V15" i="209"/>
  <c r="S15" i="207"/>
  <c r="N15" i="210"/>
  <c r="M33" i="200"/>
  <c r="X33" i="195"/>
  <c r="M14" i="192"/>
  <c r="T36" i="194"/>
  <c r="Z20" i="192"/>
  <c r="AH16" i="39"/>
  <c r="V31" i="193"/>
  <c r="I33" i="203"/>
  <c r="J11" i="195"/>
  <c r="S19" i="196"/>
  <c r="S14" i="39"/>
  <c r="T9" i="194"/>
  <c r="W31" i="195"/>
  <c r="L33" i="201"/>
  <c r="F11" i="194"/>
  <c r="AD33" i="197"/>
  <c r="S24" i="195"/>
  <c r="W13" i="195"/>
  <c r="W19" i="193"/>
  <c r="X12" i="192"/>
  <c r="V109" i="31"/>
  <c r="U37" i="194"/>
  <c r="H18" i="206"/>
  <c r="O19" i="198"/>
  <c r="I14" i="193"/>
  <c r="S36" i="192"/>
  <c r="V18" i="195"/>
  <c r="O17" i="196"/>
  <c r="K21" i="205"/>
  <c r="AB8" i="192"/>
  <c r="J25" i="204"/>
  <c r="AG9" i="39"/>
  <c r="N9" i="193"/>
  <c r="W28" i="197"/>
  <c r="R26" i="195"/>
  <c r="T29" i="198"/>
  <c r="P34" i="193"/>
  <c r="U30" i="197"/>
  <c r="T30" i="198"/>
  <c r="Q11" i="194"/>
  <c r="T25" i="192"/>
  <c r="Y37" i="194"/>
  <c r="T10" i="194"/>
  <c r="AH27" i="39"/>
  <c r="O20" i="202"/>
  <c r="P12" i="195"/>
  <c r="AC37" i="197"/>
  <c r="I32" i="193"/>
  <c r="Y16" i="192"/>
  <c r="S31" i="198"/>
  <c r="U31" i="192"/>
  <c r="Y13" i="192"/>
  <c r="AG162" i="31"/>
  <c r="AC19" i="197"/>
  <c r="U23" i="193"/>
  <c r="W96" i="31"/>
  <c r="U20" i="198"/>
  <c r="U21" i="193"/>
  <c r="T11" i="195"/>
  <c r="AA31" i="192"/>
  <c r="Y23" i="192"/>
  <c r="O20" i="193"/>
  <c r="AB22" i="192"/>
  <c r="AC22" i="39"/>
  <c r="AG28" i="39"/>
  <c r="AH28" i="39"/>
  <c r="N25" i="196"/>
  <c r="AD19" i="197"/>
  <c r="AH33" i="39"/>
  <c r="F34" i="196"/>
  <c r="AD30" i="197"/>
  <c r="K36" i="203"/>
  <c r="H20" i="193"/>
  <c r="W19" i="195"/>
  <c r="X28" i="192"/>
  <c r="M11" i="202"/>
  <c r="Z24" i="197"/>
  <c r="AA23" i="192"/>
  <c r="W88" i="31"/>
  <c r="U33" i="195"/>
  <c r="Q32" i="198"/>
  <c r="P18" i="198"/>
  <c r="J34" i="195"/>
  <c r="T26" i="193"/>
  <c r="T28" i="194"/>
  <c r="O21" i="195"/>
  <c r="F25" i="206"/>
  <c r="S9" i="193"/>
  <c r="AB30" i="39"/>
  <c r="X11" i="199"/>
  <c r="L20" i="192"/>
  <c r="R19" i="196"/>
  <c r="Q23" i="196"/>
  <c r="X11" i="192"/>
  <c r="AC31" i="197"/>
  <c r="N23" i="196"/>
  <c r="F11" i="201"/>
  <c r="O24" i="196"/>
  <c r="W99" i="31"/>
  <c r="N162" i="31"/>
  <c r="N7" i="209" s="1"/>
  <c r="R12" i="196"/>
  <c r="W12" i="195"/>
  <c r="S33" i="198"/>
  <c r="S32" i="195"/>
  <c r="K9" i="205"/>
  <c r="AK37" i="39"/>
  <c r="Q18" i="193"/>
  <c r="N27" i="196"/>
  <c r="Y20" i="192"/>
  <c r="F34" i="205"/>
  <c r="O23" i="193"/>
  <c r="P26" i="196"/>
  <c r="M29" i="198"/>
  <c r="U27" i="192"/>
  <c r="U28" i="197"/>
  <c r="Q32" i="193"/>
  <c r="W30" i="193"/>
  <c r="AB21" i="39"/>
  <c r="W34" i="194"/>
  <c r="X8" i="194"/>
  <c r="AI20" i="39"/>
  <c r="F11" i="206"/>
  <c r="H25" i="194"/>
  <c r="P33" i="198"/>
  <c r="K9" i="194"/>
  <c r="L18" i="200"/>
  <c r="J34" i="204"/>
  <c r="P32" i="198"/>
  <c r="F25" i="196"/>
  <c r="R9" i="198"/>
  <c r="H20" i="194"/>
  <c r="U37" i="198"/>
  <c r="S32" i="39"/>
  <c r="N13" i="212"/>
  <c r="V13" i="209"/>
  <c r="P13" i="211"/>
  <c r="AB13" i="110"/>
  <c r="T13" i="208"/>
  <c r="S13" i="207"/>
  <c r="K13" i="213"/>
  <c r="N13" i="210"/>
  <c r="V12" i="209"/>
  <c r="N12" i="210"/>
  <c r="K12" i="213"/>
  <c r="AB12" i="110"/>
  <c r="N12" i="212"/>
  <c r="T12" i="208"/>
  <c r="P12" i="211"/>
  <c r="S12" i="207"/>
  <c r="I25" i="203"/>
  <c r="M29" i="199"/>
  <c r="F32" i="194"/>
  <c r="H11" i="201"/>
  <c r="S29" i="39"/>
  <c r="H18" i="193"/>
  <c r="H18" i="194"/>
  <c r="F34" i="193"/>
  <c r="J34" i="200"/>
  <c r="M14" i="200"/>
  <c r="Q22" i="201"/>
  <c r="M25" i="202"/>
  <c r="F25" i="203"/>
  <c r="X25" i="199"/>
  <c r="O36" i="200"/>
  <c r="H20" i="203"/>
  <c r="L20" i="195"/>
  <c r="L32" i="194"/>
  <c r="H18" i="196"/>
  <c r="H18" i="201"/>
  <c r="M34" i="39"/>
  <c r="M34" i="199"/>
  <c r="I14" i="203"/>
  <c r="X22" i="199"/>
  <c r="M25" i="197"/>
  <c r="F25" i="198"/>
  <c r="Q31" i="201"/>
  <c r="Q25" i="201"/>
  <c r="N36" i="201"/>
  <c r="H20" i="198"/>
  <c r="H20" i="201"/>
  <c r="L32" i="201"/>
  <c r="J29" i="195"/>
  <c r="H11" i="194"/>
  <c r="O12" i="202"/>
  <c r="L11" i="204"/>
  <c r="L24" i="194"/>
  <c r="S21" i="39"/>
  <c r="L22" i="201"/>
  <c r="I24" i="203"/>
  <c r="Q19" i="201"/>
  <c r="M29" i="39"/>
  <c r="M22" i="192"/>
  <c r="J33" i="204"/>
  <c r="D8" i="165"/>
  <c r="R9" i="202"/>
  <c r="H18" i="203"/>
  <c r="H18" i="205"/>
  <c r="F34" i="194"/>
  <c r="F34" i="203"/>
  <c r="L14" i="194"/>
  <c r="X22" i="39"/>
  <c r="F25" i="205"/>
  <c r="J25" i="192"/>
  <c r="X25" i="39"/>
  <c r="U36" i="39"/>
  <c r="L20" i="200"/>
  <c r="O20" i="197"/>
  <c r="S32" i="199"/>
  <c r="J32" i="204"/>
  <c r="M24" i="200"/>
  <c r="M21" i="192"/>
  <c r="F33" i="205"/>
  <c r="M33" i="39"/>
  <c r="J29" i="192"/>
  <c r="F32" i="193"/>
  <c r="D8" i="168"/>
  <c r="H18" i="198"/>
  <c r="J34" i="192"/>
  <c r="O22" i="39"/>
  <c r="R21" i="197"/>
  <c r="H37" i="196"/>
  <c r="J25" i="195"/>
  <c r="J21" i="195"/>
  <c r="L20" i="204"/>
  <c r="S24" i="39"/>
  <c r="F29" i="198"/>
  <c r="F29" i="196"/>
  <c r="S22" i="199"/>
  <c r="J32" i="200"/>
  <c r="L9" i="201"/>
  <c r="E8" i="167"/>
  <c r="L11" i="195"/>
  <c r="D8" i="108"/>
  <c r="U30" i="199"/>
  <c r="O37" i="199"/>
  <c r="I165" i="31"/>
  <c r="C10" i="210" s="1"/>
  <c r="J13" i="195"/>
  <c r="M24" i="192"/>
  <c r="J29" i="200"/>
  <c r="M32" i="202"/>
  <c r="B8" i="108"/>
  <c r="H11" i="206"/>
  <c r="L12" i="200"/>
  <c r="L24" i="201"/>
  <c r="M29" i="197"/>
  <c r="F29" i="201"/>
  <c r="M32" i="39"/>
  <c r="F32" i="198"/>
  <c r="M33" i="202"/>
  <c r="B8" i="167"/>
  <c r="K13" i="193"/>
  <c r="G8" i="108"/>
  <c r="O11" i="202"/>
  <c r="H11" i="205"/>
  <c r="L29" i="194"/>
  <c r="L37" i="204"/>
  <c r="H33" i="196"/>
  <c r="F32" i="203"/>
  <c r="O37" i="202"/>
  <c r="L33" i="200"/>
  <c r="O12" i="199"/>
  <c r="I24" i="193"/>
  <c r="J29" i="204"/>
  <c r="M32" i="197"/>
  <c r="J32" i="195"/>
  <c r="F33" i="206"/>
  <c r="B8" i="165"/>
  <c r="H11" i="193"/>
  <c r="O11" i="197"/>
  <c r="M29" i="200"/>
  <c r="R21" i="39"/>
  <c r="J24" i="204"/>
  <c r="O33" i="202"/>
  <c r="F29" i="205"/>
  <c r="H11" i="196"/>
  <c r="K11" i="194"/>
  <c r="H12" i="196"/>
  <c r="H31" i="203"/>
  <c r="L21" i="194"/>
  <c r="F32" i="196"/>
  <c r="F33" i="196"/>
  <c r="M24" i="39"/>
  <c r="H22" i="193"/>
  <c r="H21" i="203"/>
  <c r="O25" i="202"/>
  <c r="N30" i="201"/>
  <c r="H23" i="196"/>
  <c r="S15" i="39"/>
  <c r="X10" i="39"/>
  <c r="H30" i="203"/>
  <c r="O21" i="39"/>
  <c r="M13" i="202"/>
  <c r="X29" i="199"/>
  <c r="U16" i="39"/>
  <c r="F37" i="194"/>
  <c r="K162" i="31"/>
  <c r="H7" i="211" s="1"/>
  <c r="X19" i="39"/>
  <c r="Q12" i="194"/>
  <c r="I9" i="203"/>
  <c r="K30" i="194"/>
  <c r="O9" i="202"/>
  <c r="O23" i="197"/>
  <c r="N16" i="201"/>
  <c r="F37" i="196"/>
  <c r="X19" i="199"/>
  <c r="L13" i="201"/>
  <c r="X12" i="39"/>
  <c r="L9" i="194"/>
  <c r="H25" i="206"/>
  <c r="O25" i="197"/>
  <c r="O30" i="192"/>
  <c r="L9" i="195"/>
  <c r="H9" i="194"/>
  <c r="L23" i="192"/>
  <c r="H23" i="205"/>
  <c r="L22" i="195"/>
  <c r="H22" i="196"/>
  <c r="N34" i="201"/>
  <c r="M15" i="192"/>
  <c r="H14" i="194"/>
  <c r="X31" i="39"/>
  <c r="K31" i="193"/>
  <c r="K15" i="203"/>
  <c r="O30" i="39"/>
  <c r="H30" i="201"/>
  <c r="O21" i="199"/>
  <c r="H21" i="205"/>
  <c r="X27" i="39"/>
  <c r="O162" i="31"/>
  <c r="F7" i="210" s="1"/>
  <c r="J13" i="192"/>
  <c r="F13" i="198"/>
  <c r="R15" i="202"/>
  <c r="K25" i="194"/>
  <c r="I13" i="203"/>
  <c r="Q17" i="201"/>
  <c r="H22" i="206"/>
  <c r="O31" i="192"/>
  <c r="N15" i="194"/>
  <c r="X17" i="199"/>
  <c r="L27" i="194"/>
  <c r="Q30" i="201"/>
  <c r="K30" i="193"/>
  <c r="L9" i="204"/>
  <c r="H22" i="201"/>
  <c r="O22" i="202"/>
  <c r="K34" i="193"/>
  <c r="L15" i="194"/>
  <c r="U31" i="199"/>
  <c r="O15" i="200"/>
  <c r="M14" i="197"/>
  <c r="H30" i="194"/>
  <c r="O30" i="197"/>
  <c r="H21" i="196"/>
  <c r="H21" i="201"/>
  <c r="M13" i="197"/>
  <c r="F13" i="193"/>
  <c r="Q29" i="201"/>
  <c r="R15" i="199"/>
  <c r="R25" i="199"/>
  <c r="M13" i="199"/>
  <c r="X29" i="39"/>
  <c r="O16" i="192"/>
  <c r="I9" i="193"/>
  <c r="H9" i="193"/>
  <c r="O22" i="197"/>
  <c r="K34" i="203"/>
  <c r="Q31" i="194"/>
  <c r="O30" i="202"/>
  <c r="F13" i="206"/>
  <c r="R25" i="39"/>
  <c r="S13" i="199"/>
  <c r="S9" i="39"/>
  <c r="H25" i="201"/>
  <c r="O25" i="39"/>
  <c r="O9" i="197"/>
  <c r="H23" i="194"/>
  <c r="O23" i="202"/>
  <c r="N16" i="194"/>
  <c r="J37" i="192"/>
  <c r="I13" i="193"/>
  <c r="Q17" i="194"/>
  <c r="M9" i="192"/>
  <c r="H25" i="205"/>
  <c r="L25" i="200"/>
  <c r="M27" i="192"/>
  <c r="U30" i="39"/>
  <c r="H9" i="201"/>
  <c r="O9" i="199"/>
  <c r="H23" i="206"/>
  <c r="H23" i="198"/>
  <c r="L22" i="192"/>
  <c r="O22" i="199"/>
  <c r="O34" i="192"/>
  <c r="S15" i="199"/>
  <c r="O10" i="200"/>
  <c r="N31" i="194"/>
  <c r="K15" i="193"/>
  <c r="L30" i="200"/>
  <c r="L30" i="204"/>
  <c r="H21" i="193"/>
  <c r="L21" i="195"/>
  <c r="Q27" i="194"/>
  <c r="F13" i="196"/>
  <c r="F13" i="205"/>
  <c r="R15" i="197"/>
  <c r="K25" i="205"/>
  <c r="L25" i="192"/>
  <c r="K30" i="203"/>
  <c r="L22" i="200"/>
  <c r="H21" i="198"/>
  <c r="K15" i="205"/>
  <c r="L25" i="195"/>
  <c r="O30" i="200"/>
  <c r="H23" i="203"/>
  <c r="H22" i="194"/>
  <c r="L22" i="204"/>
  <c r="U34" i="199"/>
  <c r="I15" i="193"/>
  <c r="L14" i="195"/>
  <c r="O31" i="200"/>
  <c r="U15" i="39"/>
  <c r="H30" i="193"/>
  <c r="H30" i="206"/>
  <c r="L21" i="192"/>
  <c r="H21" i="194"/>
  <c r="Q27" i="201"/>
  <c r="F13" i="201"/>
  <c r="M13" i="39"/>
  <c r="K15" i="198"/>
  <c r="K25" i="198"/>
  <c r="M9" i="200"/>
  <c r="L25" i="204"/>
  <c r="O21" i="202"/>
  <c r="F13" i="194"/>
  <c r="R25" i="197"/>
  <c r="O25" i="199"/>
  <c r="H9" i="206"/>
  <c r="L23" i="204"/>
  <c r="K16" i="193"/>
  <c r="F37" i="198"/>
  <c r="M13" i="192"/>
  <c r="H25" i="203"/>
  <c r="S27" i="199"/>
  <c r="O9" i="39"/>
  <c r="M37" i="197"/>
  <c r="H25" i="193"/>
  <c r="H9" i="196"/>
  <c r="L23" i="200"/>
  <c r="H22" i="198"/>
  <c r="H30" i="198"/>
  <c r="H21" i="206"/>
  <c r="F13" i="203"/>
  <c r="K10" i="182"/>
  <c r="Q9" i="201"/>
  <c r="X9" i="199"/>
  <c r="Q9" i="194"/>
  <c r="X9" i="39"/>
  <c r="H31" i="193"/>
  <c r="M30" i="39"/>
  <c r="C9" i="186"/>
  <c r="D9" i="184"/>
  <c r="E9" i="184" s="1"/>
  <c r="C9" i="185"/>
  <c r="E202" i="31"/>
  <c r="E5" i="188" s="1"/>
  <c r="D9" i="36"/>
  <c r="D9" i="182"/>
  <c r="E9" i="182" s="1"/>
  <c r="C9" i="183"/>
  <c r="C9" i="181"/>
  <c r="D9" i="180"/>
  <c r="E9" i="180" s="1"/>
  <c r="H31" i="201"/>
  <c r="F30" i="203"/>
  <c r="X14" i="199"/>
  <c r="Q14" i="201"/>
  <c r="Q14" i="194"/>
  <c r="X14" i="39"/>
  <c r="K11" i="205"/>
  <c r="R11" i="39"/>
  <c r="R11" i="202"/>
  <c r="R11" i="199"/>
  <c r="K11" i="198"/>
  <c r="R11" i="197"/>
  <c r="R33" i="202"/>
  <c r="R33" i="199"/>
  <c r="K33" i="194"/>
  <c r="R33" i="39"/>
  <c r="R33" i="197"/>
  <c r="K33" i="205"/>
  <c r="K13" i="203"/>
  <c r="N13" i="201"/>
  <c r="U13" i="199"/>
  <c r="U13" i="39"/>
  <c r="O13" i="200"/>
  <c r="N13" i="194"/>
  <c r="X36" i="39"/>
  <c r="X36" i="199"/>
  <c r="Q36" i="194"/>
  <c r="Q36" i="201"/>
  <c r="F8" i="108"/>
  <c r="R205" i="29"/>
  <c r="R211" i="111" s="1"/>
  <c r="S184" i="31" s="1"/>
  <c r="R13" i="35" s="1"/>
  <c r="S13" i="35" s="1"/>
  <c r="F8" i="167"/>
  <c r="F30" i="193"/>
  <c r="K33" i="201"/>
  <c r="Q162" i="31"/>
  <c r="H7" i="210" s="1"/>
  <c r="O9" i="192"/>
  <c r="K9" i="193"/>
  <c r="O9" i="200"/>
  <c r="N9" i="194"/>
  <c r="U9" i="39"/>
  <c r="D10" i="185"/>
  <c r="D10" i="181"/>
  <c r="G10" i="180"/>
  <c r="G10" i="184"/>
  <c r="G10" i="182"/>
  <c r="F10" i="36"/>
  <c r="H10" i="36" s="1"/>
  <c r="D10" i="186"/>
  <c r="M10" i="197"/>
  <c r="J10" i="195"/>
  <c r="F10" i="193"/>
  <c r="F10" i="205"/>
  <c r="F10" i="196"/>
  <c r="J10" i="192"/>
  <c r="M10" i="39"/>
  <c r="F10" i="206"/>
  <c r="F10" i="203"/>
  <c r="J10" i="200"/>
  <c r="M10" i="199"/>
  <c r="J10" i="204"/>
  <c r="F10" i="198"/>
  <c r="M10" i="202"/>
  <c r="F10" i="194"/>
  <c r="J30" i="192"/>
  <c r="J30" i="200"/>
  <c r="M30" i="202"/>
  <c r="F30" i="206"/>
  <c r="J30" i="195"/>
  <c r="F30" i="201"/>
  <c r="F30" i="205"/>
  <c r="F30" i="198"/>
  <c r="M30" i="199"/>
  <c r="M30" i="197"/>
  <c r="F30" i="196"/>
  <c r="H31" i="194"/>
  <c r="O31" i="39"/>
  <c r="O31" i="199"/>
  <c r="H31" i="198"/>
  <c r="O31" i="197"/>
  <c r="L31" i="192"/>
  <c r="H31" i="196"/>
  <c r="L31" i="200"/>
  <c r="L31" i="204"/>
  <c r="O31" i="202"/>
  <c r="H31" i="205"/>
  <c r="M11" i="192"/>
  <c r="L11" i="194"/>
  <c r="S11" i="199"/>
  <c r="L11" i="201"/>
  <c r="I11" i="193"/>
  <c r="S11" i="39"/>
  <c r="I11" i="203"/>
  <c r="M11" i="200"/>
  <c r="K9" i="203"/>
  <c r="K33" i="198"/>
  <c r="U9" i="199"/>
  <c r="L31" i="195"/>
  <c r="J30" i="204"/>
  <c r="J19" i="200"/>
  <c r="M19" i="202"/>
  <c r="K31" i="198"/>
  <c r="H19" i="196"/>
  <c r="N32" i="194"/>
  <c r="F21" i="201"/>
  <c r="K18" i="194"/>
  <c r="R18" i="39"/>
  <c r="K18" i="205"/>
  <c r="K18" i="201"/>
  <c r="R18" i="199"/>
  <c r="R18" i="202"/>
  <c r="O22" i="200"/>
  <c r="U22" i="39"/>
  <c r="K22" i="193"/>
  <c r="K22" i="203"/>
  <c r="O13" i="199"/>
  <c r="H13" i="201"/>
  <c r="H13" i="193"/>
  <c r="L13" i="195"/>
  <c r="H13" i="205"/>
  <c r="O13" i="202"/>
  <c r="L13" i="200"/>
  <c r="O13" i="197"/>
  <c r="L13" i="192"/>
  <c r="L13" i="204"/>
  <c r="H13" i="206"/>
  <c r="O13" i="39"/>
  <c r="U25" i="39"/>
  <c r="O25" i="192"/>
  <c r="N25" i="194"/>
  <c r="K25" i="203"/>
  <c r="U24" i="199"/>
  <c r="N24" i="194"/>
  <c r="K24" i="203"/>
  <c r="O24" i="192"/>
  <c r="K14" i="201"/>
  <c r="R14" i="199"/>
  <c r="R14" i="202"/>
  <c r="O14" i="39"/>
  <c r="H14" i="198"/>
  <c r="L14" i="200"/>
  <c r="H14" i="205"/>
  <c r="H14" i="203"/>
  <c r="L14" i="204"/>
  <c r="H14" i="193"/>
  <c r="O14" i="197"/>
  <c r="H14" i="201"/>
  <c r="L14" i="192"/>
  <c r="O14" i="202"/>
  <c r="U10" i="39"/>
  <c r="Q165" i="31"/>
  <c r="Q10" i="110" s="1"/>
  <c r="O10" i="192"/>
  <c r="U10" i="199"/>
  <c r="N10" i="194"/>
  <c r="K10" i="193"/>
  <c r="S12" i="39"/>
  <c r="I12" i="203"/>
  <c r="L12" i="201"/>
  <c r="S12" i="199"/>
  <c r="F14" i="194"/>
  <c r="M14" i="202"/>
  <c r="J14" i="192"/>
  <c r="M14" i="39"/>
  <c r="F14" i="196"/>
  <c r="F14" i="205"/>
  <c r="F14" i="193"/>
  <c r="F14" i="198"/>
  <c r="F14" i="206"/>
  <c r="F14" i="201"/>
  <c r="J14" i="195"/>
  <c r="F14" i="203"/>
  <c r="R30" i="199"/>
  <c r="K30" i="205"/>
  <c r="F37" i="205"/>
  <c r="F37" i="193"/>
  <c r="L12" i="204"/>
  <c r="H12" i="194"/>
  <c r="F10" i="182"/>
  <c r="I9" i="36"/>
  <c r="J9" i="36" s="1"/>
  <c r="F10" i="184"/>
  <c r="E9" i="183"/>
  <c r="I22" i="203"/>
  <c r="M33" i="197"/>
  <c r="F33" i="194"/>
  <c r="I24" i="31"/>
  <c r="I8" i="108" s="1"/>
  <c r="AF8" i="108" s="1"/>
  <c r="AG8" i="108" s="1"/>
  <c r="F19" i="196"/>
  <c r="K30" i="201"/>
  <c r="R14" i="197"/>
  <c r="U25" i="199"/>
  <c r="M12" i="192"/>
  <c r="O19" i="199"/>
  <c r="M24" i="199"/>
  <c r="H14" i="196"/>
  <c r="K10" i="203"/>
  <c r="J14" i="204"/>
  <c r="H13" i="196"/>
  <c r="J21" i="192"/>
  <c r="F21" i="198"/>
  <c r="F21" i="203"/>
  <c r="J21" i="200"/>
  <c r="F21" i="206"/>
  <c r="F21" i="193"/>
  <c r="F21" i="194"/>
  <c r="M21" i="202"/>
  <c r="J21" i="204"/>
  <c r="M21" i="197"/>
  <c r="F21" i="205"/>
  <c r="F21" i="196"/>
  <c r="R31" i="39"/>
  <c r="K31" i="201"/>
  <c r="R31" i="202"/>
  <c r="N11" i="201"/>
  <c r="O11" i="200"/>
  <c r="K11" i="203"/>
  <c r="U11" i="199"/>
  <c r="O11" i="192"/>
  <c r="H12" i="205"/>
  <c r="F19" i="193"/>
  <c r="M37" i="202"/>
  <c r="J37" i="200"/>
  <c r="H12" i="193"/>
  <c r="O12" i="39"/>
  <c r="M21" i="200"/>
  <c r="M22" i="200"/>
  <c r="I27" i="193"/>
  <c r="M19" i="197"/>
  <c r="R30" i="39"/>
  <c r="K31" i="205"/>
  <c r="K14" i="198"/>
  <c r="K24" i="193"/>
  <c r="N22" i="194"/>
  <c r="H19" i="201"/>
  <c r="F24" i="206"/>
  <c r="N11" i="194"/>
  <c r="K29" i="203"/>
  <c r="U29" i="39"/>
  <c r="U29" i="199"/>
  <c r="N29" i="201"/>
  <c r="O29" i="200"/>
  <c r="K29" i="193"/>
  <c r="N29" i="194"/>
  <c r="M32" i="199"/>
  <c r="F32" i="201"/>
  <c r="F29" i="206"/>
  <c r="F29" i="203"/>
  <c r="M29" i="192"/>
  <c r="L29" i="201"/>
  <c r="S29" i="199"/>
  <c r="I29" i="203"/>
  <c r="O11" i="199"/>
  <c r="O11" i="39"/>
  <c r="H11" i="203"/>
  <c r="L11" i="200"/>
  <c r="H37" i="201"/>
  <c r="O37" i="39"/>
  <c r="H37" i="205"/>
  <c r="H37" i="203"/>
  <c r="H37" i="198"/>
  <c r="H37" i="193"/>
  <c r="H37" i="206"/>
  <c r="L37" i="200"/>
  <c r="O37" i="197"/>
  <c r="L37" i="192"/>
  <c r="H37" i="194"/>
  <c r="S25" i="199"/>
  <c r="M25" i="200"/>
  <c r="M25" i="192"/>
  <c r="S25" i="39"/>
  <c r="L25" i="194"/>
  <c r="I25" i="193"/>
  <c r="L33" i="204"/>
  <c r="L33" i="192"/>
  <c r="O33" i="39"/>
  <c r="H33" i="203"/>
  <c r="H33" i="194"/>
  <c r="L33" i="195"/>
  <c r="O33" i="199"/>
  <c r="O33" i="197"/>
  <c r="H33" i="201"/>
  <c r="H33" i="205"/>
  <c r="H33" i="206"/>
  <c r="H33" i="198"/>
  <c r="R21" i="202"/>
  <c r="K21" i="198"/>
  <c r="K21" i="201"/>
  <c r="R21" i="199"/>
  <c r="U32" i="39"/>
  <c r="O32" i="200"/>
  <c r="U32" i="199"/>
  <c r="K32" i="203"/>
  <c r="F33" i="193"/>
  <c r="J33" i="192"/>
  <c r="F19" i="206"/>
  <c r="M19" i="199"/>
  <c r="J19" i="204"/>
  <c r="F19" i="198"/>
  <c r="M34" i="200"/>
  <c r="S34" i="199"/>
  <c r="I34" i="203"/>
  <c r="I34" i="193"/>
  <c r="L34" i="201"/>
  <c r="L34" i="194"/>
  <c r="S34" i="39"/>
  <c r="O12" i="197"/>
  <c r="F33" i="198"/>
  <c r="F24" i="205"/>
  <c r="F37" i="201"/>
  <c r="S21" i="199"/>
  <c r="K31" i="194"/>
  <c r="K14" i="205"/>
  <c r="N25" i="201"/>
  <c r="U24" i="39"/>
  <c r="U22" i="199"/>
  <c r="K32" i="193"/>
  <c r="U11" i="39"/>
  <c r="H13" i="203"/>
  <c r="K18" i="198"/>
  <c r="L24" i="31"/>
  <c r="F8" i="166" s="1"/>
  <c r="I17" i="203"/>
  <c r="I17" i="193"/>
  <c r="S17" i="39"/>
  <c r="M17" i="192"/>
  <c r="S17" i="199"/>
  <c r="L17" i="194"/>
  <c r="M17" i="200"/>
  <c r="J24" i="192"/>
  <c r="M24" i="202"/>
  <c r="F24" i="198"/>
  <c r="F24" i="196"/>
  <c r="M24" i="197"/>
  <c r="F24" i="201"/>
  <c r="J24" i="200"/>
  <c r="F24" i="203"/>
  <c r="J24" i="195"/>
  <c r="L19" i="192"/>
  <c r="H19" i="193"/>
  <c r="H19" i="205"/>
  <c r="O19" i="39"/>
  <c r="L19" i="195"/>
  <c r="H19" i="198"/>
  <c r="H19" i="206"/>
  <c r="O19" i="197"/>
  <c r="L19" i="204"/>
  <c r="G9" i="182"/>
  <c r="H9" i="182" s="1"/>
  <c r="G9" i="36"/>
  <c r="H9" i="36" s="1"/>
  <c r="D9" i="181"/>
  <c r="D9" i="185"/>
  <c r="D9" i="186"/>
  <c r="D9" i="183"/>
  <c r="G9" i="184"/>
  <c r="L21" i="201"/>
  <c r="S22" i="39"/>
  <c r="F37" i="206"/>
  <c r="H12" i="206"/>
  <c r="L12" i="195"/>
  <c r="J33" i="200"/>
  <c r="J33" i="195"/>
  <c r="L27" i="201"/>
  <c r="J19" i="192"/>
  <c r="F19" i="205"/>
  <c r="R30" i="197"/>
  <c r="J37" i="204"/>
  <c r="H12" i="201"/>
  <c r="I21" i="193"/>
  <c r="I22" i="193"/>
  <c r="F33" i="201"/>
  <c r="F33" i="203"/>
  <c r="M27" i="200"/>
  <c r="M19" i="39"/>
  <c r="F19" i="203"/>
  <c r="K30" i="198"/>
  <c r="R31" i="197"/>
  <c r="R14" i="39"/>
  <c r="O25" i="200"/>
  <c r="O24" i="200"/>
  <c r="N22" i="201"/>
  <c r="L19" i="200"/>
  <c r="N32" i="201"/>
  <c r="F24" i="193"/>
  <c r="O14" i="199"/>
  <c r="K11" i="193"/>
  <c r="H13" i="198"/>
  <c r="M21" i="199"/>
  <c r="R18" i="197"/>
  <c r="F10" i="180"/>
  <c r="J10" i="180" s="1"/>
  <c r="F9" i="184"/>
  <c r="F9" i="180"/>
  <c r="H9" i="180" s="1"/>
  <c r="I10" i="184"/>
  <c r="P10" i="36"/>
  <c r="L10" i="180"/>
  <c r="M10" i="180" s="1"/>
  <c r="AJ202" i="31"/>
  <c r="H110" i="188" s="1"/>
  <c r="F10" i="185"/>
  <c r="J10" i="184"/>
  <c r="Q10" i="36"/>
  <c r="S10" i="36"/>
  <c r="I10" i="181"/>
  <c r="AK202" i="31"/>
  <c r="AK232" i="31" s="1"/>
  <c r="E10" i="186"/>
  <c r="C10" i="36"/>
  <c r="E10" i="36" s="1"/>
  <c r="C10" i="183"/>
  <c r="C10" i="186"/>
  <c r="D10" i="182"/>
  <c r="E10" i="182" s="1"/>
  <c r="D10" i="184"/>
  <c r="E10" i="184" s="1"/>
  <c r="G202" i="31"/>
  <c r="G5" i="40" s="1"/>
  <c r="H10" i="181"/>
  <c r="C10" i="180"/>
  <c r="E10" i="180" s="1"/>
  <c r="D202" i="31"/>
  <c r="D5" i="40" s="1"/>
  <c r="K9" i="180"/>
  <c r="Q9" i="36"/>
  <c r="R9" i="36" s="1"/>
  <c r="C9" i="36"/>
  <c r="H24" i="31"/>
  <c r="B8" i="169" s="1"/>
  <c r="H9" i="181"/>
  <c r="I9" i="181"/>
  <c r="I9" i="184"/>
  <c r="K9" i="184" s="1"/>
  <c r="M9" i="182"/>
  <c r="N9" i="182" s="1"/>
  <c r="D10" i="183"/>
  <c r="N9" i="180"/>
  <c r="K24" i="31"/>
  <c r="K8" i="108" s="1"/>
  <c r="O40" i="40"/>
  <c r="O70" i="40" s="1"/>
  <c r="J40" i="40"/>
  <c r="J70" i="40" s="1"/>
  <c r="AA168" i="31"/>
  <c r="P13" i="207" s="1"/>
  <c r="S193" i="31"/>
  <c r="D9" i="34"/>
  <c r="M162" i="31"/>
  <c r="M7" i="209" s="1"/>
  <c r="Q232" i="31"/>
  <c r="K40" i="40"/>
  <c r="K70" i="40" s="1"/>
  <c r="R232" i="31"/>
  <c r="U194" i="31"/>
  <c r="S162" i="31"/>
  <c r="M7" i="208" s="1"/>
  <c r="R162" i="31"/>
  <c r="R7" i="110" s="1"/>
  <c r="N10" i="182"/>
  <c r="P232" i="31"/>
  <c r="M9" i="36"/>
  <c r="K84" i="31"/>
  <c r="E11" i="183"/>
  <c r="I11" i="36"/>
  <c r="J11" i="36" s="1"/>
  <c r="I11" i="180"/>
  <c r="J11" i="180" s="1"/>
  <c r="E11" i="181"/>
  <c r="K9" i="182"/>
  <c r="S84" i="31"/>
  <c r="H11" i="181"/>
  <c r="L11" i="180"/>
  <c r="M11" i="180" s="1"/>
  <c r="E11" i="186"/>
  <c r="Q11" i="36"/>
  <c r="R11" i="36" s="1"/>
  <c r="J11" i="184"/>
  <c r="K11" i="184" s="1"/>
  <c r="M11" i="182"/>
  <c r="N11" i="182" s="1"/>
  <c r="F11" i="183"/>
  <c r="F11" i="185"/>
  <c r="U84" i="31"/>
  <c r="N11" i="180"/>
  <c r="O11" i="180" s="1"/>
  <c r="G11" i="183"/>
  <c r="S11" i="36"/>
  <c r="T11" i="36" s="1"/>
  <c r="I11" i="181"/>
  <c r="O9" i="36"/>
  <c r="T9" i="36"/>
  <c r="O10" i="180"/>
  <c r="O10" i="36"/>
  <c r="I84" i="31"/>
  <c r="G11" i="182"/>
  <c r="H11" i="182" s="1"/>
  <c r="D11" i="183"/>
  <c r="G11" i="184"/>
  <c r="H11" i="184" s="1"/>
  <c r="D11" i="181"/>
  <c r="G11" i="180"/>
  <c r="H11" i="180" s="1"/>
  <c r="G11" i="36"/>
  <c r="H11" i="36" s="1"/>
  <c r="D11" i="185"/>
  <c r="D11" i="186"/>
  <c r="P84" i="31"/>
  <c r="G11" i="181"/>
  <c r="N11" i="36"/>
  <c r="O11" i="36" s="1"/>
  <c r="N84" i="31"/>
  <c r="L11" i="36"/>
  <c r="M11" i="36" s="1"/>
  <c r="E11" i="185"/>
  <c r="F11" i="181"/>
  <c r="J11" i="182"/>
  <c r="K11" i="182" s="1"/>
  <c r="M10" i="36"/>
  <c r="D11" i="34"/>
  <c r="D10" i="34"/>
  <c r="I193" i="31"/>
  <c r="U193" i="31"/>
  <c r="AP170" i="31"/>
  <c r="S194" i="31"/>
  <c r="D12" i="34"/>
  <c r="AK169" i="31"/>
  <c r="AQ164" i="31"/>
  <c r="AM164" i="31"/>
  <c r="AA166" i="31"/>
  <c r="P11" i="207" s="1"/>
  <c r="AF169" i="31"/>
  <c r="M14" i="210" s="1"/>
  <c r="D8" i="34"/>
  <c r="AA167" i="31"/>
  <c r="K12" i="212" s="1"/>
  <c r="AK168" i="31"/>
  <c r="AP166" i="31"/>
  <c r="I47" i="40"/>
  <c r="I47" i="188"/>
  <c r="E81" i="188"/>
  <c r="E81" i="40"/>
  <c r="O8" i="202"/>
  <c r="H8" i="198"/>
  <c r="O8" i="199"/>
  <c r="H8" i="193"/>
  <c r="L8" i="192"/>
  <c r="O8" i="197"/>
  <c r="H8" i="206"/>
  <c r="H8" i="205"/>
  <c r="L8" i="204"/>
  <c r="H8" i="201"/>
  <c r="H8" i="196"/>
  <c r="O8" i="39"/>
  <c r="H8" i="194"/>
  <c r="H8" i="203"/>
  <c r="L8" i="195"/>
  <c r="L8" i="200"/>
  <c r="F23" i="188"/>
  <c r="F23" i="40"/>
  <c r="G36" i="203"/>
  <c r="G36" i="201"/>
  <c r="G36" i="198"/>
  <c r="N36" i="197"/>
  <c r="N36" i="202"/>
  <c r="G36" i="193"/>
  <c r="G36" i="194"/>
  <c r="K36" i="195"/>
  <c r="G36" i="206"/>
  <c r="N36" i="39"/>
  <c r="K36" i="204"/>
  <c r="K36" i="192"/>
  <c r="G36" i="205"/>
  <c r="K36" i="200"/>
  <c r="N36" i="199"/>
  <c r="G36" i="196"/>
  <c r="G126" i="188"/>
  <c r="G126" i="40"/>
  <c r="I28" i="205"/>
  <c r="I28" i="201"/>
  <c r="P28" i="199"/>
  <c r="P28" i="39"/>
  <c r="I28" i="198"/>
  <c r="I28" i="194"/>
  <c r="P28" i="202"/>
  <c r="P28" i="197"/>
  <c r="E118" i="40"/>
  <c r="E118" i="188"/>
  <c r="R15" i="194"/>
  <c r="T15" i="197"/>
  <c r="I15" i="206"/>
  <c r="L15" i="193"/>
  <c r="L15" i="198"/>
  <c r="Q15" i="200"/>
  <c r="N15" i="195"/>
  <c r="N15" i="204"/>
  <c r="I15" i="196"/>
  <c r="Z15" i="39"/>
  <c r="L15" i="203"/>
  <c r="L15" i="205"/>
  <c r="T15" i="202"/>
  <c r="Z15" i="199"/>
  <c r="Q15" i="192"/>
  <c r="R15" i="201"/>
  <c r="I129" i="40"/>
  <c r="I129" i="188"/>
  <c r="D78" i="188"/>
  <c r="D78" i="40"/>
  <c r="G85" i="40"/>
  <c r="G85" i="188"/>
  <c r="I35" i="198"/>
  <c r="P35" i="202"/>
  <c r="I35" i="194"/>
  <c r="I35" i="201"/>
  <c r="P35" i="199"/>
  <c r="I35" i="205"/>
  <c r="P35" i="197"/>
  <c r="P35" i="39"/>
  <c r="V16" i="39"/>
  <c r="O16" i="194"/>
  <c r="O16" i="201"/>
  <c r="V16" i="199"/>
  <c r="F53" i="40"/>
  <c r="F53" i="188"/>
  <c r="D27" i="40"/>
  <c r="D27" i="188"/>
  <c r="D104" i="40"/>
  <c r="D104" i="188"/>
  <c r="P24" i="202"/>
  <c r="P24" i="39"/>
  <c r="I24" i="194"/>
  <c r="I24" i="201"/>
  <c r="I24" i="205"/>
  <c r="P24" i="197"/>
  <c r="P24" i="199"/>
  <c r="I24" i="198"/>
  <c r="F22" i="188"/>
  <c r="F22" i="40"/>
  <c r="E16" i="188"/>
  <c r="E16" i="40"/>
  <c r="E100" i="40"/>
  <c r="E100" i="188"/>
  <c r="P13" i="39"/>
  <c r="I13" i="198"/>
  <c r="P13" i="197"/>
  <c r="I13" i="201"/>
  <c r="I13" i="194"/>
  <c r="P13" i="202"/>
  <c r="P13" i="199"/>
  <c r="I13" i="205"/>
  <c r="F100" i="40"/>
  <c r="F100" i="188"/>
  <c r="E10" i="39"/>
  <c r="E10" i="192"/>
  <c r="E10" i="199"/>
  <c r="E10" i="195"/>
  <c r="E10" i="202"/>
  <c r="E10" i="204"/>
  <c r="E10" i="200"/>
  <c r="E10" i="197"/>
  <c r="E8" i="213"/>
  <c r="E8" i="208"/>
  <c r="H8" i="207"/>
  <c r="K8" i="110"/>
  <c r="K8" i="209"/>
  <c r="E8" i="210"/>
  <c r="H8" i="211"/>
  <c r="E8" i="212"/>
  <c r="G10" i="207"/>
  <c r="J10" i="110"/>
  <c r="D10" i="210"/>
  <c r="D10" i="213"/>
  <c r="D10" i="208"/>
  <c r="D10" i="212"/>
  <c r="J10" i="209"/>
  <c r="G10" i="211"/>
  <c r="E9" i="212"/>
  <c r="E9" i="210"/>
  <c r="E9" i="213"/>
  <c r="H9" i="207"/>
  <c r="K9" i="209"/>
  <c r="E9" i="208"/>
  <c r="K9" i="110"/>
  <c r="H9" i="211"/>
  <c r="L10" i="208"/>
  <c r="R10" i="110"/>
  <c r="C15" i="110"/>
  <c r="C15" i="211"/>
  <c r="C15" i="209"/>
  <c r="C15" i="207"/>
  <c r="J11" i="209"/>
  <c r="D11" i="213"/>
  <c r="D11" i="212"/>
  <c r="D11" i="210"/>
  <c r="G11" i="211"/>
  <c r="J11" i="110"/>
  <c r="D11" i="208"/>
  <c r="K200" i="31"/>
  <c r="Q200" i="31" s="1"/>
  <c r="G11" i="207"/>
  <c r="F42" i="40"/>
  <c r="F42" i="188"/>
  <c r="P17" i="201"/>
  <c r="P17" i="194"/>
  <c r="W17" i="39"/>
  <c r="W17" i="199"/>
  <c r="D21" i="188"/>
  <c r="D21" i="40"/>
  <c r="G19" i="40"/>
  <c r="G19" i="188"/>
  <c r="L22" i="193"/>
  <c r="T22" i="197"/>
  <c r="Q22" i="200"/>
  <c r="L22" i="198"/>
  <c r="I22" i="196"/>
  <c r="Z22" i="39"/>
  <c r="R22" i="201"/>
  <c r="I22" i="206"/>
  <c r="N22" i="195"/>
  <c r="Z22" i="199"/>
  <c r="R22" i="194"/>
  <c r="L22" i="205"/>
  <c r="L22" i="203"/>
  <c r="N22" i="204"/>
  <c r="Q22" i="192"/>
  <c r="T22" i="202"/>
  <c r="F6" i="188"/>
  <c r="F6" i="40"/>
  <c r="F124" i="40"/>
  <c r="F124" i="188"/>
  <c r="I10" i="206"/>
  <c r="Q10" i="192"/>
  <c r="T10" i="202"/>
  <c r="I10" i="196"/>
  <c r="Q10" i="200"/>
  <c r="N10" i="195"/>
  <c r="N10" i="204"/>
  <c r="L10" i="203"/>
  <c r="Z10" i="39"/>
  <c r="R10" i="201"/>
  <c r="R10" i="194"/>
  <c r="L10" i="198"/>
  <c r="Z10" i="199"/>
  <c r="L10" i="193"/>
  <c r="T10" i="197"/>
  <c r="L10" i="205"/>
  <c r="H137" i="188"/>
  <c r="H137" i="40"/>
  <c r="I120" i="40"/>
  <c r="I120" i="188"/>
  <c r="F17" i="190"/>
  <c r="G17" i="33"/>
  <c r="G130" i="31"/>
  <c r="D111" i="40"/>
  <c r="D111" i="188"/>
  <c r="H52" i="188"/>
  <c r="H52" i="40"/>
  <c r="E8" i="188"/>
  <c r="E8" i="40"/>
  <c r="R35" i="194"/>
  <c r="Z35" i="39"/>
  <c r="N35" i="204"/>
  <c r="T35" i="202"/>
  <c r="N35" i="195"/>
  <c r="Q35" i="192"/>
  <c r="L35" i="205"/>
  <c r="L35" i="193"/>
  <c r="R35" i="201"/>
  <c r="Q35" i="200"/>
  <c r="I35" i="196"/>
  <c r="L35" i="203"/>
  <c r="L35" i="198"/>
  <c r="I35" i="206"/>
  <c r="Z35" i="199"/>
  <c r="T35" i="197"/>
  <c r="D40" i="188"/>
  <c r="H5" i="188"/>
  <c r="H232" i="31"/>
  <c r="D40" i="40"/>
  <c r="H5" i="40"/>
  <c r="S21" i="194"/>
  <c r="AA21" i="39"/>
  <c r="M21" i="203"/>
  <c r="R21" i="192"/>
  <c r="R21" i="200"/>
  <c r="M21" i="193"/>
  <c r="S21" i="201"/>
  <c r="AA21" i="199"/>
  <c r="G62" i="40"/>
  <c r="G62" i="188"/>
  <c r="F82" i="188"/>
  <c r="F82" i="40"/>
  <c r="E83" i="188"/>
  <c r="E83" i="40"/>
  <c r="G26" i="188"/>
  <c r="G26" i="40"/>
  <c r="H65" i="188"/>
  <c r="H65" i="40"/>
  <c r="Q34" i="202"/>
  <c r="J34" i="205"/>
  <c r="J34" i="201"/>
  <c r="Q34" i="199"/>
  <c r="Q34" i="197"/>
  <c r="Q34" i="39"/>
  <c r="J34" i="194"/>
  <c r="J34" i="198"/>
  <c r="G148" i="31"/>
  <c r="G35" i="33"/>
  <c r="I35" i="33" s="1"/>
  <c r="F35" i="190"/>
  <c r="H59" i="40"/>
  <c r="H59" i="188"/>
  <c r="G15" i="33"/>
  <c r="I15" i="33" s="1"/>
  <c r="F15" i="190"/>
  <c r="G128" i="31"/>
  <c r="E117" i="40"/>
  <c r="E117" i="188"/>
  <c r="P28" i="194"/>
  <c r="P28" i="201"/>
  <c r="W28" i="39"/>
  <c r="W28" i="199"/>
  <c r="E132" i="40"/>
  <c r="E132" i="188"/>
  <c r="I36" i="201"/>
  <c r="P36" i="199"/>
  <c r="I36" i="194"/>
  <c r="P36" i="39"/>
  <c r="P36" i="197"/>
  <c r="P36" i="202"/>
  <c r="I36" i="205"/>
  <c r="I36" i="198"/>
  <c r="I31" i="188"/>
  <c r="E66" i="40"/>
  <c r="E66" i="188"/>
  <c r="I31" i="40"/>
  <c r="D7" i="110"/>
  <c r="D7" i="207"/>
  <c r="D7" i="209"/>
  <c r="D7" i="211"/>
  <c r="J10" i="208"/>
  <c r="G10" i="210"/>
  <c r="P10" i="110"/>
  <c r="J10" i="207"/>
  <c r="J11" i="211"/>
  <c r="I11" i="210"/>
  <c r="I11" i="212"/>
  <c r="M11" i="207"/>
  <c r="V11" i="110"/>
  <c r="F11" i="213"/>
  <c r="O11" i="208"/>
  <c r="W166" i="31"/>
  <c r="P11" i="209"/>
  <c r="H200" i="31"/>
  <c r="N200" i="31" s="1"/>
  <c r="H11" i="209"/>
  <c r="H11" i="110"/>
  <c r="H111" i="188"/>
  <c r="H111" i="40"/>
  <c r="G34" i="188"/>
  <c r="G34" i="40"/>
  <c r="F60" i="40"/>
  <c r="F60" i="188"/>
  <c r="I79" i="188"/>
  <c r="I79" i="40"/>
  <c r="G64" i="40"/>
  <c r="G64" i="188"/>
  <c r="G24" i="188"/>
  <c r="G24" i="40"/>
  <c r="F13" i="40"/>
  <c r="F13" i="188"/>
  <c r="G76" i="188"/>
  <c r="G76" i="40"/>
  <c r="I42" i="40"/>
  <c r="I42" i="188"/>
  <c r="G98" i="188"/>
  <c r="G98" i="40"/>
  <c r="G9" i="33"/>
  <c r="I9" i="33" s="1"/>
  <c r="F9" i="190"/>
  <c r="G122" i="31"/>
  <c r="S18" i="194"/>
  <c r="S18" i="201"/>
  <c r="R18" i="192"/>
  <c r="R18" i="200"/>
  <c r="AA18" i="39"/>
  <c r="AA18" i="199"/>
  <c r="M18" i="193"/>
  <c r="M18" i="203"/>
  <c r="G18" i="40"/>
  <c r="G18" i="188"/>
  <c r="H7" i="188"/>
  <c r="D42" i="188"/>
  <c r="H7" i="40"/>
  <c r="D42" i="40"/>
  <c r="D86" i="188"/>
  <c r="D86" i="40"/>
  <c r="E98" i="40"/>
  <c r="E98" i="188"/>
  <c r="G19" i="198"/>
  <c r="G19" i="194"/>
  <c r="G19" i="203"/>
  <c r="K19" i="192"/>
  <c r="N19" i="197"/>
  <c r="K19" i="200"/>
  <c r="G19" i="201"/>
  <c r="K19" i="195"/>
  <c r="G19" i="206"/>
  <c r="N19" i="39"/>
  <c r="N19" i="199"/>
  <c r="G19" i="196"/>
  <c r="G19" i="193"/>
  <c r="N19" i="202"/>
  <c r="G19" i="205"/>
  <c r="K19" i="204"/>
  <c r="J23" i="193"/>
  <c r="N23" i="192"/>
  <c r="M23" i="201"/>
  <c r="T23" i="199"/>
  <c r="N23" i="200"/>
  <c r="J23" i="203"/>
  <c r="T23" i="39"/>
  <c r="M23" i="194"/>
  <c r="J26" i="203"/>
  <c r="N26" i="200"/>
  <c r="N26" i="192"/>
  <c r="M26" i="201"/>
  <c r="J26" i="193"/>
  <c r="T26" i="39"/>
  <c r="M26" i="194"/>
  <c r="T26" i="199"/>
  <c r="I14" i="198"/>
  <c r="I14" i="201"/>
  <c r="P14" i="39"/>
  <c r="I14" i="194"/>
  <c r="P14" i="199"/>
  <c r="P14" i="202"/>
  <c r="I14" i="205"/>
  <c r="P14" i="197"/>
  <c r="E112" i="40"/>
  <c r="E112" i="188"/>
  <c r="I137" i="188"/>
  <c r="I137" i="40"/>
  <c r="I126" i="40"/>
  <c r="I126" i="188"/>
  <c r="E133" i="188"/>
  <c r="E133" i="40"/>
  <c r="E23" i="199"/>
  <c r="E23" i="200"/>
  <c r="E23" i="195"/>
  <c r="E23" i="197"/>
  <c r="E23" i="202"/>
  <c r="E23" i="39"/>
  <c r="E23" i="204"/>
  <c r="E23" i="192"/>
  <c r="E11" i="40"/>
  <c r="E11" i="188"/>
  <c r="E92" i="188"/>
  <c r="E92" i="40"/>
  <c r="D59" i="40"/>
  <c r="H24" i="40"/>
  <c r="D59" i="188"/>
  <c r="H24" i="188"/>
  <c r="W29" i="199"/>
  <c r="P29" i="201"/>
  <c r="P29" i="194"/>
  <c r="W29" i="39"/>
  <c r="G50" i="40"/>
  <c r="G50" i="188"/>
  <c r="F103" i="188"/>
  <c r="F103" i="40"/>
  <c r="F14" i="209"/>
  <c r="F14" i="110"/>
  <c r="H7" i="209"/>
  <c r="H7" i="110"/>
  <c r="C14" i="207"/>
  <c r="C14" i="211"/>
  <c r="C14" i="209"/>
  <c r="C14" i="110"/>
  <c r="K15" i="110"/>
  <c r="E15" i="213"/>
  <c r="H15" i="207"/>
  <c r="K15" i="209"/>
  <c r="E15" i="208"/>
  <c r="E15" i="210"/>
  <c r="H15" i="211"/>
  <c r="E15" i="212"/>
  <c r="D14" i="110"/>
  <c r="D14" i="211"/>
  <c r="D14" i="209"/>
  <c r="D14" i="207"/>
  <c r="P16" i="202"/>
  <c r="P16" i="199"/>
  <c r="P16" i="197"/>
  <c r="I16" i="198"/>
  <c r="I16" i="201"/>
  <c r="P16" i="39"/>
  <c r="I16" i="205"/>
  <c r="I16" i="194"/>
  <c r="F90" i="40"/>
  <c r="F90" i="188"/>
  <c r="I33" i="201"/>
  <c r="P33" i="199"/>
  <c r="P33" i="39"/>
  <c r="I33" i="205"/>
  <c r="P33" i="202"/>
  <c r="P33" i="197"/>
  <c r="I33" i="198"/>
  <c r="I33" i="194"/>
  <c r="G111" i="40"/>
  <c r="G111" i="188"/>
  <c r="I95" i="188"/>
  <c r="I95" i="40"/>
  <c r="G44" i="40"/>
  <c r="G44" i="188"/>
  <c r="M31" i="203"/>
  <c r="AA31" i="199"/>
  <c r="S31" i="201"/>
  <c r="M31" i="193"/>
  <c r="S31" i="194"/>
  <c r="R31" i="200"/>
  <c r="R31" i="192"/>
  <c r="AA31" i="39"/>
  <c r="D127" i="40"/>
  <c r="D127" i="188"/>
  <c r="E28" i="40"/>
  <c r="E28" i="188"/>
  <c r="E119" i="40"/>
  <c r="E119" i="188"/>
  <c r="G17" i="196"/>
  <c r="K17" i="192"/>
  <c r="K17" i="200"/>
  <c r="G17" i="205"/>
  <c r="K17" i="195"/>
  <c r="G17" i="203"/>
  <c r="G17" i="201"/>
  <c r="N17" i="197"/>
  <c r="G17" i="194"/>
  <c r="N17" i="202"/>
  <c r="G17" i="198"/>
  <c r="G17" i="193"/>
  <c r="G17" i="206"/>
  <c r="N17" i="199"/>
  <c r="N17" i="39"/>
  <c r="K17" i="204"/>
  <c r="H76" i="188"/>
  <c r="H76" i="40"/>
  <c r="G17" i="188"/>
  <c r="G17" i="40"/>
  <c r="P31" i="39"/>
  <c r="I31" i="194"/>
  <c r="I31" i="198"/>
  <c r="P31" i="199"/>
  <c r="P31" i="202"/>
  <c r="I31" i="205"/>
  <c r="I31" i="201"/>
  <c r="P31" i="197"/>
  <c r="I89" i="188"/>
  <c r="I89" i="40"/>
  <c r="N18" i="200"/>
  <c r="T18" i="199"/>
  <c r="M18" i="201"/>
  <c r="T18" i="39"/>
  <c r="M18" i="194"/>
  <c r="J18" i="193"/>
  <c r="J18" i="203"/>
  <c r="N18" i="192"/>
  <c r="W9" i="39"/>
  <c r="P9" i="194"/>
  <c r="P9" i="201"/>
  <c r="W9" i="199"/>
  <c r="F17" i="188"/>
  <c r="F17" i="40"/>
  <c r="M34" i="194"/>
  <c r="N34" i="192"/>
  <c r="M34" i="201"/>
  <c r="J34" i="193"/>
  <c r="N34" i="200"/>
  <c r="T34" i="199"/>
  <c r="J34" i="203"/>
  <c r="T34" i="39"/>
  <c r="D19" i="40"/>
  <c r="D19" i="188"/>
  <c r="F48" i="188"/>
  <c r="F48" i="40"/>
  <c r="E59" i="40"/>
  <c r="I24" i="40"/>
  <c r="I24" i="188"/>
  <c r="E59" i="188"/>
  <c r="F77" i="40"/>
  <c r="F77" i="188"/>
  <c r="D60" i="40"/>
  <c r="H25" i="40"/>
  <c r="D60" i="188"/>
  <c r="H25" i="188"/>
  <c r="V11" i="39"/>
  <c r="O11" i="201"/>
  <c r="V11" i="199"/>
  <c r="O11" i="194"/>
  <c r="T29" i="39"/>
  <c r="N29" i="192"/>
  <c r="J29" i="193"/>
  <c r="T29" i="199"/>
  <c r="J29" i="203"/>
  <c r="M29" i="201"/>
  <c r="M29" i="194"/>
  <c r="N29" i="200"/>
  <c r="L13" i="210"/>
  <c r="Z13" i="110"/>
  <c r="I13" i="213"/>
  <c r="R13" i="208"/>
  <c r="Q13" i="207"/>
  <c r="N13" i="211"/>
  <c r="L13" i="212"/>
  <c r="T13" i="209"/>
  <c r="H10" i="209"/>
  <c r="H10" i="110"/>
  <c r="F15" i="110"/>
  <c r="F15" i="209"/>
  <c r="N11" i="110"/>
  <c r="H11" i="208"/>
  <c r="N11" i="209"/>
  <c r="H11" i="212"/>
  <c r="AF167" i="31"/>
  <c r="L14" i="207"/>
  <c r="I14" i="211"/>
  <c r="O14" i="209"/>
  <c r="U14" i="110"/>
  <c r="G112" i="188"/>
  <c r="G112" i="40"/>
  <c r="F32" i="40"/>
  <c r="F32" i="188"/>
  <c r="D92" i="40"/>
  <c r="D92" i="188"/>
  <c r="P11" i="199"/>
  <c r="I11" i="198"/>
  <c r="P11" i="202"/>
  <c r="P11" i="197"/>
  <c r="I11" i="194"/>
  <c r="I11" i="205"/>
  <c r="P11" i="39"/>
  <c r="I11" i="201"/>
  <c r="G30" i="206"/>
  <c r="G30" i="196"/>
  <c r="G30" i="203"/>
  <c r="N30" i="202"/>
  <c r="G30" i="194"/>
  <c r="G30" i="205"/>
  <c r="N30" i="197"/>
  <c r="K30" i="204"/>
  <c r="N30" i="199"/>
  <c r="N30" i="39"/>
  <c r="K30" i="200"/>
  <c r="G30" i="193"/>
  <c r="G30" i="198"/>
  <c r="G30" i="201"/>
  <c r="K30" i="195"/>
  <c r="K30" i="192"/>
  <c r="H124" i="188"/>
  <c r="H124" i="40"/>
  <c r="H45" i="188"/>
  <c r="H45" i="40"/>
  <c r="E134" i="188"/>
  <c r="E134" i="40"/>
  <c r="L14" i="203"/>
  <c r="I14" i="206"/>
  <c r="I14" i="196"/>
  <c r="T14" i="202"/>
  <c r="Z14" i="39"/>
  <c r="L14" i="198"/>
  <c r="L14" i="193"/>
  <c r="Q14" i="192"/>
  <c r="N14" i="195"/>
  <c r="Q14" i="200"/>
  <c r="N14" i="204"/>
  <c r="R14" i="194"/>
  <c r="R14" i="201"/>
  <c r="L14" i="205"/>
  <c r="T14" i="197"/>
  <c r="Z14" i="199"/>
  <c r="H58" i="188"/>
  <c r="H58" i="40"/>
  <c r="E129" i="188"/>
  <c r="E129" i="40"/>
  <c r="N10" i="200"/>
  <c r="M10" i="201"/>
  <c r="T10" i="39"/>
  <c r="M10" i="194"/>
  <c r="J10" i="193"/>
  <c r="T10" i="199"/>
  <c r="N10" i="192"/>
  <c r="J10" i="203"/>
  <c r="F19" i="40"/>
  <c r="F19" i="188"/>
  <c r="D10" i="188"/>
  <c r="D10" i="40"/>
  <c r="T162" i="31"/>
  <c r="Q8" i="194"/>
  <c r="X8" i="39"/>
  <c r="Q8" i="201"/>
  <c r="X8" i="199"/>
  <c r="D88" i="188"/>
  <c r="D88" i="40"/>
  <c r="F7" i="40"/>
  <c r="F7" i="188"/>
  <c r="G132" i="188"/>
  <c r="G132" i="40"/>
  <c r="J232" i="31"/>
  <c r="F40" i="40"/>
  <c r="F40" i="188"/>
  <c r="F102" i="40"/>
  <c r="F102" i="188"/>
  <c r="G30" i="40"/>
  <c r="G30" i="188"/>
  <c r="F50" i="188"/>
  <c r="F50" i="40"/>
  <c r="G119" i="40"/>
  <c r="G119" i="188"/>
  <c r="D31" i="188"/>
  <c r="D31" i="40"/>
  <c r="E24" i="204"/>
  <c r="E24" i="192"/>
  <c r="E24" i="202"/>
  <c r="E24" i="197"/>
  <c r="E24" i="195"/>
  <c r="E24" i="199"/>
  <c r="E24" i="39"/>
  <c r="E24" i="200"/>
  <c r="D117" i="188"/>
  <c r="D117" i="40"/>
  <c r="W16" i="199"/>
  <c r="W16" i="39"/>
  <c r="P16" i="194"/>
  <c r="P16" i="201"/>
  <c r="G37" i="33"/>
  <c r="I37" i="33" s="1"/>
  <c r="F37" i="190"/>
  <c r="G150" i="31"/>
  <c r="G99" i="188"/>
  <c r="G99" i="40"/>
  <c r="D116" i="40"/>
  <c r="D116" i="188"/>
  <c r="G83" i="188"/>
  <c r="G83" i="40"/>
  <c r="I138" i="40"/>
  <c r="I138" i="188"/>
  <c r="D77" i="188"/>
  <c r="D77" i="40"/>
  <c r="O13" i="201"/>
  <c r="V13" i="199"/>
  <c r="O13" i="194"/>
  <c r="V13" i="39"/>
  <c r="G86" i="188"/>
  <c r="G86" i="40"/>
  <c r="G28" i="188"/>
  <c r="G28" i="40"/>
  <c r="E13" i="192"/>
  <c r="E13" i="202"/>
  <c r="E13" i="197"/>
  <c r="E13" i="204"/>
  <c r="E13" i="39"/>
  <c r="E13" i="200"/>
  <c r="E13" i="195"/>
  <c r="E13" i="199"/>
  <c r="G78" i="188"/>
  <c r="G78" i="40"/>
  <c r="H120" i="188"/>
  <c r="H120" i="40"/>
  <c r="E49" i="40"/>
  <c r="I14" i="188"/>
  <c r="I14" i="40"/>
  <c r="E49" i="188"/>
  <c r="D56" i="40"/>
  <c r="H21" i="40"/>
  <c r="D56" i="188"/>
  <c r="H21" i="188"/>
  <c r="E136" i="188"/>
  <c r="E136" i="40"/>
  <c r="I43" i="40"/>
  <c r="I43" i="188"/>
  <c r="D79" i="40"/>
  <c r="D79" i="188"/>
  <c r="H100" i="40"/>
  <c r="H100" i="188"/>
  <c r="D130" i="188"/>
  <c r="D130" i="40"/>
  <c r="G79" i="40"/>
  <c r="G79" i="188"/>
  <c r="W20" i="39"/>
  <c r="W20" i="199"/>
  <c r="P20" i="201"/>
  <c r="P20" i="194"/>
  <c r="E10" i="188"/>
  <c r="E10" i="40"/>
  <c r="E16" i="39"/>
  <c r="E16" i="199"/>
  <c r="E16" i="192"/>
  <c r="E16" i="204"/>
  <c r="E16" i="197"/>
  <c r="E16" i="195"/>
  <c r="E16" i="200"/>
  <c r="E16" i="202"/>
  <c r="E122" i="188"/>
  <c r="E122" i="40"/>
  <c r="H139" i="40"/>
  <c r="H139" i="188"/>
  <c r="H85" i="40"/>
  <c r="H85" i="188"/>
  <c r="O18" i="201"/>
  <c r="V18" i="39"/>
  <c r="V18" i="199"/>
  <c r="O18" i="194"/>
  <c r="N32" i="204"/>
  <c r="Z32" i="39"/>
  <c r="Z32" i="199"/>
  <c r="L32" i="198"/>
  <c r="I32" i="196"/>
  <c r="Q32" i="200"/>
  <c r="T32" i="202"/>
  <c r="Q32" i="192"/>
  <c r="N32" i="195"/>
  <c r="L32" i="193"/>
  <c r="L32" i="203"/>
  <c r="R32" i="194"/>
  <c r="L32" i="205"/>
  <c r="R32" i="201"/>
  <c r="I32" i="206"/>
  <c r="T32" i="197"/>
  <c r="F118" i="40"/>
  <c r="F118" i="188"/>
  <c r="E58" i="40"/>
  <c r="I23" i="188"/>
  <c r="I23" i="40"/>
  <c r="E58" i="188"/>
  <c r="K25" i="200"/>
  <c r="K25" i="195"/>
  <c r="N25" i="199"/>
  <c r="G25" i="205"/>
  <c r="K25" i="204"/>
  <c r="G25" i="193"/>
  <c r="N25" i="197"/>
  <c r="N25" i="39"/>
  <c r="G25" i="206"/>
  <c r="G25" i="201"/>
  <c r="G25" i="198"/>
  <c r="G25" i="196"/>
  <c r="K25" i="192"/>
  <c r="N25" i="202"/>
  <c r="G25" i="194"/>
  <c r="G25" i="203"/>
  <c r="E33" i="188"/>
  <c r="E33" i="40"/>
  <c r="F27" i="188"/>
  <c r="F27" i="40"/>
  <c r="D52" i="188"/>
  <c r="D52" i="40"/>
  <c r="H17" i="188"/>
  <c r="H17" i="40"/>
  <c r="F49" i="188"/>
  <c r="F49" i="40"/>
  <c r="H91" i="40"/>
  <c r="H91" i="188"/>
  <c r="D30" i="40"/>
  <c r="D30" i="188"/>
  <c r="D12" i="188"/>
  <c r="D12" i="40"/>
  <c r="Z12" i="199"/>
  <c r="T12" i="202"/>
  <c r="L12" i="203"/>
  <c r="I12" i="196"/>
  <c r="Q12" i="200"/>
  <c r="N12" i="195"/>
  <c r="L12" i="205"/>
  <c r="R12" i="201"/>
  <c r="T12" i="197"/>
  <c r="I12" i="206"/>
  <c r="L12" i="198"/>
  <c r="N12" i="204"/>
  <c r="Q12" i="192"/>
  <c r="Z12" i="39"/>
  <c r="R12" i="194"/>
  <c r="L12" i="193"/>
  <c r="G122" i="188"/>
  <c r="G122" i="40"/>
  <c r="F98" i="40"/>
  <c r="F98" i="188"/>
  <c r="E130" i="40"/>
  <c r="E130" i="188"/>
  <c r="F78" i="188"/>
  <c r="F78" i="40"/>
  <c r="F135" i="188"/>
  <c r="F135" i="40"/>
  <c r="T25" i="199"/>
  <c r="T25" i="39"/>
  <c r="M25" i="201"/>
  <c r="J25" i="193"/>
  <c r="M25" i="194"/>
  <c r="N25" i="192"/>
  <c r="J25" i="203"/>
  <c r="N25" i="200"/>
  <c r="O22" i="194"/>
  <c r="O22" i="201"/>
  <c r="V22" i="39"/>
  <c r="V22" i="199"/>
  <c r="P27" i="199"/>
  <c r="I27" i="205"/>
  <c r="I27" i="198"/>
  <c r="I27" i="201"/>
  <c r="P27" i="197"/>
  <c r="P27" i="39"/>
  <c r="P27" i="202"/>
  <c r="I27" i="194"/>
  <c r="M8" i="203"/>
  <c r="R8" i="192"/>
  <c r="AA8" i="199"/>
  <c r="S8" i="194"/>
  <c r="R8" i="200"/>
  <c r="M8" i="193"/>
  <c r="AA8" i="39"/>
  <c r="S8" i="201"/>
  <c r="D53" i="188"/>
  <c r="H18" i="40"/>
  <c r="D53" i="40"/>
  <c r="H18" i="188"/>
  <c r="D24" i="40"/>
  <c r="D24" i="188"/>
  <c r="I68" i="188"/>
  <c r="I68" i="40"/>
  <c r="H77" i="40"/>
  <c r="H77" i="188"/>
  <c r="G51" i="188"/>
  <c r="G51" i="40"/>
  <c r="H69" i="40"/>
  <c r="H69" i="188"/>
  <c r="M35" i="201"/>
  <c r="N35" i="200"/>
  <c r="T35" i="199"/>
  <c r="J35" i="203"/>
  <c r="N35" i="192"/>
  <c r="M35" i="194"/>
  <c r="T35" i="39"/>
  <c r="J35" i="193"/>
  <c r="G31" i="33"/>
  <c r="I31" i="33" s="1"/>
  <c r="G144" i="31"/>
  <c r="F31" i="190"/>
  <c r="F55" i="40"/>
  <c r="F55" i="188"/>
  <c r="F93" i="188"/>
  <c r="F93" i="40"/>
  <c r="O23" i="201"/>
  <c r="V23" i="199"/>
  <c r="V23" i="39"/>
  <c r="O23" i="194"/>
  <c r="H86" i="188"/>
  <c r="H86" i="40"/>
  <c r="F11" i="40"/>
  <c r="F11" i="188"/>
  <c r="M24" i="203"/>
  <c r="M24" i="193"/>
  <c r="AA24" i="39"/>
  <c r="R24" i="200"/>
  <c r="S24" i="194"/>
  <c r="AA24" i="199"/>
  <c r="R24" i="192"/>
  <c r="S24" i="201"/>
  <c r="G33" i="40"/>
  <c r="G33" i="188"/>
  <c r="L162" i="31"/>
  <c r="I8" i="194"/>
  <c r="I8" i="201"/>
  <c r="I8" i="205"/>
  <c r="P8" i="199"/>
  <c r="P8" i="39"/>
  <c r="I8" i="198"/>
  <c r="P8" i="202"/>
  <c r="P8" i="197"/>
  <c r="K10" i="200"/>
  <c r="K10" i="192"/>
  <c r="G10" i="194"/>
  <c r="G10" i="203"/>
  <c r="G10" i="206"/>
  <c r="N10" i="199"/>
  <c r="G10" i="201"/>
  <c r="N10" i="39"/>
  <c r="N10" i="202"/>
  <c r="G10" i="196"/>
  <c r="K10" i="195"/>
  <c r="N10" i="197"/>
  <c r="G10" i="205"/>
  <c r="G10" i="198"/>
  <c r="G10" i="193"/>
  <c r="K10" i="204"/>
  <c r="F28" i="188"/>
  <c r="F28" i="40"/>
  <c r="T36" i="199"/>
  <c r="T36" i="39"/>
  <c r="N36" i="200"/>
  <c r="J36" i="203"/>
  <c r="M36" i="201"/>
  <c r="M36" i="194"/>
  <c r="J36" i="193"/>
  <c r="N36" i="192"/>
  <c r="I113" i="188"/>
  <c r="I113" i="40"/>
  <c r="G15" i="194"/>
  <c r="G15" i="196"/>
  <c r="G15" i="206"/>
  <c r="N15" i="39"/>
  <c r="N15" i="202"/>
  <c r="G15" i="193"/>
  <c r="N15" i="199"/>
  <c r="K15" i="192"/>
  <c r="G15" i="198"/>
  <c r="G15" i="205"/>
  <c r="K15" i="195"/>
  <c r="G15" i="203"/>
  <c r="N15" i="197"/>
  <c r="K15" i="204"/>
  <c r="K15" i="200"/>
  <c r="G15" i="201"/>
  <c r="I49" i="188"/>
  <c r="I49" i="40"/>
  <c r="F101" i="40"/>
  <c r="F101" i="188"/>
  <c r="D85" i="40"/>
  <c r="D85" i="188"/>
  <c r="L21" i="203"/>
  <c r="Z21" i="199"/>
  <c r="R21" i="201"/>
  <c r="L21" i="193"/>
  <c r="I21" i="206"/>
  <c r="N21" i="204"/>
  <c r="T21" i="202"/>
  <c r="L21" i="198"/>
  <c r="N21" i="195"/>
  <c r="Q21" i="200"/>
  <c r="T21" i="197"/>
  <c r="R21" i="194"/>
  <c r="Z21" i="39"/>
  <c r="L21" i="205"/>
  <c r="Q21" i="192"/>
  <c r="I21" i="196"/>
  <c r="I194" i="31"/>
  <c r="H121" i="40"/>
  <c r="H121" i="188"/>
  <c r="E25" i="40"/>
  <c r="E25" i="188"/>
  <c r="F26" i="40"/>
  <c r="F26" i="188"/>
  <c r="K35" i="192"/>
  <c r="N35" i="39"/>
  <c r="G35" i="203"/>
  <c r="G35" i="206"/>
  <c r="G35" i="193"/>
  <c r="G35" i="201"/>
  <c r="G35" i="196"/>
  <c r="G35" i="194"/>
  <c r="K35" i="195"/>
  <c r="K35" i="200"/>
  <c r="G35" i="198"/>
  <c r="N35" i="197"/>
  <c r="N35" i="202"/>
  <c r="N35" i="199"/>
  <c r="K35" i="204"/>
  <c r="G35" i="205"/>
  <c r="D100" i="40"/>
  <c r="D100" i="188"/>
  <c r="AA25" i="39"/>
  <c r="S25" i="201"/>
  <c r="R25" i="200"/>
  <c r="M25" i="193"/>
  <c r="S25" i="194"/>
  <c r="AA25" i="199"/>
  <c r="M25" i="203"/>
  <c r="R25" i="192"/>
  <c r="G37" i="206"/>
  <c r="K37" i="195"/>
  <c r="K37" i="204"/>
  <c r="K37" i="192"/>
  <c r="K37" i="200"/>
  <c r="G37" i="196"/>
  <c r="G37" i="201"/>
  <c r="G37" i="205"/>
  <c r="G37" i="198"/>
  <c r="N37" i="39"/>
  <c r="G37" i="203"/>
  <c r="N37" i="199"/>
  <c r="G37" i="193"/>
  <c r="N37" i="197"/>
  <c r="N37" i="202"/>
  <c r="G37" i="194"/>
  <c r="G53" i="188"/>
  <c r="G53" i="40"/>
  <c r="I83" i="188"/>
  <c r="I83" i="40"/>
  <c r="F58" i="40"/>
  <c r="F58" i="188"/>
  <c r="O8" i="110"/>
  <c r="F8" i="210"/>
  <c r="I8" i="207"/>
  <c r="I8" i="208"/>
  <c r="E12" i="110"/>
  <c r="E12" i="207"/>
  <c r="E12" i="211"/>
  <c r="E12" i="209"/>
  <c r="AA169" i="31"/>
  <c r="H15" i="210"/>
  <c r="K15" i="207"/>
  <c r="K15" i="208"/>
  <c r="Q15" i="110"/>
  <c r="D8" i="110"/>
  <c r="D8" i="207"/>
  <c r="D8" i="209"/>
  <c r="D8" i="211"/>
  <c r="M9" i="209"/>
  <c r="M9" i="110"/>
  <c r="G9" i="208"/>
  <c r="G9" i="212"/>
  <c r="F10" i="212"/>
  <c r="L10" i="209"/>
  <c r="L10" i="110"/>
  <c r="F10" i="208"/>
  <c r="D15" i="110"/>
  <c r="D15" i="209"/>
  <c r="D15" i="211"/>
  <c r="D15" i="207"/>
  <c r="E8" i="110"/>
  <c r="E8" i="209"/>
  <c r="E8" i="207"/>
  <c r="E8" i="211"/>
  <c r="F8" i="212"/>
  <c r="L8" i="209"/>
  <c r="F8" i="208"/>
  <c r="L8" i="110"/>
  <c r="I8" i="210"/>
  <c r="F8" i="213"/>
  <c r="W163" i="31"/>
  <c r="P8" i="209"/>
  <c r="V8" i="110"/>
  <c r="J8" i="211"/>
  <c r="O8" i="208"/>
  <c r="I8" i="212"/>
  <c r="M8" i="207"/>
  <c r="R12" i="110"/>
  <c r="L12" i="208"/>
  <c r="H13" i="110"/>
  <c r="H13" i="209"/>
  <c r="N7" i="211"/>
  <c r="L7" i="210"/>
  <c r="Q7" i="207"/>
  <c r="L7" i="212"/>
  <c r="T7" i="209"/>
  <c r="R7" i="208"/>
  <c r="I7" i="213"/>
  <c r="Z7" i="110"/>
  <c r="M8" i="209"/>
  <c r="G8" i="212"/>
  <c r="G8" i="208"/>
  <c r="M8" i="110"/>
  <c r="F15" i="211"/>
  <c r="I15" i="110"/>
  <c r="C15" i="213"/>
  <c r="C15" i="208"/>
  <c r="C15" i="210"/>
  <c r="C15" i="212"/>
  <c r="I15" i="209"/>
  <c r="F15" i="207"/>
  <c r="H15" i="212"/>
  <c r="N15" i="209"/>
  <c r="N15" i="110"/>
  <c r="H15" i="208"/>
  <c r="I11" i="208"/>
  <c r="F11" i="210"/>
  <c r="O11" i="110"/>
  <c r="I11" i="207"/>
  <c r="T8" i="209"/>
  <c r="L8" i="212"/>
  <c r="L8" i="210"/>
  <c r="I8" i="213"/>
  <c r="N8" i="211"/>
  <c r="R8" i="208"/>
  <c r="Q8" i="207"/>
  <c r="Z8" i="110"/>
  <c r="AP162" i="31"/>
  <c r="M9" i="208"/>
  <c r="S9" i="110"/>
  <c r="P14" i="110"/>
  <c r="J14" i="207"/>
  <c r="J14" i="208"/>
  <c r="G14" i="210"/>
  <c r="L15" i="208"/>
  <c r="R15" i="110"/>
  <c r="H8" i="110"/>
  <c r="H8" i="209"/>
  <c r="C9" i="212"/>
  <c r="C9" i="210"/>
  <c r="C9" i="213"/>
  <c r="I9" i="209"/>
  <c r="I9" i="110"/>
  <c r="F9" i="207"/>
  <c r="C9" i="208"/>
  <c r="F9" i="211"/>
  <c r="C7" i="211"/>
  <c r="C7" i="110"/>
  <c r="C7" i="209"/>
  <c r="C7" i="207"/>
  <c r="I111" i="188"/>
  <c r="I111" i="40"/>
  <c r="M19" i="193"/>
  <c r="AA19" i="199"/>
  <c r="AA19" i="39"/>
  <c r="R19" i="192"/>
  <c r="S19" i="201"/>
  <c r="M19" i="203"/>
  <c r="S19" i="194"/>
  <c r="R19" i="200"/>
  <c r="E42" i="40"/>
  <c r="E42" i="188"/>
  <c r="I7" i="40"/>
  <c r="I7" i="188"/>
  <c r="H87" i="188"/>
  <c r="H87" i="40"/>
  <c r="J11" i="203"/>
  <c r="J11" i="193"/>
  <c r="T11" i="39"/>
  <c r="T11" i="199"/>
  <c r="N11" i="200"/>
  <c r="M11" i="194"/>
  <c r="N11" i="192"/>
  <c r="M11" i="201"/>
  <c r="F110" i="188"/>
  <c r="F110" i="40"/>
  <c r="AH232" i="31"/>
  <c r="I131" i="188"/>
  <c r="I131" i="40"/>
  <c r="E17" i="192"/>
  <c r="E17" i="39"/>
  <c r="E17" i="197"/>
  <c r="E17" i="200"/>
  <c r="E17" i="202"/>
  <c r="E17" i="199"/>
  <c r="E17" i="204"/>
  <c r="E17" i="195"/>
  <c r="H27" i="40"/>
  <c r="H27" i="188"/>
  <c r="D62" i="40"/>
  <c r="D62" i="188"/>
  <c r="F127" i="40"/>
  <c r="F127" i="188"/>
  <c r="L8" i="205"/>
  <c r="Q8" i="192"/>
  <c r="N8" i="204"/>
  <c r="L8" i="198"/>
  <c r="L8" i="203"/>
  <c r="L8" i="193"/>
  <c r="R8" i="201"/>
  <c r="T8" i="202"/>
  <c r="N8" i="195"/>
  <c r="Z8" i="39"/>
  <c r="Q8" i="200"/>
  <c r="I8" i="196"/>
  <c r="Z8" i="199"/>
  <c r="I8" i="206"/>
  <c r="T8" i="197"/>
  <c r="R8" i="194"/>
  <c r="I32" i="188"/>
  <c r="E67" i="188"/>
  <c r="I32" i="40"/>
  <c r="E67" i="40"/>
  <c r="D119" i="188"/>
  <c r="D119" i="40"/>
  <c r="N21" i="202"/>
  <c r="G21" i="193"/>
  <c r="G21" i="198"/>
  <c r="K21" i="204"/>
  <c r="G21" i="194"/>
  <c r="G21" i="196"/>
  <c r="G21" i="206"/>
  <c r="K21" i="192"/>
  <c r="N21" i="197"/>
  <c r="G21" i="203"/>
  <c r="K21" i="200"/>
  <c r="N21" i="199"/>
  <c r="G21" i="201"/>
  <c r="G21" i="205"/>
  <c r="K21" i="195"/>
  <c r="N21" i="39"/>
  <c r="W31" i="199"/>
  <c r="W31" i="39"/>
  <c r="P31" i="194"/>
  <c r="P31" i="201"/>
  <c r="K24" i="195"/>
  <c r="N24" i="197"/>
  <c r="K24" i="200"/>
  <c r="G24" i="205"/>
  <c r="N24" i="199"/>
  <c r="G24" i="194"/>
  <c r="N24" i="202"/>
  <c r="K24" i="192"/>
  <c r="G24" i="198"/>
  <c r="N24" i="39"/>
  <c r="G24" i="193"/>
  <c r="G24" i="196"/>
  <c r="G24" i="203"/>
  <c r="K24" i="204"/>
  <c r="G24" i="206"/>
  <c r="G24" i="201"/>
  <c r="H125" i="188"/>
  <c r="H125" i="40"/>
  <c r="I53" i="40"/>
  <c r="I53" i="188"/>
  <c r="I11" i="40"/>
  <c r="I11" i="188"/>
  <c r="E46" i="188"/>
  <c r="E46" i="40"/>
  <c r="F83" i="188"/>
  <c r="F83" i="40"/>
  <c r="P23" i="201"/>
  <c r="W23" i="199"/>
  <c r="P23" i="194"/>
  <c r="W23" i="39"/>
  <c r="W12" i="199"/>
  <c r="P12" i="201"/>
  <c r="W12" i="39"/>
  <c r="P12" i="194"/>
  <c r="E87" i="40"/>
  <c r="E87" i="188"/>
  <c r="I104" i="40"/>
  <c r="I104" i="188"/>
  <c r="H32" i="40"/>
  <c r="D67" i="40"/>
  <c r="D67" i="188"/>
  <c r="H32" i="188"/>
  <c r="I85" i="188"/>
  <c r="I85" i="40"/>
  <c r="G66" i="188"/>
  <c r="G66" i="40"/>
  <c r="E14" i="200"/>
  <c r="E14" i="199"/>
  <c r="E14" i="202"/>
  <c r="E14" i="204"/>
  <c r="E14" i="197"/>
  <c r="E14" i="195"/>
  <c r="E14" i="39"/>
  <c r="E14" i="192"/>
  <c r="I117" i="188"/>
  <c r="I117" i="40"/>
  <c r="D99" i="40"/>
  <c r="D99" i="188"/>
  <c r="I57" i="188"/>
  <c r="I57" i="40"/>
  <c r="E30" i="40"/>
  <c r="E30" i="188"/>
  <c r="L29" i="205"/>
  <c r="Z29" i="39"/>
  <c r="N29" i="204"/>
  <c r="T29" i="197"/>
  <c r="R29" i="201"/>
  <c r="L29" i="198"/>
  <c r="Z29" i="199"/>
  <c r="Q29" i="192"/>
  <c r="Q29" i="200"/>
  <c r="I29" i="206"/>
  <c r="T29" i="202"/>
  <c r="L29" i="193"/>
  <c r="N29" i="195"/>
  <c r="I29" i="196"/>
  <c r="L29" i="203"/>
  <c r="R29" i="194"/>
  <c r="W25" i="39"/>
  <c r="P25" i="201"/>
  <c r="P25" i="194"/>
  <c r="W25" i="199"/>
  <c r="L33" i="205"/>
  <c r="N33" i="195"/>
  <c r="R33" i="194"/>
  <c r="L33" i="193"/>
  <c r="N33" i="204"/>
  <c r="Q33" i="200"/>
  <c r="R33" i="201"/>
  <c r="I33" i="196"/>
  <c r="Z33" i="199"/>
  <c r="L33" i="203"/>
  <c r="Z33" i="39"/>
  <c r="I33" i="206"/>
  <c r="T33" i="197"/>
  <c r="Q33" i="192"/>
  <c r="L33" i="198"/>
  <c r="T33" i="202"/>
  <c r="G68" i="188"/>
  <c r="G68" i="40"/>
  <c r="D112" i="40"/>
  <c r="D112" i="188"/>
  <c r="E79" i="40"/>
  <c r="E79" i="188"/>
  <c r="D94" i="188"/>
  <c r="D94" i="40"/>
  <c r="H89" i="188"/>
  <c r="H89" i="40"/>
  <c r="AA26" i="199"/>
  <c r="M26" i="203"/>
  <c r="S26" i="194"/>
  <c r="R26" i="200"/>
  <c r="R26" i="192"/>
  <c r="M26" i="193"/>
  <c r="AA26" i="39"/>
  <c r="S26" i="201"/>
  <c r="N15" i="192"/>
  <c r="N15" i="200"/>
  <c r="M15" i="194"/>
  <c r="M15" i="201"/>
  <c r="T15" i="39"/>
  <c r="J15" i="203"/>
  <c r="J15" i="193"/>
  <c r="T15" i="199"/>
  <c r="I34" i="206"/>
  <c r="I34" i="196"/>
  <c r="N34" i="204"/>
  <c r="L34" i="205"/>
  <c r="Z34" i="39"/>
  <c r="Z34" i="199"/>
  <c r="T34" i="202"/>
  <c r="R34" i="194"/>
  <c r="N34" i="195"/>
  <c r="Q34" i="200"/>
  <c r="L34" i="198"/>
  <c r="L34" i="203"/>
  <c r="L34" i="193"/>
  <c r="Q34" i="192"/>
  <c r="R34" i="201"/>
  <c r="T34" i="197"/>
  <c r="E19" i="40"/>
  <c r="E19" i="188"/>
  <c r="F20" i="188"/>
  <c r="F20" i="40"/>
  <c r="G13" i="188"/>
  <c r="G13" i="40"/>
  <c r="H14" i="110"/>
  <c r="H14" i="209"/>
  <c r="Z12" i="110"/>
  <c r="L12" i="210"/>
  <c r="Q12" i="207"/>
  <c r="L12" i="212"/>
  <c r="N12" i="211"/>
  <c r="T12" i="209"/>
  <c r="I12" i="213"/>
  <c r="R12" i="208"/>
  <c r="F12" i="209"/>
  <c r="F12" i="110"/>
  <c r="C10" i="110"/>
  <c r="C10" i="207"/>
  <c r="C10" i="211"/>
  <c r="C10" i="209"/>
  <c r="G9" i="209"/>
  <c r="G9" i="110"/>
  <c r="Q8" i="199"/>
  <c r="J8" i="198"/>
  <c r="Q8" i="39"/>
  <c r="Q8" i="202"/>
  <c r="Q8" i="197"/>
  <c r="J8" i="205"/>
  <c r="J8" i="201"/>
  <c r="J8" i="194"/>
  <c r="E27" i="40"/>
  <c r="E27" i="188"/>
  <c r="D115" i="188"/>
  <c r="D115" i="40"/>
  <c r="G33" i="196"/>
  <c r="N33" i="202"/>
  <c r="G33" i="206"/>
  <c r="G33" i="193"/>
  <c r="K33" i="204"/>
  <c r="K33" i="195"/>
  <c r="G33" i="198"/>
  <c r="N33" i="197"/>
  <c r="N33" i="39"/>
  <c r="G33" i="203"/>
  <c r="G33" i="201"/>
  <c r="K33" i="192"/>
  <c r="K33" i="200"/>
  <c r="G33" i="205"/>
  <c r="N33" i="199"/>
  <c r="G33" i="194"/>
  <c r="I8" i="188"/>
  <c r="E43" i="188"/>
  <c r="I8" i="40"/>
  <c r="E43" i="40"/>
  <c r="G55" i="188"/>
  <c r="G55" i="40"/>
  <c r="S15" i="201"/>
  <c r="AA15" i="199"/>
  <c r="M15" i="203"/>
  <c r="AA15" i="39"/>
  <c r="R15" i="200"/>
  <c r="R15" i="192"/>
  <c r="M15" i="193"/>
  <c r="S15" i="194"/>
  <c r="F8" i="190"/>
  <c r="G121" i="31"/>
  <c r="G8" i="33"/>
  <c r="E20" i="202"/>
  <c r="E20" i="204"/>
  <c r="E20" i="197"/>
  <c r="E20" i="200"/>
  <c r="E20" i="199"/>
  <c r="E20" i="39"/>
  <c r="E20" i="192"/>
  <c r="E20" i="195"/>
  <c r="E26" i="188"/>
  <c r="E26" i="40"/>
  <c r="M32" i="194"/>
  <c r="M32" i="201"/>
  <c r="J32" i="203"/>
  <c r="T32" i="39"/>
  <c r="N32" i="200"/>
  <c r="N32" i="192"/>
  <c r="J32" i="193"/>
  <c r="T32" i="199"/>
  <c r="N31" i="200"/>
  <c r="T31" i="199"/>
  <c r="T31" i="39"/>
  <c r="M31" i="201"/>
  <c r="N31" i="192"/>
  <c r="J31" i="203"/>
  <c r="J31" i="193"/>
  <c r="M31" i="194"/>
  <c r="E13" i="40"/>
  <c r="E13" i="188"/>
  <c r="G40" i="188"/>
  <c r="K232" i="31"/>
  <c r="G40" i="40"/>
  <c r="E114" i="40"/>
  <c r="E114" i="188"/>
  <c r="D28" i="188"/>
  <c r="D28" i="40"/>
  <c r="G12" i="203"/>
  <c r="G12" i="205"/>
  <c r="G12" i="201"/>
  <c r="G12" i="196"/>
  <c r="K12" i="200"/>
  <c r="K12" i="204"/>
  <c r="N12" i="202"/>
  <c r="N12" i="197"/>
  <c r="G12" i="206"/>
  <c r="G12" i="194"/>
  <c r="G12" i="198"/>
  <c r="N12" i="39"/>
  <c r="N12" i="199"/>
  <c r="G12" i="193"/>
  <c r="K12" i="195"/>
  <c r="K12" i="192"/>
  <c r="E14" i="188"/>
  <c r="E14" i="40"/>
  <c r="Q23" i="197"/>
  <c r="J23" i="198"/>
  <c r="J23" i="205"/>
  <c r="Q23" i="202"/>
  <c r="J23" i="201"/>
  <c r="J23" i="194"/>
  <c r="Q23" i="39"/>
  <c r="Q23" i="199"/>
  <c r="G45" i="40"/>
  <c r="G45" i="188"/>
  <c r="F132" i="188"/>
  <c r="F132" i="40"/>
  <c r="I80" i="40"/>
  <c r="I80" i="188"/>
  <c r="I99" i="40"/>
  <c r="I99" i="188"/>
  <c r="E68" i="188"/>
  <c r="I33" i="40"/>
  <c r="I33" i="188"/>
  <c r="E68" i="40"/>
  <c r="H57" i="40"/>
  <c r="H57" i="188"/>
  <c r="G20" i="194"/>
  <c r="G20" i="196"/>
  <c r="N20" i="39"/>
  <c r="N20" i="199"/>
  <c r="K20" i="200"/>
  <c r="G20" i="205"/>
  <c r="K20" i="195"/>
  <c r="G20" i="201"/>
  <c r="G20" i="198"/>
  <c r="G20" i="203"/>
  <c r="G20" i="206"/>
  <c r="N20" i="202"/>
  <c r="K20" i="204"/>
  <c r="K20" i="192"/>
  <c r="N20" i="197"/>
  <c r="G20" i="193"/>
  <c r="D45" i="40"/>
  <c r="H10" i="188"/>
  <c r="H10" i="40"/>
  <c r="D45" i="188"/>
  <c r="D9" i="209"/>
  <c r="D9" i="211"/>
  <c r="D9" i="110"/>
  <c r="D9" i="207"/>
  <c r="L11" i="208"/>
  <c r="R11" i="110"/>
  <c r="N8" i="110"/>
  <c r="H8" i="208"/>
  <c r="H8" i="212"/>
  <c r="N8" i="209"/>
  <c r="M15" i="110"/>
  <c r="G15" i="212"/>
  <c r="M15" i="209"/>
  <c r="G15" i="208"/>
  <c r="I15" i="211"/>
  <c r="L15" i="207"/>
  <c r="O15" i="209"/>
  <c r="U15" i="110"/>
  <c r="T13" i="110"/>
  <c r="N13" i="208"/>
  <c r="L30" i="193"/>
  <c r="N30" i="195"/>
  <c r="L30" i="205"/>
  <c r="T30" i="202"/>
  <c r="I30" i="196"/>
  <c r="R30" i="194"/>
  <c r="R30" i="201"/>
  <c r="Q30" i="192"/>
  <c r="Z30" i="199"/>
  <c r="L30" i="203"/>
  <c r="T30" i="197"/>
  <c r="Q30" i="200"/>
  <c r="Z30" i="39"/>
  <c r="I30" i="206"/>
  <c r="L30" i="198"/>
  <c r="N30" i="204"/>
  <c r="G123" i="31"/>
  <c r="V165" i="31" s="1"/>
  <c r="V164" i="31" s="1"/>
  <c r="F10" i="190"/>
  <c r="G10" i="33"/>
  <c r="I10" i="33" s="1"/>
  <c r="F120" i="188"/>
  <c r="F120" i="40"/>
  <c r="E45" i="188"/>
  <c r="E45" i="40"/>
  <c r="I10" i="188"/>
  <c r="I10" i="40"/>
  <c r="D103" i="40"/>
  <c r="D103" i="188"/>
  <c r="D9" i="189"/>
  <c r="F9" i="34"/>
  <c r="G130" i="40"/>
  <c r="G130" i="188"/>
  <c r="Q31" i="39"/>
  <c r="Q31" i="199"/>
  <c r="J31" i="198"/>
  <c r="J31" i="194"/>
  <c r="J31" i="205"/>
  <c r="Q31" i="202"/>
  <c r="J31" i="201"/>
  <c r="Q31" i="197"/>
  <c r="G143" i="31"/>
  <c r="F30" i="190"/>
  <c r="G30" i="33"/>
  <c r="I30" i="33" s="1"/>
  <c r="I19" i="188"/>
  <c r="E54" i="40"/>
  <c r="E54" i="188"/>
  <c r="I19" i="40"/>
  <c r="D82" i="188"/>
  <c r="D82" i="40"/>
  <c r="H97" i="188"/>
  <c r="H97" i="40"/>
  <c r="R8" i="202"/>
  <c r="R8" i="199"/>
  <c r="K8" i="194"/>
  <c r="K8" i="198"/>
  <c r="K8" i="205"/>
  <c r="R8" i="197"/>
  <c r="K8" i="201"/>
  <c r="R8" i="39"/>
  <c r="H131" i="188"/>
  <c r="H131" i="40"/>
  <c r="E34" i="192"/>
  <c r="E34" i="200"/>
  <c r="E34" i="195"/>
  <c r="E34" i="202"/>
  <c r="E34" i="204"/>
  <c r="E34" i="199"/>
  <c r="E34" i="197"/>
  <c r="E34" i="39"/>
  <c r="D89" i="188"/>
  <c r="D89" i="40"/>
  <c r="W26" i="199"/>
  <c r="P26" i="201"/>
  <c r="W26" i="39"/>
  <c r="P26" i="194"/>
  <c r="E23" i="188"/>
  <c r="E23" i="40"/>
  <c r="D68" i="188"/>
  <c r="D68" i="40"/>
  <c r="H33" i="188"/>
  <c r="H33" i="40"/>
  <c r="O21" i="201"/>
  <c r="O21" i="194"/>
  <c r="V21" i="39"/>
  <c r="V21" i="199"/>
  <c r="R36" i="201"/>
  <c r="I36" i="196"/>
  <c r="Z36" i="199"/>
  <c r="N36" i="195"/>
  <c r="Q36" i="192"/>
  <c r="Z36" i="39"/>
  <c r="N36" i="204"/>
  <c r="L36" i="203"/>
  <c r="T36" i="197"/>
  <c r="L36" i="193"/>
  <c r="L36" i="205"/>
  <c r="L36" i="198"/>
  <c r="I36" i="206"/>
  <c r="R36" i="194"/>
  <c r="Q36" i="200"/>
  <c r="T36" i="202"/>
  <c r="G87" i="40"/>
  <c r="G87" i="188"/>
  <c r="H60" i="188"/>
  <c r="H60" i="40"/>
  <c r="G42" i="40"/>
  <c r="G42" i="188"/>
  <c r="F59" i="188"/>
  <c r="F59" i="40"/>
  <c r="G54" i="40"/>
  <c r="G54" i="188"/>
  <c r="S10" i="201"/>
  <c r="AA10" i="39"/>
  <c r="R10" i="192"/>
  <c r="S10" i="194"/>
  <c r="AA10" i="199"/>
  <c r="M10" i="193"/>
  <c r="R10" i="200"/>
  <c r="M10" i="203"/>
  <c r="E6" i="188"/>
  <c r="E6" i="40"/>
  <c r="E110" i="40"/>
  <c r="E110" i="188"/>
  <c r="AG232" i="31"/>
  <c r="F20" i="190"/>
  <c r="G133" i="31"/>
  <c r="G20" i="33"/>
  <c r="H49" i="40"/>
  <c r="H49" i="188"/>
  <c r="G139" i="31"/>
  <c r="G26" i="33"/>
  <c r="F26" i="190"/>
  <c r="F121" i="40"/>
  <c r="F121" i="188"/>
  <c r="H82" i="188"/>
  <c r="H82" i="40"/>
  <c r="C11" i="213"/>
  <c r="I11" i="110"/>
  <c r="C11" i="212"/>
  <c r="I11" i="209"/>
  <c r="F11" i="211"/>
  <c r="C11" i="210"/>
  <c r="F11" i="207"/>
  <c r="C11" i="208"/>
  <c r="I15" i="213"/>
  <c r="L15" i="210"/>
  <c r="N15" i="211"/>
  <c r="T15" i="209"/>
  <c r="L15" i="212"/>
  <c r="Q15" i="207"/>
  <c r="R15" i="208"/>
  <c r="Z15" i="110"/>
  <c r="F10" i="209"/>
  <c r="F10" i="110"/>
  <c r="G10" i="110"/>
  <c r="G10" i="209"/>
  <c r="H113" i="40"/>
  <c r="H113" i="188"/>
  <c r="H23" i="40"/>
  <c r="D58" i="40"/>
  <c r="D58" i="188"/>
  <c r="H23" i="188"/>
  <c r="T33" i="39"/>
  <c r="T33" i="199"/>
  <c r="M33" i="194"/>
  <c r="M33" i="201"/>
  <c r="J33" i="193"/>
  <c r="J33" i="203"/>
  <c r="N33" i="200"/>
  <c r="N33" i="192"/>
  <c r="P11" i="201"/>
  <c r="W11" i="39"/>
  <c r="W11" i="199"/>
  <c r="P11" i="194"/>
  <c r="H34" i="188"/>
  <c r="D69" i="40"/>
  <c r="H34" i="40"/>
  <c r="D69" i="188"/>
  <c r="Q18" i="197"/>
  <c r="Q18" i="199"/>
  <c r="Q18" i="202"/>
  <c r="J18" i="194"/>
  <c r="J18" i="201"/>
  <c r="J18" i="198"/>
  <c r="Q18" i="39"/>
  <c r="J18" i="205"/>
  <c r="J22" i="193"/>
  <c r="N22" i="192"/>
  <c r="M22" i="194"/>
  <c r="N22" i="200"/>
  <c r="M22" i="201"/>
  <c r="J22" i="203"/>
  <c r="T22" i="39"/>
  <c r="T22" i="199"/>
  <c r="O36" i="194"/>
  <c r="V36" i="199"/>
  <c r="V36" i="39"/>
  <c r="O36" i="201"/>
  <c r="P10" i="201"/>
  <c r="W10" i="39"/>
  <c r="W10" i="199"/>
  <c r="P10" i="194"/>
  <c r="F29" i="190"/>
  <c r="G29" i="33"/>
  <c r="I29" i="33" s="1"/>
  <c r="G142" i="31"/>
  <c r="I69" i="188"/>
  <c r="I69" i="40"/>
  <c r="K13" i="200"/>
  <c r="K13" i="195"/>
  <c r="G13" i="206"/>
  <c r="N13" i="39"/>
  <c r="G13" i="193"/>
  <c r="G13" i="196"/>
  <c r="N13" i="197"/>
  <c r="K13" i="192"/>
  <c r="G13" i="194"/>
  <c r="G13" i="198"/>
  <c r="G13" i="203"/>
  <c r="G13" i="201"/>
  <c r="N13" i="199"/>
  <c r="G13" i="205"/>
  <c r="K13" i="204"/>
  <c r="N13" i="202"/>
  <c r="L28" i="203"/>
  <c r="T28" i="202"/>
  <c r="R28" i="201"/>
  <c r="L28" i="205"/>
  <c r="Z28" i="199"/>
  <c r="Q28" i="200"/>
  <c r="N28" i="195"/>
  <c r="Z28" i="39"/>
  <c r="N28" i="204"/>
  <c r="I28" i="196"/>
  <c r="T28" i="197"/>
  <c r="R28" i="194"/>
  <c r="L28" i="193"/>
  <c r="Q28" i="192"/>
  <c r="I28" i="206"/>
  <c r="L28" i="198"/>
  <c r="O20" i="201"/>
  <c r="V20" i="39"/>
  <c r="V20" i="199"/>
  <c r="O20" i="194"/>
  <c r="G138" i="188"/>
  <c r="G138" i="40"/>
  <c r="F69" i="40"/>
  <c r="F69" i="188"/>
  <c r="E30" i="192"/>
  <c r="E30" i="200"/>
  <c r="E30" i="202"/>
  <c r="E30" i="195"/>
  <c r="E30" i="197"/>
  <c r="E30" i="204"/>
  <c r="E30" i="39"/>
  <c r="E30" i="199"/>
  <c r="E99" i="40"/>
  <c r="E99" i="188"/>
  <c r="D17" i="40"/>
  <c r="D17" i="188"/>
  <c r="H43" i="40"/>
  <c r="H43" i="188"/>
  <c r="E102" i="40"/>
  <c r="E102" i="188"/>
  <c r="Q15" i="202"/>
  <c r="J15" i="198"/>
  <c r="Q15" i="197"/>
  <c r="J15" i="201"/>
  <c r="J15" i="205"/>
  <c r="Q15" i="39"/>
  <c r="Q15" i="199"/>
  <c r="J15" i="194"/>
  <c r="K193" i="31"/>
  <c r="D95" i="40"/>
  <c r="D95" i="188"/>
  <c r="E80" i="40"/>
  <c r="E80" i="188"/>
  <c r="D11" i="40"/>
  <c r="D11" i="188"/>
  <c r="M12" i="208"/>
  <c r="S12" i="110"/>
  <c r="E13" i="211"/>
  <c r="E13" i="207"/>
  <c r="E13" i="209"/>
  <c r="E13" i="110"/>
  <c r="G15" i="209"/>
  <c r="G15" i="110"/>
  <c r="F11" i="212"/>
  <c r="L11" i="110"/>
  <c r="F11" i="208"/>
  <c r="L11" i="209"/>
  <c r="L12" i="209"/>
  <c r="F12" i="208"/>
  <c r="L12" i="110"/>
  <c r="F12" i="212"/>
  <c r="I14" i="207"/>
  <c r="F14" i="210"/>
  <c r="O14" i="110"/>
  <c r="I14" i="208"/>
  <c r="H92" i="40"/>
  <c r="H92" i="188"/>
  <c r="D139" i="188"/>
  <c r="D139" i="40"/>
  <c r="Q30" i="39"/>
  <c r="J30" i="198"/>
  <c r="J30" i="201"/>
  <c r="J30" i="205"/>
  <c r="Q30" i="199"/>
  <c r="J30" i="194"/>
  <c r="Q30" i="202"/>
  <c r="Q30" i="197"/>
  <c r="M22" i="193"/>
  <c r="AA22" i="39"/>
  <c r="R22" i="192"/>
  <c r="R22" i="200"/>
  <c r="M22" i="203"/>
  <c r="S22" i="201"/>
  <c r="AA22" i="199"/>
  <c r="S22" i="194"/>
  <c r="F81" i="188"/>
  <c r="F81" i="40"/>
  <c r="I22" i="198"/>
  <c r="I22" i="194"/>
  <c r="I22" i="201"/>
  <c r="P22" i="202"/>
  <c r="I22" i="205"/>
  <c r="P22" i="197"/>
  <c r="P22" i="199"/>
  <c r="P22" i="39"/>
  <c r="I118" i="188"/>
  <c r="I118" i="40"/>
  <c r="I93" i="188"/>
  <c r="I93" i="40"/>
  <c r="G129" i="40"/>
  <c r="G129" i="188"/>
  <c r="F41" i="40"/>
  <c r="F41" i="188"/>
  <c r="I103" i="40"/>
  <c r="I103" i="188"/>
  <c r="H122" i="188"/>
  <c r="H122" i="40"/>
  <c r="I5" i="40"/>
  <c r="I232" i="31"/>
  <c r="E40" i="40"/>
  <c r="I5" i="188"/>
  <c r="E40" i="188"/>
  <c r="F34" i="188"/>
  <c r="F34" i="40"/>
  <c r="H63" i="40"/>
  <c r="H63" i="188"/>
  <c r="G131" i="40"/>
  <c r="G131" i="188"/>
  <c r="H78" i="188"/>
  <c r="H78" i="40"/>
  <c r="D102" i="40"/>
  <c r="D102" i="188"/>
  <c r="H79" i="188"/>
  <c r="H79" i="40"/>
  <c r="H15" i="188"/>
  <c r="D50" i="40"/>
  <c r="H15" i="40"/>
  <c r="D50" i="188"/>
  <c r="F14" i="40"/>
  <c r="F14" i="188"/>
  <c r="Q36" i="202"/>
  <c r="J36" i="194"/>
  <c r="J36" i="201"/>
  <c r="J36" i="198"/>
  <c r="Q36" i="39"/>
  <c r="Q36" i="199"/>
  <c r="J36" i="205"/>
  <c r="Q36" i="197"/>
  <c r="H56" i="40"/>
  <c r="H56" i="188"/>
  <c r="Q13" i="192"/>
  <c r="T13" i="197"/>
  <c r="L13" i="198"/>
  <c r="L13" i="193"/>
  <c r="L13" i="205"/>
  <c r="N13" i="195"/>
  <c r="Q13" i="200"/>
  <c r="T13" i="202"/>
  <c r="L13" i="203"/>
  <c r="I13" i="196"/>
  <c r="R13" i="201"/>
  <c r="Z13" i="199"/>
  <c r="I13" i="206"/>
  <c r="R13" i="194"/>
  <c r="Z13" i="39"/>
  <c r="N13" i="204"/>
  <c r="G31" i="188"/>
  <c r="G31" i="40"/>
  <c r="I124" i="40"/>
  <c r="I124" i="188"/>
  <c r="E33" i="197"/>
  <c r="E33" i="202"/>
  <c r="E33" i="200"/>
  <c r="E33" i="195"/>
  <c r="E33" i="39"/>
  <c r="E33" i="192"/>
  <c r="E33" i="199"/>
  <c r="E33" i="204"/>
  <c r="P18" i="194"/>
  <c r="W18" i="199"/>
  <c r="P18" i="201"/>
  <c r="W18" i="39"/>
  <c r="G34" i="33"/>
  <c r="I34" i="33" s="1"/>
  <c r="F34" i="190"/>
  <c r="G147" i="31"/>
  <c r="E22" i="197"/>
  <c r="E22" i="39"/>
  <c r="E22" i="200"/>
  <c r="E22" i="199"/>
  <c r="E22" i="202"/>
  <c r="E22" i="192"/>
  <c r="E22" i="195"/>
  <c r="E22" i="204"/>
  <c r="F76" i="40"/>
  <c r="F76" i="188"/>
  <c r="E62" i="40"/>
  <c r="I27" i="40"/>
  <c r="I27" i="188"/>
  <c r="E62" i="188"/>
  <c r="D57" i="188"/>
  <c r="H22" i="40"/>
  <c r="D57" i="40"/>
  <c r="H22" i="188"/>
  <c r="J162" i="31"/>
  <c r="G8" i="205"/>
  <c r="N8" i="39"/>
  <c r="N8" i="202"/>
  <c r="K8" i="204"/>
  <c r="N8" i="197"/>
  <c r="G8" i="196"/>
  <c r="K8" i="195"/>
  <c r="G8" i="201"/>
  <c r="K8" i="192"/>
  <c r="N8" i="199"/>
  <c r="G8" i="198"/>
  <c r="G8" i="203"/>
  <c r="G8" i="194"/>
  <c r="G8" i="193"/>
  <c r="K8" i="200"/>
  <c r="G8" i="206"/>
  <c r="E104" i="40"/>
  <c r="E104" i="188"/>
  <c r="H102" i="188"/>
  <c r="H102" i="40"/>
  <c r="I135" i="40"/>
  <c r="I135" i="188"/>
  <c r="T21" i="199"/>
  <c r="N21" i="192"/>
  <c r="J21" i="193"/>
  <c r="M21" i="201"/>
  <c r="T21" i="39"/>
  <c r="N21" i="200"/>
  <c r="M21" i="194"/>
  <c r="J21" i="203"/>
  <c r="E29" i="200"/>
  <c r="E29" i="195"/>
  <c r="E29" i="202"/>
  <c r="E29" i="192"/>
  <c r="E29" i="197"/>
  <c r="E29" i="199"/>
  <c r="E29" i="204"/>
  <c r="E29" i="39"/>
  <c r="E126" i="40"/>
  <c r="E126" i="188"/>
  <c r="E75" i="188"/>
  <c r="E75" i="40"/>
  <c r="U232" i="31"/>
  <c r="F51" i="188"/>
  <c r="F51" i="40"/>
  <c r="Q13" i="39"/>
  <c r="J13" i="205"/>
  <c r="Q13" i="199"/>
  <c r="J13" i="198"/>
  <c r="Q13" i="202"/>
  <c r="J13" i="194"/>
  <c r="Q13" i="197"/>
  <c r="J13" i="201"/>
  <c r="D8" i="188"/>
  <c r="D8" i="40"/>
  <c r="H44" i="188"/>
  <c r="H44" i="40"/>
  <c r="E9" i="204"/>
  <c r="E9" i="197"/>
  <c r="E9" i="202"/>
  <c r="E9" i="199"/>
  <c r="E9" i="200"/>
  <c r="E9" i="192"/>
  <c r="E9" i="195"/>
  <c r="E9" i="39"/>
  <c r="G125" i="188"/>
  <c r="G125" i="40"/>
  <c r="G123" i="40"/>
  <c r="G123" i="188"/>
  <c r="J9" i="193"/>
  <c r="T9" i="199"/>
  <c r="M9" i="201"/>
  <c r="N9" i="192"/>
  <c r="T9" i="39"/>
  <c r="N9" i="200"/>
  <c r="J9" i="203"/>
  <c r="M9" i="194"/>
  <c r="D6" i="40"/>
  <c r="D6" i="188"/>
  <c r="D87" i="188"/>
  <c r="D87" i="40"/>
  <c r="F232" i="31"/>
  <c r="F5" i="188"/>
  <c r="F5" i="40"/>
  <c r="V29" i="199"/>
  <c r="V29" i="39"/>
  <c r="O29" i="194"/>
  <c r="O29" i="201"/>
  <c r="F119" i="188"/>
  <c r="F119" i="40"/>
  <c r="K27" i="195"/>
  <c r="K27" i="200"/>
  <c r="N27" i="202"/>
  <c r="N27" i="197"/>
  <c r="G27" i="194"/>
  <c r="G27" i="198"/>
  <c r="G27" i="193"/>
  <c r="G27" i="196"/>
  <c r="G27" i="201"/>
  <c r="K27" i="192"/>
  <c r="G27" i="203"/>
  <c r="K27" i="204"/>
  <c r="N27" i="39"/>
  <c r="G27" i="206"/>
  <c r="G27" i="205"/>
  <c r="N27" i="199"/>
  <c r="I20" i="188"/>
  <c r="I20" i="40"/>
  <c r="E55" i="188"/>
  <c r="E55" i="40"/>
  <c r="I29" i="40"/>
  <c r="E64" i="188"/>
  <c r="E64" i="40"/>
  <c r="I29" i="188"/>
  <c r="D46" i="188"/>
  <c r="H11" i="40"/>
  <c r="H11" i="188"/>
  <c r="D46" i="40"/>
  <c r="G6" i="188"/>
  <c r="G6" i="40"/>
  <c r="F68" i="188"/>
  <c r="F68" i="40"/>
  <c r="E22" i="188"/>
  <c r="E22" i="40"/>
  <c r="E95" i="40"/>
  <c r="E95" i="188"/>
  <c r="D32" i="188"/>
  <c r="D32" i="40"/>
  <c r="D120" i="40"/>
  <c r="D120" i="188"/>
  <c r="E84" i="188"/>
  <c r="E84" i="40"/>
  <c r="S32" i="194"/>
  <c r="AA32" i="39"/>
  <c r="R32" i="192"/>
  <c r="S32" i="201"/>
  <c r="R32" i="200"/>
  <c r="AA32" i="199"/>
  <c r="M32" i="193"/>
  <c r="M32" i="203"/>
  <c r="G95" i="40"/>
  <c r="G95" i="188"/>
  <c r="Q11" i="39"/>
  <c r="J11" i="194"/>
  <c r="Q11" i="197"/>
  <c r="J11" i="198"/>
  <c r="Q11" i="202"/>
  <c r="J11" i="201"/>
  <c r="Q11" i="199"/>
  <c r="J11" i="205"/>
  <c r="F136" i="40"/>
  <c r="F136" i="188"/>
  <c r="N28" i="192"/>
  <c r="M28" i="201"/>
  <c r="N28" i="200"/>
  <c r="T28" i="39"/>
  <c r="M28" i="194"/>
  <c r="T28" i="199"/>
  <c r="J28" i="203"/>
  <c r="J28" i="193"/>
  <c r="F18" i="40"/>
  <c r="F18" i="188"/>
  <c r="H94" i="40"/>
  <c r="H94" i="188"/>
  <c r="H138" i="40"/>
  <c r="H138" i="188"/>
  <c r="E28" i="197"/>
  <c r="E28" i="39"/>
  <c r="E28" i="195"/>
  <c r="E28" i="192"/>
  <c r="E28" i="204"/>
  <c r="E28" i="199"/>
  <c r="E28" i="202"/>
  <c r="E28" i="200"/>
  <c r="G126" i="31"/>
  <c r="G13" i="33"/>
  <c r="I13" i="33" s="1"/>
  <c r="F13" i="190"/>
  <c r="F134" i="188"/>
  <c r="F134" i="40"/>
  <c r="E128" i="40"/>
  <c r="E128" i="188"/>
  <c r="F111" i="40"/>
  <c r="F111" i="188"/>
  <c r="G92" i="40"/>
  <c r="G92" i="188"/>
  <c r="E17" i="40"/>
  <c r="E17" i="188"/>
  <c r="I75" i="188"/>
  <c r="Y232" i="31"/>
  <c r="I75" i="40"/>
  <c r="F56" i="40"/>
  <c r="F56" i="188"/>
  <c r="D29" i="40"/>
  <c r="D29" i="188"/>
  <c r="E116" i="188"/>
  <c r="E116" i="40"/>
  <c r="F8" i="34"/>
  <c r="D8" i="189"/>
  <c r="G115" i="40"/>
  <c r="G115" i="188"/>
  <c r="F117" i="40"/>
  <c r="F117" i="188"/>
  <c r="L27" i="203"/>
  <c r="L27" i="198"/>
  <c r="R27" i="201"/>
  <c r="T27" i="197"/>
  <c r="I27" i="206"/>
  <c r="Z27" i="39"/>
  <c r="I27" i="196"/>
  <c r="Q27" i="200"/>
  <c r="L27" i="193"/>
  <c r="R27" i="194"/>
  <c r="N27" i="204"/>
  <c r="Q27" i="192"/>
  <c r="Z27" i="199"/>
  <c r="L27" i="205"/>
  <c r="T27" i="202"/>
  <c r="N27" i="195"/>
  <c r="Q37" i="202"/>
  <c r="J37" i="201"/>
  <c r="J37" i="194"/>
  <c r="J37" i="205"/>
  <c r="Q37" i="39"/>
  <c r="J37" i="198"/>
  <c r="Q37" i="199"/>
  <c r="Q37" i="197"/>
  <c r="I64" i="40"/>
  <c r="I64" i="188"/>
  <c r="D118" i="188"/>
  <c r="D118" i="40"/>
  <c r="R14" i="192"/>
  <c r="S14" i="194"/>
  <c r="M14" i="203"/>
  <c r="S14" i="201"/>
  <c r="R14" i="200"/>
  <c r="AA14" i="199"/>
  <c r="AA14" i="39"/>
  <c r="M14" i="193"/>
  <c r="I77" i="40"/>
  <c r="I77" i="188"/>
  <c r="F52" i="40"/>
  <c r="F52" i="188"/>
  <c r="I34" i="188"/>
  <c r="E69" i="40"/>
  <c r="I34" i="40"/>
  <c r="E69" i="188"/>
  <c r="O17" i="194"/>
  <c r="O17" i="201"/>
  <c r="V17" i="39"/>
  <c r="V17" i="199"/>
  <c r="I25" i="188"/>
  <c r="E60" i="40"/>
  <c r="E60" i="188"/>
  <c r="I25" i="40"/>
  <c r="H67" i="188"/>
  <c r="H67" i="40"/>
  <c r="I114" i="188"/>
  <c r="I114" i="40"/>
  <c r="H126" i="188"/>
  <c r="H126" i="40"/>
  <c r="AA29" i="39"/>
  <c r="M29" i="203"/>
  <c r="M29" i="193"/>
  <c r="R29" i="200"/>
  <c r="S29" i="194"/>
  <c r="R29" i="192"/>
  <c r="AA29" i="199"/>
  <c r="S29" i="201"/>
  <c r="G9" i="205"/>
  <c r="G9" i="198"/>
  <c r="G9" i="206"/>
  <c r="G9" i="193"/>
  <c r="K9" i="204"/>
  <c r="G9" i="201"/>
  <c r="N9" i="199"/>
  <c r="N9" i="39"/>
  <c r="K9" i="195"/>
  <c r="N9" i="197"/>
  <c r="K9" i="192"/>
  <c r="N9" i="202"/>
  <c r="G9" i="194"/>
  <c r="G9" i="203"/>
  <c r="G9" i="196"/>
  <c r="K9" i="200"/>
  <c r="D7" i="188"/>
  <c r="D7" i="40"/>
  <c r="I23" i="206"/>
  <c r="I23" i="196"/>
  <c r="L23" i="203"/>
  <c r="N23" i="204"/>
  <c r="T23" i="202"/>
  <c r="L23" i="198"/>
  <c r="R23" i="201"/>
  <c r="L23" i="193"/>
  <c r="Z23" i="199"/>
  <c r="N23" i="195"/>
  <c r="R23" i="194"/>
  <c r="Z23" i="39"/>
  <c r="Q23" i="200"/>
  <c r="Q23" i="192"/>
  <c r="T23" i="197"/>
  <c r="L23" i="205"/>
  <c r="E63" i="188"/>
  <c r="E63" i="40"/>
  <c r="I28" i="40"/>
  <c r="I28" i="188"/>
  <c r="E78" i="188"/>
  <c r="E78" i="40"/>
  <c r="G15" i="188"/>
  <c r="G15" i="40"/>
  <c r="P26" i="197"/>
  <c r="I26" i="201"/>
  <c r="P26" i="39"/>
  <c r="P26" i="202"/>
  <c r="I26" i="198"/>
  <c r="I26" i="194"/>
  <c r="P26" i="199"/>
  <c r="I26" i="205"/>
  <c r="D101" i="188"/>
  <c r="D101" i="40"/>
  <c r="F89" i="188"/>
  <c r="F89" i="40"/>
  <c r="H80" i="40"/>
  <c r="H80" i="188"/>
  <c r="E12" i="40"/>
  <c r="E12" i="188"/>
  <c r="H90" i="40"/>
  <c r="H90" i="188"/>
  <c r="F88" i="188"/>
  <c r="F88" i="40"/>
  <c r="D128" i="40"/>
  <c r="D128" i="188"/>
  <c r="AK163" i="31"/>
  <c r="T12" i="110"/>
  <c r="N12" i="208"/>
  <c r="L8" i="207"/>
  <c r="O8" i="209"/>
  <c r="I8" i="211"/>
  <c r="U8" i="110"/>
  <c r="AF168" i="31"/>
  <c r="R8" i="110"/>
  <c r="L8" i="208"/>
  <c r="H12" i="209"/>
  <c r="H12" i="110"/>
  <c r="I15" i="207"/>
  <c r="O15" i="110"/>
  <c r="I15" i="208"/>
  <c r="F15" i="210"/>
  <c r="P11" i="110"/>
  <c r="J11" i="208"/>
  <c r="J11" i="207"/>
  <c r="G11" i="210"/>
  <c r="R13" i="110"/>
  <c r="L13" i="208"/>
  <c r="I12" i="211"/>
  <c r="L12" i="207"/>
  <c r="O12" i="209"/>
  <c r="U12" i="110"/>
  <c r="H9" i="209"/>
  <c r="H9" i="110"/>
  <c r="O11" i="209"/>
  <c r="I11" i="211"/>
  <c r="L11" i="207"/>
  <c r="U11" i="110"/>
  <c r="M15" i="208"/>
  <c r="S15" i="110"/>
  <c r="F8" i="110"/>
  <c r="F8" i="209"/>
  <c r="C14" i="210"/>
  <c r="I14" i="209"/>
  <c r="C14" i="213"/>
  <c r="F14" i="211"/>
  <c r="C14" i="208"/>
  <c r="F14" i="207"/>
  <c r="C14" i="212"/>
  <c r="I14" i="110"/>
  <c r="M10" i="208"/>
  <c r="S10" i="110"/>
  <c r="I13" i="212"/>
  <c r="I13" i="210"/>
  <c r="V13" i="110"/>
  <c r="F13" i="213"/>
  <c r="M13" i="207"/>
  <c r="W168" i="31"/>
  <c r="O13" i="208"/>
  <c r="P13" i="209"/>
  <c r="J13" i="211"/>
  <c r="G14" i="209"/>
  <c r="G14" i="110"/>
  <c r="AA170" i="31"/>
  <c r="G12" i="209"/>
  <c r="G12" i="110"/>
  <c r="AP167" i="31"/>
  <c r="AA163" i="31"/>
  <c r="AP168" i="31"/>
  <c r="F11" i="110"/>
  <c r="F11" i="209"/>
  <c r="W24" i="199"/>
  <c r="W24" i="39"/>
  <c r="P24" i="201"/>
  <c r="P24" i="194"/>
  <c r="D22" i="188"/>
  <c r="D22" i="40"/>
  <c r="E51" i="188"/>
  <c r="I16" i="40"/>
  <c r="I16" i="188"/>
  <c r="E51" i="40"/>
  <c r="H28" i="188"/>
  <c r="D63" i="188"/>
  <c r="H28" i="40"/>
  <c r="D63" i="40"/>
  <c r="F25" i="40"/>
  <c r="F25" i="188"/>
  <c r="H61" i="40"/>
  <c r="H61" i="188"/>
  <c r="I102" i="40"/>
  <c r="I102" i="188"/>
  <c r="E9" i="188"/>
  <c r="E9" i="40"/>
  <c r="E135" i="188"/>
  <c r="E135" i="40"/>
  <c r="H75" i="40"/>
  <c r="X232" i="31"/>
  <c r="H75" i="188"/>
  <c r="M30" i="203"/>
  <c r="R30" i="200"/>
  <c r="S30" i="194"/>
  <c r="R30" i="192"/>
  <c r="M30" i="193"/>
  <c r="S30" i="201"/>
  <c r="AA30" i="39"/>
  <c r="AA30" i="199"/>
  <c r="G9" i="188"/>
  <c r="G9" i="40"/>
  <c r="D47" i="40"/>
  <c r="H12" i="40"/>
  <c r="H12" i="188"/>
  <c r="D47" i="188"/>
  <c r="J16" i="193"/>
  <c r="T16" i="39"/>
  <c r="N16" i="200"/>
  <c r="N16" i="192"/>
  <c r="T16" i="199"/>
  <c r="M16" i="194"/>
  <c r="J16" i="203"/>
  <c r="M16" i="201"/>
  <c r="D90" i="188"/>
  <c r="D90" i="40"/>
  <c r="I123" i="188"/>
  <c r="I123" i="40"/>
  <c r="G127" i="31"/>
  <c r="F14" i="190"/>
  <c r="G14" i="33"/>
  <c r="I14" i="33" s="1"/>
  <c r="Q22" i="39"/>
  <c r="J22" i="194"/>
  <c r="Q22" i="197"/>
  <c r="J22" i="205"/>
  <c r="Q22" i="202"/>
  <c r="J22" i="198"/>
  <c r="J22" i="201"/>
  <c r="Q22" i="199"/>
  <c r="M27" i="194"/>
  <c r="J27" i="203"/>
  <c r="N27" i="200"/>
  <c r="N27" i="192"/>
  <c r="T27" i="199"/>
  <c r="J27" i="193"/>
  <c r="M27" i="201"/>
  <c r="T27" i="39"/>
  <c r="D48" i="188"/>
  <c r="H13" i="188"/>
  <c r="D48" i="40"/>
  <c r="H13" i="40"/>
  <c r="G57" i="40"/>
  <c r="G57" i="188"/>
  <c r="D133" i="40"/>
  <c r="D133" i="188"/>
  <c r="D9" i="40"/>
  <c r="D9" i="188"/>
  <c r="H66" i="40"/>
  <c r="H66" i="188"/>
  <c r="F21" i="40"/>
  <c r="F21" i="188"/>
  <c r="F10" i="40"/>
  <c r="F10" i="188"/>
  <c r="H51" i="188"/>
  <c r="H51" i="40"/>
  <c r="F15" i="188"/>
  <c r="F15" i="40"/>
  <c r="G61" i="188"/>
  <c r="G61" i="40"/>
  <c r="G134" i="31"/>
  <c r="F21" i="190"/>
  <c r="G21" i="33"/>
  <c r="E15" i="188"/>
  <c r="E15" i="40"/>
  <c r="F46" i="188"/>
  <c r="F46" i="40"/>
  <c r="F128" i="40"/>
  <c r="F128" i="188"/>
  <c r="M12" i="203"/>
  <c r="S12" i="194"/>
  <c r="AA12" i="199"/>
  <c r="M12" i="193"/>
  <c r="AA12" i="39"/>
  <c r="S12" i="201"/>
  <c r="R12" i="200"/>
  <c r="R12" i="192"/>
  <c r="H95" i="40"/>
  <c r="H95" i="188"/>
  <c r="M20" i="193"/>
  <c r="AA20" i="39"/>
  <c r="S20" i="194"/>
  <c r="S20" i="201"/>
  <c r="R20" i="200"/>
  <c r="AA20" i="199"/>
  <c r="M20" i="203"/>
  <c r="R20" i="192"/>
  <c r="O33" i="201"/>
  <c r="O33" i="194"/>
  <c r="V33" i="199"/>
  <c r="V33" i="39"/>
  <c r="H42" i="40"/>
  <c r="H42" i="188"/>
  <c r="I128" i="188"/>
  <c r="I128" i="40"/>
  <c r="E77" i="188"/>
  <c r="E77" i="40"/>
  <c r="G81" i="188"/>
  <c r="G81" i="40"/>
  <c r="V27" i="39"/>
  <c r="V27" i="199"/>
  <c r="O27" i="201"/>
  <c r="O27" i="194"/>
  <c r="P33" i="194"/>
  <c r="W33" i="199"/>
  <c r="W33" i="39"/>
  <c r="P33" i="201"/>
  <c r="E139" i="40"/>
  <c r="E139" i="188"/>
  <c r="G25" i="188"/>
  <c r="G25" i="40"/>
  <c r="L31" i="198"/>
  <c r="R31" i="194"/>
  <c r="Q31" i="200"/>
  <c r="L31" i="193"/>
  <c r="R31" i="201"/>
  <c r="Z31" i="39"/>
  <c r="L31" i="203"/>
  <c r="Q31" i="192"/>
  <c r="L31" i="205"/>
  <c r="N31" i="204"/>
  <c r="T31" i="202"/>
  <c r="I31" i="206"/>
  <c r="N31" i="195"/>
  <c r="Z31" i="199"/>
  <c r="I31" i="196"/>
  <c r="T31" i="197"/>
  <c r="H14" i="188"/>
  <c r="H14" i="40"/>
  <c r="D49" i="188"/>
  <c r="D49" i="40"/>
  <c r="H53" i="40"/>
  <c r="H53" i="188"/>
  <c r="L9" i="208"/>
  <c r="R9" i="110"/>
  <c r="AI200" i="31"/>
  <c r="AK166" i="31"/>
  <c r="O15" i="208"/>
  <c r="W170" i="31"/>
  <c r="I15" i="210"/>
  <c r="M15" i="207"/>
  <c r="V15" i="110"/>
  <c r="P15" i="209"/>
  <c r="F15" i="213"/>
  <c r="J15" i="211"/>
  <c r="I15" i="212"/>
  <c r="S11" i="110"/>
  <c r="M11" i="208"/>
  <c r="D12" i="213"/>
  <c r="G12" i="211"/>
  <c r="D12" i="212"/>
  <c r="D12" i="208"/>
  <c r="J12" i="110"/>
  <c r="J12" i="209"/>
  <c r="D12" i="210"/>
  <c r="G12" i="207"/>
  <c r="C8" i="207"/>
  <c r="C8" i="211"/>
  <c r="C8" i="209"/>
  <c r="C8" i="110"/>
  <c r="I13" i="211"/>
  <c r="L13" i="207"/>
  <c r="O13" i="209"/>
  <c r="U13" i="110"/>
  <c r="G133" i="40"/>
  <c r="G133" i="188"/>
  <c r="J20" i="203"/>
  <c r="M20" i="194"/>
  <c r="M20" i="201"/>
  <c r="T20" i="39"/>
  <c r="J20" i="193"/>
  <c r="T20" i="199"/>
  <c r="N20" i="200"/>
  <c r="N20" i="192"/>
  <c r="D136" i="40"/>
  <c r="D136" i="188"/>
  <c r="W37" i="39"/>
  <c r="W37" i="199"/>
  <c r="P37" i="201"/>
  <c r="P37" i="194"/>
  <c r="L25" i="193"/>
  <c r="R25" i="194"/>
  <c r="I25" i="196"/>
  <c r="L25" i="205"/>
  <c r="Z25" i="199"/>
  <c r="L25" i="198"/>
  <c r="R25" i="201"/>
  <c r="Q25" i="192"/>
  <c r="T25" i="202"/>
  <c r="Z25" i="39"/>
  <c r="N25" i="195"/>
  <c r="I25" i="206"/>
  <c r="L25" i="203"/>
  <c r="N25" i="204"/>
  <c r="Q25" i="200"/>
  <c r="T25" i="197"/>
  <c r="E21" i="197"/>
  <c r="E21" i="204"/>
  <c r="E21" i="202"/>
  <c r="E21" i="199"/>
  <c r="E21" i="200"/>
  <c r="E21" i="192"/>
  <c r="E21" i="195"/>
  <c r="E21" i="39"/>
  <c r="I100" i="40"/>
  <c r="I100" i="188"/>
  <c r="G84" i="40"/>
  <c r="G84" i="188"/>
  <c r="G88" i="40"/>
  <c r="G88" i="188"/>
  <c r="H127" i="40"/>
  <c r="H127" i="188"/>
  <c r="H96" i="188"/>
  <c r="H96" i="40"/>
  <c r="F18" i="190"/>
  <c r="G18" i="33"/>
  <c r="G131" i="31"/>
  <c r="I101" i="188"/>
  <c r="I101" i="40"/>
  <c r="G102" i="188"/>
  <c r="G102" i="40"/>
  <c r="I50" i="40"/>
  <c r="I50" i="188"/>
  <c r="G14" i="40"/>
  <c r="G14" i="188"/>
  <c r="H31" i="188"/>
  <c r="D66" i="40"/>
  <c r="D66" i="188"/>
  <c r="H31" i="40"/>
  <c r="E131" i="40"/>
  <c r="E131" i="188"/>
  <c r="I55" i="40"/>
  <c r="I55" i="188"/>
  <c r="H48" i="40"/>
  <c r="H48" i="188"/>
  <c r="H68" i="40"/>
  <c r="H68" i="188"/>
  <c r="H54" i="40"/>
  <c r="H54" i="188"/>
  <c r="F22" i="190"/>
  <c r="G135" i="31"/>
  <c r="G22" i="33"/>
  <c r="I26" i="40"/>
  <c r="E61" i="188"/>
  <c r="I26" i="188"/>
  <c r="E61" i="40"/>
  <c r="I11" i="206"/>
  <c r="Z11" i="199"/>
  <c r="N11" i="204"/>
  <c r="R11" i="201"/>
  <c r="L11" i="198"/>
  <c r="Q11" i="200"/>
  <c r="I11" i="196"/>
  <c r="Q11" i="192"/>
  <c r="Z11" i="39"/>
  <c r="L11" i="203"/>
  <c r="T11" i="197"/>
  <c r="R11" i="194"/>
  <c r="T11" i="202"/>
  <c r="N11" i="195"/>
  <c r="L11" i="205"/>
  <c r="L11" i="193"/>
  <c r="E34" i="40"/>
  <c r="E34" i="188"/>
  <c r="S35" i="194"/>
  <c r="R35" i="200"/>
  <c r="S35" i="201"/>
  <c r="M35" i="193"/>
  <c r="AA35" i="39"/>
  <c r="M35" i="203"/>
  <c r="AA35" i="199"/>
  <c r="R35" i="192"/>
  <c r="I119" i="188"/>
  <c r="I119" i="40"/>
  <c r="D123" i="40"/>
  <c r="D123" i="188"/>
  <c r="E24" i="188"/>
  <c r="E24" i="40"/>
  <c r="J12" i="208"/>
  <c r="G12" i="210"/>
  <c r="J12" i="207"/>
  <c r="P12" i="110"/>
  <c r="G11" i="212"/>
  <c r="G11" i="208"/>
  <c r="M11" i="209"/>
  <c r="M11" i="110"/>
  <c r="E7" i="207"/>
  <c r="E7" i="211"/>
  <c r="E7" i="110"/>
  <c r="E7" i="209"/>
  <c r="L12" i="211"/>
  <c r="P12" i="208"/>
  <c r="J12" i="212"/>
  <c r="X12" i="110"/>
  <c r="R12" i="209"/>
  <c r="J12" i="210"/>
  <c r="G12" i="213"/>
  <c r="O12" i="207"/>
  <c r="H12" i="211"/>
  <c r="E12" i="212"/>
  <c r="K12" i="209"/>
  <c r="K12" i="110"/>
  <c r="E12" i="210"/>
  <c r="H12" i="207"/>
  <c r="E12" i="208"/>
  <c r="E12" i="213"/>
  <c r="G9" i="210"/>
  <c r="J9" i="207"/>
  <c r="J9" i="208"/>
  <c r="P9" i="110"/>
  <c r="N14" i="208"/>
  <c r="T14" i="110"/>
  <c r="L9" i="110"/>
  <c r="F9" i="208"/>
  <c r="L9" i="209"/>
  <c r="F9" i="212"/>
  <c r="G103" i="40"/>
  <c r="G103" i="188"/>
  <c r="I17" i="188"/>
  <c r="I17" i="40"/>
  <c r="E52" i="40"/>
  <c r="E52" i="188"/>
  <c r="G116" i="40"/>
  <c r="G116" i="188"/>
  <c r="P14" i="194"/>
  <c r="W14" i="39"/>
  <c r="W14" i="199"/>
  <c r="P14" i="201"/>
  <c r="L24" i="203"/>
  <c r="Q24" i="192"/>
  <c r="R24" i="201"/>
  <c r="R24" i="194"/>
  <c r="Q24" i="200"/>
  <c r="T24" i="202"/>
  <c r="Z24" i="199"/>
  <c r="T24" i="197"/>
  <c r="L24" i="193"/>
  <c r="I24" i="196"/>
  <c r="I24" i="206"/>
  <c r="L24" i="205"/>
  <c r="N24" i="195"/>
  <c r="L24" i="198"/>
  <c r="N24" i="204"/>
  <c r="Z24" i="39"/>
  <c r="P17" i="199"/>
  <c r="P17" i="39"/>
  <c r="P17" i="202"/>
  <c r="I17" i="194"/>
  <c r="I17" i="205"/>
  <c r="P17" i="197"/>
  <c r="I17" i="198"/>
  <c r="I17" i="201"/>
  <c r="F97" i="188"/>
  <c r="F97" i="40"/>
  <c r="D113" i="188"/>
  <c r="D113" i="40"/>
  <c r="I44" i="40"/>
  <c r="I44" i="188"/>
  <c r="I56" i="40"/>
  <c r="I56" i="188"/>
  <c r="E125" i="188"/>
  <c r="E125" i="40"/>
  <c r="G67" i="40"/>
  <c r="G67" i="188"/>
  <c r="H50" i="40"/>
  <c r="H50" i="188"/>
  <c r="D135" i="188"/>
  <c r="D135" i="40"/>
  <c r="H134" i="188"/>
  <c r="H134" i="40"/>
  <c r="D81" i="40"/>
  <c r="D81" i="188"/>
  <c r="G127" i="188"/>
  <c r="G127" i="40"/>
  <c r="D16" i="40"/>
  <c r="D16" i="188"/>
  <c r="J24" i="198"/>
  <c r="Q24" i="39"/>
  <c r="Q24" i="197"/>
  <c r="J24" i="205"/>
  <c r="Q24" i="202"/>
  <c r="J24" i="201"/>
  <c r="J24" i="194"/>
  <c r="Q24" i="199"/>
  <c r="F27" i="190"/>
  <c r="G140" i="31"/>
  <c r="G27" i="33"/>
  <c r="J32" i="205"/>
  <c r="J32" i="201"/>
  <c r="J32" i="194"/>
  <c r="Q32" i="199"/>
  <c r="Q32" i="197"/>
  <c r="Q32" i="202"/>
  <c r="J32" i="198"/>
  <c r="Q32" i="39"/>
  <c r="G25" i="33"/>
  <c r="G138" i="31"/>
  <c r="F25" i="190"/>
  <c r="G128" i="188"/>
  <c r="G128" i="40"/>
  <c r="V8" i="39"/>
  <c r="V8" i="199"/>
  <c r="O8" i="201"/>
  <c r="O8" i="194"/>
  <c r="H101" i="40"/>
  <c r="H101" i="188"/>
  <c r="E18" i="202"/>
  <c r="E18" i="200"/>
  <c r="E18" i="39"/>
  <c r="E18" i="204"/>
  <c r="E18" i="192"/>
  <c r="E18" i="197"/>
  <c r="E18" i="199"/>
  <c r="E18" i="195"/>
  <c r="I90" i="40"/>
  <c r="I90" i="188"/>
  <c r="H118" i="188"/>
  <c r="H118" i="40"/>
  <c r="G15" i="211"/>
  <c r="D15" i="212"/>
  <c r="J15" i="209"/>
  <c r="D15" i="213"/>
  <c r="D15" i="210"/>
  <c r="G15" i="207"/>
  <c r="J15" i="110"/>
  <c r="D15" i="208"/>
  <c r="E11" i="209"/>
  <c r="E11" i="211"/>
  <c r="E11" i="207"/>
  <c r="E11" i="110"/>
  <c r="F7" i="209"/>
  <c r="F7" i="110"/>
  <c r="E10" i="207"/>
  <c r="E10" i="209"/>
  <c r="E10" i="211"/>
  <c r="E10" i="110"/>
  <c r="I122" i="40"/>
  <c r="I122" i="188"/>
  <c r="I86" i="40"/>
  <c r="I86" i="188"/>
  <c r="V12" i="199"/>
  <c r="V12" i="39"/>
  <c r="O12" i="201"/>
  <c r="O12" i="194"/>
  <c r="D91" i="40"/>
  <c r="D91" i="188"/>
  <c r="J10" i="201"/>
  <c r="Q10" i="197"/>
  <c r="Q10" i="39"/>
  <c r="J10" i="205"/>
  <c r="Q10" i="202"/>
  <c r="Q10" i="199"/>
  <c r="J10" i="194"/>
  <c r="J10" i="198"/>
  <c r="M37" i="201"/>
  <c r="J37" i="193"/>
  <c r="J37" i="203"/>
  <c r="M37" i="194"/>
  <c r="N37" i="200"/>
  <c r="T37" i="39"/>
  <c r="T37" i="199"/>
  <c r="N37" i="192"/>
  <c r="E47" i="188"/>
  <c r="I12" i="188"/>
  <c r="I12" i="40"/>
  <c r="E47" i="40"/>
  <c r="W15" i="39"/>
  <c r="P15" i="201"/>
  <c r="P15" i="194"/>
  <c r="W15" i="199"/>
  <c r="H83" i="40"/>
  <c r="H83" i="188"/>
  <c r="F12" i="190"/>
  <c r="G125" i="31"/>
  <c r="G12" i="33"/>
  <c r="I12" i="33" s="1"/>
  <c r="I41" i="40"/>
  <c r="I41" i="188"/>
  <c r="E121" i="188"/>
  <c r="E121" i="40"/>
  <c r="H26" i="188"/>
  <c r="D61" i="188"/>
  <c r="H26" i="40"/>
  <c r="D61" i="40"/>
  <c r="Q35" i="199"/>
  <c r="Q35" i="202"/>
  <c r="Q35" i="39"/>
  <c r="J35" i="201"/>
  <c r="J35" i="205"/>
  <c r="Q35" i="197"/>
  <c r="J35" i="198"/>
  <c r="J35" i="194"/>
  <c r="D126" i="40"/>
  <c r="D126" i="188"/>
  <c r="J17" i="205"/>
  <c r="Q17" i="39"/>
  <c r="Q17" i="199"/>
  <c r="J17" i="198"/>
  <c r="J17" i="194"/>
  <c r="J17" i="201"/>
  <c r="Q17" i="202"/>
  <c r="Q17" i="197"/>
  <c r="D76" i="40"/>
  <c r="D76" i="188"/>
  <c r="G139" i="40"/>
  <c r="G139" i="188"/>
  <c r="G11" i="206"/>
  <c r="K11" i="195"/>
  <c r="K11" i="200"/>
  <c r="N11" i="199"/>
  <c r="G11" i="198"/>
  <c r="G11" i="201"/>
  <c r="K11" i="192"/>
  <c r="N11" i="197"/>
  <c r="G11" i="196"/>
  <c r="N11" i="39"/>
  <c r="G11" i="194"/>
  <c r="G11" i="193"/>
  <c r="K11" i="204"/>
  <c r="G11" i="203"/>
  <c r="N11" i="202"/>
  <c r="G11" i="205"/>
  <c r="E29" i="40"/>
  <c r="E29" i="188"/>
  <c r="G124" i="40"/>
  <c r="G124" i="188"/>
  <c r="R16" i="192"/>
  <c r="AA16" i="199"/>
  <c r="S16" i="194"/>
  <c r="S16" i="201"/>
  <c r="AA16" i="39"/>
  <c r="M16" i="203"/>
  <c r="R16" i="200"/>
  <c r="M16" i="193"/>
  <c r="J25" i="194"/>
  <c r="Q25" i="202"/>
  <c r="J25" i="198"/>
  <c r="J25" i="201"/>
  <c r="Q25" i="39"/>
  <c r="Q25" i="197"/>
  <c r="J25" i="205"/>
  <c r="Q25" i="199"/>
  <c r="H98" i="188"/>
  <c r="H98" i="40"/>
  <c r="N34" i="202"/>
  <c r="G34" i="198"/>
  <c r="G34" i="203"/>
  <c r="G34" i="193"/>
  <c r="K34" i="200"/>
  <c r="G34" i="201"/>
  <c r="N34" i="197"/>
  <c r="K34" i="195"/>
  <c r="N34" i="199"/>
  <c r="K34" i="204"/>
  <c r="G34" i="206"/>
  <c r="G34" i="205"/>
  <c r="G34" i="196"/>
  <c r="G34" i="194"/>
  <c r="K34" i="192"/>
  <c r="N34" i="39"/>
  <c r="D138" i="40"/>
  <c r="D138" i="188"/>
  <c r="F67" i="40"/>
  <c r="F67" i="188"/>
  <c r="D80" i="188"/>
  <c r="D80" i="40"/>
  <c r="H41" i="188"/>
  <c r="H41" i="40"/>
  <c r="D14" i="40"/>
  <c r="D14" i="188"/>
  <c r="G56" i="188"/>
  <c r="G56" i="40"/>
  <c r="F125" i="188"/>
  <c r="F125" i="40"/>
  <c r="H132" i="40"/>
  <c r="H132" i="188"/>
  <c r="F75" i="188"/>
  <c r="V232" i="31"/>
  <c r="F75" i="40"/>
  <c r="E91" i="40"/>
  <c r="E91" i="188"/>
  <c r="J26" i="205"/>
  <c r="J26" i="198"/>
  <c r="J26" i="201"/>
  <c r="Q26" i="202"/>
  <c r="J26" i="194"/>
  <c r="Q26" i="39"/>
  <c r="Q26" i="197"/>
  <c r="Q26" i="199"/>
  <c r="E14" i="207"/>
  <c r="E14" i="211"/>
  <c r="E14" i="209"/>
  <c r="E14" i="110"/>
  <c r="L14" i="212"/>
  <c r="N14" i="211"/>
  <c r="L14" i="210"/>
  <c r="Z14" i="110"/>
  <c r="Q14" i="207"/>
  <c r="R14" i="208"/>
  <c r="I14" i="213"/>
  <c r="T14" i="209"/>
  <c r="L10" i="207"/>
  <c r="U164" i="31"/>
  <c r="I10" i="211"/>
  <c r="O10" i="209"/>
  <c r="U10" i="110"/>
  <c r="D10" i="110"/>
  <c r="D10" i="209"/>
  <c r="D10" i="207"/>
  <c r="D10" i="211"/>
  <c r="F9" i="110"/>
  <c r="F9" i="209"/>
  <c r="Q9" i="110"/>
  <c r="K9" i="208"/>
  <c r="K9" i="207"/>
  <c r="H9" i="210"/>
  <c r="AK170" i="31"/>
  <c r="C13" i="212"/>
  <c r="C13" i="208"/>
  <c r="I13" i="209"/>
  <c r="I13" i="110"/>
  <c r="C13" i="213"/>
  <c r="F13" i="207"/>
  <c r="F13" i="211"/>
  <c r="C13" i="210"/>
  <c r="G121" i="188"/>
  <c r="G121" i="40"/>
  <c r="I98" i="188"/>
  <c r="I98" i="40"/>
  <c r="H114" i="188"/>
  <c r="H114" i="40"/>
  <c r="I54" i="40"/>
  <c r="I54" i="188"/>
  <c r="F47" i="188"/>
  <c r="F47" i="40"/>
  <c r="E88" i="188"/>
  <c r="E88" i="40"/>
  <c r="G16" i="33"/>
  <c r="I16" i="33" s="1"/>
  <c r="G129" i="31"/>
  <c r="F16" i="190"/>
  <c r="AA36" i="39"/>
  <c r="S36" i="201"/>
  <c r="AA36" i="199"/>
  <c r="R36" i="200"/>
  <c r="R36" i="192"/>
  <c r="M36" i="193"/>
  <c r="S36" i="194"/>
  <c r="M36" i="203"/>
  <c r="G132" i="31"/>
  <c r="F19" i="190"/>
  <c r="G19" i="33"/>
  <c r="G135" i="40"/>
  <c r="G135" i="188"/>
  <c r="L9" i="203"/>
  <c r="R9" i="194"/>
  <c r="N9" i="204"/>
  <c r="Q9" i="192"/>
  <c r="Z9" i="39"/>
  <c r="N9" i="195"/>
  <c r="I9" i="196"/>
  <c r="L9" i="193"/>
  <c r="L9" i="205"/>
  <c r="R9" i="201"/>
  <c r="Q9" i="200"/>
  <c r="T9" i="197"/>
  <c r="Z9" i="199"/>
  <c r="I9" i="206"/>
  <c r="L9" i="198"/>
  <c r="T9" i="202"/>
  <c r="E101" i="40"/>
  <c r="E101" i="188"/>
  <c r="F66" i="188"/>
  <c r="F66" i="40"/>
  <c r="E89" i="40"/>
  <c r="E89" i="188"/>
  <c r="F45" i="40"/>
  <c r="F45" i="188"/>
  <c r="G47" i="188"/>
  <c r="G47" i="40"/>
  <c r="J27" i="205"/>
  <c r="Q27" i="39"/>
  <c r="J27" i="201"/>
  <c r="J27" i="198"/>
  <c r="Q27" i="199"/>
  <c r="J27" i="194"/>
  <c r="Q27" i="197"/>
  <c r="Q27" i="202"/>
  <c r="H88" i="40"/>
  <c r="H88" i="188"/>
  <c r="G29" i="188"/>
  <c r="G29" i="40"/>
  <c r="G46" i="188"/>
  <c r="G46" i="40"/>
  <c r="E93" i="188"/>
  <c r="E93" i="40"/>
  <c r="AA33" i="199"/>
  <c r="AA33" i="39"/>
  <c r="R33" i="192"/>
  <c r="M33" i="203"/>
  <c r="S33" i="201"/>
  <c r="R33" i="200"/>
  <c r="M33" i="193"/>
  <c r="S33" i="194"/>
  <c r="F138" i="40"/>
  <c r="F138" i="188"/>
  <c r="H8" i="168"/>
  <c r="N8" i="167"/>
  <c r="K8" i="165"/>
  <c r="T8" i="108"/>
  <c r="F87" i="40"/>
  <c r="F87" i="188"/>
  <c r="D121" i="40"/>
  <c r="D121" i="188"/>
  <c r="F131" i="188"/>
  <c r="F131" i="40"/>
  <c r="G8" i="188"/>
  <c r="G8" i="40"/>
  <c r="F65" i="40"/>
  <c r="F65" i="188"/>
  <c r="F85" i="40"/>
  <c r="F85" i="188"/>
  <c r="I84" i="188"/>
  <c r="I84" i="40"/>
  <c r="H133" i="188"/>
  <c r="H133" i="40"/>
  <c r="E35" i="197"/>
  <c r="E35" i="200"/>
  <c r="E35" i="195"/>
  <c r="E35" i="204"/>
  <c r="E35" i="199"/>
  <c r="E35" i="39"/>
  <c r="E35" i="202"/>
  <c r="E35" i="192"/>
  <c r="I65" i="40"/>
  <c r="I65" i="188"/>
  <c r="E21" i="188"/>
  <c r="E21" i="40"/>
  <c r="G94" i="40"/>
  <c r="G94" i="188"/>
  <c r="G104" i="188"/>
  <c r="G104" i="40"/>
  <c r="E120" i="40"/>
  <c r="E120" i="188"/>
  <c r="G10" i="40"/>
  <c r="G10" i="188"/>
  <c r="F123" i="40"/>
  <c r="F123" i="188"/>
  <c r="F129" i="40"/>
  <c r="F129" i="188"/>
  <c r="D132" i="188"/>
  <c r="D132" i="40"/>
  <c r="F38" i="33"/>
  <c r="F104" i="40"/>
  <c r="F104" i="188"/>
  <c r="I91" i="40"/>
  <c r="I91" i="188"/>
  <c r="E137" i="188"/>
  <c r="E137" i="40"/>
  <c r="I15" i="194"/>
  <c r="I15" i="198"/>
  <c r="P15" i="197"/>
  <c r="I15" i="201"/>
  <c r="P15" i="39"/>
  <c r="P15" i="202"/>
  <c r="I15" i="205"/>
  <c r="P15" i="199"/>
  <c r="D93" i="40"/>
  <c r="D93" i="188"/>
  <c r="E94" i="40"/>
  <c r="E94" i="188"/>
  <c r="F130" i="188"/>
  <c r="F130" i="40"/>
  <c r="F96" i="188"/>
  <c r="F96" i="40"/>
  <c r="G137" i="40"/>
  <c r="G137" i="188"/>
  <c r="K26" i="195"/>
  <c r="G26" i="194"/>
  <c r="G26" i="201"/>
  <c r="K26" i="204"/>
  <c r="N26" i="197"/>
  <c r="G26" i="205"/>
  <c r="N26" i="202"/>
  <c r="G26" i="203"/>
  <c r="K26" i="192"/>
  <c r="N26" i="39"/>
  <c r="G26" i="206"/>
  <c r="K26" i="200"/>
  <c r="G26" i="196"/>
  <c r="G26" i="193"/>
  <c r="N26" i="199"/>
  <c r="G26" i="198"/>
  <c r="G89" i="188"/>
  <c r="G89" i="40"/>
  <c r="H47" i="40"/>
  <c r="H47" i="188"/>
  <c r="AA28" i="199"/>
  <c r="M28" i="203"/>
  <c r="M28" i="193"/>
  <c r="S28" i="201"/>
  <c r="R28" i="200"/>
  <c r="R28" i="192"/>
  <c r="S28" i="194"/>
  <c r="AA28" i="39"/>
  <c r="H20" i="188"/>
  <c r="D55" i="40"/>
  <c r="H20" i="40"/>
  <c r="D55" i="188"/>
  <c r="D18" i="40"/>
  <c r="D18" i="188"/>
  <c r="H46" i="40"/>
  <c r="H46" i="188"/>
  <c r="I34" i="201"/>
  <c r="P34" i="39"/>
  <c r="P34" i="199"/>
  <c r="I34" i="205"/>
  <c r="P34" i="202"/>
  <c r="I34" i="194"/>
  <c r="P34" i="197"/>
  <c r="I34" i="198"/>
  <c r="I59" i="188"/>
  <c r="I59" i="40"/>
  <c r="V14" i="39"/>
  <c r="O14" i="194"/>
  <c r="O14" i="201"/>
  <c r="V14" i="199"/>
  <c r="I76" i="188"/>
  <c r="I76" i="40"/>
  <c r="V19" i="199"/>
  <c r="O19" i="201"/>
  <c r="O19" i="194"/>
  <c r="V19" i="39"/>
  <c r="G97" i="40"/>
  <c r="G97" i="188"/>
  <c r="E57" i="188"/>
  <c r="I22" i="188"/>
  <c r="E57" i="40"/>
  <c r="I22" i="40"/>
  <c r="F11" i="34"/>
  <c r="D11" i="189"/>
  <c r="D34" i="40"/>
  <c r="D34" i="188"/>
  <c r="W30" i="199"/>
  <c r="P30" i="194"/>
  <c r="P30" i="201"/>
  <c r="W30" i="39"/>
  <c r="E37" i="39"/>
  <c r="E37" i="197"/>
  <c r="E37" i="200"/>
  <c r="E37" i="192"/>
  <c r="E37" i="204"/>
  <c r="E37" i="199"/>
  <c r="E37" i="202"/>
  <c r="E37" i="195"/>
  <c r="G20" i="40"/>
  <c r="G20" i="188"/>
  <c r="J14" i="194"/>
  <c r="J14" i="205"/>
  <c r="J14" i="198"/>
  <c r="Q14" i="39"/>
  <c r="J14" i="201"/>
  <c r="Q14" i="197"/>
  <c r="Q14" i="202"/>
  <c r="Q14" i="199"/>
  <c r="H81" i="40"/>
  <c r="H81" i="188"/>
  <c r="F10" i="34"/>
  <c r="D10" i="189"/>
  <c r="G69" i="188"/>
  <c r="G69" i="40"/>
  <c r="D125" i="40"/>
  <c r="D125" i="188"/>
  <c r="I88" i="40"/>
  <c r="I88" i="188"/>
  <c r="I81" i="188"/>
  <c r="I81" i="40"/>
  <c r="E36" i="202"/>
  <c r="E36" i="39"/>
  <c r="E36" i="199"/>
  <c r="E36" i="192"/>
  <c r="E36" i="195"/>
  <c r="E36" i="204"/>
  <c r="E36" i="197"/>
  <c r="E36" i="200"/>
  <c r="G59" i="40"/>
  <c r="G59" i="188"/>
  <c r="M23" i="203"/>
  <c r="S23" i="201"/>
  <c r="AA23" i="199"/>
  <c r="R23" i="200"/>
  <c r="AA23" i="39"/>
  <c r="M23" i="193"/>
  <c r="R23" i="192"/>
  <c r="S23" i="194"/>
  <c r="T24" i="39"/>
  <c r="J24" i="203"/>
  <c r="M24" i="201"/>
  <c r="T24" i="199"/>
  <c r="N24" i="200"/>
  <c r="M24" i="194"/>
  <c r="N24" i="192"/>
  <c r="J24" i="193"/>
  <c r="J13" i="193"/>
  <c r="T13" i="39"/>
  <c r="N13" i="200"/>
  <c r="M13" i="201"/>
  <c r="N13" i="192"/>
  <c r="M13" i="194"/>
  <c r="T13" i="199"/>
  <c r="J13" i="203"/>
  <c r="I127" i="188"/>
  <c r="I127" i="40"/>
  <c r="T232" i="31"/>
  <c r="D75" i="40"/>
  <c r="D75" i="188"/>
  <c r="F16" i="40"/>
  <c r="F16" i="188"/>
  <c r="I133" i="40"/>
  <c r="I133" i="188"/>
  <c r="E44" i="40"/>
  <c r="I9" i="188"/>
  <c r="I9" i="40"/>
  <c r="E44" i="188"/>
  <c r="D84" i="188"/>
  <c r="D84" i="40"/>
  <c r="V37" i="39"/>
  <c r="O37" i="194"/>
  <c r="O37" i="201"/>
  <c r="V37" i="199"/>
  <c r="F11" i="190"/>
  <c r="G11" i="33"/>
  <c r="I11" i="33" s="1"/>
  <c r="G124" i="31"/>
  <c r="P194" i="31"/>
  <c r="F193" i="31"/>
  <c r="H130" i="188"/>
  <c r="H130" i="40"/>
  <c r="E96" i="188"/>
  <c r="E96" i="40"/>
  <c r="F43" i="188"/>
  <c r="F43" i="40"/>
  <c r="F137" i="188"/>
  <c r="F137" i="40"/>
  <c r="F30" i="188"/>
  <c r="F30" i="40"/>
  <c r="E124" i="188"/>
  <c r="E124" i="40"/>
  <c r="G28" i="205"/>
  <c r="G28" i="194"/>
  <c r="G28" i="198"/>
  <c r="K28" i="192"/>
  <c r="N28" i="197"/>
  <c r="G28" i="193"/>
  <c r="N28" i="199"/>
  <c r="N28" i="39"/>
  <c r="G28" i="203"/>
  <c r="K28" i="200"/>
  <c r="G28" i="201"/>
  <c r="K28" i="195"/>
  <c r="N28" i="202"/>
  <c r="K28" i="204"/>
  <c r="G28" i="196"/>
  <c r="G28" i="206"/>
  <c r="F99" i="188"/>
  <c r="F99" i="40"/>
  <c r="G118" i="40"/>
  <c r="G118" i="188"/>
  <c r="F33" i="190"/>
  <c r="G33" i="33"/>
  <c r="I33" i="33" s="1"/>
  <c r="G146" i="31"/>
  <c r="D9" i="210"/>
  <c r="J9" i="209"/>
  <c r="D9" i="213"/>
  <c r="G9" i="211"/>
  <c r="G9" i="207"/>
  <c r="D9" i="208"/>
  <c r="J9" i="110"/>
  <c r="D9" i="212"/>
  <c r="M14" i="207"/>
  <c r="W169" i="31"/>
  <c r="V14" i="110"/>
  <c r="J14" i="211"/>
  <c r="F14" i="213"/>
  <c r="O14" i="208"/>
  <c r="P14" i="209"/>
  <c r="I14" i="210"/>
  <c r="I14" i="212"/>
  <c r="T9" i="110"/>
  <c r="N9" i="208"/>
  <c r="G14" i="208"/>
  <c r="G14" i="212"/>
  <c r="M14" i="110"/>
  <c r="M14" i="209"/>
  <c r="N9" i="110"/>
  <c r="H9" i="212"/>
  <c r="H9" i="208"/>
  <c r="N9" i="209"/>
  <c r="AF166" i="31"/>
  <c r="G13" i="209"/>
  <c r="G13" i="110"/>
  <c r="G7" i="209"/>
  <c r="G7" i="110"/>
  <c r="X8" i="110"/>
  <c r="R8" i="209"/>
  <c r="O8" i="207"/>
  <c r="G8" i="213"/>
  <c r="P8" i="208"/>
  <c r="J8" i="210"/>
  <c r="J8" i="212"/>
  <c r="L8" i="211"/>
  <c r="H13" i="208"/>
  <c r="N13" i="110"/>
  <c r="H13" i="212"/>
  <c r="N13" i="209"/>
  <c r="Q13" i="110"/>
  <c r="H13" i="210"/>
  <c r="K13" i="207"/>
  <c r="K13" i="208"/>
  <c r="G11" i="209"/>
  <c r="G11" i="110"/>
  <c r="AK167" i="31"/>
  <c r="L13" i="211"/>
  <c r="R13" i="209"/>
  <c r="J13" i="212"/>
  <c r="G13" i="213"/>
  <c r="O13" i="207"/>
  <c r="P13" i="208"/>
  <c r="X13" i="110"/>
  <c r="J13" i="210"/>
  <c r="AF163" i="31"/>
  <c r="L13" i="110"/>
  <c r="L13" i="209"/>
  <c r="F13" i="212"/>
  <c r="F13" i="208"/>
  <c r="D12" i="209"/>
  <c r="D12" i="211"/>
  <c r="D12" i="207"/>
  <c r="D12" i="110"/>
  <c r="N8" i="208"/>
  <c r="T8" i="110"/>
  <c r="AF170" i="31"/>
  <c r="E9" i="211"/>
  <c r="E9" i="110"/>
  <c r="E9" i="207"/>
  <c r="E9" i="209"/>
  <c r="J13" i="208"/>
  <c r="J13" i="207"/>
  <c r="P13" i="110"/>
  <c r="G13" i="210"/>
  <c r="H14" i="210"/>
  <c r="K14" i="208"/>
  <c r="Q14" i="110"/>
  <c r="K14" i="207"/>
  <c r="J13" i="110"/>
  <c r="D13" i="208"/>
  <c r="D13" i="210"/>
  <c r="G13" i="207"/>
  <c r="J13" i="209"/>
  <c r="D13" i="213"/>
  <c r="G13" i="211"/>
  <c r="D13" i="212"/>
  <c r="O10" i="194"/>
  <c r="O10" i="201"/>
  <c r="V10" i="39"/>
  <c r="V10" i="199"/>
  <c r="I6" i="188"/>
  <c r="E41" i="188"/>
  <c r="I6" i="40"/>
  <c r="E41" i="40"/>
  <c r="E138" i="40"/>
  <c r="E138" i="188"/>
  <c r="E7" i="188"/>
  <c r="E7" i="40"/>
  <c r="I62" i="188"/>
  <c r="I62" i="40"/>
  <c r="G22" i="188"/>
  <c r="G22" i="40"/>
  <c r="H104" i="40"/>
  <c r="H104" i="188"/>
  <c r="G91" i="40"/>
  <c r="G91" i="188"/>
  <c r="G101" i="188"/>
  <c r="G101" i="40"/>
  <c r="G27" i="40"/>
  <c r="G27" i="188"/>
  <c r="I92" i="188"/>
  <c r="I92" i="40"/>
  <c r="I121" i="188"/>
  <c r="I121" i="40"/>
  <c r="I67" i="188"/>
  <c r="I67" i="40"/>
  <c r="I21" i="201"/>
  <c r="P21" i="199"/>
  <c r="I21" i="205"/>
  <c r="P21" i="39"/>
  <c r="P21" i="202"/>
  <c r="P21" i="197"/>
  <c r="I21" i="194"/>
  <c r="I21" i="198"/>
  <c r="H29" i="188"/>
  <c r="D64" i="40"/>
  <c r="H29" i="40"/>
  <c r="D64" i="188"/>
  <c r="G48" i="40"/>
  <c r="G48" i="188"/>
  <c r="G58" i="40"/>
  <c r="G58" i="188"/>
  <c r="I96" i="188"/>
  <c r="I96" i="40"/>
  <c r="E31" i="197"/>
  <c r="E31" i="195"/>
  <c r="E31" i="192"/>
  <c r="E31" i="202"/>
  <c r="E31" i="39"/>
  <c r="E31" i="200"/>
  <c r="E31" i="204"/>
  <c r="E31" i="199"/>
  <c r="H115" i="40"/>
  <c r="H115" i="188"/>
  <c r="V15" i="199"/>
  <c r="O15" i="201"/>
  <c r="V15" i="39"/>
  <c r="O15" i="194"/>
  <c r="I12" i="205"/>
  <c r="I12" i="194"/>
  <c r="I12" i="198"/>
  <c r="P12" i="197"/>
  <c r="P12" i="202"/>
  <c r="P12" i="39"/>
  <c r="P12" i="199"/>
  <c r="I12" i="201"/>
  <c r="I132" i="40"/>
  <c r="I132" i="188"/>
  <c r="Q20" i="197"/>
  <c r="J20" i="194"/>
  <c r="Q20" i="199"/>
  <c r="J20" i="205"/>
  <c r="Q20" i="39"/>
  <c r="J20" i="201"/>
  <c r="J20" i="198"/>
  <c r="Q20" i="202"/>
  <c r="D54" i="40"/>
  <c r="D54" i="188"/>
  <c r="H19" i="188"/>
  <c r="H19" i="40"/>
  <c r="D98" i="40"/>
  <c r="D98" i="188"/>
  <c r="G32" i="40"/>
  <c r="G32" i="188"/>
  <c r="F86" i="40"/>
  <c r="F86" i="188"/>
  <c r="S13" i="201"/>
  <c r="M13" i="193"/>
  <c r="M13" i="203"/>
  <c r="S13" i="194"/>
  <c r="AA13" i="199"/>
  <c r="R13" i="192"/>
  <c r="AA13" i="39"/>
  <c r="R13" i="200"/>
  <c r="F126" i="40"/>
  <c r="F126" i="188"/>
  <c r="F44" i="40"/>
  <c r="F44" i="188"/>
  <c r="H136" i="40"/>
  <c r="H136" i="188"/>
  <c r="E82" i="40"/>
  <c r="E82" i="188"/>
  <c r="W8" i="199"/>
  <c r="P8" i="201"/>
  <c r="P8" i="194"/>
  <c r="W8" i="39"/>
  <c r="V24" i="39"/>
  <c r="O24" i="201"/>
  <c r="V24" i="199"/>
  <c r="O24" i="194"/>
  <c r="E11" i="204"/>
  <c r="E11" i="195"/>
  <c r="E11" i="200"/>
  <c r="E11" i="202"/>
  <c r="E11" i="197"/>
  <c r="E11" i="192"/>
  <c r="E11" i="199"/>
  <c r="E11" i="39"/>
  <c r="I78" i="40"/>
  <c r="I78" i="188"/>
  <c r="I30" i="198"/>
  <c r="P30" i="197"/>
  <c r="I30" i="194"/>
  <c r="P30" i="199"/>
  <c r="I30" i="205"/>
  <c r="P30" i="202"/>
  <c r="I30" i="201"/>
  <c r="P30" i="39"/>
  <c r="G136" i="40"/>
  <c r="G136" i="188"/>
  <c r="I46" i="188"/>
  <c r="I46" i="40"/>
  <c r="F28" i="190"/>
  <c r="G141" i="31"/>
  <c r="G28" i="33"/>
  <c r="I28" i="33" s="1"/>
  <c r="E20" i="188"/>
  <c r="E20" i="40"/>
  <c r="F57" i="40"/>
  <c r="F57" i="188"/>
  <c r="L20" i="205"/>
  <c r="Q20" i="192"/>
  <c r="N20" i="195"/>
  <c r="Z20" i="199"/>
  <c r="T20" i="202"/>
  <c r="Q20" i="200"/>
  <c r="L20" i="203"/>
  <c r="R20" i="194"/>
  <c r="L20" i="193"/>
  <c r="T20" i="197"/>
  <c r="I20" i="196"/>
  <c r="I20" i="206"/>
  <c r="N20" i="204"/>
  <c r="R20" i="201"/>
  <c r="L20" i="198"/>
  <c r="Z20" i="39"/>
  <c r="P19" i="202"/>
  <c r="I19" i="201"/>
  <c r="P19" i="39"/>
  <c r="I19" i="198"/>
  <c r="I19" i="194"/>
  <c r="P19" i="199"/>
  <c r="I19" i="205"/>
  <c r="P19" i="197"/>
  <c r="J9" i="205"/>
  <c r="J9" i="201"/>
  <c r="Q9" i="197"/>
  <c r="Q9" i="202"/>
  <c r="J9" i="198"/>
  <c r="Q9" i="39"/>
  <c r="J9" i="194"/>
  <c r="Q9" i="199"/>
  <c r="K194" i="31"/>
  <c r="E113" i="188"/>
  <c r="E113" i="40"/>
  <c r="I115" i="40"/>
  <c r="I115" i="188"/>
  <c r="H11" i="210"/>
  <c r="K11" i="207"/>
  <c r="Q11" i="110"/>
  <c r="K11" i="208"/>
  <c r="J14" i="209"/>
  <c r="D14" i="208"/>
  <c r="J14" i="110"/>
  <c r="G14" i="207"/>
  <c r="D14" i="210"/>
  <c r="G14" i="211"/>
  <c r="D14" i="212"/>
  <c r="D14" i="213"/>
  <c r="T11" i="110"/>
  <c r="T200" i="31"/>
  <c r="N11" i="208"/>
  <c r="K14" i="110"/>
  <c r="H14" i="207"/>
  <c r="E14" i="208"/>
  <c r="E14" i="213"/>
  <c r="E14" i="210"/>
  <c r="K14" i="209"/>
  <c r="E14" i="212"/>
  <c r="H14" i="211"/>
  <c r="F12" i="210"/>
  <c r="I12" i="207"/>
  <c r="I12" i="208"/>
  <c r="O12" i="110"/>
  <c r="H15" i="209"/>
  <c r="H15" i="110"/>
  <c r="E26" i="195"/>
  <c r="E26" i="199"/>
  <c r="E26" i="197"/>
  <c r="E26" i="39"/>
  <c r="E26" i="200"/>
  <c r="E26" i="192"/>
  <c r="E26" i="202"/>
  <c r="E26" i="204"/>
  <c r="Z16" i="199"/>
  <c r="T16" i="202"/>
  <c r="T16" i="197"/>
  <c r="L16" i="193"/>
  <c r="I16" i="206"/>
  <c r="R16" i="201"/>
  <c r="Q16" i="200"/>
  <c r="L16" i="205"/>
  <c r="N16" i="204"/>
  <c r="L16" i="203"/>
  <c r="I16" i="196"/>
  <c r="Z16" i="39"/>
  <c r="Q16" i="192"/>
  <c r="R16" i="194"/>
  <c r="N16" i="195"/>
  <c r="L16" i="198"/>
  <c r="I94" i="188"/>
  <c r="I94" i="40"/>
  <c r="E86" i="188"/>
  <c r="E86" i="40"/>
  <c r="D129" i="40"/>
  <c r="D129" i="188"/>
  <c r="G29" i="206"/>
  <c r="K29" i="192"/>
  <c r="G29" i="196"/>
  <c r="G29" i="198"/>
  <c r="G29" i="205"/>
  <c r="N29" i="202"/>
  <c r="N29" i="199"/>
  <c r="G29" i="194"/>
  <c r="K29" i="200"/>
  <c r="G29" i="201"/>
  <c r="N29" i="197"/>
  <c r="N29" i="39"/>
  <c r="K29" i="204"/>
  <c r="G29" i="203"/>
  <c r="G29" i="193"/>
  <c r="K29" i="195"/>
  <c r="G60" i="188"/>
  <c r="G60" i="40"/>
  <c r="J21" i="201"/>
  <c r="Q21" i="202"/>
  <c r="J21" i="198"/>
  <c r="Q21" i="197"/>
  <c r="Q21" i="199"/>
  <c r="J21" i="205"/>
  <c r="J21" i="194"/>
  <c r="Q21" i="39"/>
  <c r="W21" i="199"/>
  <c r="W21" i="39"/>
  <c r="P21" i="194"/>
  <c r="P21" i="201"/>
  <c r="H123" i="188"/>
  <c r="H123" i="40"/>
  <c r="G120" i="40"/>
  <c r="G120" i="188"/>
  <c r="J16" i="198"/>
  <c r="J16" i="205"/>
  <c r="Q16" i="197"/>
  <c r="Q16" i="199"/>
  <c r="J16" i="201"/>
  <c r="J16" i="194"/>
  <c r="Q16" i="202"/>
  <c r="Q16" i="39"/>
  <c r="G82" i="188"/>
  <c r="G82" i="40"/>
  <c r="AA9" i="39"/>
  <c r="R9" i="192"/>
  <c r="M9" i="203"/>
  <c r="AA9" i="199"/>
  <c r="S9" i="201"/>
  <c r="R9" i="200"/>
  <c r="S9" i="194"/>
  <c r="M9" i="193"/>
  <c r="E127" i="188"/>
  <c r="E127" i="40"/>
  <c r="E123" i="188"/>
  <c r="E123" i="40"/>
  <c r="K14" i="192"/>
  <c r="G14" i="194"/>
  <c r="G14" i="205"/>
  <c r="K14" i="204"/>
  <c r="G14" i="196"/>
  <c r="N14" i="202"/>
  <c r="G14" i="206"/>
  <c r="N14" i="197"/>
  <c r="N14" i="39"/>
  <c r="N14" i="199"/>
  <c r="K14" i="195"/>
  <c r="G14" i="203"/>
  <c r="G14" i="198"/>
  <c r="G14" i="193"/>
  <c r="G14" i="201"/>
  <c r="K14" i="200"/>
  <c r="G77" i="40"/>
  <c r="G77" i="188"/>
  <c r="K16" i="204"/>
  <c r="G16" i="196"/>
  <c r="G16" i="201"/>
  <c r="G16" i="193"/>
  <c r="G16" i="205"/>
  <c r="K16" i="192"/>
  <c r="G16" i="198"/>
  <c r="G16" i="194"/>
  <c r="N16" i="197"/>
  <c r="N16" i="202"/>
  <c r="N16" i="199"/>
  <c r="G16" i="206"/>
  <c r="G16" i="203"/>
  <c r="K16" i="195"/>
  <c r="N16" i="39"/>
  <c r="K16" i="200"/>
  <c r="E85" i="40"/>
  <c r="E85" i="188"/>
  <c r="AA11" i="199"/>
  <c r="M11" i="193"/>
  <c r="R11" i="200"/>
  <c r="S11" i="201"/>
  <c r="AA11" i="39"/>
  <c r="R11" i="192"/>
  <c r="S11" i="194"/>
  <c r="M11" i="203"/>
  <c r="H9" i="188"/>
  <c r="D44" i="40"/>
  <c r="D44" i="188"/>
  <c r="H9" i="40"/>
  <c r="J28" i="198"/>
  <c r="Q28" i="202"/>
  <c r="Q28" i="197"/>
  <c r="J28" i="194"/>
  <c r="Q28" i="39"/>
  <c r="J28" i="205"/>
  <c r="J28" i="201"/>
  <c r="Q28" i="199"/>
  <c r="H116" i="188"/>
  <c r="H116" i="40"/>
  <c r="G23" i="40"/>
  <c r="G23" i="188"/>
  <c r="J8" i="207"/>
  <c r="P8" i="110"/>
  <c r="G8" i="210"/>
  <c r="J8" i="208"/>
  <c r="P14" i="208"/>
  <c r="G14" i="213"/>
  <c r="J14" i="212"/>
  <c r="R14" i="209"/>
  <c r="O14" i="207"/>
  <c r="X14" i="110"/>
  <c r="J14" i="210"/>
  <c r="L14" i="211"/>
  <c r="S8" i="110"/>
  <c r="M8" i="208"/>
  <c r="I12" i="209"/>
  <c r="I12" i="110"/>
  <c r="F12" i="207"/>
  <c r="C12" i="208"/>
  <c r="F12" i="211"/>
  <c r="C12" i="210"/>
  <c r="C12" i="213"/>
  <c r="C12" i="212"/>
  <c r="M10" i="209"/>
  <c r="G10" i="212"/>
  <c r="M10" i="110"/>
  <c r="G10" i="208"/>
  <c r="H62" i="40"/>
  <c r="H62" i="188"/>
  <c r="G100" i="40"/>
  <c r="G100" i="188"/>
  <c r="F115" i="40"/>
  <c r="F115" i="188"/>
  <c r="D134" i="188"/>
  <c r="D134" i="40"/>
  <c r="D33" i="40"/>
  <c r="D33" i="188"/>
  <c r="J12" i="201"/>
  <c r="J12" i="198"/>
  <c r="Q12" i="199"/>
  <c r="Q12" i="202"/>
  <c r="Q12" i="39"/>
  <c r="Q12" i="197"/>
  <c r="J12" i="205"/>
  <c r="J12" i="194"/>
  <c r="G136" i="31"/>
  <c r="G23" i="33"/>
  <c r="F23" i="190"/>
  <c r="O8" i="167"/>
  <c r="U8" i="108"/>
  <c r="H8" i="172"/>
  <c r="N8" i="166"/>
  <c r="H8" i="169"/>
  <c r="I8" i="168"/>
  <c r="L8" i="165"/>
  <c r="V24" i="31"/>
  <c r="E8" i="170"/>
  <c r="I116" i="188"/>
  <c r="I116" i="40"/>
  <c r="H135" i="40"/>
  <c r="H135" i="188"/>
  <c r="L26" i="193"/>
  <c r="T26" i="202"/>
  <c r="Z26" i="39"/>
  <c r="N26" i="195"/>
  <c r="T26" i="197"/>
  <c r="L26" i="205"/>
  <c r="R26" i="201"/>
  <c r="N26" i="204"/>
  <c r="Q26" i="192"/>
  <c r="Q26" i="200"/>
  <c r="Z26" i="199"/>
  <c r="L26" i="203"/>
  <c r="I26" i="196"/>
  <c r="L26" i="198"/>
  <c r="R26" i="194"/>
  <c r="I26" i="206"/>
  <c r="I136" i="188"/>
  <c r="I136" i="40"/>
  <c r="D13" i="188"/>
  <c r="D13" i="40"/>
  <c r="J29" i="205"/>
  <c r="J29" i="194"/>
  <c r="Q29" i="39"/>
  <c r="Q29" i="199"/>
  <c r="J29" i="201"/>
  <c r="Q29" i="197"/>
  <c r="Q29" i="202"/>
  <c r="J29" i="198"/>
  <c r="D131" i="188"/>
  <c r="D131" i="40"/>
  <c r="AA37" i="39"/>
  <c r="M37" i="193"/>
  <c r="S37" i="201"/>
  <c r="AA37" i="199"/>
  <c r="S37" i="194"/>
  <c r="M37" i="203"/>
  <c r="R37" i="192"/>
  <c r="R37" i="200"/>
  <c r="T14" i="199"/>
  <c r="N14" i="200"/>
  <c r="T14" i="39"/>
  <c r="N14" i="192"/>
  <c r="J14" i="203"/>
  <c r="M14" i="201"/>
  <c r="J14" i="193"/>
  <c r="M14" i="194"/>
  <c r="F79" i="40"/>
  <c r="F79" i="188"/>
  <c r="I17" i="206"/>
  <c r="T17" i="197"/>
  <c r="Q17" i="192"/>
  <c r="I17" i="196"/>
  <c r="N17" i="204"/>
  <c r="Z17" i="39"/>
  <c r="R17" i="201"/>
  <c r="L17" i="193"/>
  <c r="Z17" i="199"/>
  <c r="N17" i="195"/>
  <c r="Q17" i="200"/>
  <c r="L17" i="198"/>
  <c r="L17" i="203"/>
  <c r="T17" i="202"/>
  <c r="R17" i="194"/>
  <c r="L17" i="205"/>
  <c r="D122" i="40"/>
  <c r="D122" i="188"/>
  <c r="H16" i="40"/>
  <c r="H16" i="188"/>
  <c r="D51" i="40"/>
  <c r="D51" i="188"/>
  <c r="J19" i="201"/>
  <c r="Q19" i="199"/>
  <c r="Q19" i="197"/>
  <c r="Q19" i="39"/>
  <c r="J19" i="194"/>
  <c r="J19" i="198"/>
  <c r="J19" i="205"/>
  <c r="Q19" i="202"/>
  <c r="N12" i="200"/>
  <c r="M12" i="194"/>
  <c r="N12" i="192"/>
  <c r="M12" i="201"/>
  <c r="J12" i="203"/>
  <c r="T12" i="199"/>
  <c r="J12" i="193"/>
  <c r="T12" i="39"/>
  <c r="F54" i="188"/>
  <c r="F54" i="40"/>
  <c r="N14" i="209"/>
  <c r="H14" i="212"/>
  <c r="N14" i="110"/>
  <c r="H14" i="208"/>
  <c r="M13" i="208"/>
  <c r="S13" i="110"/>
  <c r="D11" i="211"/>
  <c r="D11" i="207"/>
  <c r="D11" i="209"/>
  <c r="D11" i="110"/>
  <c r="O13" i="110"/>
  <c r="I13" i="207"/>
  <c r="F13" i="210"/>
  <c r="I13" i="208"/>
  <c r="E103" i="40"/>
  <c r="E103" i="188"/>
  <c r="F133" i="40"/>
  <c r="F133" i="188"/>
  <c r="W19" i="39"/>
  <c r="P19" i="194"/>
  <c r="P19" i="201"/>
  <c r="W19" i="199"/>
  <c r="V26" i="39"/>
  <c r="V26" i="199"/>
  <c r="O26" i="194"/>
  <c r="O26" i="201"/>
  <c r="O31" i="194"/>
  <c r="O31" i="201"/>
  <c r="V31" i="199"/>
  <c r="V31" i="39"/>
  <c r="F94" i="40"/>
  <c r="F94" i="188"/>
  <c r="O30" i="194"/>
  <c r="V30" i="39"/>
  <c r="V30" i="199"/>
  <c r="O30" i="201"/>
  <c r="F63" i="40"/>
  <c r="F63" i="188"/>
  <c r="D26" i="40"/>
  <c r="D26" i="188"/>
  <c r="G36" i="33"/>
  <c r="I36" i="33" s="1"/>
  <c r="F36" i="190"/>
  <c r="G149" i="31"/>
  <c r="F31" i="40"/>
  <c r="F31" i="188"/>
  <c r="P162" i="31"/>
  <c r="T8" i="39"/>
  <c r="J8" i="203"/>
  <c r="T8" i="199"/>
  <c r="N8" i="192"/>
  <c r="M8" i="201"/>
  <c r="J8" i="193"/>
  <c r="M8" i="194"/>
  <c r="N8" i="200"/>
  <c r="F122" i="188"/>
  <c r="F122" i="40"/>
  <c r="L18" i="193"/>
  <c r="L18" i="203"/>
  <c r="Z18" i="199"/>
  <c r="N18" i="195"/>
  <c r="Z18" i="39"/>
  <c r="Q18" i="192"/>
  <c r="T18" i="202"/>
  <c r="N18" i="204"/>
  <c r="R18" i="201"/>
  <c r="I18" i="206"/>
  <c r="L18" i="205"/>
  <c r="Q18" i="200"/>
  <c r="L18" i="198"/>
  <c r="T18" i="197"/>
  <c r="R18" i="194"/>
  <c r="I18" i="196"/>
  <c r="G110" i="40"/>
  <c r="G110" i="188"/>
  <c r="AI232" i="31"/>
  <c r="G96" i="40"/>
  <c r="G96" i="188"/>
  <c r="I10" i="194"/>
  <c r="P10" i="202"/>
  <c r="I10" i="198"/>
  <c r="I10" i="201"/>
  <c r="I10" i="205"/>
  <c r="P10" i="197"/>
  <c r="P10" i="199"/>
  <c r="P10" i="39"/>
  <c r="E90" i="40"/>
  <c r="E90" i="188"/>
  <c r="F116" i="188"/>
  <c r="F116" i="40"/>
  <c r="I130" i="40"/>
  <c r="I130" i="188"/>
  <c r="D15" i="40"/>
  <c r="D15" i="188"/>
  <c r="T37" i="202"/>
  <c r="T37" i="197"/>
  <c r="I37" i="196"/>
  <c r="Z37" i="39"/>
  <c r="Z37" i="199"/>
  <c r="L37" i="205"/>
  <c r="Q37" i="200"/>
  <c r="L37" i="198"/>
  <c r="R37" i="194"/>
  <c r="I37" i="206"/>
  <c r="Q37" i="192"/>
  <c r="N37" i="195"/>
  <c r="N37" i="204"/>
  <c r="L37" i="203"/>
  <c r="L37" i="193"/>
  <c r="R37" i="201"/>
  <c r="J33" i="205"/>
  <c r="J33" i="194"/>
  <c r="J33" i="201"/>
  <c r="Q33" i="202"/>
  <c r="Q33" i="39"/>
  <c r="Q33" i="197"/>
  <c r="Q33" i="199"/>
  <c r="J33" i="198"/>
  <c r="P13" i="194"/>
  <c r="P13" i="201"/>
  <c r="W13" i="39"/>
  <c r="W13" i="199"/>
  <c r="P35" i="201"/>
  <c r="P35" i="194"/>
  <c r="W35" i="39"/>
  <c r="W35" i="199"/>
  <c r="I82" i="40"/>
  <c r="I82" i="188"/>
  <c r="E18" i="188"/>
  <c r="E18" i="40"/>
  <c r="E15" i="204"/>
  <c r="E15" i="200"/>
  <c r="E15" i="202"/>
  <c r="E15" i="197"/>
  <c r="E15" i="192"/>
  <c r="E15" i="199"/>
  <c r="E15" i="195"/>
  <c r="E15" i="39"/>
  <c r="E32" i="202"/>
  <c r="E32" i="200"/>
  <c r="E32" i="197"/>
  <c r="E32" i="199"/>
  <c r="E32" i="195"/>
  <c r="E32" i="39"/>
  <c r="E32" i="204"/>
  <c r="E32" i="192"/>
  <c r="F92" i="40"/>
  <c r="F92" i="188"/>
  <c r="T30" i="199"/>
  <c r="N30" i="200"/>
  <c r="J30" i="203"/>
  <c r="M30" i="194"/>
  <c r="N30" i="192"/>
  <c r="T30" i="39"/>
  <c r="M30" i="201"/>
  <c r="J30" i="193"/>
  <c r="F8" i="188"/>
  <c r="F8" i="40"/>
  <c r="G114" i="188"/>
  <c r="G114" i="40"/>
  <c r="F12" i="40"/>
  <c r="F12" i="188"/>
  <c r="G8" i="209"/>
  <c r="G8" i="110"/>
  <c r="N12" i="110"/>
  <c r="H12" i="208"/>
  <c r="H12" i="212"/>
  <c r="N12" i="209"/>
  <c r="C11" i="207"/>
  <c r="C11" i="211"/>
  <c r="C11" i="209"/>
  <c r="C11" i="110"/>
  <c r="O9" i="110"/>
  <c r="I9" i="207"/>
  <c r="F9" i="210"/>
  <c r="I9" i="208"/>
  <c r="W167" i="31"/>
  <c r="J12" i="211"/>
  <c r="I12" i="210"/>
  <c r="O12" i="208"/>
  <c r="V12" i="110"/>
  <c r="M12" i="207"/>
  <c r="F12" i="213"/>
  <c r="I12" i="212"/>
  <c r="P12" i="209"/>
  <c r="C13" i="110"/>
  <c r="C13" i="211"/>
  <c r="C13" i="209"/>
  <c r="C13" i="207"/>
  <c r="C12" i="207"/>
  <c r="C12" i="110"/>
  <c r="C12" i="211"/>
  <c r="C12" i="209"/>
  <c r="R11" i="208"/>
  <c r="L11" i="210"/>
  <c r="Z11" i="110"/>
  <c r="T11" i="209"/>
  <c r="I11" i="213"/>
  <c r="N11" i="211"/>
  <c r="Q11" i="207"/>
  <c r="L11" i="212"/>
  <c r="H6" i="40"/>
  <c r="D41" i="40"/>
  <c r="D41" i="188"/>
  <c r="H6" i="188"/>
  <c r="I60" i="188"/>
  <c r="I60" i="40"/>
  <c r="L19" i="203"/>
  <c r="Z19" i="39"/>
  <c r="L19" i="198"/>
  <c r="Q19" i="192"/>
  <c r="N19" i="204"/>
  <c r="L19" i="205"/>
  <c r="R19" i="201"/>
  <c r="I19" i="196"/>
  <c r="I19" i="206"/>
  <c r="N19" i="195"/>
  <c r="Q19" i="200"/>
  <c r="Z19" i="199"/>
  <c r="T19" i="197"/>
  <c r="L19" i="193"/>
  <c r="R19" i="194"/>
  <c r="T19" i="202"/>
  <c r="G80" i="188"/>
  <c r="G80" i="40"/>
  <c r="H55" i="40"/>
  <c r="H55" i="188"/>
  <c r="F29" i="40"/>
  <c r="F29" i="188"/>
  <c r="K22" i="192"/>
  <c r="N22" i="197"/>
  <c r="G22" i="201"/>
  <c r="K22" i="200"/>
  <c r="G22" i="196"/>
  <c r="N22" i="199"/>
  <c r="G22" i="203"/>
  <c r="G22" i="205"/>
  <c r="N22" i="39"/>
  <c r="G22" i="193"/>
  <c r="K22" i="195"/>
  <c r="G22" i="194"/>
  <c r="G22" i="198"/>
  <c r="K22" i="204"/>
  <c r="N22" i="202"/>
  <c r="G22" i="206"/>
  <c r="F24" i="40"/>
  <c r="F24" i="188"/>
  <c r="P27" i="194"/>
  <c r="P27" i="201"/>
  <c r="W27" i="199"/>
  <c r="W27" i="39"/>
  <c r="E111" i="188"/>
  <c r="E111" i="40"/>
  <c r="I112" i="40"/>
  <c r="I112" i="188"/>
  <c r="E97" i="40"/>
  <c r="E97" i="188"/>
  <c r="G52" i="40"/>
  <c r="G52" i="188"/>
  <c r="G75" i="188"/>
  <c r="W232" i="31"/>
  <c r="G75" i="40"/>
  <c r="I51" i="40"/>
  <c r="I51" i="188"/>
  <c r="I61" i="40"/>
  <c r="I61" i="188"/>
  <c r="F113" i="188"/>
  <c r="F113" i="40"/>
  <c r="E27" i="195"/>
  <c r="E27" i="202"/>
  <c r="E27" i="199"/>
  <c r="E27" i="197"/>
  <c r="E27" i="192"/>
  <c r="E27" i="200"/>
  <c r="E27" i="39"/>
  <c r="E27" i="204"/>
  <c r="G65" i="188"/>
  <c r="G65" i="40"/>
  <c r="V32" i="39"/>
  <c r="O32" i="194"/>
  <c r="O32" i="201"/>
  <c r="V32" i="199"/>
  <c r="P32" i="201"/>
  <c r="W32" i="199"/>
  <c r="W32" i="39"/>
  <c r="P32" i="194"/>
  <c r="G90" i="40"/>
  <c r="G90" i="188"/>
  <c r="I48" i="40"/>
  <c r="I48" i="188"/>
  <c r="H129" i="188"/>
  <c r="H129" i="40"/>
  <c r="G41" i="40"/>
  <c r="G41" i="188"/>
  <c r="H112" i="188"/>
  <c r="H112" i="40"/>
  <c r="F62" i="188"/>
  <c r="F62" i="40"/>
  <c r="I23" i="194"/>
  <c r="P23" i="39"/>
  <c r="P23" i="202"/>
  <c r="I23" i="201"/>
  <c r="I23" i="205"/>
  <c r="P23" i="199"/>
  <c r="I23" i="198"/>
  <c r="P23" i="197"/>
  <c r="I29" i="205"/>
  <c r="P29" i="39"/>
  <c r="P29" i="202"/>
  <c r="I29" i="198"/>
  <c r="I29" i="201"/>
  <c r="P29" i="199"/>
  <c r="I29" i="194"/>
  <c r="P29" i="197"/>
  <c r="V34" i="39"/>
  <c r="O34" i="201"/>
  <c r="O34" i="194"/>
  <c r="V34" i="199"/>
  <c r="I20" i="205"/>
  <c r="P20" i="39"/>
  <c r="I20" i="194"/>
  <c r="I20" i="198"/>
  <c r="I20" i="201"/>
  <c r="P20" i="199"/>
  <c r="P20" i="202"/>
  <c r="P20" i="197"/>
  <c r="F61" i="188"/>
  <c r="F61" i="40"/>
  <c r="G43" i="188"/>
  <c r="G43" i="40"/>
  <c r="G31" i="196"/>
  <c r="N31" i="39"/>
  <c r="K31" i="195"/>
  <c r="N31" i="199"/>
  <c r="G31" i="193"/>
  <c r="G31" i="194"/>
  <c r="N31" i="202"/>
  <c r="G31" i="203"/>
  <c r="K31" i="204"/>
  <c r="K31" i="192"/>
  <c r="G31" i="198"/>
  <c r="G31" i="205"/>
  <c r="G31" i="201"/>
  <c r="N31" i="197"/>
  <c r="G31" i="206"/>
  <c r="K31" i="200"/>
  <c r="F91" i="40"/>
  <c r="F91" i="188"/>
  <c r="E31" i="40"/>
  <c r="E31" i="188"/>
  <c r="AA34" i="39"/>
  <c r="R34" i="192"/>
  <c r="M34" i="203"/>
  <c r="S34" i="194"/>
  <c r="M34" i="193"/>
  <c r="AA34" i="199"/>
  <c r="S34" i="201"/>
  <c r="R34" i="200"/>
  <c r="I63" i="188"/>
  <c r="I63" i="40"/>
  <c r="G18" i="206"/>
  <c r="G18" i="194"/>
  <c r="G18" i="193"/>
  <c r="K18" i="200"/>
  <c r="G18" i="196"/>
  <c r="N18" i="199"/>
  <c r="K18" i="195"/>
  <c r="G18" i="205"/>
  <c r="N18" i="202"/>
  <c r="G18" i="198"/>
  <c r="K18" i="192"/>
  <c r="N18" i="39"/>
  <c r="G18" i="203"/>
  <c r="N18" i="197"/>
  <c r="G18" i="201"/>
  <c r="K18" i="204"/>
  <c r="G113" i="40"/>
  <c r="G113" i="188"/>
  <c r="E65" i="40"/>
  <c r="I30" i="40"/>
  <c r="I30" i="188"/>
  <c r="E65" i="188"/>
  <c r="D20" i="188"/>
  <c r="D20" i="40"/>
  <c r="I134" i="40"/>
  <c r="I134" i="188"/>
  <c r="AA27" i="199"/>
  <c r="M27" i="203"/>
  <c r="S27" i="194"/>
  <c r="R27" i="192"/>
  <c r="AA27" i="39"/>
  <c r="S27" i="201"/>
  <c r="M27" i="193"/>
  <c r="R27" i="200"/>
  <c r="I97" i="188"/>
  <c r="I97" i="40"/>
  <c r="H84" i="188"/>
  <c r="H84" i="40"/>
  <c r="E115" i="40"/>
  <c r="E115" i="188"/>
  <c r="F24" i="190"/>
  <c r="G137" i="31"/>
  <c r="G24" i="33"/>
  <c r="I125" i="188"/>
  <c r="I125" i="40"/>
  <c r="E53" i="188"/>
  <c r="I18" i="188"/>
  <c r="I18" i="40"/>
  <c r="E53" i="40"/>
  <c r="H99" i="40"/>
  <c r="H99" i="188"/>
  <c r="V9" i="39"/>
  <c r="V9" i="199"/>
  <c r="O9" i="201"/>
  <c r="O9" i="194"/>
  <c r="I13" i="188"/>
  <c r="E48" i="40"/>
  <c r="E48" i="188"/>
  <c r="I13" i="40"/>
  <c r="H93" i="188"/>
  <c r="H93" i="40"/>
  <c r="U162" i="31"/>
  <c r="E8" i="199"/>
  <c r="E8" i="195"/>
  <c r="E8" i="197"/>
  <c r="E8" i="204"/>
  <c r="E8" i="39"/>
  <c r="E8" i="192"/>
  <c r="E8" i="202"/>
  <c r="E8" i="200"/>
  <c r="G16" i="40"/>
  <c r="G16" i="188"/>
  <c r="F139" i="188"/>
  <c r="F139" i="40"/>
  <c r="D114" i="40"/>
  <c r="D114" i="188"/>
  <c r="I15" i="188"/>
  <c r="E50" i="40"/>
  <c r="I15" i="40"/>
  <c r="E50" i="188"/>
  <c r="F84" i="40"/>
  <c r="F84" i="188"/>
  <c r="I66" i="40"/>
  <c r="I66" i="188"/>
  <c r="P36" i="201"/>
  <c r="W36" i="39"/>
  <c r="W36" i="199"/>
  <c r="P36" i="194"/>
  <c r="H119" i="188"/>
  <c r="H119" i="40"/>
  <c r="I45" i="40"/>
  <c r="I45" i="188"/>
  <c r="G32" i="205"/>
  <c r="K32" i="200"/>
  <c r="G32" i="198"/>
  <c r="N32" i="202"/>
  <c r="G32" i="196"/>
  <c r="N32" i="39"/>
  <c r="G32" i="203"/>
  <c r="G32" i="201"/>
  <c r="G32" i="206"/>
  <c r="N32" i="197"/>
  <c r="G32" i="194"/>
  <c r="K32" i="192"/>
  <c r="G32" i="193"/>
  <c r="N32" i="199"/>
  <c r="K32" i="204"/>
  <c r="K32" i="195"/>
  <c r="D97" i="40"/>
  <c r="D97" i="188"/>
  <c r="G23" i="203"/>
  <c r="G23" i="196"/>
  <c r="G23" i="205"/>
  <c r="K23" i="200"/>
  <c r="N23" i="202"/>
  <c r="G23" i="198"/>
  <c r="G23" i="206"/>
  <c r="K23" i="192"/>
  <c r="G23" i="194"/>
  <c r="K23" i="195"/>
  <c r="K23" i="204"/>
  <c r="G23" i="201"/>
  <c r="N23" i="199"/>
  <c r="G23" i="193"/>
  <c r="N23" i="39"/>
  <c r="N23" i="197"/>
  <c r="R17" i="200"/>
  <c r="M17" i="203"/>
  <c r="M17" i="193"/>
  <c r="AA17" i="39"/>
  <c r="R17" i="192"/>
  <c r="S17" i="201"/>
  <c r="AA17" i="199"/>
  <c r="S17" i="194"/>
  <c r="F95" i="40"/>
  <c r="F95" i="188"/>
  <c r="D96" i="40"/>
  <c r="D96" i="188"/>
  <c r="E56" i="188"/>
  <c r="E56" i="40"/>
  <c r="I21" i="188"/>
  <c r="I21" i="40"/>
  <c r="F80" i="188"/>
  <c r="F80" i="40"/>
  <c r="O25" i="194"/>
  <c r="O25" i="201"/>
  <c r="V25" i="199"/>
  <c r="V25" i="39"/>
  <c r="D83" i="188"/>
  <c r="D83" i="40"/>
  <c r="I58" i="40"/>
  <c r="I58" i="188"/>
  <c r="I162" i="31"/>
  <c r="F8" i="194"/>
  <c r="J8" i="195"/>
  <c r="M8" i="39"/>
  <c r="F8" i="201"/>
  <c r="F8" i="206"/>
  <c r="M8" i="197"/>
  <c r="J8" i="200"/>
  <c r="F8" i="196"/>
  <c r="F8" i="198"/>
  <c r="F8" i="203"/>
  <c r="J8" i="192"/>
  <c r="M8" i="202"/>
  <c r="F8" i="193"/>
  <c r="M8" i="199"/>
  <c r="F8" i="205"/>
  <c r="J8" i="204"/>
  <c r="AF232" i="31"/>
  <c r="D110" i="40"/>
  <c r="D110" i="188"/>
  <c r="E32" i="188"/>
  <c r="E32" i="40"/>
  <c r="F33" i="188"/>
  <c r="F33" i="40"/>
  <c r="H117" i="188"/>
  <c r="H117" i="40"/>
  <c r="F32" i="190"/>
  <c r="G32" i="33"/>
  <c r="I32" i="33" s="1"/>
  <c r="G145" i="31"/>
  <c r="G134" i="40"/>
  <c r="G134" i="188"/>
  <c r="D23" i="40"/>
  <c r="D23" i="188"/>
  <c r="E76" i="188"/>
  <c r="E76" i="40"/>
  <c r="H103" i="40"/>
  <c r="H103" i="188"/>
  <c r="M19" i="201"/>
  <c r="T19" i="199"/>
  <c r="T19" i="39"/>
  <c r="J19" i="203"/>
  <c r="J19" i="193"/>
  <c r="M19" i="194"/>
  <c r="N19" i="200"/>
  <c r="N19" i="192"/>
  <c r="F112" i="188"/>
  <c r="F112" i="40"/>
  <c r="F12" i="34"/>
  <c r="D12" i="189"/>
  <c r="N17" i="200"/>
  <c r="M17" i="201"/>
  <c r="M17" i="194"/>
  <c r="T17" i="199"/>
  <c r="T17" i="39"/>
  <c r="J17" i="203"/>
  <c r="J17" i="193"/>
  <c r="N17" i="192"/>
  <c r="D25" i="40"/>
  <c r="D25" i="188"/>
  <c r="O35" i="194"/>
  <c r="V35" i="199"/>
  <c r="V35" i="39"/>
  <c r="O35" i="201"/>
  <c r="E25" i="192"/>
  <c r="E25" i="199"/>
  <c r="E25" i="39"/>
  <c r="E25" i="204"/>
  <c r="E25" i="200"/>
  <c r="E25" i="202"/>
  <c r="E25" i="195"/>
  <c r="E25" i="197"/>
  <c r="D137" i="40"/>
  <c r="D137" i="188"/>
  <c r="P18" i="199"/>
  <c r="I18" i="194"/>
  <c r="I18" i="198"/>
  <c r="I18" i="205"/>
  <c r="I18" i="201"/>
  <c r="P18" i="197"/>
  <c r="P18" i="39"/>
  <c r="P18" i="202"/>
  <c r="G21" i="40"/>
  <c r="G21" i="188"/>
  <c r="I9" i="201"/>
  <c r="I9" i="194"/>
  <c r="P9" i="39"/>
  <c r="P9" i="197"/>
  <c r="P9" i="202"/>
  <c r="P9" i="199"/>
  <c r="I9" i="198"/>
  <c r="I9" i="205"/>
  <c r="G7" i="188"/>
  <c r="G7" i="40"/>
  <c r="I87" i="40"/>
  <c r="I87" i="188"/>
  <c r="N194" i="31"/>
  <c r="F194" i="31"/>
  <c r="N193" i="31"/>
  <c r="I139" i="40"/>
  <c r="I139" i="188"/>
  <c r="G63" i="40"/>
  <c r="G63" i="188"/>
  <c r="G49" i="40"/>
  <c r="G49" i="188"/>
  <c r="D124" i="188"/>
  <c r="D124" i="40"/>
  <c r="G12" i="40"/>
  <c r="G12" i="188"/>
  <c r="H64" i="40"/>
  <c r="H64" i="188"/>
  <c r="H128" i="40"/>
  <c r="H128" i="188"/>
  <c r="I25" i="198"/>
  <c r="I25" i="205"/>
  <c r="P25" i="202"/>
  <c r="I25" i="201"/>
  <c r="P25" i="199"/>
  <c r="I25" i="194"/>
  <c r="P25" i="197"/>
  <c r="P25" i="39"/>
  <c r="Q12" i="110"/>
  <c r="K12" i="207"/>
  <c r="H12" i="210"/>
  <c r="K12" i="208"/>
  <c r="J8" i="209"/>
  <c r="J8" i="110"/>
  <c r="D8" i="208"/>
  <c r="G8" i="207"/>
  <c r="D8" i="212"/>
  <c r="D8" i="213"/>
  <c r="G8" i="211"/>
  <c r="D8" i="210"/>
  <c r="AP163" i="31"/>
  <c r="D13" i="209"/>
  <c r="D13" i="207"/>
  <c r="D13" i="110"/>
  <c r="D13" i="211"/>
  <c r="G13" i="212"/>
  <c r="M13" i="209"/>
  <c r="G13" i="208"/>
  <c r="M13" i="110"/>
  <c r="AP169" i="31"/>
  <c r="AO164" i="31"/>
  <c r="T15" i="110"/>
  <c r="N15" i="208"/>
  <c r="G12" i="208"/>
  <c r="G12" i="212"/>
  <c r="M12" i="209"/>
  <c r="M12" i="110"/>
  <c r="R15" i="209"/>
  <c r="L15" i="211"/>
  <c r="J15" i="212"/>
  <c r="P15" i="208"/>
  <c r="O15" i="207"/>
  <c r="X15" i="110"/>
  <c r="G15" i="213"/>
  <c r="J15" i="210"/>
  <c r="K11" i="110"/>
  <c r="H11" i="207"/>
  <c r="E11" i="212"/>
  <c r="H11" i="211"/>
  <c r="E11" i="208"/>
  <c r="E11" i="213"/>
  <c r="E11" i="210"/>
  <c r="K11" i="209"/>
  <c r="M14" i="208"/>
  <c r="S14" i="110"/>
  <c r="C8" i="212"/>
  <c r="C8" i="213"/>
  <c r="C8" i="210"/>
  <c r="F8" i="211"/>
  <c r="I8" i="110"/>
  <c r="F8" i="207"/>
  <c r="I8" i="209"/>
  <c r="C8" i="208"/>
  <c r="F14" i="208"/>
  <c r="L14" i="110"/>
  <c r="F14" i="212"/>
  <c r="L14" i="209"/>
  <c r="O11" i="207"/>
  <c r="Z200" i="31"/>
  <c r="X11" i="110"/>
  <c r="J11" i="212"/>
  <c r="J11" i="210"/>
  <c r="L11" i="211"/>
  <c r="G11" i="213"/>
  <c r="P11" i="208"/>
  <c r="R11" i="209"/>
  <c r="K8" i="207"/>
  <c r="H8" i="210"/>
  <c r="Q8" i="110"/>
  <c r="K8" i="208"/>
  <c r="AP165" i="31"/>
  <c r="AN164" i="31"/>
  <c r="E15" i="209"/>
  <c r="E15" i="207"/>
  <c r="E15" i="211"/>
  <c r="E15" i="110"/>
  <c r="C9" i="211"/>
  <c r="C9" i="209"/>
  <c r="C9" i="207"/>
  <c r="C9" i="110"/>
  <c r="E13" i="208"/>
  <c r="E13" i="210"/>
  <c r="H13" i="211"/>
  <c r="E13" i="212"/>
  <c r="K13" i="209"/>
  <c r="E13" i="213"/>
  <c r="H13" i="207"/>
  <c r="K13" i="110"/>
  <c r="R14" i="110"/>
  <c r="L14" i="208"/>
  <c r="J15" i="208"/>
  <c r="J15" i="207"/>
  <c r="P15" i="110"/>
  <c r="G15" i="210"/>
  <c r="L15" i="110"/>
  <c r="L15" i="209"/>
  <c r="F15" i="208"/>
  <c r="F15" i="212"/>
  <c r="F13" i="209"/>
  <c r="F13" i="110"/>
  <c r="I52" i="188"/>
  <c r="I52" i="40"/>
  <c r="L232" i="31"/>
  <c r="H40" i="40"/>
  <c r="H40" i="188"/>
  <c r="I40" i="40"/>
  <c r="M232" i="31"/>
  <c r="I40" i="188"/>
  <c r="E12" i="202"/>
  <c r="E12" i="195"/>
  <c r="E12" i="39"/>
  <c r="E12" i="197"/>
  <c r="E12" i="200"/>
  <c r="E12" i="204"/>
  <c r="E12" i="199"/>
  <c r="E12" i="192"/>
  <c r="E19" i="39"/>
  <c r="E19" i="202"/>
  <c r="E19" i="200"/>
  <c r="E19" i="192"/>
  <c r="E19" i="197"/>
  <c r="E19" i="195"/>
  <c r="E19" i="204"/>
  <c r="E19" i="199"/>
  <c r="H8" i="40"/>
  <c r="D43" i="40"/>
  <c r="D43" i="188"/>
  <c r="H8" i="188"/>
  <c r="F114" i="40"/>
  <c r="F114" i="188"/>
  <c r="D65" i="188"/>
  <c r="D65" i="40"/>
  <c r="H30" i="40"/>
  <c r="H30" i="188"/>
  <c r="W34" i="39"/>
  <c r="W34" i="199"/>
  <c r="P34" i="201"/>
  <c r="P34" i="194"/>
  <c r="F9" i="40"/>
  <c r="F9" i="188"/>
  <c r="G117" i="40"/>
  <c r="G117" i="188"/>
  <c r="P22" i="194"/>
  <c r="P22" i="201"/>
  <c r="W22" i="199"/>
  <c r="W22" i="39"/>
  <c r="O28" i="201"/>
  <c r="V28" i="39"/>
  <c r="V28" i="199"/>
  <c r="O28" i="194"/>
  <c r="I37" i="198"/>
  <c r="I37" i="205"/>
  <c r="P37" i="197"/>
  <c r="P37" i="199"/>
  <c r="I37" i="194"/>
  <c r="P37" i="202"/>
  <c r="P37" i="39"/>
  <c r="I37" i="201"/>
  <c r="P32" i="199"/>
  <c r="P32" i="39"/>
  <c r="P32" i="197"/>
  <c r="I32" i="201"/>
  <c r="I32" i="194"/>
  <c r="I32" i="198"/>
  <c r="P32" i="202"/>
  <c r="I32" i="205"/>
  <c r="F64" i="188"/>
  <c r="F64" i="40"/>
  <c r="G11" i="40"/>
  <c r="G11" i="188"/>
  <c r="G93" i="188"/>
  <c r="G93" i="40"/>
  <c r="K10" i="209" l="1"/>
  <c r="Z164" i="31"/>
  <c r="J10" i="210"/>
  <c r="Q8" i="108"/>
  <c r="H10" i="207"/>
  <c r="K13" i="35"/>
  <c r="L13" i="35" s="1"/>
  <c r="E10" i="210"/>
  <c r="S8" i="108"/>
  <c r="O10" i="207"/>
  <c r="I10" i="207"/>
  <c r="N8" i="108"/>
  <c r="K13" i="187"/>
  <c r="L13" i="187" s="1"/>
  <c r="K13" i="218"/>
  <c r="L13" i="218" s="1"/>
  <c r="J10" i="212"/>
  <c r="V10" i="209"/>
  <c r="G8" i="166"/>
  <c r="H10" i="208"/>
  <c r="M8" i="108"/>
  <c r="L10" i="211"/>
  <c r="N10" i="110"/>
  <c r="E8" i="169"/>
  <c r="T10" i="209"/>
  <c r="H8" i="165"/>
  <c r="R10" i="208"/>
  <c r="F10" i="210"/>
  <c r="F16" i="210" s="1"/>
  <c r="G8" i="172"/>
  <c r="I10" i="208"/>
  <c r="AB10" i="110"/>
  <c r="V7" i="209"/>
  <c r="R8" i="108"/>
  <c r="AB7" i="110"/>
  <c r="T10" i="110"/>
  <c r="V205" i="29"/>
  <c r="V211" i="111" s="1"/>
  <c r="W184" i="31" s="1"/>
  <c r="V13" i="35" s="1"/>
  <c r="W13" i="35" s="1"/>
  <c r="N7" i="212"/>
  <c r="AK165" i="31"/>
  <c r="L10" i="213" s="1"/>
  <c r="H10" i="211"/>
  <c r="H16" i="211" s="1"/>
  <c r="L10" i="212"/>
  <c r="AE164" i="31"/>
  <c r="I9" i="213" s="1"/>
  <c r="I10" i="213"/>
  <c r="L10" i="210"/>
  <c r="E10" i="213"/>
  <c r="N10" i="211"/>
  <c r="E10" i="212"/>
  <c r="Z10" i="110"/>
  <c r="K10" i="110"/>
  <c r="J7" i="210"/>
  <c r="AH164" i="31"/>
  <c r="AK164" i="31" s="1"/>
  <c r="AF162" i="31"/>
  <c r="AA7" i="110" s="1"/>
  <c r="I10" i="209"/>
  <c r="AJ164" i="31"/>
  <c r="V9" i="209" s="1"/>
  <c r="O8" i="108"/>
  <c r="N7" i="210"/>
  <c r="AK162" i="31"/>
  <c r="AC7" i="110" s="1"/>
  <c r="T7" i="208"/>
  <c r="R10" i="209"/>
  <c r="AA165" i="31"/>
  <c r="K10" i="210" s="1"/>
  <c r="X10" i="110"/>
  <c r="H10" i="212"/>
  <c r="N10" i="212"/>
  <c r="J8" i="108"/>
  <c r="G10" i="213"/>
  <c r="P13" i="216"/>
  <c r="Q13" i="216" s="1"/>
  <c r="D8" i="172"/>
  <c r="P7" i="208"/>
  <c r="D8" i="169"/>
  <c r="J7" i="212"/>
  <c r="K10" i="213"/>
  <c r="D8" i="170"/>
  <c r="I8" i="165"/>
  <c r="J8" i="167"/>
  <c r="L7" i="211"/>
  <c r="I8" i="166"/>
  <c r="G8" i="169"/>
  <c r="S10" i="207"/>
  <c r="S7" i="207"/>
  <c r="AA162" i="31"/>
  <c r="Q7" i="208" s="1"/>
  <c r="R7" i="209"/>
  <c r="J8" i="165"/>
  <c r="C8" i="169"/>
  <c r="R8" i="169" s="1"/>
  <c r="S8" i="169" s="1"/>
  <c r="G8" i="165"/>
  <c r="AF165" i="31"/>
  <c r="R10" i="207" s="1"/>
  <c r="X7" i="110"/>
  <c r="F8" i="169"/>
  <c r="P8" i="108"/>
  <c r="N10" i="210"/>
  <c r="P7" i="211"/>
  <c r="D8" i="166"/>
  <c r="O7" i="207"/>
  <c r="P10" i="211"/>
  <c r="L8" i="167"/>
  <c r="H110" i="40"/>
  <c r="H140" i="40" s="1"/>
  <c r="W10" i="208"/>
  <c r="V10" i="207"/>
  <c r="Y10" i="209"/>
  <c r="S10" i="211"/>
  <c r="Q10" i="212"/>
  <c r="Q10" i="210"/>
  <c r="AE10" i="110"/>
  <c r="N10" i="213"/>
  <c r="N13" i="213"/>
  <c r="V13" i="207"/>
  <c r="S13" i="211"/>
  <c r="W13" i="208"/>
  <c r="Q13" i="210"/>
  <c r="Y13" i="209"/>
  <c r="Q13" i="212"/>
  <c r="AE13" i="110"/>
  <c r="AE11" i="110"/>
  <c r="Q11" i="212"/>
  <c r="S11" i="211"/>
  <c r="N11" i="213"/>
  <c r="V11" i="207"/>
  <c r="Q11" i="210"/>
  <c r="W11" i="208"/>
  <c r="Y11" i="209"/>
  <c r="V8" i="207"/>
  <c r="W8" i="208"/>
  <c r="Q8" i="210"/>
  <c r="AE8" i="110"/>
  <c r="Y8" i="209"/>
  <c r="S8" i="211"/>
  <c r="N8" i="213"/>
  <c r="Q8" i="212"/>
  <c r="X164" i="31"/>
  <c r="AA164" i="31" s="1"/>
  <c r="S9" i="209" s="1"/>
  <c r="AJ232" i="31"/>
  <c r="AE12" i="110"/>
  <c r="V12" i="207"/>
  <c r="Q12" i="212"/>
  <c r="Y12" i="209"/>
  <c r="N12" i="213"/>
  <c r="W12" i="208"/>
  <c r="S12" i="211"/>
  <c r="Q12" i="210"/>
  <c r="Q15" i="212"/>
  <c r="V15" i="207"/>
  <c r="W15" i="208"/>
  <c r="Q15" i="210"/>
  <c r="N15" i="213"/>
  <c r="S15" i="211"/>
  <c r="AE15" i="110"/>
  <c r="Y15" i="209"/>
  <c r="U9" i="207"/>
  <c r="P9" i="210"/>
  <c r="V9" i="208"/>
  <c r="R9" i="211"/>
  <c r="AD9" i="110"/>
  <c r="P9" i="212"/>
  <c r="M9" i="213"/>
  <c r="X9" i="209"/>
  <c r="K8" i="167"/>
  <c r="I7" i="207"/>
  <c r="E7" i="208"/>
  <c r="E16" i="208" s="1"/>
  <c r="S14" i="211"/>
  <c r="Q14" i="212"/>
  <c r="Y14" i="209"/>
  <c r="AE14" i="110"/>
  <c r="N14" i="213"/>
  <c r="Q14" i="210"/>
  <c r="V14" i="207"/>
  <c r="W14" i="208"/>
  <c r="D232" i="31"/>
  <c r="S7" i="211"/>
  <c r="Q7" i="210"/>
  <c r="AE7" i="110"/>
  <c r="Y7" i="209"/>
  <c r="N7" i="213"/>
  <c r="Q7" i="212"/>
  <c r="V7" i="207"/>
  <c r="W7" i="208"/>
  <c r="AC13" i="110"/>
  <c r="O13" i="212"/>
  <c r="T13" i="207"/>
  <c r="L13" i="213"/>
  <c r="Q13" i="211"/>
  <c r="O13" i="210"/>
  <c r="U13" i="208"/>
  <c r="W13" i="209"/>
  <c r="N7" i="110"/>
  <c r="I110" i="40"/>
  <c r="I140" i="40" s="1"/>
  <c r="C8" i="170"/>
  <c r="O8" i="170" s="1"/>
  <c r="P8" i="170" s="1"/>
  <c r="O12" i="210"/>
  <c r="T12" i="207"/>
  <c r="AC12" i="110"/>
  <c r="W12" i="209"/>
  <c r="Q12" i="211"/>
  <c r="U12" i="208"/>
  <c r="O12" i="212"/>
  <c r="L12" i="213"/>
  <c r="H7" i="208"/>
  <c r="F10" i="211"/>
  <c r="O15" i="210"/>
  <c r="W15" i="209"/>
  <c r="O15" i="212"/>
  <c r="U15" i="208"/>
  <c r="AC15" i="110"/>
  <c r="T15" i="207"/>
  <c r="Q15" i="211"/>
  <c r="L15" i="213"/>
  <c r="C10" i="208"/>
  <c r="U10" i="208"/>
  <c r="O8" i="212"/>
  <c r="W8" i="209"/>
  <c r="Q8" i="211"/>
  <c r="T8" i="207"/>
  <c r="L8" i="213"/>
  <c r="O8" i="210"/>
  <c r="U8" i="208"/>
  <c r="AC8" i="110"/>
  <c r="K10" i="208"/>
  <c r="O14" i="212"/>
  <c r="AC14" i="110"/>
  <c r="T14" i="207"/>
  <c r="L14" i="213"/>
  <c r="W14" i="209"/>
  <c r="U14" i="208"/>
  <c r="Q14" i="211"/>
  <c r="O14" i="210"/>
  <c r="H7" i="212"/>
  <c r="H10" i="210"/>
  <c r="H16" i="210" s="1"/>
  <c r="I7" i="208"/>
  <c r="C10" i="213"/>
  <c r="C8" i="172"/>
  <c r="R8" i="172" s="1"/>
  <c r="S8" i="172" s="1"/>
  <c r="L11" i="213"/>
  <c r="O11" i="210"/>
  <c r="U11" i="208"/>
  <c r="Q11" i="211"/>
  <c r="T11" i="207"/>
  <c r="W11" i="209"/>
  <c r="AC11" i="110"/>
  <c r="O11" i="212"/>
  <c r="H8" i="167"/>
  <c r="O7" i="110"/>
  <c r="O16" i="110" s="1"/>
  <c r="H10" i="182"/>
  <c r="K7" i="208"/>
  <c r="E9" i="36"/>
  <c r="H9" i="184"/>
  <c r="G232" i="31"/>
  <c r="T205" i="29"/>
  <c r="T211" i="111" s="1"/>
  <c r="U184" i="31" s="1"/>
  <c r="N13" i="217" s="1"/>
  <c r="O13" i="217" s="1"/>
  <c r="I10" i="110"/>
  <c r="K10" i="207"/>
  <c r="C10" i="212"/>
  <c r="D5" i="188"/>
  <c r="D35" i="188" s="1"/>
  <c r="E8" i="166"/>
  <c r="B8" i="170"/>
  <c r="J9" i="180"/>
  <c r="R10" i="36"/>
  <c r="F10" i="207"/>
  <c r="E8" i="172"/>
  <c r="B8" i="166"/>
  <c r="G5" i="188"/>
  <c r="G35" i="188" s="1"/>
  <c r="L8" i="108"/>
  <c r="I8" i="167"/>
  <c r="Z8" i="167" s="1"/>
  <c r="AA8" i="167" s="1"/>
  <c r="F8" i="168"/>
  <c r="T8" i="168" s="1"/>
  <c r="U8" i="168" s="1"/>
  <c r="E5" i="40"/>
  <c r="E35" i="40" s="1"/>
  <c r="E7" i="213"/>
  <c r="I110" i="188"/>
  <c r="I140" i="188" s="1"/>
  <c r="O9" i="180"/>
  <c r="H10" i="180"/>
  <c r="K7" i="209"/>
  <c r="K16" i="209" s="1"/>
  <c r="E232" i="31"/>
  <c r="F8" i="172"/>
  <c r="L205" i="29"/>
  <c r="L211" i="111" s="1"/>
  <c r="N184" i="31" s="1"/>
  <c r="I13" i="219" s="1"/>
  <c r="J13" i="219" s="1"/>
  <c r="H7" i="207"/>
  <c r="E7" i="212"/>
  <c r="T10" i="36"/>
  <c r="E7" i="210"/>
  <c r="C8" i="166"/>
  <c r="X8" i="166" s="1"/>
  <c r="Y8" i="166" s="1"/>
  <c r="K7" i="110"/>
  <c r="F8" i="165"/>
  <c r="W8" i="165" s="1"/>
  <c r="X8" i="165" s="1"/>
  <c r="H10" i="184"/>
  <c r="E8" i="165"/>
  <c r="K7" i="207"/>
  <c r="J10" i="36"/>
  <c r="B8" i="172"/>
  <c r="E8" i="168"/>
  <c r="O13" i="35"/>
  <c r="P13" i="35" s="1"/>
  <c r="K13" i="219"/>
  <c r="L13" i="219" s="1"/>
  <c r="O13" i="187"/>
  <c r="P13" i="187" s="1"/>
  <c r="K13" i="217"/>
  <c r="L13" i="217" s="1"/>
  <c r="H8" i="108"/>
  <c r="Q7" i="110"/>
  <c r="Q16" i="110" s="1"/>
  <c r="M9" i="180"/>
  <c r="K10" i="184"/>
  <c r="Q13" i="208"/>
  <c r="K13" i="210"/>
  <c r="S13" i="209"/>
  <c r="Y13" i="110"/>
  <c r="M13" i="211"/>
  <c r="P12" i="207"/>
  <c r="K13" i="212"/>
  <c r="H12" i="213"/>
  <c r="H13" i="213"/>
  <c r="K12" i="210"/>
  <c r="S12" i="209"/>
  <c r="U14" i="209"/>
  <c r="G7" i="212"/>
  <c r="G16" i="212" s="1"/>
  <c r="S7" i="110"/>
  <c r="S16" i="110" s="1"/>
  <c r="G7" i="208"/>
  <c r="G16" i="208" s="1"/>
  <c r="M7" i="110"/>
  <c r="M16" i="110" s="1"/>
  <c r="F10" i="213"/>
  <c r="J10" i="211"/>
  <c r="L7" i="208"/>
  <c r="L16" i="208" s="1"/>
  <c r="V10" i="110"/>
  <c r="V162" i="31"/>
  <c r="W162" i="31" s="1"/>
  <c r="S11" i="209"/>
  <c r="I10" i="210"/>
  <c r="W165" i="31"/>
  <c r="N10" i="207" s="1"/>
  <c r="M10" i="207"/>
  <c r="O10" i="208"/>
  <c r="P10" i="209"/>
  <c r="I10" i="212"/>
  <c r="O14" i="211"/>
  <c r="Y12" i="110"/>
  <c r="J14" i="213"/>
  <c r="M12" i="211"/>
  <c r="S14" i="208"/>
  <c r="AA14" i="110"/>
  <c r="Q12" i="208"/>
  <c r="M14" i="212"/>
  <c r="R14" i="207"/>
  <c r="K11" i="212"/>
  <c r="Y11" i="110"/>
  <c r="Q11" i="208"/>
  <c r="K11" i="210"/>
  <c r="E16" i="211"/>
  <c r="M11" i="211"/>
  <c r="F16" i="110"/>
  <c r="H11" i="213"/>
  <c r="I70" i="40"/>
  <c r="F35" i="188"/>
  <c r="AP164" i="31"/>
  <c r="M15" i="212"/>
  <c r="R15" i="207"/>
  <c r="U15" i="209"/>
  <c r="J15" i="213"/>
  <c r="S15" i="208"/>
  <c r="AA15" i="110"/>
  <c r="O15" i="211"/>
  <c r="M15" i="210"/>
  <c r="N16" i="209"/>
  <c r="E140" i="40"/>
  <c r="F10" i="39"/>
  <c r="F10" i="200"/>
  <c r="E10" i="203"/>
  <c r="F10" i="195"/>
  <c r="E10" i="196"/>
  <c r="F10" i="204"/>
  <c r="E10" i="194"/>
  <c r="F10" i="199"/>
  <c r="E10" i="198"/>
  <c r="E10" i="193"/>
  <c r="F10" i="192"/>
  <c r="E10" i="206"/>
  <c r="F10" i="197"/>
  <c r="E10" i="201"/>
  <c r="F10" i="202"/>
  <c r="E10" i="205"/>
  <c r="N7" i="208"/>
  <c r="N16" i="208" s="1"/>
  <c r="T7" i="110"/>
  <c r="H16" i="110"/>
  <c r="I70" i="188"/>
  <c r="D140" i="40"/>
  <c r="G140" i="40"/>
  <c r="F23" i="200"/>
  <c r="F23" i="204"/>
  <c r="F23" i="195"/>
  <c r="E23" i="196"/>
  <c r="E23" i="203"/>
  <c r="E23" i="198"/>
  <c r="F23" i="199"/>
  <c r="F23" i="202"/>
  <c r="F23" i="197"/>
  <c r="E23" i="194"/>
  <c r="E23" i="201"/>
  <c r="E23" i="206"/>
  <c r="F23" i="192"/>
  <c r="E23" i="205"/>
  <c r="E23" i="193"/>
  <c r="F23" i="39"/>
  <c r="N14" i="207"/>
  <c r="Q14" i="209"/>
  <c r="K14" i="211"/>
  <c r="W14" i="110"/>
  <c r="F105" i="188"/>
  <c r="F14" i="202"/>
  <c r="F14" i="204"/>
  <c r="F14" i="192"/>
  <c r="E14" i="193"/>
  <c r="E14" i="194"/>
  <c r="E14" i="196"/>
  <c r="E14" i="198"/>
  <c r="F14" i="39"/>
  <c r="F14" i="200"/>
  <c r="E14" i="201"/>
  <c r="E14" i="203"/>
  <c r="F14" i="197"/>
  <c r="E14" i="205"/>
  <c r="F14" i="195"/>
  <c r="E14" i="206"/>
  <c r="F14" i="199"/>
  <c r="F34" i="199"/>
  <c r="E34" i="196"/>
  <c r="E34" i="201"/>
  <c r="F34" i="39"/>
  <c r="F34" i="197"/>
  <c r="F34" i="204"/>
  <c r="E34" i="193"/>
  <c r="E34" i="205"/>
  <c r="F34" i="200"/>
  <c r="E34" i="194"/>
  <c r="F34" i="192"/>
  <c r="F34" i="195"/>
  <c r="F34" i="202"/>
  <c r="E34" i="198"/>
  <c r="E34" i="203"/>
  <c r="E34" i="206"/>
  <c r="G16" i="209"/>
  <c r="F38" i="190"/>
  <c r="C16" i="110"/>
  <c r="M16" i="208"/>
  <c r="E9" i="203"/>
  <c r="E9" i="193"/>
  <c r="E9" i="196"/>
  <c r="F9" i="192"/>
  <c r="F9" i="204"/>
  <c r="F9" i="197"/>
  <c r="F9" i="39"/>
  <c r="F9" i="200"/>
  <c r="E9" i="194"/>
  <c r="F9" i="199"/>
  <c r="E9" i="205"/>
  <c r="E9" i="198"/>
  <c r="E9" i="201"/>
  <c r="F9" i="195"/>
  <c r="F9" i="202"/>
  <c r="E9" i="206"/>
  <c r="K12" i="211"/>
  <c r="W12" i="110"/>
  <c r="N12" i="207"/>
  <c r="Q12" i="209"/>
  <c r="F12" i="200"/>
  <c r="F12" i="195"/>
  <c r="E12" i="194"/>
  <c r="F12" i="192"/>
  <c r="E12" i="198"/>
  <c r="F12" i="39"/>
  <c r="F12" i="197"/>
  <c r="F12" i="204"/>
  <c r="F12" i="199"/>
  <c r="E12" i="205"/>
  <c r="E12" i="201"/>
  <c r="F12" i="202"/>
  <c r="E12" i="193"/>
  <c r="E12" i="203"/>
  <c r="E12" i="196"/>
  <c r="E12" i="206"/>
  <c r="E16" i="110"/>
  <c r="E25" i="198"/>
  <c r="F25" i="192"/>
  <c r="E25" i="196"/>
  <c r="F25" i="200"/>
  <c r="F25" i="204"/>
  <c r="E25" i="206"/>
  <c r="F25" i="197"/>
  <c r="F25" i="39"/>
  <c r="E25" i="193"/>
  <c r="E25" i="201"/>
  <c r="F25" i="199"/>
  <c r="F25" i="202"/>
  <c r="F25" i="195"/>
  <c r="E25" i="203"/>
  <c r="E25" i="205"/>
  <c r="E25" i="194"/>
  <c r="E22" i="206"/>
  <c r="F22" i="199"/>
  <c r="F22" i="192"/>
  <c r="E22" i="201"/>
  <c r="F22" i="200"/>
  <c r="E22" i="205"/>
  <c r="F22" i="202"/>
  <c r="F22" i="204"/>
  <c r="E22" i="198"/>
  <c r="E22" i="193"/>
  <c r="E22" i="194"/>
  <c r="E22" i="196"/>
  <c r="F22" i="197"/>
  <c r="F22" i="39"/>
  <c r="E22" i="203"/>
  <c r="F22" i="195"/>
  <c r="E18" i="201"/>
  <c r="F18" i="202"/>
  <c r="E18" i="203"/>
  <c r="F18" i="195"/>
  <c r="E18" i="194"/>
  <c r="F18" i="199"/>
  <c r="F18" i="204"/>
  <c r="E18" i="198"/>
  <c r="F18" i="197"/>
  <c r="F18" i="200"/>
  <c r="F18" i="192"/>
  <c r="E18" i="206"/>
  <c r="F18" i="39"/>
  <c r="E18" i="205"/>
  <c r="E18" i="196"/>
  <c r="E18" i="193"/>
  <c r="AF164" i="31"/>
  <c r="N15" i="207"/>
  <c r="K15" i="211"/>
  <c r="W15" i="110"/>
  <c r="Q15" i="209"/>
  <c r="K8" i="212"/>
  <c r="M8" i="211"/>
  <c r="Y8" i="110"/>
  <c r="P8" i="207"/>
  <c r="K8" i="210"/>
  <c r="S8" i="209"/>
  <c r="Q8" i="208"/>
  <c r="H8" i="213"/>
  <c r="F35" i="40"/>
  <c r="E70" i="40"/>
  <c r="G16" i="110"/>
  <c r="E140" i="188"/>
  <c r="G70" i="188"/>
  <c r="R16" i="110"/>
  <c r="C7" i="212"/>
  <c r="I7" i="209"/>
  <c r="F7" i="207"/>
  <c r="I7" i="110"/>
  <c r="C7" i="208"/>
  <c r="C7" i="213"/>
  <c r="F7" i="211"/>
  <c r="C7" i="210"/>
  <c r="C16" i="210" s="1"/>
  <c r="F11" i="200"/>
  <c r="F11" i="195"/>
  <c r="E11" i="203"/>
  <c r="E11" i="193"/>
  <c r="F11" i="192"/>
  <c r="F11" i="199"/>
  <c r="F11" i="39"/>
  <c r="E11" i="198"/>
  <c r="E11" i="194"/>
  <c r="F11" i="204"/>
  <c r="E11" i="201"/>
  <c r="F11" i="197"/>
  <c r="F11" i="202"/>
  <c r="E11" i="205"/>
  <c r="E11" i="196"/>
  <c r="E11" i="206"/>
  <c r="I9" i="211"/>
  <c r="O9" i="209"/>
  <c r="L9" i="207"/>
  <c r="U9" i="110"/>
  <c r="M16" i="209"/>
  <c r="H70" i="188"/>
  <c r="J7" i="207"/>
  <c r="J16" i="207" s="1"/>
  <c r="J7" i="208"/>
  <c r="J16" i="208" s="1"/>
  <c r="G7" i="210"/>
  <c r="G16" i="210" s="1"/>
  <c r="P7" i="110"/>
  <c r="P16" i="110" s="1"/>
  <c r="D105" i="188"/>
  <c r="H105" i="188"/>
  <c r="E105" i="40"/>
  <c r="O12" i="211"/>
  <c r="R12" i="207"/>
  <c r="S12" i="208"/>
  <c r="M12" i="212"/>
  <c r="AA12" i="110"/>
  <c r="M12" i="210"/>
  <c r="J12" i="213"/>
  <c r="U12" i="209"/>
  <c r="G105" i="40"/>
  <c r="D105" i="40"/>
  <c r="F19" i="199"/>
  <c r="E19" i="198"/>
  <c r="F19" i="200"/>
  <c r="E19" i="194"/>
  <c r="E19" i="196"/>
  <c r="F19" i="204"/>
  <c r="E19" i="201"/>
  <c r="F19" i="197"/>
  <c r="E19" i="203"/>
  <c r="F19" i="192"/>
  <c r="E19" i="205"/>
  <c r="F19" i="202"/>
  <c r="E19" i="193"/>
  <c r="F19" i="39"/>
  <c r="F19" i="195"/>
  <c r="E19" i="206"/>
  <c r="E105" i="188"/>
  <c r="F7" i="212"/>
  <c r="F16" i="212" s="1"/>
  <c r="F7" i="208"/>
  <c r="F16" i="208" s="1"/>
  <c r="L7" i="209"/>
  <c r="L16" i="209" s="1"/>
  <c r="L7" i="110"/>
  <c r="L16" i="110" s="1"/>
  <c r="F31" i="195"/>
  <c r="F31" i="192"/>
  <c r="E31" i="196"/>
  <c r="E31" i="201"/>
  <c r="F31" i="200"/>
  <c r="E31" i="193"/>
  <c r="E31" i="205"/>
  <c r="F31" i="202"/>
  <c r="E31" i="198"/>
  <c r="F31" i="197"/>
  <c r="E31" i="206"/>
  <c r="E31" i="203"/>
  <c r="F31" i="199"/>
  <c r="F31" i="204"/>
  <c r="F31" i="39"/>
  <c r="E31" i="194"/>
  <c r="E17" i="201"/>
  <c r="F17" i="200"/>
  <c r="F17" i="195"/>
  <c r="F17" i="197"/>
  <c r="E17" i="194"/>
  <c r="F17" i="199"/>
  <c r="E17" i="205"/>
  <c r="E17" i="193"/>
  <c r="E17" i="196"/>
  <c r="E17" i="206"/>
  <c r="F17" i="202"/>
  <c r="E17" i="203"/>
  <c r="F17" i="192"/>
  <c r="E17" i="198"/>
  <c r="F17" i="204"/>
  <c r="F17" i="39"/>
  <c r="J8" i="213"/>
  <c r="AA8" i="110"/>
  <c r="O8" i="211"/>
  <c r="M8" i="212"/>
  <c r="R8" i="207"/>
  <c r="M8" i="210"/>
  <c r="S8" i="208"/>
  <c r="U8" i="209"/>
  <c r="D16" i="209"/>
  <c r="H105" i="40"/>
  <c r="M15" i="211"/>
  <c r="H15" i="213"/>
  <c r="Y15" i="110"/>
  <c r="Q15" i="208"/>
  <c r="S15" i="209"/>
  <c r="P15" i="207"/>
  <c r="K15" i="210"/>
  <c r="K15" i="212"/>
  <c r="I105" i="40"/>
  <c r="G7" i="211"/>
  <c r="G16" i="211" s="1"/>
  <c r="D7" i="212"/>
  <c r="D16" i="212" s="1"/>
  <c r="J7" i="209"/>
  <c r="J16" i="209" s="1"/>
  <c r="G7" i="207"/>
  <c r="G16" i="207" s="1"/>
  <c r="J7" i="110"/>
  <c r="J16" i="110" s="1"/>
  <c r="D7" i="208"/>
  <c r="D16" i="208" s="1"/>
  <c r="D7" i="210"/>
  <c r="D16" i="210" s="1"/>
  <c r="D7" i="213"/>
  <c r="D16" i="213" s="1"/>
  <c r="C16" i="209"/>
  <c r="N8" i="207"/>
  <c r="W8" i="110"/>
  <c r="K8" i="211"/>
  <c r="Q8" i="209"/>
  <c r="H14" i="213"/>
  <c r="K14" i="210"/>
  <c r="Q14" i="208"/>
  <c r="S14" i="209"/>
  <c r="P14" i="207"/>
  <c r="M14" i="211"/>
  <c r="K14" i="212"/>
  <c r="Y14" i="110"/>
  <c r="F70" i="188"/>
  <c r="D70" i="188"/>
  <c r="G35" i="40"/>
  <c r="D13" i="189"/>
  <c r="E13" i="189" s="1"/>
  <c r="E33" i="196"/>
  <c r="F33" i="197"/>
  <c r="F33" i="200"/>
  <c r="E33" i="203"/>
  <c r="F33" i="39"/>
  <c r="E33" i="205"/>
  <c r="F33" i="195"/>
  <c r="E33" i="198"/>
  <c r="F33" i="192"/>
  <c r="E33" i="201"/>
  <c r="F33" i="199"/>
  <c r="E33" i="193"/>
  <c r="E33" i="194"/>
  <c r="F33" i="202"/>
  <c r="F33" i="204"/>
  <c r="E33" i="206"/>
  <c r="F26" i="204"/>
  <c r="E26" i="206"/>
  <c r="F26" i="197"/>
  <c r="F26" i="202"/>
  <c r="F26" i="39"/>
  <c r="E26" i="193"/>
  <c r="E26" i="198"/>
  <c r="E26" i="205"/>
  <c r="F26" i="199"/>
  <c r="E26" i="201"/>
  <c r="E26" i="203"/>
  <c r="E26" i="194"/>
  <c r="E26" i="196"/>
  <c r="F26" i="192"/>
  <c r="F26" i="195"/>
  <c r="F26" i="200"/>
  <c r="D70" i="40"/>
  <c r="D16" i="211"/>
  <c r="E16" i="209"/>
  <c r="K13" i="211"/>
  <c r="Q13" i="209"/>
  <c r="N13" i="207"/>
  <c r="W13" i="110"/>
  <c r="E29" i="201"/>
  <c r="E29" i="193"/>
  <c r="F29" i="197"/>
  <c r="F29" i="200"/>
  <c r="E29" i="196"/>
  <c r="F29" i="202"/>
  <c r="E29" i="203"/>
  <c r="E29" i="194"/>
  <c r="F29" i="192"/>
  <c r="E29" i="198"/>
  <c r="F29" i="195"/>
  <c r="E29" i="205"/>
  <c r="F29" i="39"/>
  <c r="F29" i="204"/>
  <c r="E29" i="206"/>
  <c r="F29" i="199"/>
  <c r="H16" i="209"/>
  <c r="H70" i="40"/>
  <c r="D16" i="207"/>
  <c r="F27" i="39"/>
  <c r="F27" i="197"/>
  <c r="E27" i="203"/>
  <c r="E27" i="201"/>
  <c r="F27" i="199"/>
  <c r="F27" i="192"/>
  <c r="F27" i="200"/>
  <c r="E27" i="198"/>
  <c r="F27" i="195"/>
  <c r="F27" i="202"/>
  <c r="E27" i="205"/>
  <c r="F27" i="204"/>
  <c r="E27" i="196"/>
  <c r="E27" i="194"/>
  <c r="E27" i="206"/>
  <c r="E27" i="193"/>
  <c r="F13" i="200"/>
  <c r="E13" i="198"/>
  <c r="F13" i="199"/>
  <c r="E13" i="193"/>
  <c r="E13" i="196"/>
  <c r="E13" i="194"/>
  <c r="F13" i="195"/>
  <c r="F13" i="202"/>
  <c r="F13" i="192"/>
  <c r="E13" i="205"/>
  <c r="F13" i="204"/>
  <c r="F13" i="39"/>
  <c r="E13" i="206"/>
  <c r="E13" i="203"/>
  <c r="E13" i="201"/>
  <c r="F13" i="197"/>
  <c r="E32" i="201"/>
  <c r="E32" i="196"/>
  <c r="F32" i="39"/>
  <c r="F32" i="200"/>
  <c r="F32" i="197"/>
  <c r="F32" i="204"/>
  <c r="F32" i="195"/>
  <c r="E32" i="193"/>
  <c r="F32" i="202"/>
  <c r="E32" i="198"/>
  <c r="E32" i="205"/>
  <c r="E32" i="203"/>
  <c r="E32" i="194"/>
  <c r="E32" i="206"/>
  <c r="F32" i="192"/>
  <c r="F32" i="199"/>
  <c r="G105" i="188"/>
  <c r="F36" i="39"/>
  <c r="E36" i="201"/>
  <c r="E36" i="203"/>
  <c r="E36" i="193"/>
  <c r="F36" i="195"/>
  <c r="E36" i="205"/>
  <c r="E36" i="196"/>
  <c r="E36" i="194"/>
  <c r="E36" i="206"/>
  <c r="F36" i="204"/>
  <c r="F36" i="199"/>
  <c r="F36" i="202"/>
  <c r="F36" i="192"/>
  <c r="F36" i="197"/>
  <c r="F36" i="200"/>
  <c r="E36" i="198"/>
  <c r="J8" i="168"/>
  <c r="P8" i="167"/>
  <c r="V8" i="108"/>
  <c r="M8" i="165"/>
  <c r="E35" i="188"/>
  <c r="AA11" i="110"/>
  <c r="S11" i="208"/>
  <c r="R11" i="207"/>
  <c r="J11" i="213"/>
  <c r="U11" i="209"/>
  <c r="M11" i="210"/>
  <c r="O11" i="211"/>
  <c r="AF200" i="31"/>
  <c r="M11" i="212"/>
  <c r="E16" i="196"/>
  <c r="E16" i="205"/>
  <c r="F16" i="204"/>
  <c r="E16" i="206"/>
  <c r="E16" i="203"/>
  <c r="F16" i="192"/>
  <c r="F16" i="197"/>
  <c r="E16" i="194"/>
  <c r="E16" i="198"/>
  <c r="F16" i="195"/>
  <c r="F16" i="200"/>
  <c r="E16" i="193"/>
  <c r="F16" i="39"/>
  <c r="E16" i="201"/>
  <c r="F16" i="199"/>
  <c r="F16" i="202"/>
  <c r="D16" i="110"/>
  <c r="F105" i="40"/>
  <c r="F13" i="34"/>
  <c r="G13" i="34" s="1"/>
  <c r="E20" i="205"/>
  <c r="F20" i="39"/>
  <c r="E20" i="206"/>
  <c r="F20" i="204"/>
  <c r="F20" i="195"/>
  <c r="E20" i="193"/>
  <c r="F20" i="192"/>
  <c r="F20" i="202"/>
  <c r="F20" i="199"/>
  <c r="F20" i="200"/>
  <c r="E20" i="198"/>
  <c r="E20" i="203"/>
  <c r="E20" i="196"/>
  <c r="E20" i="201"/>
  <c r="E20" i="194"/>
  <c r="F20" i="197"/>
  <c r="I8" i="33"/>
  <c r="G38" i="33"/>
  <c r="I38" i="33" s="1"/>
  <c r="C16" i="211"/>
  <c r="F140" i="40"/>
  <c r="F70" i="40"/>
  <c r="F35" i="195"/>
  <c r="F35" i="192"/>
  <c r="E35" i="203"/>
  <c r="E35" i="194"/>
  <c r="F35" i="199"/>
  <c r="E35" i="205"/>
  <c r="F35" i="204"/>
  <c r="F35" i="202"/>
  <c r="E35" i="198"/>
  <c r="E35" i="193"/>
  <c r="F35" i="200"/>
  <c r="E35" i="201"/>
  <c r="F35" i="39"/>
  <c r="F35" i="197"/>
  <c r="E35" i="206"/>
  <c r="E35" i="196"/>
  <c r="F37" i="204"/>
  <c r="F37" i="195"/>
  <c r="F37" i="197"/>
  <c r="F37" i="199"/>
  <c r="E37" i="203"/>
  <c r="E37" i="194"/>
  <c r="E37" i="205"/>
  <c r="E37" i="198"/>
  <c r="F37" i="39"/>
  <c r="F37" i="192"/>
  <c r="F37" i="202"/>
  <c r="F37" i="200"/>
  <c r="E37" i="206"/>
  <c r="E37" i="196"/>
  <c r="E37" i="201"/>
  <c r="E37" i="193"/>
  <c r="O7" i="209"/>
  <c r="O16" i="209" s="1"/>
  <c r="L7" i="207"/>
  <c r="L16" i="207" s="1"/>
  <c r="U7" i="110"/>
  <c r="U16" i="110" s="1"/>
  <c r="I7" i="211"/>
  <c r="I16" i="211" s="1"/>
  <c r="E28" i="203"/>
  <c r="E28" i="196"/>
  <c r="E28" i="201"/>
  <c r="E28" i="193"/>
  <c r="F28" i="202"/>
  <c r="E28" i="198"/>
  <c r="E28" i="206"/>
  <c r="F28" i="39"/>
  <c r="E28" i="205"/>
  <c r="F28" i="192"/>
  <c r="F28" i="204"/>
  <c r="F28" i="195"/>
  <c r="F28" i="199"/>
  <c r="F28" i="197"/>
  <c r="E28" i="194"/>
  <c r="F28" i="200"/>
  <c r="H140" i="188"/>
  <c r="F16" i="209"/>
  <c r="E30" i="201"/>
  <c r="E30" i="196"/>
  <c r="F30" i="197"/>
  <c r="E30" i="205"/>
  <c r="F30" i="195"/>
  <c r="E30" i="194"/>
  <c r="F30" i="199"/>
  <c r="F30" i="192"/>
  <c r="E30" i="198"/>
  <c r="E30" i="206"/>
  <c r="E30" i="203"/>
  <c r="F30" i="204"/>
  <c r="F30" i="202"/>
  <c r="F30" i="200"/>
  <c r="F30" i="39"/>
  <c r="E30" i="193"/>
  <c r="N11" i="207"/>
  <c r="W200" i="31"/>
  <c r="K11" i="211"/>
  <c r="W11" i="110"/>
  <c r="Q11" i="209"/>
  <c r="E16" i="207"/>
  <c r="P9" i="209"/>
  <c r="I9" i="210"/>
  <c r="W164" i="31"/>
  <c r="O9" i="208"/>
  <c r="M9" i="207"/>
  <c r="V9" i="110"/>
  <c r="I9" i="212"/>
  <c r="J9" i="211"/>
  <c r="F9" i="213"/>
  <c r="D140" i="188"/>
  <c r="F24" i="200"/>
  <c r="F24" i="197"/>
  <c r="F24" i="199"/>
  <c r="F24" i="204"/>
  <c r="E24" i="194"/>
  <c r="E24" i="201"/>
  <c r="E24" i="198"/>
  <c r="E24" i="196"/>
  <c r="F24" i="39"/>
  <c r="F24" i="202"/>
  <c r="F24" i="192"/>
  <c r="E24" i="193"/>
  <c r="E24" i="203"/>
  <c r="F24" i="195"/>
  <c r="E24" i="205"/>
  <c r="E24" i="206"/>
  <c r="G140" i="188"/>
  <c r="J9" i="210"/>
  <c r="G9" i="213"/>
  <c r="R9" i="209"/>
  <c r="L9" i="211"/>
  <c r="O9" i="207"/>
  <c r="P9" i="208"/>
  <c r="X9" i="110"/>
  <c r="J9" i="212"/>
  <c r="D35" i="40"/>
  <c r="E21" i="205"/>
  <c r="F21" i="39"/>
  <c r="F21" i="204"/>
  <c r="F21" i="197"/>
  <c r="F21" i="199"/>
  <c r="F21" i="192"/>
  <c r="E21" i="196"/>
  <c r="F21" i="200"/>
  <c r="E21" i="193"/>
  <c r="E21" i="206"/>
  <c r="F21" i="202"/>
  <c r="E21" i="203"/>
  <c r="E21" i="201"/>
  <c r="E21" i="198"/>
  <c r="F21" i="195"/>
  <c r="E21" i="194"/>
  <c r="M13" i="210"/>
  <c r="AA13" i="110"/>
  <c r="J13" i="213"/>
  <c r="S13" i="208"/>
  <c r="O13" i="211"/>
  <c r="U13" i="209"/>
  <c r="R13" i="207"/>
  <c r="M13" i="212"/>
  <c r="I105" i="188"/>
  <c r="E70" i="188"/>
  <c r="G70" i="40"/>
  <c r="E8" i="198"/>
  <c r="E8" i="193"/>
  <c r="F8" i="200"/>
  <c r="E8" i="194"/>
  <c r="F8" i="199"/>
  <c r="F8" i="195"/>
  <c r="E8" i="196"/>
  <c r="F8" i="192"/>
  <c r="F8" i="204"/>
  <c r="F8" i="202"/>
  <c r="E8" i="205"/>
  <c r="E8" i="203"/>
  <c r="E8" i="201"/>
  <c r="F8" i="39"/>
  <c r="F8" i="197"/>
  <c r="E8" i="206"/>
  <c r="C16" i="207"/>
  <c r="F140" i="188"/>
  <c r="F15" i="202"/>
  <c r="F15" i="204"/>
  <c r="E15" i="203"/>
  <c r="E15" i="206"/>
  <c r="E15" i="194"/>
  <c r="E15" i="201"/>
  <c r="E15" i="205"/>
  <c r="F15" i="197"/>
  <c r="F15" i="195"/>
  <c r="F15" i="199"/>
  <c r="F15" i="192"/>
  <c r="F15" i="39"/>
  <c r="E15" i="196"/>
  <c r="E15" i="198"/>
  <c r="E15" i="193"/>
  <c r="F15" i="200"/>
  <c r="AC10" i="110" l="1"/>
  <c r="H16" i="207"/>
  <c r="N9" i="211"/>
  <c r="S7" i="208"/>
  <c r="E16" i="210"/>
  <c r="I16" i="207"/>
  <c r="O7" i="212"/>
  <c r="O10" i="210"/>
  <c r="I16" i="208"/>
  <c r="T7" i="207"/>
  <c r="S10" i="208"/>
  <c r="O10" i="212"/>
  <c r="N16" i="110"/>
  <c r="W10" i="209"/>
  <c r="T10" i="207"/>
  <c r="I16" i="209"/>
  <c r="Q10" i="211"/>
  <c r="H16" i="208"/>
  <c r="P13" i="217"/>
  <c r="Q13" i="217" s="1"/>
  <c r="T9" i="209"/>
  <c r="Q9" i="207"/>
  <c r="W7" i="209"/>
  <c r="L9" i="212"/>
  <c r="T16" i="110"/>
  <c r="E16" i="212"/>
  <c r="P9" i="211"/>
  <c r="O7" i="210"/>
  <c r="L9" i="210"/>
  <c r="Q10" i="208"/>
  <c r="K16" i="110"/>
  <c r="Q7" i="211"/>
  <c r="R9" i="208"/>
  <c r="M10" i="211"/>
  <c r="L7" i="213"/>
  <c r="Z9" i="110"/>
  <c r="U7" i="208"/>
  <c r="J10" i="213"/>
  <c r="K10" i="212"/>
  <c r="R7" i="207"/>
  <c r="AA10" i="110"/>
  <c r="P10" i="207"/>
  <c r="O10" i="211"/>
  <c r="M10" i="212"/>
  <c r="S10" i="209"/>
  <c r="U7" i="209"/>
  <c r="H10" i="213"/>
  <c r="J7" i="213"/>
  <c r="Y10" i="110"/>
  <c r="E16" i="213"/>
  <c r="M7" i="210"/>
  <c r="M7" i="212"/>
  <c r="O7" i="211"/>
  <c r="S9" i="207"/>
  <c r="AB9" i="110"/>
  <c r="N9" i="212"/>
  <c r="K9" i="213"/>
  <c r="M7" i="211"/>
  <c r="H16" i="212"/>
  <c r="T9" i="208"/>
  <c r="S7" i="209"/>
  <c r="N9" i="210"/>
  <c r="H7" i="213"/>
  <c r="P7" i="207"/>
  <c r="Y7" i="110"/>
  <c r="M10" i="210"/>
  <c r="K7" i="212"/>
  <c r="K7" i="210"/>
  <c r="U10" i="209"/>
  <c r="M13" i="216"/>
  <c r="N13" i="216" s="1"/>
  <c r="K16" i="208"/>
  <c r="C16" i="213"/>
  <c r="F16" i="207"/>
  <c r="W9" i="208"/>
  <c r="Q9" i="210"/>
  <c r="Q9" i="212"/>
  <c r="Y9" i="209"/>
  <c r="S9" i="211"/>
  <c r="N9" i="213"/>
  <c r="V9" i="207"/>
  <c r="AE9" i="110"/>
  <c r="C16" i="208"/>
  <c r="I16" i="110"/>
  <c r="O9" i="212"/>
  <c r="O9" i="210"/>
  <c r="W9" i="209"/>
  <c r="T9" i="207"/>
  <c r="Q9" i="211"/>
  <c r="L9" i="213"/>
  <c r="AC9" i="110"/>
  <c r="U9" i="208"/>
  <c r="T13" i="35"/>
  <c r="U13" i="35" s="1"/>
  <c r="F16" i="211"/>
  <c r="K16" i="207"/>
  <c r="R13" i="216"/>
  <c r="S13" i="216" s="1"/>
  <c r="M13" i="218"/>
  <c r="N13" i="218" s="1"/>
  <c r="M13" i="187"/>
  <c r="N13" i="187" s="1"/>
  <c r="I13" i="220"/>
  <c r="J13" i="220" s="1"/>
  <c r="I13" i="217"/>
  <c r="J13" i="217" s="1"/>
  <c r="M13" i="35"/>
  <c r="N13" i="35" s="1"/>
  <c r="C16" i="212"/>
  <c r="Y9" i="110"/>
  <c r="H9" i="213"/>
  <c r="K9" i="212"/>
  <c r="M9" i="211"/>
  <c r="P9" i="207"/>
  <c r="Q9" i="208"/>
  <c r="K9" i="210"/>
  <c r="W10" i="110"/>
  <c r="K10" i="211"/>
  <c r="Q10" i="209"/>
  <c r="Q7" i="209"/>
  <c r="W7" i="110"/>
  <c r="N7" i="207"/>
  <c r="K7" i="211"/>
  <c r="P7" i="209"/>
  <c r="P16" i="209" s="1"/>
  <c r="Q16" i="209" s="1"/>
  <c r="G9" i="34"/>
  <c r="J7" i="211"/>
  <c r="J16" i="211" s="1"/>
  <c r="K16" i="211" s="1"/>
  <c r="M7" i="207"/>
  <c r="M16" i="207" s="1"/>
  <c r="N16" i="207" s="1"/>
  <c r="I7" i="212"/>
  <c r="I16" i="212" s="1"/>
  <c r="I7" i="210"/>
  <c r="I16" i="210" s="1"/>
  <c r="F7" i="213"/>
  <c r="F16" i="213" s="1"/>
  <c r="O7" i="208"/>
  <c r="O16" i="208" s="1"/>
  <c r="V7" i="110"/>
  <c r="V16" i="110" s="1"/>
  <c r="W16" i="110" s="1"/>
  <c r="G10" i="34"/>
  <c r="H35" i="188"/>
  <c r="G12" i="34"/>
  <c r="G8" i="34"/>
  <c r="H35" i="40"/>
  <c r="E9" i="189"/>
  <c r="Q9" i="209"/>
  <c r="K9" i="211"/>
  <c r="N9" i="207"/>
  <c r="W9" i="110"/>
  <c r="E12" i="189"/>
  <c r="E11" i="189"/>
  <c r="E10" i="189"/>
  <c r="E8" i="189"/>
  <c r="S9" i="208"/>
  <c r="O9" i="211"/>
  <c r="AA9" i="110"/>
  <c r="M9" i="212"/>
  <c r="R9" i="207"/>
  <c r="U9" i="209"/>
  <c r="M9" i="210"/>
  <c r="J9" i="213"/>
  <c r="I35" i="188"/>
  <c r="I35" i="40"/>
  <c r="G11" i="34"/>
</calcChain>
</file>

<file path=xl/comments1.xml><?xml version="1.0" encoding="utf-8"?>
<comments xmlns="http://schemas.openxmlformats.org/spreadsheetml/2006/main">
  <authors>
    <author>grybka</author>
  </authors>
  <commentList>
    <comment ref="G6"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6"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6"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7"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7"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7"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8"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8"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8"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9"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9"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9"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0"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0"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0"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1"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1"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1"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2"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2"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2"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3"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3"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3"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4"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4"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4"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5"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5"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5"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6"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6"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6"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7"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7"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7"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8"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8"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8"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9"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9"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19"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0"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0"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0"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1"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1"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1"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2"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2"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2"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3"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3"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3"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4"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4"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4"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5"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5"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5"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6"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6"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6"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7"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7"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7"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8"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8"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8"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29"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29"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29"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30"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30"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30"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31"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31"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31"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32"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32"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32"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33"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33"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33"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34"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34"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34"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35"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35" authorId="0" shapeId="0">
      <text>
        <r>
          <rPr>
            <b/>
            <sz val="9"/>
            <color indexed="81"/>
            <rFont val="Tahoma"/>
            <family val="2"/>
          </rPr>
          <t>Note: Delivery Budget</t>
        </r>
        <r>
          <rPr>
            <sz val="9"/>
            <color indexed="81"/>
            <rFont val="Tahoma"/>
            <family val="2"/>
          </rPr>
          <t xml:space="preserve">
This cell should equal the sum of the four Delivery Budget subcategories.  If you are not reporting Delivery subcategories, then simply fill in this column to report your Delivery Budget</t>
        </r>
      </text>
    </comment>
    <comment ref="Q35"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List>
</comments>
</file>

<file path=xl/comments2.xml><?xml version="1.0" encoding="utf-8"?>
<comments xmlns="http://schemas.openxmlformats.org/spreadsheetml/2006/main">
  <authors>
    <author>grybka</author>
  </authors>
  <commentList>
    <comment ref="G6"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6"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7"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9"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9"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9"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0"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10"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0"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12" authorId="0" shapeId="0">
      <text>
        <r>
          <rPr>
            <b/>
            <sz val="9"/>
            <color indexed="81"/>
            <rFont val="Tahoma"/>
            <family val="2"/>
          </rPr>
          <t>Note: Administrative Budget</t>
        </r>
        <r>
          <rPr>
            <sz val="9"/>
            <color indexed="81"/>
            <rFont val="Tahoma"/>
            <family val="2"/>
          </rPr>
          <t xml:space="preserve">
This cell should equal the sum of the three Administrative Budget subcategories.  If you are not reporting Administrative subcategories, then simply fill in this column to report your Administrative Budget</t>
        </r>
      </text>
    </comment>
    <comment ref="L12"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2" authorId="0" shapeId="0">
      <text>
        <r>
          <rPr>
            <b/>
            <sz val="9"/>
            <color indexed="81"/>
            <rFont val="Tahoma"/>
            <family val="2"/>
          </rPr>
          <t>Note: Incentive Budget</t>
        </r>
        <r>
          <rPr>
            <sz val="9"/>
            <color indexed="81"/>
            <rFont val="Tahoma"/>
            <family val="2"/>
          </rPr>
          <t xml:space="preserve">
This should equal the sum of the two Incentive Budget subcategories.  If you are not reporting Incentive subcategories, then simply fill in this column to report your Incentive Budget</t>
        </r>
      </text>
    </comment>
    <comment ref="G13"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13"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3"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15"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15"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5"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16"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16"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6"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18"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18"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8"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19"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19"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19"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21"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21"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21"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22"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22"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22"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24"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24"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24"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25"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25"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25"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27"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27"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27"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28"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28"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28"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0"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0"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0"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1"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1"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1"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3"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3"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3"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4"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4"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4"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6"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6"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6"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7"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7"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7"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39"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39"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39"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0"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0"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0"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2"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2"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2"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3"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3"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3"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5"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5"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5"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6"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6"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6"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8"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8"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8"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49"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49"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49"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51"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51"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51"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52"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52"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52"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54"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54"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54"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55"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55"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55"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57"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57"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57"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58"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58"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58"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0"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0"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0"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1"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1"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1"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3"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3"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3"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4"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4"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4"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6"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6"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6"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7"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7"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7"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69"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69"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69"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0"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0"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0"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2"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2"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2"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3"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3"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3"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5"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5"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5"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6"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6"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6"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8"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8"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8"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79"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79"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79"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81"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81"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81"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82"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82"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82"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84"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84"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84"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85"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85"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85"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87"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87"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87"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88"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88"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88"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90"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90"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90"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91"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91"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91"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93"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93"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93"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 ref="G94" authorId="0" shapeId="0">
      <text>
        <r>
          <rPr>
            <b/>
            <sz val="9"/>
            <color indexed="81"/>
            <rFont val="Tahoma"/>
            <family val="2"/>
          </rPr>
          <t>Note: Administrative Expenditures</t>
        </r>
        <r>
          <rPr>
            <sz val="9"/>
            <color indexed="81"/>
            <rFont val="Tahoma"/>
            <family val="2"/>
          </rPr>
          <t xml:space="preserve">
This cell should equal the sum of the three Administrative Expenditure subcategories.  If you are not reporting Administrative subcategories, then simply fill in this column to report your Administrative Expenditures.</t>
        </r>
      </text>
    </comment>
    <comment ref="L94" authorId="0" shapeId="0">
      <text>
        <r>
          <rPr>
            <b/>
            <sz val="9"/>
            <color indexed="81"/>
            <rFont val="Tahoma"/>
            <family val="2"/>
          </rPr>
          <t xml:space="preserve">Note: Delivery Budget
</t>
        </r>
        <r>
          <rPr>
            <sz val="9"/>
            <color indexed="81"/>
            <rFont val="Tahoma"/>
            <family val="2"/>
          </rPr>
          <t>This cell should equal the sum of the four Delivery Budget subcategories.  If you are not reporting Delivery subcategories, then simply fill in this column to report your Delivery Budget</t>
        </r>
      </text>
    </comment>
    <comment ref="Q94" authorId="0" shapeId="0">
      <text>
        <r>
          <rPr>
            <b/>
            <sz val="9"/>
            <color indexed="81"/>
            <rFont val="Tahoma"/>
            <family val="2"/>
          </rPr>
          <t>Note: Incentive Expenditures</t>
        </r>
        <r>
          <rPr>
            <sz val="9"/>
            <color indexed="81"/>
            <rFont val="Tahoma"/>
            <family val="2"/>
          </rPr>
          <t xml:space="preserve">
This should equal the sum of the two Incentive Expenditure subcategories.  If you are not reporting Incentive subcategories, then simply fill in this column to report your Incentive Expenditures.</t>
        </r>
      </text>
    </comment>
  </commentList>
</comments>
</file>

<file path=xl/sharedStrings.xml><?xml version="1.0" encoding="utf-8"?>
<sst xmlns="http://schemas.openxmlformats.org/spreadsheetml/2006/main" count="5248" uniqueCount="1098">
  <si>
    <t>Unprotecting</t>
  </si>
  <si>
    <t>Electric</t>
  </si>
  <si>
    <t>Program Year</t>
  </si>
  <si>
    <t>Name of Contact</t>
  </si>
  <si>
    <t>Email Address</t>
  </si>
  <si>
    <t>Telephone Number</t>
  </si>
  <si>
    <t>Program Name</t>
  </si>
  <si>
    <t>Target Sector</t>
  </si>
  <si>
    <t>Program Type</t>
  </si>
  <si>
    <t>Delivery Channel</t>
  </si>
  <si>
    <t>Residential</t>
  </si>
  <si>
    <t>Consumer Product Rebate</t>
  </si>
  <si>
    <t>Direct Install</t>
  </si>
  <si>
    <t>New Construction</t>
  </si>
  <si>
    <t>Demand Response</t>
  </si>
  <si>
    <t>Other</t>
  </si>
  <si>
    <t>Custom</t>
  </si>
  <si>
    <t>Empty</t>
  </si>
  <si>
    <t>N/A</t>
  </si>
  <si>
    <t>Audit</t>
  </si>
  <si>
    <t>Street Lighting</t>
  </si>
  <si>
    <t>Codes &amp; Standards</t>
  </si>
  <si>
    <t>Market Transformation</t>
  </si>
  <si>
    <t>Marketing, Education, Outreach</t>
  </si>
  <si>
    <t>Multi-Sector Rebates</t>
  </si>
  <si>
    <t>Workforce Development</t>
  </si>
  <si>
    <t>X</t>
  </si>
  <si>
    <t>Total</t>
  </si>
  <si>
    <t>Total:</t>
  </si>
  <si>
    <t>Total Portfolio Budget:</t>
  </si>
  <si>
    <t>Difference</t>
  </si>
  <si>
    <t>Change</t>
  </si>
  <si>
    <t>Explanation for the Change</t>
  </si>
  <si>
    <t>Total Portfolio:</t>
  </si>
  <si>
    <t>Participants</t>
  </si>
  <si>
    <t>AC Units</t>
  </si>
  <si>
    <t>Apartment Complexes</t>
  </si>
  <si>
    <t>Homes</t>
  </si>
  <si>
    <t>Accounts</t>
  </si>
  <si>
    <t>Customers</t>
  </si>
  <si>
    <t>Cost</t>
  </si>
  <si>
    <t>No</t>
  </si>
  <si>
    <t>($000's)</t>
  </si>
  <si>
    <t>Revenue and Expenses</t>
  </si>
  <si>
    <r>
      <t xml:space="preserve">Total Revenue
</t>
    </r>
    <r>
      <rPr>
        <sz val="10"/>
        <rFont val="Calibri"/>
        <family val="2"/>
      </rPr>
      <t>(a)</t>
    </r>
  </si>
  <si>
    <r>
      <t xml:space="preserve">Portfolio Budget
</t>
    </r>
    <r>
      <rPr>
        <sz val="10"/>
        <rFont val="Calibri"/>
        <family val="2"/>
      </rPr>
      <t>(b)</t>
    </r>
  </si>
  <si>
    <t>(%=b/a)</t>
  </si>
  <si>
    <t>(%=c/a)</t>
  </si>
  <si>
    <t>Energy</t>
  </si>
  <si>
    <t>(%=e/d)</t>
  </si>
  <si>
    <t>(%=f/d)</t>
  </si>
  <si>
    <t>Portfolio Total</t>
  </si>
  <si>
    <t>Expenses</t>
  </si>
  <si>
    <t>Explanation for Difference(s):</t>
  </si>
  <si>
    <t>Total Resource Cost Test (TRC)</t>
  </si>
  <si>
    <t>TRC</t>
  </si>
  <si>
    <t>Ratio</t>
  </si>
  <si>
    <t>Annual Budget &amp; Actual Cost</t>
  </si>
  <si>
    <t>Budget</t>
  </si>
  <si>
    <t>Actual</t>
  </si>
  <si>
    <t>Plan</t>
  </si>
  <si>
    <t>Evaluated</t>
  </si>
  <si>
    <t>Number of Participants</t>
  </si>
  <si>
    <t>Order</t>
  </si>
  <si>
    <t>Financing</t>
  </si>
  <si>
    <t>Research and development cost</t>
  </si>
  <si>
    <t>TV/Radio ads</t>
  </si>
  <si>
    <t>Commercial and Industrial energy audits</t>
  </si>
  <si>
    <t>Trade ally training events</t>
  </si>
  <si>
    <t>Costs to support other EE related events and organizations</t>
  </si>
  <si>
    <t>Water conservation kits</t>
  </si>
  <si>
    <t>Interruptible credits or payments</t>
  </si>
  <si>
    <t>Payments to contractors for weatherization services</t>
  </si>
  <si>
    <t>Direct install costs for all programs with direct install provisions</t>
  </si>
  <si>
    <t>Residential energy audits</t>
  </si>
  <si>
    <t>Utility company EE personnel salary and benefits not charged elsewhere</t>
  </si>
  <si>
    <t>Overhead costs (office space, vehicles, etc.)</t>
  </si>
  <si>
    <t>Sector</t>
  </si>
  <si>
    <t>Type</t>
  </si>
  <si>
    <t>Channel</t>
  </si>
  <si>
    <t>Program Year Evaluation</t>
  </si>
  <si>
    <t>History</t>
  </si>
  <si>
    <t>Budgets</t>
  </si>
  <si>
    <t>Savings Energy</t>
  </si>
  <si>
    <t>Savings Demand</t>
  </si>
  <si>
    <t xml:space="preserve">Budget </t>
  </si>
  <si>
    <t>Group</t>
  </si>
  <si>
    <t>Rank</t>
  </si>
  <si>
    <t>Table 5</t>
  </si>
  <si>
    <t>Net</t>
  </si>
  <si>
    <t>Demand</t>
  </si>
  <si>
    <t>Actual Expenses</t>
  </si>
  <si>
    <t>% of 
Budget</t>
  </si>
  <si>
    <t>($)</t>
  </si>
  <si>
    <t>% of</t>
  </si>
  <si>
    <r>
      <t xml:space="preserve">Total Annual Energy Sales
</t>
    </r>
    <r>
      <rPr>
        <sz val="10"/>
        <rFont val="Calibri"/>
        <family val="2"/>
      </rPr>
      <t>(d)</t>
    </r>
  </si>
  <si>
    <t>% of Revenue</t>
  </si>
  <si>
    <r>
      <t xml:space="preserve">Portfolio Spending
</t>
    </r>
    <r>
      <rPr>
        <sz val="10"/>
        <rFont val="Calibri"/>
        <family val="2"/>
      </rPr>
      <t>(c)</t>
    </r>
  </si>
  <si>
    <t>% of Energy Sales</t>
  </si>
  <si>
    <t>Select program from dropdown menu to view details.</t>
  </si>
  <si>
    <t>Program</t>
  </si>
  <si>
    <t>%</t>
  </si>
  <si>
    <t>Tab</t>
  </si>
  <si>
    <t>Year</t>
  </si>
  <si>
    <t>Title 1</t>
  </si>
  <si>
    <t>Title 2</t>
  </si>
  <si>
    <t>Title 3</t>
  </si>
  <si>
    <t>Title 4</t>
  </si>
  <si>
    <t>Title 5</t>
  </si>
  <si>
    <t>Demand 1</t>
  </si>
  <si>
    <t>Energy 1</t>
  </si>
  <si>
    <t>Energy 2</t>
  </si>
  <si>
    <t>Demand 2</t>
  </si>
  <si>
    <t>Incentives</t>
  </si>
  <si>
    <t>Natural Gas</t>
  </si>
  <si>
    <t xml:space="preserve">Energy </t>
  </si>
  <si>
    <t>Therms</t>
  </si>
  <si>
    <t>Term</t>
  </si>
  <si>
    <t>Definition</t>
  </si>
  <si>
    <t>Gross Savings</t>
  </si>
  <si>
    <t>Net Savings</t>
  </si>
  <si>
    <t>Portfolio</t>
  </si>
  <si>
    <t>Consumer Product Rebate/Lighting</t>
  </si>
  <si>
    <t>Programs aimed specifically at encouraging the sale/purchase and installation of more efficient lighting in the home. These programs range widely from point-of-sale rebates to CFL mailings or giveaways. Measures tend to be CFLs, fluorescent fixtures, LED lamps, LED fixtures, LED holiday lights and lighting controls, including occupancy monitors/switches.</t>
  </si>
  <si>
    <t>Programs designed to encourage the distribution, sale/purchase, proper sizing and installation of HVAC systems that are more efficient than current standards. Programs tend to support activities that focus on central air conditioners, air source heat pumps, ground source heat pumps, and ductless systems that are more efficient than current energy performance standards, as well as climate controls and the promotion of quality installation and quality maintenance.</t>
  </si>
  <si>
    <t>Programs that incentivize the installation of higher efficiency or variable speed pumps and controls, such as timers, for swimming pools.</t>
  </si>
  <si>
    <t>Programs designed to encourage the sale/purchase and installation of efficient windows in residential structures.</t>
  </si>
  <si>
    <t>Multi-Family</t>
  </si>
  <si>
    <t>Multi-family programs are designed to encourage the installation of energy efficient measures in common areas, units or both for residential structures of more than four units. These programs may be aimed at building owners/managers, tenants or both.</t>
  </si>
  <si>
    <t>Residential audit programs provide a comprehensive, standalone assessment of a home's energy consumption and identification of opportunities to save energy. The scope of the audit includes the whole home although the thoroughness and completeness of the audit may vary widely from a modest examination and simple engineering-based modeling of the physical structure to a highly detailed inspection of all spaces, testing for air leakage/exchange rates, testing for HVAC duct leakage and highly resolved modeling of the physical structure with benchmarking to customer utility bills.</t>
  </si>
  <si>
    <t>Farm- and orchard-based agricultural programs that primarily involve irrigation pumping and do not include agricultural refrigeration or processing at scale.</t>
  </si>
  <si>
    <t>Programs aimed at improving the efficiency of office equipment, chiefly commercially available PCs, printers, monitors, networking devices and mainframes not rising to the scale of a server farm or floor.</t>
  </si>
  <si>
    <t>Motors programs usually offer a prescribed set of approved higher efficiency motors, with industrial motors programs typically getting the largest savings from larger, high powered motors (&gt;200 hp).</t>
  </si>
  <si>
    <t>This category is intended to capture all programs that cannot be allocated to a specific sector (or are multi-sectoral) and cannot be allocated to a specific program type.</t>
  </si>
  <si>
    <t>Research</t>
  </si>
  <si>
    <t>Workforce training and development programs are a distinct category of market transformation program designed to provide the underlying skills and labor base for deployment of energy-efficiency measures.</t>
  </si>
  <si>
    <t>Single or Multi Fuel Utility</t>
  </si>
  <si>
    <t>Single or Multi Fuel</t>
  </si>
  <si>
    <t>Utility Fuel Type Reported</t>
  </si>
  <si>
    <t>Fuel</t>
  </si>
  <si>
    <t>Single Fuel</t>
  </si>
  <si>
    <t>Multi Fuel</t>
  </si>
  <si>
    <t>MMBTU</t>
  </si>
  <si>
    <t>Simple Sector</t>
  </si>
  <si>
    <t>Detailed Program Categorization</t>
  </si>
  <si>
    <t>Simple Program Categorization</t>
  </si>
  <si>
    <t>Market Sector</t>
  </si>
  <si>
    <t>C&amp;I</t>
  </si>
  <si>
    <t>CI: Custom</t>
  </si>
  <si>
    <t>CI: Prescriptive</t>
  </si>
  <si>
    <t>CI: New Construction</t>
  </si>
  <si>
    <t>CI: General C&amp;I</t>
  </si>
  <si>
    <t>CI: All Other C&amp;I</t>
  </si>
  <si>
    <t>CI: Behavioral</t>
  </si>
  <si>
    <t>CI: Financing</t>
  </si>
  <si>
    <t>CI: Other</t>
  </si>
  <si>
    <t>CI: Self Direct</t>
  </si>
  <si>
    <t>Com/Custom</t>
  </si>
  <si>
    <t>Com: Custom</t>
  </si>
  <si>
    <t>Commercial</t>
  </si>
  <si>
    <t>Com/Custom: Commissioning/Retro-Commissioning</t>
  </si>
  <si>
    <t>Com: Audit</t>
  </si>
  <si>
    <t>Com/Custom: Sm. Commercial</t>
  </si>
  <si>
    <t>Com: Small Commerical</t>
  </si>
  <si>
    <t>Com/Pres: Sm. Commercial</t>
  </si>
  <si>
    <t>Com/Pres: Grocery</t>
  </si>
  <si>
    <t>Com: Prescriptive</t>
  </si>
  <si>
    <t>Com/Pres: HVAC</t>
  </si>
  <si>
    <t>Com/Pres: IT &amp; Office Equipment</t>
  </si>
  <si>
    <t>Com/Pres: Lighting</t>
  </si>
  <si>
    <t>Com/Pres: Performance Contract/DSM Bidding</t>
  </si>
  <si>
    <t>Com/Prescriptive Other</t>
  </si>
  <si>
    <t>Com:  New Construction</t>
  </si>
  <si>
    <t>Com: New Construction</t>
  </si>
  <si>
    <t>Com: Financing</t>
  </si>
  <si>
    <t>Com: All Other Com</t>
  </si>
  <si>
    <t>Com: Other</t>
  </si>
  <si>
    <t>Com: Govt./Nonprofit/MUSH</t>
  </si>
  <si>
    <t>Com: MUSH &amp; Govt.</t>
  </si>
  <si>
    <t>Com: Street Lighting</t>
  </si>
  <si>
    <t>IA/Custom: Data Centers</t>
  </si>
  <si>
    <t>IA: Custom</t>
  </si>
  <si>
    <t>Industrial/Ag</t>
  </si>
  <si>
    <t>IA/Custom: Ind. &amp; Ag. Process</t>
  </si>
  <si>
    <t>IA/Custom: Refrigerated Warehouses</t>
  </si>
  <si>
    <t>IA: Audit</t>
  </si>
  <si>
    <t>IA/Pres: Agriculture</t>
  </si>
  <si>
    <t>IA: Prescriptive</t>
  </si>
  <si>
    <t>IA/Pres: Motors</t>
  </si>
  <si>
    <t>IA:  Financing</t>
  </si>
  <si>
    <t>IA: All Other C&amp;I</t>
  </si>
  <si>
    <t>IA:  Self Direct</t>
  </si>
  <si>
    <t>IA: Other</t>
  </si>
  <si>
    <t>IA: New Construction</t>
  </si>
  <si>
    <t>CHP</t>
  </si>
  <si>
    <t>Cross Cutting</t>
  </si>
  <si>
    <t>CS: Codes &amp; Standards</t>
  </si>
  <si>
    <t>Codes &amp; Stds</t>
  </si>
  <si>
    <t>Cross Sectoral/Other</t>
  </si>
  <si>
    <t>CS: Market Transformation</t>
  </si>
  <si>
    <t>CS: Workforce Development</t>
  </si>
  <si>
    <t>CS: Mkg, Educ., Outrch - General Portfolio Branding and EE Awareness</t>
  </si>
  <si>
    <t>CS: Educ. And Outreach - School and Community-Based Education</t>
  </si>
  <si>
    <t>CS: Multi-Sector Rebates</t>
  </si>
  <si>
    <t>Support, Multi-Sector And Other</t>
  </si>
  <si>
    <t>CS: Other</t>
  </si>
  <si>
    <t>CS: Planning/Eval/Other Prog Support</t>
  </si>
  <si>
    <t>CS: Shading/Cool Roofs</t>
  </si>
  <si>
    <t>CS: Voltage Reduction/Transformers</t>
  </si>
  <si>
    <t>CS: Research</t>
  </si>
  <si>
    <t>DR</t>
  </si>
  <si>
    <t>Low Income</t>
  </si>
  <si>
    <t>Renewables</t>
  </si>
  <si>
    <t>Res: Appliance Recycling</t>
  </si>
  <si>
    <t>R: Consumer Product Rebate</t>
  </si>
  <si>
    <t>Res: Consumer Product Rebate/Appliances</t>
  </si>
  <si>
    <t>Res: Consumer Product Rebate/Electronics</t>
  </si>
  <si>
    <t>Res: Consumer Product Rebate/Lighting</t>
  </si>
  <si>
    <t>Res: Behavioral/Feedback - Online Audit</t>
  </si>
  <si>
    <t>R: Behavior/Education</t>
  </si>
  <si>
    <t>Res: Behavioral/Feedback - Normative Energy Reports</t>
  </si>
  <si>
    <t>Res: Behavioral/Feedback - In-Home Displays</t>
  </si>
  <si>
    <t>Res: Behavioral/Other</t>
  </si>
  <si>
    <t>Res: Financing</t>
  </si>
  <si>
    <t>R: All Other Residential</t>
  </si>
  <si>
    <t>Res: General</t>
  </si>
  <si>
    <t>Res: Other</t>
  </si>
  <si>
    <t>Res: HVAC</t>
  </si>
  <si>
    <t>R: Prescriptive</t>
  </si>
  <si>
    <t>Res: Insulation</t>
  </si>
  <si>
    <t>Res: Pool Pump</t>
  </si>
  <si>
    <t>Res: Prescriptive</t>
  </si>
  <si>
    <t>Res: Water Heater</t>
  </si>
  <si>
    <t>Res: Windows</t>
  </si>
  <si>
    <t>Res: Multi-Family</t>
  </si>
  <si>
    <t>R: Multi Family</t>
  </si>
  <si>
    <t>Res: New Construction</t>
  </si>
  <si>
    <t>R: New Construction</t>
  </si>
  <si>
    <t>Res: Whole Home/Audits</t>
  </si>
  <si>
    <t>R: Whole Home Upgrade (Inc. audits, retrofits, etc.)</t>
  </si>
  <si>
    <t>Res: Whole Home/Direct Install</t>
  </si>
  <si>
    <t>Res: Whole Home/Retrofit</t>
  </si>
  <si>
    <t>Program Administrator Cost Test (PAC)</t>
  </si>
  <si>
    <t>PAC</t>
  </si>
  <si>
    <t>Gross Demand Savings</t>
  </si>
  <si>
    <t>Gross Annual Energy Savings</t>
  </si>
  <si>
    <t>Gross Lifetime Energy Savings</t>
  </si>
  <si>
    <t>Participant labels</t>
  </si>
  <si>
    <t>Measures sold</t>
  </si>
  <si>
    <t>(Years)</t>
  </si>
  <si>
    <t>Evaluation report source:</t>
  </si>
  <si>
    <t>Program Administrator Net Benefits</t>
  </si>
  <si>
    <t>RIM</t>
  </si>
  <si>
    <t>Cost Effectiveness</t>
  </si>
  <si>
    <t>Methodology for calculating the cost-effectiveness tests</t>
  </si>
  <si>
    <t>Societal Cost Test</t>
  </si>
  <si>
    <t>SCT</t>
  </si>
  <si>
    <t>Societal Cost Test (SCT)</t>
  </si>
  <si>
    <t>Net-to-Gross</t>
  </si>
  <si>
    <t>Planned EE Portfolio Information</t>
  </si>
  <si>
    <t>Actual EE Portfolio Information</t>
  </si>
  <si>
    <t>If for some reason you need to unlock the spreadsheet the password is "LBNL".  Once you make the correction, lock the workbook back to protect any errors from occurring.</t>
  </si>
  <si>
    <t>Detailed Program Type</t>
  </si>
  <si>
    <t>Target Market Sector</t>
  </si>
  <si>
    <t>Free Ridership</t>
  </si>
  <si>
    <t>Participant Spillover</t>
  </si>
  <si>
    <t>Non-Participant Spillover</t>
  </si>
  <si>
    <t>Gross Annual Energy Savings w/o interactive effects</t>
  </si>
  <si>
    <t>Gross Demand Savings w/ interactive effects</t>
  </si>
  <si>
    <t>Gross Annual Energy Savings w/ interactive effects</t>
  </si>
  <si>
    <t>Gross Lifetime Energy Savings w/ interactive effects</t>
  </si>
  <si>
    <t>Net Demand Savings w/ interactive effects</t>
  </si>
  <si>
    <t>Net Annual Energy Savings w/ interactive effects</t>
  </si>
  <si>
    <t>Net Lifetime Energy Savings w/ interactive effects</t>
  </si>
  <si>
    <t>Program Year Claimed</t>
  </si>
  <si>
    <t>Annual Energy</t>
  </si>
  <si>
    <t>Lifetime Energy</t>
  </si>
  <si>
    <t>Planned Expenses</t>
  </si>
  <si>
    <t>Non-Residential</t>
  </si>
  <si>
    <t>Evaluated Gross Energy Savings</t>
  </si>
  <si>
    <t>Evaluated Net Energy Savings</t>
  </si>
  <si>
    <t>Claimed Gross Energy Savings</t>
  </si>
  <si>
    <t>Planned Gross Energy Savings</t>
  </si>
  <si>
    <t>$</t>
  </si>
  <si>
    <t>Dropdown Lists</t>
  </si>
  <si>
    <t>Yes</t>
  </si>
  <si>
    <t>Initial Budget</t>
  </si>
  <si>
    <t>Revised Budget</t>
  </si>
  <si>
    <t>Total Societal
Net Benefits (PV)</t>
  </si>
  <si>
    <t>Societal Costs  (PV)</t>
  </si>
  <si>
    <t>Societal Levelized Costs (PV)</t>
  </si>
  <si>
    <t>Total 
Resource Costs (PV)</t>
  </si>
  <si>
    <t>Total Resource Benefits (PV)</t>
  </si>
  <si>
    <t>Total 
Resource Net Benefits (PV)</t>
  </si>
  <si>
    <t>TR Levelized Costs</t>
  </si>
  <si>
    <t>Budgeted</t>
  </si>
  <si>
    <t>Adjusted</t>
  </si>
  <si>
    <t>Planned</t>
  </si>
  <si>
    <t>Program Administrator Name</t>
  </si>
  <si>
    <t>Marketing, Education &amp; Outreach</t>
  </si>
  <si>
    <t>Program Administrator</t>
  </si>
  <si>
    <t>Administrative</t>
  </si>
  <si>
    <t>Participant Cost (net of incentives)</t>
  </si>
  <si>
    <t>Participant Incentives</t>
  </si>
  <si>
    <t>Gross</t>
  </si>
  <si>
    <t>Interactive effects</t>
  </si>
  <si>
    <t>1) How do you report your savings?</t>
  </si>
  <si>
    <t>Questionaire results</t>
  </si>
  <si>
    <t>#1</t>
  </si>
  <si>
    <t>NTG</t>
  </si>
  <si>
    <t>#2</t>
  </si>
  <si>
    <t>Reporting level</t>
  </si>
  <si>
    <t>#4</t>
  </si>
  <si>
    <t>#5</t>
  </si>
  <si>
    <t>Total Resource Cost Test</t>
  </si>
  <si>
    <t>Program Administrator Cost Test</t>
  </si>
  <si>
    <t>Output</t>
  </si>
  <si>
    <t>Meaning</t>
  </si>
  <si>
    <t>#6</t>
  </si>
  <si>
    <t>#7</t>
  </si>
  <si>
    <t>Prior years</t>
  </si>
  <si>
    <t>#8</t>
  </si>
  <si>
    <t>#9</t>
  </si>
  <si>
    <t>#10</t>
  </si>
  <si>
    <t>Common to all Program Administrators</t>
  </si>
  <si>
    <t>Claimed</t>
  </si>
  <si>
    <t>Evaluated Gross Demand Savings w/ interactive effects</t>
  </si>
  <si>
    <t>Evaluated Gross Annual Energy Savings w/ interactive effects</t>
  </si>
  <si>
    <t>Evaluated Gross Lifetime Energy Savings w/ interactive effects</t>
  </si>
  <si>
    <t>Evaluated Net Demand Savings w/ interactive effects</t>
  </si>
  <si>
    <t>Evaluated Net Annual Energy Savings w/ interactive effects</t>
  </si>
  <si>
    <t>Evaluated Net Lifetime Energy Savings w/ interactive effects</t>
  </si>
  <si>
    <t>Cost effectiveness</t>
  </si>
  <si>
    <t xml:space="preserve">Gross Demand Savings </t>
  </si>
  <si>
    <t>Net Demand Savings</t>
  </si>
  <si>
    <t>Net Annual Energy Savings</t>
  </si>
  <si>
    <t>Net Lifetime Energy Savings</t>
  </si>
  <si>
    <t>Commerical</t>
  </si>
  <si>
    <t>Industrial &amp; Agricultural</t>
  </si>
  <si>
    <t>Low-income</t>
  </si>
  <si>
    <t>Evaluated Gross Demand Savings</t>
  </si>
  <si>
    <t xml:space="preserve">Evaluated Net Demand Savings </t>
  </si>
  <si>
    <t xml:space="preserve">Evaluated Net Annual Energy Savings </t>
  </si>
  <si>
    <t xml:space="preserve">Evaluated Net Lifetime Energy Savings </t>
  </si>
  <si>
    <t xml:space="preserve">Evaluated Gross Annual Energy Savings </t>
  </si>
  <si>
    <t xml:space="preserve">Evaluated Gross Lifetime Energy Savings </t>
  </si>
  <si>
    <t xml:space="preserve"> </t>
  </si>
  <si>
    <t xml:space="preserve">Gross Annual Energy Savings </t>
  </si>
  <si>
    <t xml:space="preserve">Gross Lifetime Energy Savings </t>
  </si>
  <si>
    <t xml:space="preserve">Net Demand Savings </t>
  </si>
  <si>
    <t xml:space="preserve">Net Annual Energy Savings </t>
  </si>
  <si>
    <t xml:space="preserve">Net Lifetime Energy Savings </t>
  </si>
  <si>
    <t>Claimed Net Energy Savings</t>
  </si>
  <si>
    <t>Planned Net Energy Savings</t>
  </si>
  <si>
    <t>% Change</t>
  </si>
  <si>
    <t>(%=g/d)</t>
  </si>
  <si>
    <t>Table 1</t>
  </si>
  <si>
    <t>Eligible participants</t>
  </si>
  <si>
    <t>Eligible Participants</t>
  </si>
  <si>
    <t>No Net</t>
  </si>
  <si>
    <t>Interactive effects included</t>
  </si>
  <si>
    <t>Net &amp; Gross Included</t>
  </si>
  <si>
    <t>No interactive effects included</t>
  </si>
  <si>
    <t>Portfolio Information &amp; planned savings</t>
  </si>
  <si>
    <t>Actal</t>
  </si>
  <si>
    <t>Results</t>
  </si>
  <si>
    <t>IE</t>
  </si>
  <si>
    <t>No IE</t>
  </si>
  <si>
    <t>Report 3</t>
  </si>
  <si>
    <t>Sector Name</t>
  </si>
  <si>
    <t>TRC Other</t>
  </si>
  <si>
    <t>SCT Other</t>
  </si>
  <si>
    <t>PAC Other</t>
  </si>
  <si>
    <t>Primary</t>
  </si>
  <si>
    <t>Program Total</t>
  </si>
  <si>
    <t>Level</t>
  </si>
  <si>
    <t>Additional</t>
  </si>
  <si>
    <t>Level &amp; primary</t>
  </si>
  <si>
    <t>Level &amp; additional</t>
  </si>
  <si>
    <t>Units</t>
  </si>
  <si>
    <t>Societal Benefits (PV)</t>
  </si>
  <si>
    <t>Program Name (Table 3)</t>
  </si>
  <si>
    <t>Type (Table 4)</t>
  </si>
  <si>
    <t>Table 6 &amp; Repot 1</t>
  </si>
  <si>
    <t>ABC Utility</t>
  </si>
  <si>
    <t>Incentive Costs</t>
  </si>
  <si>
    <t>Staff labor, overhead</t>
  </si>
  <si>
    <t>Planning &amp; Design</t>
  </si>
  <si>
    <t>Participants/Units</t>
  </si>
  <si>
    <t>Participant/Unit Definition</t>
  </si>
  <si>
    <t>Utility Discount Rate</t>
  </si>
  <si>
    <t>TRC/Societal Discount Rate</t>
  </si>
  <si>
    <t>Participant Discount Rate</t>
  </si>
  <si>
    <t>Line Energy Losses, All Sectors</t>
  </si>
  <si>
    <t>Res Line Loss Energy</t>
  </si>
  <si>
    <t>Com Line Loss Energy</t>
  </si>
  <si>
    <t>Ind Line Loss Energy</t>
  </si>
  <si>
    <t>Line Demand Losses, All Sectors</t>
  </si>
  <si>
    <t>Res Line Loss Demand</t>
  </si>
  <si>
    <t>Com Line Loss Demand</t>
  </si>
  <si>
    <t>Ind Line Loss Demand</t>
  </si>
  <si>
    <t>Please include details of the handling of incentives in the calculation of societal and total resource costs</t>
  </si>
  <si>
    <t># Participants</t>
  </si>
  <si>
    <t xml:space="preserve"> Total number of consumers participating in the subject program. For new construction programs, we classify "number of homes or buildings" as the number of participants. In some programs, the number of participants will be the number of structures or multifamily units that received efficiency measures through a program.</t>
  </si>
  <si>
    <t># Units</t>
  </si>
  <si>
    <t xml:space="preserve"> Total number of measures installed or credited with savings in the subject program (e.g., number of CFLs for which savings are claimed in a lighting program). If the number of units reported for a new construction or retrofit program is defined as structures built or retrofitted to a higher level of energy performance, then these are not counted as units but as participants.</t>
  </si>
  <si>
    <t>Administration Costs ($)</t>
  </si>
  <si>
    <t xml:space="preserve"> Actual spending by the program administrator (PA) on costs associated with planning, designing and implementing an energy efficiency program in a defined geographic area, unless some of those costs are specifically accounted for elsewhere. In general, these costs pay for the salaries, training and equipping of internal PA staff to administer and implement a program or oversee the work of an outside contract implementer. If evaluation, compliance and marketing, outreach &amp; education costs are not reported separately, then they typically are included under program administration costs. When a program is being terminated, shut-down costs also should be included in administration costs.</t>
  </si>
  <si>
    <t xml:space="preserve"> Annual incremental savings are the savings acquired or planned to be acquired as a result of energy efficiency activities in that program year. Note that these are annualized, "full-year" savings, regardless of when measures were installed during the program year; the cost of first-year savings is derived for a full, 12-month first year.</t>
  </si>
  <si>
    <t>Average Measure Lifetime (Years)</t>
  </si>
  <si>
    <t xml:space="preserve"> Average measure lifetime is the weighted average economic lifetime of all measures installed in a program year.</t>
  </si>
  <si>
    <t xml:space="preserve"> One of about 70 unique and specific program categories described in detail in the Detailed Program Category Definitions.</t>
  </si>
  <si>
    <t>Evaluation Costs ($)</t>
  </si>
  <si>
    <t xml:space="preserve"> Evaluation costs are PA spending on any form of Evaluation, Measurement &amp; Verification (EM&amp;V) activity, whether internal, external or pass-through funding for regulator-guided EM&amp;V. EM&amp;V includes impact and process evaluations and may include an allocation of portfolio-level EM&amp;V down to each program.</t>
  </si>
  <si>
    <t xml:space="preserve"> Gross savings are the change in energy consumption that results directly from program-related actions taken by participants in an energy efficiency program, regardless of why they participated.</t>
  </si>
  <si>
    <t xml:space="preserve"> The expected gross electricity savings over the lifetime of the measures installed as part of the subject program. For the purposes of this collection effort, these values are reported by the PA.</t>
  </si>
  <si>
    <t xml:space="preserve"> The expected net electricity savings over the lifetime of the measures installed as part of the subject program. These savings may be calculated by multiplying the annual energy use reduction associated with those measures by the lifetime of the measures. For the purposes of this collection effort, these values are reported by the PA. </t>
  </si>
  <si>
    <t>Lifetime Gas Gross Savings (therm)</t>
  </si>
  <si>
    <t xml:space="preserve"> The expected gross natural gas savings over the lifetime of the measures installed as part of the subject program. </t>
  </si>
  <si>
    <t>Lifetime Gas Net Savings (therm)</t>
  </si>
  <si>
    <t xml:space="preserve"> The expected net natural gas savings over the lifetime of the measures installed as part of the subject program. </t>
  </si>
  <si>
    <t>Marketing/Education/Outreach Costs ($)</t>
  </si>
  <si>
    <t xml:space="preserve"> Marketing, Education &amp; Outreach (ME&amp;O) costs are actual PA spending on efforts to gain access to potential participants (e.g., through recruitment of community leaders), the promotion of a program or the education of participants in conservation/efficiency behaviors as a part of a program. Note that in some cases, PAs treat ME&amp;O as its own program or may have a separate statewide ME&amp;O effort that is not program specific and addresses branding for the PA or portfolio of programs.</t>
  </si>
  <si>
    <t xml:space="preserve"> Market sector is the segment of the economy that is the source for most of the acquired savings of the program.</t>
  </si>
  <si>
    <t xml:space="preserve"> Net savings are the change in energy consumption that is attributable to a particular energy efficiency program. This change in energy use and/or demand typically includes some consideration of free riders but also may include, implicitly or explicitly, consideration of participant and non-participant spillover and induced market effects. These factors may be considered in how a baseline is defined (e.g., common practice) and/or in adjustments to gross savings values.</t>
  </si>
  <si>
    <t>Other Costs ($)</t>
  </si>
  <si>
    <t>Other costs include those categories of spending that may not fit well into the other categories (i.e., are not administration, incentives, ME&amp;O or evaluation costs).  Other costs might include, for example, in-kind services provided by a local government or paid volunteers for a community organization doing door-to-door canvassing.</t>
  </si>
  <si>
    <t>Participant Costs ($)</t>
  </si>
  <si>
    <t xml:space="preserve"> Participant costs are the spending by program participants who receive incentives, technical assistance, product installations, training, energy efficiency information or other services, or items from a program in a given program year. These participant costs are the participant share of the costs of a measure installation or project; they may also take the form of fees. In the case of financed projects, they should include principle and interest.</t>
  </si>
  <si>
    <t>Participant Incentive Costs ($)</t>
  </si>
  <si>
    <t xml:space="preserve"> Actual spending by the PA on financial strategies intended to encourage a change in behavior related to energy use. Incentives can take various forms, e.g., rebates, subsidies, financing, prizes. Customer incentives are commonly used in energy efficiency programs as rebates for individual measures or as buy-downs in more custom-oriented projects, although incentives can be monetary inducements to manufacturers, distributors, contractors, or retailers to increase the availability and affordability of energy efficient goods and services in the market.  Technical assistance to customers that is paid for by the program administrator can be considered an incentive.</t>
  </si>
  <si>
    <t xml:space="preserve"> Name of the entity that administers the energy efficiency programs for which the data is provided (PA). These entities include utilities; energy efficiency and clean energy utilities (e.g., the District of Columbia’s Sustainable Energy Utility); hybrid governmental/quasi-governmental/third-party administrators agencies (e.g., NYSERDA); and non-profit and for-profit third-party administrators (e.g., Hawaii Energy). </t>
  </si>
  <si>
    <t xml:space="preserve"> Name of the program as used in the report or evaluation.</t>
  </si>
  <si>
    <t>Resource Program</t>
  </si>
  <si>
    <t xml:space="preserve"> A resource program is a program intended and designed for directly acquiring energy savings.</t>
  </si>
  <si>
    <t>Simplified Program Categorization</t>
  </si>
  <si>
    <t>One of about 30 general program categories that represent a higher level of aggregation among programs and a lower level than market sector. In general, simplified program categories are characterized by a more detailed breakdown of sector ( e.g., Residential) vs. C&amp;I)  an indication of whether the program targets individual measures or comprehensive set of measures, and prescriptive versus custom in its design.</t>
  </si>
  <si>
    <t>Total Claimed Gross Annual Gas Savings (therm)</t>
  </si>
  <si>
    <t xml:space="preserve"> Gross annual incremental natural gas savings as reported by an implementer or administrator after the subject energy efficiency activities have been completed. </t>
  </si>
  <si>
    <t xml:space="preserve"> Net annual incremental electricity savings as reported by an implementer or administrator after the subject energy efficiency activities have been completed in the defined geographic area (e.g., a utility territory within a state). </t>
  </si>
  <si>
    <t>Total Claimed Net Annual Gas Savings (therm)</t>
  </si>
  <si>
    <t xml:space="preserve"> Net annual incremental natural gas savings as reported by an implementer or administrator.</t>
  </si>
  <si>
    <t>Total Electric Budget ($)</t>
  </si>
  <si>
    <t xml:space="preserve"> Total dollar amount that a program administrator budgeted or was projected to spend on an electric energy efficiency program over the defined program year in the defined geographic area where the program is to be implemented. The total program budget includes all program administrative costs, incentive costs, marketing &amp; outreach costs and evaluation costs. Performance incentives are not considered part of the program budget and should be excluded.</t>
  </si>
  <si>
    <t>Total Electric Committed Spending ($)</t>
  </si>
  <si>
    <t xml:space="preserve"> Total electric committed spending is program spending associated with measures and projects that are approved, contracted and often implemented during the program year but the actual outlay (e.g., payment of a rebate after installation) occurs after the program year has ended.</t>
  </si>
  <si>
    <t>Total Electric Expenditures ($)</t>
  </si>
  <si>
    <t xml:space="preserve"> Total dollar amount that a program administrator actually spent on an electric energy efficiency program over the defined program year in the defined geographic area where the program is implemented. Total program expenditures include all program administrative costs, incentive costs, marketing &amp; outreach costs and evaluation costs. </t>
  </si>
  <si>
    <t>Total Gas Budget ($)</t>
  </si>
  <si>
    <t xml:space="preserve"> Total dollar amount that a program administrator plans to spend on a natural gas energy efficiency program over the defined program year in the defined geographic area where the program is to be implemented. The total program budget includes all program administrative costs, incentive costs, marketing &amp; outreach costs and, often, evaluation costs. </t>
  </si>
  <si>
    <t>Total Gas Committed Spending ($)</t>
  </si>
  <si>
    <t xml:space="preserve"> Total gas committed spending is program spending associated with measures and projects that are approved, contracted and often implemented during the program year but the actual outlay, e.g., payment of a rebate after installation, occurs after the program year has ended.</t>
  </si>
  <si>
    <t>Total Gas Expenditures ($)</t>
  </si>
  <si>
    <t xml:space="preserve"> Total dollar amount that a program administrator actually spends on a natural gas energy efficiency program over the defined program year in the defined geographic area where the program is implemented. Total program expenditures include all program administrative costs, incentive costs, marketing &amp; outreach costs and, often, evaluation costs. Performance incentives are not considered part of the program costs and should be excluded.</t>
  </si>
  <si>
    <t xml:space="preserve"> Gross annual incremental electricity savings as estimated by an implementer or administrator before the subject energy efficiency activities have been implemented. Projected savings are typically estimates prepared for program/portfolio design and planning purposes, based in turn upon estimates made before the program year begins of such factors as per-unit savings values, operating hours, installation rates, and savings persistence rates. </t>
  </si>
  <si>
    <t>Total Projected Gross Annual Gas Savings (therm)</t>
  </si>
  <si>
    <t xml:space="preserve"> Gross annual incremental gas savings as estimated by an implementer or administrator before the subject energy efficiency activities have been implemented. Projected savings are typically estimates prepared for program/portfolio design and planning purposes, based in turn upon estimates made before the program year begins of such factors as per-unit savings values, operating hours, installation rates, and savings persistence rates. </t>
  </si>
  <si>
    <t xml:space="preserve"> Net annual incremental electricity savings as estimated by an implementer or administrator before the subject energy efficiency activities have been implemented. Projected savings are typically estimates prepared for program/portfolio design and planning purposes, based in turn upon estimates made before the program year begins of such factors as per-unit savings values, operating hours, installation rates, and savings persistence rates. </t>
  </si>
  <si>
    <t>Total Resource Costs ($)</t>
  </si>
  <si>
    <t>The net costs to participants for installed measures over the measure life plus all the costs incurred by the program administrator. The net cost to participants is the actual costs minus any incentives from the program administrator.</t>
  </si>
  <si>
    <t xml:space="preserve"> Annual incremental gross electricity savings estimates that are generated by an independent, third-party evaluator after the subject energy efficiency activities have been implemented and an impact evaluation has been completed in the defined geographic area (e.g., a utility territory within a state).</t>
  </si>
  <si>
    <t xml:space="preserve"> Annual incremental gross natural gas savings estimates are generated by an independent, third-party evaluator after the subject energy efficiency activities in a specific geographic area (e.g., a utility territory within a state) have been implemented and an impact evaluation has been completed. </t>
  </si>
  <si>
    <t xml:space="preserve"> Annual incremental net electricity savings estimates are generated by an independent, third-party evaluator after the subject energy efficiency activities have been implemented and an impact evaluation has been completed. </t>
  </si>
  <si>
    <t xml:space="preserve"> Annual incremental net natural gas savings estimates are generated by an independent, third-party evaluator after the subject energy efficiency activities have been implemented and an impact evaluation has been completed. </t>
  </si>
  <si>
    <t>Gross Annual Savings
(e)</t>
  </si>
  <si>
    <t>Gross Annual Savings
(f)</t>
  </si>
  <si>
    <t>Gross Annual Savings
(g)</t>
  </si>
  <si>
    <r>
      <t xml:space="preserve">Net Annual Savings
</t>
    </r>
    <r>
      <rPr>
        <sz val="10"/>
        <rFont val="Calibri"/>
        <family val="2"/>
      </rPr>
      <t>(i)</t>
    </r>
  </si>
  <si>
    <r>
      <t xml:space="preserve">Net Annual Savings
</t>
    </r>
    <r>
      <rPr>
        <sz val="10"/>
        <rFont val="Calibri"/>
        <family val="2"/>
      </rPr>
      <t>(j)</t>
    </r>
  </si>
  <si>
    <r>
      <t xml:space="preserve">Net Annual Savings
</t>
    </r>
    <r>
      <rPr>
        <sz val="10"/>
        <rFont val="Calibri"/>
        <family val="2"/>
      </rPr>
      <t>(k)</t>
    </r>
  </si>
  <si>
    <t>(%=i/h)</t>
  </si>
  <si>
    <t>(%=j/h)</t>
  </si>
  <si>
    <t>(%=k/h)</t>
  </si>
  <si>
    <t>Gross Energy Savings</t>
  </si>
  <si>
    <t>Net Energy Savings</t>
  </si>
  <si>
    <t>Administrative Other</t>
  </si>
  <si>
    <t>Implementer</t>
  </si>
  <si>
    <t>Reporting features specific to</t>
  </si>
  <si>
    <t>Sources:</t>
  </si>
  <si>
    <t>Source Number(s)</t>
  </si>
  <si>
    <t>No net</t>
  </si>
  <si>
    <t>Table 2</t>
  </si>
  <si>
    <t>Output titles</t>
  </si>
  <si>
    <t>Detailed Category</t>
  </si>
  <si>
    <t>Detailed Program Definition</t>
  </si>
  <si>
    <t>Simplified Category</t>
  </si>
  <si>
    <t>Behavioral/</t>
  </si>
  <si>
    <t>Residential programs designed around directly influencing household habits and decision-making on energy consumption through quantitative or graphical feedback on consumption, sometimes accompanied by tips on savings energy. These programs include behavioral feedback programs (in which energy usage reports compare a consumer's household energy usage with those of similar consumers); online audits that are completed by the consumer; and in-home displays that help consumers assess their usage in near real time. This program category does not include on-site energy assessments or audits.</t>
  </si>
  <si>
    <t>Behavior/</t>
  </si>
  <si>
    <t>Online Audit/</t>
  </si>
  <si>
    <t>Education</t>
  </si>
  <si>
    <t>Feedback</t>
  </si>
  <si>
    <t>Consumer Product Rebate/</t>
  </si>
  <si>
    <t>Programs that incentivize the sale, purchase and installation of appliances (e.g., refrigerators, dishwashers, clothes washers and dryers) that are more efficient than current standards. Appliance recycling and the sale/purchase/installation of HVAC equipment, water heaters and consumer electronics are accounted for separately.</t>
  </si>
  <si>
    <t>Appliances</t>
  </si>
  <si>
    <t>Programs that encourage the availability and purchase/lease of more efficient personal and household electronic devices, including but not limited to televisions, set-top boxes, game consoles, advanced power strips, cordless telephones, PCs and peripherals specifically for home use, chargers for phones/smart phones/tablets. A comprehensive efficiency program to decrease the electricity use of consumer electronics products includes two focuses: product purchase and product use. Yet not every consumer electronics program will seek to be comprehensive. Some programs will embark on ambitious promotions of multiple electronics products, employing upstream, midstream, and downstream strategies with an aggressive marketing and education component. At the other end of the continuum, a program administrator may choose to focus exclusively on consumer education.</t>
  </si>
  <si>
    <t>Electronics</t>
  </si>
  <si>
    <t>Appliance Recycling</t>
  </si>
  <si>
    <t xml:space="preserve">Programs designed to remove less efficient appliances (typically refrigerators and freezers) from households. </t>
  </si>
  <si>
    <t>Multi Family</t>
  </si>
  <si>
    <t>Programs that provide incentives and possibly technical services to ensure new homes are built or manufactured to energy performance standards higher than applicable code (e.g., ENERGY STAR Homes). These programs include new multi-family and new/replacement mobile homes.</t>
  </si>
  <si>
    <t>HVAC</t>
  </si>
  <si>
    <t>Prescriptive</t>
  </si>
  <si>
    <t>Insulation</t>
  </si>
  <si>
    <t>Programs designed to encourage the sale/purchase and installation of insulation in residential structures, often through per-square-foot incentives for insulation of specific R-values versus an existing baseline. Programs may be point-of-sale rebates or rebates to insulation installation contractors.</t>
  </si>
  <si>
    <t>Pool Pump</t>
  </si>
  <si>
    <t>Residential programs that provide or incentivize a set of pre-approved measures not included in, or distinguishable from, the other residential program categories (e.g., direct install, HVAC, lighting). For example, if a residential program features rebates for a large set of mixed, pre-approved offerings (e.g., insulation, HVAC, appliances, lighting), yet the relative contribution of each measure to program savings is unclear or no single measure accounts for a large majority of the savings, then the program should be classified as a residential prescriptive program.</t>
  </si>
  <si>
    <t>Water Heater</t>
  </si>
  <si>
    <t>Programs designed to encourage the distribution, sale/purchase and installation of electric and/or gas water-heating systems that are more efficient than current standards, including high efficiency water storage tank and tankless systems.</t>
  </si>
  <si>
    <t>Windows</t>
  </si>
  <si>
    <t>Whole Home/</t>
  </si>
  <si>
    <t>Direct-install programs provide a set of pre-approved measures that may be installed at the time of a visit to the customer premises or provided as a kit to the consumer, usually at modest or no cost to the consumer and sometimes accompanied by a rebate. Typical measures include CFLs, low-flow showerheads, faucet aerators, water-heater wrap and weather stripping. Such programs may also include a basic, walk-through energy assessment or audit, but the savings are principally derived from the installation of the provided measures. Education programs that supply kits by sending them home with school children are not included in this program category; they are classified as education programs.</t>
  </si>
  <si>
    <t xml:space="preserve">Whole Home Upgrade </t>
  </si>
  <si>
    <t>(Incl. audits, retrofits, etc.)</t>
  </si>
  <si>
    <t>Whole Home Upgrade</t>
  </si>
  <si>
    <t>Audits</t>
  </si>
  <si>
    <t xml:space="preserve">(Incl. audits, retrofits, etc.) </t>
  </si>
  <si>
    <t>(continued from previous)</t>
  </si>
  <si>
    <t>Whole-home energy upgrade or retrofit programs combine a comprehensive energy assessment or audit that identifies energy savings opportunities with house-wide improvements in air sealing, insulation and, often, HVAC systems and other end uses. The HVAC improvements may range from duct sealing to a tune up to full replacement of the HVAC systems. Whole-home programs are designed to address a wide variety of individual measures and building systems, including but not limited to: HVAC equipment, thermostats, furnaces, boilers, heat pumps, water heaters, fans, air sealing, insulation (attic, wall, and basement), windows, doors, skylights, lighting, and appliances. As a result, whole-home programs generally involve one or more rebates for multiple measures. Whole-home programs generally come in two types: comprehensive programs that are broad in scope and less comprehensive, prescriptive programs sometimes referred to as "bundled efficiency" programs. This category addresses all of the former and most of the latter, but it excludes direct-install programs that are accounted for separately.</t>
  </si>
  <si>
    <t>Retrofit</t>
  </si>
  <si>
    <t>Programs designed to provide or facilitate loans, credit enhancements or interest rate reductions/buy downs. As with other programs, included costs are utility costs, including the costs of any inducements for lenders, e.g., loan loss reserves, interest rate buy-downs, etc.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residential structures.</t>
  </si>
  <si>
    <t>All Other Residential</t>
  </si>
  <si>
    <t>Programs designed to encourage investment in energy efficiency activities in residences but are so highly aggregated (e.g., Existing Homes programs that include retrofits, appliances, equipment, etc.) and undifferentiated that they cannot be sorted into the residential program categories that are detailed in this document.</t>
  </si>
  <si>
    <t>Programs in which an energy assessment is performed on one or more participant commercial facilities to identify sources of potential energy waste and measures to reduce that waste.</t>
  </si>
  <si>
    <t>Programs designed around the delivery of site-specific projects typically characterized by an extensive onsite energy assessment and identification and installation of multiple measures unique to that facility. These measures may vary significantly from site to site. This category is intended to capture "whole-building" approaches to commercial sector efficiency opportunities for a wide range of building types and markets (e.g., office, retail) and wide range of measures.</t>
  </si>
  <si>
    <t>Commissioning/Retro-Commissioning</t>
  </si>
  <si>
    <t>Programs aimed at diagnosing energy consumption in a commercial facility and optimizing its operations to minimize energy waste. Such programs may include installation of certain measures (e.g., occupancy monitors and switches), but program activities tend to be characterized more by tuning or retuning, coordinating and testing the operation of existing end uses, systems and equipment for energy efficient operation. The construction of new commercial/industrial facilities that includes energy performance commissioning should be categorized as "Com: New Construction". The de novo installation of energy management systems with accompanying sensors, monitors and switches is regarded as a major capital investment and should be categorized under "Com: Custom".</t>
  </si>
  <si>
    <t>Govt./Nonprofit/MUSH</t>
  </si>
  <si>
    <t>MUSH (Municipal, University, School &amp; Hospital) and government and nonprofit programs cover a broad swath of program types generally aimed at public and institutional facilities and which include a wide range of measures. Programs which focus on specific technologies (e.g., HVAC and lighting) have their own commercial program categories Examples include incentives and/or technical assistance to promote energy efficiency upgrades for elementary schools, recreation halls and homeless shelters. Street lighting is accounted for as a separate program category.</t>
  </si>
  <si>
    <t>MUSH &amp; Govt.</t>
  </si>
  <si>
    <t>Street lighting programs include incentives and/or technical support for the installation of higher efficiency street lighting and traffic lights than the current baseline.</t>
  </si>
  <si>
    <t>Programs that incentivize owners or builders of new commercial facilities to design and build beyond current code or to a certain certification level (e.g., ENERGY STAR or LEED).</t>
  </si>
  <si>
    <t>C&amp;I HVAC programs encourage the sale/purchase and installation of heating, cooling and/or ventilation systems at higher efficiency than current energy performance standards, across a broad range of unit sizes and configurations. Most of these programs will be directed toward commercial structures.</t>
  </si>
  <si>
    <t>Lighting</t>
  </si>
  <si>
    <t>C&amp;I lighting programs incentivize the installation of efficient lighting and lighting controls. Typical measures might include T-8/T-5 fluorescent lamps and fixtures; CFLs and fixtures; LEDs for lighting, displays, signs and refrigerated lighting; metal halide and ceramic lamps and fixtures; occupancy controls; daylight dimming; and timers.</t>
  </si>
  <si>
    <t>Performance Contracting/</t>
  </si>
  <si>
    <t>Programs that incentivize or otherwise encourage energy services companies (ESCOs) and participants to perform energy efficiency projects, usually under an energy performance contract (EPC), a standard offer or other arrangement that involves ESCOs or customers offering a quantity of energy savings in response to a competitive solicitation/bidding process with compensation linked to achieved savings.</t>
  </si>
  <si>
    <t>DSM Bidding</t>
  </si>
  <si>
    <t>Prescriptive/IT &amp; Office Equipment</t>
  </si>
  <si>
    <t>Prescriptive/</t>
  </si>
  <si>
    <t>Grocery programs are prescriptive programs aimed at supermarkets and are usually designed around indoor and outdoor lighting and refrigerated display cases.</t>
  </si>
  <si>
    <t>Grocery</t>
  </si>
  <si>
    <t xml:space="preserve">Prescriptive programs that encourage the purchase and installation of some or all of a specified set of pre-approved measures besides those covered in other measure-specific prescriptive programs (e.g., HVAC and Lighting). </t>
  </si>
  <si>
    <t>Custom programs applied to small commercial facilities. (See definition of custom programs for additional detail.)</t>
  </si>
  <si>
    <t>Small Commercial</t>
  </si>
  <si>
    <t>Prescriptive programs applied to small commercial facilities. (See definition of prescriptive programs for additional detail.) Such programs may range from a walk-through audit and direct installation of a few pre-approved measures to a fuller audit and a fuller package of measures. Audit only programs have their own category.</t>
  </si>
  <si>
    <t>Programs designed to provide or facilitate loans, credit enhancements or interest rate reductions/buy downs. As with other programs, included costs are utility costs, including the costs of any inducements for lenders, e.g., loan loss reserves, interest rate buy-downs, etc.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commercial structures.</t>
  </si>
  <si>
    <t>All Other Commercial</t>
  </si>
  <si>
    <t>Programs not captured by any of the specific commercial program categories but are sufficiently distinct to the commercial sector to not be treated as a "Commercial/Industrial Other" program. Example: An EE program aimed specifically at the commercial subsector but is not clearly prescriptive or custom in nature.</t>
  </si>
  <si>
    <t>Programs in which an energy assessment is performed on one or more participant industrial or agricultural facilities to identify sources of potential energy waste and measures to reduce that waste.</t>
  </si>
  <si>
    <t>Programs designed around the delivery of site-specific projects typically characterized by an extensive onsite energy assessment and identification and installation of multiple measures unique to that facility. These measures may vary significantly from site to site. This category is intended to capture "whole-facility" approaches to industrial or agricultural sector efficiency opportunities for a wide range of building types and markets</t>
  </si>
  <si>
    <t>Custom/</t>
  </si>
  <si>
    <t>Data center programs are custom-designed around large-scale server floors or data centers that often serve high-tech, banking or academia. Projects tend to be site-specific and involve some combination of lighting, servers, networking devices, cooling/chillers, and energy management systems/software. Several of these may be of experimental or proprietary design.</t>
  </si>
  <si>
    <t>Data Centers</t>
  </si>
  <si>
    <t>Custom/Ind. &amp; Ag. Process</t>
  </si>
  <si>
    <t xml:space="preserve">Industrial programs deliver custom-designed projects that are characterized by an onsite energy and process efficiency assessment and a site-specific measure set focused on process related improvements that may include, for example, substantial changes in a manufacturing line. This category includes all EE program work at industrial or agricultural sites that is process focused and not generic (and thus would be in the custom category) and not otherwise covered by the single-measure prescriptive programs below (e.g., lighting, HVAC, water heaters). </t>
  </si>
  <si>
    <t>Custom/ Refrigerated Warehouses</t>
  </si>
  <si>
    <t>Warehouse programs are typically aimed at large-scale refrigerated storage facilities and often target end uses such as lighting, climate controls and refrigeration systems.</t>
  </si>
  <si>
    <t>Programs that incentivize owners or builders of new industrial or agricultural facilities to design and build beyond current code or to a certain certification level, e.g., ENERGY STAR or LEED.</t>
  </si>
  <si>
    <t>Prescriptive Industrial</t>
  </si>
  <si>
    <t>Prescriptive programs that encourage the purchase and installation of some or all of a specified set of pre-approved industrial measures besides those covered in other measure-specific prescriptive programs on this list, e.g., industrial compressor programs.</t>
  </si>
  <si>
    <t>Prescriptive/ Agriculture</t>
  </si>
  <si>
    <t>Prescriptive/ Motors</t>
  </si>
  <si>
    <t>Programs designed to provide or facilitate loans, credit enhancements or interest rate reductions/buy downs. As with other programs, included costs are utility costs, including the costs of any inducements for lenders, e.g., loan loss reserves, interest rate buy-downs, etc. Where participant costs are available for collection, these ideally will include the total customer share, i.e., both principal (the participant payment to purchase and install measures) and interest on that debt. Most of these programs will be directed toward enhancing credit or financing for industrial and/or agricultural facilities.</t>
  </si>
  <si>
    <t>All Other IA</t>
  </si>
  <si>
    <t>Self Direct</t>
  </si>
  <si>
    <t>Industrial programs that are designed and delivered by the participant, using funds that otherwise would have been paid as ratepayer support for all DSM programs. These programs may be referred to as "opt out" programs, among other names.</t>
  </si>
  <si>
    <t xml:space="preserve">Programs not captured by any of the specific industrial/agricultural categories but are sufficiently distinct to the industrial and/or agricultural sectors to not be treated as a "Commercial/Industrial Other" program. Example: An efficiency program aimed specifically at the industrial and agricultural sectors but is not clearly prescriptive or custom in nature might be classified as Other </t>
  </si>
  <si>
    <r>
      <t xml:space="preserve">Programs designed around the delivery of site-specific industrial and commercial projects typically characterized by an extensive onsite energy assessment and identification and installation of multiple measures unique to that facility. This category is for programs that address </t>
    </r>
    <r>
      <rPr>
        <b/>
        <sz val="9"/>
        <color rgb="FF5F497A"/>
        <rFont val="Calibri"/>
        <family val="2"/>
      </rPr>
      <t>both</t>
    </r>
    <r>
      <rPr>
        <sz val="9"/>
        <color rgb="FF5F497A"/>
        <rFont val="Calibri"/>
        <family val="2"/>
      </rPr>
      <t xml:space="preserve"> the commercial and industrial sectors and cannot be relegated to one sector or another for lack of information on participation or savings.</t>
    </r>
  </si>
  <si>
    <t>Programs that incentivize owners or builders of new commercial and industrial facilities to design and build beyond current code or to a certain certification level, e.g., ENERGY STAR or LEED. This category should be used sparingly for those programs that cannot be identified with either the commercial or industrial sector on the basis of information available about participation or the source(s) of savings.</t>
  </si>
  <si>
    <t xml:space="preserve">Prescriptive programs that encourage the purchase and installation of some or all of a specified set of pre-approved industrial and/or commercial measures but which cannot be differentiated by sector based upon the description of the participants or nature or source of the savings. </t>
  </si>
  <si>
    <t xml:space="preserve">Generally large commercial and industrial programs that are designed and delivered by the participant, using funds that otherwise would have been paid as ratepayer support for all DSM programs. This category is to be used for self-direct or opt-out programs that address both large commercial and industrial entities but which cannot be differentiated between these sectors because the nature and source of the savings is not available or is also too highly aggregated. </t>
  </si>
  <si>
    <t>All Other C&amp;I</t>
  </si>
  <si>
    <t>Mixed Offerings</t>
  </si>
  <si>
    <t>Programs that cannot be classified under any of the specific commercial or industrial program categories and span a large variety of offerings aimed at both the commercial and industrial sectors.</t>
  </si>
  <si>
    <t>Programs not captured by any of the specific commercial/industrial categories but are sufficiently distinct to the industrial and/or agricultural sectors to not be treated as a "Commercial/Industrial Other" program</t>
  </si>
  <si>
    <t>Codes &amp; Standards (C&amp;S)</t>
  </si>
  <si>
    <t>In C&amp;S programs, the PA may engage in a variety of activities designed to advance the adoption, application or compliance level of building codes and end-use energy performance standards. Examples might include advocacy at the state or federal level for higher standards for HVAC equipment; training of architects, engineers and builder/developers on code compliance; and training of building inspectors in ensuring the codes are met.</t>
  </si>
  <si>
    <t>Market Transformation (MT)</t>
  </si>
  <si>
    <t>Programs that encourage a reduction in market barriers resulting from a market intervention, as evidenced by a set of market effects that is likely to last after the intervention has been withdrawn, reduced, or changed. MT programs are gauged by their market effects (e.g., increased awareness of energy efficient technologies among customers and suppliers); reduced prices for more efficient models; increased availability of more efficient models; and ultimately, increased market share for energy efficient goods, services and design practices. Example programs might include upstream incentives to manufacturers to make more efficient goods more commercially available; and point-of-sale or installation incentives for emerging technologies that are not yet cost effective. Workforce training and development programs are covered by a separate category. Upstream incentives for commercially available goods are sorted into the program categories for those goods (e.g., consumer electronics or HVAC).</t>
  </si>
  <si>
    <t>Marketing, Education, Outreach (ME&amp;O)</t>
  </si>
  <si>
    <t>ME&amp;O programs include most standalone marketing, education and outreach programs (e.g., statewide marketing, outreach and brand development). In-school energy and water efficiency programs are also included in this category, including those that supply school children with kits of prescriptive measures such as CFLs and low-flow showerheads for installation at home.</t>
  </si>
  <si>
    <t>Multi-Sector and Other</t>
  </si>
  <si>
    <t>Non-ME&amp;O support programs include the range of activities not otherwise accounted for in program-specific costs but needed for planning &amp; designing a portfolio of programs and otherwise complying with regulatory requirements for DSM activities outside of program implementation. These activities generally are focused on the front and back end of program cycles, in assessing prospective programs; designing programs and portfolios; assessing the cost effectiveness of measures, programs and portfolios; and arranging for, directing or delivering reports and evaluations of the process and impacts of those programs - where those costs are not captured in program costs.</t>
  </si>
  <si>
    <t>Voltage Reduction/Transformers</t>
  </si>
  <si>
    <t>Programs that support investments in distribution system efficiency or enhance distribution system operations by reducing losses. The most common form of these programs involve the installation and use of conservation voltage regulation/reduction (CVR) systems and practices that control distribution feeder voltage so that utilization devices operate at their peak efficiency, which is usually at a level near the lower bounds of their utilization or nameplate voltages. Other measures may include installation of higher efficiency transformers. These programs generally are not targeted to specific end users but typically involve changes made by the electricity distribution utility.</t>
  </si>
  <si>
    <t>Shading/</t>
  </si>
  <si>
    <t xml:space="preserve">Shading/reflective programs include programs designed to lessen heating and cooling loads through changes to the exterior of a structure (e.g., tree plantings to shade walls and windows, window screens and cool/reflective roofs). These programs are not necessarily specific to a sector. </t>
  </si>
  <si>
    <t>Cool Roofs</t>
  </si>
  <si>
    <t>Multi-sector rebate programs include providing incentives for commercially available end-use goods for multiple sectors (e.g., PCs, HVAC).</t>
  </si>
  <si>
    <t>These programs are aimed generally at helping the PA identify new opportunities for energy savings (e.g., research on emerging technologies or conservation strategies). Research conducted on new program types or the inclusion of new, commercially available measures in an existing program are accounted for separately under cross-cutting program support.</t>
  </si>
  <si>
    <t>Low-income programs are efficiency programs aimed at lower income households, based upon some type of income/means testing or eligibility. These programs most often take the form of single-family weatherization, but a variety of other program types also are included in this program category (e.g., multi-family/affordable housing weatherization, low-income direct-install programs).</t>
  </si>
  <si>
    <t>Time-of-Use Pricing</t>
  </si>
  <si>
    <t>Demand-side management that uses a retail rate or Tariff in which customers are charged different prices for using electricity at different times during the day. Examples are time-of-use rates, real time pricing, hourly pricing, and critical peak pricing. Time-based rates do not include seasonal rates, inverted block, or declining block rates.</t>
  </si>
  <si>
    <t>Pricing</t>
  </si>
  <si>
    <t>Critical Peak Pricing</t>
  </si>
  <si>
    <t>Demand-side management that combines direct load control with a pre-specified high price for use during designated critical peak periods, triggered by system contingencies or high wholesale market prices.</t>
  </si>
  <si>
    <t>Critical Peak Pricing with Load Control</t>
  </si>
  <si>
    <t>Real-Time Pricing</t>
  </si>
  <si>
    <t>Demand-side management that uses rate and price structure in which the retail price for electricity typically fluctuates hourly or more often, to reflect changes in the wholesale price of electricity on either a day-ahead or hour-ahead basis.</t>
  </si>
  <si>
    <t>Peak Time Rebate</t>
  </si>
  <si>
    <t>Peak time rebates allow customers to earn a rebate by reducing energy use from a baseline during a specified number of hours on critical peak days. Like Critical Peak Pricing, the number of critical peak days is usually capped for a calendar year and is linked to conditions such as system reliability concerns or very high supply prices.</t>
  </si>
  <si>
    <t>Rebate</t>
  </si>
  <si>
    <t>Load management programs that are not captured by the specific DR categories named on this list.</t>
  </si>
  <si>
    <t>Costs</t>
  </si>
  <si>
    <t>Table 3</t>
  </si>
  <si>
    <t>Table 4</t>
  </si>
  <si>
    <t>Table 6</t>
  </si>
  <si>
    <t>Table 7</t>
  </si>
  <si>
    <t>Table 8</t>
  </si>
  <si>
    <t>Lifetime Electric Gross Savings (MWh)</t>
  </si>
  <si>
    <t>Lifetime Electric Net Savings (MWH)</t>
  </si>
  <si>
    <t>Total Evaluated Gross Annual Gas Savings (therm)</t>
  </si>
  <si>
    <t>Total Evaluated Net Annual Gas Savings (therm)</t>
  </si>
  <si>
    <t>Industrial &amp; Agriculture</t>
  </si>
  <si>
    <t>Commercial &amp; Industrial</t>
  </si>
  <si>
    <t>Cross-cutting &amp; Other</t>
  </si>
  <si>
    <t>Non-incentive Costs</t>
  </si>
  <si>
    <t>Non-administrative Costs</t>
  </si>
  <si>
    <t>Coupons</t>
  </si>
  <si>
    <t>Upstream program incentives</t>
  </si>
  <si>
    <t>Advertising costs including, but not limited to, educational/promotional materials, website development and updates</t>
  </si>
  <si>
    <t>-Administrative</t>
  </si>
  <si>
    <t>-Marketing, Education &amp; Outreach</t>
  </si>
  <si>
    <t>Evaluation, Measurement &amp; Verification (EM&amp;V)</t>
  </si>
  <si>
    <t>-Incentive costs</t>
  </si>
  <si>
    <t>Program Administrator
Costs (PV)</t>
  </si>
  <si>
    <t>Program Administrator Benefits (PV)</t>
  </si>
  <si>
    <t>Program Administrator Net Benefits (PV)</t>
  </si>
  <si>
    <t>PA Levelized Cost (PV)</t>
  </si>
  <si>
    <t>TR Levelized Costs (PV)</t>
  </si>
  <si>
    <t>Ratepayer Impact Measure Test</t>
  </si>
  <si>
    <t xml:space="preserve">3) What cost effectiveness tests do you provide in your annual report?  Select all that apply </t>
  </si>
  <si>
    <t>6) Are you comparing spending and savings for this program year with previous program years?</t>
  </si>
  <si>
    <t>Site or busbar</t>
  </si>
  <si>
    <t>Performance incentive</t>
  </si>
  <si>
    <t>#3a</t>
  </si>
  <si>
    <t>#3b</t>
  </si>
  <si>
    <t>#3c</t>
  </si>
  <si>
    <t>#3d</t>
  </si>
  <si>
    <t>Savings &amp; outputs</t>
  </si>
  <si>
    <t>CE</t>
  </si>
  <si>
    <t>Prior years &amp; outputs</t>
  </si>
  <si>
    <t>Savings</t>
  </si>
  <si>
    <t>Input Titles</t>
  </si>
  <si>
    <t>Claimed Program Savings</t>
  </si>
  <si>
    <t>Key Assumptions</t>
  </si>
  <si>
    <t>Cost-effectiveness</t>
  </si>
  <si>
    <t>Planned Program Savings</t>
  </si>
  <si>
    <t>Evaluated Program Savings</t>
  </si>
  <si>
    <t>c)</t>
  </si>
  <si>
    <t>a)</t>
  </si>
  <si>
    <t>b)</t>
  </si>
  <si>
    <t>d)</t>
  </si>
  <si>
    <t>e)</t>
  </si>
  <si>
    <t>Cost-effectiveness assumptions</t>
  </si>
  <si>
    <t>Unitary adder for societal benefits</t>
  </si>
  <si>
    <t>Program Savings Lifetime</t>
  </si>
  <si>
    <t>Actual Program Expenditures</t>
  </si>
  <si>
    <t>Rate Impact Measure Test (RIM)</t>
  </si>
  <si>
    <t>Rate Impact Measure Costs  (PV)</t>
  </si>
  <si>
    <t>Rate Impact Measure Benefits (PV)</t>
  </si>
  <si>
    <t>Rate Impact Measure
Net Benefits (PV)</t>
  </si>
  <si>
    <t>Societal
Net Benefits (PV)</t>
  </si>
  <si>
    <t>RIM Levelized Costs (PV)</t>
  </si>
  <si>
    <t>Net &amp; Gross</t>
  </si>
  <si>
    <t>Administrative Expenditures</t>
  </si>
  <si>
    <t>Incentive Expenditures</t>
  </si>
  <si>
    <t>Participant Expenditures (net of incentives)</t>
  </si>
  <si>
    <t>Program Expenditures</t>
  </si>
  <si>
    <t>Total Expenditures</t>
  </si>
  <si>
    <t>Remaining Committed Expenditures</t>
  </si>
  <si>
    <t>Total Spent and Committed Expenditures</t>
  </si>
  <si>
    <t>NOTE: Based on answers to screening questions, the savings values are reported at the:</t>
  </si>
  <si>
    <t>Site</t>
  </si>
  <si>
    <t>Available features depend on answers in Step Two</t>
  </si>
  <si>
    <t>RIM Other</t>
  </si>
  <si>
    <t>TRC PAC</t>
  </si>
  <si>
    <t>TRC SCT</t>
  </si>
  <si>
    <t>All</t>
  </si>
  <si>
    <t>TRC RIM</t>
  </si>
  <si>
    <t>PAC SCT</t>
  </si>
  <si>
    <t>PAC RIM</t>
  </si>
  <si>
    <t>SCT RIM</t>
  </si>
  <si>
    <r>
      <t xml:space="preserve">The process for completing this workbook involves </t>
    </r>
    <r>
      <rPr>
        <b/>
        <sz val="10"/>
        <rFont val="Arial"/>
        <family val="2"/>
      </rPr>
      <t>four</t>
    </r>
    <r>
      <rPr>
        <sz val="10"/>
        <rFont val="Arial"/>
        <family val="2"/>
      </rPr>
      <t xml:space="preserve"> </t>
    </r>
    <r>
      <rPr>
        <b/>
        <sz val="10"/>
        <rFont val="Arial"/>
        <family val="2"/>
      </rPr>
      <t>steps</t>
    </r>
    <r>
      <rPr>
        <sz val="10"/>
        <rFont val="Arial"/>
        <family val="2"/>
      </rPr>
      <t>:</t>
    </r>
  </si>
  <si>
    <t>Each step of the workbook is detailed below:</t>
  </si>
  <si>
    <t>Step One</t>
  </si>
  <si>
    <t>-Participant Incentives</t>
  </si>
  <si>
    <t>-Third-party Incentives</t>
  </si>
  <si>
    <t>-Staff labor, overhead</t>
  </si>
  <si>
    <t>-Internal training</t>
  </si>
  <si>
    <t>-Planning &amp; Design</t>
  </si>
  <si>
    <t>-TA &amp; On-site Audits</t>
  </si>
  <si>
    <t>-Administrative Other</t>
  </si>
  <si>
    <t>Program Administrator Expenditures</t>
  </si>
  <si>
    <t>Expenditure Categories</t>
  </si>
  <si>
    <t>Additional Expenditures</t>
  </si>
  <si>
    <t>-Participant expenditures (net of incentives)</t>
  </si>
  <si>
    <t>-Other non-administrator expenditures</t>
  </si>
  <si>
    <t>A complete list for each Expenditure Category can be viewed here:</t>
  </si>
  <si>
    <t>Step Two</t>
  </si>
  <si>
    <t>Step Three</t>
  </si>
  <si>
    <t>b) Claimed Program Savings</t>
  </si>
  <si>
    <t>a) Program Descriptions</t>
  </si>
  <si>
    <t>c) Actual Program Expenditures</t>
  </si>
  <si>
    <t>e) Key Assumptions</t>
  </si>
  <si>
    <t>Cost-Effectiveness</t>
  </si>
  <si>
    <t>Step Four</t>
  </si>
  <si>
    <t>Navigating the workbook</t>
  </si>
  <si>
    <t>Completing the workbook</t>
  </si>
  <si>
    <t>Revenue, Sales and Peak Demand for Past Four Years</t>
  </si>
  <si>
    <t>Expenditures</t>
  </si>
  <si>
    <t>Total Utility Revenue</t>
  </si>
  <si>
    <t>Utility Total Energy Sales</t>
  </si>
  <si>
    <t>Peak demand</t>
  </si>
  <si>
    <t>EE Portfolio Budget</t>
  </si>
  <si>
    <t>Planned Energy Savings</t>
  </si>
  <si>
    <t>Claimed Energy Savings</t>
  </si>
  <si>
    <t>Evaluated Energy Savings</t>
  </si>
  <si>
    <t>Planned Demand Reduction</t>
  </si>
  <si>
    <t>Claimed Demand Reduction</t>
  </si>
  <si>
    <t>Evaluated Demand Reduction</t>
  </si>
  <si>
    <t>Expenditures by Program</t>
  </si>
  <si>
    <t>Table 2: Market Sector Savings, Expenditures and Cost Effectiveness</t>
  </si>
  <si>
    <t>Table 3: Spending by Program</t>
  </si>
  <si>
    <t>Table 4: Portfolio Summary by Expenditure Type</t>
  </si>
  <si>
    <t>Table 6: Program Savings, Expenditures and Participation</t>
  </si>
  <si>
    <t>Actual Program Expenses</t>
  </si>
  <si>
    <t>Program Administrator Information</t>
  </si>
  <si>
    <t>-Program Types</t>
  </si>
  <si>
    <t>-Detailed Program Types</t>
  </si>
  <si>
    <t>-Simple Program Types</t>
  </si>
  <si>
    <t>-Participant Labels</t>
  </si>
  <si>
    <t>Gross Only</t>
  </si>
  <si>
    <t>4) Do you want to compare actual expenditures and claimed savings with planned values?</t>
  </si>
  <si>
    <t>The savings from the project location or the meter-level reduction in consumption.</t>
  </si>
  <si>
    <t>Site savings</t>
  </si>
  <si>
    <t>Title 6</t>
  </si>
  <si>
    <t>Title 7</t>
  </si>
  <si>
    <r>
      <t xml:space="preserve">STEP THREE: </t>
    </r>
    <r>
      <rPr>
        <u/>
        <sz val="20"/>
        <rFont val="Arial"/>
        <family val="2"/>
      </rPr>
      <t>Data</t>
    </r>
    <r>
      <rPr>
        <b/>
        <u/>
        <sz val="20"/>
        <rFont val="Arial"/>
        <family val="2"/>
      </rPr>
      <t xml:space="preserve"> </t>
    </r>
    <r>
      <rPr>
        <u/>
        <sz val="20"/>
        <rFont val="Arial"/>
        <family val="2"/>
      </rPr>
      <t>Inputs</t>
    </r>
  </si>
  <si>
    <r>
      <t xml:space="preserve">STEP ONE: </t>
    </r>
    <r>
      <rPr>
        <sz val="24"/>
        <rFont val="Calibri"/>
        <family val="2"/>
      </rPr>
      <t>Complete</t>
    </r>
    <r>
      <rPr>
        <b/>
        <sz val="24"/>
        <rFont val="Calibri"/>
        <family val="2"/>
      </rPr>
      <t xml:space="preserve"> </t>
    </r>
    <r>
      <rPr>
        <sz val="24"/>
        <rFont val="Calibri"/>
        <family val="2"/>
      </rPr>
      <t>Program Administrator (PA) Information</t>
    </r>
  </si>
  <si>
    <t>Answer these questions to help establish your minimum reporting requirements and desired outputs</t>
  </si>
  <si>
    <r>
      <t xml:space="preserve">Depending on the responses to the Step Two screening questionnaire, the following </t>
    </r>
    <r>
      <rPr>
        <b/>
        <i/>
        <sz val="10"/>
        <rFont val="Arial"/>
        <family val="2"/>
      </rPr>
      <t>Data Inputs</t>
    </r>
    <r>
      <rPr>
        <sz val="10"/>
        <rFont val="Arial"/>
        <family val="2"/>
      </rPr>
      <t xml:space="preserve"> sections may be available:</t>
    </r>
  </si>
  <si>
    <r>
      <t xml:space="preserve">Once the prior three steps have been completed, the </t>
    </r>
    <r>
      <rPr>
        <b/>
        <i/>
        <sz val="10"/>
        <rFont val="Arial"/>
        <family val="2"/>
      </rPr>
      <t>Data Outputs</t>
    </r>
    <r>
      <rPr>
        <sz val="10"/>
        <rFont val="Arial"/>
        <family val="2"/>
      </rPr>
      <t xml:space="preserve"> can be viewed.  Viewing the Data Outputs prior to completing Step Two, in particular, may be misleading.</t>
    </r>
  </si>
  <si>
    <r>
      <t xml:space="preserve">The </t>
    </r>
    <r>
      <rPr>
        <b/>
        <i/>
        <sz val="10"/>
        <color indexed="8"/>
        <rFont val="Arial"/>
        <family val="2"/>
      </rPr>
      <t>screening questionnaire</t>
    </r>
    <r>
      <rPr>
        <sz val="10"/>
        <color indexed="8"/>
        <rFont val="Arial"/>
        <family val="2"/>
      </rPr>
      <t xml:space="preserve"> is an </t>
    </r>
    <r>
      <rPr>
        <i/>
        <sz val="10"/>
        <color indexed="8"/>
        <rFont val="Arial"/>
        <family val="2"/>
      </rPr>
      <t>integral</t>
    </r>
    <r>
      <rPr>
        <sz val="10"/>
        <color indexed="8"/>
        <rFont val="Arial"/>
        <family val="2"/>
      </rPr>
      <t xml:space="preserve"> part of this workbook.  It is used to help define the appropriate level of information for a given PA.  There are 10 questions, which can be answered either by the PA or by the regulator.  The 10 questions must be answered to ensure the information being reported will provide the regulator(s) with at least their minimum data needs.  
The results of this questionnaire impact </t>
    </r>
    <r>
      <rPr>
        <i/>
        <sz val="10"/>
        <color indexed="8"/>
        <rFont val="Arial"/>
        <family val="2"/>
      </rPr>
      <t>both</t>
    </r>
    <r>
      <rPr>
        <sz val="10"/>
        <color indexed="8"/>
        <rFont val="Arial"/>
        <family val="2"/>
      </rPr>
      <t xml:space="preserve"> the Inputs (Step Three) and Outputs (Step Four) that are available to the user, so it is </t>
    </r>
    <r>
      <rPr>
        <b/>
        <sz val="10"/>
        <color indexed="8"/>
        <rFont val="Arial"/>
        <family val="2"/>
      </rPr>
      <t>critical</t>
    </r>
    <r>
      <rPr>
        <sz val="10"/>
        <color indexed="8"/>
        <rFont val="Arial"/>
        <family val="2"/>
      </rPr>
      <t xml:space="preserve"> the questionnaire should be answered </t>
    </r>
    <r>
      <rPr>
        <i/>
        <sz val="10"/>
        <color indexed="8"/>
        <rFont val="Arial"/>
        <family val="2"/>
      </rPr>
      <t>before</t>
    </r>
    <r>
      <rPr>
        <sz val="10"/>
        <color indexed="8"/>
        <rFont val="Arial"/>
        <family val="2"/>
      </rPr>
      <t xml:space="preserve"> data is entered in Step Three and Step Four.</t>
    </r>
  </si>
  <si>
    <t>Other aspects of the workbook</t>
  </si>
  <si>
    <t>EE Portfolio Summary by Expenditure Type</t>
  </si>
  <si>
    <t>EE Program Expenditure Summary</t>
  </si>
  <si>
    <t>Expenditure Type</t>
  </si>
  <si>
    <t>Educational kits that include energy saving equipment</t>
  </si>
  <si>
    <t>Notes</t>
  </si>
  <si>
    <t>5) Are you also reporting evaluated savings now?</t>
  </si>
  <si>
    <t>Portfolio Expenditures and Savings by Year</t>
  </si>
  <si>
    <t>Planned Program Budgets</t>
  </si>
  <si>
    <t>Cost-effectiveness Test Results</t>
  </si>
  <si>
    <t xml:space="preserve">This workbook is designed to create an annual report by the Program Administrator (PA) to their regulator or oversite agency that provides information on energy savings, costs and participation values. </t>
  </si>
  <si>
    <r>
      <t xml:space="preserve">Complete the </t>
    </r>
    <r>
      <rPr>
        <b/>
        <i/>
        <sz val="10"/>
        <color indexed="8"/>
        <rFont val="Arial"/>
        <family val="2"/>
      </rPr>
      <t>PA information</t>
    </r>
    <r>
      <rPr>
        <i/>
        <sz val="10"/>
        <color indexed="8"/>
        <rFont val="Arial"/>
        <family val="2"/>
      </rPr>
      <t xml:space="preserve">, </t>
    </r>
    <r>
      <rPr>
        <sz val="10"/>
        <color indexed="8"/>
        <rFont val="Arial"/>
        <family val="2"/>
      </rPr>
      <t>including name, fuel type, docket number associated with the programs.  Note that dual-fuel utilities will need to complete a separate workbook for each fuel.</t>
    </r>
  </si>
  <si>
    <r>
      <t xml:space="preserve">Once the first two steps have been completed, the user should enter data for their portfolio in the order that the data fields are presented.  There are </t>
    </r>
    <r>
      <rPr>
        <b/>
        <sz val="10"/>
        <rFont val="Arial"/>
        <family val="2"/>
      </rPr>
      <t xml:space="preserve">five </t>
    </r>
    <r>
      <rPr>
        <b/>
        <i/>
        <sz val="10"/>
        <rFont val="Arial"/>
        <family val="2"/>
      </rPr>
      <t xml:space="preserve">Data Input </t>
    </r>
    <r>
      <rPr>
        <b/>
        <sz val="10"/>
        <rFont val="Arial"/>
        <family val="2"/>
      </rPr>
      <t>sections</t>
    </r>
    <r>
      <rPr>
        <sz val="10"/>
        <rFont val="Arial"/>
        <family val="2"/>
      </rPr>
      <t xml:space="preserve"> that should be completed by all users and in their assigned order:</t>
    </r>
  </si>
  <si>
    <t>d) Cost-effectiveness Test Results</t>
  </si>
  <si>
    <t>There are four Program Administrator 'Expenditure Categories' used for tracking EE costs.  They are divided into the following:</t>
  </si>
  <si>
    <t>-Evaluation, Measurement &amp; Verification (EM&amp;V)</t>
  </si>
  <si>
    <t>Costs to validate savings within the utility program (i.e. customer projects) and outside of independent EM&amp;V</t>
  </si>
  <si>
    <t>Costs incurred by the participant net of the financial incentives received</t>
  </si>
  <si>
    <t>Demand_Response</t>
  </si>
  <si>
    <t>Low_Income</t>
  </si>
  <si>
    <t>Commercial_Industrial</t>
  </si>
  <si>
    <t>Industrial_Agriculture</t>
  </si>
  <si>
    <t>CrossSectoral_Other</t>
  </si>
  <si>
    <t>Program Description</t>
  </si>
  <si>
    <t>Who was the other Program Administrator?</t>
  </si>
  <si>
    <t>Program Details &amp; Descriptions</t>
  </si>
  <si>
    <t>MWh</t>
  </si>
  <si>
    <t>CrossSector_Other</t>
  </si>
  <si>
    <t>Cross Sector &amp; Other</t>
  </si>
  <si>
    <t>MW</t>
  </si>
  <si>
    <t>Was this program jointly administered?</t>
  </si>
  <si>
    <t>-</t>
  </si>
  <si>
    <t>Residential New Construction (example)</t>
  </si>
  <si>
    <t>Staff labor, overhead ($)</t>
  </si>
  <si>
    <t>Planning &amp; Design ($)</t>
  </si>
  <si>
    <t>Administrative Other ($)</t>
  </si>
  <si>
    <t>Subtotal ($)</t>
  </si>
  <si>
    <t>Marketing, Education and Outreach ($)</t>
  </si>
  <si>
    <t>EM&amp;V ($)</t>
  </si>
  <si>
    <t>Participant Incentives ($)</t>
  </si>
  <si>
    <t>Non-administrative Other ($)</t>
  </si>
  <si>
    <t>Program Expenditures ($)</t>
  </si>
  <si>
    <t>Total Expenditures ($)</t>
  </si>
  <si>
    <t>Remaining Committed Expenditures ($)</t>
  </si>
  <si>
    <t>Total Spent and Committed Expenditures ($)</t>
  </si>
  <si>
    <t>Total Budget ($)</t>
  </si>
  <si>
    <t>Claimed Incentive</t>
  </si>
  <si>
    <t>Proceeding information</t>
  </si>
  <si>
    <t>Shared Savings Mechanism</t>
  </si>
  <si>
    <t>Bonus Mechanism</t>
  </si>
  <si>
    <t>Capitalization</t>
  </si>
  <si>
    <t>Capitalization at higher ROE</t>
  </si>
  <si>
    <t>Input values</t>
  </si>
  <si>
    <t>Calculated values</t>
  </si>
  <si>
    <t>Planned Savings</t>
  </si>
  <si>
    <t>Claimed Savings</t>
  </si>
  <si>
    <t>Evaluated Savings</t>
  </si>
  <si>
    <t>Program Administrator Incentives</t>
  </si>
  <si>
    <t>Customer sector &amp; Portfolio</t>
  </si>
  <si>
    <t>EE Finance</t>
  </si>
  <si>
    <t>Energy Efficiency Finance</t>
  </si>
  <si>
    <t>Loan Loss Reserve</t>
  </si>
  <si>
    <t>Debt Service</t>
  </si>
  <si>
    <t>Guaranteed Payment on Default</t>
  </si>
  <si>
    <t>Subordinate Capital</t>
  </si>
  <si>
    <t>Interest Rate Buydown</t>
  </si>
  <si>
    <t>Credit enhancement</t>
  </si>
  <si>
    <t>Do you evaluate your finance program spending and savings?</t>
  </si>
  <si>
    <t>EE Finance Proceeding Docket:</t>
  </si>
  <si>
    <t>Green bank</t>
  </si>
  <si>
    <t xml:space="preserve">The workbook is organized so that it is navigable from within the screen without using the tabs.  Some users may find it helpful to change the visibility of the tabs in this workbook.  In order to do so, simply go to File&gt;Options&gt;Advanced, scroll down to see "Display Options for this Workbook" then change the toggle on "Show sheet tabs". 
In addition, the Main Menu can be used to easily navigate to specific sections of the workbook in order to find or edit specific information.
</t>
  </si>
  <si>
    <r>
      <rPr>
        <b/>
        <sz val="10"/>
        <rFont val="Arial"/>
        <family val="2"/>
      </rPr>
      <t>Step One:</t>
    </r>
    <r>
      <rPr>
        <sz val="10"/>
        <rFont val="Arial"/>
        <family val="2"/>
      </rPr>
      <t xml:space="preserve">        Complete Program Administrator (PA) Information
</t>
    </r>
    <r>
      <rPr>
        <b/>
        <sz val="10"/>
        <rFont val="Arial"/>
        <family val="2"/>
      </rPr>
      <t>Step Two:</t>
    </r>
    <r>
      <rPr>
        <sz val="10"/>
        <rFont val="Arial"/>
        <family val="2"/>
      </rPr>
      <t xml:space="preserve">        Complete Screening Questionnaire
</t>
    </r>
    <r>
      <rPr>
        <b/>
        <sz val="10"/>
        <rFont val="Arial"/>
        <family val="2"/>
      </rPr>
      <t>Step Three:</t>
    </r>
    <r>
      <rPr>
        <sz val="10"/>
        <rFont val="Arial"/>
        <family val="2"/>
      </rPr>
      <t xml:space="preserve">     Data Inputs
</t>
    </r>
    <r>
      <rPr>
        <b/>
        <sz val="10"/>
        <rFont val="Arial"/>
        <family val="2"/>
      </rPr>
      <t>Step Four:</t>
    </r>
    <r>
      <rPr>
        <sz val="10"/>
        <rFont val="Arial"/>
        <family val="2"/>
      </rPr>
      <t xml:space="preserve">       Data Outputs</t>
    </r>
  </si>
  <si>
    <t>Are interactive effects included in the reported savings for this program?</t>
  </si>
  <si>
    <t>(Yes or No)</t>
  </si>
  <si>
    <t>Define interactive effects</t>
  </si>
  <si>
    <t>Program year definition</t>
  </si>
  <si>
    <t>Upstream or Midstream Incentives ($)</t>
  </si>
  <si>
    <t>Participant Expenditures (net of participant incentives) ($)</t>
  </si>
  <si>
    <t>Costs of processing applications for all types of incentives and rebates</t>
  </si>
  <si>
    <t>Program administrator personnel training costs</t>
  </si>
  <si>
    <t>Technical assistance</t>
  </si>
  <si>
    <t>Technical assistance and on-site audits ($)</t>
  </si>
  <si>
    <t>Upstream or Midstream Incentives</t>
  </si>
  <si>
    <t>Promotional events targeting potential participants</t>
  </si>
  <si>
    <t>Payments to consultants for preparation/update of Deemed Savings and Technical Reference Manuals</t>
  </si>
  <si>
    <t>Other costs that are not paid by either the participants or program administrators</t>
  </si>
  <si>
    <t>Planning/ Evaluation/Other Programmatic Support</t>
  </si>
  <si>
    <t>Acknowledgement</t>
  </si>
  <si>
    <t>2) What level are your programs screened for cost-effectiveness for regulatory purposes?</t>
  </si>
  <si>
    <r>
      <t xml:space="preserve">Incentive Mechanism Type </t>
    </r>
    <r>
      <rPr>
        <sz val="12"/>
        <rFont val="Calibri"/>
        <family val="2"/>
      </rPr>
      <t>(select all that apply)</t>
    </r>
  </si>
  <si>
    <t>Claimed PA Incentive ($):</t>
  </si>
  <si>
    <t>Time period for the claimed PA Incentive</t>
  </si>
  <si>
    <t>PA Incentive Proceeding Docket:</t>
  </si>
  <si>
    <t>Describe the methodology used to calculate the Claimed PA Incentive</t>
  </si>
  <si>
    <t>Cost-Plus</t>
  </si>
  <si>
    <t>If yes, what is your definition of a "green bank"</t>
  </si>
  <si>
    <t>Baseline</t>
  </si>
  <si>
    <t>Approved EE Charge</t>
  </si>
  <si>
    <t>Naturally occuring</t>
  </si>
  <si>
    <t>Naturally occurring energy savings</t>
  </si>
  <si>
    <t>7) Do you report savings at site or savings at the site plus T&amp;D losses between site and the power plant?</t>
  </si>
  <si>
    <t>Program Notes</t>
  </si>
  <si>
    <t>Site plus T&amp;D losses</t>
  </si>
  <si>
    <t>Methodology for calculating T&amp;D losses between the site and the power plant</t>
  </si>
  <si>
    <t>Monetization of emissions</t>
  </si>
  <si>
    <t>Included</t>
  </si>
  <si>
    <t>Line Demand Losses</t>
  </si>
  <si>
    <t>Line Energy Losses</t>
  </si>
  <si>
    <t>Program Data - Prior Two Years</t>
  </si>
  <si>
    <t>Portfolio Data - Prior Five Years</t>
  </si>
  <si>
    <t>#1b</t>
  </si>
  <si>
    <t>Rebates and incentives received by the program participant</t>
  </si>
  <si>
    <t>Midstream program incentives</t>
  </si>
  <si>
    <t>T&amp;D losses from the site to the power plant</t>
  </si>
  <si>
    <t>The savings from the site or the meter plus the savings from reduced transmission and distribution (T&amp;D) losses between the site and the power plant.</t>
  </si>
  <si>
    <t>Non-Energy Benefits included in Cost-Effectiveness Tests</t>
  </si>
  <si>
    <t>Included in which Test(s)</t>
  </si>
  <si>
    <t>Participant Health Impacts</t>
  </si>
  <si>
    <t>Employee Productivity</t>
  </si>
  <si>
    <t>Portfolio notes</t>
  </si>
  <si>
    <t>Other notes</t>
  </si>
  <si>
    <t>Air Quality Impacts</t>
  </si>
  <si>
    <t>Water Quantity and Quality Impcts</t>
  </si>
  <si>
    <t>Other Economic Considerations</t>
  </si>
  <si>
    <t>Societal Risk and Energy Security</t>
  </si>
  <si>
    <t>Reduction of Effects of Termination of Service</t>
  </si>
  <si>
    <t>Avoidance of Uncollectible Bills for Utilities</t>
  </si>
  <si>
    <t>To some degree, power plants generally control emissions of some pollutants to the atmosphere; the balance goes up the stack. Some emissions are harmful to human health and welfare as they are emitted; others contribute to chemical reactions in the atmosphere, creating harmful contaminants while airborne.</t>
  </si>
  <si>
    <t>Lazar, J. and K. Colburn. 2013. "Recognizing the Full Value of Energy Efficiency (What's Under the Feel-Good Frosting of the World's Most Valuable Layer Cake of Benefits)". Regulatory Assistance Project. September.</t>
  </si>
  <si>
    <t xml:space="preserve">Comparsion of program administrator costs to supply-side resource costs.  The program administrator cost test, or PACT, was originally named the utility cost test (UCT). As program management has expanded to government agencies, nonprofit groups, and other parties, the term “program administrator cost test” has come into use, but the computations are the same. </t>
  </si>
  <si>
    <t>National Action Plan for Energy Efficiency (NAPEE). 2008. "Understanding Cost-Effectiveness of Energy Efficiency Programs". November.</t>
  </si>
  <si>
    <t>Comparison of program administrator and customer costs to utility resource savings.</t>
  </si>
  <si>
    <t>Comparison of society's costs of energy efficiency to resource savings and non-cash costs and benefits.</t>
  </si>
  <si>
    <t>Utilities use massive amounts of water for power plant operations. Although some discharge of pollutants is regulated, virtually all steam electric power plants (i.e., coal and natural gas plants) produce effluent that may adversely affect the biosphere.</t>
  </si>
  <si>
    <t>Non-Energy Benefits to Participants</t>
  </si>
  <si>
    <t>O&amp;M Cost Savings</t>
  </si>
  <si>
    <t>Benefits Unique to Low-Income Consumers</t>
  </si>
  <si>
    <t>Comfort</t>
  </si>
  <si>
    <t>Do  you want to enter the NTG by its components?</t>
  </si>
  <si>
    <t>When efficiency measures are installed in residences and businesses, improvements to indoor air quality, moisture. Non-Energy Benefits to Participants control, and other environmental health elements often occur.</t>
  </si>
  <si>
    <t xml:space="preserve">Improved working environment can result in higher labor productivity.  For example, air conditioning is an important investment in hot climates even though it consumes a lot of energy.  </t>
  </si>
  <si>
    <t>The reduction in energy and demand that is reported by the program administrator for the current year being reported.  These values may be either ex ante or ex post values.</t>
  </si>
  <si>
    <t>The reduction in energy and demand that is reported after EM&amp;V occurs to the portfolio for the current year being reported.  These values may be either ex ante or ex post values.</t>
  </si>
  <si>
    <t>Site savings plus the T&amp;D losses between the site and the power plant.</t>
  </si>
  <si>
    <t>Source Savings</t>
  </si>
  <si>
    <t>Costs incurred by the participant minus financial incentives received by the participant.</t>
  </si>
  <si>
    <t>The impact of short supply or interruption of power supply and the impact that this may place on the broader economic region.</t>
  </si>
  <si>
    <t>Utility capitalizes the annual cost of the program over the first set of years of the lifetime of the installed measures.</t>
  </si>
  <si>
    <t>Utility is able to fully recover program costs.  As an incentive, the utility is rewarded an additional % of total program costs.  The incentive level typically is tied to achievement of energy (and/or demand) savings goals.</t>
  </si>
  <si>
    <t>Utility receives a financial incentive based on the program expenditures, not performance.  The utility would be able to recover their costs plus an additional fee.</t>
  </si>
  <si>
    <t>The market effects of reduced energy use that occurr without utility programs.</t>
  </si>
  <si>
    <t xml:space="preserve">Financial incentives provided to the program administrator based on either the performance of energy efficiency programs or the program expenditures.  </t>
  </si>
  <si>
    <t>The energy consumption would have occurred during the same period had the efficiency measure not been installed.</t>
  </si>
  <si>
    <t>1b) Do your reported gross savings values account for naturally occurring energy savings?</t>
  </si>
  <si>
    <t>8) Do you account for interactive effects in your reported savings values? (see glossary for definition)</t>
  </si>
  <si>
    <r>
      <t xml:space="preserve">Portfolio Expenditures
</t>
    </r>
    <r>
      <rPr>
        <sz val="10"/>
        <rFont val="Calibri"/>
        <family val="2"/>
      </rPr>
      <t>(c)</t>
    </r>
  </si>
  <si>
    <t>Do  you want to enter the NTGs by their components?</t>
  </si>
  <si>
    <r>
      <t xml:space="preserve">Description </t>
    </r>
    <r>
      <rPr>
        <i/>
        <sz val="10"/>
        <rFont val="Calibri"/>
        <family val="2"/>
      </rPr>
      <t>(if different from glossary)</t>
    </r>
  </si>
  <si>
    <t>% of Retail Sales</t>
  </si>
  <si>
    <t>Reporting notes</t>
  </si>
  <si>
    <t xml:space="preserve">   </t>
  </si>
  <si>
    <t>Describe your energy efficiency financing</t>
  </si>
  <si>
    <t>Do ratepayer funds support a Green Bank?</t>
  </si>
  <si>
    <t># of loans</t>
  </si>
  <si>
    <t>Secured Loan</t>
  </si>
  <si>
    <t>Unsecured Loan</t>
  </si>
  <si>
    <t>Leases</t>
  </si>
  <si>
    <t>On-bill loans</t>
  </si>
  <si>
    <t>Payouts from reserve funds</t>
  </si>
  <si>
    <t>Administration</t>
  </si>
  <si>
    <t>Size ($)</t>
  </si>
  <si>
    <t>Expenses ($)</t>
  </si>
  <si>
    <t>Average interest rate</t>
  </si>
  <si>
    <t>Which financial instrument(s) do you use?</t>
  </si>
  <si>
    <t>Which credit enhancement(s) do you use?</t>
  </si>
  <si>
    <t>Total loan volume ($)</t>
  </si>
  <si>
    <t>LBNL adapted the tool from a reporting template developed by the Arkansas Public Service Commission.</t>
  </si>
  <si>
    <t>The regular interest and principal payments that customers are obligated to make on a financial product. These payments may be made on a monthly, quarterly, semi-annual, or annual basis depending on the financial product.</t>
  </si>
  <si>
    <t>Enables lenders to recover all potential losses in the event of borrower default. Program administrators can limit the total amount of loans they will guarantee or can offer an unlimited guarantee for any loans.</t>
  </si>
  <si>
    <t>A loan in which a borrower pledges some asset as collateral for the loan.</t>
  </si>
  <si>
    <t>A loan that can be repaid on a customer's utility bill.</t>
  </si>
  <si>
    <t>An arrangement in which one party pays another party for the use and possession of an asset or a service.</t>
  </si>
  <si>
    <t>Loan capital % from:</t>
  </si>
  <si>
    <t>Ratepayer funds (%)</t>
  </si>
  <si>
    <t>Private funds (%)</t>
  </si>
  <si>
    <t>Utility shareholder funds (%)</t>
  </si>
  <si>
    <t>Other funds (%)</t>
  </si>
  <si>
    <t>Can customer-funded rebates or incentives be combined with EE financing?</t>
  </si>
  <si>
    <t>Used/Not used</t>
  </si>
  <si>
    <t>Target Gross Energy Savings</t>
  </si>
  <si>
    <t>Actual Gross Energy Savings</t>
  </si>
  <si>
    <t>(%)</t>
  </si>
  <si>
    <t>Goal Achievement</t>
  </si>
  <si>
    <t>% of Target Achieved</t>
  </si>
  <si>
    <t>Table 1: Portfolio Savings, Expenditures, Cost Effectiveness, Goals &amp; Assumptions</t>
  </si>
  <si>
    <t>Total Claimed Net Annual Electric Savings (MWh)</t>
  </si>
  <si>
    <t>Total Projected Gross Annual Electricity Savings (MWh)</t>
  </si>
  <si>
    <t>Total Projected Net Annual Electricity Savings (MWh)</t>
  </si>
  <si>
    <t>Total Evaluated Gross Annual Electricity Savings (MWh)</t>
  </si>
  <si>
    <t>Total Evaluated Net Annual Electricity Savings (MWh)</t>
  </si>
  <si>
    <r>
      <t xml:space="preserve">Demand Savings Assumptions </t>
    </r>
    <r>
      <rPr>
        <i/>
        <sz val="10"/>
        <rFont val="Calibri"/>
        <family val="2"/>
      </rPr>
      <t>(time period and methodology for which demand savings is determined)</t>
    </r>
  </si>
  <si>
    <t xml:space="preserve">The reduction in energy and demand that was projected for the program year being reported. </t>
  </si>
  <si>
    <t xml:space="preserve">Contributions of capital to a loan or pool of loans which are accorded secondary priority for recovery in the event of default. A supplier of subordinate capital would have lower priority recourse than a primary supplier of capital. </t>
  </si>
  <si>
    <t>A sum paid to a lender by a third party, such as a program administrator, in order to reduce the effective interest rate to the borrower (a program participant). This upfront payment is based on the difference between the sum of all principal and interest payments that a lender would be projected to receive at the market-based interest rate and the sum of payments that the lender would receive from the target (incentivized) interest rate—adjusted for the time value of money.</t>
  </si>
  <si>
    <t>A third-party manager and operator of a program that has a contract with a program administrator who oversees the entire energy efficiency portfolio.</t>
  </si>
  <si>
    <t>Utility capitalizes the annual cost of the program over the first set of years of the lifetime of the installed measures.  Authorized ROE is increased by a specific number of basis points for these EE investments.</t>
  </si>
  <si>
    <t>There is a different mix of capital and labor used in the electricity production and demand-side electricity efficiency industries.  As a result, the labor market and the multiplier effect of wage spending can change when investments are shifted from production to efficiency.</t>
  </si>
  <si>
    <t>Employment and Other Economic Impacts</t>
  </si>
  <si>
    <t>Demand Savings</t>
  </si>
  <si>
    <t>Participant spillover</t>
  </si>
  <si>
    <t>Non-participant spillover</t>
  </si>
  <si>
    <t>Freerider</t>
  </si>
  <si>
    <t xml:space="preserve">A program participant who would have taken the same efficiency-increasing action as defined by the program in the absence of the program’s incentive or other inducement. </t>
  </si>
  <si>
    <t xml:space="preserve">Efficiency-increasing actions by a program participant due partly or wholly to the influence of a program, but not explicitly accounted for in program gross savings reporting or budgeting—in particular, not resulting directly from program financial incentives or other actions (e.g., training). </t>
  </si>
  <si>
    <t xml:space="preserve">Efficiency-increasing actions by a non-program participant due partly or wholly to the influence of a program, but not explicitly accounted for in program gross savings reporting or budgeting—in particular, not resulting directly from program financial incentives or other actions (e.g., training). </t>
  </si>
  <si>
    <t xml:space="preserve">State &amp; Local Energy Efficiency Action (SEEAction) Network. 2012. Energy Efficiency Program Impact Evaluation Guide. Report DOE/EE-0829, prepared by Steven R. Schiller, Schiller Consulting, Inc., December. </t>
  </si>
  <si>
    <t>Annual Incremental Savings (MWh/MW)</t>
  </si>
  <si>
    <t>Total Claimed Gross Annual Electric/Demand Savings (MWh/MW)</t>
  </si>
  <si>
    <t xml:space="preserve"> Gross annual incremental electricity/demand savings as reported by an implementer or administrator, using their own staff and/or an evaluation consulting firm, after the subject energy efficiency activities have been completed in the defined geographic area (e.g., a utility territory within a state). </t>
  </si>
  <si>
    <r>
      <t xml:space="preserve">The 'yellow' shaded cells are cells that require data from the user.  </t>
    </r>
    <r>
      <rPr>
        <b/>
        <sz val="10"/>
        <color indexed="8"/>
        <rFont val="Arial"/>
        <family val="2"/>
      </rPr>
      <t>You can only enter data in the yellow cells.</t>
    </r>
    <r>
      <rPr>
        <sz val="10"/>
        <color indexed="8"/>
        <rFont val="Arial"/>
        <family val="2"/>
      </rPr>
      <t xml:space="preserve">  Input the requested units as indicated by the workbook (for example if the request is MW provide the data in MW or if it is MWh provide the data in MWh).</t>
    </r>
  </si>
  <si>
    <t>Notes on changes in the portfolio, either between the prior two years or with the primary program year being reported</t>
  </si>
  <si>
    <t>Many energy efficiency measures increase consumer comfort. One of the most obvious of these is the use of air sealing (guided by blower-door tests) to reduce drafts, moisture, mold and rot, and improve heat balance throughout a home.</t>
  </si>
  <si>
    <t xml:space="preserve">A credit enhancement is anything that improves the chances that financing will be repaid to the capital provider. Sometimes a credit enhancement involves setting aside some funds to cover potential losses in case of nonpayment. A credit enhancement can take one of several forms: loan loss reserves, loan guarantees, loan loss insurance, debt service reserves, and subordinated/senior capital structure. </t>
  </si>
  <si>
    <t>Site-level demand reduction during the system peak period.</t>
  </si>
  <si>
    <t xml:space="preserve">The simplest example is a rebate paid to the customer for the purchase of an efficient appliance. However, as programs have grown in scope and complexity, so has the definition of an incentive. Two additional types of incentive are common: direct install costs and upstream payments. In many cases, the utility performs or pays for the labor and installation associated with an efficiency measure. Such payments, which are not for the equipment itself, but nevertheless reduce the cost to the customer, are considered direct install costs. Another approach, which is now common for CFL programs, calls for utilities to pay incentives directly to manufacturers and distributors. These upstream payments lower the retail cost of the product, though no rebate is paid directly to the customer. </t>
  </si>
  <si>
    <t>A loan loss reserve fund provides partial risk coverage to lenders - usually funds set aside in escrow - that would cover a pre-specified amount of loan losses.</t>
  </si>
  <si>
    <t>The net-to-gross (NTG) ratio is the portion (it can be less than or greater than 1.0) of gross savings (those that occur irrespective of whether they are caused by the program or not) that are attributed to the program being evaluated.  The net (energy and/or demand) savings are the changes in energy consumption or demand that are attributable to an energy efficiency program.</t>
  </si>
  <si>
    <t>The difference in O&amp;M expenses between the energy efficiency measure and the baseline over the lifetime of the measure.  For example, replacing an older, less efficient air-conditioner with a new more efficient unit will also avoid multiple service calls on the older unit, simply because it is replaced with a new unit.</t>
  </si>
  <si>
    <t>For example, energy efficiency, may reduce energy import dependence, and direct a greater percentage of its consumption to in-state, employment-intensive goods and services, whose supply chains also largely reside within the state, thereby creating a “multiplier” effect of job generation.</t>
  </si>
  <si>
    <t>Reducing low-income household energy bills reduces the probability of the household being unable to afford their energy bill, and therefore face termination of service. When customers don’t pay their bills, utilities will begin a process that can ultimately lead to disconnecting the customer’s electric service. This process requires staff time, notices to the customer, and so forth. In short, it imposes costs on the utility. It can also impose costs on the customer in the form of their time, spoiled food in refrigerators and freezers, and the like.</t>
  </si>
  <si>
    <t>Utility retails a certain percentage of the present value of net forecasted total resource benefits from the portfolio of EE programs.  Also known as a Shared Benefits Mechanism or Incentive.</t>
  </si>
  <si>
    <t>A loan issued and supported only by the borrower's creditworthiness and not by a type of collateral.</t>
  </si>
  <si>
    <t>Comparison of administrator costs and utility bill reductions to supply-side resource costs.</t>
  </si>
  <si>
    <t>Utility rates are designed with a “provision for uncollectible accounts” that recognizes that not all bills will be collected. These costs are normally borne by all other consumers of the utility. To the extent that low-income energy efficiency programs succeed in reducing utility bills, the magnitude of these uncollectible accounts will be reduced, thus providing savings to the utility system and nonparticipants in the form of lower utility bills, and should be accounted for as utility system benefits in Section 4. However, some costs associated with energy service to low-income consumers are borne by payment assistance programs such as the Low-Income Home Energy Assistance Program, a federal tax-funded program. To the extent that non-utility funding is used to support low-income energy services, this is a societal benefit.</t>
  </si>
  <si>
    <t>Low-income consumers may derive benefits from energy efficiency programs that customers able to make regular bill payments do not experience. To the extent that energy efficiency programs help to avoid curtailment of service, for example, these customers will avoid food spoilage or even more dire health consequences of being without electric service. Although social service agencies may assist with bill payment and restoration of service, the customer still suffers from the outage in ways that are never compensated.</t>
  </si>
  <si>
    <t>Table 8: Comparison with Last Year's Data</t>
  </si>
  <si>
    <t>9) Do you have an energy efficiency program that allows customers to finance projects?</t>
  </si>
  <si>
    <t>Delivery</t>
  </si>
  <si>
    <t>Delivery staff labor</t>
  </si>
  <si>
    <t>Call center</t>
  </si>
  <si>
    <t>Measurement &amp; verification of energy savings</t>
  </si>
  <si>
    <t>Delivery other</t>
  </si>
  <si>
    <t>10) Do you report a claimed program administrator incentive?</t>
  </si>
  <si>
    <t>Source of target baseline retail sales</t>
  </si>
  <si>
    <t>Program year being reported</t>
  </si>
  <si>
    <t>EE proceeding docket #</t>
  </si>
  <si>
    <t>Date EE docket was filed</t>
  </si>
  <si>
    <t>Training</t>
  </si>
  <si>
    <t>Tracking system and database development/update costs</t>
  </si>
  <si>
    <t>Behavioral feedback home energy reports</t>
  </si>
  <si>
    <t>Request for proposal preparation and review</t>
  </si>
  <si>
    <t>Technical assistance and on-site audits</t>
  </si>
  <si>
    <t>"No touch" audits.</t>
  </si>
  <si>
    <t>Personnel costs for performing delivery functions (utility or 3rd party administrator) such as customer sales</t>
  </si>
  <si>
    <t>Personnel costs for performing general portfolio marketing functions</t>
  </si>
  <si>
    <t>Program planning &amp; design cost</t>
  </si>
  <si>
    <t>Portfolio planning &amp; design cost</t>
  </si>
  <si>
    <t>Consultants used for portfolio and program design and planning</t>
  </si>
  <si>
    <t>Market research &amp; customer targeting</t>
  </si>
  <si>
    <t>The impact of reducing energy use from one measure or end-use on the energy use of other measures or end-uses.  
An example of this is high efficient lighting, which gives off less waste heat than lower efficient lighting.  This reduction in waste heat affects heating, ventilating, and cooling (HVAC) energy requirements. These effects vary based on space conditioning mode, saturation of space heating and cooling technologies and their relative efficiencies and climate zones. The influence of climate zone on interactive effects depends on a variety of house-specific factors. In cooling-dominated climates, the interactive effects are positive, resulting in additional savings due to decreased cooling load. However, in heating-dominated climates, the interactive effects are negative, with decreased savings due to increased heating load.</t>
  </si>
  <si>
    <t>Some of the required inputs, shown below, are selected from dropdown lists.  You can view those lists from here:</t>
  </si>
  <si>
    <t>Sector order</t>
  </si>
  <si>
    <t>Training ($)</t>
  </si>
  <si>
    <t>Delivery staff labor ($)</t>
  </si>
  <si>
    <t>Delivery other ($)</t>
  </si>
  <si>
    <t>Delivery Expenditures</t>
  </si>
  <si>
    <t>Portfolio, Reporting &amp; Other Notes</t>
  </si>
  <si>
    <t>Hoffman, Ian M., G. Rybka, G. Leventis, C.A. Goldman, L. Schwartz, M.A. Billingsley and S.R. Schiller 2015. “The Total Cost of Saving Electricity Through Utility Customer-Funded Energy Efficiency Programs: Estimates at the National, State, Sector and Program Level” April.</t>
  </si>
  <si>
    <t>Meier, A. K. 1984. The Cost of Conserved Energy as an Investment Statistic. Lawrence Berkeley National Laboratory. ESL-IE-84-04-109.</t>
  </si>
  <si>
    <r>
      <rPr>
        <b/>
        <sz val="20"/>
        <color theme="0"/>
        <rFont val="Arial"/>
        <family val="2"/>
      </rPr>
      <t>STEP TWO:</t>
    </r>
    <r>
      <rPr>
        <sz val="18"/>
        <color theme="0"/>
        <rFont val="Arial"/>
        <family val="2"/>
      </rPr>
      <t xml:space="preserve"> Answer</t>
    </r>
    <r>
      <rPr>
        <sz val="20"/>
        <color theme="0"/>
        <rFont val="Arial"/>
        <family val="2"/>
      </rPr>
      <t xml:space="preserve"> </t>
    </r>
    <r>
      <rPr>
        <sz val="18"/>
        <color theme="0"/>
        <rFont val="Arial"/>
        <family val="2"/>
      </rPr>
      <t>screening questions</t>
    </r>
  </si>
  <si>
    <t>Table 5: Results Detailed by Program</t>
  </si>
  <si>
    <t>Table 7: Portfolio Expenditures and Savings by Year</t>
  </si>
  <si>
    <t>Common practice</t>
  </si>
  <si>
    <t>Existing conditions</t>
  </si>
  <si>
    <t>Data Outputs</t>
  </si>
  <si>
    <t>Question #</t>
  </si>
  <si>
    <t>Question_Category</t>
  </si>
  <si>
    <t>Question_Response</t>
  </si>
  <si>
    <t>Main Menu</t>
  </si>
  <si>
    <t>Program Descriptions</t>
  </si>
  <si>
    <t>Program Narrative</t>
  </si>
  <si>
    <t>Question_Response_values</t>
  </si>
  <si>
    <t>Prior Years</t>
  </si>
  <si>
    <t>Portfolio Statistics</t>
  </si>
  <si>
    <t>Code or Standard</t>
  </si>
  <si>
    <t>Dynamic (e.g. changes over life of measure/project)</t>
  </si>
  <si>
    <t>Multiple</t>
  </si>
  <si>
    <t>Describe baseline(s) used if "other", "dynamic", or "multiple" were used</t>
  </si>
  <si>
    <t>Rec1</t>
  </si>
  <si>
    <t>Rec2</t>
  </si>
  <si>
    <t>Rec3</t>
  </si>
  <si>
    <t>Planned Savings - No IE</t>
  </si>
  <si>
    <t>Planned Savings - No NTG</t>
  </si>
  <si>
    <t>Planned Savings - No IE No NTG</t>
  </si>
  <si>
    <t>Planned NTG</t>
  </si>
  <si>
    <t>Claimed Savings - No IE</t>
  </si>
  <si>
    <t>Claimed Savings - No NTG</t>
  </si>
  <si>
    <t>Claimed Savings - No IE No NTG</t>
  </si>
  <si>
    <t>Claimed NTG</t>
  </si>
  <si>
    <t>Evaluated Savings - No IE</t>
  </si>
  <si>
    <t>Evaluated Savings - No NTG</t>
  </si>
  <si>
    <t>Evaluated Savings No IE No NTG</t>
  </si>
  <si>
    <t>Evaluated NTG</t>
  </si>
  <si>
    <t>Program All</t>
  </si>
  <si>
    <t>Program TRC</t>
  </si>
  <si>
    <t>Program PAC</t>
  </si>
  <si>
    <t>Program SCT</t>
  </si>
  <si>
    <t>Program RIM</t>
  </si>
  <si>
    <t>Program TRC PAC</t>
  </si>
  <si>
    <t>Program TRC SCT</t>
  </si>
  <si>
    <t>Program TRC RIM</t>
  </si>
  <si>
    <t>Program PAC SCT</t>
  </si>
  <si>
    <t>Program PAC RIM</t>
  </si>
  <si>
    <t>Program SCT RIM</t>
  </si>
  <si>
    <t>Program Other TRC</t>
  </si>
  <si>
    <t>Program Other PAC</t>
  </si>
  <si>
    <t>Program Other SCT</t>
  </si>
  <si>
    <t>Program Other RIM</t>
  </si>
  <si>
    <t>Portfolio All</t>
  </si>
  <si>
    <t>Portfolio TRC</t>
  </si>
  <si>
    <t>Portfolio PAC</t>
  </si>
  <si>
    <t>Portfolio SCT</t>
  </si>
  <si>
    <t>Portfolio RIM</t>
  </si>
  <si>
    <t>Portfolio TRC PAC</t>
  </si>
  <si>
    <t>Portfolio TRC SCT</t>
  </si>
  <si>
    <t>Portfolio TRC RIM</t>
  </si>
  <si>
    <t>Portfolio PAC SCT</t>
  </si>
  <si>
    <t>Portfolio PAC RIM</t>
  </si>
  <si>
    <t>Portfolio SCT RIM</t>
  </si>
  <si>
    <t>Portfolio Other SCT</t>
  </si>
  <si>
    <t>Portfolio Other PAC</t>
  </si>
  <si>
    <t>Portfolio Other TRC</t>
  </si>
  <si>
    <t>Portfolio Other RIM</t>
  </si>
  <si>
    <t>Perf. Incentives</t>
  </si>
  <si>
    <r>
      <t xml:space="preserve">Net Annual Savings
</t>
    </r>
    <r>
      <rPr>
        <sz val="10"/>
        <rFont val="Calibri"/>
        <family val="2"/>
      </rPr>
      <t>(h)</t>
    </r>
  </si>
  <si>
    <t>(%=h/d)</t>
  </si>
  <si>
    <t>(%=i/d)</t>
  </si>
  <si>
    <t>(%=j/d)</t>
  </si>
  <si>
    <r>
      <t xml:space="preserve">Net Annual Savings
</t>
    </r>
    <r>
      <rPr>
        <sz val="10"/>
        <rFont val="Calibri"/>
        <family val="2"/>
      </rPr>
      <t>(g)</t>
    </r>
  </si>
  <si>
    <r>
      <t xml:space="preserve">Gross Annual Savings
</t>
    </r>
    <r>
      <rPr>
        <sz val="10"/>
        <rFont val="Calibri"/>
        <family val="2"/>
      </rPr>
      <t>(e)</t>
    </r>
  </si>
  <si>
    <r>
      <t xml:space="preserve">Gross Annual Savings
</t>
    </r>
    <r>
      <rPr>
        <sz val="10"/>
        <rFont val="Calibri"/>
        <family val="2"/>
      </rPr>
      <t>(f)</t>
    </r>
  </si>
  <si>
    <r>
      <t xml:space="preserve">Portfolio Expenditures
</t>
    </r>
    <r>
      <rPr>
        <sz val="10"/>
        <rFont val="Calibri"/>
        <family val="2"/>
      </rPr>
      <t>(b)</t>
    </r>
  </si>
  <si>
    <r>
      <t xml:space="preserve">Total Annual Energy Sales
</t>
    </r>
    <r>
      <rPr>
        <sz val="10"/>
        <rFont val="Calibri"/>
        <family val="2"/>
      </rPr>
      <t>(c)</t>
    </r>
  </si>
  <si>
    <r>
      <t xml:space="preserve">Gross Annual Savings
</t>
    </r>
    <r>
      <rPr>
        <sz val="10"/>
        <rFont val="Calibri"/>
        <family val="2"/>
      </rPr>
      <t>(d)</t>
    </r>
  </si>
  <si>
    <t>(%=d/c)</t>
  </si>
  <si>
    <t>(%=e/c)</t>
  </si>
  <si>
    <r>
      <t xml:space="preserve">Net Annual Savings
</t>
    </r>
    <r>
      <rPr>
        <sz val="10"/>
        <rFont val="Calibri"/>
        <family val="2"/>
      </rPr>
      <t>(f)</t>
    </r>
  </si>
  <si>
    <t>(%=f/c)</t>
  </si>
  <si>
    <t>(%=g/c)</t>
  </si>
  <si>
    <t>Residential Whole Home Retrofit</t>
  </si>
  <si>
    <t>C&amp;I Prescriptive</t>
  </si>
  <si>
    <t>Explain baseline</t>
  </si>
  <si>
    <r>
      <t xml:space="preserve">Standardized Annual Reporting Workbook </t>
    </r>
    <r>
      <rPr>
        <i/>
        <sz val="12"/>
        <rFont val="Calibri"/>
        <family val="2"/>
      </rPr>
      <t>v1.1 November 2015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</si>
</sst>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_-;\-* #,##0.00_-;_-* &quot;-&quot;??_-;_-@_-"/>
    <numFmt numFmtId="165" formatCode="#,##0.0_);\(#,##0.0\)"/>
    <numFmt numFmtId="166" formatCode="##."/>
    <numFmt numFmtId="167" formatCode="[$-409]mmmm\ d\,\ yyyy;@"/>
    <numFmt numFmtId="168" formatCode="0.0%"/>
    <numFmt numFmtId="169" formatCode="_(&quot;$&quot;* #,##0.0000_);_(&quot;$&quot;* \(#,##0.0000\);_(&quot;$&quot;* &quot;-&quot;????_);_(@_)"/>
    <numFmt numFmtId="170" formatCode="_(&quot;$&quot;* #,##0.0000_);_(&quot;$&quot;* \(#,##0.0000\);_(&quot;$&quot;* &quot;-&quot;_);_(@_)"/>
    <numFmt numFmtId="171" formatCode="0.0"/>
    <numFmt numFmtId="172" formatCode="0.0%;_(* &quot;-&quot;_)"/>
    <numFmt numFmtId="173" formatCode="_-* #,##0.0_-;\-* #,##0.0_-;_-* &quot;-&quot;??_-;_-@_-"/>
    <numFmt numFmtId="174" formatCode="#,##0.00&quot; $&quot;;\-#,##0.00&quot; $&quot;"/>
    <numFmt numFmtId="175" formatCode=";;;"/>
    <numFmt numFmtId="176" formatCode="0.0%;_(&quot;-&quot;_)"/>
    <numFmt numFmtId="177" formatCode="0.000000"/>
    <numFmt numFmtId="178" formatCode="_-* #,##0_-;\-* #,##0_-;_-* &quot;-&quot;??_-;_-@_-"/>
    <numFmt numFmtId="179" formatCode="#,##0.0;\-#,##0.0"/>
    <numFmt numFmtId="180" formatCode="_(&quot;$&quot;* #,##0_);_(&quot;$&quot;* \(#,##0\);_(&quot;$&quot;* &quot;-&quot;??_);_(@_)"/>
    <numFmt numFmtId="181" formatCode="#,##0.00;\-#,##0.00"/>
    <numFmt numFmtId="182" formatCode="_(&quot;$&quot;* #,##0.0_);_(&quot;$&quot;* \(#,##0.0\);_(&quot;$&quot;* &quot;-&quot;?_);_(@_)"/>
    <numFmt numFmtId="183" formatCode="_(&quot;$&quot;* #,##0_);_(&quot;$&quot;* \(#,##0\);_(&quot;$&quot;* &quot;-&quot;?_);_(@_)"/>
  </numFmts>
  <fonts count="121">
    <font>
      <sz val="11"/>
      <color theme="1"/>
      <name val="Calibri"/>
      <family val="2"/>
      <scheme val="minor"/>
    </font>
    <font>
      <sz val="11"/>
      <color theme="1"/>
      <name val="Calibri"/>
      <family val="2"/>
      <scheme val="minor"/>
    </font>
    <font>
      <sz val="10"/>
      <name val="Arial"/>
      <family val="2"/>
    </font>
    <font>
      <sz val="36"/>
      <name val="Calibri"/>
      <family val="2"/>
      <scheme val="minor"/>
    </font>
    <font>
      <i/>
      <sz val="24"/>
      <name val="Calibri"/>
      <family val="2"/>
      <scheme val="minor"/>
    </font>
    <font>
      <i/>
      <sz val="12"/>
      <name val="Calibri"/>
      <family val="2"/>
    </font>
    <font>
      <sz val="10"/>
      <name val="Calibri"/>
      <family val="2"/>
      <scheme val="minor"/>
    </font>
    <font>
      <sz val="10"/>
      <color indexed="8"/>
      <name val="Calibri"/>
      <family val="2"/>
    </font>
    <font>
      <sz val="11"/>
      <color indexed="8"/>
      <name val="Calibri"/>
      <family val="2"/>
    </font>
    <font>
      <sz val="9"/>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Calibri"/>
      <family val="2"/>
    </font>
    <font>
      <i/>
      <sz val="11"/>
      <color indexed="23"/>
      <name val="Calibri"/>
      <family val="2"/>
    </font>
    <font>
      <sz val="11"/>
      <color indexed="17"/>
      <name val="Calibri"/>
      <family val="2"/>
    </font>
    <font>
      <b/>
      <sz val="12"/>
      <name val="Calibri"/>
      <family val="2"/>
    </font>
    <font>
      <b/>
      <sz val="10"/>
      <name val="Calibri"/>
      <family val="2"/>
    </font>
    <font>
      <b/>
      <sz val="11"/>
      <color indexed="56"/>
      <name val="Calibri"/>
      <family val="2"/>
    </font>
    <font>
      <sz val="11"/>
      <color indexed="52"/>
      <name val="Calibri"/>
      <family val="2"/>
    </font>
    <font>
      <sz val="11"/>
      <color indexed="60"/>
      <name val="Calibri"/>
      <family val="2"/>
    </font>
    <font>
      <sz val="11"/>
      <color indexed="8"/>
      <name val="Arial"/>
      <family val="2"/>
    </font>
    <font>
      <b/>
      <sz val="18"/>
      <color indexed="56"/>
      <name val="Cambria"/>
      <family val="2"/>
    </font>
    <font>
      <b/>
      <sz val="11"/>
      <color indexed="8"/>
      <name val="Calibri"/>
      <family val="2"/>
    </font>
    <font>
      <sz val="11"/>
      <color indexed="10"/>
      <name val="Calibri"/>
      <family val="2"/>
    </font>
    <font>
      <b/>
      <sz val="10"/>
      <name val="Arial"/>
      <family val="2"/>
    </font>
    <font>
      <sz val="10"/>
      <color indexed="8"/>
      <name val="Arial"/>
      <family val="2"/>
    </font>
    <font>
      <b/>
      <sz val="10"/>
      <color indexed="8"/>
      <name val="Arial"/>
      <family val="2"/>
    </font>
    <font>
      <b/>
      <u/>
      <sz val="10"/>
      <name val="Calibri"/>
      <family val="2"/>
    </font>
    <font>
      <b/>
      <sz val="11"/>
      <name val="Calibri"/>
      <family val="2"/>
    </font>
    <font>
      <sz val="8"/>
      <name val="Calibri"/>
      <family val="2"/>
    </font>
    <font>
      <sz val="9"/>
      <name val="Calibri"/>
      <family val="2"/>
    </font>
    <font>
      <b/>
      <sz val="14"/>
      <name val="Calibri"/>
      <family val="2"/>
    </font>
    <font>
      <b/>
      <sz val="8"/>
      <name val="Calibri"/>
      <family val="2"/>
    </font>
    <font>
      <b/>
      <sz val="18"/>
      <name val="Arial"/>
      <family val="2"/>
    </font>
    <font>
      <sz val="9"/>
      <name val="Arial"/>
      <family val="2"/>
    </font>
    <font>
      <b/>
      <sz val="9"/>
      <name val="Arial"/>
      <family val="2"/>
    </font>
    <font>
      <b/>
      <sz val="8"/>
      <name val="Arial"/>
      <family val="2"/>
    </font>
    <font>
      <sz val="8"/>
      <name val="Arial"/>
      <family val="2"/>
    </font>
    <font>
      <b/>
      <sz val="11"/>
      <color theme="1"/>
      <name val="Calibri"/>
      <family val="2"/>
      <scheme val="minor"/>
    </font>
    <font>
      <sz val="10"/>
      <color rgb="FFFF0000"/>
      <name val="Calibri"/>
      <family val="2"/>
    </font>
    <font>
      <sz val="10"/>
      <color theme="1"/>
      <name val="Calibri"/>
      <family val="2"/>
      <scheme val="minor"/>
    </font>
    <font>
      <sz val="9"/>
      <color theme="1"/>
      <name val="Calibri"/>
      <family val="2"/>
      <scheme val="minor"/>
    </font>
    <font>
      <sz val="10"/>
      <color theme="1"/>
      <name val="Arial"/>
      <family val="2"/>
    </font>
    <font>
      <sz val="10"/>
      <name val="Times New Roman"/>
      <family val="1"/>
    </font>
    <font>
      <sz val="11"/>
      <name val="??"/>
      <family val="3"/>
    </font>
    <font>
      <b/>
      <u/>
      <sz val="11"/>
      <color indexed="37"/>
      <name val="Arial"/>
      <family val="2"/>
    </font>
    <font>
      <b/>
      <sz val="9"/>
      <color theme="1"/>
      <name val="Calibri"/>
      <family val="2"/>
      <scheme val="minor"/>
    </font>
    <font>
      <b/>
      <sz val="12"/>
      <name val="Arial"/>
      <family val="2"/>
    </font>
    <font>
      <b/>
      <sz val="15"/>
      <color indexed="56"/>
      <name val="Calibri"/>
      <family val="2"/>
    </font>
    <font>
      <b/>
      <sz val="13"/>
      <color indexed="56"/>
      <name val="Calibri"/>
      <family val="2"/>
    </font>
    <font>
      <sz val="10"/>
      <color indexed="12"/>
      <name val="Arial"/>
      <family val="2"/>
    </font>
    <font>
      <u/>
      <sz val="10"/>
      <color indexed="12"/>
      <name val="MS Sans Serif"/>
      <family val="2"/>
    </font>
    <font>
      <sz val="11"/>
      <color indexed="62"/>
      <name val="Calibri"/>
      <family val="2"/>
    </font>
    <font>
      <sz val="7"/>
      <name val="Small Fonts"/>
      <family val="2"/>
    </font>
    <font>
      <sz val="10"/>
      <color rgb="FF000000"/>
      <name val="Times New Roman"/>
      <family val="1"/>
    </font>
    <font>
      <sz val="10"/>
      <name val="MS Sans Serif"/>
      <family val="2"/>
    </font>
    <font>
      <b/>
      <sz val="11"/>
      <color indexed="63"/>
      <name val="Calibri"/>
      <family val="2"/>
    </font>
    <font>
      <sz val="10"/>
      <name val="Tahoma"/>
      <family val="2"/>
    </font>
    <font>
      <b/>
      <sz val="12"/>
      <color theme="4"/>
      <name val="Calibri"/>
      <family val="2"/>
      <scheme val="minor"/>
    </font>
    <font>
      <sz val="8"/>
      <color indexed="12"/>
      <name val="Arial"/>
      <family val="2"/>
    </font>
    <font>
      <sz val="10"/>
      <color indexed="8"/>
      <name val="楲污瑡潩⁮"/>
    </font>
    <font>
      <u/>
      <sz val="11"/>
      <color theme="10"/>
      <name val="Calibri"/>
      <family val="2"/>
      <scheme val="minor"/>
    </font>
    <font>
      <u/>
      <sz val="11"/>
      <color theme="11"/>
      <name val="Calibri"/>
      <family val="2"/>
      <scheme val="minor"/>
    </font>
    <font>
      <sz val="9"/>
      <name val="Calibri"/>
      <family val="2"/>
      <scheme val="minor"/>
    </font>
    <font>
      <i/>
      <sz val="14"/>
      <name val="Calibri"/>
      <family val="2"/>
    </font>
    <font>
      <sz val="10"/>
      <color rgb="FF222222"/>
      <name val="Arial"/>
      <family val="2"/>
    </font>
    <font>
      <sz val="12"/>
      <name val="Arial"/>
      <family val="2"/>
    </font>
    <font>
      <sz val="11"/>
      <name val="Arial"/>
      <family val="2"/>
    </font>
    <font>
      <sz val="10"/>
      <color theme="0"/>
      <name val="Arial"/>
      <family val="2"/>
    </font>
    <font>
      <sz val="18"/>
      <color theme="0"/>
      <name val="Arial"/>
      <family val="2"/>
    </font>
    <font>
      <sz val="12"/>
      <color theme="0"/>
      <name val="Arial"/>
      <family val="2"/>
    </font>
    <font>
      <b/>
      <u/>
      <sz val="20"/>
      <name val="Arial"/>
      <family val="2"/>
    </font>
    <font>
      <b/>
      <u/>
      <sz val="14"/>
      <color theme="0"/>
      <name val="Arial"/>
      <family val="2"/>
    </font>
    <font>
      <b/>
      <sz val="12"/>
      <color theme="0"/>
      <name val="Arial"/>
      <family val="2"/>
    </font>
    <font>
      <sz val="9"/>
      <color indexed="81"/>
      <name val="Tahoma"/>
      <family val="2"/>
    </font>
    <font>
      <b/>
      <sz val="9"/>
      <color indexed="81"/>
      <name val="Tahoma"/>
      <family val="2"/>
    </font>
    <font>
      <b/>
      <u/>
      <sz val="12"/>
      <name val="Calibri"/>
      <family val="2"/>
      <scheme val="minor"/>
    </font>
    <font>
      <b/>
      <u/>
      <sz val="14"/>
      <name val="Arial"/>
      <family val="2"/>
    </font>
    <font>
      <i/>
      <sz val="14"/>
      <name val="Arial"/>
      <family val="2"/>
    </font>
    <font>
      <b/>
      <sz val="14"/>
      <color theme="0"/>
      <name val="Calibri"/>
      <family val="2"/>
      <scheme val="minor"/>
    </font>
    <font>
      <b/>
      <sz val="10"/>
      <color theme="0"/>
      <name val="Calibri"/>
      <family val="2"/>
    </font>
    <font>
      <sz val="10"/>
      <color theme="0"/>
      <name val="Calibri"/>
      <family val="2"/>
    </font>
    <font>
      <b/>
      <sz val="14"/>
      <color theme="0"/>
      <name val="Calibri"/>
      <family val="2"/>
    </font>
    <font>
      <b/>
      <u/>
      <sz val="16"/>
      <color theme="0"/>
      <name val="Arial"/>
      <family val="2"/>
    </font>
    <font>
      <sz val="12"/>
      <color indexed="8"/>
      <name val="Calibri"/>
      <family val="2"/>
    </font>
    <font>
      <sz val="12"/>
      <name val="Calibri"/>
      <family val="2"/>
    </font>
    <font>
      <sz val="14"/>
      <color rgb="FFFF0000"/>
      <name val="Calibri"/>
      <family val="2"/>
    </font>
    <font>
      <b/>
      <sz val="10"/>
      <color rgb="FFFFFFFF"/>
      <name val="Calibri"/>
      <family val="2"/>
    </font>
    <font>
      <b/>
      <sz val="10"/>
      <color rgb="FF5F497A"/>
      <name val="Calibri"/>
      <family val="2"/>
    </font>
    <font>
      <sz val="9"/>
      <color rgb="FF5F497A"/>
      <name val="Calibri"/>
      <family val="2"/>
    </font>
    <font>
      <i/>
      <sz val="10"/>
      <color rgb="FFFFFFFF"/>
      <name val="Calibri"/>
      <family val="2"/>
    </font>
    <font>
      <b/>
      <sz val="9"/>
      <color rgb="FF5F497A"/>
      <name val="Calibri"/>
      <family val="2"/>
    </font>
    <font>
      <sz val="22"/>
      <color theme="1"/>
      <name val="Calibri"/>
      <family val="2"/>
      <scheme val="minor"/>
    </font>
    <font>
      <b/>
      <sz val="18"/>
      <name val="Calibri"/>
      <family val="2"/>
    </font>
    <font>
      <b/>
      <sz val="16"/>
      <color theme="0"/>
      <name val="Calibri"/>
      <family val="2"/>
      <scheme val="minor"/>
    </font>
    <font>
      <u/>
      <sz val="20"/>
      <name val="Arial"/>
      <family val="2"/>
    </font>
    <font>
      <b/>
      <sz val="20"/>
      <color theme="0"/>
      <name val="Arial"/>
      <family val="2"/>
    </font>
    <font>
      <b/>
      <sz val="24"/>
      <name val="Calibri"/>
      <family val="2"/>
    </font>
    <font>
      <sz val="24"/>
      <name val="Calibri"/>
      <family val="2"/>
    </font>
    <font>
      <b/>
      <u/>
      <sz val="20"/>
      <color theme="0"/>
      <name val="Calibri"/>
      <family val="2"/>
      <scheme val="minor"/>
    </font>
    <font>
      <b/>
      <sz val="16"/>
      <color theme="6" tint="0.39997558519241921"/>
      <name val="Calibri"/>
      <family val="2"/>
      <scheme val="minor"/>
    </font>
    <font>
      <b/>
      <sz val="12"/>
      <color indexed="8"/>
      <name val="Arial"/>
      <family val="2"/>
    </font>
    <font>
      <i/>
      <sz val="10"/>
      <color indexed="8"/>
      <name val="Arial"/>
      <family val="2"/>
    </font>
    <font>
      <b/>
      <sz val="12"/>
      <color rgb="FFFF0000"/>
      <name val="Calibri"/>
      <family val="2"/>
    </font>
    <font>
      <sz val="20"/>
      <color theme="0"/>
      <name val="Arial"/>
      <family val="2"/>
    </font>
    <font>
      <b/>
      <i/>
      <sz val="10"/>
      <name val="Arial"/>
      <family val="2"/>
    </font>
    <font>
      <b/>
      <i/>
      <sz val="10"/>
      <color indexed="8"/>
      <name val="Arial"/>
      <family val="2"/>
    </font>
    <font>
      <sz val="11"/>
      <name val="Calibri"/>
      <family val="2"/>
      <scheme val="minor"/>
    </font>
    <font>
      <b/>
      <sz val="14"/>
      <color theme="1"/>
      <name val="Calibri"/>
      <family val="2"/>
      <scheme val="minor"/>
    </font>
    <font>
      <i/>
      <sz val="10"/>
      <name val="Calibri"/>
      <family val="2"/>
    </font>
    <font>
      <b/>
      <u/>
      <sz val="11"/>
      <name val="Calibri"/>
      <family val="2"/>
      <scheme val="minor"/>
    </font>
    <font>
      <b/>
      <u/>
      <sz val="14"/>
      <name val="Calibri"/>
      <family val="2"/>
    </font>
    <font>
      <sz val="11"/>
      <name val="Calibri"/>
      <family val="2"/>
    </font>
    <font>
      <b/>
      <sz val="11"/>
      <color rgb="FF000000"/>
      <name val="Calibri"/>
      <family val="2"/>
      <scheme val="minor"/>
    </font>
    <font>
      <sz val="11"/>
      <color rgb="FF000000"/>
      <name val="Calibri"/>
      <family val="2"/>
      <scheme val="minor"/>
    </font>
    <font>
      <b/>
      <sz val="10"/>
      <color theme="0"/>
      <name val="Arial"/>
      <family val="2"/>
    </font>
    <font>
      <b/>
      <sz val="14"/>
      <name val="Arial"/>
      <family val="2"/>
    </font>
    <font>
      <sz val="11"/>
      <color theme="0"/>
      <name val="Calibri"/>
      <family val="2"/>
      <scheme val="minor"/>
    </font>
    <font>
      <sz val="10"/>
      <color theme="0"/>
      <name val="Calibri"/>
      <family val="2"/>
      <scheme val="minor"/>
    </font>
  </fonts>
  <fills count="54">
    <fill>
      <patternFill patternType="none"/>
    </fill>
    <fill>
      <patternFill patternType="gray125"/>
    </fill>
    <fill>
      <patternFill patternType="solid">
        <fgColor rgb="FFC0C0C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11"/>
      </patternFill>
    </fill>
    <fill>
      <patternFill patternType="solid">
        <fgColor indexed="44"/>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FFFFCC"/>
        <bgColor indexed="64"/>
      </patternFill>
    </fill>
    <fill>
      <patternFill patternType="solid">
        <fgColor indexed="43"/>
      </patternFill>
    </fill>
    <fill>
      <patternFill patternType="solid">
        <fgColor indexed="26"/>
      </patternFill>
    </fill>
    <fill>
      <patternFill patternType="solid">
        <fgColor theme="1"/>
        <bgColor indexed="64"/>
      </patternFill>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3"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rgb="FF966A8D"/>
        <bgColor indexed="64"/>
      </patternFill>
    </fill>
    <fill>
      <patternFill patternType="solid">
        <fgColor rgb="FF948A54"/>
        <bgColor indexed="64"/>
      </patternFill>
    </fill>
    <fill>
      <patternFill patternType="solid">
        <fgColor rgb="FFC6AEC1"/>
        <bgColor indexed="64"/>
      </patternFill>
    </fill>
    <fill>
      <patternFill patternType="solid">
        <fgColor rgb="FFC4BC96"/>
        <bgColor indexed="64"/>
      </patternFill>
    </fill>
    <fill>
      <patternFill patternType="solid">
        <fgColor rgb="FFE9DFE7"/>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79998168889431442"/>
        <bgColor indexed="64"/>
      </patternFill>
    </fill>
  </fills>
  <borders count="299">
    <border>
      <left/>
      <right/>
      <top/>
      <bottom/>
      <diagonal/>
    </border>
    <border>
      <left/>
      <right/>
      <top style="thin">
        <color auto="1"/>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top style="medium">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right style="thin">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medium">
        <color auto="1"/>
      </left>
      <right style="thin">
        <color indexed="63"/>
      </right>
      <top style="medium">
        <color auto="1"/>
      </top>
      <bottom style="medium">
        <color auto="1"/>
      </bottom>
      <diagonal/>
    </border>
    <border>
      <left style="medium">
        <color auto="1"/>
      </left>
      <right style="thin">
        <color auto="1"/>
      </right>
      <top/>
      <bottom/>
      <diagonal/>
    </border>
    <border>
      <left style="thin">
        <color auto="1"/>
      </left>
      <right style="medium">
        <color auto="1"/>
      </right>
      <top/>
      <bottom/>
      <diagonal/>
    </border>
    <border>
      <left/>
      <right style="medium">
        <color auto="1"/>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bottom style="thick">
        <color theme="4"/>
      </bottom>
      <diagonal/>
    </border>
    <border>
      <left style="medium">
        <color auto="1"/>
      </left>
      <right style="thin">
        <color auto="1"/>
      </right>
      <top style="medium">
        <color auto="1"/>
      </top>
      <bottom style="medium">
        <color auto="1"/>
      </bottom>
      <diagonal/>
    </border>
    <border>
      <left style="double">
        <color auto="1"/>
      </left>
      <right/>
      <top/>
      <bottom style="hair">
        <color auto="1"/>
      </bottom>
      <diagonal/>
    </border>
    <border>
      <left/>
      <right/>
      <top/>
      <bottom style="dashed">
        <color theme="0" tint="-0.24994659260841701"/>
      </bottom>
      <diagonal/>
    </border>
    <border>
      <left/>
      <right/>
      <top style="medium">
        <color theme="4"/>
      </top>
      <bottom/>
      <diagonal/>
    </border>
    <border>
      <left style="thick">
        <color theme="0"/>
      </left>
      <right style="thick">
        <color theme="0"/>
      </right>
      <top/>
      <bottom style="thin">
        <color theme="0" tint="-0.24994659260841701"/>
      </bottom>
      <diagonal/>
    </border>
    <border>
      <left/>
      <right/>
      <top/>
      <bottom style="thick">
        <color indexed="62"/>
      </bottom>
      <diagonal/>
    </border>
    <border>
      <left/>
      <right/>
      <top/>
      <bottom style="thick">
        <color indexed="22"/>
      </bottom>
      <diagonal/>
    </border>
    <border>
      <left style="double">
        <color auto="1"/>
      </left>
      <right style="double">
        <color auto="1"/>
      </right>
      <top style="double">
        <color auto="1"/>
      </top>
      <bottom style="double">
        <color auto="1"/>
      </bottom>
      <diagonal/>
    </border>
    <border>
      <left/>
      <right/>
      <top/>
      <bottom style="thin">
        <color theme="0" tint="-0.249977111117893"/>
      </bottom>
      <diagonal/>
    </border>
    <border>
      <left/>
      <right/>
      <top style="thin">
        <color theme="4"/>
      </top>
      <bottom style="dashed">
        <color theme="0" tint="-0.24994659260841701"/>
      </bottom>
      <diagonal/>
    </border>
    <border>
      <left/>
      <right/>
      <top style="thin">
        <color theme="4"/>
      </top>
      <bottom style="thin">
        <color theme="0" tint="-0.24994659260841701"/>
      </bottom>
      <diagonal/>
    </border>
    <border>
      <left/>
      <right style="thin">
        <color auto="1"/>
      </right>
      <top style="medium">
        <color auto="1"/>
      </top>
      <bottom/>
      <diagonal/>
    </border>
    <border>
      <left style="thin">
        <color auto="1"/>
      </left>
      <right style="thin">
        <color auto="1"/>
      </right>
      <top style="thin">
        <color auto="1"/>
      </top>
      <bottom style="thin">
        <color auto="1"/>
      </bottom>
      <diagonal/>
    </border>
    <border>
      <left style="thin">
        <color indexed="63"/>
      </left>
      <right/>
      <top style="thin">
        <color indexed="63"/>
      </top>
      <bottom style="thin">
        <color indexed="63"/>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top style="medium">
        <color auto="1"/>
      </top>
      <bottom/>
      <diagonal/>
    </border>
    <border>
      <left style="medium">
        <color auto="1"/>
      </left>
      <right style="thin">
        <color auto="1"/>
      </right>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bottom style="medium">
        <color auto="1"/>
      </bottom>
      <diagonal/>
    </border>
    <border>
      <left style="medium">
        <color auto="1"/>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double">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3"/>
      </left>
      <right style="thin">
        <color indexed="63"/>
      </right>
      <top/>
      <bottom style="thin">
        <color indexed="63"/>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auto="1"/>
      </top>
      <bottom style="thin">
        <color auto="1"/>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medium">
        <color auto="1"/>
      </right>
      <top/>
      <bottom style="medium">
        <color auto="1"/>
      </bottom>
      <diagonal/>
    </border>
    <border>
      <left style="medium">
        <color auto="1"/>
      </left>
      <right style="thin">
        <color auto="1"/>
      </right>
      <top/>
      <bottom style="medium">
        <color indexed="64"/>
      </bottom>
      <diagonal/>
    </border>
    <border>
      <left/>
      <right style="thin">
        <color auto="1"/>
      </right>
      <top/>
      <bottom style="medium">
        <color indexed="64"/>
      </bottom>
      <diagonal/>
    </border>
    <border>
      <left style="thick">
        <color rgb="FFFFFFFF"/>
      </left>
      <right style="thick">
        <color rgb="FFFFFFFF"/>
      </right>
      <top/>
      <bottom/>
      <diagonal/>
    </border>
    <border>
      <left style="thick">
        <color rgb="FFFFFFFF"/>
      </left>
      <right style="thick">
        <color rgb="FFFFFFFF"/>
      </right>
      <top style="thick">
        <color rgb="FFFFFFFF"/>
      </top>
      <bottom/>
      <diagonal/>
    </border>
    <border>
      <left/>
      <right style="thick">
        <color rgb="FFFFFFFF"/>
      </right>
      <top/>
      <bottom/>
      <diagonal/>
    </border>
    <border>
      <left style="thick">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style="thick">
        <color rgb="FFFFFFFF"/>
      </top>
      <bottom/>
      <diagonal/>
    </border>
    <border>
      <left style="thick">
        <color rgb="FFFFFFFF"/>
      </left>
      <right/>
      <top style="thick">
        <color rgb="FFFFFFFF"/>
      </top>
      <bottom style="thick">
        <color rgb="FFFFFFFF"/>
      </bottom>
      <diagonal/>
    </border>
    <border>
      <left style="thin">
        <color auto="1"/>
      </left>
      <right/>
      <top/>
      <bottom style="medium">
        <color auto="1"/>
      </bottom>
      <diagonal/>
    </border>
    <border>
      <left/>
      <right style="thick">
        <color rgb="FFFFFFFF"/>
      </right>
      <top style="medium">
        <color indexed="64"/>
      </top>
      <bottom style="thick">
        <color rgb="FFFFFFFF"/>
      </bottom>
      <diagonal/>
    </border>
    <border>
      <left/>
      <right style="medium">
        <color indexed="64"/>
      </right>
      <top style="medium">
        <color indexed="64"/>
      </top>
      <bottom style="thick">
        <color rgb="FFFFFFFF"/>
      </bottom>
      <diagonal/>
    </border>
    <border>
      <left/>
      <right style="medium">
        <color indexed="64"/>
      </right>
      <top/>
      <bottom style="thick">
        <color rgb="FFFFFFFF"/>
      </bottom>
      <diagonal/>
    </border>
    <border>
      <left style="thick">
        <color rgb="FFFFFFFF"/>
      </left>
      <right style="medium">
        <color indexed="64"/>
      </right>
      <top style="thick">
        <color rgb="FFFFFFFF"/>
      </top>
      <bottom/>
      <diagonal/>
    </border>
    <border>
      <left style="thick">
        <color rgb="FFFFFFFF"/>
      </left>
      <right style="medium">
        <color indexed="64"/>
      </right>
      <top/>
      <bottom/>
      <diagonal/>
    </border>
    <border>
      <left/>
      <right style="thick">
        <color rgb="FFFFFFFF"/>
      </right>
      <top/>
      <bottom style="medium">
        <color indexed="64"/>
      </bottom>
      <diagonal/>
    </border>
    <border>
      <left style="thick">
        <color rgb="FFFFFFFF"/>
      </left>
      <right style="medium">
        <color indexed="64"/>
      </right>
      <top/>
      <bottom style="medium">
        <color indexed="64"/>
      </bottom>
      <diagonal/>
    </border>
    <border>
      <left/>
      <right style="thick">
        <color rgb="FFFFFFFF"/>
      </right>
      <top style="medium">
        <color indexed="64"/>
      </top>
      <bottom/>
      <diagonal/>
    </border>
    <border>
      <left style="thick">
        <color rgb="FFFFFFFF"/>
      </left>
      <right style="thick">
        <color rgb="FFFFFFFF"/>
      </right>
      <top style="medium">
        <color indexed="64"/>
      </top>
      <bottom/>
      <diagonal/>
    </border>
    <border>
      <left style="thick">
        <color rgb="FFFFFFFF"/>
      </left>
      <right style="medium">
        <color indexed="64"/>
      </right>
      <top/>
      <bottom style="thick">
        <color rgb="FFFFFFFF"/>
      </bottom>
      <diagonal/>
    </border>
    <border>
      <left style="medium">
        <color auto="1"/>
      </left>
      <right style="thick">
        <color rgb="FFFFFFFF"/>
      </right>
      <top style="medium">
        <color auto="1"/>
      </top>
      <bottom/>
      <diagonal/>
    </border>
    <border>
      <left style="medium">
        <color auto="1"/>
      </left>
      <right style="thick">
        <color rgb="FFFFFFFF"/>
      </right>
      <top/>
      <bottom/>
      <diagonal/>
    </border>
    <border>
      <left style="medium">
        <color auto="1"/>
      </left>
      <right style="thick">
        <color rgb="FFFFFFFF"/>
      </right>
      <top/>
      <bottom style="medium">
        <color indexed="64"/>
      </bottom>
      <diagonal/>
    </border>
    <border>
      <left style="thick">
        <color rgb="FFFFFFFF"/>
      </left>
      <right style="thick">
        <color rgb="FFFFFFFF"/>
      </right>
      <top style="medium">
        <color indexed="64"/>
      </top>
      <bottom style="thick">
        <color rgb="FFFFFFFF"/>
      </bottom>
      <diagonal/>
    </border>
    <border>
      <left style="thick">
        <color rgb="FFFFFFFF"/>
      </left>
      <right style="medium">
        <color indexed="64"/>
      </right>
      <top style="medium">
        <color indexed="64"/>
      </top>
      <bottom/>
      <diagonal/>
    </border>
    <border>
      <left style="thick">
        <color rgb="FFFFFFFF"/>
      </left>
      <right style="thick">
        <color rgb="FFFFFFFF"/>
      </right>
      <top/>
      <bottom style="medium">
        <color indexed="64"/>
      </bottom>
      <diagonal/>
    </border>
    <border>
      <left style="thick">
        <color rgb="FFFFFFFF"/>
      </left>
      <right style="thick">
        <color rgb="FFFFFFFF"/>
      </right>
      <top style="medium">
        <color indexed="64"/>
      </top>
      <bottom style="medium">
        <color indexed="64"/>
      </bottom>
      <diagonal/>
    </border>
    <border>
      <left/>
      <right style="thick">
        <color rgb="FFFFFFFF"/>
      </right>
      <top style="medium">
        <color indexed="64"/>
      </top>
      <bottom style="medium">
        <color indexed="64"/>
      </bottom>
      <diagonal/>
    </border>
    <border>
      <left style="medium">
        <color indexed="64"/>
      </left>
      <right style="thick">
        <color rgb="FFFFFFFF"/>
      </right>
      <top style="medium">
        <color indexed="64"/>
      </top>
      <bottom style="medium">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medium">
        <color indexed="64"/>
      </bottom>
      <diagonal/>
    </border>
    <border>
      <left/>
      <right/>
      <top/>
      <bottom style="thin">
        <color indexed="63"/>
      </bottom>
      <diagonal/>
    </border>
    <border>
      <left/>
      <right/>
      <top/>
      <bottom style="medium">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3"/>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auto="1"/>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top/>
      <bottom style="thin">
        <color auto="1"/>
      </bottom>
      <diagonal/>
    </border>
    <border>
      <left/>
      <right style="thin">
        <color indexed="64"/>
      </right>
      <top style="thin">
        <color indexed="64"/>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auto="1"/>
      </right>
      <top style="thin">
        <color auto="1"/>
      </top>
      <bottom style="medium">
        <color indexed="64"/>
      </bottom>
      <diagonal/>
    </border>
    <border>
      <left/>
      <right style="thick">
        <color rgb="FFFFFFFF"/>
      </right>
      <top/>
      <bottom style="medium">
        <color indexed="64"/>
      </bottom>
      <diagonal/>
    </border>
    <border>
      <left/>
      <right style="medium">
        <color indexed="64"/>
      </right>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indexed="64"/>
      </left>
      <right style="medium">
        <color indexed="64"/>
      </right>
      <top/>
      <bottom style="thin">
        <color auto="1"/>
      </bottom>
      <diagonal/>
    </border>
    <border>
      <left style="medium">
        <color indexed="64"/>
      </left>
      <right style="thin">
        <color indexed="64"/>
      </right>
      <top style="medium">
        <color indexed="64"/>
      </top>
      <bottom style="thin">
        <color indexed="64"/>
      </bottom>
      <diagonal/>
    </border>
    <border>
      <left/>
      <right style="medium">
        <color auto="1"/>
      </right>
      <top/>
      <bottom style="medium">
        <color auto="1"/>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top style="medium">
        <color indexed="64"/>
      </top>
      <bottom style="medium">
        <color indexed="64"/>
      </bottom>
      <diagonal/>
    </border>
    <border>
      <left/>
      <right style="thin">
        <color auto="1"/>
      </right>
      <top/>
      <bottom style="medium">
        <color auto="1"/>
      </bottom>
      <diagonal/>
    </border>
    <border>
      <left style="thin">
        <color auto="1"/>
      </left>
      <right/>
      <top style="medium">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3"/>
      </left>
      <right/>
      <top style="thin">
        <color indexed="63"/>
      </top>
      <bottom style="thin">
        <color indexed="63"/>
      </bottom>
      <diagonal/>
    </border>
    <border>
      <left style="thin">
        <color auto="1"/>
      </left>
      <right style="medium">
        <color auto="1"/>
      </right>
      <top style="thin">
        <color auto="1"/>
      </top>
      <bottom style="thin">
        <color auto="1"/>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medium">
        <color auto="1"/>
      </left>
      <right style="thin">
        <color indexed="63"/>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medium">
        <color indexed="64"/>
      </left>
      <right style="thin">
        <color auto="1"/>
      </right>
      <top/>
      <bottom style="medium">
        <color auto="1"/>
      </bottom>
      <diagonal/>
    </border>
    <border>
      <left style="medium">
        <color auto="1"/>
      </left>
      <right style="thin">
        <color auto="1"/>
      </right>
      <top style="medium">
        <color auto="1"/>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3"/>
      </bottom>
      <diagonal/>
    </border>
    <border>
      <left style="medium">
        <color indexed="64"/>
      </left>
      <right/>
      <top style="thin">
        <color indexed="64"/>
      </top>
      <bottom style="thin">
        <color indexed="64"/>
      </bottom>
      <diagonal/>
    </border>
    <border>
      <left style="medium">
        <color indexed="64"/>
      </left>
      <right/>
      <top/>
      <bottom style="thin">
        <color indexed="63"/>
      </bottom>
      <diagonal/>
    </border>
    <border>
      <left/>
      <right style="medium">
        <color indexed="64"/>
      </right>
      <top/>
      <bottom style="thin">
        <color indexed="63"/>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3"/>
      </right>
      <top/>
      <bottom style="thin">
        <color indexed="63"/>
      </bottom>
      <diagonal/>
    </border>
    <border>
      <left style="thin">
        <color indexed="63"/>
      </left>
      <right/>
      <top/>
      <bottom style="thin">
        <color indexed="63"/>
      </bottom>
      <diagonal/>
    </border>
    <border>
      <left style="medium">
        <color indexed="64"/>
      </left>
      <right style="medium">
        <color indexed="64"/>
      </right>
      <top/>
      <bottom style="thin">
        <color indexed="63"/>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auto="1"/>
      </bottom>
      <diagonal/>
    </border>
    <border>
      <left style="thin">
        <color auto="1"/>
      </left>
      <right/>
      <top style="medium">
        <color auto="1"/>
      </top>
      <bottom style="medium">
        <color auto="1"/>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style="thin">
        <color indexed="64"/>
      </bottom>
      <diagonal/>
    </border>
    <border>
      <left style="thin">
        <color auto="1"/>
      </left>
      <right style="medium">
        <color indexed="64"/>
      </right>
      <top/>
      <bottom style="thin">
        <color indexed="64"/>
      </bottom>
      <diagonal/>
    </border>
  </borders>
  <cellStyleXfs count="2639">
    <xf numFmtId="0" fontId="0" fillId="0" borderId="0"/>
    <xf numFmtId="0" fontId="2" fillId="0" borderId="0"/>
    <xf numFmtId="0" fontId="7" fillId="3" borderId="0" applyFill="0">
      <alignment horizontal="left"/>
    </xf>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0" borderId="0" applyNumberFormat="0" applyBorder="0" applyProtection="0">
      <alignment horizontal="left"/>
    </xf>
    <xf numFmtId="0" fontId="8" fillId="9"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10" fillId="13"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0" fontId="11" fillId="4" borderId="0" applyNumberFormat="0" applyBorder="0" applyAlignment="0" applyProtection="0"/>
    <xf numFmtId="0" fontId="12" fillId="21" borderId="22" applyNumberFormat="0" applyAlignment="0" applyProtection="0"/>
    <xf numFmtId="0" fontId="13" fillId="22" borderId="23"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37" fontId="14" fillId="0" borderId="0" applyFill="0" applyBorder="0" applyProtection="0">
      <alignment horizontal="center"/>
    </xf>
    <xf numFmtId="165" fontId="14" fillId="0" borderId="0" applyFill="0" applyBorder="0" applyAlignment="0" applyProtection="0"/>
    <xf numFmtId="43"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5" fillId="0" borderId="0" applyNumberFormat="0" applyFill="0" applyBorder="0" applyAlignment="0" applyProtection="0"/>
    <xf numFmtId="0" fontId="16" fillId="5" borderId="0" applyNumberFormat="0" applyBorder="0" applyAlignment="0" applyProtection="0"/>
    <xf numFmtId="0" fontId="17" fillId="0" borderId="0" applyNumberFormat="0" applyFill="0" applyProtection="0">
      <alignment horizontal="left"/>
    </xf>
    <xf numFmtId="0" fontId="18" fillId="0" borderId="0" applyNumberFormat="0" applyFill="0" applyProtection="0">
      <alignment horizontal="left"/>
    </xf>
    <xf numFmtId="0" fontId="19" fillId="0" borderId="24" applyNumberFormat="0" applyFill="0" applyAlignment="0" applyProtection="0"/>
    <xf numFmtId="0" fontId="19" fillId="0" borderId="0" applyNumberFormat="0" applyFill="0" applyBorder="0" applyAlignment="0" applyProtection="0"/>
    <xf numFmtId="0" fontId="14" fillId="23" borderId="15" applyNumberFormat="0">
      <alignment horizontal="left"/>
      <protection locked="0"/>
    </xf>
    <xf numFmtId="0" fontId="20" fillId="0" borderId="25" applyNumberFormat="0" applyFill="0" applyAlignment="0" applyProtection="0"/>
    <xf numFmtId="0" fontId="21" fillId="24" borderId="0" applyNumberFormat="0" applyBorder="0" applyAlignment="0" applyProtection="0"/>
    <xf numFmtId="166" fontId="14" fillId="0" borderId="0"/>
    <xf numFmtId="0" fontId="2"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2" fillId="25" borderId="26" applyNumberFormat="0" applyFont="0" applyAlignment="0" applyProtection="0"/>
    <xf numFmtId="0" fontId="18" fillId="2" borderId="27"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4" fillId="0" borderId="28" applyNumberFormat="0" applyFill="0" applyAlignment="0" applyProtection="0"/>
    <xf numFmtId="0" fontId="25" fillId="0" borderId="0" applyNumberFormat="0" applyFill="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6"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10" fillId="13"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20" borderId="0" applyNumberFormat="0" applyBorder="0" applyAlignment="0" applyProtection="0"/>
    <xf numFmtId="172" fontId="2" fillId="27" borderId="77">
      <alignment horizontal="center" vertical="center"/>
    </xf>
    <xf numFmtId="0" fontId="11" fillId="4" borderId="0" applyNumberFormat="0" applyBorder="0" applyAlignment="0" applyProtection="0"/>
    <xf numFmtId="0" fontId="43" fillId="0" borderId="78" applyNumberFormat="0" applyFont="0" applyProtection="0">
      <alignment wrapText="1"/>
    </xf>
    <xf numFmtId="0" fontId="12" fillId="21" borderId="22" applyNumberFormat="0" applyAlignment="0" applyProtection="0"/>
    <xf numFmtId="0" fontId="13" fillId="22" borderId="23"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7"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45" fillId="0" borderId="0" applyFont="0" applyFill="0" applyBorder="0" applyAlignment="0" applyProtection="0"/>
    <xf numFmtId="43" fontId="45" fillId="0" borderId="0" applyFont="0" applyFill="0" applyBorder="0" applyAlignment="0" applyProtection="0"/>
    <xf numFmtId="3" fontId="2" fillId="0" borderId="0" applyFont="0" applyFill="0" applyBorder="0" applyAlignment="0" applyProtection="0"/>
    <xf numFmtId="44" fontId="2" fillId="0" borderId="0" applyFont="0" applyFill="0" applyBorder="0" applyAlignment="0" applyProtection="0"/>
    <xf numFmtId="44" fontId="44" fillId="0" borderId="0" applyFont="0" applyFill="0" applyBorder="0" applyAlignment="0" applyProtection="0"/>
    <xf numFmtId="44" fontId="2" fillId="0" borderId="0" applyFont="0" applyFill="0" applyBorder="0" applyAlignment="0" applyProtection="0"/>
    <xf numFmtId="44" fontId="45" fillId="0" borderId="0" applyFont="0" applyFill="0" applyBorder="0" applyAlignment="0" applyProtection="0"/>
    <xf numFmtId="44" fontId="45" fillId="0" borderId="0" applyFont="0" applyFill="0" applyBorder="0" applyAlignment="0" applyProtection="0"/>
    <xf numFmtId="44" fontId="4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6" fontId="46" fillId="0" borderId="0">
      <protection locked="0"/>
    </xf>
    <xf numFmtId="0" fontId="15" fillId="0" borderId="0" applyNumberFormat="0" applyFill="0" applyBorder="0" applyAlignment="0" applyProtection="0"/>
    <xf numFmtId="173" fontId="2" fillId="0" borderId="0">
      <protection locked="0"/>
    </xf>
    <xf numFmtId="0" fontId="43" fillId="0" borderId="0" applyNumberFormat="0" applyFill="0" applyBorder="0" applyAlignment="0" applyProtection="0"/>
    <xf numFmtId="0" fontId="43" fillId="0" borderId="0" applyNumberFormat="0" applyProtection="0">
      <alignment vertical="top" wrapText="1"/>
    </xf>
    <xf numFmtId="0" fontId="43" fillId="0" borderId="79" applyNumberFormat="0" applyProtection="0">
      <alignment vertical="top" wrapText="1"/>
    </xf>
    <xf numFmtId="0" fontId="16" fillId="5" borderId="0" applyNumberFormat="0" applyBorder="0" applyAlignment="0" applyProtection="0"/>
    <xf numFmtId="38" fontId="39" fillId="28" borderId="0" applyNumberFormat="0" applyBorder="0" applyAlignment="0" applyProtection="0"/>
    <xf numFmtId="0" fontId="47" fillId="0" borderId="0" applyNumberFormat="0" applyFill="0" applyBorder="0" applyAlignment="0" applyProtection="0"/>
    <xf numFmtId="0" fontId="48" fillId="0" borderId="75" applyNumberFormat="0" applyProtection="0">
      <alignment wrapText="1"/>
    </xf>
    <xf numFmtId="0" fontId="48" fillId="0" borderId="80" applyNumberFormat="0" applyProtection="0">
      <alignment horizontal="left" wrapText="1"/>
    </xf>
    <xf numFmtId="0" fontId="49" fillId="0" borderId="42" applyNumberFormat="0" applyAlignment="0" applyProtection="0">
      <alignment horizontal="left" vertical="center"/>
    </xf>
    <xf numFmtId="0" fontId="49" fillId="0" borderId="37">
      <alignment horizontal="left" vertical="center"/>
    </xf>
    <xf numFmtId="0" fontId="50" fillId="0" borderId="81" applyNumberFormat="0" applyFill="0" applyAlignment="0" applyProtection="0"/>
    <xf numFmtId="0" fontId="51" fillId="0" borderId="82" applyNumberFormat="0" applyFill="0" applyAlignment="0" applyProtection="0"/>
    <xf numFmtId="0" fontId="19" fillId="0" borderId="24" applyNumberFormat="0" applyFill="0" applyAlignment="0" applyProtection="0"/>
    <xf numFmtId="0" fontId="19" fillId="0" borderId="0" applyNumberFormat="0" applyFill="0" applyBorder="0" applyAlignment="0" applyProtection="0"/>
    <xf numFmtId="174" fontId="2" fillId="0" borderId="0">
      <protection locked="0"/>
    </xf>
    <xf numFmtId="174" fontId="2" fillId="0" borderId="0">
      <protection locked="0"/>
    </xf>
    <xf numFmtId="175" fontId="2" fillId="0" borderId="0" applyFont="0" applyFill="0" applyBorder="0" applyAlignment="0" applyProtection="0">
      <alignment horizontal="center"/>
    </xf>
    <xf numFmtId="0" fontId="52" fillId="0" borderId="83" applyNumberFormat="0" applyFill="0" applyAlignment="0" applyProtection="0"/>
    <xf numFmtId="0" fontId="53" fillId="0" borderId="0" applyNumberFormat="0" applyFill="0" applyBorder="0" applyAlignment="0" applyProtection="0"/>
    <xf numFmtId="10" fontId="39" fillId="29" borderId="15" applyNumberFormat="0" applyBorder="0" applyAlignment="0" applyProtection="0"/>
    <xf numFmtId="0" fontId="54" fillId="8" borderId="22" applyNumberFormat="0" applyAlignment="0" applyProtection="0"/>
    <xf numFmtId="0" fontId="54" fillId="8" borderId="22" applyNumberFormat="0" applyAlignment="0" applyProtection="0"/>
    <xf numFmtId="0" fontId="54" fillId="8" borderId="22" applyNumberFormat="0" applyAlignment="0" applyProtection="0"/>
    <xf numFmtId="0" fontId="54" fillId="8" borderId="22" applyNumberFormat="0" applyAlignment="0" applyProtection="0"/>
    <xf numFmtId="0" fontId="20" fillId="0" borderId="25" applyNumberFormat="0" applyFill="0" applyAlignment="0" applyProtection="0"/>
    <xf numFmtId="0" fontId="21" fillId="24" borderId="0" applyNumberFormat="0" applyBorder="0" applyAlignment="0" applyProtection="0"/>
    <xf numFmtId="37" fontId="55" fillId="0" borderId="0"/>
    <xf numFmtId="176" fontId="2" fillId="0" borderId="0"/>
    <xf numFmtId="0" fontId="2" fillId="0" borderId="0"/>
    <xf numFmtId="0" fontId="56" fillId="0" borderId="0"/>
    <xf numFmtId="0" fontId="56" fillId="0" borderId="0"/>
    <xf numFmtId="0" fontId="57" fillId="0" borderId="0"/>
    <xf numFmtId="0" fontId="56" fillId="0" borderId="0"/>
    <xf numFmtId="0" fontId="56" fillId="0" borderId="0"/>
    <xf numFmtId="0" fontId="56"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6" fillId="0" borderId="0"/>
    <xf numFmtId="0" fontId="1" fillId="0" borderId="0"/>
    <xf numFmtId="0" fontId="1" fillId="0" borderId="0"/>
    <xf numFmtId="0" fontId="1" fillId="0" borderId="0"/>
    <xf numFmtId="0" fontId="56" fillId="0" borderId="0"/>
    <xf numFmtId="0" fontId="56" fillId="0" borderId="0"/>
    <xf numFmtId="0" fontId="2" fillId="0" borderId="0"/>
    <xf numFmtId="0" fontId="2" fillId="0" borderId="0"/>
    <xf numFmtId="0" fontId="2" fillId="0" borderId="0"/>
    <xf numFmtId="0" fontId="56" fillId="0" borderId="0"/>
    <xf numFmtId="0" fontId="56"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6" fillId="0" borderId="0"/>
    <xf numFmtId="0" fontId="57" fillId="0" borderId="0"/>
    <xf numFmtId="0" fontId="2" fillId="0" borderId="0"/>
    <xf numFmtId="0" fontId="2" fillId="0" borderId="0"/>
    <xf numFmtId="0" fontId="2" fillId="0" borderId="0"/>
    <xf numFmtId="0" fontId="57" fillId="0" borderId="0"/>
    <xf numFmtId="0" fontId="56" fillId="0" borderId="0"/>
    <xf numFmtId="0" fontId="56"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56" fillId="0" borderId="0"/>
    <xf numFmtId="0" fontId="56" fillId="0" borderId="0"/>
    <xf numFmtId="0" fontId="2" fillId="0" borderId="0"/>
    <xf numFmtId="0" fontId="2" fillId="0" borderId="0"/>
    <xf numFmtId="177"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2" fillId="0" borderId="0"/>
    <xf numFmtId="0" fontId="56"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57" fillId="0" borderId="0"/>
    <xf numFmtId="0" fontId="2" fillId="0" borderId="0"/>
    <xf numFmtId="0" fontId="2" fillId="0" borderId="0"/>
    <xf numFmtId="0" fontId="57" fillId="0" borderId="0"/>
    <xf numFmtId="0" fontId="57" fillId="0" borderId="0"/>
    <xf numFmtId="0" fontId="57"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5"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7" fillId="0" borderId="0"/>
    <xf numFmtId="0" fontId="27" fillId="0" borderId="0"/>
    <xf numFmtId="0" fontId="27" fillId="0" borderId="0"/>
    <xf numFmtId="0" fontId="27" fillId="0" borderId="0"/>
    <xf numFmtId="0" fontId="8" fillId="0" borderId="0"/>
    <xf numFmtId="0" fontId="45" fillId="0" borderId="0"/>
    <xf numFmtId="0" fontId="57"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2" fillId="0" borderId="0"/>
    <xf numFmtId="0" fontId="45" fillId="0" borderId="0"/>
    <xf numFmtId="0" fontId="45" fillId="0" borderId="0"/>
    <xf numFmtId="0" fontId="2" fillId="0" borderId="0"/>
    <xf numFmtId="0" fontId="2" fillId="0" borderId="0"/>
    <xf numFmtId="0" fontId="2" fillId="0" borderId="0"/>
    <xf numFmtId="0" fontId="45" fillId="0" borderId="0"/>
    <xf numFmtId="0" fontId="45" fillId="0" borderId="0"/>
    <xf numFmtId="0" fontId="45" fillId="0" borderId="0"/>
    <xf numFmtId="0" fontId="45"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5"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7" fontId="42"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8" fillId="0" borderId="0"/>
    <xf numFmtId="0" fontId="2" fillId="0" borderId="0"/>
    <xf numFmtId="0" fontId="2" fillId="0" borderId="0"/>
    <xf numFmtId="0" fontId="8" fillId="0" borderId="0"/>
    <xf numFmtId="0" fontId="2" fillId="0" borderId="0"/>
    <xf numFmtId="0" fontId="56"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56" fillId="0" borderId="0"/>
    <xf numFmtId="0" fontId="2" fillId="0" borderId="0"/>
    <xf numFmtId="0" fontId="8" fillId="0" borderId="0"/>
    <xf numFmtId="0" fontId="2" fillId="0" borderId="0"/>
    <xf numFmtId="0" fontId="56" fillId="0" borderId="0"/>
    <xf numFmtId="0" fontId="56" fillId="0" borderId="0"/>
    <xf numFmtId="0" fontId="56" fillId="0" borderId="0"/>
    <xf numFmtId="0" fontId="56" fillId="0" borderId="0"/>
    <xf numFmtId="0" fontId="56" fillId="0" borderId="0"/>
    <xf numFmtId="0" fontId="5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56" fillId="0" borderId="0"/>
    <xf numFmtId="0" fontId="56" fillId="0" borderId="0"/>
    <xf numFmtId="0" fontId="5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57" fillId="0" borderId="0"/>
    <xf numFmtId="0" fontId="56" fillId="0" borderId="0"/>
    <xf numFmtId="0" fontId="2" fillId="0" borderId="0"/>
    <xf numFmtId="0" fontId="56" fillId="0" borderId="0"/>
    <xf numFmtId="0" fontId="56" fillId="0" borderId="0"/>
    <xf numFmtId="0" fontId="57" fillId="0" borderId="0"/>
    <xf numFmtId="0" fontId="1" fillId="0" borderId="0"/>
    <xf numFmtId="0" fontId="56" fillId="0" borderId="0"/>
    <xf numFmtId="0" fontId="56" fillId="0" borderId="0"/>
    <xf numFmtId="0" fontId="56" fillId="0" borderId="0"/>
    <xf numFmtId="0" fontId="5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56" fillId="0" borderId="0"/>
    <xf numFmtId="0" fontId="56" fillId="0" borderId="0"/>
    <xf numFmtId="0" fontId="56" fillId="0" borderId="0"/>
    <xf numFmtId="0" fontId="56" fillId="0" borderId="0"/>
    <xf numFmtId="0" fontId="2" fillId="0" borderId="0"/>
    <xf numFmtId="0" fontId="2" fillId="0" borderId="0"/>
    <xf numFmtId="0" fontId="56" fillId="0" borderId="0"/>
    <xf numFmtId="0" fontId="2" fillId="0" borderId="0"/>
    <xf numFmtId="0" fontId="2" fillId="0" borderId="0"/>
    <xf numFmtId="0" fontId="2" fillId="0" borderId="0"/>
    <xf numFmtId="0" fontId="2" fillId="25" borderId="26" applyNumberFormat="0" applyFont="0" applyAlignment="0" applyProtection="0"/>
    <xf numFmtId="0" fontId="58" fillId="21" borderId="27" applyNumberFormat="0" applyAlignment="0" applyProtection="0"/>
    <xf numFmtId="0" fontId="48" fillId="0" borderId="84" applyNumberFormat="0" applyProtection="0">
      <alignment wrapText="1"/>
    </xf>
    <xf numFmtId="10" fontId="2" fillId="0" borderId="0" applyFont="0" applyFill="0" applyBorder="0" applyAlignment="0" applyProtection="0"/>
    <xf numFmtId="9" fontId="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2"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5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9" fontId="7" fillId="0" borderId="0" applyFont="0" applyFill="0" applyBorder="0" applyAlignment="0" applyProtection="0"/>
    <xf numFmtId="9" fontId="45" fillId="0" borderId="0" applyFont="0" applyFill="0" applyBorder="0" applyAlignment="0" applyProtection="0"/>
    <xf numFmtId="9" fontId="45" fillId="0" borderId="0" applyFont="0" applyFill="0" applyBorder="0" applyAlignment="0" applyProtection="0"/>
    <xf numFmtId="0" fontId="43" fillId="0" borderId="85" applyNumberFormat="0" applyFont="0" applyFill="0" applyProtection="0">
      <alignment wrapText="1"/>
    </xf>
    <xf numFmtId="0" fontId="48" fillId="0" borderId="86" applyNumberFormat="0" applyFill="0" applyProtection="0">
      <alignment wrapText="1"/>
    </xf>
    <xf numFmtId="177" fontId="2" fillId="0" borderId="0">
      <alignment horizontal="left" wrapText="1"/>
    </xf>
    <xf numFmtId="0" fontId="59" fillId="0" borderId="0" applyNumberFormat="0" applyFont="0" applyFill="0" applyBorder="0" applyAlignment="0" applyProtection="0"/>
    <xf numFmtId="0" fontId="60" fillId="0" borderId="0" applyNumberFormat="0" applyProtection="0">
      <alignment horizontal="left"/>
    </xf>
    <xf numFmtId="0" fontId="23" fillId="0" borderId="0" applyNumberFormat="0" applyFill="0" applyBorder="0" applyAlignment="0" applyProtection="0"/>
    <xf numFmtId="0" fontId="24" fillId="0" borderId="28" applyNumberFormat="0" applyFill="0" applyAlignment="0" applyProtection="0"/>
    <xf numFmtId="37" fontId="39" fillId="30" borderId="0" applyNumberFormat="0" applyBorder="0" applyAlignment="0" applyProtection="0"/>
    <xf numFmtId="37" fontId="39" fillId="0" borderId="0"/>
    <xf numFmtId="3" fontId="61" fillId="0" borderId="83" applyProtection="0"/>
    <xf numFmtId="0" fontId="25" fillId="0" borderId="0" applyNumberFormat="0" applyFill="0" applyBorder="0" applyAlignment="0" applyProtection="0"/>
    <xf numFmtId="0" fontId="62" fillId="0" borderId="0"/>
    <xf numFmtId="164" fontId="1" fillId="0" borderId="0" applyFon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63" fillId="0" borderId="0" applyNumberFormat="0" applyFill="0" applyBorder="0" applyAlignment="0" applyProtection="0"/>
    <xf numFmtId="0" fontId="18" fillId="2" borderId="122" applyNumberFormat="0" applyAlignment="0" applyProtection="0"/>
    <xf numFmtId="0" fontId="12" fillId="21" borderId="124" applyNumberFormat="0" applyAlignment="0" applyProtection="0"/>
    <xf numFmtId="0" fontId="19" fillId="0" borderId="125" applyNumberFormat="0" applyFill="0" applyAlignment="0" applyProtection="0"/>
    <xf numFmtId="0" fontId="14" fillId="23" borderId="123" applyNumberFormat="0">
      <alignment horizontal="left"/>
      <protection locked="0"/>
    </xf>
    <xf numFmtId="0" fontId="22" fillId="25" borderId="126" applyNumberFormat="0" applyFont="0" applyAlignment="0" applyProtection="0"/>
    <xf numFmtId="0" fontId="24" fillId="0" borderId="127" applyNumberFormat="0" applyFill="0" applyAlignment="0" applyProtection="0"/>
    <xf numFmtId="0" fontId="12" fillId="21" borderId="124" applyNumberFormat="0" applyAlignment="0" applyProtection="0"/>
    <xf numFmtId="0" fontId="49" fillId="0" borderId="128">
      <alignment horizontal="left" vertical="center"/>
    </xf>
    <xf numFmtId="0" fontId="19" fillId="0" borderId="125" applyNumberFormat="0" applyFill="0" applyAlignment="0" applyProtection="0"/>
    <xf numFmtId="10" fontId="39" fillId="29" borderId="123" applyNumberFormat="0" applyBorder="0" applyAlignment="0" applyProtection="0"/>
    <xf numFmtId="0" fontId="54" fillId="8" borderId="124" applyNumberFormat="0" applyAlignment="0" applyProtection="0"/>
    <xf numFmtId="0" fontId="54" fillId="8" borderId="124" applyNumberFormat="0" applyAlignment="0" applyProtection="0"/>
    <xf numFmtId="0" fontId="54" fillId="8" borderId="124" applyNumberFormat="0" applyAlignment="0" applyProtection="0"/>
    <xf numFmtId="0" fontId="54" fillId="8" borderId="124" applyNumberFormat="0" applyAlignment="0" applyProtection="0"/>
    <xf numFmtId="10" fontId="39" fillId="29" borderId="115" applyNumberFormat="0" applyBorder="0" applyAlignment="0" applyProtection="0"/>
    <xf numFmtId="0" fontId="19" fillId="0" borderId="129" applyNumberFormat="0" applyFill="0" applyAlignment="0" applyProtection="0"/>
    <xf numFmtId="0" fontId="2" fillId="25" borderId="126" applyNumberFormat="0" applyFont="0" applyAlignment="0" applyProtection="0"/>
    <xf numFmtId="0" fontId="58" fillId="21" borderId="122" applyNumberFormat="0" applyAlignment="0" applyProtection="0"/>
    <xf numFmtId="0" fontId="14" fillId="23" borderId="115" applyNumberFormat="0">
      <alignment horizontal="left"/>
      <protection locked="0"/>
    </xf>
    <xf numFmtId="0" fontId="19" fillId="0" borderId="129" applyNumberFormat="0" applyFill="0" applyAlignment="0" applyProtection="0"/>
    <xf numFmtId="0" fontId="24" fillId="0" borderId="127" applyNumberFormat="0" applyFill="0" applyAlignment="0" applyProtection="0"/>
    <xf numFmtId="0" fontId="12" fillId="21" borderId="189" applyNumberFormat="0" applyAlignment="0" applyProtection="0"/>
    <xf numFmtId="0" fontId="19" fillId="0" borderId="190" applyNumberFormat="0" applyFill="0" applyAlignment="0" applyProtection="0"/>
    <xf numFmtId="0" fontId="14" fillId="23" borderId="130" applyNumberFormat="0">
      <alignment horizontal="left"/>
      <protection locked="0"/>
    </xf>
    <xf numFmtId="0" fontId="12" fillId="21" borderId="189" applyNumberFormat="0" applyAlignment="0" applyProtection="0"/>
    <xf numFmtId="0" fontId="19" fillId="0" borderId="190" applyNumberFormat="0" applyFill="0" applyAlignment="0" applyProtection="0"/>
    <xf numFmtId="10" fontId="39" fillId="29" borderId="130" applyNumberFormat="0" applyBorder="0" applyAlignment="0" applyProtection="0"/>
    <xf numFmtId="0" fontId="54" fillId="8" borderId="189" applyNumberFormat="0" applyAlignment="0" applyProtection="0"/>
    <xf numFmtId="0" fontId="54" fillId="8" borderId="189" applyNumberFormat="0" applyAlignment="0" applyProtection="0"/>
    <xf numFmtId="0" fontId="54" fillId="8" borderId="189" applyNumberFormat="0" applyAlignment="0" applyProtection="0"/>
    <xf numFmtId="0" fontId="54" fillId="8" borderId="189" applyNumberFormat="0" applyAlignment="0" applyProtection="0"/>
    <xf numFmtId="0" fontId="18" fillId="2" borderId="191" applyNumberFormat="0" applyAlignment="0" applyProtection="0"/>
    <xf numFmtId="0" fontId="19" fillId="0" borderId="190" applyNumberFormat="0" applyFill="0" applyAlignment="0" applyProtection="0"/>
    <xf numFmtId="0" fontId="19" fillId="0" borderId="190" applyNumberFormat="0" applyFill="0" applyAlignment="0" applyProtection="0"/>
    <xf numFmtId="10" fontId="39" fillId="29" borderId="123" applyNumberFormat="0" applyBorder="0" applyAlignment="0" applyProtection="0"/>
    <xf numFmtId="0" fontId="19" fillId="0" borderId="190" applyNumberFormat="0" applyFill="0" applyAlignment="0" applyProtection="0"/>
    <xf numFmtId="0" fontId="58" fillId="21" borderId="191" applyNumberFormat="0" applyAlignment="0" applyProtection="0"/>
    <xf numFmtId="0" fontId="14" fillId="23" borderId="123" applyNumberFormat="0">
      <alignment horizontal="left"/>
      <protection locked="0"/>
    </xf>
    <xf numFmtId="0" fontId="19" fillId="0" borderId="190" applyNumberFormat="0" applyFill="0" applyAlignment="0" applyProtection="0"/>
  </cellStyleXfs>
  <cellXfs count="1472">
    <xf numFmtId="0" fontId="0" fillId="0" borderId="0" xfId="0"/>
    <xf numFmtId="0" fontId="2" fillId="0" borderId="0" xfId="1"/>
    <xf numFmtId="0" fontId="3" fillId="0" borderId="0" xfId="1" applyFont="1" applyAlignment="1">
      <alignment horizontal="left" vertical="center"/>
    </xf>
    <xf numFmtId="0" fontId="14" fillId="0" borderId="0" xfId="51" applyFont="1"/>
    <xf numFmtId="0" fontId="2" fillId="0" borderId="29" xfId="51" applyFont="1" applyBorder="1"/>
    <xf numFmtId="0" fontId="2" fillId="0" borderId="1" xfId="51" applyFont="1" applyBorder="1"/>
    <xf numFmtId="0" fontId="2" fillId="0" borderId="30" xfId="51" applyFont="1" applyBorder="1"/>
    <xf numFmtId="0" fontId="2" fillId="0" borderId="0" xfId="51" applyFont="1"/>
    <xf numFmtId="0" fontId="2" fillId="0" borderId="31" xfId="51" applyFont="1" applyBorder="1"/>
    <xf numFmtId="0" fontId="2" fillId="0" borderId="0" xfId="51" applyFont="1" applyBorder="1" applyAlignment="1">
      <alignment wrapText="1"/>
    </xf>
    <xf numFmtId="0" fontId="2" fillId="0" borderId="32" xfId="51" applyFont="1" applyBorder="1"/>
    <xf numFmtId="0" fontId="2" fillId="0" borderId="0" xfId="51" applyFont="1" applyBorder="1"/>
    <xf numFmtId="0" fontId="26" fillId="0" borderId="0" xfId="51" applyFont="1" applyBorder="1" applyAlignment="1">
      <alignment wrapText="1"/>
    </xf>
    <xf numFmtId="0" fontId="27" fillId="0" borderId="0" xfId="8" quotePrefix="1" applyFont="1" applyBorder="1">
      <alignment horizontal="left"/>
    </xf>
    <xf numFmtId="0" fontId="26" fillId="0" borderId="31" xfId="43" applyFont="1" applyBorder="1">
      <alignment horizontal="left"/>
    </xf>
    <xf numFmtId="0" fontId="26" fillId="0" borderId="32" xfId="43" applyFont="1" applyBorder="1">
      <alignment horizontal="left"/>
    </xf>
    <xf numFmtId="0" fontId="27" fillId="0" borderId="31" xfId="8" applyFont="1" applyBorder="1">
      <alignment horizontal="left"/>
    </xf>
    <xf numFmtId="0" fontId="27" fillId="0" borderId="32" xfId="8" applyFont="1" applyBorder="1">
      <alignment horizontal="left"/>
    </xf>
    <xf numFmtId="0" fontId="27" fillId="0" borderId="0" xfId="8" applyFont="1" applyBorder="1">
      <alignment horizontal="left"/>
    </xf>
    <xf numFmtId="0" fontId="27" fillId="0" borderId="0" xfId="8" applyFont="1" applyBorder="1" applyAlignment="1">
      <alignment horizontal="left" wrapText="1"/>
    </xf>
    <xf numFmtId="0" fontId="27" fillId="0" borderId="0" xfId="8" applyFont="1" applyFill="1" applyBorder="1">
      <alignment horizontal="left"/>
    </xf>
    <xf numFmtId="0" fontId="2" fillId="0" borderId="33" xfId="51" applyFont="1" applyBorder="1"/>
    <xf numFmtId="0" fontId="2" fillId="0" borderId="34" xfId="51" applyFont="1" applyBorder="1"/>
    <xf numFmtId="0" fontId="2" fillId="0" borderId="35" xfId="51" applyFont="1" applyBorder="1"/>
    <xf numFmtId="0" fontId="14" fillId="0" borderId="36" xfId="51" applyFont="1" applyFill="1" applyBorder="1"/>
    <xf numFmtId="0" fontId="14" fillId="0" borderId="37" xfId="51" applyFont="1" applyFill="1" applyBorder="1"/>
    <xf numFmtId="0" fontId="14" fillId="0" borderId="17" xfId="51" applyFont="1" applyFill="1" applyBorder="1"/>
    <xf numFmtId="0" fontId="14" fillId="0" borderId="0" xfId="51" applyFont="1" applyFill="1" applyBorder="1"/>
    <xf numFmtId="0" fontId="14" fillId="0" borderId="29" xfId="51" applyFont="1" applyBorder="1"/>
    <xf numFmtId="0" fontId="14" fillId="0" borderId="1" xfId="51" applyFont="1" applyBorder="1"/>
    <xf numFmtId="0" fontId="14" fillId="0" borderId="30" xfId="51" applyFont="1" applyBorder="1"/>
    <xf numFmtId="0" fontId="14" fillId="0" borderId="31" xfId="51" applyFont="1" applyBorder="1"/>
    <xf numFmtId="0" fontId="17" fillId="0" borderId="0" xfId="43">
      <alignment horizontal="left"/>
    </xf>
    <xf numFmtId="0" fontId="14" fillId="0" borderId="0" xfId="51" applyFont="1" applyBorder="1"/>
    <xf numFmtId="0" fontId="18" fillId="0" borderId="0" xfId="44" applyAlignment="1">
      <alignment horizontal="center"/>
    </xf>
    <xf numFmtId="0" fontId="14" fillId="0" borderId="32" xfId="51" applyFont="1" applyBorder="1"/>
    <xf numFmtId="166" fontId="14" fillId="0" borderId="31" xfId="50" applyBorder="1"/>
    <xf numFmtId="0" fontId="7" fillId="0" borderId="0" xfId="2" applyFill="1">
      <alignment horizontal="left"/>
    </xf>
    <xf numFmtId="0" fontId="14" fillId="23" borderId="15" xfId="47">
      <alignment horizontal="left"/>
      <protection locked="0"/>
    </xf>
    <xf numFmtId="0" fontId="14" fillId="0" borderId="33" xfId="51" applyFont="1" applyBorder="1"/>
    <xf numFmtId="0" fontId="14" fillId="0" borderId="34" xfId="51" applyFont="1" applyBorder="1"/>
    <xf numFmtId="0" fontId="14" fillId="0" borderId="35" xfId="51" applyFont="1" applyBorder="1"/>
    <xf numFmtId="0" fontId="18" fillId="0" borderId="0" xfId="51" applyFont="1" applyBorder="1"/>
    <xf numFmtId="0" fontId="7" fillId="0" borderId="0" xfId="2" applyFill="1" applyBorder="1">
      <alignment horizontal="left"/>
    </xf>
    <xf numFmtId="0" fontId="18" fillId="0" borderId="0" xfId="44" applyAlignment="1">
      <alignment horizontal="center" wrapText="1"/>
    </xf>
    <xf numFmtId="42" fontId="14" fillId="23" borderId="15" xfId="35" applyFont="1" applyFill="1" applyBorder="1" applyAlignment="1" applyProtection="1">
      <alignment horizontal="left"/>
      <protection locked="0"/>
    </xf>
    <xf numFmtId="42" fontId="18" fillId="0" borderId="0" xfId="51" applyNumberFormat="1" applyFont="1" applyBorder="1"/>
    <xf numFmtId="0" fontId="30" fillId="0" borderId="0" xfId="44" applyFont="1" applyFill="1" applyAlignment="1">
      <alignment horizontal="right"/>
    </xf>
    <xf numFmtId="42" fontId="18" fillId="0" borderId="39" xfId="51" applyNumberFormat="1" applyFont="1" applyBorder="1"/>
    <xf numFmtId="0" fontId="18" fillId="0" borderId="0" xfId="44" applyFill="1" applyAlignment="1">
      <alignment horizontal="right"/>
    </xf>
    <xf numFmtId="42" fontId="18" fillId="0" borderId="0" xfId="51" applyNumberFormat="1" applyFont="1" applyBorder="1" applyAlignment="1">
      <alignment horizontal="right"/>
    </xf>
    <xf numFmtId="0" fontId="18" fillId="0" borderId="0" xfId="44">
      <alignment horizontal="left"/>
    </xf>
    <xf numFmtId="166" fontId="14" fillId="0" borderId="15" xfId="50" applyBorder="1" applyAlignment="1">
      <alignment vertical="center"/>
    </xf>
    <xf numFmtId="0" fontId="7" fillId="0" borderId="15" xfId="2" applyFill="1" applyBorder="1" applyAlignment="1">
      <alignment horizontal="left" vertical="center"/>
    </xf>
    <xf numFmtId="42" fontId="14" fillId="0" borderId="15" xfId="51" applyNumberFormat="1" applyFont="1" applyBorder="1" applyAlignment="1">
      <alignment vertical="center"/>
    </xf>
    <xf numFmtId="42" fontId="14" fillId="23" borderId="15" xfId="35" applyFont="1" applyFill="1" applyBorder="1" applyAlignment="1" applyProtection="1">
      <alignment horizontal="left" vertical="center"/>
      <protection locked="0"/>
    </xf>
    <xf numFmtId="9" fontId="14" fillId="0" borderId="15" xfId="65" applyFont="1" applyBorder="1" applyAlignment="1">
      <alignment horizontal="center" vertical="center"/>
    </xf>
    <xf numFmtId="0" fontId="31" fillId="23" borderId="15" xfId="47" applyFont="1" applyAlignment="1">
      <alignment horizontal="left" vertical="center" wrapText="1"/>
      <protection locked="0"/>
    </xf>
    <xf numFmtId="0" fontId="31" fillId="23" borderId="15" xfId="47" applyFont="1" applyAlignment="1" applyProtection="1">
      <alignment horizontal="left" vertical="center" wrapText="1"/>
      <protection locked="0"/>
    </xf>
    <xf numFmtId="0" fontId="14" fillId="0" borderId="0" xfId="51" applyFont="1" applyBorder="1" applyAlignment="1">
      <alignment vertical="top"/>
    </xf>
    <xf numFmtId="0" fontId="18" fillId="0" borderId="0" xfId="44" applyAlignment="1">
      <alignment horizontal="right" vertical="top"/>
    </xf>
    <xf numFmtId="42" fontId="18" fillId="0" borderId="0" xfId="51" applyNumberFormat="1" applyFont="1" applyBorder="1" applyAlignment="1">
      <alignment vertical="top"/>
    </xf>
    <xf numFmtId="9" fontId="18" fillId="0" borderId="0" xfId="65" applyFont="1" applyBorder="1" applyAlignment="1">
      <alignment horizontal="center" vertical="top"/>
    </xf>
    <xf numFmtId="0" fontId="31" fillId="23" borderId="15" xfId="47" applyFont="1" applyBorder="1" applyAlignment="1">
      <alignment horizontal="left" vertical="top" wrapText="1"/>
      <protection locked="0"/>
    </xf>
    <xf numFmtId="37" fontId="14" fillId="23" borderId="15" xfId="32" applyFont="1" applyFill="1" applyBorder="1" applyProtection="1">
      <alignment horizontal="center"/>
      <protection locked="0"/>
    </xf>
    <xf numFmtId="37" fontId="18" fillId="0" borderId="39" xfId="32" applyFont="1" applyBorder="1">
      <alignment horizontal="center"/>
    </xf>
    <xf numFmtId="0" fontId="14" fillId="0" borderId="0" xfId="51" applyFont="1" applyBorder="1" applyAlignment="1">
      <alignment horizontal="centerContinuous"/>
    </xf>
    <xf numFmtId="0" fontId="18" fillId="0" borderId="48" xfId="44" applyBorder="1" applyAlignment="1">
      <alignment horizontal="center" vertical="center" wrapText="1"/>
    </xf>
    <xf numFmtId="42" fontId="14" fillId="23" borderId="14" xfId="35" applyFont="1" applyFill="1" applyBorder="1" applyAlignment="1" applyProtection="1">
      <alignment horizontal="left"/>
      <protection locked="0"/>
    </xf>
    <xf numFmtId="42" fontId="14" fillId="23" borderId="18" xfId="35" applyFont="1" applyFill="1" applyBorder="1" applyAlignment="1" applyProtection="1">
      <alignment horizontal="left"/>
      <protection locked="0"/>
    </xf>
    <xf numFmtId="0" fontId="33" fillId="0" borderId="0" xfId="51" applyFont="1" applyBorder="1" applyAlignment="1">
      <alignment horizontal="centerContinuous"/>
    </xf>
    <xf numFmtId="166" fontId="18" fillId="0" borderId="31" xfId="50" applyFont="1" applyBorder="1"/>
    <xf numFmtId="0" fontId="14" fillId="0" borderId="0" xfId="51" applyFont="1" applyBorder="1" applyAlignment="1">
      <alignment horizontal="left" indent="2"/>
    </xf>
    <xf numFmtId="42" fontId="14" fillId="0" borderId="0" xfId="51" applyNumberFormat="1" applyFont="1" applyBorder="1"/>
    <xf numFmtId="0" fontId="14" fillId="0" borderId="65" xfId="51" applyFont="1" applyBorder="1" applyAlignment="1">
      <alignment vertical="top" wrapText="1"/>
    </xf>
    <xf numFmtId="0" fontId="14" fillId="0" borderId="32" xfId="51" applyFont="1" applyBorder="1" applyAlignment="1">
      <alignment vertical="top" wrapText="1"/>
    </xf>
    <xf numFmtId="0" fontId="18" fillId="0" borderId="47" xfId="44" applyBorder="1" applyAlignment="1">
      <alignment horizontal="center" wrapText="1"/>
    </xf>
    <xf numFmtId="0" fontId="18" fillId="0" borderId="38" xfId="44" applyBorder="1" applyAlignment="1">
      <alignment horizontal="center" wrapText="1"/>
    </xf>
    <xf numFmtId="0" fontId="18" fillId="0" borderId="48" xfId="44" applyBorder="1" applyAlignment="1">
      <alignment horizontal="center" wrapText="1"/>
    </xf>
    <xf numFmtId="0" fontId="34" fillId="0" borderId="67" xfId="51" applyFont="1" applyBorder="1" applyAlignment="1">
      <alignment horizontal="center"/>
    </xf>
    <xf numFmtId="0" fontId="34" fillId="0" borderId="66" xfId="51" applyFont="1" applyBorder="1" applyAlignment="1">
      <alignment horizontal="center"/>
    </xf>
    <xf numFmtId="0" fontId="34" fillId="0" borderId="64" xfId="51" applyFont="1" applyBorder="1" applyAlignment="1">
      <alignment horizontal="center"/>
    </xf>
    <xf numFmtId="37" fontId="14" fillId="23" borderId="16" xfId="32" applyFont="1" applyFill="1" applyBorder="1" applyProtection="1">
      <alignment horizontal="center"/>
      <protection locked="0"/>
    </xf>
    <xf numFmtId="42" fontId="14" fillId="23" borderId="19" xfId="35" applyFont="1" applyFill="1" applyBorder="1" applyAlignment="1" applyProtection="1">
      <alignment horizontal="left"/>
      <protection locked="0"/>
    </xf>
    <xf numFmtId="0" fontId="14" fillId="0" borderId="0" xfId="51" applyFont="1" applyBorder="1" applyAlignment="1">
      <alignment horizontal="left" indent="1"/>
    </xf>
    <xf numFmtId="0" fontId="17" fillId="0" borderId="31" xfId="43" applyBorder="1">
      <alignment horizontal="left"/>
    </xf>
    <xf numFmtId="0" fontId="17" fillId="0" borderId="0" xfId="43" applyBorder="1">
      <alignment horizontal="left"/>
    </xf>
    <xf numFmtId="0" fontId="9" fillId="0" borderId="31" xfId="8" applyBorder="1">
      <alignment horizontal="left"/>
    </xf>
    <xf numFmtId="0" fontId="9" fillId="0" borderId="0" xfId="8" applyBorder="1">
      <alignment horizontal="left"/>
    </xf>
    <xf numFmtId="0" fontId="17" fillId="0" borderId="0" xfId="51" applyFont="1" applyBorder="1"/>
    <xf numFmtId="0" fontId="17" fillId="0" borderId="0" xfId="43" applyAlignment="1">
      <alignment horizontal="right"/>
    </xf>
    <xf numFmtId="0" fontId="18" fillId="2" borderId="47" xfId="44" applyFill="1" applyBorder="1" applyAlignment="1">
      <alignment horizontal="center"/>
    </xf>
    <xf numFmtId="0" fontId="18" fillId="2" borderId="48" xfId="44" applyFill="1" applyBorder="1" applyAlignment="1">
      <alignment horizontal="center"/>
    </xf>
    <xf numFmtId="37" fontId="14" fillId="23" borderId="11" xfId="32" applyFont="1" applyFill="1" applyBorder="1" applyProtection="1">
      <alignment horizontal="center"/>
      <protection locked="0"/>
    </xf>
    <xf numFmtId="37" fontId="14" fillId="23" borderId="13" xfId="32" applyFont="1" applyFill="1" applyBorder="1" applyProtection="1">
      <alignment horizontal="center"/>
      <protection locked="0"/>
    </xf>
    <xf numFmtId="37" fontId="14" fillId="23" borderId="14" xfId="32" applyFont="1" applyFill="1" applyBorder="1" applyProtection="1">
      <alignment horizontal="center"/>
      <protection locked="0"/>
    </xf>
    <xf numFmtId="37" fontId="18" fillId="0" borderId="0" xfId="51" applyNumberFormat="1" applyFont="1" applyBorder="1" applyAlignment="1">
      <alignment horizontal="center"/>
    </xf>
    <xf numFmtId="0" fontId="17" fillId="0" borderId="0" xfId="43" applyFill="1" applyBorder="1" applyAlignment="1">
      <alignment horizontal="center"/>
    </xf>
    <xf numFmtId="0" fontId="9" fillId="0" borderId="0" xfId="8" applyFill="1" applyBorder="1">
      <alignment horizontal="left"/>
    </xf>
    <xf numFmtId="0" fontId="18" fillId="0" borderId="0" xfId="43" applyFont="1" applyFill="1" applyBorder="1" applyAlignment="1">
      <alignment horizontal="center"/>
    </xf>
    <xf numFmtId="0" fontId="26" fillId="0" borderId="0" xfId="51" applyFont="1"/>
    <xf numFmtId="0" fontId="2" fillId="0" borderId="0" xfId="51"/>
    <xf numFmtId="0" fontId="26" fillId="0" borderId="15" xfId="51" applyFont="1" applyBorder="1"/>
    <xf numFmtId="0" fontId="26" fillId="0" borderId="15" xfId="51" applyFont="1" applyBorder="1" applyAlignment="1">
      <alignment horizontal="center" wrapText="1"/>
    </xf>
    <xf numFmtId="0" fontId="2" fillId="0" borderId="15" xfId="51" applyBorder="1"/>
    <xf numFmtId="42" fontId="2" fillId="0" borderId="15" xfId="51" applyNumberFormat="1" applyBorder="1"/>
    <xf numFmtId="37" fontId="2" fillId="0" borderId="15" xfId="51" applyNumberFormat="1" applyBorder="1"/>
    <xf numFmtId="0" fontId="26" fillId="0" borderId="15" xfId="51" applyFont="1" applyBorder="1" applyAlignment="1">
      <alignment horizontal="center"/>
    </xf>
    <xf numFmtId="0" fontId="2" fillId="26" borderId="0" xfId="51" applyFill="1"/>
    <xf numFmtId="0" fontId="2" fillId="0" borderId="15" xfId="51" applyBorder="1" applyAlignment="1">
      <alignment horizontal="center"/>
    </xf>
    <xf numFmtId="0" fontId="2" fillId="0" borderId="15" xfId="51" applyFont="1" applyBorder="1"/>
    <xf numFmtId="0" fontId="2" fillId="0" borderId="17" xfId="51" applyFont="1" applyBorder="1"/>
    <xf numFmtId="42" fontId="2" fillId="0" borderId="15" xfId="51" applyNumberFormat="1" applyBorder="1" applyAlignment="1">
      <alignment horizontal="center"/>
    </xf>
    <xf numFmtId="0" fontId="2" fillId="0" borderId="0" xfId="51" applyBorder="1"/>
    <xf numFmtId="42" fontId="2" fillId="0" borderId="0" xfId="51" applyNumberFormat="1" applyBorder="1" applyAlignment="1">
      <alignment horizontal="center"/>
    </xf>
    <xf numFmtId="0" fontId="26" fillId="0" borderId="0" xfId="51" applyFont="1" applyFill="1" applyBorder="1" applyAlignment="1">
      <alignment horizontal="center"/>
    </xf>
    <xf numFmtId="0" fontId="14" fillId="0" borderId="7" xfId="51" applyFont="1" applyBorder="1"/>
    <xf numFmtId="0" fontId="14" fillId="0" borderId="8" xfId="51" applyFont="1" applyBorder="1"/>
    <xf numFmtId="0" fontId="26" fillId="0" borderId="69" xfId="51" applyFont="1" applyFill="1" applyBorder="1" applyAlignment="1">
      <alignment horizontal="center" wrapText="1"/>
    </xf>
    <xf numFmtId="0" fontId="26" fillId="0" borderId="70" xfId="51" applyFont="1" applyFill="1" applyBorder="1" applyAlignment="1">
      <alignment horizontal="center" wrapText="1"/>
    </xf>
    <xf numFmtId="0" fontId="2" fillId="2" borderId="45" xfId="51" applyFont="1" applyFill="1" applyBorder="1"/>
    <xf numFmtId="0" fontId="2" fillId="2" borderId="49" xfId="51" applyFont="1" applyFill="1" applyBorder="1"/>
    <xf numFmtId="0" fontId="37" fillId="2" borderId="62" xfId="51" applyFont="1" applyFill="1" applyBorder="1" applyAlignment="1">
      <alignment horizontal="center"/>
    </xf>
    <xf numFmtId="0" fontId="37" fillId="2" borderId="71" xfId="51" applyFont="1" applyFill="1" applyBorder="1" applyAlignment="1">
      <alignment horizontal="center"/>
    </xf>
    <xf numFmtId="0" fontId="26" fillId="2" borderId="50" xfId="51" applyFont="1" applyFill="1" applyBorder="1" applyAlignment="1">
      <alignment horizontal="center"/>
    </xf>
    <xf numFmtId="0" fontId="2" fillId="0" borderId="62" xfId="51" applyFont="1" applyBorder="1"/>
    <xf numFmtId="0" fontId="2" fillId="0" borderId="45" xfId="51" applyFont="1" applyBorder="1"/>
    <xf numFmtId="41" fontId="36" fillId="0" borderId="13" xfId="29" applyFont="1" applyBorder="1"/>
    <xf numFmtId="9" fontId="36" fillId="0" borderId="44" xfId="65" applyFont="1" applyBorder="1" applyAlignment="1">
      <alignment horizontal="center"/>
    </xf>
    <xf numFmtId="0" fontId="2" fillId="0" borderId="7" xfId="51" applyFont="1" applyBorder="1"/>
    <xf numFmtId="0" fontId="2" fillId="0" borderId="49" xfId="51" applyFont="1" applyBorder="1"/>
    <xf numFmtId="9" fontId="36" fillId="0" borderId="57" xfId="65" applyFont="1" applyBorder="1" applyAlignment="1">
      <alignment horizontal="center"/>
    </xf>
    <xf numFmtId="0" fontId="2" fillId="2" borderId="56" xfId="51" applyFont="1" applyFill="1" applyBorder="1"/>
    <xf numFmtId="0" fontId="26" fillId="2" borderId="56" xfId="51" applyFont="1" applyFill="1" applyBorder="1" applyAlignment="1">
      <alignment horizontal="right"/>
    </xf>
    <xf numFmtId="9" fontId="37" fillId="0" borderId="56" xfId="65" applyFont="1" applyBorder="1" applyAlignment="1">
      <alignment horizontal="center"/>
    </xf>
    <xf numFmtId="0" fontId="26" fillId="2" borderId="45" xfId="51" applyFont="1" applyFill="1" applyBorder="1" applyAlignment="1">
      <alignment horizontal="center"/>
    </xf>
    <xf numFmtId="0" fontId="2" fillId="0" borderId="0" xfId="51" applyFont="1" applyFill="1" applyBorder="1"/>
    <xf numFmtId="0" fontId="38" fillId="2" borderId="45" xfId="51" applyFont="1" applyFill="1" applyBorder="1" applyAlignment="1">
      <alignment horizontal="center"/>
    </xf>
    <xf numFmtId="0" fontId="38" fillId="2" borderId="71" xfId="51" applyFont="1" applyFill="1" applyBorder="1" applyAlignment="1">
      <alignment horizontal="center"/>
    </xf>
    <xf numFmtId="0" fontId="38" fillId="2" borderId="49" xfId="51" applyFont="1" applyFill="1" applyBorder="1" applyAlignment="1">
      <alignment horizontal="center"/>
    </xf>
    <xf numFmtId="0" fontId="37" fillId="2" borderId="0" xfId="51" applyFont="1" applyFill="1" applyBorder="1" applyAlignment="1">
      <alignment horizontal="center"/>
    </xf>
    <xf numFmtId="0" fontId="37" fillId="2" borderId="8" xfId="51" applyFont="1" applyFill="1" applyBorder="1" applyAlignment="1">
      <alignment horizontal="center"/>
    </xf>
    <xf numFmtId="0" fontId="38" fillId="2" borderId="8" xfId="51" applyFont="1" applyFill="1" applyBorder="1" applyAlignment="1">
      <alignment horizontal="center"/>
    </xf>
    <xf numFmtId="9" fontId="36" fillId="0" borderId="3" xfId="65" applyFont="1" applyBorder="1" applyAlignment="1">
      <alignment horizontal="center"/>
    </xf>
    <xf numFmtId="0" fontId="2" fillId="0" borderId="10" xfId="51" applyFont="1" applyFill="1" applyBorder="1"/>
    <xf numFmtId="0" fontId="18" fillId="0" borderId="30" xfId="44" applyBorder="1" applyAlignment="1">
      <alignment horizontal="center" wrapText="1"/>
    </xf>
    <xf numFmtId="0" fontId="32" fillId="0" borderId="58" xfId="44" applyFont="1" applyBorder="1" applyAlignment="1">
      <alignment horizontal="center" vertical="center" wrapText="1"/>
    </xf>
    <xf numFmtId="0" fontId="32" fillId="0" borderId="67" xfId="44" applyFont="1" applyBorder="1" applyAlignment="1">
      <alignment horizontal="center" vertical="center" wrapText="1"/>
    </xf>
    <xf numFmtId="0" fontId="32" fillId="0" borderId="64" xfId="44" applyFont="1" applyBorder="1" applyAlignment="1">
      <alignment horizontal="center" vertical="center" wrapText="1"/>
    </xf>
    <xf numFmtId="0" fontId="32" fillId="0" borderId="35" xfId="44" applyFont="1" applyBorder="1" applyAlignment="1">
      <alignment horizontal="center" vertical="center" wrapText="1"/>
    </xf>
    <xf numFmtId="0" fontId="2" fillId="0" borderId="0" xfId="51" applyFont="1" applyBorder="1" applyAlignment="1">
      <alignment vertical="center"/>
    </xf>
    <xf numFmtId="0" fontId="2" fillId="0" borderId="53" xfId="51" applyFont="1" applyBorder="1" applyAlignment="1">
      <alignment horizontal="center"/>
    </xf>
    <xf numFmtId="42" fontId="36" fillId="0" borderId="59" xfId="65" applyNumberFormat="1" applyFont="1" applyBorder="1" applyAlignment="1">
      <alignment horizontal="center"/>
    </xf>
    <xf numFmtId="0" fontId="2" fillId="0" borderId="54" xfId="51" applyFont="1" applyBorder="1" applyAlignment="1">
      <alignment horizontal="center"/>
    </xf>
    <xf numFmtId="0" fontId="2" fillId="0" borderId="10" xfId="51" applyFont="1" applyBorder="1"/>
    <xf numFmtId="0" fontId="14" fillId="0" borderId="4" xfId="51" applyFont="1" applyBorder="1"/>
    <xf numFmtId="0" fontId="26" fillId="2" borderId="15" xfId="51" applyFont="1" applyFill="1" applyBorder="1" applyAlignment="1">
      <alignment vertical="center"/>
    </xf>
    <xf numFmtId="0" fontId="26" fillId="2" borderId="15" xfId="51" applyFont="1" applyFill="1" applyBorder="1" applyAlignment="1">
      <alignment horizontal="center" wrapText="1"/>
    </xf>
    <xf numFmtId="42" fontId="36" fillId="0" borderId="15" xfId="51" applyNumberFormat="1" applyFont="1" applyBorder="1" applyAlignment="1">
      <alignment vertical="center"/>
    </xf>
    <xf numFmtId="9" fontId="39" fillId="0" borderId="15" xfId="65" applyFont="1" applyBorder="1" applyAlignment="1">
      <alignment horizontal="center" vertical="center"/>
    </xf>
    <xf numFmtId="37" fontId="36" fillId="0" borderId="15" xfId="29" applyNumberFormat="1" applyFont="1" applyBorder="1" applyAlignment="1">
      <alignment horizontal="center" vertical="center"/>
    </xf>
    <xf numFmtId="42" fontId="37" fillId="0" borderId="15" xfId="51" applyNumberFormat="1" applyFont="1" applyBorder="1" applyAlignment="1">
      <alignment vertical="center"/>
    </xf>
    <xf numFmtId="9" fontId="38" fillId="0" borderId="15" xfId="65" applyFont="1" applyBorder="1" applyAlignment="1">
      <alignment horizontal="center" vertical="center"/>
    </xf>
    <xf numFmtId="37" fontId="37" fillId="0" borderId="15" xfId="29" applyNumberFormat="1" applyFont="1" applyBorder="1" applyAlignment="1">
      <alignment horizontal="center" vertical="center"/>
    </xf>
    <xf numFmtId="0" fontId="26" fillId="0" borderId="56" xfId="51" applyFont="1" applyFill="1" applyBorder="1" applyAlignment="1">
      <alignment horizontal="center" wrapText="1"/>
    </xf>
    <xf numFmtId="0" fontId="26" fillId="0" borderId="21" xfId="51" applyFont="1" applyFill="1" applyBorder="1" applyAlignment="1">
      <alignment horizontal="center" wrapText="1"/>
    </xf>
    <xf numFmtId="0" fontId="26" fillId="0" borderId="19" xfId="51" applyFont="1" applyFill="1" applyBorder="1" applyAlignment="1">
      <alignment horizontal="center" wrapText="1"/>
    </xf>
    <xf numFmtId="0" fontId="26" fillId="0" borderId="20" xfId="51" applyFont="1" applyFill="1" applyBorder="1" applyAlignment="1">
      <alignment horizontal="center" wrapText="1"/>
    </xf>
    <xf numFmtId="0" fontId="26" fillId="0" borderId="18" xfId="51" applyFont="1" applyFill="1" applyBorder="1" applyAlignment="1">
      <alignment horizontal="center" wrapText="1"/>
    </xf>
    <xf numFmtId="0" fontId="26" fillId="0" borderId="38" xfId="51" applyFont="1" applyFill="1" applyBorder="1" applyAlignment="1">
      <alignment horizontal="center" wrapText="1"/>
    </xf>
    <xf numFmtId="42" fontId="14" fillId="0" borderId="11" xfId="35" applyFont="1" applyFill="1" applyBorder="1" applyAlignment="1" applyProtection="1">
      <alignment horizontal="left"/>
      <protection locked="0"/>
    </xf>
    <xf numFmtId="42" fontId="14" fillId="0" borderId="13" xfId="35" applyFont="1" applyFill="1" applyBorder="1" applyAlignment="1" applyProtection="1">
      <alignment horizontal="left"/>
      <protection locked="0"/>
    </xf>
    <xf numFmtId="0" fontId="2" fillId="0" borderId="0" xfId="51" applyAlignment="1">
      <alignment horizontal="left"/>
    </xf>
    <xf numFmtId="0" fontId="14" fillId="0" borderId="38" xfId="51" applyFont="1" applyBorder="1"/>
    <xf numFmtId="0" fontId="18" fillId="0" borderId="66" xfId="51" applyFont="1" applyBorder="1" applyAlignment="1">
      <alignment horizontal="center"/>
    </xf>
    <xf numFmtId="166" fontId="14" fillId="0" borderId="36" xfId="50" applyBorder="1" applyAlignment="1">
      <alignment vertical="center"/>
    </xf>
    <xf numFmtId="0" fontId="7" fillId="0" borderId="17" xfId="2" applyFill="1" applyBorder="1" applyAlignment="1">
      <alignment horizontal="left" vertical="center"/>
    </xf>
    <xf numFmtId="0" fontId="18" fillId="0" borderId="34" xfId="44" applyBorder="1" applyAlignment="1">
      <alignment horizontal="center"/>
    </xf>
    <xf numFmtId="0" fontId="18" fillId="0" borderId="35" xfId="44" applyBorder="1" applyAlignment="1">
      <alignment horizontal="center"/>
    </xf>
    <xf numFmtId="37" fontId="18" fillId="0" borderId="0" xfId="51" applyNumberFormat="1" applyFont="1" applyBorder="1" applyAlignment="1">
      <alignment vertical="top"/>
    </xf>
    <xf numFmtId="0" fontId="41" fillId="0" borderId="0" xfId="51" applyFont="1" applyBorder="1" applyAlignment="1">
      <alignment vertical="top"/>
    </xf>
    <xf numFmtId="0" fontId="14" fillId="0" borderId="1" xfId="51" applyFont="1" applyFill="1" applyBorder="1"/>
    <xf numFmtId="37" fontId="7" fillId="0" borderId="66" xfId="2" applyNumberFormat="1" applyFill="1" applyBorder="1" applyAlignment="1">
      <alignment horizontal="center" vertical="center"/>
    </xf>
    <xf numFmtId="37" fontId="14" fillId="23" borderId="15" xfId="35" applyNumberFormat="1" applyFont="1" applyFill="1" applyBorder="1" applyAlignment="1" applyProtection="1">
      <alignment horizontal="center" vertical="center"/>
      <protection locked="0"/>
    </xf>
    <xf numFmtId="0" fontId="0" fillId="0" borderId="43" xfId="0" applyFont="1" applyFill="1" applyBorder="1" applyAlignment="1"/>
    <xf numFmtId="0" fontId="0" fillId="0" borderId="76" xfId="0" applyFont="1" applyFill="1" applyBorder="1" applyAlignment="1">
      <alignment horizontal="center"/>
    </xf>
    <xf numFmtId="0" fontId="0" fillId="0" borderId="13" xfId="0" applyFont="1" applyFill="1" applyBorder="1" applyAlignment="1"/>
    <xf numFmtId="0" fontId="0" fillId="0" borderId="13" xfId="0" applyFont="1" applyFill="1" applyBorder="1" applyAlignment="1">
      <alignment horizontal="left"/>
    </xf>
    <xf numFmtId="0" fontId="0" fillId="0" borderId="43" xfId="0" applyFont="1" applyFill="1" applyBorder="1" applyAlignment="1">
      <alignment horizontal="left"/>
    </xf>
    <xf numFmtId="0" fontId="0" fillId="0" borderId="41" xfId="0" applyFont="1" applyFill="1" applyBorder="1" applyAlignment="1">
      <alignment horizontal="center"/>
    </xf>
    <xf numFmtId="0" fontId="42" fillId="0" borderId="41" xfId="0" applyFont="1" applyFill="1" applyBorder="1" applyAlignment="1">
      <alignment horizontal="center"/>
    </xf>
    <xf numFmtId="0" fontId="0" fillId="0" borderId="76" xfId="0" applyFont="1" applyFill="1" applyBorder="1" applyAlignment="1">
      <alignment horizontal="center" vertical="center"/>
    </xf>
    <xf numFmtId="0" fontId="0" fillId="0" borderId="76" xfId="0" applyFont="1" applyFill="1" applyBorder="1" applyAlignment="1"/>
    <xf numFmtId="171" fontId="6" fillId="0" borderId="43" xfId="0" applyNumberFormat="1" applyFont="1" applyFill="1" applyBorder="1" applyAlignment="1"/>
    <xf numFmtId="0" fontId="42" fillId="0" borderId="41" xfId="0" applyFont="1" applyFill="1" applyBorder="1" applyAlignment="1"/>
    <xf numFmtId="0" fontId="0" fillId="0" borderId="41" xfId="0" applyFont="1" applyFill="1" applyBorder="1" applyAlignment="1"/>
    <xf numFmtId="0" fontId="0" fillId="0" borderId="66" xfId="0" applyFont="1" applyFill="1" applyBorder="1" applyAlignment="1">
      <alignment horizontal="left"/>
    </xf>
    <xf numFmtId="37" fontId="14" fillId="23" borderId="12" xfId="32" applyFont="1" applyFill="1" applyBorder="1" applyProtection="1">
      <alignment horizontal="center"/>
      <protection locked="0"/>
    </xf>
    <xf numFmtId="178" fontId="14" fillId="0" borderId="15" xfId="2562" applyNumberFormat="1" applyFont="1" applyBorder="1" applyAlignment="1">
      <alignment vertical="center"/>
    </xf>
    <xf numFmtId="178" fontId="14" fillId="23" borderId="15" xfId="2562" applyNumberFormat="1" applyFont="1" applyFill="1" applyBorder="1" applyAlignment="1" applyProtection="1">
      <alignment horizontal="left" vertical="center"/>
      <protection locked="0"/>
    </xf>
    <xf numFmtId="178" fontId="18" fillId="0" borderId="0" xfId="2562" applyNumberFormat="1" applyFont="1" applyBorder="1" applyAlignment="1">
      <alignment vertical="top"/>
    </xf>
    <xf numFmtId="0" fontId="18" fillId="0" borderId="0" xfId="44" applyBorder="1" applyAlignment="1">
      <alignment horizontal="center" wrapText="1"/>
    </xf>
    <xf numFmtId="0" fontId="14" fillId="23" borderId="15" xfId="47" applyBorder="1">
      <alignment horizontal="left"/>
      <protection locked="0"/>
    </xf>
    <xf numFmtId="0" fontId="18" fillId="0" borderId="0" xfId="44" applyFill="1" applyBorder="1" applyAlignment="1">
      <alignment horizontal="right"/>
    </xf>
    <xf numFmtId="0" fontId="14" fillId="0" borderId="0" xfId="51" applyFont="1" applyBorder="1" applyAlignment="1"/>
    <xf numFmtId="0" fontId="14" fillId="0" borderId="0" xfId="51" applyFont="1" applyBorder="1" applyAlignment="1">
      <alignment horizontal="center"/>
    </xf>
    <xf numFmtId="0" fontId="18" fillId="0" borderId="32" xfId="44" applyBorder="1" applyAlignment="1">
      <alignment horizontal="center" wrapText="1"/>
    </xf>
    <xf numFmtId="37" fontId="18" fillId="0" borderId="87" xfId="32" applyFont="1" applyBorder="1">
      <alignment horizontal="center"/>
    </xf>
    <xf numFmtId="0" fontId="18" fillId="0" borderId="38" xfId="44" applyBorder="1" applyAlignment="1">
      <alignment horizontal="center" vertical="center" wrapText="1"/>
    </xf>
    <xf numFmtId="0" fontId="9" fillId="0" borderId="0" xfId="8" applyBorder="1" applyAlignment="1">
      <alignment horizontal="left" wrapText="1"/>
    </xf>
    <xf numFmtId="37" fontId="18" fillId="0" borderId="0" xfId="32" applyFont="1" applyBorder="1">
      <alignment horizontal="center"/>
    </xf>
    <xf numFmtId="0" fontId="18" fillId="0" borderId="29" xfId="44" applyBorder="1" applyAlignment="1">
      <alignment horizontal="center" wrapText="1"/>
    </xf>
    <xf numFmtId="0" fontId="34" fillId="0" borderId="33" xfId="51" applyFont="1" applyBorder="1" applyAlignment="1">
      <alignment horizontal="center"/>
    </xf>
    <xf numFmtId="0" fontId="27" fillId="0" borderId="0" xfId="8" quotePrefix="1" applyFont="1" applyBorder="1" applyAlignment="1">
      <alignment horizontal="left" wrapText="1" indent="5"/>
    </xf>
    <xf numFmtId="0" fontId="43" fillId="0" borderId="0" xfId="0" applyFont="1" applyFill="1" applyBorder="1" applyAlignment="1"/>
    <xf numFmtId="0" fontId="0" fillId="0" borderId="91" xfId="0" applyFont="1" applyFill="1" applyBorder="1" applyAlignment="1"/>
    <xf numFmtId="0" fontId="0" fillId="0" borderId="92" xfId="0" applyFont="1" applyFill="1" applyBorder="1" applyAlignment="1"/>
    <xf numFmtId="0" fontId="0" fillId="0" borderId="91" xfId="0" applyFont="1" applyFill="1" applyBorder="1" applyAlignment="1">
      <alignment horizontal="left"/>
    </xf>
    <xf numFmtId="0" fontId="0" fillId="0" borderId="92" xfId="0" applyFont="1" applyFill="1" applyBorder="1" applyAlignment="1">
      <alignment horizontal="left"/>
    </xf>
    <xf numFmtId="0" fontId="0" fillId="0" borderId="88" xfId="0" applyFont="1" applyFill="1" applyBorder="1" applyAlignment="1">
      <alignment horizontal="left"/>
    </xf>
    <xf numFmtId="0" fontId="0" fillId="0" borderId="88" xfId="0" applyFont="1" applyFill="1" applyBorder="1" applyAlignment="1">
      <alignment horizontal="center" vertical="center"/>
    </xf>
    <xf numFmtId="42" fontId="14" fillId="23" borderId="88" xfId="35" applyFont="1" applyFill="1" applyBorder="1" applyAlignment="1" applyProtection="1">
      <alignment horizontal="left"/>
      <protection locked="0"/>
    </xf>
    <xf numFmtId="37" fontId="14" fillId="23" borderId="88" xfId="32" applyFont="1" applyFill="1" applyBorder="1" applyProtection="1">
      <alignment horizontal="center"/>
      <protection locked="0"/>
    </xf>
    <xf numFmtId="0" fontId="14" fillId="23" borderId="15" xfId="47" applyAlignment="1">
      <alignment horizontal="center" vertical="center"/>
      <protection locked="0"/>
    </xf>
    <xf numFmtId="0" fontId="18" fillId="0" borderId="31" xfId="51" applyFont="1" applyBorder="1" applyAlignment="1">
      <alignment horizontal="center" vertical="center"/>
    </xf>
    <xf numFmtId="0" fontId="18" fillId="0" borderId="33" xfId="51" applyFont="1" applyBorder="1" applyAlignment="1">
      <alignment horizontal="center" vertical="center"/>
    </xf>
    <xf numFmtId="0" fontId="14" fillId="0" borderId="65" xfId="51" applyFont="1" applyBorder="1"/>
    <xf numFmtId="0" fontId="18" fillId="0" borderId="66" xfId="51" applyFont="1" applyBorder="1" applyAlignment="1">
      <alignment horizontal="center" vertical="center" wrapText="1"/>
    </xf>
    <xf numFmtId="0" fontId="18" fillId="0" borderId="0" xfId="51" applyFont="1" applyBorder="1" applyAlignment="1"/>
    <xf numFmtId="42" fontId="2" fillId="0" borderId="0" xfId="51" applyNumberFormat="1" applyBorder="1"/>
    <xf numFmtId="42" fontId="2" fillId="2" borderId="0" xfId="51" applyNumberFormat="1" applyFill="1" applyBorder="1"/>
    <xf numFmtId="37" fontId="2" fillId="0" borderId="0" xfId="51" applyNumberFormat="1" applyBorder="1"/>
    <xf numFmtId="0" fontId="2" fillId="0" borderId="0" xfId="51" applyFont="1" applyBorder="1" applyAlignment="1">
      <alignment horizontal="center"/>
    </xf>
    <xf numFmtId="0" fontId="26" fillId="0" borderId="0" xfId="51" applyFont="1" applyFill="1" applyBorder="1" applyAlignment="1">
      <alignment horizontal="center" wrapText="1"/>
    </xf>
    <xf numFmtId="0" fontId="26" fillId="0" borderId="32" xfId="51" applyFont="1" applyFill="1" applyBorder="1" applyAlignment="1">
      <alignment horizontal="center" wrapText="1"/>
    </xf>
    <xf numFmtId="0" fontId="26" fillId="0" borderId="31" xfId="51" applyFont="1" applyFill="1" applyBorder="1" applyAlignment="1">
      <alignment horizontal="center" wrapText="1"/>
    </xf>
    <xf numFmtId="165" fontId="2" fillId="0" borderId="94" xfId="29" applyNumberFormat="1" applyFont="1" applyBorder="1" applyAlignment="1">
      <alignment horizontal="center" vertical="center"/>
    </xf>
    <xf numFmtId="0" fontId="26" fillId="0" borderId="72" xfId="51" applyFont="1" applyFill="1" applyBorder="1" applyAlignment="1">
      <alignment horizontal="center" wrapText="1"/>
    </xf>
    <xf numFmtId="0" fontId="26" fillId="0" borderId="93" xfId="51" applyFont="1" applyFill="1" applyBorder="1" applyAlignment="1">
      <alignment horizontal="center" wrapText="1"/>
    </xf>
    <xf numFmtId="0" fontId="26" fillId="0" borderId="63" xfId="51" applyFont="1" applyFill="1" applyBorder="1" applyAlignment="1">
      <alignment horizontal="center" wrapText="1"/>
    </xf>
    <xf numFmtId="0" fontId="36" fillId="0" borderId="94" xfId="51" applyFont="1" applyFill="1" applyBorder="1" applyAlignment="1">
      <alignment horizontal="center" vertical="center" wrapText="1"/>
    </xf>
    <xf numFmtId="0" fontId="36" fillId="0" borderId="99" xfId="51" applyFont="1" applyFill="1" applyBorder="1" applyAlignment="1">
      <alignment horizontal="center" vertical="center" wrapText="1"/>
    </xf>
    <xf numFmtId="0" fontId="36" fillId="0" borderId="51" xfId="51" applyFont="1" applyFill="1" applyBorder="1" applyAlignment="1">
      <alignment horizontal="center" vertical="center" wrapText="1"/>
    </xf>
    <xf numFmtId="0" fontId="26" fillId="0" borderId="71" xfId="51" applyFont="1" applyFill="1" applyBorder="1" applyAlignment="1">
      <alignment horizontal="center" wrapText="1"/>
    </xf>
    <xf numFmtId="6" fontId="36" fillId="0" borderId="9" xfId="51" applyNumberFormat="1" applyFont="1" applyFill="1" applyBorder="1" applyAlignment="1">
      <alignment horizontal="center" vertical="center" wrapText="1"/>
    </xf>
    <xf numFmtId="0" fontId="2" fillId="2" borderId="62" xfId="51" applyFont="1" applyFill="1" applyBorder="1"/>
    <xf numFmtId="0" fontId="2" fillId="2" borderId="7" xfId="51" applyFont="1" applyFill="1" applyBorder="1"/>
    <xf numFmtId="0" fontId="36" fillId="0" borderId="69" xfId="51" applyFont="1" applyFill="1" applyBorder="1" applyAlignment="1">
      <alignment horizontal="center" vertical="center" wrapText="1"/>
    </xf>
    <xf numFmtId="0" fontId="36" fillId="0" borderId="31" xfId="51" applyFont="1" applyFill="1" applyBorder="1" applyAlignment="1">
      <alignment horizontal="center" vertical="center" wrapText="1"/>
    </xf>
    <xf numFmtId="0" fontId="36" fillId="0" borderId="70" xfId="51" applyFont="1" applyFill="1" applyBorder="1" applyAlignment="1">
      <alignment horizontal="center" vertical="center" wrapText="1"/>
    </xf>
    <xf numFmtId="0" fontId="26" fillId="2" borderId="7" xfId="51" applyFont="1" applyFill="1" applyBorder="1" applyAlignment="1">
      <alignment horizontal="center"/>
    </xf>
    <xf numFmtId="0" fontId="2" fillId="0" borderId="2" xfId="51" applyFont="1" applyBorder="1"/>
    <xf numFmtId="0" fontId="2" fillId="0" borderId="58" xfId="51" applyFont="1" applyBorder="1"/>
    <xf numFmtId="0" fontId="2" fillId="0" borderId="101" xfId="51" applyFont="1" applyBorder="1" applyAlignment="1">
      <alignment horizontal="right"/>
    </xf>
    <xf numFmtId="6" fontId="36" fillId="0" borderId="8" xfId="51" applyNumberFormat="1" applyFont="1" applyFill="1" applyBorder="1" applyAlignment="1">
      <alignment horizontal="center" vertical="center" wrapText="1"/>
    </xf>
    <xf numFmtId="0" fontId="26" fillId="0" borderId="87" xfId="51" applyFont="1" applyFill="1" applyBorder="1" applyAlignment="1">
      <alignment horizontal="center" wrapText="1"/>
    </xf>
    <xf numFmtId="171" fontId="2" fillId="0" borderId="11" xfId="2562" applyNumberFormat="1" applyFont="1" applyBorder="1" applyAlignment="1">
      <alignment horizontal="center" vertical="center"/>
    </xf>
    <xf numFmtId="165" fontId="2" fillId="33" borderId="94" xfId="29" applyNumberFormat="1" applyFont="1" applyFill="1" applyBorder="1" applyAlignment="1">
      <alignment horizontal="center" vertical="center"/>
    </xf>
    <xf numFmtId="0" fontId="36" fillId="0" borderId="32" xfId="51" applyFont="1" applyFill="1" applyBorder="1" applyAlignment="1">
      <alignment horizontal="center" vertical="center" wrapText="1"/>
    </xf>
    <xf numFmtId="178" fontId="2" fillId="0" borderId="15" xfId="2562" applyNumberFormat="1" applyFont="1" applyBorder="1" applyAlignment="1">
      <alignment horizontal="center" vertical="center"/>
    </xf>
    <xf numFmtId="178" fontId="2" fillId="0" borderId="12" xfId="2562" applyNumberFormat="1" applyFont="1" applyBorder="1" applyAlignment="1">
      <alignment horizontal="center" vertical="center"/>
    </xf>
    <xf numFmtId="178" fontId="2" fillId="0" borderId="13" xfId="2562" applyNumberFormat="1" applyFont="1" applyBorder="1" applyAlignment="1">
      <alignment horizontal="center" vertical="center"/>
    </xf>
    <xf numFmtId="171" fontId="2" fillId="0" borderId="90" xfId="2562" applyNumberFormat="1" applyFont="1" applyBorder="1" applyAlignment="1">
      <alignment horizontal="center" vertical="center"/>
    </xf>
    <xf numFmtId="178" fontId="2" fillId="0" borderId="91" xfId="2562" applyNumberFormat="1" applyFont="1" applyBorder="1" applyAlignment="1">
      <alignment horizontal="center" vertical="center"/>
    </xf>
    <xf numFmtId="178" fontId="14" fillId="23" borderId="11" xfId="2562" applyNumberFormat="1" applyFont="1" applyFill="1" applyBorder="1" applyAlignment="1" applyProtection="1">
      <alignment horizontal="center"/>
      <protection locked="0"/>
    </xf>
    <xf numFmtId="178" fontId="14" fillId="23" borderId="12" xfId="2562" applyNumberFormat="1" applyFont="1" applyFill="1" applyBorder="1" applyAlignment="1" applyProtection="1">
      <alignment horizontal="center"/>
      <protection locked="0"/>
    </xf>
    <xf numFmtId="178" fontId="14" fillId="23" borderId="14" xfId="2562" applyNumberFormat="1" applyFont="1" applyFill="1" applyBorder="1" applyAlignment="1" applyProtection="1">
      <alignment horizontal="center"/>
      <protection locked="0"/>
    </xf>
    <xf numFmtId="178" fontId="14" fillId="23" borderId="15" xfId="2562" applyNumberFormat="1" applyFont="1" applyFill="1" applyBorder="1" applyAlignment="1" applyProtection="1">
      <alignment horizontal="center"/>
      <protection locked="0"/>
    </xf>
    <xf numFmtId="178" fontId="18" fillId="0" borderId="39" xfId="2562" applyNumberFormat="1" applyFont="1" applyBorder="1" applyAlignment="1">
      <alignment horizontal="center"/>
    </xf>
    <xf numFmtId="0" fontId="36" fillId="0" borderId="66" xfId="51" applyNumberFormat="1" applyFont="1" applyBorder="1"/>
    <xf numFmtId="0" fontId="26" fillId="0" borderId="66" xfId="51" applyFont="1" applyFill="1" applyBorder="1" applyAlignment="1">
      <alignment horizontal="center" wrapText="1"/>
    </xf>
    <xf numFmtId="0" fontId="26" fillId="0" borderId="29" xfId="51" applyFont="1" applyFill="1" applyBorder="1" applyAlignment="1">
      <alignment horizontal="center" wrapText="1"/>
    </xf>
    <xf numFmtId="0" fontId="26" fillId="0" borderId="33" xfId="51" applyFont="1" applyFill="1" applyBorder="1" applyAlignment="1">
      <alignment horizontal="center" wrapText="1"/>
    </xf>
    <xf numFmtId="0" fontId="18" fillId="0" borderId="0" xfId="44" applyFill="1" applyAlignment="1">
      <alignment horizontal="center" wrapText="1"/>
    </xf>
    <xf numFmtId="0" fontId="18" fillId="0" borderId="0" xfId="44" applyFill="1" applyAlignment="1">
      <alignment horizontal="center"/>
    </xf>
    <xf numFmtId="178" fontId="18" fillId="0" borderId="0" xfId="2562" applyNumberFormat="1" applyFont="1" applyBorder="1" applyAlignment="1">
      <alignment horizontal="center"/>
    </xf>
    <xf numFmtId="0" fontId="18" fillId="0" borderId="0" xfId="44" applyFill="1" applyBorder="1" applyAlignment="1">
      <alignment horizontal="center" wrapText="1"/>
    </xf>
    <xf numFmtId="0" fontId="18" fillId="0" borderId="33" xfId="44" applyFill="1" applyBorder="1" applyAlignment="1">
      <alignment horizontal="center"/>
    </xf>
    <xf numFmtId="0" fontId="18" fillId="0" borderId="34" xfId="44" applyFill="1" applyBorder="1" applyAlignment="1">
      <alignment horizontal="center"/>
    </xf>
    <xf numFmtId="42" fontId="18" fillId="0" borderId="107" xfId="51" applyNumberFormat="1" applyFont="1" applyBorder="1"/>
    <xf numFmtId="0" fontId="14" fillId="0" borderId="34" xfId="51" applyFont="1" applyFill="1" applyBorder="1"/>
    <xf numFmtId="0" fontId="2" fillId="0" borderId="0" xfId="1" applyBorder="1"/>
    <xf numFmtId="0" fontId="2" fillId="0" borderId="34" xfId="1" applyBorder="1"/>
    <xf numFmtId="0" fontId="66" fillId="0" borderId="0" xfId="51" applyFont="1"/>
    <xf numFmtId="0" fontId="68" fillId="0" borderId="0" xfId="1" applyFont="1"/>
    <xf numFmtId="0" fontId="49" fillId="0" borderId="0" xfId="1" applyFont="1"/>
    <xf numFmtId="0" fontId="67" fillId="0" borderId="0" xfId="0" applyFont="1" applyAlignment="1">
      <alignment vertical="center"/>
    </xf>
    <xf numFmtId="0" fontId="69" fillId="0" borderId="0" xfId="1" applyFont="1" applyBorder="1"/>
    <xf numFmtId="0" fontId="26" fillId="0" borderId="0" xfId="1" applyFont="1"/>
    <xf numFmtId="0" fontId="69" fillId="0" borderId="0" xfId="1" applyFont="1"/>
    <xf numFmtId="0" fontId="68" fillId="35" borderId="109" xfId="1" applyFont="1" applyFill="1" applyBorder="1"/>
    <xf numFmtId="0" fontId="68" fillId="35" borderId="110" xfId="1" applyFont="1" applyFill="1" applyBorder="1"/>
    <xf numFmtId="0" fontId="2" fillId="35" borderId="62" xfId="1" applyFill="1" applyBorder="1"/>
    <xf numFmtId="0" fontId="2" fillId="35" borderId="108" xfId="1" applyFill="1" applyBorder="1"/>
    <xf numFmtId="0" fontId="68" fillId="35" borderId="39" xfId="1" applyFont="1" applyFill="1" applyBorder="1"/>
    <xf numFmtId="0" fontId="68" fillId="35" borderId="71" xfId="1" applyFont="1" applyFill="1" applyBorder="1"/>
    <xf numFmtId="0" fontId="72" fillId="35" borderId="0" xfId="1" applyFont="1" applyFill="1" applyBorder="1"/>
    <xf numFmtId="0" fontId="2" fillId="34" borderId="7" xfId="1" applyFill="1" applyBorder="1"/>
    <xf numFmtId="0" fontId="2" fillId="34" borderId="8" xfId="1" applyFill="1" applyBorder="1"/>
    <xf numFmtId="0" fontId="2" fillId="34" borderId="0" xfId="1" applyFill="1" applyBorder="1"/>
    <xf numFmtId="0" fontId="68" fillId="34" borderId="0" xfId="1" applyFont="1" applyFill="1" applyBorder="1"/>
    <xf numFmtId="0" fontId="2" fillId="34" borderId="108" xfId="1" applyFill="1" applyBorder="1"/>
    <xf numFmtId="0" fontId="2" fillId="34" borderId="109" xfId="1" applyFill="1" applyBorder="1"/>
    <xf numFmtId="0" fontId="2" fillId="34" borderId="110" xfId="1" applyFill="1" applyBorder="1"/>
    <xf numFmtId="0" fontId="70" fillId="35" borderId="7" xfId="1" applyFont="1" applyFill="1" applyBorder="1"/>
    <xf numFmtId="0" fontId="72" fillId="35" borderId="8" xfId="1" applyFont="1" applyFill="1" applyBorder="1"/>
    <xf numFmtId="0" fontId="14" fillId="0" borderId="0" xfId="51" applyFont="1" applyAlignment="1"/>
    <xf numFmtId="0" fontId="68" fillId="34" borderId="8" xfId="1" applyFont="1" applyFill="1" applyBorder="1"/>
    <xf numFmtId="0" fontId="68" fillId="34" borderId="0" xfId="1" applyFont="1" applyFill="1" applyBorder="1" applyAlignment="1">
      <alignment horizontal="left"/>
    </xf>
    <xf numFmtId="0" fontId="2" fillId="34" borderId="112" xfId="1" applyFill="1" applyBorder="1"/>
    <xf numFmtId="0" fontId="68" fillId="34" borderId="113" xfId="1" applyFont="1" applyFill="1" applyBorder="1"/>
    <xf numFmtId="0" fontId="68" fillId="34" borderId="114" xfId="1" applyFont="1" applyFill="1" applyBorder="1"/>
    <xf numFmtId="41" fontId="14" fillId="0" borderId="0" xfId="29" applyFont="1" applyFill="1" applyBorder="1" applyAlignment="1" applyProtection="1">
      <alignment horizontal="left"/>
      <protection locked="0"/>
    </xf>
    <xf numFmtId="9" fontId="14" fillId="0" borderId="0" xfId="2598" applyFont="1" applyFill="1" applyBorder="1" applyAlignment="1" applyProtection="1">
      <alignment horizontal="left"/>
      <protection locked="0"/>
    </xf>
    <xf numFmtId="0" fontId="82" fillId="0" borderId="0" xfId="44" applyFont="1" applyBorder="1" applyAlignment="1">
      <alignment horizontal="center" wrapText="1"/>
    </xf>
    <xf numFmtId="42" fontId="14" fillId="23" borderId="103" xfId="35" applyFont="1" applyFill="1" applyBorder="1" applyAlignment="1" applyProtection="1">
      <alignment horizontal="left"/>
      <protection locked="0"/>
    </xf>
    <xf numFmtId="42" fontId="14" fillId="23" borderId="105" xfId="35" applyFont="1" applyFill="1" applyBorder="1" applyAlignment="1" applyProtection="1">
      <alignment horizontal="left"/>
      <protection locked="0"/>
    </xf>
    <xf numFmtId="42" fontId="14" fillId="23" borderId="96" xfId="35" applyFont="1" applyFill="1" applyBorder="1" applyAlignment="1" applyProtection="1">
      <alignment horizontal="left"/>
      <protection locked="0"/>
    </xf>
    <xf numFmtId="39" fontId="14" fillId="0" borderId="0" xfId="32" applyNumberFormat="1" applyFont="1" applyFill="1" applyBorder="1" applyProtection="1">
      <alignment horizontal="center"/>
      <protection locked="0"/>
    </xf>
    <xf numFmtId="0" fontId="26" fillId="0" borderId="38" xfId="51" applyFont="1" applyFill="1" applyBorder="1" applyAlignment="1">
      <alignment horizontal="center" wrapText="1"/>
    </xf>
    <xf numFmtId="0" fontId="69" fillId="41" borderId="62" xfId="1" applyFont="1" applyFill="1" applyBorder="1"/>
    <xf numFmtId="0" fontId="69" fillId="41" borderId="39" xfId="1" applyFont="1" applyFill="1" applyBorder="1"/>
    <xf numFmtId="0" fontId="2" fillId="41" borderId="39" xfId="1" applyFill="1" applyBorder="1"/>
    <xf numFmtId="0" fontId="2" fillId="41" borderId="71" xfId="1" applyFill="1" applyBorder="1"/>
    <xf numFmtId="0" fontId="2" fillId="41" borderId="7" xfId="1" applyFill="1" applyBorder="1"/>
    <xf numFmtId="0" fontId="2" fillId="41" borderId="8" xfId="1" applyFill="1" applyBorder="1"/>
    <xf numFmtId="0" fontId="2" fillId="41" borderId="112" xfId="1" applyFill="1" applyBorder="1"/>
    <xf numFmtId="0" fontId="2" fillId="41" borderId="113" xfId="1" applyFill="1" applyBorder="1"/>
    <xf numFmtId="0" fontId="2" fillId="41" borderId="114" xfId="1" applyFill="1" applyBorder="1"/>
    <xf numFmtId="0" fontId="26" fillId="0" borderId="39" xfId="51" applyFont="1" applyFill="1" applyBorder="1" applyAlignment="1">
      <alignment horizontal="center" wrapText="1"/>
    </xf>
    <xf numFmtId="0" fontId="18" fillId="2" borderId="29" xfId="44" applyFill="1" applyBorder="1" applyAlignment="1">
      <alignment horizontal="center"/>
    </xf>
    <xf numFmtId="0" fontId="26" fillId="0" borderId="88" xfId="51" applyFont="1" applyBorder="1" applyAlignment="1">
      <alignment horizontal="center" wrapText="1"/>
    </xf>
    <xf numFmtId="0" fontId="2" fillId="0" borderId="88" xfId="51" applyBorder="1"/>
    <xf numFmtId="37" fontId="2" fillId="0" borderId="88" xfId="51" applyNumberFormat="1" applyBorder="1"/>
    <xf numFmtId="0" fontId="26" fillId="0" borderId="15" xfId="51" applyFont="1" applyBorder="1" applyAlignment="1">
      <alignment wrapText="1"/>
    </xf>
    <xf numFmtId="0" fontId="26" fillId="0" borderId="103" xfId="51" applyFont="1" applyBorder="1" applyAlignment="1">
      <alignment horizontal="center" wrapText="1"/>
    </xf>
    <xf numFmtId="0" fontId="26" fillId="0" borderId="104" xfId="51" applyFont="1" applyBorder="1" applyAlignment="1">
      <alignment horizontal="center" wrapText="1"/>
    </xf>
    <xf numFmtId="37" fontId="2" fillId="0" borderId="103" xfId="51" applyNumberFormat="1" applyBorder="1"/>
    <xf numFmtId="37" fontId="2" fillId="0" borderId="104" xfId="51" applyNumberFormat="1" applyBorder="1"/>
    <xf numFmtId="37" fontId="2" fillId="0" borderId="105" xfId="51" applyNumberFormat="1" applyBorder="1"/>
    <xf numFmtId="37" fontId="2" fillId="0" borderId="96" xfId="51" applyNumberFormat="1" applyBorder="1"/>
    <xf numFmtId="37" fontId="2" fillId="0" borderId="106" xfId="51" applyNumberFormat="1" applyBorder="1"/>
    <xf numFmtId="0" fontId="2" fillId="0" borderId="103" xfId="51" applyBorder="1"/>
    <xf numFmtId="0" fontId="2" fillId="0" borderId="104" xfId="51" applyBorder="1"/>
    <xf numFmtId="0" fontId="2" fillId="0" borderId="105" xfId="51" applyBorder="1"/>
    <xf numFmtId="0" fontId="2" fillId="0" borderId="96" xfId="51" applyBorder="1"/>
    <xf numFmtId="0" fontId="2" fillId="0" borderId="106" xfId="51" applyBorder="1"/>
    <xf numFmtId="2" fontId="2" fillId="0" borderId="17" xfId="51" applyNumberFormat="1" applyBorder="1"/>
    <xf numFmtId="42" fontId="2" fillId="0" borderId="66" xfId="51" applyNumberFormat="1" applyBorder="1"/>
    <xf numFmtId="0" fontId="26" fillId="0" borderId="11" xfId="51" applyFont="1" applyBorder="1" applyAlignment="1">
      <alignment horizontal="center" wrapText="1"/>
    </xf>
    <xf numFmtId="0" fontId="26" fillId="0" borderId="12" xfId="51" applyFont="1" applyBorder="1" applyAlignment="1">
      <alignment horizontal="center" wrapText="1"/>
    </xf>
    <xf numFmtId="0" fontId="26" fillId="0" borderId="13" xfId="51" applyFont="1" applyBorder="1" applyAlignment="1">
      <alignment horizontal="center" wrapText="1"/>
    </xf>
    <xf numFmtId="178" fontId="2" fillId="0" borderId="103" xfId="2562" applyNumberFormat="1" applyFont="1" applyBorder="1"/>
    <xf numFmtId="178" fontId="2" fillId="0" borderId="88" xfId="2562" applyNumberFormat="1" applyFont="1" applyBorder="1"/>
    <xf numFmtId="178" fontId="2" fillId="0" borderId="104" xfId="2562" applyNumberFormat="1" applyFont="1" applyBorder="1"/>
    <xf numFmtId="178" fontId="2" fillId="0" borderId="105" xfId="2562" applyNumberFormat="1" applyFont="1" applyBorder="1"/>
    <xf numFmtId="0" fontId="26" fillId="0" borderId="36" xfId="51" applyFont="1" applyBorder="1"/>
    <xf numFmtId="2" fontId="2" fillId="0" borderId="103" xfId="51" applyNumberFormat="1" applyBorder="1"/>
    <xf numFmtId="2" fontId="2" fillId="0" borderId="60" xfId="51" applyNumberFormat="1" applyBorder="1"/>
    <xf numFmtId="2" fontId="2" fillId="0" borderId="105" xfId="51" applyNumberFormat="1" applyBorder="1"/>
    <xf numFmtId="2" fontId="2" fillId="0" borderId="21" xfId="51" applyNumberFormat="1" applyBorder="1"/>
    <xf numFmtId="2" fontId="2" fillId="0" borderId="61" xfId="51" applyNumberFormat="1" applyBorder="1"/>
    <xf numFmtId="178" fontId="2" fillId="0" borderId="17" xfId="2562" applyNumberFormat="1" applyFont="1" applyBorder="1"/>
    <xf numFmtId="0" fontId="2" fillId="0" borderId="66" xfId="51" applyFont="1" applyBorder="1" applyAlignment="1">
      <alignment horizontal="center"/>
    </xf>
    <xf numFmtId="37" fontId="2" fillId="0" borderId="66" xfId="51" applyNumberFormat="1" applyBorder="1"/>
    <xf numFmtId="170" fontId="2" fillId="0" borderId="66" xfId="51" applyNumberFormat="1" applyBorder="1"/>
    <xf numFmtId="165" fontId="2" fillId="0" borderId="66" xfId="51" applyNumberFormat="1" applyBorder="1"/>
    <xf numFmtId="0" fontId="26" fillId="0" borderId="52" xfId="51" applyFont="1" applyBorder="1" applyAlignment="1">
      <alignment horizontal="center" wrapText="1"/>
    </xf>
    <xf numFmtId="0" fontId="26" fillId="0" borderId="3" xfId="51" applyFont="1" applyBorder="1" applyAlignment="1">
      <alignment horizontal="center" wrapText="1"/>
    </xf>
    <xf numFmtId="178" fontId="2" fillId="0" borderId="60" xfId="2562" applyNumberFormat="1" applyFont="1" applyBorder="1"/>
    <xf numFmtId="178" fontId="2" fillId="0" borderId="21" xfId="2562" applyNumberFormat="1" applyFont="1" applyBorder="1"/>
    <xf numFmtId="178" fontId="2" fillId="0" borderId="61" xfId="2562" applyNumberFormat="1" applyFont="1" applyBorder="1"/>
    <xf numFmtId="2" fontId="2" fillId="0" borderId="97" xfId="51" applyNumberFormat="1" applyBorder="1"/>
    <xf numFmtId="2" fontId="2" fillId="0" borderId="98" xfId="51" applyNumberFormat="1" applyBorder="1"/>
    <xf numFmtId="0" fontId="26" fillId="0" borderId="67" xfId="51" applyFont="1" applyBorder="1" applyAlignment="1">
      <alignment horizontal="center" wrapText="1"/>
    </xf>
    <xf numFmtId="0" fontId="26" fillId="0" borderId="66" xfId="51" applyFont="1" applyBorder="1" applyAlignment="1">
      <alignment horizontal="center" wrapText="1"/>
    </xf>
    <xf numFmtId="0" fontId="26" fillId="0" borderId="64" xfId="51" applyFont="1" applyBorder="1" applyAlignment="1">
      <alignment horizontal="center" wrapText="1"/>
    </xf>
    <xf numFmtId="0" fontId="26" fillId="0" borderId="44" xfId="51" applyFont="1" applyFill="1" applyBorder="1" applyAlignment="1">
      <alignment horizontal="center" vertical="center" wrapText="1"/>
    </xf>
    <xf numFmtId="0" fontId="26" fillId="0" borderId="38" xfId="51" applyFont="1" applyFill="1" applyBorder="1" applyAlignment="1">
      <alignment horizontal="center" wrapText="1"/>
    </xf>
    <xf numFmtId="0" fontId="26" fillId="0" borderId="66" xfId="51" applyFont="1" applyFill="1" applyBorder="1" applyAlignment="1">
      <alignment horizontal="center" wrapText="1"/>
    </xf>
    <xf numFmtId="0" fontId="26" fillId="0" borderId="29" xfId="51" applyFont="1" applyFill="1" applyBorder="1" applyAlignment="1">
      <alignment horizontal="center" wrapText="1"/>
    </xf>
    <xf numFmtId="0" fontId="26" fillId="0" borderId="33" xfId="51" applyFont="1" applyFill="1" applyBorder="1" applyAlignment="1">
      <alignment horizontal="center" wrapText="1"/>
    </xf>
    <xf numFmtId="42" fontId="2" fillId="0" borderId="0" xfId="51" applyNumberFormat="1"/>
    <xf numFmtId="9" fontId="2" fillId="0" borderId="15" xfId="2598" applyFont="1" applyBorder="1"/>
    <xf numFmtId="164" fontId="2" fillId="0" borderId="15" xfId="2562" applyFont="1" applyBorder="1"/>
    <xf numFmtId="0" fontId="26" fillId="0" borderId="38" xfId="51" applyFont="1" applyFill="1" applyBorder="1" applyAlignment="1">
      <alignment horizontal="center" wrapText="1"/>
    </xf>
    <xf numFmtId="0" fontId="26" fillId="0" borderId="66" xfId="51" applyFont="1" applyFill="1" applyBorder="1" applyAlignment="1">
      <alignment horizontal="center" wrapText="1"/>
    </xf>
    <xf numFmtId="37" fontId="26" fillId="0" borderId="15" xfId="51" applyNumberFormat="1" applyFont="1" applyBorder="1"/>
    <xf numFmtId="37" fontId="2" fillId="0" borderId="15" xfId="51" applyNumberFormat="1" applyFont="1" applyBorder="1"/>
    <xf numFmtId="0" fontId="26" fillId="2" borderId="115" xfId="51" applyFont="1" applyFill="1" applyBorder="1" applyAlignment="1">
      <alignment horizontal="center" wrapText="1"/>
    </xf>
    <xf numFmtId="0" fontId="35" fillId="0" borderId="0" xfId="51" applyFont="1" applyFill="1" applyBorder="1" applyAlignment="1"/>
    <xf numFmtId="0" fontId="26" fillId="0" borderId="35" xfId="51" applyFont="1" applyFill="1" applyBorder="1" applyAlignment="1">
      <alignment horizontal="center" wrapText="1"/>
    </xf>
    <xf numFmtId="0" fontId="2" fillId="0" borderId="101" xfId="51" applyFont="1" applyBorder="1" applyAlignment="1">
      <alignment horizontal="left"/>
    </xf>
    <xf numFmtId="42" fontId="14" fillId="23" borderId="120" xfId="35" applyFont="1" applyFill="1" applyBorder="1" applyAlignment="1" applyProtection="1">
      <alignment horizontal="left"/>
      <protection locked="0"/>
    </xf>
    <xf numFmtId="42" fontId="14" fillId="23" borderId="115" xfId="35" applyFont="1" applyFill="1" applyBorder="1" applyAlignment="1" applyProtection="1">
      <alignment horizontal="left"/>
      <protection locked="0"/>
    </xf>
    <xf numFmtId="169" fontId="14" fillId="23" borderId="16" xfId="35" applyNumberFormat="1" applyFont="1" applyFill="1" applyBorder="1" applyAlignment="1" applyProtection="1">
      <alignment horizontal="left"/>
      <protection locked="0"/>
    </xf>
    <xf numFmtId="169" fontId="18" fillId="23" borderId="43" xfId="35" applyNumberFormat="1" applyFont="1" applyFill="1" applyBorder="1" applyAlignment="1" applyProtection="1">
      <alignment horizontal="left"/>
      <protection locked="0"/>
    </xf>
    <xf numFmtId="169" fontId="14" fillId="23" borderId="104" xfId="35" applyNumberFormat="1" applyFont="1" applyFill="1" applyBorder="1" applyAlignment="1" applyProtection="1">
      <alignment horizontal="left"/>
      <protection locked="0"/>
    </xf>
    <xf numFmtId="169" fontId="14" fillId="23" borderId="48" xfId="35" applyNumberFormat="1" applyFont="1" applyFill="1" applyBorder="1" applyAlignment="1" applyProtection="1">
      <alignment horizontal="left"/>
      <protection locked="0"/>
    </xf>
    <xf numFmtId="0" fontId="2" fillId="0" borderId="36" xfId="51" applyBorder="1"/>
    <xf numFmtId="0" fontId="2" fillId="0" borderId="115" xfId="51" applyBorder="1"/>
    <xf numFmtId="42" fontId="2" fillId="0" borderId="115" xfId="51" applyNumberFormat="1" applyBorder="1"/>
    <xf numFmtId="0" fontId="26" fillId="0" borderId="115" xfId="51" applyFont="1" applyBorder="1"/>
    <xf numFmtId="0" fontId="26" fillId="0" borderId="45" xfId="51" applyFont="1" applyFill="1" applyBorder="1" applyAlignment="1">
      <alignment horizontal="center" wrapText="1"/>
    </xf>
    <xf numFmtId="0" fontId="26" fillId="0" borderId="121" xfId="51" applyFont="1" applyFill="1" applyBorder="1" applyAlignment="1">
      <alignment horizontal="center" wrapText="1"/>
    </xf>
    <xf numFmtId="164" fontId="2" fillId="0" borderId="115" xfId="2562" applyFont="1" applyBorder="1"/>
    <xf numFmtId="0" fontId="26" fillId="0" borderId="65" xfId="51" applyFont="1" applyFill="1" applyBorder="1" applyAlignment="1">
      <alignment horizontal="center" wrapText="1"/>
    </xf>
    <xf numFmtId="2" fontId="2" fillId="0" borderId="115" xfId="51" applyNumberFormat="1" applyBorder="1"/>
    <xf numFmtId="6" fontId="36" fillId="0" borderId="0" xfId="51" applyNumberFormat="1" applyFont="1" applyFill="1" applyBorder="1" applyAlignment="1">
      <alignment horizontal="center" vertical="center" wrapText="1"/>
    </xf>
    <xf numFmtId="0" fontId="2" fillId="0" borderId="72" xfId="51" applyFont="1" applyFill="1" applyBorder="1" applyAlignment="1">
      <alignment horizontal="center"/>
    </xf>
    <xf numFmtId="0" fontId="2" fillId="0" borderId="116" xfId="51" applyBorder="1"/>
    <xf numFmtId="0" fontId="2" fillId="0" borderId="116" xfId="51" applyFont="1" applyFill="1" applyBorder="1" applyAlignment="1">
      <alignment vertical="center"/>
    </xf>
    <xf numFmtId="9" fontId="2" fillId="0" borderId="116" xfId="2598" applyFont="1" applyBorder="1"/>
    <xf numFmtId="37" fontId="2" fillId="0" borderId="118" xfId="51" applyNumberFormat="1" applyBorder="1"/>
    <xf numFmtId="0" fontId="26" fillId="0" borderId="45" xfId="51" applyFont="1" applyFill="1" applyBorder="1" applyAlignment="1">
      <alignment horizontal="center" vertical="center" wrapText="1"/>
    </xf>
    <xf numFmtId="0" fontId="2" fillId="0" borderId="115" xfId="51" applyFont="1" applyFill="1" applyBorder="1" applyAlignment="1">
      <alignment horizontal="center" vertical="center"/>
    </xf>
    <xf numFmtId="0" fontId="87" fillId="0" borderId="0" xfId="51" applyFont="1" applyBorder="1"/>
    <xf numFmtId="0" fontId="17" fillId="0" borderId="0" xfId="44" applyFont="1" applyBorder="1" applyAlignment="1">
      <alignment horizontal="center"/>
    </xf>
    <xf numFmtId="42" fontId="18" fillId="2" borderId="111" xfId="2600" applyNumberFormat="1" applyBorder="1"/>
    <xf numFmtId="42" fontId="18" fillId="2" borderId="122" xfId="2600" applyNumberFormat="1"/>
    <xf numFmtId="42" fontId="14" fillId="23" borderId="123" xfId="35" applyFont="1" applyFill="1" applyBorder="1" applyAlignment="1" applyProtection="1">
      <alignment horizontal="left"/>
      <protection locked="0"/>
    </xf>
    <xf numFmtId="42" fontId="14" fillId="0" borderId="123" xfId="35" applyFont="1" applyBorder="1"/>
    <xf numFmtId="0" fontId="18" fillId="0" borderId="0" xfId="51" applyFont="1" applyBorder="1" applyAlignment="1">
      <alignment horizontal="center" wrapText="1"/>
    </xf>
    <xf numFmtId="0" fontId="9" fillId="0" borderId="0" xfId="8" applyBorder="1" applyAlignment="1">
      <alignment horizontal="left"/>
    </xf>
    <xf numFmtId="0" fontId="14" fillId="0" borderId="0" xfId="51" applyFont="1"/>
    <xf numFmtId="0" fontId="9" fillId="0" borderId="0" xfId="8" applyBorder="1">
      <alignment horizontal="left"/>
    </xf>
    <xf numFmtId="0" fontId="14" fillId="0" borderId="0" xfId="51" applyFont="1" applyAlignment="1"/>
    <xf numFmtId="0" fontId="26" fillId="0" borderId="29" xfId="51" applyFont="1" applyFill="1" applyBorder="1" applyAlignment="1">
      <alignment horizontal="center" wrapText="1"/>
    </xf>
    <xf numFmtId="0" fontId="26" fillId="0" borderId="33" xfId="51" applyFont="1" applyFill="1" applyBorder="1" applyAlignment="1">
      <alignment horizontal="center" wrapText="1"/>
    </xf>
    <xf numFmtId="0" fontId="0" fillId="0" borderId="0" xfId="0" applyAlignment="1"/>
    <xf numFmtId="0" fontId="86" fillId="0" borderId="0" xfId="2" applyFont="1" applyFill="1" applyBorder="1" applyAlignment="1">
      <alignment horizontal="right"/>
    </xf>
    <xf numFmtId="0" fontId="88" fillId="0" borderId="0" xfId="51" applyFont="1" applyBorder="1" applyAlignment="1">
      <alignment vertical="top"/>
    </xf>
    <xf numFmtId="0" fontId="2" fillId="0" borderId="130" xfId="51" applyBorder="1"/>
    <xf numFmtId="0" fontId="18" fillId="0" borderId="0" xfId="51" applyFont="1"/>
    <xf numFmtId="180" fontId="2" fillId="0" borderId="15" xfId="2597" applyNumberFormat="1" applyFont="1" applyBorder="1" applyAlignment="1">
      <alignment horizontal="center"/>
    </xf>
    <xf numFmtId="9" fontId="36" fillId="0" borderId="139" xfId="65" applyFont="1" applyBorder="1" applyAlignment="1">
      <alignment horizontal="center"/>
    </xf>
    <xf numFmtId="0" fontId="26" fillId="2" borderId="49" xfId="51" applyFont="1" applyFill="1" applyBorder="1" applyAlignment="1">
      <alignment horizontal="center"/>
    </xf>
    <xf numFmtId="0" fontId="2" fillId="2" borderId="138" xfId="51" applyFont="1" applyFill="1" applyBorder="1"/>
    <xf numFmtId="0" fontId="2" fillId="0" borderId="140" xfId="51" applyFont="1" applyBorder="1"/>
    <xf numFmtId="9" fontId="2" fillId="0" borderId="74" xfId="2598" applyFont="1" applyBorder="1" applyAlignment="1">
      <alignment horizontal="center" vertical="center"/>
    </xf>
    <xf numFmtId="9" fontId="2" fillId="0" borderId="116" xfId="2598" applyFont="1" applyBorder="1" applyAlignment="1">
      <alignment horizontal="center" vertical="center"/>
    </xf>
    <xf numFmtId="41" fontId="37" fillId="0" borderId="142" xfId="51" applyNumberFormat="1" applyFont="1" applyBorder="1"/>
    <xf numFmtId="0" fontId="37" fillId="2" borderId="7" xfId="51" applyFont="1" applyFill="1" applyBorder="1" applyAlignment="1">
      <alignment horizontal="center"/>
    </xf>
    <xf numFmtId="41" fontId="37" fillId="0" borderId="137" xfId="51" applyNumberFormat="1" applyFont="1" applyBorder="1"/>
    <xf numFmtId="41" fontId="36" fillId="0" borderId="11" xfId="29" applyFont="1" applyBorder="1"/>
    <xf numFmtId="41" fontId="36" fillId="0" borderId="132" xfId="29" applyFont="1" applyBorder="1"/>
    <xf numFmtId="41" fontId="36" fillId="0" borderId="133" xfId="29" applyFont="1" applyBorder="1"/>
    <xf numFmtId="41" fontId="36" fillId="0" borderId="134" xfId="29" applyFont="1" applyBorder="1"/>
    <xf numFmtId="41" fontId="36" fillId="0" borderId="135" xfId="29" applyFont="1" applyBorder="1"/>
    <xf numFmtId="0" fontId="18" fillId="0" borderId="0" xfId="51" applyFont="1" applyAlignment="1">
      <alignment horizontal="right"/>
    </xf>
    <xf numFmtId="9" fontId="36" fillId="0" borderId="138" xfId="65" applyFont="1" applyBorder="1" applyAlignment="1">
      <alignment horizontal="center"/>
    </xf>
    <xf numFmtId="41" fontId="37" fillId="0" borderId="138" xfId="51" applyNumberFormat="1" applyFont="1" applyBorder="1"/>
    <xf numFmtId="42" fontId="36" fillId="0" borderId="0" xfId="65" applyNumberFormat="1" applyFont="1" applyBorder="1" applyAlignment="1">
      <alignment horizontal="center"/>
    </xf>
    <xf numFmtId="42" fontId="36" fillId="0" borderId="141" xfId="65" applyNumberFormat="1" applyFont="1" applyBorder="1" applyAlignment="1">
      <alignment horizontal="center"/>
    </xf>
    <xf numFmtId="42" fontId="36" fillId="0" borderId="57" xfId="65" applyNumberFormat="1" applyFont="1" applyBorder="1" applyAlignment="1">
      <alignment horizontal="center"/>
    </xf>
    <xf numFmtId="42" fontId="36" fillId="0" borderId="67" xfId="65" applyNumberFormat="1" applyFont="1" applyBorder="1" applyAlignment="1">
      <alignment horizontal="center"/>
    </xf>
    <xf numFmtId="0" fontId="32" fillId="0" borderId="138" xfId="44" applyFont="1" applyBorder="1" applyAlignment="1">
      <alignment horizontal="center" vertical="center" wrapText="1"/>
    </xf>
    <xf numFmtId="0" fontId="32" fillId="0" borderId="143" xfId="44" applyFont="1" applyBorder="1" applyAlignment="1">
      <alignment horizontal="center" vertical="center" wrapText="1"/>
    </xf>
    <xf numFmtId="0" fontId="32" fillId="0" borderId="142" xfId="44" applyFont="1" applyBorder="1" applyAlignment="1">
      <alignment horizontal="center" vertical="center" wrapText="1"/>
    </xf>
    <xf numFmtId="0" fontId="32" fillId="0" borderId="137" xfId="44" applyFont="1" applyBorder="1" applyAlignment="1">
      <alignment horizontal="center" vertical="center" wrapText="1"/>
    </xf>
    <xf numFmtId="0" fontId="32" fillId="0" borderId="144" xfId="44" applyFont="1" applyBorder="1" applyAlignment="1">
      <alignment horizontal="center" vertical="center" wrapText="1"/>
    </xf>
    <xf numFmtId="168" fontId="36" fillId="0" borderId="64" xfId="2598" applyNumberFormat="1" applyFont="1" applyBorder="1" applyAlignment="1">
      <alignment horizontal="center"/>
    </xf>
    <xf numFmtId="168" fontId="36" fillId="0" borderId="57" xfId="2598" applyNumberFormat="1" applyFont="1" applyBorder="1" applyAlignment="1">
      <alignment horizontal="center"/>
    </xf>
    <xf numFmtId="178" fontId="37" fillId="0" borderId="15" xfId="2562" applyNumberFormat="1" applyFont="1" applyBorder="1" applyAlignment="1">
      <alignment horizontal="center" vertical="center"/>
    </xf>
    <xf numFmtId="0" fontId="2" fillId="0" borderId="33" xfId="51" applyFont="1" applyFill="1" applyBorder="1" applyAlignment="1">
      <alignment vertical="center"/>
    </xf>
    <xf numFmtId="0" fontId="26" fillId="0" borderId="66" xfId="51" applyFont="1" applyFill="1" applyBorder="1" applyAlignment="1">
      <alignment vertical="center"/>
    </xf>
    <xf numFmtId="0" fontId="90" fillId="45" borderId="145" xfId="0" applyFont="1" applyFill="1" applyBorder="1" applyAlignment="1">
      <alignment vertical="center" wrapText="1"/>
    </xf>
    <xf numFmtId="0" fontId="91" fillId="47" borderId="149" xfId="0" applyFont="1" applyFill="1" applyBorder="1" applyAlignment="1">
      <alignment vertical="center" wrapText="1"/>
    </xf>
    <xf numFmtId="0" fontId="91" fillId="45" borderId="149" xfId="0" applyFont="1" applyFill="1" applyBorder="1" applyAlignment="1">
      <alignment vertical="center" wrapText="1"/>
    </xf>
    <xf numFmtId="0" fontId="91" fillId="47" borderId="151" xfId="0" applyFont="1" applyFill="1" applyBorder="1" applyAlignment="1">
      <alignment vertical="center" wrapText="1"/>
    </xf>
    <xf numFmtId="0" fontId="91" fillId="45" borderId="151" xfId="0" applyFont="1" applyFill="1" applyBorder="1" applyAlignment="1">
      <alignment vertical="center" wrapText="1"/>
    </xf>
    <xf numFmtId="0" fontId="90" fillId="47" borderId="148" xfId="0" applyFont="1" applyFill="1" applyBorder="1" applyAlignment="1">
      <alignment vertical="center" wrapText="1"/>
    </xf>
    <xf numFmtId="0" fontId="90" fillId="47" borderId="145" xfId="0" applyFont="1" applyFill="1" applyBorder="1" applyAlignment="1">
      <alignment vertical="center" wrapText="1"/>
    </xf>
    <xf numFmtId="0" fontId="90" fillId="45" borderId="148" xfId="0" applyFont="1" applyFill="1" applyBorder="1" applyAlignment="1">
      <alignment vertical="center" wrapText="1"/>
    </xf>
    <xf numFmtId="41" fontId="36" fillId="0" borderId="44" xfId="29" applyFont="1" applyBorder="1"/>
    <xf numFmtId="41" fontId="36" fillId="0" borderId="46" xfId="29" applyFont="1" applyBorder="1"/>
    <xf numFmtId="9" fontId="36" fillId="0" borderId="6" xfId="65" applyFont="1" applyBorder="1" applyAlignment="1">
      <alignment horizontal="center"/>
    </xf>
    <xf numFmtId="0" fontId="90" fillId="45" borderId="147" xfId="0" applyFont="1" applyFill="1" applyBorder="1" applyAlignment="1">
      <alignment vertical="center" wrapText="1"/>
    </xf>
    <xf numFmtId="0" fontId="90" fillId="45" borderId="149" xfId="0" applyFont="1" applyFill="1" applyBorder="1" applyAlignment="1">
      <alignment vertical="center" wrapText="1"/>
    </xf>
    <xf numFmtId="0" fontId="90" fillId="47" borderId="147" xfId="0" applyFont="1" applyFill="1" applyBorder="1" applyAlignment="1">
      <alignment vertical="center" wrapText="1"/>
    </xf>
    <xf numFmtId="0" fontId="90" fillId="47" borderId="149" xfId="0" applyFont="1" applyFill="1" applyBorder="1" applyAlignment="1">
      <alignment vertical="center" wrapText="1"/>
    </xf>
    <xf numFmtId="0" fontId="0" fillId="47" borderId="149" xfId="0" applyFill="1" applyBorder="1" applyAlignment="1">
      <alignment vertical="top" wrapText="1"/>
    </xf>
    <xf numFmtId="0" fontId="0" fillId="45" borderId="149" xfId="0" applyFill="1" applyBorder="1" applyAlignment="1">
      <alignment vertical="top" wrapText="1"/>
    </xf>
    <xf numFmtId="0" fontId="91" fillId="47" borderId="147" xfId="0" applyFont="1" applyFill="1" applyBorder="1" applyAlignment="1">
      <alignment vertical="center" wrapText="1"/>
    </xf>
    <xf numFmtId="0" fontId="91" fillId="47" borderId="153" xfId="0" applyFont="1" applyFill="1" applyBorder="1" applyAlignment="1">
      <alignment vertical="center" wrapText="1"/>
    </xf>
    <xf numFmtId="0" fontId="89" fillId="46" borderId="154" xfId="0" applyFont="1" applyFill="1" applyBorder="1" applyAlignment="1">
      <alignment vertical="center" wrapText="1"/>
    </xf>
    <xf numFmtId="0" fontId="89" fillId="46" borderId="155" xfId="0" applyFont="1" applyFill="1" applyBorder="1" applyAlignment="1">
      <alignment vertical="center" wrapText="1"/>
    </xf>
    <xf numFmtId="0" fontId="90" fillId="45" borderId="158" xfId="0" applyFont="1" applyFill="1" applyBorder="1" applyAlignment="1">
      <alignment vertical="center" wrapText="1"/>
    </xf>
    <xf numFmtId="0" fontId="91" fillId="45" borderId="158" xfId="0" applyFont="1" applyFill="1" applyBorder="1" applyAlignment="1">
      <alignment vertical="center" wrapText="1"/>
    </xf>
    <xf numFmtId="0" fontId="90" fillId="45" borderId="160" xfId="0" applyFont="1" applyFill="1" applyBorder="1" applyAlignment="1">
      <alignment vertical="center" wrapText="1"/>
    </xf>
    <xf numFmtId="0" fontId="89" fillId="46" borderId="71" xfId="0" applyFont="1" applyFill="1" applyBorder="1" applyAlignment="1">
      <alignment vertical="center" wrapText="1"/>
    </xf>
    <xf numFmtId="0" fontId="89" fillId="46" borderId="8" xfId="0" applyFont="1" applyFill="1" applyBorder="1" applyAlignment="1">
      <alignment vertical="center" wrapText="1"/>
    </xf>
    <xf numFmtId="0" fontId="0" fillId="46" borderId="155" xfId="0" applyFill="1" applyBorder="1" applyAlignment="1">
      <alignment vertical="top" wrapText="1"/>
    </xf>
    <xf numFmtId="0" fontId="92" fillId="46" borderId="8" xfId="0" applyFont="1" applyFill="1" applyBorder="1" applyAlignment="1">
      <alignment vertical="center" wrapText="1"/>
    </xf>
    <xf numFmtId="0" fontId="90" fillId="47" borderId="166" xfId="0" applyFont="1" applyFill="1" applyBorder="1" applyAlignment="1">
      <alignment vertical="center" wrapText="1"/>
    </xf>
    <xf numFmtId="0" fontId="90" fillId="45" borderId="168" xfId="0" applyFont="1" applyFill="1" applyBorder="1" applyAlignment="1">
      <alignment vertical="center" wrapText="1"/>
    </xf>
    <xf numFmtId="0" fontId="91" fillId="45" borderId="150" xfId="0" applyFont="1" applyFill="1" applyBorder="1" applyAlignment="1">
      <alignment vertical="center" wrapText="1"/>
    </xf>
    <xf numFmtId="0" fontId="89" fillId="46" borderId="139" xfId="0" applyFont="1" applyFill="1" applyBorder="1" applyAlignment="1">
      <alignment vertical="center" wrapText="1"/>
    </xf>
    <xf numFmtId="0" fontId="89" fillId="43" borderId="171" xfId="0" applyFont="1" applyFill="1" applyBorder="1" applyAlignment="1">
      <alignment vertical="center" wrapText="1"/>
    </xf>
    <xf numFmtId="0" fontId="89" fillId="43" borderId="169" xfId="0" applyFont="1" applyFill="1" applyBorder="1" applyAlignment="1">
      <alignment vertical="center" wrapText="1"/>
    </xf>
    <xf numFmtId="0" fontId="89" fillId="43" borderId="170" xfId="0" applyFont="1" applyFill="1" applyBorder="1" applyAlignment="1">
      <alignment vertical="center" wrapText="1"/>
    </xf>
    <xf numFmtId="0" fontId="89" fillId="44" borderId="55" xfId="0" applyFont="1" applyFill="1" applyBorder="1" applyAlignment="1">
      <alignment vertical="center" wrapText="1"/>
    </xf>
    <xf numFmtId="0" fontId="33" fillId="0" borderId="130" xfId="43" applyFont="1" applyBorder="1" applyAlignment="1">
      <alignment horizontal="center" vertical="center" wrapText="1"/>
    </xf>
    <xf numFmtId="0" fontId="17" fillId="0" borderId="130" xfId="43" applyBorder="1" applyAlignment="1">
      <alignment horizontal="center" vertical="center" wrapText="1"/>
    </xf>
    <xf numFmtId="0" fontId="17" fillId="0" borderId="130" xfId="43" applyFont="1" applyBorder="1" applyAlignment="1">
      <alignment horizontal="center" vertical="center" wrapText="1"/>
    </xf>
    <xf numFmtId="0" fontId="14" fillId="0" borderId="130" xfId="51" applyFont="1" applyBorder="1" applyAlignment="1">
      <alignment vertical="top"/>
    </xf>
    <xf numFmtId="0" fontId="14" fillId="0" borderId="130" xfId="51" applyFont="1" applyBorder="1" applyAlignment="1">
      <alignment horizontal="left" vertical="top" wrapText="1"/>
    </xf>
    <xf numFmtId="0" fontId="9" fillId="0" borderId="130" xfId="8" applyBorder="1" applyAlignment="1">
      <alignment horizontal="left" vertical="top" wrapText="1"/>
    </xf>
    <xf numFmtId="0" fontId="9" fillId="0" borderId="130" xfId="8" applyBorder="1" applyAlignment="1">
      <alignment vertical="top" wrapText="1"/>
    </xf>
    <xf numFmtId="42" fontId="14" fillId="0" borderId="130" xfId="35" applyFont="1" applyFill="1" applyBorder="1" applyAlignment="1" applyProtection="1">
      <alignment horizontal="left"/>
      <protection locked="0"/>
    </xf>
    <xf numFmtId="0" fontId="18" fillId="2" borderId="69" xfId="44" applyFill="1" applyBorder="1" applyAlignment="1">
      <alignment horizontal="center"/>
    </xf>
    <xf numFmtId="0" fontId="18" fillId="2" borderId="70" xfId="44" applyFill="1" applyBorder="1" applyAlignment="1">
      <alignment horizontal="center"/>
    </xf>
    <xf numFmtId="42" fontId="14" fillId="0" borderId="132" xfId="35" applyFont="1" applyFill="1" applyBorder="1" applyAlignment="1" applyProtection="1">
      <alignment horizontal="left"/>
      <protection locked="0"/>
    </xf>
    <xf numFmtId="42" fontId="14" fillId="0" borderId="133" xfId="35" applyFont="1" applyFill="1" applyBorder="1" applyAlignment="1" applyProtection="1">
      <alignment horizontal="left"/>
      <protection locked="0"/>
    </xf>
    <xf numFmtId="42" fontId="14" fillId="0" borderId="134" xfId="35" applyFont="1" applyFill="1" applyBorder="1" applyAlignment="1" applyProtection="1">
      <alignment horizontal="left"/>
      <protection locked="0"/>
    </xf>
    <xf numFmtId="42" fontId="14" fillId="0" borderId="135" xfId="35" applyFont="1" applyFill="1" applyBorder="1" applyAlignment="1" applyProtection="1">
      <alignment horizontal="left"/>
      <protection locked="0"/>
    </xf>
    <xf numFmtId="0" fontId="9" fillId="0" borderId="0" xfId="8" applyBorder="1" applyAlignment="1">
      <alignment horizontal="left" wrapText="1"/>
    </xf>
    <xf numFmtId="0" fontId="26" fillId="2" borderId="42" xfId="51" applyFont="1" applyFill="1" applyBorder="1" applyAlignment="1">
      <alignment horizontal="center" vertical="center"/>
    </xf>
    <xf numFmtId="0" fontId="26" fillId="0" borderId="31" xfId="51" applyFont="1" applyFill="1" applyBorder="1" applyAlignment="1">
      <alignment horizontal="center" wrapText="1"/>
    </xf>
    <xf numFmtId="0" fontId="18" fillId="0" borderId="0" xfId="51" applyFont="1" applyBorder="1" applyAlignment="1">
      <alignment horizontal="right"/>
    </xf>
    <xf numFmtId="179" fontId="14" fillId="23" borderId="15" xfId="32" applyNumberFormat="1" applyFont="1" applyFill="1" applyBorder="1" applyProtection="1">
      <alignment horizontal="center"/>
      <protection locked="0"/>
    </xf>
    <xf numFmtId="0" fontId="14" fillId="0" borderId="172" xfId="51" applyFont="1" applyBorder="1"/>
    <xf numFmtId="42" fontId="14" fillId="23" borderId="130" xfId="35" applyFont="1" applyFill="1" applyBorder="1" applyAlignment="1" applyProtection="1">
      <alignment horizontal="left"/>
      <protection locked="0"/>
    </xf>
    <xf numFmtId="0" fontId="0" fillId="0" borderId="0" xfId="0" applyAlignment="1">
      <alignment vertical="center"/>
    </xf>
    <xf numFmtId="42" fontId="14" fillId="23" borderId="131" xfId="35" applyFont="1" applyFill="1" applyBorder="1" applyAlignment="1" applyProtection="1">
      <alignment horizontal="left"/>
      <protection locked="0"/>
    </xf>
    <xf numFmtId="42" fontId="14" fillId="23" borderId="132" xfId="35" applyFont="1" applyFill="1" applyBorder="1" applyAlignment="1" applyProtection="1">
      <alignment horizontal="left"/>
      <protection locked="0"/>
    </xf>
    <xf numFmtId="42" fontId="14" fillId="23" borderId="134" xfId="35" applyFont="1" applyFill="1" applyBorder="1" applyAlignment="1" applyProtection="1">
      <alignment horizontal="left"/>
      <protection locked="0"/>
    </xf>
    <xf numFmtId="42" fontId="14" fillId="23" borderId="175" xfId="35" applyFont="1" applyFill="1" applyBorder="1" applyAlignment="1" applyProtection="1">
      <alignment horizontal="left"/>
      <protection locked="0"/>
    </xf>
    <xf numFmtId="42" fontId="14" fillId="23" borderId="178" xfId="35" applyFont="1" applyFill="1" applyBorder="1" applyAlignment="1" applyProtection="1">
      <alignment horizontal="left"/>
      <protection locked="0"/>
    </xf>
    <xf numFmtId="42" fontId="18" fillId="2" borderId="179" xfId="2600" applyNumberFormat="1" applyBorder="1"/>
    <xf numFmtId="42" fontId="14" fillId="23" borderId="140" xfId="35" applyFont="1" applyFill="1" applyBorder="1" applyAlignment="1" applyProtection="1">
      <alignment horizontal="left"/>
      <protection locked="0"/>
    </xf>
    <xf numFmtId="42" fontId="14" fillId="23" borderId="141" xfId="35" applyFont="1" applyFill="1" applyBorder="1" applyAlignment="1" applyProtection="1">
      <alignment horizontal="left"/>
      <protection locked="0"/>
    </xf>
    <xf numFmtId="0" fontId="14" fillId="42" borderId="76" xfId="44" applyFont="1" applyFill="1" applyBorder="1" applyAlignment="1">
      <alignment horizontal="center" wrapText="1"/>
    </xf>
    <xf numFmtId="0" fontId="14" fillId="42" borderId="55" xfId="44" applyFont="1" applyFill="1" applyBorder="1" applyAlignment="1">
      <alignment horizontal="center" wrapText="1"/>
    </xf>
    <xf numFmtId="0" fontId="14" fillId="42" borderId="41" xfId="44" applyFont="1" applyFill="1" applyBorder="1" applyAlignment="1">
      <alignment horizontal="center" wrapText="1"/>
    </xf>
    <xf numFmtId="0" fontId="14" fillId="42" borderId="43" xfId="44" applyFont="1" applyFill="1" applyBorder="1" applyAlignment="1">
      <alignment horizontal="center" wrapText="1"/>
    </xf>
    <xf numFmtId="42" fontId="14" fillId="23" borderId="128" xfId="35" applyFont="1" applyFill="1" applyBorder="1" applyAlignment="1" applyProtection="1">
      <alignment horizontal="left"/>
      <protection locked="0"/>
    </xf>
    <xf numFmtId="0" fontId="17" fillId="31" borderId="138" xfId="44" applyFont="1" applyFill="1" applyBorder="1" applyAlignment="1">
      <alignment horizontal="center" vertical="top" wrapText="1"/>
    </xf>
    <xf numFmtId="0" fontId="14" fillId="0" borderId="128" xfId="51" applyFont="1" applyFill="1" applyBorder="1"/>
    <xf numFmtId="0" fontId="33" fillId="0" borderId="0" xfId="44" applyFont="1" applyFill="1" applyBorder="1" applyAlignment="1">
      <alignment vertical="center" wrapText="1"/>
    </xf>
    <xf numFmtId="0" fontId="33" fillId="0" borderId="0" xfId="51" applyFont="1" applyFill="1" applyBorder="1" applyAlignment="1">
      <alignment vertical="center"/>
    </xf>
    <xf numFmtId="0" fontId="14" fillId="0" borderId="0" xfId="44" applyFont="1" applyFill="1" applyBorder="1" applyAlignment="1">
      <alignment horizontal="center" wrapText="1"/>
    </xf>
    <xf numFmtId="0" fontId="14" fillId="0" borderId="0" xfId="44" applyFont="1" applyFill="1" applyBorder="1" applyAlignment="1">
      <alignment horizontal="center" vertical="center" wrapText="1"/>
    </xf>
    <xf numFmtId="0" fontId="14" fillId="0" borderId="0" xfId="51" applyFont="1" applyFill="1" applyBorder="1" applyAlignment="1">
      <alignment horizontal="center" wrapText="1"/>
    </xf>
    <xf numFmtId="0" fontId="17" fillId="0" borderId="0" xfId="44" applyFont="1" applyFill="1" applyBorder="1" applyAlignment="1">
      <alignment horizontal="center" vertical="top" wrapText="1"/>
    </xf>
    <xf numFmtId="42" fontId="14" fillId="23" borderId="44" xfId="35" applyFont="1" applyFill="1" applyBorder="1" applyAlignment="1" applyProtection="1">
      <alignment horizontal="left"/>
      <protection locked="0"/>
    </xf>
    <xf numFmtId="0" fontId="99" fillId="0" borderId="0" xfId="43" applyFont="1" applyBorder="1">
      <alignment horizontal="left"/>
    </xf>
    <xf numFmtId="42" fontId="14" fillId="23" borderId="67" xfId="35" applyFont="1" applyFill="1" applyBorder="1" applyAlignment="1" applyProtection="1">
      <alignment horizontal="left"/>
      <protection locked="0"/>
    </xf>
    <xf numFmtId="42" fontId="14" fillId="23" borderId="66" xfId="35" applyFont="1" applyFill="1" applyBorder="1" applyAlignment="1" applyProtection="1">
      <alignment horizontal="left"/>
      <protection locked="0"/>
    </xf>
    <xf numFmtId="169" fontId="14" fillId="23" borderId="64" xfId="35" applyNumberFormat="1" applyFont="1" applyFill="1" applyBorder="1" applyAlignment="1" applyProtection="1">
      <alignment horizontal="left"/>
      <protection locked="0"/>
    </xf>
    <xf numFmtId="169" fontId="14" fillId="23" borderId="106" xfId="35" applyNumberFormat="1" applyFont="1" applyFill="1" applyBorder="1" applyAlignment="1" applyProtection="1">
      <alignment horizontal="left"/>
      <protection locked="0"/>
    </xf>
    <xf numFmtId="0" fontId="2" fillId="0" borderId="15" xfId="51" applyFont="1" applyBorder="1" applyAlignment="1">
      <alignment horizontal="center" wrapText="1"/>
    </xf>
    <xf numFmtId="42" fontId="2" fillId="0" borderId="15" xfId="51" applyNumberFormat="1" applyFont="1" applyBorder="1" applyAlignment="1">
      <alignment horizontal="center" wrapText="1"/>
    </xf>
    <xf numFmtId="0" fontId="2" fillId="0" borderId="116" xfId="51" applyBorder="1" applyAlignment="1"/>
    <xf numFmtId="0" fontId="26" fillId="0" borderId="116" xfId="51" applyFont="1" applyBorder="1" applyAlignment="1">
      <alignment horizontal="center"/>
    </xf>
    <xf numFmtId="0" fontId="26" fillId="0" borderId="128" xfId="51" applyFont="1" applyBorder="1" applyAlignment="1">
      <alignment horizontal="center"/>
    </xf>
    <xf numFmtId="0" fontId="26" fillId="0" borderId="118" xfId="51" applyFont="1" applyBorder="1" applyAlignment="1">
      <alignment horizontal="center"/>
    </xf>
    <xf numFmtId="0" fontId="2" fillId="0" borderId="115" xfId="51" applyFont="1" applyBorder="1"/>
    <xf numFmtId="0" fontId="2" fillId="0" borderId="33" xfId="51" applyBorder="1" applyAlignment="1"/>
    <xf numFmtId="0" fontId="2" fillId="0" borderId="34" xfId="51" applyBorder="1" applyAlignment="1"/>
    <xf numFmtId="0" fontId="2" fillId="0" borderId="35" xfId="51" applyBorder="1" applyAlignment="1"/>
    <xf numFmtId="0" fontId="2" fillId="0" borderId="123" xfId="51" applyFill="1" applyBorder="1" applyAlignment="1">
      <alignment horizontal="center"/>
    </xf>
    <xf numFmtId="0" fontId="2" fillId="0" borderId="123" xfId="51" applyBorder="1" applyAlignment="1">
      <alignment horizontal="center"/>
    </xf>
    <xf numFmtId="0" fontId="2" fillId="0" borderId="33" xfId="51" applyBorder="1" applyAlignment="1">
      <alignment horizontal="center"/>
    </xf>
    <xf numFmtId="0" fontId="2" fillId="0" borderId="34" xfId="51" applyBorder="1" applyAlignment="1">
      <alignment horizontal="center"/>
    </xf>
    <xf numFmtId="42" fontId="2" fillId="0" borderId="115" xfId="51" applyNumberFormat="1" applyFont="1" applyBorder="1"/>
    <xf numFmtId="2" fontId="2" fillId="0" borderId="115" xfId="51" applyNumberFormat="1" applyFont="1" applyBorder="1"/>
    <xf numFmtId="0" fontId="2" fillId="0" borderId="72" xfId="51" applyFont="1" applyFill="1" applyBorder="1" applyAlignment="1">
      <alignment horizontal="center" wrapText="1"/>
    </xf>
    <xf numFmtId="0" fontId="26" fillId="0" borderId="130" xfId="51" applyFont="1" applyBorder="1"/>
    <xf numFmtId="0" fontId="2" fillId="0" borderId="123" xfId="51" applyFont="1" applyFill="1" applyBorder="1" applyAlignment="1">
      <alignment horizontal="center"/>
    </xf>
    <xf numFmtId="9" fontId="36" fillId="0" borderId="97" xfId="65" applyFont="1" applyBorder="1" applyAlignment="1">
      <alignment horizontal="center"/>
    </xf>
    <xf numFmtId="9" fontId="36" fillId="0" borderId="119" xfId="65" applyFont="1" applyBorder="1" applyAlignment="1">
      <alignment horizontal="center"/>
    </xf>
    <xf numFmtId="9" fontId="36" fillId="0" borderId="141" xfId="65" applyFont="1" applyBorder="1" applyAlignment="1">
      <alignment horizontal="center"/>
    </xf>
    <xf numFmtId="9" fontId="36" fillId="0" borderId="46" xfId="65" applyFont="1" applyBorder="1" applyAlignment="1">
      <alignment horizontal="center"/>
    </xf>
    <xf numFmtId="41" fontId="36" fillId="0" borderId="2" xfId="29" applyFont="1" applyBorder="1"/>
    <xf numFmtId="41" fontId="36" fillId="0" borderId="5" xfId="29" applyFont="1" applyBorder="1"/>
    <xf numFmtId="41" fontId="36" fillId="0" borderId="101" xfId="29" applyFont="1" applyBorder="1"/>
    <xf numFmtId="41" fontId="36" fillId="0" borderId="102" xfId="29" applyFont="1" applyBorder="1"/>
    <xf numFmtId="41" fontId="36" fillId="0" borderId="97" xfId="29" applyFont="1" applyBorder="1"/>
    <xf numFmtId="41" fontId="36" fillId="0" borderId="141" xfId="29" applyFont="1" applyBorder="1"/>
    <xf numFmtId="9" fontId="36" fillId="0" borderId="61" xfId="65" applyFont="1" applyBorder="1" applyAlignment="1">
      <alignment horizontal="center"/>
    </xf>
    <xf numFmtId="0" fontId="2" fillId="0" borderId="0" xfId="51" applyFont="1" applyBorder="1" applyAlignment="1">
      <alignment horizontal="left" vertical="top" wrapText="1" indent="5"/>
    </xf>
    <xf numFmtId="0" fontId="28" fillId="0" borderId="0" xfId="8" applyFont="1" applyFill="1" applyBorder="1">
      <alignment horizontal="left"/>
    </xf>
    <xf numFmtId="0" fontId="2" fillId="0" borderId="0" xfId="43" quotePrefix="1" applyFont="1" applyBorder="1" applyAlignment="1">
      <alignment horizontal="left" indent="4"/>
    </xf>
    <xf numFmtId="0" fontId="2" fillId="0" borderId="0" xfId="43" quotePrefix="1" applyFont="1" applyFill="1" applyBorder="1" applyAlignment="1">
      <alignment horizontal="left" indent="9"/>
    </xf>
    <xf numFmtId="0" fontId="2" fillId="0" borderId="0" xfId="43" quotePrefix="1" applyFont="1" applyFill="1" applyBorder="1" applyAlignment="1">
      <alignment horizontal="left" indent="4"/>
    </xf>
    <xf numFmtId="0" fontId="26" fillId="0" borderId="0" xfId="43" quotePrefix="1" applyFont="1" applyFill="1" applyBorder="1" applyAlignment="1">
      <alignment horizontal="left"/>
    </xf>
    <xf numFmtId="0" fontId="2" fillId="0" borderId="0" xfId="51" applyFont="1" applyBorder="1" applyAlignment="1">
      <alignment horizontal="left" vertical="top" wrapText="1"/>
    </xf>
    <xf numFmtId="0" fontId="43" fillId="0" borderId="116" xfId="0" applyFont="1" applyFill="1" applyBorder="1" applyAlignment="1">
      <alignment horizontal="left"/>
    </xf>
    <xf numFmtId="0" fontId="43" fillId="0" borderId="116" xfId="0" applyFont="1" applyFill="1" applyBorder="1" applyAlignment="1"/>
    <xf numFmtId="171" fontId="65" fillId="0" borderId="116" xfId="0" applyNumberFormat="1" applyFont="1" applyFill="1" applyBorder="1" applyAlignment="1"/>
    <xf numFmtId="6" fontId="36" fillId="0" borderId="177" xfId="51" applyNumberFormat="1" applyFont="1" applyFill="1" applyBorder="1" applyAlignment="1">
      <alignment horizontal="center" vertical="center" wrapText="1"/>
    </xf>
    <xf numFmtId="164" fontId="2" fillId="0" borderId="76" xfId="2562" applyFont="1" applyFill="1" applyBorder="1" applyAlignment="1">
      <alignment horizontal="center" wrapText="1"/>
    </xf>
    <xf numFmtId="44" fontId="2" fillId="0" borderId="76" xfId="2597" applyFont="1" applyFill="1" applyBorder="1" applyAlignment="1">
      <alignment horizontal="center" wrapText="1"/>
    </xf>
    <xf numFmtId="171" fontId="2" fillId="0" borderId="72" xfId="51" applyNumberFormat="1" applyFont="1" applyFill="1" applyBorder="1" applyAlignment="1">
      <alignment horizontal="center" wrapText="1"/>
    </xf>
    <xf numFmtId="9" fontId="2" fillId="33" borderId="137" xfId="2598" applyFont="1" applyFill="1" applyBorder="1" applyAlignment="1">
      <alignment horizontal="center" vertical="center"/>
    </xf>
    <xf numFmtId="0" fontId="2" fillId="0" borderId="138" xfId="51" applyFont="1" applyFill="1" applyBorder="1" applyAlignment="1">
      <alignment horizontal="center"/>
    </xf>
    <xf numFmtId="164" fontId="2" fillId="33" borderId="56" xfId="2562" applyFont="1" applyFill="1" applyBorder="1" applyAlignment="1">
      <alignment horizontal="center" vertical="center"/>
    </xf>
    <xf numFmtId="164" fontId="2" fillId="0" borderId="64" xfId="2562" applyFont="1" applyFill="1" applyBorder="1" applyAlignment="1">
      <alignment horizontal="center" vertical="center"/>
    </xf>
    <xf numFmtId="164" fontId="2" fillId="0" borderId="104" xfId="2562" applyFont="1" applyFill="1" applyBorder="1" applyAlignment="1">
      <alignment horizontal="center" vertical="center"/>
    </xf>
    <xf numFmtId="180" fontId="2" fillId="0" borderId="67" xfId="2597" applyNumberFormat="1" applyFont="1" applyFill="1" applyBorder="1" applyAlignment="1">
      <alignment horizontal="center"/>
    </xf>
    <xf numFmtId="180" fontId="2" fillId="0" borderId="120" xfId="2597" applyNumberFormat="1" applyFont="1" applyFill="1" applyBorder="1" applyAlignment="1">
      <alignment horizontal="center"/>
    </xf>
    <xf numFmtId="180" fontId="2" fillId="33" borderId="76" xfId="2597" applyNumberFormat="1" applyFont="1" applyFill="1" applyBorder="1" applyAlignment="1">
      <alignment horizontal="center" vertical="center"/>
    </xf>
    <xf numFmtId="178" fontId="36" fillId="0" borderId="58" xfId="2562" applyNumberFormat="1" applyFont="1" applyBorder="1" applyAlignment="1">
      <alignment horizontal="center"/>
    </xf>
    <xf numFmtId="42" fontId="36" fillId="0" borderId="97" xfId="65" applyNumberFormat="1" applyFont="1" applyBorder="1" applyAlignment="1">
      <alignment horizontal="center"/>
    </xf>
    <xf numFmtId="42" fontId="36" fillId="0" borderId="120" xfId="65" applyNumberFormat="1" applyFont="1" applyBorder="1" applyAlignment="1">
      <alignment horizontal="center"/>
    </xf>
    <xf numFmtId="42" fontId="36" fillId="0" borderId="105" xfId="65" applyNumberFormat="1" applyFont="1" applyBorder="1" applyAlignment="1">
      <alignment horizontal="center"/>
    </xf>
    <xf numFmtId="168" fontId="36" fillId="0" borderId="142" xfId="2598" applyNumberFormat="1" applyFont="1" applyBorder="1" applyAlignment="1">
      <alignment horizontal="center"/>
    </xf>
    <xf numFmtId="178" fontId="36" fillId="0" borderId="101" xfId="2562" applyNumberFormat="1" applyFont="1" applyBorder="1" applyAlignment="1">
      <alignment horizontal="center"/>
    </xf>
    <xf numFmtId="178" fontId="36" fillId="0" borderId="102" xfId="2562" applyNumberFormat="1" applyFont="1" applyBorder="1" applyAlignment="1">
      <alignment horizontal="center"/>
    </xf>
    <xf numFmtId="168" fontId="36" fillId="0" borderId="138" xfId="2598" applyNumberFormat="1" applyFont="1" applyBorder="1" applyAlignment="1">
      <alignment horizontal="center"/>
    </xf>
    <xf numFmtId="0" fontId="103" fillId="31" borderId="0" xfId="8" quotePrefix="1" applyFont="1" applyFill="1" applyBorder="1" applyAlignment="1">
      <alignment horizontal="center"/>
    </xf>
    <xf numFmtId="0" fontId="27" fillId="0" borderId="0" xfId="8" quotePrefix="1" applyFont="1" applyBorder="1" applyAlignment="1">
      <alignment horizontal="left" vertical="top" wrapText="1"/>
    </xf>
    <xf numFmtId="0" fontId="2" fillId="0" borderId="0" xfId="51" quotePrefix="1" applyFont="1" applyBorder="1" applyAlignment="1">
      <alignment horizontal="left" vertical="top" wrapText="1" indent="5"/>
    </xf>
    <xf numFmtId="0" fontId="2" fillId="0" borderId="0" xfId="1" quotePrefix="1" applyAlignment="1">
      <alignment horizontal="left" indent="5"/>
    </xf>
    <xf numFmtId="0" fontId="2" fillId="0" borderId="0" xfId="1" quotePrefix="1" applyAlignment="1">
      <alignment horizontal="left"/>
    </xf>
    <xf numFmtId="0" fontId="26" fillId="0" borderId="38" xfId="51" applyFont="1" applyFill="1" applyBorder="1" applyAlignment="1">
      <alignment horizontal="center" vertical="center" wrapText="1"/>
    </xf>
    <xf numFmtId="0" fontId="2" fillId="0" borderId="0" xfId="1" applyAlignment="1">
      <alignment horizontal="left" indent="5"/>
    </xf>
    <xf numFmtId="0" fontId="103" fillId="50" borderId="0" xfId="8" quotePrefix="1" applyFont="1" applyFill="1" applyBorder="1" applyAlignment="1">
      <alignment horizontal="center"/>
    </xf>
    <xf numFmtId="0" fontId="28" fillId="0" borderId="0" xfId="8" applyFont="1" applyBorder="1" applyAlignment="1">
      <alignment horizontal="center"/>
    </xf>
    <xf numFmtId="0" fontId="33" fillId="0" borderId="0" xfId="51" applyFont="1" applyBorder="1" applyAlignment="1">
      <alignment horizontal="center"/>
    </xf>
    <xf numFmtId="0" fontId="84" fillId="0" borderId="0" xfId="51" applyFont="1" applyFill="1" applyBorder="1" applyAlignment="1">
      <alignment horizontal="center"/>
    </xf>
    <xf numFmtId="41" fontId="83" fillId="0" borderId="0" xfId="29" applyFont="1" applyFill="1" applyBorder="1" applyAlignment="1" applyProtection="1">
      <alignment horizontal="left"/>
      <protection locked="0"/>
    </xf>
    <xf numFmtId="42" fontId="2" fillId="0" borderId="130" xfId="51" applyNumberFormat="1" applyBorder="1"/>
    <xf numFmtId="37" fontId="2" fillId="0" borderId="130" xfId="51" applyNumberFormat="1" applyBorder="1"/>
    <xf numFmtId="0" fontId="26" fillId="2" borderId="100" xfId="51" applyFont="1" applyFill="1" applyBorder="1" applyAlignment="1">
      <alignment horizontal="center"/>
    </xf>
    <xf numFmtId="0" fontId="105" fillId="0" borderId="0" xfId="43" applyFont="1" applyBorder="1">
      <alignment horizontal="left"/>
    </xf>
    <xf numFmtId="0" fontId="2" fillId="0" borderId="0" xfId="1" quotePrefix="1" applyAlignment="1">
      <alignment horizontal="left" indent="8"/>
    </xf>
    <xf numFmtId="0" fontId="4" fillId="0" borderId="0" xfId="1" applyFont="1" applyBorder="1" applyAlignment="1">
      <alignment horizontal="left" vertical="center"/>
    </xf>
    <xf numFmtId="0" fontId="2" fillId="0" borderId="180" xfId="1" applyBorder="1"/>
    <xf numFmtId="0" fontId="4" fillId="0" borderId="180" xfId="1" applyFont="1" applyBorder="1" applyAlignment="1">
      <alignment horizontal="left" vertical="center"/>
    </xf>
    <xf numFmtId="0" fontId="31" fillId="0" borderId="0" xfId="51" applyFont="1" applyBorder="1"/>
    <xf numFmtId="0" fontId="26" fillId="0" borderId="38" xfId="51" applyFont="1" applyFill="1" applyBorder="1" applyAlignment="1">
      <alignment horizontal="center" wrapText="1"/>
    </xf>
    <xf numFmtId="0" fontId="26" fillId="0" borderId="29" xfId="51" applyFont="1" applyFill="1" applyBorder="1" applyAlignment="1">
      <alignment horizontal="center" wrapText="1"/>
    </xf>
    <xf numFmtId="0" fontId="26" fillId="0" borderId="31" xfId="51" applyFont="1" applyFill="1" applyBorder="1" applyAlignment="1">
      <alignment horizontal="center" wrapText="1"/>
    </xf>
    <xf numFmtId="0" fontId="26" fillId="0" borderId="36" xfId="51" applyFont="1" applyFill="1" applyBorder="1" applyAlignment="1">
      <alignment horizontal="center" vertical="center"/>
    </xf>
    <xf numFmtId="0" fontId="26" fillId="0" borderId="66" xfId="51" applyFont="1" applyFill="1" applyBorder="1" applyAlignment="1">
      <alignment horizontal="center" wrapText="1"/>
    </xf>
    <xf numFmtId="0" fontId="26" fillId="0" borderId="33" xfId="51" applyFont="1" applyFill="1" applyBorder="1" applyAlignment="1">
      <alignment horizontal="center" wrapText="1"/>
    </xf>
    <xf numFmtId="0" fontId="37" fillId="2" borderId="45" xfId="51" applyFont="1" applyFill="1" applyBorder="1" applyAlignment="1">
      <alignment horizontal="center"/>
    </xf>
    <xf numFmtId="0" fontId="37" fillId="2" borderId="49" xfId="51" applyFont="1" applyFill="1" applyBorder="1" applyAlignment="1">
      <alignment horizontal="center"/>
    </xf>
    <xf numFmtId="41" fontId="37" fillId="0" borderId="183" xfId="51" applyNumberFormat="1" applyFont="1" applyBorder="1"/>
    <xf numFmtId="9" fontId="36" fillId="0" borderId="182" xfId="65" applyFont="1" applyBorder="1" applyAlignment="1">
      <alignment horizontal="center"/>
    </xf>
    <xf numFmtId="0" fontId="26" fillId="0" borderId="37" xfId="51" applyFont="1" applyFill="1" applyBorder="1" applyAlignment="1">
      <alignment horizontal="center" vertical="center"/>
    </xf>
    <xf numFmtId="0" fontId="26" fillId="0" borderId="38" xfId="51" applyFont="1" applyFill="1" applyBorder="1" applyAlignment="1">
      <alignment horizontal="center" wrapText="1"/>
    </xf>
    <xf numFmtId="0" fontId="26" fillId="0" borderId="29" xfId="51" applyFont="1" applyFill="1" applyBorder="1" applyAlignment="1">
      <alignment horizontal="center" wrapText="1"/>
    </xf>
    <xf numFmtId="0" fontId="26" fillId="0" borderId="31" xfId="51" applyFont="1" applyFill="1" applyBorder="1" applyAlignment="1">
      <alignment horizontal="center" wrapText="1"/>
    </xf>
    <xf numFmtId="0" fontId="26" fillId="0" borderId="36" xfId="51" applyFont="1" applyFill="1" applyBorder="1" applyAlignment="1">
      <alignment horizontal="center" vertical="center"/>
    </xf>
    <xf numFmtId="0" fontId="26" fillId="0" borderId="66" xfId="51" applyFont="1" applyFill="1" applyBorder="1" applyAlignment="1">
      <alignment horizontal="center" wrapText="1"/>
    </xf>
    <xf numFmtId="0" fontId="26" fillId="0" borderId="33" xfId="51" applyFont="1" applyFill="1" applyBorder="1" applyAlignment="1">
      <alignment horizontal="center" wrapText="1"/>
    </xf>
    <xf numFmtId="0" fontId="26" fillId="2" borderId="15" xfId="51" applyFont="1" applyFill="1" applyBorder="1" applyAlignment="1">
      <alignment horizontal="center" vertical="center"/>
    </xf>
    <xf numFmtId="0" fontId="26" fillId="0" borderId="184" xfId="51" applyFont="1" applyFill="1" applyBorder="1" applyAlignment="1">
      <alignment horizontal="center" wrapText="1"/>
    </xf>
    <xf numFmtId="0" fontId="26" fillId="0" borderId="185" xfId="51" applyFont="1" applyFill="1" applyBorder="1" applyAlignment="1">
      <alignment horizontal="center" wrapText="1"/>
    </xf>
    <xf numFmtId="0" fontId="26" fillId="0" borderId="187" xfId="51" applyFont="1" applyFill="1" applyBorder="1" applyAlignment="1">
      <alignment horizontal="center" wrapText="1"/>
    </xf>
    <xf numFmtId="0" fontId="36" fillId="0" borderId="187" xfId="51" applyNumberFormat="1" applyFont="1" applyBorder="1"/>
    <xf numFmtId="0" fontId="36" fillId="0" borderId="185" xfId="51" applyNumberFormat="1" applyFont="1" applyBorder="1"/>
    <xf numFmtId="0" fontId="26" fillId="0" borderId="130" xfId="51" applyFont="1" applyFill="1" applyBorder="1" applyAlignment="1">
      <alignment horizontal="center" vertical="center"/>
    </xf>
    <xf numFmtId="0" fontId="85" fillId="38" borderId="7" xfId="1" applyFont="1" applyFill="1" applyBorder="1" applyAlignment="1">
      <alignment horizontal="center"/>
    </xf>
    <xf numFmtId="0" fontId="2" fillId="38" borderId="136" xfId="1" applyFill="1" applyBorder="1"/>
    <xf numFmtId="0" fontId="2" fillId="38" borderId="139" xfId="1" applyFill="1" applyBorder="1"/>
    <xf numFmtId="0" fontId="85" fillId="38" borderId="8" xfId="1" applyFont="1" applyFill="1" applyBorder="1" applyAlignment="1">
      <alignment horizontal="center"/>
    </xf>
    <xf numFmtId="0" fontId="2" fillId="38" borderId="8" xfId="1" applyFill="1" applyBorder="1"/>
    <xf numFmtId="0" fontId="2" fillId="38" borderId="137" xfId="1" applyFill="1" applyBorder="1"/>
    <xf numFmtId="0" fontId="0" fillId="0" borderId="0" xfId="0" applyBorder="1"/>
    <xf numFmtId="0" fontId="42" fillId="0" borderId="0" xfId="0" applyFont="1" applyFill="1" applyBorder="1" applyAlignment="1">
      <alignment vertical="center"/>
    </xf>
    <xf numFmtId="0" fontId="2" fillId="38" borderId="7" xfId="1" applyFill="1" applyBorder="1"/>
    <xf numFmtId="0" fontId="14" fillId="0" borderId="0" xfId="51" applyFont="1" applyFill="1" applyBorder="1"/>
    <xf numFmtId="0" fontId="18" fillId="0" borderId="0" xfId="51" applyFont="1" applyBorder="1"/>
    <xf numFmtId="0" fontId="4" fillId="0" borderId="0" xfId="1" applyFont="1" applyBorder="1" applyAlignment="1">
      <alignment horizontal="left" vertical="center"/>
    </xf>
    <xf numFmtId="0" fontId="18" fillId="0" borderId="0" xfId="51" applyFont="1" applyBorder="1" applyAlignment="1">
      <alignment vertical="center"/>
    </xf>
    <xf numFmtId="0" fontId="6" fillId="0" borderId="0" xfId="0" applyFont="1" applyFill="1" applyBorder="1" applyAlignment="1">
      <alignment vertical="center"/>
    </xf>
    <xf numFmtId="0" fontId="109" fillId="0" borderId="0" xfId="0" applyFont="1"/>
    <xf numFmtId="178" fontId="36" fillId="0" borderId="15" xfId="2562" applyNumberFormat="1" applyFont="1" applyBorder="1" applyAlignment="1">
      <alignment vertical="center"/>
    </xf>
    <xf numFmtId="178" fontId="2" fillId="0" borderId="15" xfId="2562" applyNumberFormat="1" applyFont="1" applyBorder="1"/>
    <xf numFmtId="0" fontId="26" fillId="2" borderId="130" xfId="51" applyFont="1" applyFill="1" applyBorder="1" applyAlignment="1">
      <alignment horizontal="center" vertical="center"/>
    </xf>
    <xf numFmtId="0" fontId="26" fillId="2" borderId="56" xfId="51" applyFont="1" applyFill="1" applyBorder="1" applyAlignment="1">
      <alignment horizontal="center"/>
    </xf>
    <xf numFmtId="41" fontId="36" fillId="0" borderId="140" xfId="29" applyFont="1" applyBorder="1"/>
    <xf numFmtId="0" fontId="14" fillId="23" borderId="15" xfId="47" applyAlignment="1">
      <alignment horizontal="left" vertical="top"/>
      <protection locked="0"/>
    </xf>
    <xf numFmtId="0" fontId="18" fillId="0" borderId="0" xfId="44" applyFont="1" applyBorder="1" applyAlignment="1">
      <alignment horizontal="center" vertical="center" wrapText="1"/>
    </xf>
    <xf numFmtId="0" fontId="82" fillId="0" borderId="0" xfId="44" applyFont="1" applyBorder="1" applyAlignment="1">
      <alignment horizontal="center" vertical="center" wrapText="1"/>
    </xf>
    <xf numFmtId="39" fontId="14" fillId="23" borderId="15" xfId="32" applyNumberFormat="1" applyFont="1" applyFill="1" applyBorder="1" applyProtection="1">
      <alignment horizontal="center"/>
      <protection locked="0"/>
    </xf>
    <xf numFmtId="0" fontId="18" fillId="0" borderId="0" xfId="51" applyFont="1" applyAlignment="1">
      <alignment horizontal="center" vertical="center" wrapText="1"/>
    </xf>
    <xf numFmtId="0" fontId="14" fillId="0" borderId="192" xfId="51" applyFont="1" applyFill="1" applyBorder="1"/>
    <xf numFmtId="0" fontId="14" fillId="0" borderId="193" xfId="51" applyFont="1" applyFill="1" applyBorder="1"/>
    <xf numFmtId="0" fontId="14" fillId="0" borderId="194" xfId="51" applyFont="1" applyFill="1" applyBorder="1"/>
    <xf numFmtId="0" fontId="14" fillId="0" borderId="192" xfId="51" applyFont="1" applyBorder="1"/>
    <xf numFmtId="0" fontId="14" fillId="0" borderId="193" xfId="51" applyFont="1" applyBorder="1"/>
    <xf numFmtId="0" fontId="14" fillId="0" borderId="194" xfId="51" applyFont="1" applyBorder="1"/>
    <xf numFmtId="0" fontId="14" fillId="0" borderId="187" xfId="51" applyFont="1" applyBorder="1"/>
    <xf numFmtId="0" fontId="14" fillId="0" borderId="180" xfId="51" applyFont="1" applyBorder="1"/>
    <xf numFmtId="0" fontId="14" fillId="0" borderId="195" xfId="51" applyFont="1" applyBorder="1"/>
    <xf numFmtId="166" fontId="14" fillId="0" borderId="0" xfId="50" applyBorder="1" applyAlignment="1">
      <alignment horizontal="right" vertical="center"/>
    </xf>
    <xf numFmtId="44" fontId="14" fillId="23" borderId="130" xfId="2597" applyFont="1" applyFill="1" applyBorder="1" applyAlignment="1" applyProtection="1">
      <alignment horizontal="left"/>
      <protection locked="0"/>
    </xf>
    <xf numFmtId="0" fontId="17" fillId="0" borderId="180" xfId="51" applyFont="1" applyBorder="1" applyAlignment="1"/>
    <xf numFmtId="0" fontId="14" fillId="0" borderId="0" xfId="51" applyFont="1" applyBorder="1" applyAlignment="1">
      <alignment horizontal="right"/>
    </xf>
    <xf numFmtId="42" fontId="14" fillId="23" borderId="196" xfId="35" applyFont="1" applyFill="1" applyBorder="1" applyAlignment="1" applyProtection="1">
      <protection locked="0"/>
    </xf>
    <xf numFmtId="42" fontId="14" fillId="23" borderId="196" xfId="35" applyFont="1" applyFill="1" applyBorder="1" applyAlignment="1" applyProtection="1">
      <alignment horizontal="center"/>
      <protection locked="0"/>
    </xf>
    <xf numFmtId="0" fontId="83" fillId="0" borderId="0" xfId="51" applyFont="1" applyFill="1" applyBorder="1" applyAlignment="1">
      <alignment horizontal="right"/>
    </xf>
    <xf numFmtId="0" fontId="18" fillId="0" borderId="0" xfId="51" applyFont="1" applyBorder="1" applyAlignment="1">
      <alignment horizontal="right"/>
    </xf>
    <xf numFmtId="0" fontId="18" fillId="0" borderId="1" xfId="51" applyFont="1" applyBorder="1" applyAlignment="1">
      <alignment horizontal="right"/>
    </xf>
    <xf numFmtId="0" fontId="26" fillId="2" borderId="40" xfId="51" applyFont="1" applyFill="1" applyBorder="1" applyAlignment="1">
      <alignment horizontal="center"/>
    </xf>
    <xf numFmtId="0" fontId="90" fillId="47" borderId="148" xfId="0" applyFont="1" applyFill="1" applyBorder="1" applyAlignment="1">
      <alignment vertical="center" wrapText="1"/>
    </xf>
    <xf numFmtId="0" fontId="90" fillId="45" borderId="148" xfId="0" applyFont="1" applyFill="1" applyBorder="1" applyAlignment="1">
      <alignment vertical="center" wrapText="1"/>
    </xf>
    <xf numFmtId="0" fontId="14" fillId="23" borderId="123" xfId="35" applyNumberFormat="1" applyFont="1" applyFill="1" applyBorder="1" applyAlignment="1" applyProtection="1">
      <alignment horizontal="left" vertical="top"/>
      <protection locked="0"/>
    </xf>
    <xf numFmtId="0" fontId="18" fillId="2" borderId="122" xfId="2600" applyNumberFormat="1" applyAlignment="1">
      <alignment horizontal="left" vertical="top"/>
    </xf>
    <xf numFmtId="42" fontId="18" fillId="32" borderId="141" xfId="51" applyNumberFormat="1" applyFont="1" applyFill="1" applyBorder="1"/>
    <xf numFmtId="42" fontId="14" fillId="0" borderId="0" xfId="35" applyFont="1" applyFill="1" applyBorder="1" applyAlignment="1" applyProtection="1">
      <alignment horizontal="left"/>
      <protection locked="0"/>
    </xf>
    <xf numFmtId="0" fontId="17" fillId="0" borderId="0" xfId="43" applyFill="1" applyBorder="1" applyAlignment="1">
      <alignment wrapText="1"/>
    </xf>
    <xf numFmtId="0" fontId="14" fillId="0" borderId="186" xfId="51" applyFont="1" applyFill="1" applyBorder="1"/>
    <xf numFmtId="0" fontId="17" fillId="0" borderId="0" xfId="51" applyFont="1" applyFill="1" applyBorder="1" applyAlignment="1">
      <alignment horizontal="left"/>
    </xf>
    <xf numFmtId="0" fontId="14" fillId="0" borderId="200" xfId="51" applyFont="1" applyFill="1" applyBorder="1"/>
    <xf numFmtId="0" fontId="14" fillId="0" borderId="188" xfId="51" applyFont="1" applyFill="1" applyBorder="1"/>
    <xf numFmtId="0" fontId="14" fillId="0" borderId="31" xfId="51" applyFont="1" applyFill="1" applyBorder="1"/>
    <xf numFmtId="166" fontId="14" fillId="0" borderId="31" xfId="50" applyFill="1" applyBorder="1"/>
    <xf numFmtId="37" fontId="14" fillId="23" borderId="204" xfId="32" applyFont="1" applyFill="1" applyBorder="1" applyProtection="1">
      <alignment horizontal="center"/>
      <protection locked="0"/>
    </xf>
    <xf numFmtId="37" fontId="14" fillId="23" borderId="197" xfId="32" applyFont="1" applyFill="1" applyBorder="1" applyProtection="1">
      <alignment horizontal="center"/>
      <protection locked="0"/>
    </xf>
    <xf numFmtId="37" fontId="14" fillId="23" borderId="198" xfId="32" applyFont="1" applyFill="1" applyBorder="1" applyProtection="1">
      <alignment horizontal="center"/>
      <protection locked="0"/>
    </xf>
    <xf numFmtId="37" fontId="14" fillId="23" borderId="205" xfId="32" applyFont="1" applyFill="1" applyBorder="1" applyProtection="1">
      <alignment horizontal="center"/>
      <protection locked="0"/>
    </xf>
    <xf numFmtId="37" fontId="14" fillId="23" borderId="206" xfId="32" applyFont="1" applyFill="1" applyBorder="1" applyProtection="1">
      <alignment horizontal="center"/>
      <protection locked="0"/>
    </xf>
    <xf numFmtId="37" fontId="14" fillId="23" borderId="207" xfId="32" applyFont="1" applyFill="1" applyBorder="1" applyProtection="1">
      <alignment horizontal="center"/>
      <protection locked="0"/>
    </xf>
    <xf numFmtId="37" fontId="14" fillId="23" borderId="199" xfId="32" applyFont="1" applyFill="1" applyBorder="1" applyProtection="1">
      <alignment horizontal="center"/>
      <protection locked="0"/>
    </xf>
    <xf numFmtId="37" fontId="14" fillId="23" borderId="140" xfId="32" applyFont="1" applyFill="1" applyBorder="1" applyProtection="1">
      <alignment horizontal="center"/>
      <protection locked="0"/>
    </xf>
    <xf numFmtId="37" fontId="14" fillId="23" borderId="141" xfId="32" applyFont="1" applyFill="1" applyBorder="1" applyProtection="1">
      <alignment horizontal="center"/>
      <protection locked="0"/>
    </xf>
    <xf numFmtId="0" fontId="14" fillId="0" borderId="11" xfId="35" applyNumberFormat="1" applyFont="1" applyFill="1" applyBorder="1" applyAlignment="1" applyProtection="1">
      <alignment horizontal="left"/>
      <protection locked="0"/>
    </xf>
    <xf numFmtId="0" fontId="14" fillId="0" borderId="13" xfId="35" applyNumberFormat="1" applyFont="1" applyFill="1" applyBorder="1" applyAlignment="1" applyProtection="1">
      <alignment horizontal="left"/>
      <protection locked="0"/>
    </xf>
    <xf numFmtId="0" fontId="14" fillId="0" borderId="132" xfId="35" applyNumberFormat="1" applyFont="1" applyFill="1" applyBorder="1" applyAlignment="1" applyProtection="1">
      <alignment horizontal="left"/>
      <protection locked="0"/>
    </xf>
    <xf numFmtId="0" fontId="14" fillId="0" borderId="133" xfId="35" applyNumberFormat="1" applyFont="1" applyFill="1" applyBorder="1" applyAlignment="1" applyProtection="1">
      <alignment horizontal="left"/>
      <protection locked="0"/>
    </xf>
    <xf numFmtId="0" fontId="14" fillId="0" borderId="134" xfId="35" applyNumberFormat="1" applyFont="1" applyFill="1" applyBorder="1" applyAlignment="1" applyProtection="1">
      <alignment horizontal="left"/>
      <protection locked="0"/>
    </xf>
    <xf numFmtId="0" fontId="14" fillId="0" borderId="135" xfId="35" applyNumberFormat="1" applyFont="1" applyFill="1" applyBorder="1" applyAlignment="1" applyProtection="1">
      <alignment horizontal="left"/>
      <protection locked="0"/>
    </xf>
    <xf numFmtId="0" fontId="18" fillId="0" borderId="0" xfId="51" applyNumberFormat="1" applyFont="1" applyBorder="1" applyAlignment="1">
      <alignment horizontal="center"/>
    </xf>
    <xf numFmtId="168" fontId="2" fillId="0" borderId="137" xfId="2598" applyNumberFormat="1" applyFont="1" applyBorder="1" applyAlignment="1">
      <alignment horizontal="center" vertical="center"/>
    </xf>
    <xf numFmtId="0" fontId="91" fillId="45" borderId="147" xfId="0" applyFont="1" applyFill="1" applyBorder="1" applyAlignment="1">
      <alignment vertical="center" wrapText="1"/>
    </xf>
    <xf numFmtId="0" fontId="91" fillId="45" borderId="208" xfId="0" applyFont="1" applyFill="1" applyBorder="1" applyAlignment="1">
      <alignment vertical="center" wrapText="1"/>
    </xf>
    <xf numFmtId="0" fontId="89" fillId="46" borderId="209" xfId="0" applyFont="1" applyFill="1" applyBorder="1" applyAlignment="1">
      <alignment vertical="center" wrapText="1"/>
    </xf>
    <xf numFmtId="0" fontId="94" fillId="49" borderId="7" xfId="0" applyFont="1" applyFill="1" applyBorder="1" applyAlignment="1">
      <alignment horizontal="center" vertical="center" textRotation="90" wrapText="1"/>
    </xf>
    <xf numFmtId="171" fontId="2" fillId="0" borderId="210" xfId="2562" applyNumberFormat="1" applyFont="1" applyBorder="1" applyAlignment="1">
      <alignment horizontal="center" vertical="center"/>
    </xf>
    <xf numFmtId="178" fontId="2" fillId="0" borderId="185" xfId="2562" applyNumberFormat="1" applyFont="1" applyBorder="1" applyAlignment="1">
      <alignment horizontal="center" vertical="center"/>
    </xf>
    <xf numFmtId="178" fontId="2" fillId="0" borderId="211" xfId="2562" applyNumberFormat="1" applyFont="1" applyBorder="1" applyAlignment="1">
      <alignment horizontal="center" vertical="center"/>
    </xf>
    <xf numFmtId="171" fontId="2" fillId="0" borderId="195" xfId="2562" applyNumberFormat="1" applyFont="1" applyBorder="1" applyAlignment="1">
      <alignment horizontal="center" vertical="center"/>
    </xf>
    <xf numFmtId="171" fontId="2" fillId="0" borderId="203" xfId="2562" applyNumberFormat="1" applyFont="1" applyBorder="1" applyAlignment="1">
      <alignment horizontal="center" vertical="center"/>
    </xf>
    <xf numFmtId="0" fontId="2" fillId="0" borderId="212" xfId="51" applyFont="1" applyBorder="1"/>
    <xf numFmtId="0" fontId="2" fillId="0" borderId="140" xfId="51" applyFont="1" applyBorder="1" applyAlignment="1">
      <alignment horizontal="right"/>
    </xf>
    <xf numFmtId="0" fontId="17" fillId="0" borderId="0" xfId="51" applyFont="1" applyBorder="1" applyAlignment="1">
      <alignment horizontal="center"/>
    </xf>
    <xf numFmtId="166" fontId="14" fillId="0" borderId="0" xfId="50" applyBorder="1" applyAlignment="1">
      <alignment horizontal="right" wrapText="1"/>
    </xf>
    <xf numFmtId="0" fontId="78" fillId="0" borderId="0" xfId="2599" applyFont="1" applyFill="1" applyBorder="1" applyAlignment="1">
      <alignment horizontal="center" vertical="center"/>
    </xf>
    <xf numFmtId="0" fontId="78" fillId="37" borderId="196" xfId="2599" applyFont="1" applyFill="1" applyBorder="1" applyAlignment="1">
      <alignment horizontal="center" vertical="center"/>
    </xf>
    <xf numFmtId="42" fontId="14" fillId="33" borderId="27" xfId="35" applyFont="1" applyFill="1" applyBorder="1"/>
    <xf numFmtId="42" fontId="14" fillId="33" borderId="215" xfId="35" applyFont="1" applyFill="1" applyBorder="1"/>
    <xf numFmtId="171" fontId="14" fillId="33" borderId="217" xfId="64" applyNumberFormat="1" applyFont="1" applyFill="1" applyBorder="1" applyAlignment="1" applyProtection="1">
      <alignment horizontal="center"/>
      <protection locked="0"/>
    </xf>
    <xf numFmtId="39" fontId="14" fillId="23" borderId="130" xfId="32" applyNumberFormat="1" applyFont="1" applyFill="1" applyBorder="1" applyProtection="1">
      <alignment horizontal="center"/>
      <protection locked="0"/>
    </xf>
    <xf numFmtId="171" fontId="2" fillId="0" borderId="118" xfId="2562" applyNumberFormat="1" applyFont="1" applyBorder="1" applyAlignment="1">
      <alignment horizontal="center" vertical="center"/>
    </xf>
    <xf numFmtId="165" fontId="2" fillId="33" borderId="218" xfId="29" applyNumberFormat="1" applyFont="1" applyFill="1" applyBorder="1" applyAlignment="1">
      <alignment horizontal="center" vertical="center"/>
    </xf>
    <xf numFmtId="0" fontId="2" fillId="0" borderId="199" xfId="51" applyFont="1" applyBorder="1"/>
    <xf numFmtId="0" fontId="26" fillId="2" borderId="183" xfId="51" applyFont="1" applyFill="1" applyBorder="1" applyAlignment="1">
      <alignment horizontal="center"/>
    </xf>
    <xf numFmtId="0" fontId="2" fillId="0" borderId="140" xfId="51" applyFont="1" applyBorder="1" applyAlignment="1">
      <alignment horizontal="left"/>
    </xf>
    <xf numFmtId="173" fontId="2" fillId="0" borderId="64" xfId="2562" applyNumberFormat="1" applyFont="1" applyFill="1" applyBorder="1" applyAlignment="1">
      <alignment horizontal="center" vertical="center"/>
    </xf>
    <xf numFmtId="173" fontId="2" fillId="0" borderId="104" xfId="2562" applyNumberFormat="1" applyFont="1" applyFill="1" applyBorder="1" applyAlignment="1">
      <alignment horizontal="center" vertical="center"/>
    </xf>
    <xf numFmtId="173" fontId="2" fillId="33" borderId="56" xfId="2562" applyNumberFormat="1" applyFont="1" applyFill="1" applyBorder="1" applyAlignment="1">
      <alignment horizontal="center" vertical="center"/>
    </xf>
    <xf numFmtId="42" fontId="14" fillId="23" borderId="219" xfId="35" applyFont="1" applyFill="1" applyBorder="1" applyAlignment="1" applyProtection="1">
      <alignment horizontal="left"/>
      <protection locked="0"/>
    </xf>
    <xf numFmtId="42" fontId="14" fillId="23" borderId="213" xfId="35" applyFont="1" applyFill="1" applyBorder="1" applyAlignment="1" applyProtection="1">
      <alignment horizontal="left"/>
      <protection locked="0"/>
    </xf>
    <xf numFmtId="42" fontId="14" fillId="23" borderId="202" xfId="35" applyFont="1" applyFill="1" applyBorder="1" applyAlignment="1" applyProtection="1">
      <alignment horizontal="left"/>
      <protection locked="0"/>
    </xf>
    <xf numFmtId="0" fontId="68" fillId="0" borderId="0" xfId="1" applyFont="1" applyAlignment="1">
      <alignment vertical="top"/>
    </xf>
    <xf numFmtId="0" fontId="18" fillId="0" borderId="1" xfId="51" applyFont="1" applyBorder="1" applyAlignment="1"/>
    <xf numFmtId="0" fontId="17" fillId="0" borderId="0" xfId="43" applyFont="1">
      <alignment horizontal="left"/>
    </xf>
    <xf numFmtId="0" fontId="17" fillId="0" borderId="0" xfId="44" applyFont="1" applyBorder="1" applyAlignment="1">
      <alignment horizontal="left"/>
    </xf>
    <xf numFmtId="0" fontId="6" fillId="0" borderId="0" xfId="1" applyFont="1"/>
    <xf numFmtId="0" fontId="14" fillId="0" borderId="221" xfId="51" applyFont="1" applyFill="1" applyBorder="1"/>
    <xf numFmtId="0" fontId="14" fillId="0" borderId="32" xfId="51" applyFont="1" applyFill="1" applyBorder="1"/>
    <xf numFmtId="0" fontId="18" fillId="0" borderId="220" xfId="44" applyBorder="1" applyAlignment="1">
      <alignment horizontal="center" wrapText="1"/>
    </xf>
    <xf numFmtId="42" fontId="14" fillId="23" borderId="220" xfId="35" applyFont="1" applyFill="1" applyBorder="1" applyAlignment="1" applyProtection="1">
      <alignment horizontal="left"/>
      <protection locked="0"/>
    </xf>
    <xf numFmtId="41" fontId="14" fillId="23" borderId="220" xfId="29" applyFont="1" applyFill="1" applyBorder="1" applyAlignment="1" applyProtection="1">
      <alignment horizontal="left"/>
      <protection locked="0"/>
    </xf>
    <xf numFmtId="41" fontId="14" fillId="32" borderId="220" xfId="29" applyFont="1" applyFill="1" applyBorder="1" applyAlignment="1" applyProtection="1">
      <alignment horizontal="left"/>
      <protection locked="0"/>
    </xf>
    <xf numFmtId="0" fontId="18" fillId="0" borderId="220" xfId="44" applyFill="1" applyBorder="1" applyAlignment="1">
      <alignment horizontal="center" vertical="center" wrapText="1"/>
    </xf>
    <xf numFmtId="0" fontId="18" fillId="2" borderId="223" xfId="44" applyFill="1" applyBorder="1" applyAlignment="1">
      <alignment horizontal="center"/>
    </xf>
    <xf numFmtId="0" fontId="18" fillId="2" borderId="224" xfId="44" applyFill="1" applyBorder="1" applyAlignment="1">
      <alignment horizontal="center"/>
    </xf>
    <xf numFmtId="42" fontId="14" fillId="23" borderId="225" xfId="35" applyFont="1" applyFill="1" applyBorder="1" applyAlignment="1" applyProtection="1">
      <alignment horizontal="left"/>
      <protection locked="0"/>
    </xf>
    <xf numFmtId="42" fontId="14" fillId="23" borderId="226" xfId="35" applyFont="1" applyFill="1" applyBorder="1" applyAlignment="1" applyProtection="1">
      <alignment horizontal="left"/>
      <protection locked="0"/>
    </xf>
    <xf numFmtId="42" fontId="14" fillId="23" borderId="221" xfId="35" applyFont="1" applyFill="1" applyBorder="1" applyAlignment="1" applyProtection="1">
      <alignment horizontal="left"/>
      <protection locked="0"/>
    </xf>
    <xf numFmtId="42" fontId="14" fillId="23" borderId="223" xfId="35" applyFont="1" applyFill="1" applyBorder="1" applyAlignment="1" applyProtection="1">
      <alignment horizontal="left"/>
      <protection locked="0"/>
    </xf>
    <xf numFmtId="42" fontId="14" fillId="23" borderId="224" xfId="35" applyFont="1" applyFill="1" applyBorder="1" applyAlignment="1" applyProtection="1">
      <alignment horizontal="left"/>
      <protection locked="0"/>
    </xf>
    <xf numFmtId="42" fontId="14" fillId="23" borderId="227" xfId="35" applyFont="1" applyFill="1" applyBorder="1" applyAlignment="1" applyProtection="1">
      <alignment horizontal="left"/>
      <protection locked="0"/>
    </xf>
    <xf numFmtId="0" fontId="105" fillId="0" borderId="0" xfId="43" applyFont="1" applyFill="1" applyBorder="1" applyAlignment="1"/>
    <xf numFmtId="0" fontId="18" fillId="0" borderId="31" xfId="51" applyFont="1" applyBorder="1"/>
    <xf numFmtId="0" fontId="9" fillId="0" borderId="0" xfId="8" applyBorder="1" applyAlignment="1">
      <alignment horizontal="left" wrapText="1"/>
    </xf>
    <xf numFmtId="0" fontId="14" fillId="0" borderId="29" xfId="51" applyFont="1" applyFill="1" applyBorder="1"/>
    <xf numFmtId="0" fontId="14" fillId="0" borderId="30" xfId="51" applyFont="1" applyFill="1" applyBorder="1"/>
    <xf numFmtId="0" fontId="18" fillId="0" borderId="230" xfId="44" applyBorder="1" applyAlignment="1">
      <alignment horizontal="center" wrapText="1"/>
    </xf>
    <xf numFmtId="0" fontId="18" fillId="0" borderId="231" xfId="44" applyBorder="1" applyAlignment="1">
      <alignment horizontal="center" wrapText="1"/>
    </xf>
    <xf numFmtId="0" fontId="18" fillId="0" borderId="231" xfId="44" applyBorder="1" applyAlignment="1">
      <alignment horizontal="center" vertical="center" wrapText="1"/>
    </xf>
    <xf numFmtId="0" fontId="18" fillId="0" borderId="232" xfId="44" applyBorder="1" applyAlignment="1">
      <alignment horizontal="center" wrapText="1"/>
    </xf>
    <xf numFmtId="0" fontId="34" fillId="0" borderId="210" xfId="51" applyFont="1" applyBorder="1" applyAlignment="1">
      <alignment horizontal="center"/>
    </xf>
    <xf numFmtId="0" fontId="34" fillId="0" borderId="233" xfId="51" applyFont="1" applyBorder="1" applyAlignment="1">
      <alignment horizontal="center"/>
    </xf>
    <xf numFmtId="0" fontId="34" fillId="0" borderId="234" xfId="51" applyFont="1" applyBorder="1" applyAlignment="1">
      <alignment horizontal="center"/>
    </xf>
    <xf numFmtId="0" fontId="34" fillId="0" borderId="235" xfId="51" applyFont="1" applyBorder="1" applyAlignment="1">
      <alignment horizontal="center"/>
    </xf>
    <xf numFmtId="42" fontId="14" fillId="23" borderId="236" xfId="35" applyFont="1" applyFill="1" applyBorder="1" applyAlignment="1" applyProtection="1">
      <alignment horizontal="left"/>
      <protection locked="0"/>
    </xf>
    <xf numFmtId="42" fontId="14" fillId="23" borderId="229" xfId="35" applyFont="1" applyFill="1" applyBorder="1" applyAlignment="1" applyProtection="1">
      <alignment horizontal="left"/>
      <protection locked="0"/>
    </xf>
    <xf numFmtId="42" fontId="14" fillId="33" borderId="191" xfId="35" applyFont="1" applyFill="1" applyBorder="1"/>
    <xf numFmtId="169" fontId="14" fillId="23" borderId="238" xfId="35" applyNumberFormat="1" applyFont="1" applyFill="1" applyBorder="1" applyAlignment="1" applyProtection="1">
      <alignment horizontal="left"/>
      <protection locked="0"/>
    </xf>
    <xf numFmtId="42" fontId="14" fillId="33" borderId="239" xfId="35" applyFont="1" applyFill="1" applyBorder="1"/>
    <xf numFmtId="169" fontId="14" fillId="23" borderId="232" xfId="35" applyNumberFormat="1" applyFont="1" applyFill="1" applyBorder="1" applyAlignment="1" applyProtection="1">
      <alignment horizontal="left"/>
      <protection locked="0"/>
    </xf>
    <xf numFmtId="0" fontId="30" fillId="0" borderId="0" xfId="44" applyFont="1" applyFill="1" applyBorder="1" applyAlignment="1">
      <alignment horizontal="right"/>
    </xf>
    <xf numFmtId="0" fontId="14" fillId="0" borderId="173" xfId="51" applyFont="1" applyBorder="1"/>
    <xf numFmtId="0" fontId="14" fillId="0" borderId="174" xfId="51" applyFont="1" applyBorder="1"/>
    <xf numFmtId="42" fontId="14" fillId="23" borderId="242" xfId="35" applyFont="1" applyFill="1" applyBorder="1" applyAlignment="1" applyProtection="1">
      <alignment horizontal="left"/>
      <protection locked="0"/>
    </xf>
    <xf numFmtId="42" fontId="14" fillId="23" borderId="243" xfId="35" applyFont="1" applyFill="1" applyBorder="1" applyAlignment="1" applyProtection="1">
      <alignment horizontal="left"/>
      <protection locked="0"/>
    </xf>
    <xf numFmtId="0" fontId="26" fillId="0" borderId="31" xfId="51" applyFont="1" applyFill="1" applyBorder="1" applyAlignment="1">
      <alignment horizontal="center" wrapText="1"/>
    </xf>
    <xf numFmtId="37" fontId="14" fillId="23" borderId="213" xfId="32" applyFont="1" applyFill="1" applyBorder="1" applyProtection="1">
      <alignment horizontal="center"/>
      <protection locked="0"/>
    </xf>
    <xf numFmtId="37" fontId="14" fillId="23" borderId="245" xfId="32" applyFont="1" applyFill="1" applyBorder="1" applyProtection="1">
      <alignment horizontal="center"/>
      <protection locked="0"/>
    </xf>
    <xf numFmtId="37" fontId="14" fillId="23" borderId="246" xfId="32" applyFont="1" applyFill="1" applyBorder="1" applyProtection="1">
      <alignment horizontal="center"/>
      <protection locked="0"/>
    </xf>
    <xf numFmtId="37" fontId="14" fillId="23" borderId="247" xfId="32" applyFont="1" applyFill="1" applyBorder="1" applyProtection="1">
      <alignment horizontal="center"/>
      <protection locked="0"/>
    </xf>
    <xf numFmtId="37" fontId="14" fillId="23" borderId="248" xfId="32" applyFont="1" applyFill="1" applyBorder="1" applyProtection="1">
      <alignment horizontal="center"/>
      <protection locked="0"/>
    </xf>
    <xf numFmtId="179" fontId="14" fillId="23" borderId="199" xfId="32" applyNumberFormat="1" applyFont="1" applyFill="1" applyBorder="1" applyProtection="1">
      <alignment horizontal="center"/>
      <protection locked="0"/>
    </xf>
    <xf numFmtId="179" fontId="14" fillId="23" borderId="249" xfId="32" applyNumberFormat="1" applyFont="1" applyFill="1" applyBorder="1" applyProtection="1">
      <alignment horizontal="center"/>
      <protection locked="0"/>
    </xf>
    <xf numFmtId="179" fontId="14" fillId="23" borderId="250" xfId="32" applyNumberFormat="1" applyFont="1" applyFill="1" applyBorder="1" applyProtection="1">
      <alignment horizontal="center"/>
      <protection locked="0"/>
    </xf>
    <xf numFmtId="0" fontId="14" fillId="23" borderId="13" xfId="47" applyBorder="1">
      <alignment horizontal="left"/>
      <protection locked="0"/>
    </xf>
    <xf numFmtId="37" fontId="14" fillId="23" borderId="244" xfId="32" applyFont="1" applyFill="1" applyBorder="1" applyProtection="1">
      <alignment horizontal="center"/>
      <protection locked="0"/>
    </xf>
    <xf numFmtId="0" fontId="14" fillId="23" borderId="246" xfId="47" applyBorder="1">
      <alignment horizontal="left"/>
      <protection locked="0"/>
    </xf>
    <xf numFmtId="37" fontId="14" fillId="23" borderId="251" xfId="32" applyFont="1" applyFill="1" applyBorder="1" applyProtection="1">
      <alignment horizontal="center"/>
      <protection locked="0"/>
    </xf>
    <xf numFmtId="0" fontId="14" fillId="23" borderId="248" xfId="47" applyBorder="1">
      <alignment horizontal="left"/>
      <protection locked="0"/>
    </xf>
    <xf numFmtId="0" fontId="18" fillId="0" borderId="252" xfId="44" applyBorder="1" applyAlignment="1">
      <alignment horizontal="center" wrapText="1"/>
    </xf>
    <xf numFmtId="0" fontId="18" fillId="0" borderId="253" xfId="44" applyBorder="1" applyAlignment="1">
      <alignment horizontal="center" wrapText="1"/>
    </xf>
    <xf numFmtId="0" fontId="18" fillId="0" borderId="253" xfId="44" applyBorder="1" applyAlignment="1">
      <alignment horizontal="center" vertical="center" wrapText="1"/>
    </xf>
    <xf numFmtId="0" fontId="18" fillId="0" borderId="254" xfId="44" applyBorder="1" applyAlignment="1">
      <alignment horizontal="center" wrapText="1"/>
    </xf>
    <xf numFmtId="0" fontId="34" fillId="0" borderId="255" xfId="51" applyFont="1" applyBorder="1" applyAlignment="1">
      <alignment horizontal="center"/>
    </xf>
    <xf numFmtId="0" fontId="34" fillId="0" borderId="256" xfId="51" applyFont="1" applyBorder="1" applyAlignment="1">
      <alignment horizontal="center"/>
    </xf>
    <xf numFmtId="0" fontId="34" fillId="0" borderId="257" xfId="51" applyFont="1" applyBorder="1" applyAlignment="1">
      <alignment horizontal="center"/>
    </xf>
    <xf numFmtId="0" fontId="34" fillId="0" borderId="173" xfId="51" applyFont="1" applyBorder="1" applyAlignment="1">
      <alignment horizontal="center"/>
    </xf>
    <xf numFmtId="42" fontId="14" fillId="23" borderId="245" xfId="35" applyFont="1" applyFill="1" applyBorder="1" applyAlignment="1" applyProtection="1">
      <alignment horizontal="left"/>
      <protection locked="0"/>
    </xf>
    <xf numFmtId="42" fontId="14" fillId="23" borderId="244" xfId="35" applyFont="1" applyFill="1" applyBorder="1" applyAlignment="1" applyProtection="1">
      <alignment horizontal="left"/>
      <protection locked="0"/>
    </xf>
    <xf numFmtId="42" fontId="14" fillId="33" borderId="258" xfId="35" applyFont="1" applyFill="1" applyBorder="1"/>
    <xf numFmtId="169" fontId="14" fillId="23" borderId="246" xfId="35" applyNumberFormat="1" applyFont="1" applyFill="1" applyBorder="1" applyAlignment="1" applyProtection="1">
      <alignment horizontal="left"/>
      <protection locked="0"/>
    </xf>
    <xf numFmtId="169" fontId="14" fillId="23" borderId="254" xfId="35" applyNumberFormat="1" applyFont="1" applyFill="1" applyBorder="1" applyAlignment="1" applyProtection="1">
      <alignment horizontal="left"/>
      <protection locked="0"/>
    </xf>
    <xf numFmtId="0" fontId="18" fillId="0" borderId="0" xfId="51" applyFont="1" applyBorder="1" applyAlignment="1">
      <alignment horizontal="right"/>
    </xf>
    <xf numFmtId="0" fontId="110" fillId="0" borderId="0" xfId="0" applyFont="1"/>
    <xf numFmtId="0" fontId="36" fillId="0" borderId="260" xfId="51" applyFont="1" applyFill="1" applyBorder="1" applyAlignment="1">
      <alignment horizontal="center" vertical="center" wrapText="1"/>
    </xf>
    <xf numFmtId="0" fontId="36" fillId="0" borderId="152" xfId="51" applyFont="1" applyFill="1" applyBorder="1" applyAlignment="1">
      <alignment horizontal="center" vertical="center" wrapText="1"/>
    </xf>
    <xf numFmtId="0" fontId="36" fillId="0" borderId="142" xfId="51" applyFont="1" applyFill="1" applyBorder="1" applyAlignment="1">
      <alignment horizontal="center" vertical="center" wrapText="1"/>
    </xf>
    <xf numFmtId="0" fontId="36" fillId="0" borderId="143" xfId="51" applyFont="1" applyFill="1" applyBorder="1" applyAlignment="1">
      <alignment horizontal="center" vertical="center" wrapText="1"/>
    </xf>
    <xf numFmtId="6" fontId="36" fillId="0" borderId="214" xfId="51" applyNumberFormat="1" applyFont="1" applyFill="1" applyBorder="1" applyAlignment="1">
      <alignment horizontal="center" vertical="center" wrapText="1"/>
    </xf>
    <xf numFmtId="6" fontId="36" fillId="0" borderId="222" xfId="51" applyNumberFormat="1" applyFont="1" applyFill="1" applyBorder="1" applyAlignment="1">
      <alignment horizontal="center" vertical="center" wrapText="1"/>
    </xf>
    <xf numFmtId="0" fontId="26" fillId="0" borderId="183" xfId="51" applyFont="1" applyFill="1" applyBorder="1" applyAlignment="1">
      <alignment horizontal="center" wrapText="1"/>
    </xf>
    <xf numFmtId="165" fontId="2" fillId="0" borderId="260" xfId="29" applyNumberFormat="1" applyFont="1" applyBorder="1" applyAlignment="1">
      <alignment horizontal="center" vertical="center"/>
    </xf>
    <xf numFmtId="168" fontId="2" fillId="0" borderId="181" xfId="2598" applyNumberFormat="1" applyFont="1" applyBorder="1" applyAlignment="1">
      <alignment horizontal="center" vertical="center"/>
    </xf>
    <xf numFmtId="164" fontId="2" fillId="0" borderId="261" xfId="2562" applyFont="1" applyFill="1" applyBorder="1" applyAlignment="1">
      <alignment horizontal="center" wrapText="1"/>
    </xf>
    <xf numFmtId="44" fontId="2" fillId="0" borderId="261" xfId="2597" applyFont="1" applyFill="1" applyBorder="1" applyAlignment="1">
      <alignment horizontal="center" wrapText="1"/>
    </xf>
    <xf numFmtId="44" fontId="2" fillId="0" borderId="56" xfId="2597" applyFont="1" applyFill="1" applyBorder="1" applyAlignment="1">
      <alignment horizontal="center" wrapText="1"/>
    </xf>
    <xf numFmtId="173" fontId="2" fillId="0" borderId="261" xfId="2562" applyNumberFormat="1" applyFont="1" applyFill="1" applyBorder="1" applyAlignment="1">
      <alignment horizontal="center" wrapText="1"/>
    </xf>
    <xf numFmtId="0" fontId="17" fillId="0" borderId="0" xfId="43" applyFont="1" applyBorder="1">
      <alignment horizontal="left"/>
    </xf>
    <xf numFmtId="0" fontId="17" fillId="0" borderId="180" xfId="43" applyFont="1" applyBorder="1">
      <alignment horizontal="left"/>
    </xf>
    <xf numFmtId="0" fontId="14" fillId="0" borderId="180" xfId="51" applyFont="1" applyBorder="1" applyAlignment="1"/>
    <xf numFmtId="0" fontId="18" fillId="0" borderId="0" xfId="51" applyFont="1" applyBorder="1" applyAlignment="1">
      <alignment horizontal="right"/>
    </xf>
    <xf numFmtId="0" fontId="17" fillId="0" borderId="0" xfId="43" applyFill="1" applyBorder="1" applyAlignment="1">
      <alignment horizontal="center"/>
    </xf>
    <xf numFmtId="39" fontId="14" fillId="23" borderId="262" xfId="32" applyNumberFormat="1" applyFont="1" applyFill="1" applyBorder="1" applyProtection="1">
      <alignment horizontal="center"/>
      <protection locked="0"/>
    </xf>
    <xf numFmtId="39" fontId="14" fillId="23" borderId="262" xfId="47" applyNumberFormat="1" applyBorder="1" applyAlignment="1">
      <alignment horizontal="center"/>
      <protection locked="0"/>
    </xf>
    <xf numFmtId="0" fontId="17" fillId="0" borderId="262" xfId="51" applyFont="1" applyFill="1" applyBorder="1" applyAlignment="1">
      <alignment horizontal="center"/>
    </xf>
    <xf numFmtId="0" fontId="17" fillId="0" borderId="262" xfId="51" applyFont="1" applyFill="1" applyBorder="1" applyAlignment="1">
      <alignment horizontal="center" wrapText="1"/>
    </xf>
    <xf numFmtId="0" fontId="14" fillId="0" borderId="262" xfId="2598" applyNumberFormat="1" applyFont="1" applyFill="1" applyBorder="1"/>
    <xf numFmtId="0" fontId="14" fillId="0" borderId="0" xfId="51" applyFont="1" applyFill="1" applyAlignment="1"/>
    <xf numFmtId="0" fontId="14" fillId="0" borderId="0" xfId="51" applyFont="1" applyFill="1"/>
    <xf numFmtId="9" fontId="14" fillId="0" borderId="244" xfId="2598" applyFont="1" applyFill="1" applyBorder="1"/>
    <xf numFmtId="0" fontId="2" fillId="0" borderId="0" xfId="51" applyFont="1" applyFill="1"/>
    <xf numFmtId="0" fontId="17" fillId="0" borderId="0" xfId="43" applyFill="1">
      <alignment horizontal="left"/>
    </xf>
    <xf numFmtId="0" fontId="9" fillId="0" borderId="0" xfId="8" applyFill="1" applyBorder="1" applyAlignment="1">
      <alignment horizontal="left" wrapText="1"/>
    </xf>
    <xf numFmtId="0" fontId="9" fillId="0" borderId="0" xfId="8" applyFill="1" applyBorder="1" applyAlignment="1">
      <alignment horizontal="left"/>
    </xf>
    <xf numFmtId="0" fontId="17" fillId="0" borderId="262" xfId="51" applyFont="1" applyFill="1" applyBorder="1" applyAlignment="1">
      <alignment horizontal="center" vertical="center"/>
    </xf>
    <xf numFmtId="0" fontId="26" fillId="0" borderId="38" xfId="51" applyFont="1" applyFill="1" applyBorder="1" applyAlignment="1">
      <alignment horizontal="center" wrapText="1"/>
    </xf>
    <xf numFmtId="0" fontId="17" fillId="0" borderId="0" xfId="43" applyFont="1" applyFill="1">
      <alignment horizontal="left"/>
    </xf>
    <xf numFmtId="0" fontId="17" fillId="0" borderId="0" xfId="43" applyFill="1" applyBorder="1" applyAlignment="1">
      <alignment horizontal="center" wrapText="1"/>
    </xf>
    <xf numFmtId="168" fontId="17" fillId="0" borderId="0" xfId="43" applyNumberFormat="1" applyFill="1" applyBorder="1" applyAlignment="1">
      <alignment horizontal="center" vertical="center" wrapText="1"/>
    </xf>
    <xf numFmtId="0" fontId="17" fillId="0" borderId="0" xfId="43" applyFill="1" applyBorder="1" applyAlignment="1">
      <alignment horizontal="right"/>
    </xf>
    <xf numFmtId="0" fontId="87" fillId="0" borderId="0" xfId="43" applyFont="1" applyFill="1" applyBorder="1" applyAlignment="1">
      <alignment horizontal="right"/>
    </xf>
    <xf numFmtId="0" fontId="14" fillId="0" borderId="0" xfId="51" applyFont="1" applyAlignment="1">
      <alignment horizontal="center"/>
    </xf>
    <xf numFmtId="0" fontId="17" fillId="0" borderId="0" xfId="43" applyFill="1" applyBorder="1" applyAlignment="1">
      <alignment horizontal="right" wrapText="1"/>
    </xf>
    <xf numFmtId="166" fontId="14" fillId="0" borderId="0" xfId="50" applyBorder="1" applyAlignment="1">
      <alignment horizontal="right"/>
    </xf>
    <xf numFmtId="0" fontId="33" fillId="0" borderId="0" xfId="43" applyFont="1" applyFill="1" applyBorder="1" applyAlignment="1">
      <alignment wrapText="1"/>
    </xf>
    <xf numFmtId="0" fontId="113" fillId="0" borderId="0" xfId="43" applyFont="1" applyFill="1" applyBorder="1" applyAlignment="1">
      <alignment horizontal="right" wrapText="1"/>
    </xf>
    <xf numFmtId="0" fontId="113" fillId="0" borderId="0" xfId="43" applyFont="1" applyFill="1" applyBorder="1" applyAlignment="1">
      <alignment horizontal="right"/>
    </xf>
    <xf numFmtId="0" fontId="14" fillId="0" borderId="0" xfId="51" applyFont="1" applyBorder="1" applyAlignment="1">
      <alignment vertical="center" wrapText="1"/>
    </xf>
    <xf numFmtId="0" fontId="17" fillId="0" borderId="31" xfId="51" applyFont="1" applyFill="1" applyBorder="1" applyAlignment="1">
      <alignment horizontal="left"/>
    </xf>
    <xf numFmtId="44" fontId="2" fillId="0" borderId="40" xfId="2597" applyFont="1" applyFill="1" applyBorder="1" applyAlignment="1">
      <alignment horizontal="center" wrapText="1"/>
    </xf>
    <xf numFmtId="9" fontId="14" fillId="0" borderId="55" xfId="2598" applyFont="1" applyBorder="1" applyAlignment="1">
      <alignment horizontal="center" vertical="center"/>
    </xf>
    <xf numFmtId="0" fontId="36" fillId="0" borderId="183" xfId="51" applyFont="1" applyFill="1" applyBorder="1" applyAlignment="1">
      <alignment horizontal="center" vertical="center" wrapText="1"/>
    </xf>
    <xf numFmtId="168" fontId="14" fillId="0" borderId="56" xfId="2598" applyNumberFormat="1" applyFont="1" applyBorder="1" applyAlignment="1">
      <alignment horizontal="center" vertical="center"/>
    </xf>
    <xf numFmtId="0" fontId="2" fillId="38" borderId="0" xfId="1" applyFill="1" applyBorder="1" applyProtection="1"/>
    <xf numFmtId="0" fontId="85" fillId="38" borderId="0" xfId="1" applyFont="1" applyFill="1" applyBorder="1" applyAlignment="1" applyProtection="1">
      <alignment horizontal="center"/>
    </xf>
    <xf numFmtId="42" fontId="14" fillId="23" borderId="262" xfId="47" applyNumberFormat="1" applyBorder="1">
      <alignment horizontal="left"/>
      <protection locked="0"/>
    </xf>
    <xf numFmtId="166" fontId="14" fillId="0" borderId="0" xfId="50" applyBorder="1"/>
    <xf numFmtId="0" fontId="115" fillId="0" borderId="183" xfId="0" applyFont="1" applyBorder="1" applyAlignment="1">
      <alignment horizontal="center" vertical="center" wrapText="1"/>
    </xf>
    <xf numFmtId="0" fontId="115" fillId="0" borderId="139" xfId="0" applyFont="1" applyBorder="1" applyAlignment="1">
      <alignment horizontal="center" vertical="center"/>
    </xf>
    <xf numFmtId="0" fontId="116" fillId="0" borderId="139" xfId="0" applyFont="1" applyBorder="1" applyAlignment="1">
      <alignment vertical="center" wrapText="1"/>
    </xf>
    <xf numFmtId="0" fontId="115" fillId="0" borderId="56" xfId="0" applyFont="1" applyBorder="1" applyAlignment="1">
      <alignment horizontal="center" vertical="center" wrapText="1"/>
    </xf>
    <xf numFmtId="0" fontId="116" fillId="0" borderId="55" xfId="0" applyFont="1" applyBorder="1" applyAlignment="1">
      <alignment vertical="center" wrapText="1"/>
    </xf>
    <xf numFmtId="0" fontId="40" fillId="0" borderId="183" xfId="0" applyFont="1" applyBorder="1" applyAlignment="1">
      <alignment horizontal="center" vertical="center" wrapText="1"/>
    </xf>
    <xf numFmtId="0" fontId="116" fillId="0" borderId="139" xfId="0" applyFont="1" applyBorder="1" applyAlignment="1">
      <alignment vertical="center"/>
    </xf>
    <xf numFmtId="0" fontId="115" fillId="0" borderId="45" xfId="0" applyFont="1" applyBorder="1" applyAlignment="1">
      <alignment horizontal="center" vertical="center" wrapText="1"/>
    </xf>
    <xf numFmtId="0" fontId="116" fillId="0" borderId="8" xfId="0" applyFont="1" applyBorder="1" applyAlignment="1">
      <alignment vertical="center" wrapText="1"/>
    </xf>
    <xf numFmtId="0" fontId="115" fillId="0" borderId="49" xfId="0" applyFont="1" applyBorder="1" applyAlignment="1">
      <alignment horizontal="center" vertical="center" wrapText="1"/>
    </xf>
    <xf numFmtId="0" fontId="17" fillId="0" borderId="262" xfId="51" applyFont="1" applyFill="1" applyBorder="1" applyAlignment="1">
      <alignment horizontal="center" wrapText="1"/>
    </xf>
    <xf numFmtId="0" fontId="70" fillId="0" borderId="0" xfId="1" applyFont="1"/>
    <xf numFmtId="0" fontId="49" fillId="39" borderId="62" xfId="1" applyFont="1" applyFill="1" applyBorder="1" applyProtection="1">
      <protection locked="0"/>
    </xf>
    <xf numFmtId="0" fontId="68" fillId="39" borderId="39" xfId="1" applyFont="1" applyFill="1" applyBorder="1" applyProtection="1">
      <protection locked="0"/>
    </xf>
    <xf numFmtId="0" fontId="68" fillId="39" borderId="7" xfId="1" applyFont="1" applyFill="1" applyBorder="1" applyProtection="1">
      <protection locked="0"/>
    </xf>
    <xf numFmtId="0" fontId="68" fillId="39" borderId="0" xfId="1" applyFont="1" applyFill="1" applyBorder="1" applyProtection="1">
      <protection locked="0"/>
    </xf>
    <xf numFmtId="0" fontId="68" fillId="39" borderId="0" xfId="1" applyFont="1" applyFill="1" applyBorder="1" applyAlignment="1" applyProtection="1">
      <alignment vertical="top" wrapText="1"/>
      <protection locked="0"/>
    </xf>
    <xf numFmtId="0" fontId="68" fillId="39" borderId="8" xfId="1" applyFont="1" applyFill="1" applyBorder="1" applyProtection="1">
      <protection locked="0"/>
    </xf>
    <xf numFmtId="0" fontId="69" fillId="39" borderId="0" xfId="1" applyFont="1" applyFill="1" applyBorder="1" applyProtection="1">
      <protection locked="0"/>
    </xf>
    <xf numFmtId="0" fontId="2" fillId="39" borderId="0" xfId="1" applyFont="1" applyFill="1" applyBorder="1" applyProtection="1">
      <protection locked="0"/>
    </xf>
    <xf numFmtId="0" fontId="2" fillId="39" borderId="8" xfId="1" applyFont="1" applyFill="1" applyBorder="1" applyProtection="1">
      <protection locked="0"/>
    </xf>
    <xf numFmtId="0" fontId="2" fillId="39" borderId="7" xfId="1" applyFill="1" applyBorder="1" applyProtection="1">
      <protection locked="0"/>
    </xf>
    <xf numFmtId="0" fontId="2" fillId="39" borderId="0" xfId="1" applyFill="1" applyBorder="1" applyProtection="1">
      <protection locked="0"/>
    </xf>
    <xf numFmtId="0" fontId="2" fillId="39" borderId="8" xfId="1" applyFill="1" applyBorder="1" applyProtection="1">
      <protection locked="0"/>
    </xf>
    <xf numFmtId="0" fontId="49" fillId="39" borderId="0" xfId="1" applyFont="1" applyFill="1" applyBorder="1" applyAlignment="1" applyProtection="1">
      <alignment vertical="top" wrapText="1"/>
      <protection locked="0"/>
    </xf>
    <xf numFmtId="0" fontId="49" fillId="39" borderId="8" xfId="1" applyFont="1" applyFill="1" applyBorder="1" applyAlignment="1" applyProtection="1">
      <alignment vertical="top" wrapText="1"/>
      <protection locked="0"/>
    </xf>
    <xf numFmtId="0" fontId="49" fillId="39" borderId="7" xfId="1" applyFont="1" applyFill="1" applyBorder="1" applyProtection="1">
      <protection locked="0"/>
    </xf>
    <xf numFmtId="0" fontId="49" fillId="39" borderId="7" xfId="1" applyFont="1" applyFill="1" applyBorder="1" applyAlignment="1" applyProtection="1">
      <alignment wrapText="1"/>
      <protection locked="0"/>
    </xf>
    <xf numFmtId="0" fontId="49" fillId="39" borderId="0" xfId="1" applyFont="1" applyFill="1" applyBorder="1" applyAlignment="1" applyProtection="1">
      <alignment wrapText="1"/>
      <protection locked="0"/>
    </xf>
    <xf numFmtId="0" fontId="49" fillId="39" borderId="8" xfId="1" applyFont="1" applyFill="1" applyBorder="1" applyAlignment="1" applyProtection="1">
      <alignment wrapText="1"/>
      <protection locked="0"/>
    </xf>
    <xf numFmtId="0" fontId="68" fillId="39" borderId="0" xfId="1" applyFont="1" applyFill="1" applyBorder="1" applyAlignment="1" applyProtection="1">
      <alignment horizontal="left"/>
      <protection locked="0"/>
    </xf>
    <xf numFmtId="0" fontId="68" fillId="39" borderId="0" xfId="1" applyFont="1" applyFill="1" applyBorder="1" applyAlignment="1" applyProtection="1">
      <alignment horizontal="left" vertical="center"/>
      <protection locked="0"/>
    </xf>
    <xf numFmtId="0" fontId="49" fillId="39" borderId="7" xfId="1" applyFont="1" applyFill="1" applyBorder="1" applyAlignment="1" applyProtection="1">
      <alignment vertical="top" wrapText="1"/>
      <protection locked="0"/>
    </xf>
    <xf numFmtId="0" fontId="68" fillId="39" borderId="181" xfId="1" applyFont="1" applyFill="1" applyBorder="1" applyProtection="1">
      <protection locked="0"/>
    </xf>
    <xf numFmtId="0" fontId="68" fillId="39" borderId="222" xfId="1" applyFont="1" applyFill="1" applyBorder="1" applyProtection="1">
      <protection locked="0"/>
    </xf>
    <xf numFmtId="0" fontId="2" fillId="39" borderId="222" xfId="1" applyFont="1" applyFill="1" applyBorder="1" applyProtection="1">
      <protection locked="0"/>
    </xf>
    <xf numFmtId="0" fontId="68" fillId="39" borderId="214" xfId="1" applyFont="1" applyFill="1" applyBorder="1" applyProtection="1">
      <protection locked="0"/>
    </xf>
    <xf numFmtId="183" fontId="14" fillId="23" borderId="128" xfId="35" applyNumberFormat="1" applyFont="1" applyFill="1" applyBorder="1" applyAlignment="1" applyProtection="1">
      <alignment horizontal="left"/>
      <protection locked="0"/>
    </xf>
    <xf numFmtId="181" fontId="14" fillId="32" borderId="15" xfId="32" applyNumberFormat="1" applyFont="1" applyFill="1" applyBorder="1" applyProtection="1">
      <alignment horizontal="center"/>
    </xf>
    <xf numFmtId="178" fontId="14" fillId="32" borderId="88" xfId="2562" applyNumberFormat="1" applyFont="1" applyFill="1" applyBorder="1" applyAlignment="1" applyProtection="1">
      <alignment horizontal="center"/>
    </xf>
    <xf numFmtId="37" fontId="14" fillId="32" borderId="13" xfId="32" applyFont="1" applyFill="1" applyBorder="1" applyProtection="1">
      <alignment horizontal="center"/>
    </xf>
    <xf numFmtId="37" fontId="14" fillId="32" borderId="16" xfId="32" applyFont="1" applyFill="1" applyBorder="1" applyProtection="1">
      <alignment horizontal="center"/>
    </xf>
    <xf numFmtId="179" fontId="14" fillId="32" borderId="15" xfId="32" applyNumberFormat="1" applyFont="1" applyFill="1" applyBorder="1" applyProtection="1">
      <alignment horizontal="center"/>
    </xf>
    <xf numFmtId="0" fontId="78" fillId="37" borderId="43" xfId="2599" applyFont="1" applyFill="1" applyBorder="1" applyAlignment="1" applyProtection="1">
      <alignment horizontal="center" vertical="center"/>
      <protection locked="0"/>
    </xf>
    <xf numFmtId="39" fontId="14" fillId="32" borderId="130" xfId="32" applyNumberFormat="1" applyFont="1" applyFill="1" applyBorder="1" applyProtection="1">
      <alignment horizontal="center"/>
    </xf>
    <xf numFmtId="42" fontId="18" fillId="0" borderId="0" xfId="51" applyNumberFormat="1" applyFont="1" applyBorder="1" applyProtection="1"/>
    <xf numFmtId="37" fontId="14" fillId="32" borderId="15" xfId="32" applyFont="1" applyFill="1" applyBorder="1" applyProtection="1">
      <alignment horizontal="center"/>
    </xf>
    <xf numFmtId="0" fontId="112" fillId="37" borderId="43" xfId="2599" applyFont="1" applyFill="1" applyBorder="1" applyAlignment="1" applyProtection="1">
      <alignment horizontal="center" vertical="center"/>
      <protection locked="0"/>
    </xf>
    <xf numFmtId="39" fontId="14" fillId="32" borderId="15" xfId="32" applyNumberFormat="1" applyFont="1" applyFill="1" applyBorder="1" applyProtection="1">
      <alignment horizontal="center"/>
    </xf>
    <xf numFmtId="37" fontId="14" fillId="32" borderId="213" xfId="32" applyFont="1" applyFill="1" applyBorder="1" applyProtection="1">
      <alignment horizontal="center"/>
    </xf>
    <xf numFmtId="37" fontId="14" fillId="32" borderId="12" xfId="32" applyFont="1" applyFill="1" applyBorder="1" applyProtection="1">
      <alignment horizontal="center"/>
    </xf>
    <xf numFmtId="37" fontId="14" fillId="32" borderId="245" xfId="32" applyFont="1" applyFill="1" applyBorder="1" applyProtection="1">
      <alignment horizontal="center"/>
    </xf>
    <xf numFmtId="37" fontId="14" fillId="32" borderId="244" xfId="32" applyFont="1" applyFill="1" applyBorder="1" applyProtection="1">
      <alignment horizontal="center"/>
    </xf>
    <xf numFmtId="37" fontId="14" fillId="32" borderId="246" xfId="32" applyFont="1" applyFill="1" applyBorder="1" applyProtection="1">
      <alignment horizontal="center"/>
    </xf>
    <xf numFmtId="37" fontId="14" fillId="32" borderId="247" xfId="32" applyFont="1" applyFill="1" applyBorder="1" applyProtection="1">
      <alignment horizontal="center"/>
    </xf>
    <xf numFmtId="37" fontId="14" fillId="32" borderId="251" xfId="32" applyFont="1" applyFill="1" applyBorder="1" applyProtection="1">
      <alignment horizontal="center"/>
    </xf>
    <xf numFmtId="37" fontId="14" fillId="32" borderId="248" xfId="32" applyFont="1" applyFill="1" applyBorder="1" applyProtection="1">
      <alignment horizontal="center"/>
    </xf>
    <xf numFmtId="0" fontId="78" fillId="37" borderId="56" xfId="2599" applyFont="1" applyFill="1" applyBorder="1" applyAlignment="1" applyProtection="1">
      <alignment horizontal="center" vertical="center"/>
      <protection locked="0"/>
    </xf>
    <xf numFmtId="171" fontId="14" fillId="33" borderId="259" xfId="64" applyNumberFormat="1" applyFont="1" applyFill="1" applyBorder="1" applyAlignment="1" applyProtection="1">
      <alignment horizontal="center"/>
    </xf>
    <xf numFmtId="171" fontId="14" fillId="33" borderId="216" xfId="64" applyNumberFormat="1" applyFont="1" applyFill="1" applyBorder="1" applyAlignment="1" applyProtection="1">
      <alignment horizontal="center"/>
    </xf>
    <xf numFmtId="171" fontId="18" fillId="33" borderId="217" xfId="64" applyNumberFormat="1" applyFont="1" applyFill="1" applyBorder="1" applyAlignment="1" applyProtection="1">
      <alignment horizontal="center"/>
    </xf>
    <xf numFmtId="180" fontId="18" fillId="33" borderId="241" xfId="64" applyNumberFormat="1" applyFont="1" applyFill="1" applyBorder="1" applyAlignment="1" applyProtection="1">
      <alignment horizontal="center"/>
    </xf>
    <xf numFmtId="171" fontId="14" fillId="33" borderId="217" xfId="64" applyNumberFormat="1" applyFont="1" applyFill="1" applyBorder="1" applyAlignment="1" applyProtection="1">
      <alignment horizontal="center"/>
    </xf>
    <xf numFmtId="171" fontId="14" fillId="33" borderId="89" xfId="64" applyNumberFormat="1" applyFont="1" applyFill="1" applyBorder="1" applyAlignment="1" applyProtection="1">
      <alignment horizontal="center"/>
    </xf>
    <xf numFmtId="180" fontId="18" fillId="33" borderId="68" xfId="64" applyNumberFormat="1" applyFont="1" applyFill="1" applyBorder="1" applyAlignment="1" applyProtection="1">
      <alignment horizontal="center"/>
    </xf>
    <xf numFmtId="171" fontId="14" fillId="33" borderId="237" xfId="64" applyNumberFormat="1" applyFont="1" applyFill="1" applyBorder="1" applyAlignment="1" applyProtection="1">
      <alignment horizontal="center"/>
    </xf>
    <xf numFmtId="171" fontId="14" fillId="33" borderId="240" xfId="64" applyNumberFormat="1" applyFont="1" applyFill="1" applyBorder="1" applyAlignment="1" applyProtection="1">
      <alignment horizontal="center"/>
    </xf>
    <xf numFmtId="0" fontId="9" fillId="0" borderId="0" xfId="8" applyBorder="1" applyProtection="1">
      <alignment horizontal="left"/>
      <protection locked="0"/>
    </xf>
    <xf numFmtId="0" fontId="9" fillId="0" borderId="0" xfId="8" applyFill="1" applyBorder="1" applyProtection="1">
      <alignment horizontal="left"/>
      <protection locked="0"/>
    </xf>
    <xf numFmtId="0" fontId="2" fillId="34" borderId="0" xfId="1" applyFill="1" applyProtection="1"/>
    <xf numFmtId="0" fontId="68" fillId="34" borderId="0" xfId="1" applyFont="1" applyFill="1" applyBorder="1" applyAlignment="1" applyProtection="1">
      <alignment horizontal="center" vertical="center"/>
    </xf>
    <xf numFmtId="0" fontId="81" fillId="34" borderId="0" xfId="2599" applyFont="1" applyFill="1" applyBorder="1" applyAlignment="1" applyProtection="1">
      <alignment vertical="center" wrapText="1"/>
    </xf>
    <xf numFmtId="0" fontId="75" fillId="35" borderId="0" xfId="1" applyFont="1" applyFill="1" applyBorder="1" applyAlignment="1" applyProtection="1">
      <alignment horizontal="center"/>
    </xf>
    <xf numFmtId="0" fontId="2" fillId="53" borderId="7" xfId="1" applyFill="1" applyBorder="1"/>
    <xf numFmtId="0" fontId="2" fillId="53" borderId="8" xfId="1" applyFill="1" applyBorder="1"/>
    <xf numFmtId="0" fontId="2" fillId="53" borderId="181" xfId="1" applyFill="1" applyBorder="1"/>
    <xf numFmtId="0" fontId="2" fillId="53" borderId="222" xfId="1" applyFill="1" applyBorder="1"/>
    <xf numFmtId="0" fontId="2" fillId="53" borderId="214" xfId="1" applyFill="1" applyBorder="1"/>
    <xf numFmtId="0" fontId="2" fillId="51" borderId="62" xfId="1" applyFill="1" applyBorder="1"/>
    <xf numFmtId="0" fontId="2" fillId="51" borderId="39" xfId="1" applyFill="1" applyBorder="1"/>
    <xf numFmtId="0" fontId="2" fillId="51" borderId="71" xfId="1" applyFill="1" applyBorder="1"/>
    <xf numFmtId="0" fontId="2" fillId="51" borderId="7" xfId="1" applyFill="1" applyBorder="1"/>
    <xf numFmtId="0" fontId="2" fillId="51" borderId="8" xfId="1" applyFill="1" applyBorder="1"/>
    <xf numFmtId="0" fontId="2" fillId="51" borderId="181" xfId="1" applyFill="1" applyBorder="1"/>
    <xf numFmtId="0" fontId="2" fillId="51" borderId="222" xfId="1" applyFill="1" applyBorder="1"/>
    <xf numFmtId="0" fontId="2" fillId="51" borderId="214" xfId="1" applyFill="1" applyBorder="1"/>
    <xf numFmtId="9" fontId="14" fillId="0" borderId="262" xfId="2598" applyFont="1" applyFill="1" applyBorder="1"/>
    <xf numFmtId="0" fontId="49" fillId="39" borderId="7" xfId="1" applyFont="1" applyFill="1" applyBorder="1" applyAlignment="1" applyProtection="1">
      <alignment vertical="top"/>
      <protection locked="0"/>
    </xf>
    <xf numFmtId="0" fontId="9" fillId="0" borderId="265" xfId="8" applyBorder="1" applyAlignment="1">
      <alignment horizontal="left" vertical="top" wrapText="1"/>
    </xf>
    <xf numFmtId="0" fontId="9" fillId="0" borderId="0" xfId="8" applyBorder="1" applyAlignment="1">
      <alignment horizontal="left" vertical="top" wrapText="1"/>
    </xf>
    <xf numFmtId="0" fontId="17" fillId="0" borderId="0" xfId="51" applyFont="1" applyBorder="1" applyAlignment="1">
      <alignment horizontal="center" vertical="center"/>
    </xf>
    <xf numFmtId="0" fontId="14" fillId="0" borderId="0" xfId="43" applyFont="1" applyBorder="1" applyAlignment="1">
      <alignment horizontal="left" vertical="top" wrapText="1"/>
    </xf>
    <xf numFmtId="0" fontId="17" fillId="0" borderId="266" xfId="51" applyFont="1" applyBorder="1" applyAlignment="1">
      <alignment horizontal="center" vertical="center"/>
    </xf>
    <xf numFmtId="0" fontId="9" fillId="0" borderId="266" xfId="8" applyBorder="1" applyAlignment="1">
      <alignment vertical="top" wrapText="1"/>
    </xf>
    <xf numFmtId="0" fontId="9" fillId="0" borderId="266" xfId="8" applyBorder="1" applyAlignment="1">
      <alignment horizontal="left" vertical="top" wrapText="1"/>
    </xf>
    <xf numFmtId="0" fontId="2" fillId="0" borderId="4" xfId="51" applyBorder="1" applyAlignment="1"/>
    <xf numFmtId="0" fontId="2" fillId="0" borderId="3" xfId="51" applyBorder="1" applyAlignment="1"/>
    <xf numFmtId="0" fontId="2" fillId="0" borderId="0" xfId="1" applyFont="1"/>
    <xf numFmtId="0" fontId="70" fillId="49" borderId="0" xfId="1" applyFont="1" applyFill="1"/>
    <xf numFmtId="0" fontId="75" fillId="49" borderId="0" xfId="1" applyFont="1" applyFill="1"/>
    <xf numFmtId="0" fontId="75" fillId="49" borderId="0" xfId="1" applyFont="1" applyFill="1" applyAlignment="1">
      <alignment horizontal="left"/>
    </xf>
    <xf numFmtId="0" fontId="117" fillId="49" borderId="0" xfId="1" applyFont="1" applyFill="1"/>
    <xf numFmtId="0" fontId="70" fillId="49" borderId="0" xfId="1" quotePrefix="1" applyFont="1" applyFill="1"/>
    <xf numFmtId="0" fontId="17" fillId="0" borderId="267" xfId="51" applyFont="1" applyBorder="1" applyAlignment="1">
      <alignment horizontal="center" vertical="center"/>
    </xf>
    <xf numFmtId="0" fontId="9" fillId="0" borderId="267" xfId="8" applyBorder="1" applyAlignment="1">
      <alignment vertical="top" wrapText="1"/>
    </xf>
    <xf numFmtId="0" fontId="14" fillId="0" borderId="267" xfId="43" applyFont="1" applyBorder="1" applyAlignment="1">
      <alignment vertical="top" wrapText="1"/>
    </xf>
    <xf numFmtId="0" fontId="17" fillId="0" borderId="266" xfId="51" applyFont="1" applyBorder="1" applyAlignment="1">
      <alignment horizontal="center" vertical="center" wrapText="1"/>
    </xf>
    <xf numFmtId="0" fontId="9" fillId="0" borderId="267" xfId="8" applyBorder="1" applyAlignment="1">
      <alignment horizontal="left" vertical="top" wrapText="1"/>
    </xf>
    <xf numFmtId="0" fontId="14" fillId="0" borderId="267" xfId="51" applyFont="1" applyBorder="1" applyAlignment="1">
      <alignment vertical="top"/>
    </xf>
    <xf numFmtId="42" fontId="14" fillId="23" borderId="274" xfId="35" applyFont="1" applyFill="1" applyBorder="1" applyAlignment="1" applyProtection="1">
      <alignment horizontal="left"/>
      <protection locked="0"/>
    </xf>
    <xf numFmtId="0" fontId="17" fillId="31" borderId="183" xfId="44" applyFont="1" applyFill="1" applyBorder="1" applyAlignment="1">
      <alignment horizontal="center" vertical="top" wrapText="1"/>
    </xf>
    <xf numFmtId="42" fontId="18" fillId="2" borderId="276" xfId="2600" applyNumberFormat="1" applyBorder="1"/>
    <xf numFmtId="42" fontId="14" fillId="23" borderId="277" xfId="35" applyFont="1" applyFill="1" applyBorder="1" applyAlignment="1" applyProtection="1">
      <alignment horizontal="left"/>
      <protection locked="0"/>
    </xf>
    <xf numFmtId="42" fontId="18" fillId="2" borderId="278" xfId="2600" applyNumberFormat="1" applyBorder="1"/>
    <xf numFmtId="42" fontId="18" fillId="2" borderId="279" xfId="2600" applyNumberFormat="1" applyBorder="1"/>
    <xf numFmtId="182" fontId="14" fillId="23" borderId="275" xfId="35" applyNumberFormat="1" applyFont="1" applyFill="1" applyBorder="1" applyAlignment="1" applyProtection="1">
      <alignment horizontal="left"/>
      <protection locked="0"/>
    </xf>
    <xf numFmtId="42" fontId="14" fillId="23" borderId="280" xfId="35" applyFont="1" applyFill="1" applyBorder="1" applyAlignment="1" applyProtection="1">
      <alignment horizontal="left"/>
      <protection locked="0"/>
    </xf>
    <xf numFmtId="0" fontId="14" fillId="42" borderId="73" xfId="51" applyFont="1" applyFill="1" applyBorder="1" applyAlignment="1">
      <alignment horizontal="center" wrapText="1"/>
    </xf>
    <xf numFmtId="0" fontId="14" fillId="42" borderId="72" xfId="44" applyFont="1" applyFill="1" applyBorder="1" applyAlignment="1">
      <alignment horizontal="center" wrapText="1"/>
    </xf>
    <xf numFmtId="0" fontId="14" fillId="42" borderId="73" xfId="44" applyFont="1" applyFill="1" applyBorder="1" applyAlignment="1">
      <alignment horizontal="center" wrapText="1"/>
    </xf>
    <xf numFmtId="42" fontId="18" fillId="2" borderId="272" xfId="2600" applyNumberFormat="1" applyBorder="1"/>
    <xf numFmtId="42" fontId="14" fillId="23" borderId="272" xfId="35" applyFont="1" applyFill="1" applyBorder="1" applyAlignment="1" applyProtection="1">
      <alignment horizontal="left"/>
      <protection locked="0"/>
    </xf>
    <xf numFmtId="42" fontId="18" fillId="2" borderId="273" xfId="2600" applyNumberFormat="1" applyBorder="1"/>
    <xf numFmtId="42" fontId="14" fillId="23" borderId="273" xfId="35" applyFont="1" applyFill="1" applyBorder="1" applyAlignment="1" applyProtection="1">
      <alignment horizontal="left"/>
      <protection locked="0"/>
    </xf>
    <xf numFmtId="42" fontId="18" fillId="2" borderId="11" xfId="2600" applyNumberFormat="1" applyBorder="1"/>
    <xf numFmtId="42" fontId="18" fillId="2" borderId="12" xfId="2600" applyNumberFormat="1" applyBorder="1"/>
    <xf numFmtId="42" fontId="14" fillId="23" borderId="281" xfId="35" applyFont="1" applyFill="1" applyBorder="1" applyAlignment="1" applyProtection="1">
      <alignment horizontal="left"/>
      <protection locked="0"/>
    </xf>
    <xf numFmtId="42" fontId="18" fillId="2" borderId="281" xfId="2600" applyNumberFormat="1" applyBorder="1"/>
    <xf numFmtId="42" fontId="18" fillId="2" borderId="74" xfId="2600" applyNumberFormat="1" applyBorder="1"/>
    <xf numFmtId="42" fontId="14" fillId="23" borderId="271" xfId="35" applyFont="1" applyFill="1" applyBorder="1" applyAlignment="1" applyProtection="1">
      <alignment horizontal="left"/>
      <protection locked="0"/>
    </xf>
    <xf numFmtId="42" fontId="18" fillId="2" borderId="271" xfId="2600" applyNumberFormat="1" applyBorder="1"/>
    <xf numFmtId="42" fontId="18" fillId="2" borderId="44" xfId="2600" applyNumberFormat="1" applyBorder="1"/>
    <xf numFmtId="42" fontId="18" fillId="2" borderId="274" xfId="2600" applyNumberFormat="1" applyBorder="1"/>
    <xf numFmtId="0" fontId="14" fillId="42" borderId="261" xfId="44" applyFont="1" applyFill="1" applyBorder="1" applyAlignment="1">
      <alignment horizontal="center" wrapText="1"/>
    </xf>
    <xf numFmtId="42" fontId="18" fillId="2" borderId="282" xfId="2600" applyNumberFormat="1" applyBorder="1"/>
    <xf numFmtId="42" fontId="18" fillId="2" borderId="283" xfId="2600" applyNumberFormat="1" applyBorder="1"/>
    <xf numFmtId="42" fontId="18" fillId="2" borderId="284" xfId="2600" applyNumberFormat="1" applyBorder="1"/>
    <xf numFmtId="42" fontId="14" fillId="23" borderId="285" xfId="35" applyFont="1" applyFill="1" applyBorder="1" applyAlignment="1" applyProtection="1">
      <alignment horizontal="left"/>
      <protection locked="0"/>
    </xf>
    <xf numFmtId="42" fontId="14" fillId="23" borderId="286" xfId="35" applyFont="1" applyFill="1" applyBorder="1" applyAlignment="1" applyProtection="1">
      <alignment horizontal="left"/>
      <protection locked="0"/>
    </xf>
    <xf numFmtId="0" fontId="17" fillId="31" borderId="7" xfId="44" applyFont="1" applyFill="1" applyBorder="1" applyAlignment="1">
      <alignment horizontal="center" vertical="top" wrapText="1"/>
    </xf>
    <xf numFmtId="42" fontId="18" fillId="2" borderId="287" xfId="2600" applyNumberFormat="1" applyBorder="1"/>
    <xf numFmtId="42" fontId="14" fillId="23" borderId="288" xfId="35" applyFont="1" applyFill="1" applyBorder="1" applyAlignment="1" applyProtection="1">
      <alignment horizontal="left"/>
      <protection locked="0"/>
    </xf>
    <xf numFmtId="42" fontId="14" fillId="23" borderId="289" xfId="35" applyFont="1" applyFill="1" applyBorder="1" applyAlignment="1" applyProtection="1">
      <alignment horizontal="left"/>
      <protection locked="0"/>
    </xf>
    <xf numFmtId="42" fontId="14" fillId="23" borderId="290" xfId="35" applyFont="1" applyFill="1" applyBorder="1" applyAlignment="1" applyProtection="1">
      <alignment horizontal="left"/>
      <protection locked="0"/>
    </xf>
    <xf numFmtId="0" fontId="14" fillId="0" borderId="275" xfId="51" applyFont="1" applyFill="1" applyBorder="1"/>
    <xf numFmtId="0" fontId="14" fillId="23" borderId="280" xfId="35" applyNumberFormat="1" applyFont="1" applyFill="1" applyBorder="1" applyAlignment="1" applyProtection="1">
      <alignment horizontal="left"/>
      <protection locked="0"/>
    </xf>
    <xf numFmtId="0" fontId="14" fillId="23" borderId="286" xfId="35" applyNumberFormat="1" applyFont="1" applyFill="1" applyBorder="1" applyAlignment="1" applyProtection="1">
      <alignment horizontal="left"/>
      <protection locked="0"/>
    </xf>
    <xf numFmtId="42" fontId="18" fillId="32" borderId="44" xfId="51" applyNumberFormat="1" applyFont="1" applyFill="1" applyBorder="1"/>
    <xf numFmtId="42" fontId="18" fillId="32" borderId="274" xfId="51" applyNumberFormat="1" applyFont="1" applyFill="1" applyBorder="1"/>
    <xf numFmtId="42" fontId="26" fillId="0" borderId="15" xfId="51" applyNumberFormat="1" applyFont="1" applyBorder="1" applyAlignment="1">
      <alignment horizontal="center" wrapText="1"/>
    </xf>
    <xf numFmtId="41" fontId="36" fillId="0" borderId="49" xfId="29" applyFont="1" applyBorder="1"/>
    <xf numFmtId="42" fontId="2" fillId="0" borderId="140" xfId="51" applyNumberFormat="1" applyFont="1" applyBorder="1"/>
    <xf numFmtId="42" fontId="2" fillId="0" borderId="274" xfId="51" applyNumberFormat="1" applyFont="1" applyBorder="1"/>
    <xf numFmtId="9" fontId="14" fillId="23" borderId="291" xfId="47" applyNumberFormat="1" applyBorder="1">
      <alignment horizontal="left"/>
      <protection locked="0"/>
    </xf>
    <xf numFmtId="180" fontId="14" fillId="23" borderId="291" xfId="47" applyNumberFormat="1" applyBorder="1">
      <alignment horizontal="left"/>
      <protection locked="0"/>
    </xf>
    <xf numFmtId="0" fontId="14" fillId="23" borderId="291" xfId="47" applyNumberFormat="1" applyBorder="1">
      <alignment horizontal="left"/>
      <protection locked="0"/>
    </xf>
    <xf numFmtId="42" fontId="14" fillId="23" borderId="291" xfId="47" applyNumberFormat="1" applyBorder="1">
      <alignment horizontal="left"/>
      <protection locked="0"/>
    </xf>
    <xf numFmtId="44" fontId="14" fillId="23" borderId="291" xfId="47" applyNumberFormat="1" applyBorder="1">
      <alignment horizontal="left"/>
      <protection locked="0"/>
    </xf>
    <xf numFmtId="168" fontId="14" fillId="23" borderId="291" xfId="47" applyNumberFormat="1" applyBorder="1">
      <alignment horizontal="left"/>
      <protection locked="0"/>
    </xf>
    <xf numFmtId="2" fontId="14" fillId="23" borderId="291" xfId="47" applyNumberFormat="1" applyBorder="1">
      <alignment horizontal="left"/>
      <protection locked="0"/>
    </xf>
    <xf numFmtId="0" fontId="119" fillId="0" borderId="0" xfId="0" applyFont="1"/>
    <xf numFmtId="0" fontId="120" fillId="0" borderId="0" xfId="0" applyFont="1" applyFill="1" applyBorder="1" applyAlignment="1">
      <alignment vertical="center"/>
    </xf>
    <xf numFmtId="0" fontId="120" fillId="0" borderId="0" xfId="0" applyFont="1" applyFill="1" applyBorder="1" applyAlignment="1">
      <alignment horizontal="left"/>
    </xf>
    <xf numFmtId="0" fontId="120" fillId="0" borderId="0" xfId="0" applyFont="1" applyFill="1" applyBorder="1" applyAlignment="1"/>
    <xf numFmtId="0" fontId="119" fillId="0" borderId="0" xfId="0" applyFont="1" applyFill="1" applyBorder="1" applyAlignment="1"/>
    <xf numFmtId="0" fontId="0" fillId="0" borderId="0" xfId="0" applyFont="1"/>
    <xf numFmtId="49" fontId="0" fillId="0" borderId="0" xfId="0" applyNumberFormat="1" applyFont="1"/>
    <xf numFmtId="0" fontId="14" fillId="0" borderId="62" xfId="51" applyFont="1" applyBorder="1"/>
    <xf numFmtId="0" fontId="14" fillId="0" borderId="73" xfId="51" applyFont="1" applyBorder="1"/>
    <xf numFmtId="0" fontId="14" fillId="0" borderId="71" xfId="51" applyFont="1" applyBorder="1"/>
    <xf numFmtId="0" fontId="17" fillId="0" borderId="295" xfId="43" applyBorder="1">
      <alignment horizontal="left"/>
    </xf>
    <xf numFmtId="0" fontId="17" fillId="0" borderId="8" xfId="43" applyBorder="1">
      <alignment horizontal="left"/>
    </xf>
    <xf numFmtId="166" fontId="14" fillId="0" borderId="7" xfId="50" applyBorder="1"/>
    <xf numFmtId="166" fontId="14" fillId="0" borderId="181" xfId="50" applyBorder="1"/>
    <xf numFmtId="0" fontId="14" fillId="0" borderId="72" xfId="51" applyFont="1" applyBorder="1"/>
    <xf numFmtId="0" fontId="14" fillId="0" borderId="63" xfId="51" applyFont="1" applyBorder="1"/>
    <xf numFmtId="0" fontId="18" fillId="0" borderId="297" xfId="51" applyFont="1" applyBorder="1" applyAlignment="1">
      <alignment horizontal="center" vertical="center" wrapText="1"/>
    </xf>
    <xf numFmtId="0" fontId="18" fillId="0" borderId="298" xfId="51" applyFont="1" applyBorder="1" applyAlignment="1">
      <alignment horizontal="center" vertical="center" wrapText="1"/>
    </xf>
    <xf numFmtId="0" fontId="14" fillId="23" borderId="281" xfId="47" applyBorder="1" applyAlignment="1" applyProtection="1">
      <alignment horizontal="center" vertical="center"/>
      <protection locked="0"/>
    </xf>
    <xf numFmtId="0" fontId="14" fillId="23" borderId="296" xfId="47" applyBorder="1" applyAlignment="1" applyProtection="1">
      <alignment horizontal="center" vertical="center"/>
      <protection locked="0"/>
    </xf>
    <xf numFmtId="0" fontId="14" fillId="23" borderId="134" xfId="47" applyBorder="1" applyAlignment="1" applyProtection="1">
      <alignment horizontal="center" vertical="center"/>
      <protection locked="0"/>
    </xf>
    <xf numFmtId="0" fontId="14" fillId="23" borderId="135" xfId="47" applyBorder="1" applyAlignment="1" applyProtection="1">
      <alignment horizontal="center" vertical="center"/>
      <protection locked="0"/>
    </xf>
    <xf numFmtId="0" fontId="14" fillId="23" borderId="281" xfId="47" applyBorder="1" applyAlignment="1" applyProtection="1">
      <alignment horizontal="center" vertical="center" wrapText="1"/>
      <protection locked="0"/>
    </xf>
    <xf numFmtId="0" fontId="14" fillId="23" borderId="291" xfId="47" applyBorder="1" applyAlignment="1" applyProtection="1">
      <alignment horizontal="left" vertical="center"/>
      <protection locked="0"/>
    </xf>
    <xf numFmtId="10" fontId="32" fillId="23" borderId="291" xfId="65" applyNumberFormat="1" applyFont="1" applyFill="1" applyBorder="1" applyAlignment="1" applyProtection="1">
      <alignment horizontal="left" vertical="center"/>
      <protection locked="0"/>
    </xf>
    <xf numFmtId="0" fontId="14" fillId="23" borderId="296" xfId="47" applyBorder="1" applyAlignment="1" applyProtection="1">
      <alignment horizontal="left" vertical="center"/>
      <protection locked="0"/>
    </xf>
    <xf numFmtId="0" fontId="14" fillId="23" borderId="175" xfId="47" applyBorder="1" applyAlignment="1" applyProtection="1">
      <alignment horizontal="left" vertical="center"/>
      <protection locked="0"/>
    </xf>
    <xf numFmtId="10" fontId="32" fillId="23" borderId="175" xfId="65" applyNumberFormat="1" applyFont="1" applyFill="1" applyBorder="1" applyAlignment="1" applyProtection="1">
      <alignment horizontal="left" vertical="center"/>
      <protection locked="0"/>
    </xf>
    <xf numFmtId="0" fontId="14" fillId="23" borderId="135" xfId="47" applyBorder="1" applyAlignment="1" applyProtection="1">
      <alignment horizontal="left" vertical="center"/>
      <protection locked="0"/>
    </xf>
    <xf numFmtId="0" fontId="0" fillId="0" borderId="0" xfId="0" applyFill="1" applyBorder="1"/>
    <xf numFmtId="0" fontId="0" fillId="0" borderId="0" xfId="0" applyFill="1"/>
    <xf numFmtId="0" fontId="0" fillId="0" borderId="0" xfId="0" applyFont="1" applyFill="1" applyBorder="1" applyAlignment="1">
      <alignment wrapText="1"/>
    </xf>
    <xf numFmtId="0" fontId="109" fillId="0" borderId="0" xfId="1" applyFont="1" applyFill="1" applyBorder="1" applyAlignment="1">
      <alignment wrapText="1"/>
    </xf>
    <xf numFmtId="0" fontId="0" fillId="0" borderId="0" xfId="0" applyFont="1" applyFill="1"/>
    <xf numFmtId="0" fontId="109" fillId="0" borderId="0" xfId="1" applyFont="1" applyFill="1" applyBorder="1"/>
    <xf numFmtId="0" fontId="109" fillId="0" borderId="0" xfId="1" applyFont="1" applyFill="1" applyBorder="1" applyAlignment="1">
      <alignment horizontal="left"/>
    </xf>
    <xf numFmtId="0" fontId="109" fillId="0" borderId="0" xfId="1" applyNumberFormat="1" applyFont="1" applyFill="1" applyBorder="1"/>
    <xf numFmtId="0" fontId="49" fillId="0" borderId="0" xfId="1" applyFont="1" applyFill="1" applyBorder="1"/>
    <xf numFmtId="0" fontId="49" fillId="0" borderId="0" xfId="1" applyFont="1" applyFill="1" applyBorder="1" applyAlignment="1">
      <alignment horizontal="left"/>
    </xf>
    <xf numFmtId="37" fontId="0" fillId="0" borderId="0" xfId="0" applyNumberFormat="1"/>
    <xf numFmtId="0" fontId="26" fillId="0" borderId="66" xfId="51" applyFont="1" applyFill="1" applyBorder="1" applyAlignment="1">
      <alignment horizontal="center" vertical="center"/>
    </xf>
    <xf numFmtId="0" fontId="2" fillId="49" borderId="0" xfId="1" applyFont="1" applyFill="1"/>
    <xf numFmtId="177" fontId="14" fillId="23" borderId="267" xfId="2598" applyNumberFormat="1" applyFont="1" applyFill="1" applyBorder="1" applyAlignment="1" applyProtection="1">
      <alignment horizontal="center"/>
      <protection locked="0"/>
    </xf>
    <xf numFmtId="0" fontId="87" fillId="23" borderId="268" xfId="47" applyFont="1" applyBorder="1" applyAlignment="1" applyProtection="1">
      <alignment horizontal="center" vertical="center"/>
      <protection locked="0"/>
    </xf>
    <xf numFmtId="0" fontId="87" fillId="23" borderId="269" xfId="47" applyFont="1" applyBorder="1" applyAlignment="1" applyProtection="1">
      <alignment horizontal="center" vertical="center"/>
      <protection locked="0"/>
    </xf>
    <xf numFmtId="0" fontId="87" fillId="23" borderId="270" xfId="47" applyFont="1" applyBorder="1" applyAlignment="1" applyProtection="1">
      <alignment horizontal="center" vertical="center"/>
      <protection locked="0"/>
    </xf>
    <xf numFmtId="177" fontId="14" fillId="23" borderId="268" xfId="2598" applyNumberFormat="1" applyFont="1" applyFill="1" applyBorder="1" applyAlignment="1" applyProtection="1">
      <alignment horizontal="center"/>
      <protection locked="0"/>
    </xf>
    <xf numFmtId="177" fontId="14" fillId="23" borderId="269" xfId="2598" applyNumberFormat="1" applyFont="1" applyFill="1" applyBorder="1" applyAlignment="1" applyProtection="1">
      <alignment horizontal="center"/>
      <protection locked="0"/>
    </xf>
    <xf numFmtId="177" fontId="14" fillId="23" borderId="270" xfId="2598" applyNumberFormat="1" applyFont="1" applyFill="1" applyBorder="1" applyAlignment="1" applyProtection="1">
      <alignment horizontal="center"/>
      <protection locked="0"/>
    </xf>
    <xf numFmtId="3" fontId="14" fillId="23" borderId="268" xfId="2562" applyNumberFormat="1" applyFont="1" applyFill="1" applyBorder="1" applyAlignment="1" applyProtection="1">
      <alignment horizontal="center" vertical="center"/>
      <protection locked="0"/>
    </xf>
    <xf numFmtId="3" fontId="14" fillId="23" borderId="269" xfId="2562" applyNumberFormat="1" applyFont="1" applyFill="1" applyBorder="1" applyAlignment="1" applyProtection="1">
      <alignment horizontal="center" vertical="center"/>
      <protection locked="0"/>
    </xf>
    <xf numFmtId="3" fontId="14" fillId="23" borderId="270" xfId="2562" applyNumberFormat="1" applyFont="1" applyFill="1" applyBorder="1" applyAlignment="1" applyProtection="1">
      <alignment horizontal="center" vertical="center"/>
      <protection locked="0"/>
    </xf>
    <xf numFmtId="0" fontId="114" fillId="23" borderId="200" xfId="47" applyFont="1" applyBorder="1" applyProtection="1">
      <alignment horizontal="left"/>
      <protection locked="0"/>
    </xf>
    <xf numFmtId="0" fontId="114" fillId="23" borderId="186" xfId="47" applyFont="1" applyBorder="1" applyProtection="1">
      <alignment horizontal="left"/>
      <protection locked="0"/>
    </xf>
    <xf numFmtId="0" fontId="114" fillId="23" borderId="188" xfId="47" applyFont="1" applyBorder="1" applyProtection="1">
      <alignment horizontal="left"/>
      <protection locked="0"/>
    </xf>
    <xf numFmtId="0" fontId="49" fillId="39" borderId="7" xfId="1" applyFont="1" applyFill="1" applyBorder="1" applyAlignment="1" applyProtection="1">
      <alignment horizontal="left" vertical="top" wrapText="1"/>
      <protection locked="0"/>
    </xf>
    <xf numFmtId="0" fontId="49" fillId="39" borderId="0" xfId="1" applyFont="1" applyFill="1" applyBorder="1" applyAlignment="1" applyProtection="1">
      <alignment horizontal="left" vertical="top" wrapText="1"/>
      <protection locked="0"/>
    </xf>
    <xf numFmtId="0" fontId="71" fillId="38" borderId="181" xfId="1" applyFont="1" applyFill="1" applyBorder="1" applyAlignment="1">
      <alignment horizontal="left"/>
    </xf>
    <xf numFmtId="0" fontId="71" fillId="38" borderId="222" xfId="1" applyFont="1" applyFill="1" applyBorder="1" applyAlignment="1">
      <alignment horizontal="left"/>
    </xf>
    <xf numFmtId="0" fontId="71" fillId="38" borderId="214" xfId="1" applyFont="1" applyFill="1" applyBorder="1" applyAlignment="1">
      <alignment horizontal="left"/>
    </xf>
    <xf numFmtId="0" fontId="49" fillId="39" borderId="62" xfId="1" applyFont="1" applyFill="1" applyBorder="1" applyAlignment="1" applyProtection="1">
      <alignment horizontal="left" vertical="top" wrapText="1"/>
      <protection locked="0"/>
    </xf>
    <xf numFmtId="0" fontId="49" fillId="39" borderId="39" xfId="1" applyFont="1" applyFill="1" applyBorder="1" applyAlignment="1" applyProtection="1">
      <alignment horizontal="left" vertical="top" wrapText="1"/>
      <protection locked="0"/>
    </xf>
    <xf numFmtId="0" fontId="49" fillId="39" borderId="71" xfId="1" applyFont="1" applyFill="1" applyBorder="1" applyAlignment="1" applyProtection="1">
      <alignment horizontal="left" vertical="top" wrapText="1"/>
      <protection locked="0"/>
    </xf>
    <xf numFmtId="0" fontId="49" fillId="39" borderId="8" xfId="1" applyFont="1" applyFill="1" applyBorder="1" applyAlignment="1" applyProtection="1">
      <alignment horizontal="left" vertical="top" wrapText="1"/>
      <protection locked="0"/>
    </xf>
    <xf numFmtId="0" fontId="101" fillId="40" borderId="0" xfId="2599" applyFont="1" applyFill="1" applyBorder="1" applyAlignment="1">
      <alignment horizontal="center" vertical="center"/>
    </xf>
    <xf numFmtId="0" fontId="98" fillId="40" borderId="0" xfId="1" applyFont="1" applyFill="1" applyBorder="1" applyAlignment="1">
      <alignment horizontal="center" vertical="center"/>
    </xf>
    <xf numFmtId="0" fontId="79" fillId="34" borderId="7" xfId="1" applyFont="1" applyFill="1" applyBorder="1" applyAlignment="1">
      <alignment horizontal="center"/>
    </xf>
    <xf numFmtId="0" fontId="79" fillId="34" borderId="0" xfId="1" applyFont="1" applyFill="1" applyBorder="1" applyAlignment="1">
      <alignment horizontal="center"/>
    </xf>
    <xf numFmtId="0" fontId="79" fillId="34" borderId="8" xfId="1" applyFont="1" applyFill="1" applyBorder="1" applyAlignment="1">
      <alignment horizontal="center"/>
    </xf>
    <xf numFmtId="0" fontId="79" fillId="34" borderId="62" xfId="1" applyFont="1" applyFill="1" applyBorder="1" applyAlignment="1">
      <alignment horizontal="center"/>
    </xf>
    <xf numFmtId="0" fontId="79" fillId="34" borderId="39" xfId="1" applyFont="1" applyFill="1" applyBorder="1" applyAlignment="1">
      <alignment horizontal="center"/>
    </xf>
    <xf numFmtId="0" fontId="79" fillId="34" borderId="71" xfId="1" applyFont="1" applyFill="1" applyBorder="1" applyAlignment="1">
      <alignment horizontal="center"/>
    </xf>
    <xf numFmtId="0" fontId="87" fillId="23" borderId="130" xfId="47" applyFont="1" applyBorder="1" applyAlignment="1" applyProtection="1">
      <alignment horizontal="center" vertical="center"/>
      <protection locked="0"/>
    </xf>
    <xf numFmtId="0" fontId="114" fillId="23" borderId="130" xfId="47" applyFont="1" applyBorder="1" applyProtection="1">
      <alignment horizontal="left"/>
      <protection locked="0"/>
    </xf>
    <xf numFmtId="167" fontId="114" fillId="23" borderId="200" xfId="47" applyNumberFormat="1" applyFont="1" applyBorder="1" applyProtection="1">
      <alignment horizontal="left"/>
      <protection locked="0"/>
    </xf>
    <xf numFmtId="167" fontId="114" fillId="23" borderId="186" xfId="47" applyNumberFormat="1" applyFont="1" applyBorder="1" applyProtection="1">
      <alignment horizontal="left"/>
      <protection locked="0"/>
    </xf>
    <xf numFmtId="167" fontId="114" fillId="23" borderId="188" xfId="47" applyNumberFormat="1" applyFont="1" applyBorder="1" applyProtection="1">
      <alignment horizontal="left"/>
      <protection locked="0"/>
    </xf>
    <xf numFmtId="0" fontId="71" fillId="38" borderId="62" xfId="1" applyFont="1" applyFill="1" applyBorder="1" applyAlignment="1">
      <alignment horizontal="left"/>
    </xf>
    <xf numFmtId="0" fontId="71" fillId="38" borderId="39" xfId="1" applyFont="1" applyFill="1" applyBorder="1" applyAlignment="1">
      <alignment horizontal="left"/>
    </xf>
    <xf numFmtId="0" fontId="71" fillId="38" borderId="71" xfId="1" applyFont="1" applyFill="1" applyBorder="1" applyAlignment="1">
      <alignment horizontal="left"/>
    </xf>
    <xf numFmtId="0" fontId="81" fillId="0" borderId="0" xfId="2599" applyFont="1" applyFill="1" applyBorder="1" applyAlignment="1" applyProtection="1">
      <alignment horizontal="center" vertical="center"/>
      <protection locked="0"/>
    </xf>
    <xf numFmtId="0" fontId="96" fillId="36" borderId="0" xfId="2599" applyFont="1" applyFill="1" applyBorder="1" applyAlignment="1" applyProtection="1">
      <alignment horizontal="center" vertical="center"/>
    </xf>
    <xf numFmtId="0" fontId="73" fillId="41" borderId="39" xfId="1" applyFont="1" applyFill="1" applyBorder="1" applyAlignment="1">
      <alignment horizontal="center" vertical="center"/>
    </xf>
    <xf numFmtId="0" fontId="49" fillId="39" borderId="7" xfId="1" applyFont="1" applyFill="1" applyBorder="1" applyAlignment="1" applyProtection="1">
      <alignment horizontal="left" wrapText="1"/>
      <protection locked="0"/>
    </xf>
    <xf numFmtId="0" fontId="49" fillId="39" borderId="0" xfId="1" applyFont="1" applyFill="1" applyBorder="1" applyAlignment="1" applyProtection="1">
      <alignment horizontal="left" wrapText="1"/>
      <protection locked="0"/>
    </xf>
    <xf numFmtId="0" fontId="74" fillId="35" borderId="7" xfId="1" applyFont="1" applyFill="1" applyBorder="1" applyAlignment="1">
      <alignment horizontal="center"/>
    </xf>
    <xf numFmtId="0" fontId="74" fillId="35" borderId="0" xfId="1" applyFont="1" applyFill="1" applyBorder="1" applyAlignment="1">
      <alignment horizontal="center"/>
    </xf>
    <xf numFmtId="0" fontId="74" fillId="35" borderId="8" xfId="1" applyFont="1" applyFill="1" applyBorder="1" applyAlignment="1">
      <alignment horizontal="center"/>
    </xf>
    <xf numFmtId="0" fontId="84" fillId="40" borderId="0" xfId="47" applyFont="1" applyFill="1" applyBorder="1" applyAlignment="1" applyProtection="1">
      <alignment horizontal="center" vertical="center" wrapText="1"/>
    </xf>
    <xf numFmtId="0" fontId="85" fillId="38" borderId="62" xfId="1" applyFont="1" applyFill="1" applyBorder="1" applyAlignment="1">
      <alignment horizontal="center"/>
    </xf>
    <xf numFmtId="0" fontId="85" fillId="38" borderId="39" xfId="1" applyFont="1" applyFill="1" applyBorder="1" applyAlignment="1">
      <alignment horizontal="center"/>
    </xf>
    <xf numFmtId="0" fontId="85" fillId="38" borderId="71" xfId="1" applyFont="1" applyFill="1" applyBorder="1" applyAlignment="1">
      <alignment horizontal="center"/>
    </xf>
    <xf numFmtId="0" fontId="73" fillId="34" borderId="62" xfId="1" applyFont="1" applyFill="1" applyBorder="1" applyAlignment="1">
      <alignment horizontal="center" vertical="center"/>
    </xf>
    <xf numFmtId="0" fontId="73" fillId="34" borderId="39" xfId="1" applyFont="1" applyFill="1" applyBorder="1" applyAlignment="1">
      <alignment horizontal="center" vertical="center"/>
    </xf>
    <xf numFmtId="0" fontId="73" fillId="34" borderId="71" xfId="1" applyFont="1" applyFill="1" applyBorder="1" applyAlignment="1">
      <alignment horizontal="center" vertical="center"/>
    </xf>
    <xf numFmtId="0" fontId="80" fillId="34" borderId="7" xfId="1" applyFont="1" applyFill="1" applyBorder="1" applyAlignment="1">
      <alignment horizontal="center"/>
    </xf>
    <xf numFmtId="0" fontId="80" fillId="34" borderId="0" xfId="1" applyFont="1" applyFill="1" applyBorder="1" applyAlignment="1">
      <alignment horizontal="center"/>
    </xf>
    <xf numFmtId="0" fontId="80" fillId="34" borderId="8" xfId="1" applyFont="1" applyFill="1" applyBorder="1" applyAlignment="1">
      <alignment horizontal="center"/>
    </xf>
    <xf numFmtId="0" fontId="96" fillId="52" borderId="271" xfId="2599" applyFont="1" applyFill="1" applyBorder="1" applyAlignment="1" applyProtection="1">
      <alignment horizontal="center" vertical="center" wrapText="1"/>
    </xf>
    <xf numFmtId="0" fontId="96" fillId="52" borderId="273" xfId="1" applyFont="1" applyFill="1" applyBorder="1" applyAlignment="1" applyProtection="1">
      <alignment horizontal="center" vertical="center" wrapText="1"/>
    </xf>
    <xf numFmtId="0" fontId="118" fillId="53" borderId="62" xfId="1" applyFont="1" applyFill="1" applyBorder="1" applyAlignment="1">
      <alignment horizontal="center" vertical="center"/>
    </xf>
    <xf numFmtId="0" fontId="118" fillId="53" borderId="39" xfId="1" applyFont="1" applyFill="1" applyBorder="1" applyAlignment="1">
      <alignment horizontal="center" vertical="center"/>
    </xf>
    <xf numFmtId="0" fontId="118" fillId="53" borderId="71" xfId="1" applyFont="1" applyFill="1" applyBorder="1" applyAlignment="1">
      <alignment horizontal="center" vertical="center"/>
    </xf>
    <xf numFmtId="0" fontId="96" fillId="34" borderId="0" xfId="2599" applyFont="1" applyFill="1" applyBorder="1" applyAlignment="1" applyProtection="1">
      <alignment horizontal="center" vertical="center" wrapText="1"/>
    </xf>
    <xf numFmtId="0" fontId="96" fillId="34" borderId="0" xfId="2599" applyFont="1" applyFill="1" applyBorder="1" applyAlignment="1" applyProtection="1">
      <alignment horizontal="center" vertical="center"/>
    </xf>
    <xf numFmtId="0" fontId="102" fillId="34" borderId="0" xfId="2599" applyFont="1" applyFill="1" applyBorder="1" applyAlignment="1" applyProtection="1">
      <alignment horizontal="center" vertical="center"/>
    </xf>
    <xf numFmtId="49" fontId="0" fillId="23" borderId="192" xfId="0" applyNumberFormat="1" applyFill="1" applyBorder="1" applyAlignment="1">
      <alignment horizontal="left" vertical="top"/>
    </xf>
    <xf numFmtId="49" fontId="0" fillId="23" borderId="1" xfId="0" applyNumberFormat="1" applyFill="1" applyBorder="1" applyAlignment="1">
      <alignment horizontal="left" vertical="top"/>
    </xf>
    <xf numFmtId="49" fontId="0" fillId="23" borderId="30" xfId="0" applyNumberFormat="1" applyFill="1" applyBorder="1" applyAlignment="1">
      <alignment horizontal="left" vertical="top"/>
    </xf>
    <xf numFmtId="49" fontId="0" fillId="23" borderId="31" xfId="0" applyNumberFormat="1" applyFill="1" applyBorder="1" applyAlignment="1">
      <alignment horizontal="left" vertical="top"/>
    </xf>
    <xf numFmtId="49" fontId="0" fillId="23" borderId="0" xfId="0" applyNumberFormat="1" applyFill="1" applyBorder="1" applyAlignment="1">
      <alignment horizontal="left" vertical="top"/>
    </xf>
    <xf numFmtId="49" fontId="0" fillId="23" borderId="32" xfId="0" applyNumberFormat="1" applyFill="1" applyBorder="1" applyAlignment="1">
      <alignment horizontal="left" vertical="top"/>
    </xf>
    <xf numFmtId="49" fontId="0" fillId="23" borderId="293" xfId="0" applyNumberFormat="1" applyFill="1" applyBorder="1" applyAlignment="1">
      <alignment horizontal="left" vertical="top"/>
    </xf>
    <xf numFmtId="49" fontId="0" fillId="23" borderId="294" xfId="0" applyNumberFormat="1" applyFill="1" applyBorder="1" applyAlignment="1">
      <alignment horizontal="left" vertical="top"/>
    </xf>
    <xf numFmtId="49" fontId="0" fillId="23" borderId="287" xfId="0" applyNumberFormat="1" applyFill="1" applyBorder="1" applyAlignment="1">
      <alignment horizontal="left" vertical="top"/>
    </xf>
    <xf numFmtId="49" fontId="0" fillId="23" borderId="193" xfId="0" applyNumberFormat="1" applyFill="1" applyBorder="1" applyAlignment="1">
      <alignment horizontal="left" vertical="top"/>
    </xf>
    <xf numFmtId="49" fontId="0" fillId="23" borderId="194" xfId="0" applyNumberFormat="1" applyFill="1" applyBorder="1" applyAlignment="1">
      <alignment horizontal="left" vertical="top"/>
    </xf>
    <xf numFmtId="49" fontId="0" fillId="23" borderId="187" xfId="0" applyNumberFormat="1" applyFill="1" applyBorder="1" applyAlignment="1">
      <alignment horizontal="left" vertical="top"/>
    </xf>
    <xf numFmtId="49" fontId="0" fillId="23" borderId="180" xfId="0" applyNumberFormat="1" applyFill="1" applyBorder="1" applyAlignment="1">
      <alignment horizontal="left" vertical="top"/>
    </xf>
    <xf numFmtId="49" fontId="0" fillId="23" borderId="195" xfId="0" applyNumberFormat="1" applyFill="1" applyBorder="1" applyAlignment="1">
      <alignment horizontal="left" vertical="top"/>
    </xf>
    <xf numFmtId="0" fontId="2" fillId="0" borderId="0" xfId="1" applyAlignment="1">
      <alignment horizontal="left" vertical="top" wrapText="1"/>
    </xf>
    <xf numFmtId="0" fontId="27" fillId="0" borderId="0" xfId="8" quotePrefix="1" applyFont="1" applyBorder="1" applyAlignment="1">
      <alignment horizontal="left" vertical="top" wrapText="1"/>
    </xf>
    <xf numFmtId="0" fontId="17" fillId="23" borderId="225" xfId="43" applyFill="1" applyBorder="1" applyProtection="1">
      <alignment horizontal="left"/>
      <protection locked="0"/>
    </xf>
    <xf numFmtId="0" fontId="17" fillId="23" borderId="220" xfId="43" applyFill="1" applyBorder="1" applyProtection="1">
      <alignment horizontal="left"/>
      <protection locked="0"/>
    </xf>
    <xf numFmtId="0" fontId="17" fillId="23" borderId="226" xfId="43" applyFill="1" applyBorder="1" applyProtection="1">
      <alignment horizontal="left"/>
      <protection locked="0"/>
    </xf>
    <xf numFmtId="0" fontId="18" fillId="2" borderId="62" xfId="44" applyFill="1" applyBorder="1" applyAlignment="1">
      <alignment horizontal="center" vertical="center" wrapText="1"/>
    </xf>
    <xf numFmtId="0" fontId="18" fillId="2" borderId="39" xfId="44" applyFill="1" applyBorder="1" applyAlignment="1">
      <alignment horizontal="center" vertical="center" wrapText="1"/>
    </xf>
    <xf numFmtId="0" fontId="18" fillId="2" borderId="71" xfId="44" applyFill="1" applyBorder="1" applyAlignment="1">
      <alignment horizontal="center" vertical="center" wrapText="1"/>
    </xf>
    <xf numFmtId="0" fontId="18" fillId="2" borderId="7" xfId="44" applyFill="1" applyBorder="1" applyAlignment="1">
      <alignment horizontal="center" vertical="center" wrapText="1"/>
    </xf>
    <xf numFmtId="0" fontId="18" fillId="2" borderId="0" xfId="44" applyFill="1" applyBorder="1" applyAlignment="1">
      <alignment horizontal="center" vertical="center" wrapText="1"/>
    </xf>
    <xf numFmtId="0" fontId="18" fillId="2" borderId="8" xfId="44" applyFill="1" applyBorder="1" applyAlignment="1">
      <alignment horizontal="center" vertical="center" wrapText="1"/>
    </xf>
    <xf numFmtId="0" fontId="17" fillId="23" borderId="213" xfId="43" applyFill="1" applyBorder="1" applyProtection="1">
      <alignment horizontal="left"/>
      <protection locked="0"/>
    </xf>
    <xf numFmtId="0" fontId="17" fillId="23" borderId="201" xfId="43" applyFill="1" applyBorder="1" applyProtection="1">
      <alignment horizontal="left"/>
      <protection locked="0"/>
    </xf>
    <xf numFmtId="0" fontId="17" fillId="23" borderId="202" xfId="43" applyFill="1" applyBorder="1" applyProtection="1">
      <alignment horizontal="left"/>
      <protection locked="0"/>
    </xf>
    <xf numFmtId="0" fontId="17" fillId="23" borderId="223" xfId="43" applyFill="1" applyBorder="1" applyProtection="1">
      <alignment horizontal="left"/>
      <protection locked="0"/>
    </xf>
    <xf numFmtId="0" fontId="17" fillId="23" borderId="228" xfId="43" applyFill="1" applyBorder="1" applyProtection="1">
      <alignment horizontal="left"/>
      <protection locked="0"/>
    </xf>
    <xf numFmtId="0" fontId="17" fillId="23" borderId="224" xfId="43" applyFill="1" applyBorder="1" applyProtection="1">
      <alignment horizontal="left"/>
      <protection locked="0"/>
    </xf>
    <xf numFmtId="0" fontId="18" fillId="0" borderId="40" xfId="51" applyFont="1" applyBorder="1" applyAlignment="1">
      <alignment horizontal="center"/>
    </xf>
    <xf numFmtId="0" fontId="18" fillId="0" borderId="42" xfId="51" applyFont="1" applyBorder="1" applyAlignment="1">
      <alignment horizontal="center"/>
    </xf>
    <xf numFmtId="0" fontId="18" fillId="0" borderId="55" xfId="51" applyFont="1" applyBorder="1" applyAlignment="1">
      <alignment horizontal="center"/>
    </xf>
    <xf numFmtId="0" fontId="18" fillId="2" borderId="2" xfId="43" applyFont="1" applyFill="1" applyBorder="1" applyAlignment="1">
      <alignment horizontal="center"/>
    </xf>
    <xf numFmtId="0" fontId="18" fillId="2" borderId="4" xfId="43" applyFont="1" applyFill="1" applyBorder="1" applyAlignment="1">
      <alignment horizontal="center"/>
    </xf>
    <xf numFmtId="0" fontId="18" fillId="2" borderId="3" xfId="43" applyFont="1" applyFill="1" applyBorder="1" applyAlignment="1">
      <alignment horizontal="center"/>
    </xf>
    <xf numFmtId="0" fontId="18" fillId="2" borderId="204" xfId="43" applyFont="1" applyFill="1" applyBorder="1" applyAlignment="1">
      <alignment horizontal="center"/>
    </xf>
    <xf numFmtId="0" fontId="18" fillId="2" borderId="205" xfId="43" applyFont="1" applyFill="1" applyBorder="1" applyAlignment="1">
      <alignment horizontal="center"/>
    </xf>
    <xf numFmtId="0" fontId="18" fillId="0" borderId="0" xfId="51" applyFont="1" applyBorder="1" applyAlignment="1">
      <alignment horizontal="right"/>
    </xf>
    <xf numFmtId="0" fontId="18" fillId="0" borderId="31" xfId="51" applyFont="1" applyBorder="1" applyAlignment="1">
      <alignment horizontal="center"/>
    </xf>
    <xf numFmtId="0" fontId="18" fillId="0" borderId="0" xfId="51" applyFont="1" applyBorder="1" applyAlignment="1">
      <alignment horizontal="center"/>
    </xf>
    <xf numFmtId="0" fontId="82" fillId="0" borderId="0" xfId="51" applyFont="1" applyBorder="1" applyAlignment="1">
      <alignment horizontal="center"/>
    </xf>
    <xf numFmtId="0" fontId="18" fillId="0" borderId="220" xfId="51" applyFont="1" applyBorder="1" applyAlignment="1">
      <alignment horizontal="center"/>
    </xf>
    <xf numFmtId="0" fontId="33" fillId="31" borderId="62" xfId="44" applyFont="1" applyFill="1" applyBorder="1" applyAlignment="1">
      <alignment horizontal="center" vertical="center" wrapText="1"/>
    </xf>
    <xf numFmtId="0" fontId="33" fillId="31" borderId="39" xfId="44" applyFont="1" applyFill="1" applyBorder="1" applyAlignment="1">
      <alignment horizontal="center" vertical="center" wrapText="1"/>
    </xf>
    <xf numFmtId="0" fontId="33" fillId="31" borderId="71" xfId="44" applyFont="1" applyFill="1" applyBorder="1" applyAlignment="1">
      <alignment horizontal="center" vertical="center" wrapText="1"/>
    </xf>
    <xf numFmtId="0" fontId="33" fillId="31" borderId="62" xfId="51" applyFont="1" applyFill="1" applyBorder="1" applyAlignment="1">
      <alignment horizontal="center" vertical="center"/>
    </xf>
    <xf numFmtId="0" fontId="33" fillId="31" borderId="39" xfId="51" applyFont="1" applyFill="1" applyBorder="1" applyAlignment="1">
      <alignment horizontal="center" vertical="center"/>
    </xf>
    <xf numFmtId="0" fontId="33" fillId="31" borderId="71" xfId="51" applyFont="1" applyFill="1" applyBorder="1" applyAlignment="1">
      <alignment horizontal="center" vertical="center"/>
    </xf>
    <xf numFmtId="0" fontId="33" fillId="31" borderId="177" xfId="44" applyFont="1" applyFill="1" applyBorder="1" applyAlignment="1">
      <alignment horizontal="center" vertical="center" wrapText="1"/>
    </xf>
    <xf numFmtId="0" fontId="33" fillId="31" borderId="45" xfId="44" applyFont="1" applyFill="1" applyBorder="1" applyAlignment="1">
      <alignment horizontal="center" vertical="center" wrapText="1"/>
    </xf>
    <xf numFmtId="0" fontId="33" fillId="31" borderId="138" xfId="44" applyFont="1" applyFill="1" applyBorder="1" applyAlignment="1">
      <alignment horizontal="center" vertical="center" wrapText="1"/>
    </xf>
    <xf numFmtId="0" fontId="17" fillId="31" borderId="45" xfId="44" applyFont="1" applyFill="1" applyBorder="1" applyAlignment="1">
      <alignment horizontal="center" vertical="center" wrapText="1"/>
    </xf>
    <xf numFmtId="0" fontId="17" fillId="31" borderId="183" xfId="44" applyFont="1" applyFill="1" applyBorder="1" applyAlignment="1">
      <alignment horizontal="center" vertical="center" wrapText="1"/>
    </xf>
    <xf numFmtId="0" fontId="14" fillId="0" borderId="0" xfId="51" applyFont="1" applyBorder="1" applyAlignment="1" applyProtection="1">
      <alignment wrapText="1"/>
      <protection locked="0"/>
    </xf>
    <xf numFmtId="0" fontId="2" fillId="0" borderId="0" xfId="51" applyAlignment="1"/>
    <xf numFmtId="0" fontId="18" fillId="0" borderId="1" xfId="51" applyFont="1" applyBorder="1" applyAlignment="1">
      <alignment horizontal="right"/>
    </xf>
    <xf numFmtId="0" fontId="18" fillId="0" borderId="1" xfId="51" applyFont="1" applyBorder="1" applyAlignment="1">
      <alignment horizontal="center"/>
    </xf>
    <xf numFmtId="0" fontId="18" fillId="0" borderId="29" xfId="51" applyFont="1" applyBorder="1" applyAlignment="1">
      <alignment horizontal="center"/>
    </xf>
    <xf numFmtId="0" fontId="18" fillId="0" borderId="30" xfId="51" applyFont="1" applyBorder="1" applyAlignment="1">
      <alignment horizontal="center"/>
    </xf>
    <xf numFmtId="0" fontId="18" fillId="0" borderId="32" xfId="51" applyFont="1" applyBorder="1" applyAlignment="1">
      <alignment horizontal="center"/>
    </xf>
    <xf numFmtId="0" fontId="78" fillId="37" borderId="292" xfId="2599" applyFont="1" applyFill="1" applyBorder="1" applyAlignment="1" applyProtection="1">
      <alignment horizontal="center" vertical="center"/>
      <protection locked="0"/>
    </xf>
    <xf numFmtId="0" fontId="78" fillId="37" borderId="42" xfId="2599" applyFont="1" applyFill="1" applyBorder="1" applyAlignment="1" applyProtection="1">
      <alignment horizontal="center" vertical="center"/>
      <protection locked="0"/>
    </xf>
    <xf numFmtId="0" fontId="78" fillId="37" borderId="55" xfId="2599" applyFont="1" applyFill="1" applyBorder="1" applyAlignment="1" applyProtection="1">
      <alignment horizontal="center" vertical="center"/>
      <protection locked="0"/>
    </xf>
    <xf numFmtId="0" fontId="14" fillId="23" borderId="130" xfId="51" applyFont="1" applyFill="1" applyBorder="1" applyAlignment="1" applyProtection="1">
      <protection locked="0"/>
    </xf>
    <xf numFmtId="0" fontId="29" fillId="0" borderId="0" xfId="44" applyFont="1" applyAlignment="1">
      <alignment horizontal="center" wrapText="1"/>
    </xf>
    <xf numFmtId="0" fontId="29" fillId="0" borderId="176" xfId="44" applyFont="1" applyBorder="1" applyAlignment="1">
      <alignment horizontal="center" wrapText="1"/>
    </xf>
    <xf numFmtId="0" fontId="33" fillId="31" borderId="183" xfId="44" applyFont="1" applyFill="1" applyBorder="1" applyAlignment="1">
      <alignment horizontal="center" vertical="center" wrapText="1"/>
    </xf>
    <xf numFmtId="0" fontId="29" fillId="0" borderId="0" xfId="44" applyFont="1" applyBorder="1" applyAlignment="1">
      <alignment horizontal="center" wrapText="1"/>
    </xf>
    <xf numFmtId="0" fontId="14" fillId="23" borderId="130" xfId="51" applyFont="1" applyFill="1" applyBorder="1" applyAlignment="1"/>
    <xf numFmtId="37" fontId="14" fillId="23" borderId="40" xfId="47" applyNumberFormat="1" applyBorder="1" applyAlignment="1">
      <alignment horizontal="center"/>
      <protection locked="0"/>
    </xf>
    <xf numFmtId="37" fontId="14" fillId="23" borderId="42" xfId="47" applyNumberFormat="1" applyBorder="1" applyAlignment="1">
      <alignment horizontal="center"/>
      <protection locked="0"/>
    </xf>
    <xf numFmtId="37" fontId="14" fillId="23" borderId="55" xfId="47" applyNumberFormat="1" applyBorder="1" applyAlignment="1">
      <alignment horizontal="center"/>
      <protection locked="0"/>
    </xf>
    <xf numFmtId="0" fontId="17" fillId="0" borderId="2" xfId="43" applyBorder="1" applyAlignment="1">
      <alignment horizontal="center" vertical="center"/>
    </xf>
    <xf numFmtId="0" fontId="17" fillId="0" borderId="4" xfId="43" applyBorder="1" applyAlignment="1">
      <alignment horizontal="center" vertical="center"/>
    </xf>
    <xf numFmtId="0" fontId="17" fillId="0" borderId="3" xfId="43" applyBorder="1" applyAlignment="1">
      <alignment horizontal="center" vertical="center"/>
    </xf>
    <xf numFmtId="0" fontId="18" fillId="0" borderId="116" xfId="51" applyFont="1" applyFill="1" applyBorder="1" applyAlignment="1">
      <alignment horizontal="left"/>
    </xf>
    <xf numFmtId="0" fontId="18" fillId="0" borderId="118" xfId="51" applyFont="1" applyFill="1" applyBorder="1" applyAlignment="1">
      <alignment horizontal="left"/>
    </xf>
    <xf numFmtId="0" fontId="17" fillId="0" borderId="262" xfId="51" applyFont="1" applyFill="1" applyBorder="1" applyAlignment="1">
      <alignment horizontal="center"/>
    </xf>
    <xf numFmtId="0" fontId="18" fillId="0" borderId="262" xfId="51" applyFont="1" applyFill="1" applyBorder="1" applyAlignment="1">
      <alignment horizontal="left"/>
    </xf>
    <xf numFmtId="0" fontId="14" fillId="23" borderId="291" xfId="47" applyNumberFormat="1" applyBorder="1">
      <alignment horizontal="left"/>
      <protection locked="0"/>
    </xf>
    <xf numFmtId="0" fontId="18" fillId="0" borderId="130" xfId="51" applyFont="1" applyFill="1" applyBorder="1" applyAlignment="1">
      <alignment horizontal="right"/>
    </xf>
    <xf numFmtId="0" fontId="17" fillId="0" borderId="130" xfId="51" applyFont="1" applyFill="1" applyBorder="1" applyAlignment="1">
      <alignment horizontal="center"/>
    </xf>
    <xf numFmtId="0" fontId="14" fillId="0" borderId="262" xfId="51" applyFont="1" applyFill="1" applyBorder="1" applyAlignment="1">
      <alignment horizontal="right"/>
    </xf>
    <xf numFmtId="0" fontId="9" fillId="0" borderId="0" xfId="8" applyBorder="1" applyAlignment="1">
      <alignment horizontal="left" wrapText="1"/>
    </xf>
    <xf numFmtId="0" fontId="18" fillId="0" borderId="130" xfId="51" applyFont="1" applyBorder="1" applyAlignment="1">
      <alignment horizontal="right"/>
    </xf>
    <xf numFmtId="0" fontId="17" fillId="0" borderId="130" xfId="51" applyFont="1" applyBorder="1" applyAlignment="1">
      <alignment horizontal="center"/>
    </xf>
    <xf numFmtId="0" fontId="17" fillId="0" borderId="172" xfId="51" applyFont="1" applyFill="1" applyBorder="1" applyAlignment="1">
      <alignment horizontal="left"/>
    </xf>
    <xf numFmtId="0" fontId="17" fillId="0" borderId="0" xfId="51" applyFont="1" applyFill="1" applyBorder="1" applyAlignment="1">
      <alignment horizontal="left" wrapText="1"/>
    </xf>
    <xf numFmtId="0" fontId="14" fillId="23" borderId="291" xfId="47" applyBorder="1">
      <alignment horizontal="left"/>
      <protection locked="0"/>
    </xf>
    <xf numFmtId="0" fontId="17" fillId="0" borderId="0" xfId="51" applyFont="1" applyBorder="1" applyAlignment="1">
      <alignment horizontal="center" vertical="top" wrapText="1"/>
    </xf>
    <xf numFmtId="0" fontId="17" fillId="0" borderId="193" xfId="51" applyFont="1" applyBorder="1" applyAlignment="1">
      <alignment horizontal="right" wrapText="1"/>
    </xf>
    <xf numFmtId="0" fontId="17" fillId="0" borderId="0" xfId="51" applyFont="1" applyBorder="1" applyAlignment="1">
      <alignment horizontal="right" wrapText="1"/>
    </xf>
    <xf numFmtId="0" fontId="17" fillId="0" borderId="0" xfId="43" applyFill="1" applyBorder="1" applyAlignment="1">
      <alignment horizontal="center"/>
    </xf>
    <xf numFmtId="0" fontId="14" fillId="23" borderId="290" xfId="51" applyFont="1" applyFill="1" applyBorder="1" applyAlignment="1">
      <alignment horizontal="left" vertical="top"/>
    </xf>
    <xf numFmtId="0" fontId="14" fillId="23" borderId="1" xfId="51" applyFont="1" applyFill="1" applyBorder="1" applyAlignment="1">
      <alignment horizontal="left" vertical="top"/>
    </xf>
    <xf numFmtId="0" fontId="14" fillId="23" borderId="30" xfId="51" applyFont="1" applyFill="1" applyBorder="1" applyAlignment="1">
      <alignment horizontal="left" vertical="top"/>
    </xf>
    <xf numFmtId="0" fontId="14" fillId="23" borderId="31" xfId="51" applyFont="1" applyFill="1" applyBorder="1" applyAlignment="1">
      <alignment horizontal="left" vertical="top"/>
    </xf>
    <xf numFmtId="0" fontId="14" fillId="23" borderId="0" xfId="51" applyFont="1" applyFill="1" applyBorder="1" applyAlignment="1">
      <alignment horizontal="left" vertical="top"/>
    </xf>
    <xf numFmtId="0" fontId="14" fillId="23" borderId="32" xfId="51" applyFont="1" applyFill="1" applyBorder="1" applyAlignment="1">
      <alignment horizontal="left" vertical="top"/>
    </xf>
    <xf numFmtId="0" fontId="14" fillId="23" borderId="293" xfId="51" applyFont="1" applyFill="1" applyBorder="1" applyAlignment="1">
      <alignment horizontal="left" vertical="top"/>
    </xf>
    <xf numFmtId="0" fontId="14" fillId="23" borderId="294" xfId="51" applyFont="1" applyFill="1" applyBorder="1" applyAlignment="1">
      <alignment horizontal="left" vertical="top"/>
    </xf>
    <xf numFmtId="0" fontId="14" fillId="23" borderId="287" xfId="51" applyFont="1" applyFill="1" applyBorder="1" applyAlignment="1">
      <alignment horizontal="left" vertical="top"/>
    </xf>
    <xf numFmtId="0" fontId="9" fillId="0" borderId="268" xfId="8" applyBorder="1" applyAlignment="1">
      <alignment horizontal="left" vertical="top" wrapText="1"/>
    </xf>
    <xf numFmtId="0" fontId="9" fillId="0" borderId="270" xfId="8" applyBorder="1" applyAlignment="1">
      <alignment horizontal="left" vertical="top" wrapText="1"/>
    </xf>
    <xf numFmtId="0" fontId="33" fillId="0" borderId="38" xfId="43" applyFont="1" applyBorder="1" applyAlignment="1">
      <alignment horizontal="center" vertical="center" wrapText="1"/>
    </xf>
    <xf numFmtId="0" fontId="33" fillId="0" borderId="66" xfId="43" applyFont="1" applyBorder="1" applyAlignment="1">
      <alignment horizontal="center" vertical="center" wrapText="1"/>
    </xf>
    <xf numFmtId="0" fontId="95" fillId="0" borderId="131" xfId="43" applyFont="1" applyBorder="1" applyAlignment="1">
      <alignment horizontal="center" vertical="center" wrapText="1"/>
    </xf>
    <xf numFmtId="0" fontId="95" fillId="0" borderId="186" xfId="43" applyFont="1" applyBorder="1" applyAlignment="1">
      <alignment horizontal="center" vertical="center" wrapText="1"/>
    </xf>
    <xf numFmtId="0" fontId="95" fillId="0" borderId="264" xfId="43" applyFont="1" applyBorder="1" applyAlignment="1">
      <alignment horizontal="center" vertical="center" wrapText="1"/>
    </xf>
    <xf numFmtId="0" fontId="95" fillId="0" borderId="128" xfId="43" applyFont="1" applyBorder="1" applyAlignment="1">
      <alignment horizontal="center" vertical="center" wrapText="1"/>
    </xf>
    <xf numFmtId="0" fontId="95" fillId="0" borderId="38" xfId="43" applyFont="1" applyFill="1" applyBorder="1" applyAlignment="1">
      <alignment horizontal="center" vertical="center" wrapText="1"/>
    </xf>
    <xf numFmtId="0" fontId="95" fillId="0" borderId="66" xfId="43" applyFont="1" applyFill="1" applyBorder="1" applyAlignment="1">
      <alignment horizontal="center" vertical="center" wrapText="1"/>
    </xf>
    <xf numFmtId="0" fontId="33" fillId="0" borderId="200" xfId="43" applyFont="1" applyBorder="1" applyAlignment="1">
      <alignment horizontal="center" vertical="center" wrapText="1"/>
    </xf>
    <xf numFmtId="0" fontId="33" fillId="0" borderId="188" xfId="43" applyFont="1" applyBorder="1" applyAlignment="1">
      <alignment horizontal="center" vertical="center" wrapText="1"/>
    </xf>
    <xf numFmtId="0" fontId="14" fillId="0" borderId="267" xfId="51" applyFont="1" applyBorder="1" applyAlignment="1">
      <alignment horizontal="left" vertical="top"/>
    </xf>
    <xf numFmtId="0" fontId="17" fillId="0" borderId="268" xfId="51" applyFont="1" applyBorder="1" applyAlignment="1">
      <alignment horizontal="center" vertical="center"/>
    </xf>
    <xf numFmtId="0" fontId="17" fillId="0" borderId="270" xfId="51" applyFont="1" applyBorder="1" applyAlignment="1">
      <alignment horizontal="center" vertical="center"/>
    </xf>
    <xf numFmtId="0" fontId="17" fillId="0" borderId="200" xfId="51" applyFont="1" applyBorder="1" applyAlignment="1">
      <alignment horizontal="center" vertical="center"/>
    </xf>
    <xf numFmtId="0" fontId="17" fillId="0" borderId="188" xfId="51" applyFont="1" applyBorder="1" applyAlignment="1">
      <alignment horizontal="center" vertical="center"/>
    </xf>
    <xf numFmtId="0" fontId="9" fillId="0" borderId="200" xfId="8" applyBorder="1" applyAlignment="1">
      <alignment horizontal="left" vertical="top" wrapText="1"/>
    </xf>
    <xf numFmtId="0" fontId="9" fillId="0" borderId="188" xfId="8" applyBorder="1" applyAlignment="1">
      <alignment horizontal="left" vertical="top" wrapText="1"/>
    </xf>
    <xf numFmtId="0" fontId="95" fillId="0" borderId="38" xfId="43" applyFont="1" applyBorder="1" applyAlignment="1">
      <alignment horizontal="center" vertical="center" wrapText="1"/>
    </xf>
    <xf numFmtId="0" fontId="95" fillId="0" borderId="66" xfId="43" applyFont="1" applyBorder="1" applyAlignment="1">
      <alignment horizontal="center" vertical="center" wrapText="1"/>
    </xf>
    <xf numFmtId="0" fontId="2" fillId="0" borderId="116" xfId="51" applyFont="1" applyBorder="1" applyAlignment="1">
      <alignment horizontal="center"/>
    </xf>
    <xf numFmtId="0" fontId="2" fillId="0" borderId="117" xfId="51" applyFont="1" applyBorder="1" applyAlignment="1">
      <alignment horizontal="center"/>
    </xf>
    <xf numFmtId="0" fontId="2" fillId="0" borderId="118" xfId="51" applyFont="1" applyBorder="1" applyAlignment="1">
      <alignment horizontal="center"/>
    </xf>
    <xf numFmtId="0" fontId="2" fillId="0" borderId="40" xfId="51" applyBorder="1" applyAlignment="1">
      <alignment horizontal="center"/>
    </xf>
    <xf numFmtId="0" fontId="2" fillId="0" borderId="42" xfId="51" applyBorder="1" applyAlignment="1">
      <alignment horizontal="center"/>
    </xf>
    <xf numFmtId="0" fontId="2" fillId="0" borderId="55" xfId="51" applyBorder="1" applyAlignment="1">
      <alignment horizontal="center"/>
    </xf>
    <xf numFmtId="0" fontId="2" fillId="0" borderId="2" xfId="51" applyBorder="1" applyAlignment="1">
      <alignment horizontal="center"/>
    </xf>
    <xf numFmtId="0" fontId="2" fillId="0" borderId="4" xfId="51" applyBorder="1" applyAlignment="1">
      <alignment horizontal="center"/>
    </xf>
    <xf numFmtId="0" fontId="2" fillId="0" borderId="3" xfId="51" applyBorder="1" applyAlignment="1">
      <alignment horizontal="center"/>
    </xf>
    <xf numFmtId="0" fontId="2" fillId="0" borderId="36" xfId="51" applyFont="1" applyBorder="1" applyAlignment="1">
      <alignment horizontal="center"/>
    </xf>
    <xf numFmtId="0" fontId="2" fillId="0" borderId="37" xfId="51" applyBorder="1" applyAlignment="1">
      <alignment horizontal="center"/>
    </xf>
    <xf numFmtId="0" fontId="2" fillId="0" borderId="17" xfId="51" applyBorder="1" applyAlignment="1">
      <alignment horizontal="center"/>
    </xf>
    <xf numFmtId="0" fontId="26" fillId="0" borderId="116" xfId="51" applyFont="1" applyBorder="1" applyAlignment="1">
      <alignment horizontal="center"/>
    </xf>
    <xf numFmtId="0" fontId="26" fillId="0" borderId="128" xfId="51" applyFont="1" applyBorder="1" applyAlignment="1">
      <alignment horizontal="center"/>
    </xf>
    <xf numFmtId="0" fontId="26" fillId="0" borderId="118" xfId="51" applyFont="1" applyBorder="1" applyAlignment="1">
      <alignment horizontal="center"/>
    </xf>
    <xf numFmtId="0" fontId="37" fillId="0" borderId="11" xfId="51" applyFont="1" applyFill="1" applyBorder="1" applyAlignment="1">
      <alignment horizontal="center"/>
    </xf>
    <xf numFmtId="0" fontId="37" fillId="0" borderId="13" xfId="51" applyFont="1" applyFill="1" applyBorder="1" applyAlignment="1">
      <alignment horizontal="center"/>
    </xf>
    <xf numFmtId="0" fontId="37" fillId="0" borderId="52" xfId="51" applyFont="1" applyFill="1" applyBorder="1" applyAlignment="1">
      <alignment horizontal="center"/>
    </xf>
    <xf numFmtId="0" fontId="18" fillId="0" borderId="2" xfId="44" applyBorder="1" applyAlignment="1">
      <alignment horizontal="center" wrapText="1"/>
    </xf>
    <xf numFmtId="0" fontId="18" fillId="0" borderId="5" xfId="44" applyBorder="1" applyAlignment="1">
      <alignment horizontal="center" wrapText="1"/>
    </xf>
    <xf numFmtId="0" fontId="26" fillId="2" borderId="72" xfId="51" applyFont="1" applyFill="1" applyBorder="1" applyAlignment="1">
      <alignment horizontal="center"/>
    </xf>
    <xf numFmtId="0" fontId="26" fillId="2" borderId="73" xfId="51" applyFont="1" applyFill="1" applyBorder="1" applyAlignment="1">
      <alignment horizontal="center"/>
    </xf>
    <xf numFmtId="0" fontId="26" fillId="2" borderId="63" xfId="51" applyFont="1" applyFill="1" applyBorder="1" applyAlignment="1">
      <alignment horizontal="center"/>
    </xf>
    <xf numFmtId="0" fontId="2" fillId="0" borderId="266" xfId="51" applyBorder="1" applyAlignment="1">
      <alignment horizontal="center"/>
    </xf>
    <xf numFmtId="0" fontId="2" fillId="0" borderId="131" xfId="51" applyFont="1" applyBorder="1" applyAlignment="1">
      <alignment horizontal="center"/>
    </xf>
    <xf numFmtId="0" fontId="2" fillId="0" borderId="128" xfId="51" applyFont="1" applyBorder="1" applyAlignment="1">
      <alignment horizontal="center"/>
    </xf>
    <xf numFmtId="0" fontId="2" fillId="0" borderId="39" xfId="51" applyBorder="1" applyAlignment="1">
      <alignment horizontal="center"/>
    </xf>
    <xf numFmtId="0" fontId="26" fillId="2" borderId="44" xfId="51" applyFont="1" applyFill="1" applyBorder="1" applyAlignment="1">
      <alignment horizontal="center" vertical="center" wrapText="1"/>
    </xf>
    <xf numFmtId="0" fontId="26" fillId="2" borderId="53" xfId="51" applyFont="1" applyFill="1" applyBorder="1" applyAlignment="1">
      <alignment horizontal="center" vertical="center" wrapText="1"/>
    </xf>
    <xf numFmtId="0" fontId="26" fillId="2" borderId="39" xfId="51" applyFont="1" applyFill="1" applyBorder="1" applyAlignment="1">
      <alignment horizontal="center" vertical="center"/>
    </xf>
    <xf numFmtId="0" fontId="26" fillId="2" borderId="71" xfId="51" applyFont="1" applyFill="1" applyBorder="1" applyAlignment="1">
      <alignment horizontal="center" vertical="center"/>
    </xf>
    <xf numFmtId="0" fontId="26" fillId="2" borderId="62" xfId="51" applyFont="1" applyFill="1" applyBorder="1" applyAlignment="1">
      <alignment horizontal="center"/>
    </xf>
    <xf numFmtId="0" fontId="26" fillId="2" borderId="40" xfId="51" applyFont="1" applyFill="1" applyBorder="1" applyAlignment="1">
      <alignment horizontal="center"/>
    </xf>
    <xf numFmtId="0" fontId="26" fillId="2" borderId="55" xfId="51" applyFont="1" applyFill="1" applyBorder="1" applyAlignment="1">
      <alignment horizontal="center"/>
    </xf>
    <xf numFmtId="0" fontId="26" fillId="2" borderId="15" xfId="51" applyFont="1" applyFill="1" applyBorder="1" applyAlignment="1">
      <alignment horizontal="center" vertical="center"/>
    </xf>
    <xf numFmtId="0" fontId="26" fillId="2" borderId="115" xfId="51" applyFont="1" applyFill="1" applyBorder="1" applyAlignment="1">
      <alignment horizontal="center" vertical="center"/>
    </xf>
    <xf numFmtId="0" fontId="26" fillId="0" borderId="101" xfId="51" applyFont="1" applyFill="1" applyBorder="1" applyAlignment="1">
      <alignment horizontal="center" vertical="center"/>
    </xf>
    <xf numFmtId="0" fontId="26" fillId="0" borderId="37" xfId="51" applyFont="1" applyFill="1" applyBorder="1" applyAlignment="1">
      <alignment horizontal="center" vertical="center"/>
    </xf>
    <xf numFmtId="0" fontId="26" fillId="0" borderId="17" xfId="51" applyFont="1" applyFill="1" applyBorder="1" applyAlignment="1">
      <alignment horizontal="center" vertical="center"/>
    </xf>
    <xf numFmtId="0" fontId="26" fillId="0" borderId="38" xfId="51" applyFont="1" applyFill="1" applyBorder="1" applyAlignment="1">
      <alignment horizontal="center" wrapText="1"/>
    </xf>
    <xf numFmtId="0" fontId="26" fillId="0" borderId="65" xfId="51" applyFont="1" applyFill="1" applyBorder="1" applyAlignment="1">
      <alignment horizontal="center" wrapText="1"/>
    </xf>
    <xf numFmtId="0" fontId="26" fillId="0" borderId="29" xfId="51" applyFont="1" applyFill="1" applyBorder="1" applyAlignment="1">
      <alignment horizontal="center" wrapText="1"/>
    </xf>
    <xf numFmtId="0" fontId="26" fillId="0" borderId="31" xfId="51" applyFont="1" applyFill="1" applyBorder="1" applyAlignment="1">
      <alignment horizontal="center" wrapText="1"/>
    </xf>
    <xf numFmtId="0" fontId="26" fillId="0" borderId="38" xfId="51" applyFont="1" applyFill="1" applyBorder="1" applyAlignment="1">
      <alignment horizontal="center" vertical="center"/>
    </xf>
    <xf numFmtId="0" fontId="26" fillId="0" borderId="36" xfId="51" applyFont="1" applyFill="1" applyBorder="1" applyAlignment="1">
      <alignment horizontal="center" vertical="center"/>
    </xf>
    <xf numFmtId="0" fontId="26" fillId="0" borderId="116" xfId="51" applyFont="1" applyFill="1" applyBorder="1" applyAlignment="1">
      <alignment horizontal="center" vertical="center"/>
    </xf>
    <xf numFmtId="0" fontId="26" fillId="0" borderId="117" xfId="51" applyFont="1" applyFill="1" applyBorder="1" applyAlignment="1">
      <alignment horizontal="center" vertical="center"/>
    </xf>
    <xf numFmtId="0" fontId="26" fillId="0" borderId="118" xfId="51" applyFont="1" applyFill="1" applyBorder="1" applyAlignment="1">
      <alignment horizontal="center" vertical="center"/>
    </xf>
    <xf numFmtId="0" fontId="26" fillId="0" borderId="119" xfId="51" applyFont="1" applyFill="1" applyBorder="1" applyAlignment="1">
      <alignment horizontal="center" vertical="center"/>
    </xf>
    <xf numFmtId="0" fontId="26" fillId="0" borderId="11" xfId="51" applyFont="1" applyFill="1" applyBorder="1" applyAlignment="1">
      <alignment horizontal="center" vertical="center"/>
    </xf>
    <xf numFmtId="0" fontId="26" fillId="0" borderId="12" xfId="51" applyFont="1" applyFill="1" applyBorder="1" applyAlignment="1">
      <alignment horizontal="center" vertical="center"/>
    </xf>
    <xf numFmtId="0" fontId="26" fillId="0" borderId="13" xfId="51" applyFont="1" applyFill="1" applyBorder="1" applyAlignment="1">
      <alignment horizontal="center" vertical="center"/>
    </xf>
    <xf numFmtId="0" fontId="26" fillId="0" borderId="52" xfId="51" applyFont="1" applyFill="1" applyBorder="1" applyAlignment="1">
      <alignment horizontal="center" vertical="center"/>
    </xf>
    <xf numFmtId="0" fontId="26" fillId="2" borderId="62" xfId="51" applyFont="1" applyFill="1" applyBorder="1" applyAlignment="1">
      <alignment horizontal="center" vertical="center"/>
    </xf>
    <xf numFmtId="0" fontId="26" fillId="2" borderId="36" xfId="51" applyFont="1" applyFill="1" applyBorder="1" applyAlignment="1">
      <alignment horizontal="center" vertical="center"/>
    </xf>
    <xf numFmtId="0" fontId="26" fillId="2" borderId="37" xfId="51" applyFont="1" applyFill="1" applyBorder="1" applyAlignment="1">
      <alignment horizontal="center" vertical="center"/>
    </xf>
    <xf numFmtId="0" fontId="26" fillId="2" borderId="17" xfId="51" applyFont="1" applyFill="1" applyBorder="1" applyAlignment="1">
      <alignment horizontal="center" vertical="center"/>
    </xf>
    <xf numFmtId="0" fontId="26" fillId="2" borderId="40" xfId="51" applyFont="1" applyFill="1" applyBorder="1" applyAlignment="1">
      <alignment horizontal="center" vertical="center" wrapText="1"/>
    </xf>
    <xf numFmtId="0" fontId="26" fillId="2" borderId="42" xfId="51" applyFont="1" applyFill="1" applyBorder="1" applyAlignment="1">
      <alignment horizontal="center" vertical="center" wrapText="1"/>
    </xf>
    <xf numFmtId="0" fontId="26" fillId="2" borderId="55" xfId="51" applyFont="1" applyFill="1" applyBorder="1" applyAlignment="1">
      <alignment horizontal="center" vertical="center" wrapText="1"/>
    </xf>
    <xf numFmtId="0" fontId="26" fillId="2" borderId="40" xfId="51" applyFont="1" applyFill="1" applyBorder="1" applyAlignment="1">
      <alignment horizontal="center" vertical="center"/>
    </xf>
    <xf numFmtId="0" fontId="26" fillId="2" borderId="42" xfId="51" applyFont="1" applyFill="1" applyBorder="1" applyAlignment="1">
      <alignment horizontal="center" vertical="center"/>
    </xf>
    <xf numFmtId="0" fontId="26" fillId="2" borderId="55" xfId="51" applyFont="1" applyFill="1" applyBorder="1" applyAlignment="1">
      <alignment horizontal="center" vertical="center"/>
    </xf>
    <xf numFmtId="0" fontId="18" fillId="2" borderId="40" xfId="43" applyFont="1" applyFill="1" applyBorder="1" applyAlignment="1">
      <alignment horizontal="center"/>
    </xf>
    <xf numFmtId="0" fontId="18" fillId="2" borderId="42" xfId="43" applyFont="1" applyFill="1" applyBorder="1" applyAlignment="1">
      <alignment horizontal="center"/>
    </xf>
    <xf numFmtId="0" fontId="18" fillId="2" borderId="55" xfId="43" applyFont="1" applyFill="1" applyBorder="1" applyAlignment="1">
      <alignment horizontal="center"/>
    </xf>
    <xf numFmtId="0" fontId="2" fillId="0" borderId="152" xfId="51" applyBorder="1" applyAlignment="1">
      <alignment horizontal="center"/>
    </xf>
    <xf numFmtId="0" fontId="2" fillId="0" borderId="177" xfId="51" applyBorder="1" applyAlignment="1">
      <alignment horizontal="center"/>
    </xf>
    <xf numFmtId="0" fontId="26" fillId="2" borderId="137" xfId="51" applyFont="1" applyFill="1" applyBorder="1" applyAlignment="1">
      <alignment horizontal="center" vertical="center"/>
    </xf>
    <xf numFmtId="0" fontId="26" fillId="2" borderId="177" xfId="51" applyFont="1" applyFill="1" applyBorder="1" applyAlignment="1">
      <alignment horizontal="center" vertical="center"/>
    </xf>
    <xf numFmtId="0" fontId="18" fillId="0" borderId="244" xfId="51" applyFont="1" applyFill="1" applyBorder="1" applyAlignment="1">
      <alignment horizontal="right"/>
    </xf>
    <xf numFmtId="0" fontId="17" fillId="0" borderId="244" xfId="51" applyFont="1" applyFill="1" applyBorder="1" applyAlignment="1">
      <alignment horizontal="center"/>
    </xf>
    <xf numFmtId="0" fontId="18" fillId="0" borderId="244" xfId="51" applyFont="1" applyFill="1" applyBorder="1" applyAlignment="1">
      <alignment horizontal="left"/>
    </xf>
    <xf numFmtId="0" fontId="14" fillId="0" borderId="262" xfId="65" applyNumberFormat="1" applyFont="1" applyFill="1" applyBorder="1" applyAlignment="1" applyProtection="1">
      <alignment horizontal="left" vertical="top" wrapText="1"/>
      <protection locked="0"/>
    </xf>
    <xf numFmtId="0" fontId="14" fillId="0" borderId="29" xfId="65" applyNumberFormat="1" applyFont="1" applyFill="1" applyBorder="1" applyAlignment="1" applyProtection="1">
      <alignment horizontal="left" vertical="top" wrapText="1"/>
      <protection locked="0"/>
    </xf>
    <xf numFmtId="0" fontId="14" fillId="0" borderId="1" xfId="65" applyNumberFormat="1" applyFont="1" applyFill="1" applyBorder="1" applyAlignment="1" applyProtection="1">
      <alignment horizontal="left" vertical="top" wrapText="1"/>
      <protection locked="0"/>
    </xf>
    <xf numFmtId="0" fontId="14" fillId="0" borderId="30" xfId="65" applyNumberFormat="1" applyFont="1" applyFill="1" applyBorder="1" applyAlignment="1" applyProtection="1">
      <alignment horizontal="left" vertical="top" wrapText="1"/>
      <protection locked="0"/>
    </xf>
    <xf numFmtId="0" fontId="14" fillId="0" borderId="31" xfId="65" applyNumberFormat="1" applyFont="1" applyFill="1" applyBorder="1" applyAlignment="1" applyProtection="1">
      <alignment horizontal="left" vertical="top" wrapText="1"/>
      <protection locked="0"/>
    </xf>
    <xf numFmtId="0" fontId="14" fillId="0" borderId="0" xfId="65" applyNumberFormat="1" applyFont="1" applyFill="1" applyBorder="1" applyAlignment="1" applyProtection="1">
      <alignment horizontal="left" vertical="top" wrapText="1"/>
      <protection locked="0"/>
    </xf>
    <xf numFmtId="0" fontId="14" fillId="0" borderId="32" xfId="65" applyNumberFormat="1" applyFont="1" applyFill="1" applyBorder="1" applyAlignment="1" applyProtection="1">
      <alignment horizontal="left" vertical="top" wrapText="1"/>
      <protection locked="0"/>
    </xf>
    <xf numFmtId="0" fontId="14" fillId="0" borderId="173" xfId="65" applyNumberFormat="1" applyFont="1" applyFill="1" applyBorder="1" applyAlignment="1" applyProtection="1">
      <alignment horizontal="left" vertical="top" wrapText="1"/>
      <protection locked="0"/>
    </xf>
    <xf numFmtId="0" fontId="14" fillId="0" borderId="172" xfId="65" applyNumberFormat="1" applyFont="1" applyFill="1" applyBorder="1" applyAlignment="1" applyProtection="1">
      <alignment horizontal="left" vertical="top" wrapText="1"/>
      <protection locked="0"/>
    </xf>
    <xf numFmtId="0" fontId="14" fillId="0" borderId="174" xfId="65" applyNumberFormat="1" applyFont="1" applyFill="1" applyBorder="1" applyAlignment="1" applyProtection="1">
      <alignment horizontal="left" vertical="top" wrapText="1"/>
      <protection locked="0"/>
    </xf>
    <xf numFmtId="0" fontId="17" fillId="0" borderId="0" xfId="51" applyFont="1" applyFill="1" applyBorder="1" applyAlignment="1">
      <alignment horizontal="left"/>
    </xf>
    <xf numFmtId="0" fontId="35" fillId="2" borderId="7" xfId="51" applyFont="1" applyFill="1" applyBorder="1" applyAlignment="1">
      <alignment horizontal="center"/>
    </xf>
    <xf numFmtId="0" fontId="35" fillId="2" borderId="0" xfId="51" applyFont="1" applyFill="1" applyBorder="1" applyAlignment="1">
      <alignment horizontal="center"/>
    </xf>
    <xf numFmtId="0" fontId="35" fillId="2" borderId="181" xfId="51" applyFont="1" applyFill="1" applyBorder="1" applyAlignment="1">
      <alignment horizontal="center"/>
    </xf>
    <xf numFmtId="0" fontId="35" fillId="2" borderId="222" xfId="51" applyFont="1" applyFill="1" applyBorder="1" applyAlignment="1">
      <alignment horizontal="center"/>
    </xf>
    <xf numFmtId="0" fontId="14" fillId="0" borderId="262" xfId="51" applyNumberFormat="1" applyFont="1" applyFill="1" applyBorder="1" applyAlignment="1">
      <alignment horizontal="left" vertical="top"/>
    </xf>
    <xf numFmtId="0" fontId="17" fillId="0" borderId="172" xfId="51" applyFont="1" applyFill="1" applyBorder="1" applyAlignment="1">
      <alignment horizontal="left" wrapText="1"/>
    </xf>
    <xf numFmtId="0" fontId="18" fillId="0" borderId="244" xfId="51" applyFont="1" applyBorder="1" applyAlignment="1">
      <alignment horizontal="right"/>
    </xf>
    <xf numFmtId="0" fontId="14" fillId="0" borderId="192" xfId="65" applyNumberFormat="1" applyFont="1" applyFill="1" applyBorder="1" applyAlignment="1" applyProtection="1">
      <alignment horizontal="left" vertical="top" wrapText="1"/>
      <protection locked="0"/>
    </xf>
    <xf numFmtId="0" fontId="14" fillId="0" borderId="193" xfId="65" applyNumberFormat="1" applyFont="1" applyFill="1" applyBorder="1" applyAlignment="1" applyProtection="1">
      <alignment horizontal="left" vertical="top" wrapText="1"/>
      <protection locked="0"/>
    </xf>
    <xf numFmtId="0" fontId="14" fillId="0" borderId="194" xfId="65" applyNumberFormat="1" applyFont="1" applyFill="1" applyBorder="1" applyAlignment="1" applyProtection="1">
      <alignment horizontal="left" vertical="top" wrapText="1"/>
      <protection locked="0"/>
    </xf>
    <xf numFmtId="0" fontId="14" fillId="0" borderId="187" xfId="65" applyNumberFormat="1" applyFont="1" applyFill="1" applyBorder="1" applyAlignment="1" applyProtection="1">
      <alignment horizontal="left" vertical="top" wrapText="1"/>
      <protection locked="0"/>
    </xf>
    <xf numFmtId="0" fontId="14" fillId="0" borderId="180" xfId="65" applyNumberFormat="1" applyFont="1" applyFill="1" applyBorder="1" applyAlignment="1" applyProtection="1">
      <alignment horizontal="left" vertical="top" wrapText="1"/>
      <protection locked="0"/>
    </xf>
    <xf numFmtId="0" fontId="14" fillId="0" borderId="195" xfId="65" applyNumberFormat="1" applyFont="1" applyFill="1" applyBorder="1" applyAlignment="1" applyProtection="1">
      <alignment horizontal="left" vertical="top" wrapText="1"/>
      <protection locked="0"/>
    </xf>
    <xf numFmtId="0" fontId="35" fillId="2" borderId="62" xfId="51" applyFont="1" applyFill="1" applyBorder="1" applyAlignment="1">
      <alignment horizontal="center"/>
    </xf>
    <xf numFmtId="0" fontId="35" fillId="2" borderId="39" xfId="51" applyFont="1" applyFill="1" applyBorder="1" applyAlignment="1">
      <alignment horizontal="center"/>
    </xf>
    <xf numFmtId="0" fontId="35" fillId="2" borderId="71" xfId="51" applyFont="1" applyFill="1" applyBorder="1" applyAlignment="1">
      <alignment horizontal="center"/>
    </xf>
    <xf numFmtId="0" fontId="35" fillId="2" borderId="214" xfId="51" applyFont="1" applyFill="1" applyBorder="1" applyAlignment="1">
      <alignment horizontal="center"/>
    </xf>
    <xf numFmtId="0" fontId="17" fillId="0" borderId="0" xfId="43" applyFont="1" applyAlignment="1">
      <alignment horizontal="left" wrapText="1"/>
    </xf>
    <xf numFmtId="0" fontId="14" fillId="0" borderId="244" xfId="65" applyNumberFormat="1" applyFont="1" applyFill="1" applyBorder="1" applyAlignment="1" applyProtection="1">
      <alignment horizontal="left" vertical="top" wrapText="1"/>
      <protection locked="0"/>
    </xf>
    <xf numFmtId="0" fontId="17" fillId="0" borderId="180" xfId="43" applyFont="1" applyBorder="1" applyAlignment="1">
      <alignment horizontal="left" wrapText="1"/>
    </xf>
    <xf numFmtId="0" fontId="17" fillId="0" borderId="262" xfId="43" applyFont="1" applyBorder="1" applyAlignment="1">
      <alignment horizontal="left" wrapText="1"/>
    </xf>
    <xf numFmtId="0" fontId="18" fillId="0" borderId="262" xfId="51" applyFont="1" applyFill="1" applyBorder="1" applyAlignment="1">
      <alignment horizontal="right"/>
    </xf>
    <xf numFmtId="0" fontId="35" fillId="2" borderId="137" xfId="51" applyFont="1" applyFill="1" applyBorder="1" applyAlignment="1">
      <alignment horizontal="center"/>
    </xf>
    <xf numFmtId="0" fontId="35" fillId="2" borderId="177" xfId="51" applyFont="1" applyFill="1" applyBorder="1" applyAlignment="1">
      <alignment horizontal="center"/>
    </xf>
    <xf numFmtId="0" fontId="35" fillId="2" borderId="40" xfId="51" applyFont="1" applyFill="1" applyBorder="1" applyAlignment="1">
      <alignment horizontal="center"/>
    </xf>
    <xf numFmtId="0" fontId="35" fillId="2" borderId="42" xfId="51" applyFont="1" applyFill="1" applyBorder="1" applyAlignment="1">
      <alignment horizontal="center"/>
    </xf>
    <xf numFmtId="0" fontId="35" fillId="2" borderId="55" xfId="51" applyFont="1" applyFill="1" applyBorder="1" applyAlignment="1">
      <alignment horizontal="center"/>
    </xf>
    <xf numFmtId="0" fontId="37" fillId="2" borderId="45" xfId="51" applyFont="1" applyFill="1" applyBorder="1" applyAlignment="1">
      <alignment horizontal="center" vertical="center" wrapText="1"/>
    </xf>
    <xf numFmtId="0" fontId="37" fillId="2" borderId="49" xfId="51" applyFont="1" applyFill="1" applyBorder="1" applyAlignment="1">
      <alignment horizontal="center" vertical="center" wrapText="1"/>
    </xf>
    <xf numFmtId="0" fontId="37" fillId="2" borderId="50" xfId="51" applyFont="1" applyFill="1" applyBorder="1" applyAlignment="1">
      <alignment horizontal="center" vertical="center" wrapText="1"/>
    </xf>
    <xf numFmtId="0" fontId="26" fillId="2" borderId="42" xfId="51" applyFont="1" applyFill="1" applyBorder="1" applyAlignment="1">
      <alignment horizontal="center"/>
    </xf>
    <xf numFmtId="0" fontId="18" fillId="0" borderId="0" xfId="51" applyFont="1" applyBorder="1" applyAlignment="1">
      <alignment horizontal="left"/>
    </xf>
    <xf numFmtId="0" fontId="18" fillId="0" borderId="116" xfId="51" applyFont="1" applyBorder="1" applyAlignment="1">
      <alignment horizontal="center"/>
    </xf>
    <xf numFmtId="0" fontId="18" fillId="0" borderId="128" xfId="51" applyFont="1" applyBorder="1" applyAlignment="1">
      <alignment horizontal="center"/>
    </xf>
    <xf numFmtId="0" fontId="18" fillId="0" borderId="118" xfId="51" applyFont="1" applyBorder="1" applyAlignment="1">
      <alignment horizontal="center"/>
    </xf>
    <xf numFmtId="0" fontId="26" fillId="0" borderId="66" xfId="51" applyFont="1" applyFill="1" applyBorder="1" applyAlignment="1">
      <alignment horizontal="center" wrapText="1"/>
    </xf>
    <xf numFmtId="0" fontId="26" fillId="0" borderId="186" xfId="51" applyFont="1" applyFill="1" applyBorder="1" applyAlignment="1">
      <alignment horizontal="center" vertical="center"/>
    </xf>
    <xf numFmtId="0" fontId="26" fillId="0" borderId="131" xfId="51" applyFont="1" applyFill="1" applyBorder="1" applyAlignment="1">
      <alignment horizontal="center" vertical="center"/>
    </xf>
    <xf numFmtId="0" fontId="26" fillId="0" borderId="188" xfId="51" applyFont="1" applyFill="1" applyBorder="1" applyAlignment="1">
      <alignment horizontal="center" vertical="center"/>
    </xf>
    <xf numFmtId="0" fontId="26" fillId="0" borderId="184" xfId="51" applyFont="1" applyFill="1" applyBorder="1" applyAlignment="1">
      <alignment horizontal="center" wrapText="1"/>
    </xf>
    <xf numFmtId="0" fontId="26" fillId="0" borderId="185" xfId="51" applyFont="1" applyFill="1" applyBorder="1" applyAlignment="1">
      <alignment horizontal="center" wrapText="1"/>
    </xf>
    <xf numFmtId="0" fontId="14" fillId="23" borderId="40" xfId="47" applyBorder="1" applyAlignment="1" applyProtection="1">
      <alignment horizontal="left"/>
      <protection locked="0"/>
    </xf>
    <xf numFmtId="0" fontId="14" fillId="23" borderId="42" xfId="47" applyBorder="1" applyAlignment="1" applyProtection="1">
      <alignment horizontal="left"/>
      <protection locked="0"/>
    </xf>
    <xf numFmtId="0" fontId="14" fillId="23" borderId="55" xfId="47" applyBorder="1" applyAlignment="1" applyProtection="1">
      <alignment horizontal="left"/>
      <protection locked="0"/>
    </xf>
    <xf numFmtId="0" fontId="26" fillId="2" borderId="130" xfId="51" applyFont="1" applyFill="1" applyBorder="1" applyAlignment="1">
      <alignment horizontal="center" vertical="center" wrapText="1"/>
    </xf>
    <xf numFmtId="0" fontId="26" fillId="2" borderId="116" xfId="51" applyFont="1" applyFill="1" applyBorder="1" applyAlignment="1">
      <alignment horizontal="center" vertical="center" wrapText="1"/>
    </xf>
    <xf numFmtId="0" fontId="26" fillId="2" borderId="118" xfId="51" applyFont="1" applyFill="1" applyBorder="1" applyAlignment="1">
      <alignment horizontal="center" vertical="center" wrapText="1"/>
    </xf>
    <xf numFmtId="0" fontId="26" fillId="2" borderId="37" xfId="51" applyFont="1" applyFill="1" applyBorder="1" applyAlignment="1">
      <alignment horizontal="center" vertical="center" wrapText="1"/>
    </xf>
    <xf numFmtId="0" fontId="26" fillId="2" borderId="130" xfId="51" applyFont="1" applyFill="1" applyBorder="1" applyAlignment="1">
      <alignment horizontal="center" vertical="center"/>
    </xf>
    <xf numFmtId="0" fontId="18" fillId="0" borderId="44" xfId="44" applyBorder="1" applyAlignment="1">
      <alignment horizontal="center" wrapText="1"/>
    </xf>
    <xf numFmtId="0" fontId="18" fillId="0" borderId="46" xfId="44" applyBorder="1" applyAlignment="1">
      <alignment horizontal="center" wrapText="1"/>
    </xf>
    <xf numFmtId="0" fontId="18" fillId="0" borderId="0" xfId="51" applyFont="1" applyBorder="1" applyAlignment="1">
      <alignment horizontal="left" wrapText="1"/>
    </xf>
    <xf numFmtId="0" fontId="18" fillId="0" borderId="0" xfId="51" applyFont="1" applyBorder="1" applyAlignment="1">
      <alignment horizontal="right" wrapText="1"/>
    </xf>
    <xf numFmtId="0" fontId="0" fillId="0" borderId="263" xfId="0" applyBorder="1" applyAlignment="1">
      <alignment horizontal="left" wrapText="1"/>
    </xf>
    <xf numFmtId="0" fontId="0" fillId="0" borderId="262" xfId="0" applyBorder="1" applyAlignment="1">
      <alignment horizontal="left" wrapText="1"/>
    </xf>
    <xf numFmtId="0" fontId="0" fillId="0" borderId="7" xfId="0" applyBorder="1" applyAlignment="1">
      <alignment horizontal="center"/>
    </xf>
    <xf numFmtId="0" fontId="0" fillId="0" borderId="0" xfId="0" applyAlignment="1">
      <alignment horizontal="center"/>
    </xf>
    <xf numFmtId="0" fontId="91" fillId="45" borderId="146" xfId="0" applyFont="1" applyFill="1" applyBorder="1" applyAlignment="1">
      <alignment vertical="center" wrapText="1"/>
    </xf>
    <xf numFmtId="0" fontId="91" fillId="45" borderId="145" xfId="0" applyFont="1" applyFill="1" applyBorder="1" applyAlignment="1">
      <alignment vertical="center" wrapText="1"/>
    </xf>
    <xf numFmtId="0" fontId="91" fillId="45" borderId="148" xfId="0" applyFont="1" applyFill="1" applyBorder="1" applyAlignment="1">
      <alignment vertical="center" wrapText="1"/>
    </xf>
    <xf numFmtId="0" fontId="91" fillId="47" borderId="146" xfId="0" applyFont="1" applyFill="1" applyBorder="1" applyAlignment="1">
      <alignment vertical="center" wrapText="1"/>
    </xf>
    <xf numFmtId="0" fontId="91" fillId="47" borderId="148" xfId="0" applyFont="1" applyFill="1" applyBorder="1" applyAlignment="1">
      <alignment vertical="center" wrapText="1"/>
    </xf>
    <xf numFmtId="0" fontId="89" fillId="46" borderId="156" xfId="0" applyFont="1" applyFill="1" applyBorder="1" applyAlignment="1">
      <alignment vertical="center" wrapText="1"/>
    </xf>
    <xf numFmtId="0" fontId="89" fillId="46" borderId="162" xfId="0" applyFont="1" applyFill="1" applyBorder="1" applyAlignment="1">
      <alignment vertical="center" wrapText="1"/>
    </xf>
    <xf numFmtId="0" fontId="89" fillId="46" borderId="157" xfId="0" applyFont="1" applyFill="1" applyBorder="1" applyAlignment="1">
      <alignment vertical="center" wrapText="1"/>
    </xf>
    <xf numFmtId="0" fontId="89" fillId="46" borderId="159" xfId="0" applyFont="1" applyFill="1" applyBorder="1" applyAlignment="1">
      <alignment vertical="center" wrapText="1"/>
    </xf>
    <xf numFmtId="0" fontId="94" fillId="48" borderId="11" xfId="0" applyFont="1" applyFill="1" applyBorder="1" applyAlignment="1">
      <alignment horizontal="center" vertical="center" textRotation="90"/>
    </xf>
    <xf numFmtId="0" fontId="94" fillId="48" borderId="132" xfId="0" applyFont="1" applyFill="1" applyBorder="1" applyAlignment="1">
      <alignment horizontal="center" vertical="center" textRotation="90"/>
    </xf>
    <xf numFmtId="0" fontId="94" fillId="48" borderId="47" xfId="0" applyFont="1" applyFill="1" applyBorder="1" applyAlignment="1">
      <alignment horizontal="center" vertical="center" textRotation="90"/>
    </xf>
    <xf numFmtId="0" fontId="94" fillId="49" borderId="67" xfId="0" applyFont="1" applyFill="1" applyBorder="1" applyAlignment="1">
      <alignment horizontal="center" vertical="center" textRotation="90" wrapText="1"/>
    </xf>
    <xf numFmtId="0" fontId="94" fillId="49" borderId="132" xfId="0" applyFont="1" applyFill="1" applyBorder="1" applyAlignment="1">
      <alignment horizontal="center" vertical="center" textRotation="90" wrapText="1"/>
    </xf>
    <xf numFmtId="0" fontId="94" fillId="49" borderId="134" xfId="0" applyFont="1" applyFill="1" applyBorder="1" applyAlignment="1">
      <alignment horizontal="center" vertical="center" textRotation="90" wrapText="1"/>
    </xf>
    <xf numFmtId="0" fontId="91" fillId="45" borderId="161" xfId="0" applyFont="1" applyFill="1" applyBorder="1" applyAlignment="1">
      <alignment vertical="center" wrapText="1"/>
    </xf>
    <xf numFmtId="0" fontId="91" fillId="47" borderId="145" xfId="0" applyFont="1" applyFill="1" applyBorder="1" applyAlignment="1">
      <alignment vertical="center" wrapText="1"/>
    </xf>
    <xf numFmtId="0" fontId="94" fillId="49" borderId="163" xfId="0" applyFont="1" applyFill="1" applyBorder="1" applyAlignment="1">
      <alignment horizontal="center" vertical="center" textRotation="90" wrapText="1"/>
    </xf>
    <xf numFmtId="0" fontId="94" fillId="49" borderId="164" xfId="0" applyFont="1" applyFill="1" applyBorder="1" applyAlignment="1">
      <alignment horizontal="center" vertical="center" textRotation="90" wrapText="1"/>
    </xf>
    <xf numFmtId="0" fontId="89" fillId="46" borderId="167" xfId="0" applyFont="1" applyFill="1" applyBorder="1" applyAlignment="1">
      <alignment vertical="center" wrapText="1"/>
    </xf>
    <xf numFmtId="0" fontId="94" fillId="48" borderId="163" xfId="0" applyFont="1" applyFill="1" applyBorder="1" applyAlignment="1">
      <alignment horizontal="center" vertical="center" textRotation="90" wrapText="1"/>
    </xf>
    <xf numFmtId="0" fontId="94" fillId="48" borderId="164" xfId="0" applyFont="1" applyFill="1" applyBorder="1" applyAlignment="1">
      <alignment horizontal="center" vertical="center" textRotation="90" wrapText="1"/>
    </xf>
    <xf numFmtId="0" fontId="94" fillId="48" borderId="165" xfId="0" applyFont="1" applyFill="1" applyBorder="1" applyAlignment="1">
      <alignment horizontal="center" vertical="center" textRotation="90" wrapText="1"/>
    </xf>
    <xf numFmtId="0" fontId="90" fillId="47" borderId="146" xfId="0" applyFont="1" applyFill="1" applyBorder="1" applyAlignment="1">
      <alignment vertical="center" wrapText="1"/>
    </xf>
    <xf numFmtId="0" fontId="90" fillId="47" borderId="148" xfId="0" applyFont="1" applyFill="1" applyBorder="1" applyAlignment="1">
      <alignment vertical="center" wrapText="1"/>
    </xf>
    <xf numFmtId="0" fontId="89" fillId="46" borderId="156" xfId="0" applyFont="1" applyFill="1" applyBorder="1" applyAlignment="1">
      <alignment horizontal="center" vertical="center" wrapText="1"/>
    </xf>
    <xf numFmtId="0" fontId="89" fillId="46" borderId="157" xfId="0" applyFont="1" applyFill="1" applyBorder="1" applyAlignment="1">
      <alignment horizontal="center" vertical="center" wrapText="1"/>
    </xf>
    <xf numFmtId="0" fontId="89" fillId="46" borderId="162" xfId="0" applyFont="1" applyFill="1" applyBorder="1" applyAlignment="1">
      <alignment horizontal="center" vertical="center" wrapText="1"/>
    </xf>
    <xf numFmtId="0" fontId="90" fillId="45" borderId="146" xfId="0" applyFont="1" applyFill="1" applyBorder="1" applyAlignment="1">
      <alignment vertical="center" wrapText="1"/>
    </xf>
    <xf numFmtId="0" fontId="90" fillId="45" borderId="148" xfId="0" applyFont="1" applyFill="1" applyBorder="1" applyAlignment="1">
      <alignment vertical="center" wrapText="1"/>
    </xf>
    <xf numFmtId="0" fontId="90" fillId="47" borderId="145" xfId="0" applyFont="1" applyFill="1" applyBorder="1" applyAlignment="1">
      <alignment vertical="center" wrapText="1"/>
    </xf>
    <xf numFmtId="0" fontId="90" fillId="45" borderId="146" xfId="0" applyFont="1" applyFill="1" applyBorder="1" applyAlignment="1">
      <alignment horizontal="left" vertical="center" wrapText="1"/>
    </xf>
    <xf numFmtId="0" fontId="90" fillId="45" borderId="148" xfId="0" applyFont="1" applyFill="1" applyBorder="1" applyAlignment="1">
      <alignment horizontal="left" vertical="center" wrapText="1"/>
    </xf>
    <xf numFmtId="0" fontId="89" fillId="46" borderId="156" xfId="0" applyFont="1" applyFill="1" applyBorder="1" applyAlignment="1">
      <alignment horizontal="left" vertical="center" wrapText="1"/>
    </xf>
    <xf numFmtId="0" fontId="89" fillId="46" borderId="157" xfId="0" applyFont="1" applyFill="1" applyBorder="1" applyAlignment="1">
      <alignment horizontal="left" vertical="center" wrapText="1"/>
    </xf>
    <xf numFmtId="0" fontId="89" fillId="46" borderId="162" xfId="0" applyFont="1" applyFill="1" applyBorder="1" applyAlignment="1">
      <alignment horizontal="left" vertical="center" wrapText="1"/>
    </xf>
    <xf numFmtId="0" fontId="0" fillId="0" borderId="65" xfId="0" applyFont="1" applyFill="1" applyBorder="1" applyAlignment="1">
      <alignment horizontal="center" vertical="center" wrapText="1"/>
    </xf>
    <xf numFmtId="0" fontId="0" fillId="0" borderId="66" xfId="0" applyFont="1" applyFill="1" applyBorder="1" applyAlignment="1">
      <alignment horizontal="center" vertical="center" wrapText="1"/>
    </xf>
    <xf numFmtId="0" fontId="0" fillId="0" borderId="73" xfId="0" applyFont="1" applyFill="1" applyBorder="1" applyAlignment="1">
      <alignment horizontal="center" vertical="center"/>
    </xf>
    <xf numFmtId="0" fontId="0" fillId="0" borderId="65" xfId="0" applyFont="1" applyFill="1" applyBorder="1" applyAlignment="1">
      <alignment horizontal="center" vertical="center"/>
    </xf>
    <xf numFmtId="0" fontId="0" fillId="0" borderId="66" xfId="0" applyFont="1" applyFill="1" applyBorder="1" applyAlignment="1">
      <alignment horizontal="center" vertical="center"/>
    </xf>
    <xf numFmtId="0" fontId="42" fillId="0" borderId="73" xfId="0" applyFont="1" applyFill="1" applyBorder="1" applyAlignment="1">
      <alignment horizontal="center" vertical="center"/>
    </xf>
    <xf numFmtId="0" fontId="42" fillId="0" borderId="65" xfId="0" applyFont="1" applyFill="1" applyBorder="1" applyAlignment="1">
      <alignment horizontal="center" vertical="center"/>
    </xf>
    <xf numFmtId="0" fontId="42" fillId="0" borderId="66" xfId="0" applyFont="1" applyFill="1" applyBorder="1" applyAlignment="1">
      <alignment horizontal="center" vertical="center"/>
    </xf>
    <xf numFmtId="0" fontId="0" fillId="0" borderId="38" xfId="0" applyFont="1" applyFill="1" applyBorder="1" applyAlignment="1">
      <alignment horizontal="center" vertical="center"/>
    </xf>
    <xf numFmtId="0" fontId="0" fillId="0" borderId="45" xfId="0" applyFont="1" applyFill="1" applyBorder="1" applyAlignment="1">
      <alignment horizontal="center" vertical="center"/>
    </xf>
    <xf numFmtId="0" fontId="0" fillId="0" borderId="49" xfId="0" applyFont="1" applyFill="1" applyBorder="1" applyAlignment="1">
      <alignment horizontal="center" vertical="center"/>
    </xf>
    <xf numFmtId="0" fontId="42" fillId="0" borderId="45" xfId="0" applyFont="1" applyFill="1" applyBorder="1" applyAlignment="1">
      <alignment horizontal="center" vertical="center"/>
    </xf>
    <xf numFmtId="0" fontId="42" fillId="0" borderId="49" xfId="0" applyFont="1" applyFill="1" applyBorder="1" applyAlignment="1">
      <alignment horizontal="center" vertical="center"/>
    </xf>
    <xf numFmtId="0" fontId="42" fillId="0" borderId="95" xfId="0" applyFont="1" applyFill="1" applyBorder="1" applyAlignment="1">
      <alignment horizontal="center" vertical="center"/>
    </xf>
    <xf numFmtId="0" fontId="0" fillId="0" borderId="72" xfId="0" applyFont="1" applyFill="1" applyBorder="1" applyAlignment="1">
      <alignment horizontal="center" vertical="center"/>
    </xf>
    <xf numFmtId="0" fontId="0" fillId="0" borderId="69" xfId="0" applyFont="1" applyFill="1" applyBorder="1" applyAlignment="1">
      <alignment horizontal="center" vertical="center"/>
    </xf>
    <xf numFmtId="0" fontId="0" fillId="0" borderId="94" xfId="0" applyFont="1" applyFill="1" applyBorder="1" applyAlignment="1">
      <alignment horizontal="center" vertical="center"/>
    </xf>
    <xf numFmtId="0" fontId="0" fillId="0" borderId="95" xfId="0" applyFont="1" applyFill="1" applyBorder="1" applyAlignment="1">
      <alignment horizontal="center" vertical="center"/>
    </xf>
  </cellXfs>
  <cellStyles count="2639">
    <cellStyle name="20% - Accent1 2" xfId="2"/>
    <cellStyle name="20% - Accent1 3" xfId="71"/>
    <cellStyle name="20% - Accent2 2" xfId="3"/>
    <cellStyle name="20% - Accent2 3" xfId="72"/>
    <cellStyle name="20% - Accent3 2" xfId="4"/>
    <cellStyle name="20% - Accent3 3" xfId="73"/>
    <cellStyle name="20% - Accent4 2" xfId="5"/>
    <cellStyle name="20% - Accent4 3" xfId="74"/>
    <cellStyle name="20% - Accent5 2" xfId="6"/>
    <cellStyle name="20% - Accent5 3" xfId="75"/>
    <cellStyle name="20% - Accent6 2" xfId="7"/>
    <cellStyle name="20% - Accent6 3" xfId="76"/>
    <cellStyle name="40% - Accent1 2" xfId="8"/>
    <cellStyle name="40% - Accent1 3" xfId="77"/>
    <cellStyle name="40% - Accent2 2" xfId="9"/>
    <cellStyle name="40% - Accent2 3" xfId="78"/>
    <cellStyle name="40% - Accent3 2" xfId="10"/>
    <cellStyle name="40% - Accent3 3" xfId="79"/>
    <cellStyle name="40% - Accent4 2" xfId="11"/>
    <cellStyle name="40% - Accent4 3" xfId="80"/>
    <cellStyle name="40% - Accent5 2" xfId="12"/>
    <cellStyle name="40% - Accent5 3" xfId="81"/>
    <cellStyle name="40% - Accent6 2" xfId="13"/>
    <cellStyle name="40% - Accent6 3" xfId="82"/>
    <cellStyle name="60% - Accent1 2" xfId="14"/>
    <cellStyle name="60% - Accent1 3" xfId="83"/>
    <cellStyle name="60% - Accent2 2" xfId="15"/>
    <cellStyle name="60% - Accent2 3" xfId="84"/>
    <cellStyle name="60% - Accent3 2" xfId="16"/>
    <cellStyle name="60% - Accent3 3" xfId="85"/>
    <cellStyle name="60% - Accent4 2" xfId="17"/>
    <cellStyle name="60% - Accent4 3" xfId="86"/>
    <cellStyle name="60% - Accent5 2" xfId="18"/>
    <cellStyle name="60% - Accent5 3" xfId="87"/>
    <cellStyle name="60% - Accent6 2" xfId="19"/>
    <cellStyle name="60% - Accent6 3" xfId="88"/>
    <cellStyle name="Accent1 2" xfId="20"/>
    <cellStyle name="Accent1 3" xfId="89"/>
    <cellStyle name="Accent2 2" xfId="21"/>
    <cellStyle name="Accent2 3" xfId="90"/>
    <cellStyle name="Accent3 2" xfId="22"/>
    <cellStyle name="Accent3 3" xfId="91"/>
    <cellStyle name="Accent4 2" xfId="23"/>
    <cellStyle name="Accent4 3" xfId="92"/>
    <cellStyle name="Accent5 2" xfId="24"/>
    <cellStyle name="Accent5 3" xfId="93"/>
    <cellStyle name="Accent6 2" xfId="25"/>
    <cellStyle name="Accent6 3" xfId="94"/>
    <cellStyle name="Actual Date" xfId="95"/>
    <cellStyle name="Bad 2" xfId="26"/>
    <cellStyle name="Bad 3" xfId="96"/>
    <cellStyle name="Body: normal cell" xfId="97"/>
    <cellStyle name="Calculation 2" xfId="27"/>
    <cellStyle name="Calculation 2 2" xfId="2601"/>
    <cellStyle name="Calculation 2 3" xfId="2621"/>
    <cellStyle name="Calculation 3" xfId="98"/>
    <cellStyle name="Calculation 3 2" xfId="2606"/>
    <cellStyle name="Calculation 3 3" xfId="2624"/>
    <cellStyle name="Check Cell 2" xfId="28"/>
    <cellStyle name="Check Cell 3" xfId="99"/>
    <cellStyle name="Comma" xfId="2562" builtinId="3"/>
    <cellStyle name="Comma [0] 2" xfId="29"/>
    <cellStyle name="Comma [0] 2 2" xfId="30"/>
    <cellStyle name="Comma [0] 3" xfId="31"/>
    <cellStyle name="Comma 0" xfId="32"/>
    <cellStyle name="Comma 1" xfId="33"/>
    <cellStyle name="Comma 10" xfId="100"/>
    <cellStyle name="Comma 2" xfId="101"/>
    <cellStyle name="Comma 2 2" xfId="102"/>
    <cellStyle name="Comma 25" xfId="103"/>
    <cellStyle name="Comma 3" xfId="104"/>
    <cellStyle name="Comma 3 2" xfId="34"/>
    <cellStyle name="Comma 4" xfId="105"/>
    <cellStyle name="Comma 4 2" xfId="106"/>
    <cellStyle name="Comma 4 2 2" xfId="107"/>
    <cellStyle name="Comma 4 2 2 2" xfId="108"/>
    <cellStyle name="Comma 4 2 2 3" xfId="109"/>
    <cellStyle name="Comma 4 2 3" xfId="110"/>
    <cellStyle name="Comma 4 2 4" xfId="111"/>
    <cellStyle name="Comma 4 2 5" xfId="112"/>
    <cellStyle name="Comma 4 3" xfId="113"/>
    <cellStyle name="Comma 4 3 2" xfId="114"/>
    <cellStyle name="Comma 4 3 3" xfId="115"/>
    <cellStyle name="Comma 4 4" xfId="116"/>
    <cellStyle name="Comma 4 5" xfId="117"/>
    <cellStyle name="Comma 4 8" xfId="118"/>
    <cellStyle name="Comma 5" xfId="119"/>
    <cellStyle name="Comma 58" xfId="120"/>
    <cellStyle name="Comma 59" xfId="121"/>
    <cellStyle name="Comma 6" xfId="122"/>
    <cellStyle name="Comma 6 2" xfId="123"/>
    <cellStyle name="Comma 6 3" xfId="124"/>
    <cellStyle name="Comma 60" xfId="125"/>
    <cellStyle name="Comma 61" xfId="126"/>
    <cellStyle name="Comma 62" xfId="127"/>
    <cellStyle name="Comma 63" xfId="128"/>
    <cellStyle name="Comma 64" xfId="129"/>
    <cellStyle name="Comma 65" xfId="130"/>
    <cellStyle name="Comma 67" xfId="131"/>
    <cellStyle name="Comma 68" xfId="132"/>
    <cellStyle name="Comma 69" xfId="133"/>
    <cellStyle name="Comma 7" xfId="134"/>
    <cellStyle name="Comma 70" xfId="135"/>
    <cellStyle name="Comma 71" xfId="136"/>
    <cellStyle name="Comma 72" xfId="137"/>
    <cellStyle name="Comma 73" xfId="138"/>
    <cellStyle name="Comma 74" xfId="139"/>
    <cellStyle name="Comma 8" xfId="140"/>
    <cellStyle name="Comma 90" xfId="141"/>
    <cellStyle name="Comma 91" xfId="142"/>
    <cellStyle name="Comma 92" xfId="143"/>
    <cellStyle name="Comma0" xfId="144"/>
    <cellStyle name="Currency" xfId="2597" builtinId="4"/>
    <cellStyle name="Currency [0] 2" xfId="35"/>
    <cellStyle name="Currency [0] 2 2" xfId="36"/>
    <cellStyle name="Currency [0] 3" xfId="37"/>
    <cellStyle name="Currency 2" xfId="38"/>
    <cellStyle name="Currency 2 2" xfId="145"/>
    <cellStyle name="Currency 24" xfId="146"/>
    <cellStyle name="Currency 3" xfId="39"/>
    <cellStyle name="Currency 3 2" xfId="40"/>
    <cellStyle name="Currency 4" xfId="147"/>
    <cellStyle name="Currency 5" xfId="148"/>
    <cellStyle name="Currency 5 2" xfId="149"/>
    <cellStyle name="Currency 6" xfId="150"/>
    <cellStyle name="Currency 7" xfId="151"/>
    <cellStyle name="Currency 8" xfId="152"/>
    <cellStyle name="Currency0" xfId="153"/>
    <cellStyle name="Date" xfId="154"/>
    <cellStyle name="Explanatory Text 2" xfId="41"/>
    <cellStyle name="Explanatory Text 3" xfId="155"/>
    <cellStyle name="Fixed" xfId="156"/>
    <cellStyle name="Followed Hyperlink" xfId="2564" builtinId="9" hidden="1"/>
    <cellStyle name="Followed Hyperlink" xfId="2566" builtinId="9" hidden="1"/>
    <cellStyle name="Followed Hyperlink" xfId="2568" builtinId="9" hidden="1"/>
    <cellStyle name="Followed Hyperlink" xfId="2570" builtinId="9" hidden="1"/>
    <cellStyle name="Followed Hyperlink" xfId="2572" builtinId="9" hidden="1"/>
    <cellStyle name="Followed Hyperlink" xfId="2574" builtinId="9" hidden="1"/>
    <cellStyle name="Followed Hyperlink" xfId="2576" builtinId="9" hidden="1"/>
    <cellStyle name="Followed Hyperlink" xfId="2578" builtinId="9" hidden="1"/>
    <cellStyle name="Followed Hyperlink" xfId="2580" builtinId="9" hidden="1"/>
    <cellStyle name="Followed Hyperlink" xfId="2582" builtinId="9" hidden="1"/>
    <cellStyle name="Followed Hyperlink" xfId="2584" builtinId="9" hidden="1"/>
    <cellStyle name="Followed Hyperlink" xfId="2586" builtinId="9" hidden="1"/>
    <cellStyle name="Followed Hyperlink" xfId="2588" builtinId="9" hidden="1"/>
    <cellStyle name="Followed Hyperlink" xfId="2590" builtinId="9" hidden="1"/>
    <cellStyle name="Followed Hyperlink" xfId="2592" builtinId="9" hidden="1"/>
    <cellStyle name="Followed Hyperlink" xfId="2594" builtinId="9" hidden="1"/>
    <cellStyle name="Followed Hyperlink" xfId="2596" builtinId="9" hidden="1"/>
    <cellStyle name="Font: Calibri, 9pt regular" xfId="157"/>
    <cellStyle name="Footnotes: all except top row" xfId="158"/>
    <cellStyle name="Footnotes: top row" xfId="159"/>
    <cellStyle name="Good 2" xfId="42"/>
    <cellStyle name="Good 3" xfId="160"/>
    <cellStyle name="Grey" xfId="161"/>
    <cellStyle name="HEADER" xfId="162"/>
    <cellStyle name="Header: bottom row" xfId="163"/>
    <cellStyle name="Header: top rows" xfId="164"/>
    <cellStyle name="Header1" xfId="165"/>
    <cellStyle name="Header2" xfId="166"/>
    <cellStyle name="Header2 2" xfId="2607"/>
    <cellStyle name="Heading 1 2" xfId="43"/>
    <cellStyle name="Heading 1 3" xfId="167"/>
    <cellStyle name="Heading 2 2" xfId="44"/>
    <cellStyle name="Heading 2 3" xfId="168"/>
    <cellStyle name="Heading 3 2" xfId="45"/>
    <cellStyle name="Heading 3 2 2" xfId="2602"/>
    <cellStyle name="Heading 3 2 2 2" xfId="2632"/>
    <cellStyle name="Heading 3 2 3" xfId="2619"/>
    <cellStyle name="Heading 3 2 3 2" xfId="2638"/>
    <cellStyle name="Heading 3 2 4" xfId="2622"/>
    <cellStyle name="Heading 3 3" xfId="169"/>
    <cellStyle name="Heading 3 3 2" xfId="2608"/>
    <cellStyle name="Heading 3 3 2 2" xfId="2633"/>
    <cellStyle name="Heading 3 3 3" xfId="2615"/>
    <cellStyle name="Heading 3 3 3 2" xfId="2635"/>
    <cellStyle name="Heading 3 3 4" xfId="2625"/>
    <cellStyle name="Heading 4 2" xfId="46"/>
    <cellStyle name="Heading 4 3" xfId="170"/>
    <cellStyle name="Heading1" xfId="171"/>
    <cellStyle name="Heading2" xfId="172"/>
    <cellStyle name="Hidden" xfId="173"/>
    <cellStyle name="HIGHLIGHT" xfId="174"/>
    <cellStyle name="Hyperlink" xfId="2563" builtinId="8" hidden="1"/>
    <cellStyle name="Hyperlink" xfId="2565" builtinId="8" hidden="1"/>
    <cellStyle name="Hyperlink" xfId="2567" builtinId="8" hidden="1"/>
    <cellStyle name="Hyperlink" xfId="2569" builtinId="8" hidden="1"/>
    <cellStyle name="Hyperlink" xfId="2571" builtinId="8" hidden="1"/>
    <cellStyle name="Hyperlink" xfId="2573" builtinId="8" hidden="1"/>
    <cellStyle name="Hyperlink" xfId="2575" builtinId="8" hidden="1"/>
    <cellStyle name="Hyperlink" xfId="2577" builtinId="8" hidden="1"/>
    <cellStyle name="Hyperlink" xfId="2579" builtinId="8" hidden="1"/>
    <cellStyle name="Hyperlink" xfId="2581" builtinId="8" hidden="1"/>
    <cellStyle name="Hyperlink" xfId="2583" builtinId="8" hidden="1"/>
    <cellStyle name="Hyperlink" xfId="2585" builtinId="8" hidden="1"/>
    <cellStyle name="Hyperlink" xfId="2587" builtinId="8" hidden="1"/>
    <cellStyle name="Hyperlink" xfId="2589" builtinId="8" hidden="1"/>
    <cellStyle name="Hyperlink" xfId="2591" builtinId="8" hidden="1"/>
    <cellStyle name="Hyperlink" xfId="2593" builtinId="8" hidden="1"/>
    <cellStyle name="Hyperlink" xfId="2595" builtinId="8" hidden="1"/>
    <cellStyle name="Hyperlink" xfId="2599" builtinId="8"/>
    <cellStyle name="Hyperlink 2" xfId="175"/>
    <cellStyle name="Input [yellow]" xfId="176"/>
    <cellStyle name="Input [yellow] 2" xfId="2609"/>
    <cellStyle name="Input [yellow] 3" xfId="2614"/>
    <cellStyle name="Input [yellow] 3 2" xfId="2634"/>
    <cellStyle name="Input [yellow] 4" xfId="2626"/>
    <cellStyle name="Input 2" xfId="47"/>
    <cellStyle name="Input 2 2" xfId="2603"/>
    <cellStyle name="Input 2 3" xfId="2618"/>
    <cellStyle name="Input 2 3 2" xfId="2637"/>
    <cellStyle name="Input 2 4" xfId="2623"/>
    <cellStyle name="Input 3" xfId="177"/>
    <cellStyle name="Input 3 2" xfId="2610"/>
    <cellStyle name="Input 3 3" xfId="2627"/>
    <cellStyle name="Input 4" xfId="178"/>
    <cellStyle name="Input 4 2" xfId="2611"/>
    <cellStyle name="Input 4 3" xfId="2628"/>
    <cellStyle name="Input 5" xfId="179"/>
    <cellStyle name="Input 5 2" xfId="2612"/>
    <cellStyle name="Input 5 3" xfId="2629"/>
    <cellStyle name="Input 6" xfId="180"/>
    <cellStyle name="Input 6 2" xfId="2613"/>
    <cellStyle name="Input 6 3" xfId="2630"/>
    <cellStyle name="Linked Cell 2" xfId="48"/>
    <cellStyle name="Linked Cell 3" xfId="181"/>
    <cellStyle name="Neutral 2" xfId="49"/>
    <cellStyle name="Neutral 3" xfId="182"/>
    <cellStyle name="no dec" xfId="183"/>
    <cellStyle name="Normal" xfId="0" builtinId="0"/>
    <cellStyle name="Normal - Numbering" xfId="50"/>
    <cellStyle name="Normal - Style1" xfId="184"/>
    <cellStyle name="Normal 10" xfId="51"/>
    <cellStyle name="Normal 10 2" xfId="185"/>
    <cellStyle name="Normal 100" xfId="186"/>
    <cellStyle name="Normal 101" xfId="187"/>
    <cellStyle name="Normal 102" xfId="188"/>
    <cellStyle name="Normal 103" xfId="189"/>
    <cellStyle name="Normal 104" xfId="190"/>
    <cellStyle name="Normal 105" xfId="191"/>
    <cellStyle name="Normal 106" xfId="192"/>
    <cellStyle name="Normal 107" xfId="193"/>
    <cellStyle name="Normal 108" xfId="194"/>
    <cellStyle name="Normal 109" xfId="195"/>
    <cellStyle name="Normal 11" xfId="52"/>
    <cellStyle name="Normal 11 2" xfId="196"/>
    <cellStyle name="Normal 11 2 2" xfId="197"/>
    <cellStyle name="Normal 11 2 3" xfId="198"/>
    <cellStyle name="Normal 11 3" xfId="199"/>
    <cellStyle name="Normal 11 4" xfId="200"/>
    <cellStyle name="Normal 110" xfId="201"/>
    <cellStyle name="Normal 111" xfId="202"/>
    <cellStyle name="Normal 112" xfId="203"/>
    <cellStyle name="Normal 113" xfId="204"/>
    <cellStyle name="Normal 114" xfId="205"/>
    <cellStyle name="Normal 115" xfId="206"/>
    <cellStyle name="Normal 116" xfId="207"/>
    <cellStyle name="Normal 117" xfId="208"/>
    <cellStyle name="Normal 118" xfId="209"/>
    <cellStyle name="Normal 119" xfId="210"/>
    <cellStyle name="Normal 12" xfId="53"/>
    <cellStyle name="Normal 12 2" xfId="211"/>
    <cellStyle name="Normal 12 3" xfId="212"/>
    <cellStyle name="Normal 120" xfId="213"/>
    <cellStyle name="Normal 121" xfId="214"/>
    <cellStyle name="Normal 122" xfId="215"/>
    <cellStyle name="Normal 123" xfId="216"/>
    <cellStyle name="Normal 124" xfId="217"/>
    <cellStyle name="Normal 125" xfId="218"/>
    <cellStyle name="Normal 126" xfId="219"/>
    <cellStyle name="Normal 127" xfId="220"/>
    <cellStyle name="Normal 128" xfId="221"/>
    <cellStyle name="Normal 129" xfId="222"/>
    <cellStyle name="Normal 13" xfId="223"/>
    <cellStyle name="Normal 13 2" xfId="224"/>
    <cellStyle name="Normal 13 3" xfId="225"/>
    <cellStyle name="Normal 130" xfId="226"/>
    <cellStyle name="Normal 131" xfId="227"/>
    <cellStyle name="Normal 132" xfId="228"/>
    <cellStyle name="Normal 133" xfId="229"/>
    <cellStyle name="Normal 134" xfId="230"/>
    <cellStyle name="Normal 135" xfId="231"/>
    <cellStyle name="Normal 136" xfId="232"/>
    <cellStyle name="Normal 137" xfId="233"/>
    <cellStyle name="Normal 138" xfId="234"/>
    <cellStyle name="Normal 139" xfId="235"/>
    <cellStyle name="Normal 14" xfId="236"/>
    <cellStyle name="Normal 14 2" xfId="237"/>
    <cellStyle name="Normal 14 2 2" xfId="238"/>
    <cellStyle name="Normal 14 2 3" xfId="239"/>
    <cellStyle name="Normal 14 3" xfId="240"/>
    <cellStyle name="Normal 14 4" xfId="241"/>
    <cellStyle name="Normal 140" xfId="242"/>
    <cellStyle name="Normal 141" xfId="243"/>
    <cellStyle name="Normal 142" xfId="244"/>
    <cellStyle name="Normal 143" xfId="245"/>
    <cellStyle name="Normal 144" xfId="246"/>
    <cellStyle name="Normal 145" xfId="247"/>
    <cellStyle name="Normal 146" xfId="248"/>
    <cellStyle name="Normal 147" xfId="249"/>
    <cellStyle name="Normal 148" xfId="250"/>
    <cellStyle name="Normal 149" xfId="251"/>
    <cellStyle name="Normal 15" xfId="252"/>
    <cellStyle name="Normal 15 2" xfId="253"/>
    <cellStyle name="Normal 15 3" xfId="254"/>
    <cellStyle name="Normal 150" xfId="255"/>
    <cellStyle name="Normal 151" xfId="256"/>
    <cellStyle name="Normal 152" xfId="257"/>
    <cellStyle name="Normal 153" xfId="258"/>
    <cellStyle name="Normal 154" xfId="259"/>
    <cellStyle name="Normal 155" xfId="260"/>
    <cellStyle name="Normal 156" xfId="261"/>
    <cellStyle name="Normal 157" xfId="262"/>
    <cellStyle name="Normal 158" xfId="263"/>
    <cellStyle name="Normal 159" xfId="264"/>
    <cellStyle name="Normal 16" xfId="265"/>
    <cellStyle name="Normal 16 2" xfId="266"/>
    <cellStyle name="Normal 16 2 2" xfId="267"/>
    <cellStyle name="Normal 16 2 3" xfId="268"/>
    <cellStyle name="Normal 16 3" xfId="269"/>
    <cellStyle name="Normal 16 4" xfId="270"/>
    <cellStyle name="Normal 160" xfId="271"/>
    <cellStyle name="Normal 161" xfId="272"/>
    <cellStyle name="Normal 162" xfId="273"/>
    <cellStyle name="Normal 163" xfId="274"/>
    <cellStyle name="Normal 164" xfId="275"/>
    <cellStyle name="Normal 165" xfId="276"/>
    <cellStyle name="Normal 166" xfId="277"/>
    <cellStyle name="Normal 167" xfId="278"/>
    <cellStyle name="Normal 168" xfId="279"/>
    <cellStyle name="Normal 169" xfId="280"/>
    <cellStyle name="Normal 17" xfId="281"/>
    <cellStyle name="Normal 17 2" xfId="282"/>
    <cellStyle name="Normal 17 2 2" xfId="283"/>
    <cellStyle name="Normal 17 2 3" xfId="284"/>
    <cellStyle name="Normal 17 3" xfId="285"/>
    <cellStyle name="Normal 17 4" xfId="286"/>
    <cellStyle name="Normal 170" xfId="287"/>
    <cellStyle name="Normal 171" xfId="288"/>
    <cellStyle name="Normal 172" xfId="289"/>
    <cellStyle name="Normal 173" xfId="290"/>
    <cellStyle name="Normal 174" xfId="291"/>
    <cellStyle name="Normal 175" xfId="292"/>
    <cellStyle name="Normal 176" xfId="293"/>
    <cellStyle name="Normal 177" xfId="294"/>
    <cellStyle name="Normal 178" xfId="295"/>
    <cellStyle name="Normal 179" xfId="296"/>
    <cellStyle name="Normal 18" xfId="297"/>
    <cellStyle name="Normal 18 2" xfId="298"/>
    <cellStyle name="Normal 18 2 2" xfId="299"/>
    <cellStyle name="Normal 18 2 3" xfId="300"/>
    <cellStyle name="Normal 18 3" xfId="301"/>
    <cellStyle name="Normal 18 4" xfId="302"/>
    <cellStyle name="Normal 180" xfId="303"/>
    <cellStyle name="Normal 181" xfId="304"/>
    <cellStyle name="Normal 182" xfId="305"/>
    <cellStyle name="Normal 183" xfId="306"/>
    <cellStyle name="Normal 184" xfId="307"/>
    <cellStyle name="Normal 185" xfId="308"/>
    <cellStyle name="Normal 186" xfId="309"/>
    <cellStyle name="Normal 187" xfId="310"/>
    <cellStyle name="Normal 188" xfId="311"/>
    <cellStyle name="Normal 189" xfId="312"/>
    <cellStyle name="Normal 19" xfId="313"/>
    <cellStyle name="Normal 190" xfId="314"/>
    <cellStyle name="Normal 191" xfId="315"/>
    <cellStyle name="Normal 192" xfId="316"/>
    <cellStyle name="Normal 193" xfId="317"/>
    <cellStyle name="Normal 194" xfId="318"/>
    <cellStyle name="Normal 195" xfId="319"/>
    <cellStyle name="Normal 196" xfId="320"/>
    <cellStyle name="Normal 197" xfId="321"/>
    <cellStyle name="Normal 198" xfId="322"/>
    <cellStyle name="Normal 199" xfId="323"/>
    <cellStyle name="Normal 2" xfId="1"/>
    <cellStyle name="Normal 2 10" xfId="324"/>
    <cellStyle name="Normal 2 10 10" xfId="325"/>
    <cellStyle name="Normal 2 10 11" xfId="326"/>
    <cellStyle name="Normal 2 10 12" xfId="327"/>
    <cellStyle name="Normal 2 10 13" xfId="328"/>
    <cellStyle name="Normal 2 10 14" xfId="329"/>
    <cellStyle name="Normal 2 10 15" xfId="330"/>
    <cellStyle name="Normal 2 10 16" xfId="331"/>
    <cellStyle name="Normal 2 10 17" xfId="332"/>
    <cellStyle name="Normal 2 10 18" xfId="333"/>
    <cellStyle name="Normal 2 10 19" xfId="334"/>
    <cellStyle name="Normal 2 10 2" xfId="335"/>
    <cellStyle name="Normal 2 10 20" xfId="336"/>
    <cellStyle name="Normal 2 10 21" xfId="337"/>
    <cellStyle name="Normal 2 10 22" xfId="338"/>
    <cellStyle name="Normal 2 10 23" xfId="339"/>
    <cellStyle name="Normal 2 10 3" xfId="340"/>
    <cellStyle name="Normal 2 10 4" xfId="341"/>
    <cellStyle name="Normal 2 10 5" xfId="342"/>
    <cellStyle name="Normal 2 10 6" xfId="343"/>
    <cellStyle name="Normal 2 10 7" xfId="344"/>
    <cellStyle name="Normal 2 10 8" xfId="345"/>
    <cellStyle name="Normal 2 10 9" xfId="346"/>
    <cellStyle name="Normal 2 11" xfId="347"/>
    <cellStyle name="Normal 2 11 10" xfId="348"/>
    <cellStyle name="Normal 2 11 11" xfId="349"/>
    <cellStyle name="Normal 2 11 12" xfId="350"/>
    <cellStyle name="Normal 2 11 13" xfId="351"/>
    <cellStyle name="Normal 2 11 14" xfId="352"/>
    <cellStyle name="Normal 2 11 15" xfId="353"/>
    <cellStyle name="Normal 2 11 16" xfId="354"/>
    <cellStyle name="Normal 2 11 17" xfId="355"/>
    <cellStyle name="Normal 2 11 18" xfId="356"/>
    <cellStyle name="Normal 2 11 19" xfId="357"/>
    <cellStyle name="Normal 2 11 2" xfId="358"/>
    <cellStyle name="Normal 2 11 20" xfId="359"/>
    <cellStyle name="Normal 2 11 21" xfId="360"/>
    <cellStyle name="Normal 2 11 22" xfId="361"/>
    <cellStyle name="Normal 2 11 23" xfId="362"/>
    <cellStyle name="Normal 2 11 3" xfId="363"/>
    <cellStyle name="Normal 2 11 4" xfId="364"/>
    <cellStyle name="Normal 2 11 5" xfId="365"/>
    <cellStyle name="Normal 2 11 6" xfId="366"/>
    <cellStyle name="Normal 2 11 7" xfId="367"/>
    <cellStyle name="Normal 2 11 8" xfId="368"/>
    <cellStyle name="Normal 2 11 9" xfId="369"/>
    <cellStyle name="Normal 2 12" xfId="370"/>
    <cellStyle name="Normal 2 12 10" xfId="371"/>
    <cellStyle name="Normal 2 12 11" xfId="372"/>
    <cellStyle name="Normal 2 12 12" xfId="373"/>
    <cellStyle name="Normal 2 12 13" xfId="374"/>
    <cellStyle name="Normal 2 12 14" xfId="375"/>
    <cellStyle name="Normal 2 12 15" xfId="376"/>
    <cellStyle name="Normal 2 12 16" xfId="377"/>
    <cellStyle name="Normal 2 12 17" xfId="378"/>
    <cellStyle name="Normal 2 12 18" xfId="379"/>
    <cellStyle name="Normal 2 12 19" xfId="380"/>
    <cellStyle name="Normal 2 12 2" xfId="381"/>
    <cellStyle name="Normal 2 12 20" xfId="382"/>
    <cellStyle name="Normal 2 12 21" xfId="383"/>
    <cellStyle name="Normal 2 12 22" xfId="384"/>
    <cellStyle name="Normal 2 12 23" xfId="385"/>
    <cellStyle name="Normal 2 12 3" xfId="386"/>
    <cellStyle name="Normal 2 12 4" xfId="387"/>
    <cellStyle name="Normal 2 12 5" xfId="388"/>
    <cellStyle name="Normal 2 12 6" xfId="389"/>
    <cellStyle name="Normal 2 12 7" xfId="390"/>
    <cellStyle name="Normal 2 12 8" xfId="391"/>
    <cellStyle name="Normal 2 12 9" xfId="392"/>
    <cellStyle name="Normal 2 13" xfId="393"/>
    <cellStyle name="Normal 2 13 10" xfId="394"/>
    <cellStyle name="Normal 2 13 11" xfId="395"/>
    <cellStyle name="Normal 2 13 12" xfId="396"/>
    <cellStyle name="Normal 2 13 13" xfId="397"/>
    <cellStyle name="Normal 2 13 14" xfId="398"/>
    <cellStyle name="Normal 2 13 15" xfId="399"/>
    <cellStyle name="Normal 2 13 16" xfId="400"/>
    <cellStyle name="Normal 2 13 17" xfId="401"/>
    <cellStyle name="Normal 2 13 18" xfId="402"/>
    <cellStyle name="Normal 2 13 19" xfId="403"/>
    <cellStyle name="Normal 2 13 2" xfId="404"/>
    <cellStyle name="Normal 2 13 20" xfId="405"/>
    <cellStyle name="Normal 2 13 21" xfId="406"/>
    <cellStyle name="Normal 2 13 22" xfId="407"/>
    <cellStyle name="Normal 2 13 23" xfId="408"/>
    <cellStyle name="Normal 2 13 3" xfId="409"/>
    <cellStyle name="Normal 2 13 4" xfId="410"/>
    <cellStyle name="Normal 2 13 5" xfId="411"/>
    <cellStyle name="Normal 2 13 6" xfId="412"/>
    <cellStyle name="Normal 2 13 7" xfId="413"/>
    <cellStyle name="Normal 2 13 8" xfId="414"/>
    <cellStyle name="Normal 2 13 9" xfId="415"/>
    <cellStyle name="Normal 2 14" xfId="416"/>
    <cellStyle name="Normal 2 14 10" xfId="417"/>
    <cellStyle name="Normal 2 14 11" xfId="418"/>
    <cellStyle name="Normal 2 14 12" xfId="419"/>
    <cellStyle name="Normal 2 14 13" xfId="420"/>
    <cellStyle name="Normal 2 14 14" xfId="421"/>
    <cellStyle name="Normal 2 14 15" xfId="422"/>
    <cellStyle name="Normal 2 14 16" xfId="423"/>
    <cellStyle name="Normal 2 14 17" xfId="424"/>
    <cellStyle name="Normal 2 14 18" xfId="425"/>
    <cellStyle name="Normal 2 14 19" xfId="426"/>
    <cellStyle name="Normal 2 14 2" xfId="427"/>
    <cellStyle name="Normal 2 14 20" xfId="428"/>
    <cellStyle name="Normal 2 14 21" xfId="429"/>
    <cellStyle name="Normal 2 14 22" xfId="430"/>
    <cellStyle name="Normal 2 14 23" xfId="431"/>
    <cellStyle name="Normal 2 14 3" xfId="432"/>
    <cellStyle name="Normal 2 14 4" xfId="433"/>
    <cellStyle name="Normal 2 14 5" xfId="434"/>
    <cellStyle name="Normal 2 14 6" xfId="435"/>
    <cellStyle name="Normal 2 14 7" xfId="436"/>
    <cellStyle name="Normal 2 14 8" xfId="437"/>
    <cellStyle name="Normal 2 14 9" xfId="438"/>
    <cellStyle name="Normal 2 15" xfId="439"/>
    <cellStyle name="Normal 2 15 10" xfId="440"/>
    <cellStyle name="Normal 2 15 11" xfId="441"/>
    <cellStyle name="Normal 2 15 12" xfId="442"/>
    <cellStyle name="Normal 2 15 13" xfId="443"/>
    <cellStyle name="Normal 2 15 14" xfId="444"/>
    <cellStyle name="Normal 2 15 15" xfId="445"/>
    <cellStyle name="Normal 2 15 16" xfId="446"/>
    <cellStyle name="Normal 2 15 17" xfId="447"/>
    <cellStyle name="Normal 2 15 18" xfId="448"/>
    <cellStyle name="Normal 2 15 19" xfId="449"/>
    <cellStyle name="Normal 2 15 2" xfId="450"/>
    <cellStyle name="Normal 2 15 20" xfId="451"/>
    <cellStyle name="Normal 2 15 21" xfId="452"/>
    <cellStyle name="Normal 2 15 22" xfId="453"/>
    <cellStyle name="Normal 2 15 23" xfId="454"/>
    <cellStyle name="Normal 2 15 3" xfId="455"/>
    <cellStyle name="Normal 2 15 4" xfId="456"/>
    <cellStyle name="Normal 2 15 5" xfId="457"/>
    <cellStyle name="Normal 2 15 6" xfId="458"/>
    <cellStyle name="Normal 2 15 7" xfId="459"/>
    <cellStyle name="Normal 2 15 8" xfId="460"/>
    <cellStyle name="Normal 2 15 9" xfId="461"/>
    <cellStyle name="Normal 2 16" xfId="462"/>
    <cellStyle name="Normal 2 16 10" xfId="463"/>
    <cellStyle name="Normal 2 16 11" xfId="464"/>
    <cellStyle name="Normal 2 16 12" xfId="465"/>
    <cellStyle name="Normal 2 16 13" xfId="466"/>
    <cellStyle name="Normal 2 16 14" xfId="467"/>
    <cellStyle name="Normal 2 16 15" xfId="468"/>
    <cellStyle name="Normal 2 16 16" xfId="469"/>
    <cellStyle name="Normal 2 16 17" xfId="470"/>
    <cellStyle name="Normal 2 16 18" xfId="471"/>
    <cellStyle name="Normal 2 16 19" xfId="472"/>
    <cellStyle name="Normal 2 16 2" xfId="473"/>
    <cellStyle name="Normal 2 16 20" xfId="474"/>
    <cellStyle name="Normal 2 16 21" xfId="475"/>
    <cellStyle name="Normal 2 16 22" xfId="476"/>
    <cellStyle name="Normal 2 16 23" xfId="477"/>
    <cellStyle name="Normal 2 16 3" xfId="478"/>
    <cellStyle name="Normal 2 16 4" xfId="479"/>
    <cellStyle name="Normal 2 16 5" xfId="480"/>
    <cellStyle name="Normal 2 16 6" xfId="481"/>
    <cellStyle name="Normal 2 16 7" xfId="482"/>
    <cellStyle name="Normal 2 16 8" xfId="483"/>
    <cellStyle name="Normal 2 16 9" xfId="484"/>
    <cellStyle name="Normal 2 17" xfId="485"/>
    <cellStyle name="Normal 2 17 10" xfId="486"/>
    <cellStyle name="Normal 2 17 11" xfId="487"/>
    <cellStyle name="Normal 2 17 12" xfId="488"/>
    <cellStyle name="Normal 2 17 13" xfId="489"/>
    <cellStyle name="Normal 2 17 14" xfId="490"/>
    <cellStyle name="Normal 2 17 15" xfId="491"/>
    <cellStyle name="Normal 2 17 16" xfId="492"/>
    <cellStyle name="Normal 2 17 17" xfId="493"/>
    <cellStyle name="Normal 2 17 18" xfId="494"/>
    <cellStyle name="Normal 2 17 19" xfId="495"/>
    <cellStyle name="Normal 2 17 2" xfId="496"/>
    <cellStyle name="Normal 2 17 20" xfId="497"/>
    <cellStyle name="Normal 2 17 21" xfId="498"/>
    <cellStyle name="Normal 2 17 22" xfId="499"/>
    <cellStyle name="Normal 2 17 23" xfId="500"/>
    <cellStyle name="Normal 2 17 3" xfId="501"/>
    <cellStyle name="Normal 2 17 4" xfId="502"/>
    <cellStyle name="Normal 2 17 5" xfId="503"/>
    <cellStyle name="Normal 2 17 6" xfId="504"/>
    <cellStyle name="Normal 2 17 7" xfId="505"/>
    <cellStyle name="Normal 2 17 8" xfId="506"/>
    <cellStyle name="Normal 2 17 9" xfId="507"/>
    <cellStyle name="Normal 2 18" xfId="508"/>
    <cellStyle name="Normal 2 18 10" xfId="509"/>
    <cellStyle name="Normal 2 18 11" xfId="510"/>
    <cellStyle name="Normal 2 18 12" xfId="511"/>
    <cellStyle name="Normal 2 18 13" xfId="512"/>
    <cellStyle name="Normal 2 18 14" xfId="513"/>
    <cellStyle name="Normal 2 18 15" xfId="514"/>
    <cellStyle name="Normal 2 18 16" xfId="515"/>
    <cellStyle name="Normal 2 18 17" xfId="516"/>
    <cellStyle name="Normal 2 18 18" xfId="517"/>
    <cellStyle name="Normal 2 18 19" xfId="518"/>
    <cellStyle name="Normal 2 18 2" xfId="519"/>
    <cellStyle name="Normal 2 18 20" xfId="520"/>
    <cellStyle name="Normal 2 18 21" xfId="521"/>
    <cellStyle name="Normal 2 18 22" xfId="522"/>
    <cellStyle name="Normal 2 18 23" xfId="523"/>
    <cellStyle name="Normal 2 18 3" xfId="524"/>
    <cellStyle name="Normal 2 18 4" xfId="525"/>
    <cellStyle name="Normal 2 18 5" xfId="526"/>
    <cellStyle name="Normal 2 18 6" xfId="527"/>
    <cellStyle name="Normal 2 18 7" xfId="528"/>
    <cellStyle name="Normal 2 18 8" xfId="529"/>
    <cellStyle name="Normal 2 18 9" xfId="530"/>
    <cellStyle name="Normal 2 19" xfId="531"/>
    <cellStyle name="Normal 2 19 10" xfId="532"/>
    <cellStyle name="Normal 2 19 11" xfId="533"/>
    <cellStyle name="Normal 2 19 12" xfId="534"/>
    <cellStyle name="Normal 2 19 13" xfId="535"/>
    <cellStyle name="Normal 2 19 14" xfId="536"/>
    <cellStyle name="Normal 2 19 15" xfId="537"/>
    <cellStyle name="Normal 2 19 16" xfId="538"/>
    <cellStyle name="Normal 2 19 17" xfId="539"/>
    <cellStyle name="Normal 2 19 18" xfId="540"/>
    <cellStyle name="Normal 2 19 19" xfId="541"/>
    <cellStyle name="Normal 2 19 2" xfId="542"/>
    <cellStyle name="Normal 2 19 20" xfId="543"/>
    <cellStyle name="Normal 2 19 21" xfId="544"/>
    <cellStyle name="Normal 2 19 22" xfId="545"/>
    <cellStyle name="Normal 2 19 23" xfId="546"/>
    <cellStyle name="Normal 2 19 3" xfId="547"/>
    <cellStyle name="Normal 2 19 4" xfId="548"/>
    <cellStyle name="Normal 2 19 5" xfId="549"/>
    <cellStyle name="Normal 2 19 6" xfId="550"/>
    <cellStyle name="Normal 2 19 7" xfId="551"/>
    <cellStyle name="Normal 2 19 8" xfId="552"/>
    <cellStyle name="Normal 2 19 9" xfId="553"/>
    <cellStyle name="Normal 2 2" xfId="54"/>
    <cellStyle name="Normal 2 20" xfId="554"/>
    <cellStyle name="Normal 2 20 10" xfId="555"/>
    <cellStyle name="Normal 2 20 11" xfId="556"/>
    <cellStyle name="Normal 2 20 12" xfId="557"/>
    <cellStyle name="Normal 2 20 13" xfId="558"/>
    <cellStyle name="Normal 2 20 14" xfId="559"/>
    <cellStyle name="Normal 2 20 15" xfId="560"/>
    <cellStyle name="Normal 2 20 16" xfId="561"/>
    <cellStyle name="Normal 2 20 17" xfId="562"/>
    <cellStyle name="Normal 2 20 18" xfId="563"/>
    <cellStyle name="Normal 2 20 19" xfId="564"/>
    <cellStyle name="Normal 2 20 2" xfId="565"/>
    <cellStyle name="Normal 2 20 20" xfId="566"/>
    <cellStyle name="Normal 2 20 21" xfId="567"/>
    <cellStyle name="Normal 2 20 22" xfId="568"/>
    <cellStyle name="Normal 2 20 23" xfId="569"/>
    <cellStyle name="Normal 2 20 3" xfId="570"/>
    <cellStyle name="Normal 2 20 4" xfId="571"/>
    <cellStyle name="Normal 2 20 5" xfId="572"/>
    <cellStyle name="Normal 2 20 6" xfId="573"/>
    <cellStyle name="Normal 2 20 7" xfId="574"/>
    <cellStyle name="Normal 2 20 8" xfId="575"/>
    <cellStyle name="Normal 2 20 9" xfId="576"/>
    <cellStyle name="Normal 2 21" xfId="577"/>
    <cellStyle name="Normal 2 21 10" xfId="578"/>
    <cellStyle name="Normal 2 21 11" xfId="579"/>
    <cellStyle name="Normal 2 21 12" xfId="580"/>
    <cellStyle name="Normal 2 21 13" xfId="581"/>
    <cellStyle name="Normal 2 21 14" xfId="582"/>
    <cellStyle name="Normal 2 21 15" xfId="583"/>
    <cellStyle name="Normal 2 21 16" xfId="584"/>
    <cellStyle name="Normal 2 21 17" xfId="585"/>
    <cellStyle name="Normal 2 21 18" xfId="586"/>
    <cellStyle name="Normal 2 21 19" xfId="587"/>
    <cellStyle name="Normal 2 21 2" xfId="588"/>
    <cellStyle name="Normal 2 21 20" xfId="589"/>
    <cellStyle name="Normal 2 21 21" xfId="590"/>
    <cellStyle name="Normal 2 21 22" xfId="591"/>
    <cellStyle name="Normal 2 21 23" xfId="592"/>
    <cellStyle name="Normal 2 21 3" xfId="593"/>
    <cellStyle name="Normal 2 21 4" xfId="594"/>
    <cellStyle name="Normal 2 21 5" xfId="595"/>
    <cellStyle name="Normal 2 21 6" xfId="596"/>
    <cellStyle name="Normal 2 21 7" xfId="597"/>
    <cellStyle name="Normal 2 21 8" xfId="598"/>
    <cellStyle name="Normal 2 21 9" xfId="599"/>
    <cellStyle name="Normal 2 22" xfId="600"/>
    <cellStyle name="Normal 2 22 10" xfId="601"/>
    <cellStyle name="Normal 2 22 11" xfId="602"/>
    <cellStyle name="Normal 2 22 12" xfId="603"/>
    <cellStyle name="Normal 2 22 13" xfId="604"/>
    <cellStyle name="Normal 2 22 14" xfId="605"/>
    <cellStyle name="Normal 2 22 15" xfId="606"/>
    <cellStyle name="Normal 2 22 16" xfId="607"/>
    <cellStyle name="Normal 2 22 17" xfId="608"/>
    <cellStyle name="Normal 2 22 18" xfId="609"/>
    <cellStyle name="Normal 2 22 19" xfId="610"/>
    <cellStyle name="Normal 2 22 2" xfId="611"/>
    <cellStyle name="Normal 2 22 20" xfId="612"/>
    <cellStyle name="Normal 2 22 21" xfId="613"/>
    <cellStyle name="Normal 2 22 22" xfId="614"/>
    <cellStyle name="Normal 2 22 23" xfId="615"/>
    <cellStyle name="Normal 2 22 3" xfId="616"/>
    <cellStyle name="Normal 2 22 4" xfId="617"/>
    <cellStyle name="Normal 2 22 5" xfId="618"/>
    <cellStyle name="Normal 2 22 6" xfId="619"/>
    <cellStyle name="Normal 2 22 7" xfId="620"/>
    <cellStyle name="Normal 2 22 8" xfId="621"/>
    <cellStyle name="Normal 2 22 9" xfId="622"/>
    <cellStyle name="Normal 2 23" xfId="623"/>
    <cellStyle name="Normal 2 23 10" xfId="624"/>
    <cellStyle name="Normal 2 23 11" xfId="625"/>
    <cellStyle name="Normal 2 23 12" xfId="626"/>
    <cellStyle name="Normal 2 23 13" xfId="627"/>
    <cellStyle name="Normal 2 23 14" xfId="628"/>
    <cellStyle name="Normal 2 23 15" xfId="629"/>
    <cellStyle name="Normal 2 23 16" xfId="630"/>
    <cellStyle name="Normal 2 23 17" xfId="631"/>
    <cellStyle name="Normal 2 23 18" xfId="632"/>
    <cellStyle name="Normal 2 23 19" xfId="633"/>
    <cellStyle name="Normal 2 23 2" xfId="634"/>
    <cellStyle name="Normal 2 23 20" xfId="635"/>
    <cellStyle name="Normal 2 23 21" xfId="636"/>
    <cellStyle name="Normal 2 23 22" xfId="637"/>
    <cellStyle name="Normal 2 23 23" xfId="638"/>
    <cellStyle name="Normal 2 23 3" xfId="639"/>
    <cellStyle name="Normal 2 23 4" xfId="640"/>
    <cellStyle name="Normal 2 23 5" xfId="641"/>
    <cellStyle name="Normal 2 23 6" xfId="642"/>
    <cellStyle name="Normal 2 23 7" xfId="643"/>
    <cellStyle name="Normal 2 23 8" xfId="644"/>
    <cellStyle name="Normal 2 23 9" xfId="645"/>
    <cellStyle name="Normal 2 24" xfId="646"/>
    <cellStyle name="Normal 2 24 10" xfId="647"/>
    <cellStyle name="Normal 2 24 11" xfId="648"/>
    <cellStyle name="Normal 2 24 12" xfId="649"/>
    <cellStyle name="Normal 2 24 13" xfId="650"/>
    <cellStyle name="Normal 2 24 14" xfId="651"/>
    <cellStyle name="Normal 2 24 15" xfId="652"/>
    <cellStyle name="Normal 2 24 16" xfId="653"/>
    <cellStyle name="Normal 2 24 17" xfId="654"/>
    <cellStyle name="Normal 2 24 18" xfId="655"/>
    <cellStyle name="Normal 2 24 19" xfId="656"/>
    <cellStyle name="Normal 2 24 2" xfId="657"/>
    <cellStyle name="Normal 2 24 20" xfId="658"/>
    <cellStyle name="Normal 2 24 21" xfId="659"/>
    <cellStyle name="Normal 2 24 22" xfId="660"/>
    <cellStyle name="Normal 2 24 23" xfId="661"/>
    <cellStyle name="Normal 2 24 3" xfId="662"/>
    <cellStyle name="Normal 2 24 4" xfId="663"/>
    <cellStyle name="Normal 2 24 5" xfId="664"/>
    <cellStyle name="Normal 2 24 6" xfId="665"/>
    <cellStyle name="Normal 2 24 7" xfId="666"/>
    <cellStyle name="Normal 2 24 8" xfId="667"/>
    <cellStyle name="Normal 2 24 9" xfId="668"/>
    <cellStyle name="Normal 2 25" xfId="669"/>
    <cellStyle name="Normal 2 25 10" xfId="670"/>
    <cellStyle name="Normal 2 25 11" xfId="671"/>
    <cellStyle name="Normal 2 25 12" xfId="672"/>
    <cellStyle name="Normal 2 25 13" xfId="673"/>
    <cellStyle name="Normal 2 25 14" xfId="674"/>
    <cellStyle name="Normal 2 25 15" xfId="675"/>
    <cellStyle name="Normal 2 25 16" xfId="676"/>
    <cellStyle name="Normal 2 25 17" xfId="677"/>
    <cellStyle name="Normal 2 25 18" xfId="678"/>
    <cellStyle name="Normal 2 25 19" xfId="679"/>
    <cellStyle name="Normal 2 25 2" xfId="680"/>
    <cellStyle name="Normal 2 25 20" xfId="681"/>
    <cellStyle name="Normal 2 25 21" xfId="682"/>
    <cellStyle name="Normal 2 25 22" xfId="683"/>
    <cellStyle name="Normal 2 25 23" xfId="684"/>
    <cellStyle name="Normal 2 25 3" xfId="685"/>
    <cellStyle name="Normal 2 25 4" xfId="686"/>
    <cellStyle name="Normal 2 25 5" xfId="687"/>
    <cellStyle name="Normal 2 25 6" xfId="688"/>
    <cellStyle name="Normal 2 25 7" xfId="689"/>
    <cellStyle name="Normal 2 25 8" xfId="690"/>
    <cellStyle name="Normal 2 25 9" xfId="691"/>
    <cellStyle name="Normal 2 26" xfId="692"/>
    <cellStyle name="Normal 2 26 10" xfId="693"/>
    <cellStyle name="Normal 2 26 11" xfId="694"/>
    <cellStyle name="Normal 2 26 12" xfId="695"/>
    <cellStyle name="Normal 2 26 13" xfId="696"/>
    <cellStyle name="Normal 2 26 14" xfId="697"/>
    <cellStyle name="Normal 2 26 15" xfId="698"/>
    <cellStyle name="Normal 2 26 16" xfId="699"/>
    <cellStyle name="Normal 2 26 17" xfId="700"/>
    <cellStyle name="Normal 2 26 18" xfId="701"/>
    <cellStyle name="Normal 2 26 19" xfId="702"/>
    <cellStyle name="Normal 2 26 2" xfId="703"/>
    <cellStyle name="Normal 2 26 20" xfId="704"/>
    <cellStyle name="Normal 2 26 21" xfId="705"/>
    <cellStyle name="Normal 2 26 22" xfId="706"/>
    <cellStyle name="Normal 2 26 23" xfId="707"/>
    <cellStyle name="Normal 2 26 3" xfId="708"/>
    <cellStyle name="Normal 2 26 4" xfId="709"/>
    <cellStyle name="Normal 2 26 5" xfId="710"/>
    <cellStyle name="Normal 2 26 6" xfId="711"/>
    <cellStyle name="Normal 2 26 7" xfId="712"/>
    <cellStyle name="Normal 2 26 8" xfId="713"/>
    <cellStyle name="Normal 2 26 9" xfId="714"/>
    <cellStyle name="Normal 2 27" xfId="715"/>
    <cellStyle name="Normal 2 27 10" xfId="716"/>
    <cellStyle name="Normal 2 27 11" xfId="717"/>
    <cellStyle name="Normal 2 27 12" xfId="718"/>
    <cellStyle name="Normal 2 27 13" xfId="719"/>
    <cellStyle name="Normal 2 27 14" xfId="720"/>
    <cellStyle name="Normal 2 27 15" xfId="721"/>
    <cellStyle name="Normal 2 27 16" xfId="722"/>
    <cellStyle name="Normal 2 27 17" xfId="723"/>
    <cellStyle name="Normal 2 27 18" xfId="724"/>
    <cellStyle name="Normal 2 27 19" xfId="725"/>
    <cellStyle name="Normal 2 27 2" xfId="726"/>
    <cellStyle name="Normal 2 27 20" xfId="727"/>
    <cellStyle name="Normal 2 27 21" xfId="728"/>
    <cellStyle name="Normal 2 27 22" xfId="729"/>
    <cellStyle name="Normal 2 27 23" xfId="730"/>
    <cellStyle name="Normal 2 27 3" xfId="731"/>
    <cellStyle name="Normal 2 27 4" xfId="732"/>
    <cellStyle name="Normal 2 27 5" xfId="733"/>
    <cellStyle name="Normal 2 27 6" xfId="734"/>
    <cellStyle name="Normal 2 27 7" xfId="735"/>
    <cellStyle name="Normal 2 27 8" xfId="736"/>
    <cellStyle name="Normal 2 27 9" xfId="737"/>
    <cellStyle name="Normal 2 28" xfId="738"/>
    <cellStyle name="Normal 2 28 10" xfId="739"/>
    <cellStyle name="Normal 2 28 11" xfId="740"/>
    <cellStyle name="Normal 2 28 12" xfId="741"/>
    <cellStyle name="Normal 2 28 13" xfId="742"/>
    <cellStyle name="Normal 2 28 14" xfId="743"/>
    <cellStyle name="Normal 2 28 15" xfId="744"/>
    <cellStyle name="Normal 2 28 16" xfId="745"/>
    <cellStyle name="Normal 2 28 17" xfId="746"/>
    <cellStyle name="Normal 2 28 18" xfId="747"/>
    <cellStyle name="Normal 2 28 19" xfId="748"/>
    <cellStyle name="Normal 2 28 2" xfId="749"/>
    <cellStyle name="Normal 2 28 20" xfId="750"/>
    <cellStyle name="Normal 2 28 21" xfId="751"/>
    <cellStyle name="Normal 2 28 22" xfId="752"/>
    <cellStyle name="Normal 2 28 23" xfId="753"/>
    <cellStyle name="Normal 2 28 3" xfId="754"/>
    <cellStyle name="Normal 2 28 4" xfId="755"/>
    <cellStyle name="Normal 2 28 5" xfId="756"/>
    <cellStyle name="Normal 2 28 6" xfId="757"/>
    <cellStyle name="Normal 2 28 7" xfId="758"/>
    <cellStyle name="Normal 2 28 8" xfId="759"/>
    <cellStyle name="Normal 2 28 9" xfId="760"/>
    <cellStyle name="Normal 2 29" xfId="761"/>
    <cellStyle name="Normal 2 29 10" xfId="762"/>
    <cellStyle name="Normal 2 29 11" xfId="763"/>
    <cellStyle name="Normal 2 29 12" xfId="764"/>
    <cellStyle name="Normal 2 29 13" xfId="765"/>
    <cellStyle name="Normal 2 29 14" xfId="766"/>
    <cellStyle name="Normal 2 29 15" xfId="767"/>
    <cellStyle name="Normal 2 29 16" xfId="768"/>
    <cellStyle name="Normal 2 29 17" xfId="769"/>
    <cellStyle name="Normal 2 29 18" xfId="770"/>
    <cellStyle name="Normal 2 29 19" xfId="771"/>
    <cellStyle name="Normal 2 29 2" xfId="772"/>
    <cellStyle name="Normal 2 29 20" xfId="773"/>
    <cellStyle name="Normal 2 29 21" xfId="774"/>
    <cellStyle name="Normal 2 29 22" xfId="775"/>
    <cellStyle name="Normal 2 29 23" xfId="776"/>
    <cellStyle name="Normal 2 29 3" xfId="777"/>
    <cellStyle name="Normal 2 29 4" xfId="778"/>
    <cellStyle name="Normal 2 29 5" xfId="779"/>
    <cellStyle name="Normal 2 29 6" xfId="780"/>
    <cellStyle name="Normal 2 29 7" xfId="781"/>
    <cellStyle name="Normal 2 29 8" xfId="782"/>
    <cellStyle name="Normal 2 29 9" xfId="783"/>
    <cellStyle name="Normal 2 3" xfId="784"/>
    <cellStyle name="Normal 2 30" xfId="785"/>
    <cellStyle name="Normal 2 30 10" xfId="786"/>
    <cellStyle name="Normal 2 30 11" xfId="787"/>
    <cellStyle name="Normal 2 30 12" xfId="788"/>
    <cellStyle name="Normal 2 30 13" xfId="789"/>
    <cellStyle name="Normal 2 30 14" xfId="790"/>
    <cellStyle name="Normal 2 30 15" xfId="791"/>
    <cellStyle name="Normal 2 30 16" xfId="792"/>
    <cellStyle name="Normal 2 30 17" xfId="793"/>
    <cellStyle name="Normal 2 30 18" xfId="794"/>
    <cellStyle name="Normal 2 30 19" xfId="795"/>
    <cellStyle name="Normal 2 30 2" xfId="796"/>
    <cellStyle name="Normal 2 30 20" xfId="797"/>
    <cellStyle name="Normal 2 30 21" xfId="798"/>
    <cellStyle name="Normal 2 30 22" xfId="799"/>
    <cellStyle name="Normal 2 30 23" xfId="800"/>
    <cellStyle name="Normal 2 30 3" xfId="801"/>
    <cellStyle name="Normal 2 30 4" xfId="802"/>
    <cellStyle name="Normal 2 30 5" xfId="803"/>
    <cellStyle name="Normal 2 30 6" xfId="804"/>
    <cellStyle name="Normal 2 30 7" xfId="805"/>
    <cellStyle name="Normal 2 30 8" xfId="806"/>
    <cellStyle name="Normal 2 30 9" xfId="807"/>
    <cellStyle name="Normal 2 31" xfId="808"/>
    <cellStyle name="Normal 2 31 10" xfId="809"/>
    <cellStyle name="Normal 2 31 11" xfId="810"/>
    <cellStyle name="Normal 2 31 12" xfId="811"/>
    <cellStyle name="Normal 2 31 13" xfId="812"/>
    <cellStyle name="Normal 2 31 14" xfId="813"/>
    <cellStyle name="Normal 2 31 15" xfId="814"/>
    <cellStyle name="Normal 2 31 16" xfId="815"/>
    <cellStyle name="Normal 2 31 17" xfId="816"/>
    <cellStyle name="Normal 2 31 18" xfId="817"/>
    <cellStyle name="Normal 2 31 19" xfId="818"/>
    <cellStyle name="Normal 2 31 2" xfId="819"/>
    <cellStyle name="Normal 2 31 20" xfId="820"/>
    <cellStyle name="Normal 2 31 21" xfId="821"/>
    <cellStyle name="Normal 2 31 22" xfId="822"/>
    <cellStyle name="Normal 2 31 23" xfId="823"/>
    <cellStyle name="Normal 2 31 3" xfId="824"/>
    <cellStyle name="Normal 2 31 4" xfId="825"/>
    <cellStyle name="Normal 2 31 5" xfId="826"/>
    <cellStyle name="Normal 2 31 6" xfId="827"/>
    <cellStyle name="Normal 2 31 7" xfId="828"/>
    <cellStyle name="Normal 2 31 8" xfId="829"/>
    <cellStyle name="Normal 2 31 9" xfId="830"/>
    <cellStyle name="Normal 2 32" xfId="831"/>
    <cellStyle name="Normal 2 32 10" xfId="832"/>
    <cellStyle name="Normal 2 32 11" xfId="833"/>
    <cellStyle name="Normal 2 32 12" xfId="834"/>
    <cellStyle name="Normal 2 32 13" xfId="835"/>
    <cellStyle name="Normal 2 32 14" xfId="836"/>
    <cellStyle name="Normal 2 32 15" xfId="837"/>
    <cellStyle name="Normal 2 32 16" xfId="838"/>
    <cellStyle name="Normal 2 32 17" xfId="839"/>
    <cellStyle name="Normal 2 32 18" xfId="840"/>
    <cellStyle name="Normal 2 32 19" xfId="841"/>
    <cellStyle name="Normal 2 32 2" xfId="842"/>
    <cellStyle name="Normal 2 32 20" xfId="843"/>
    <cellStyle name="Normal 2 32 21" xfId="844"/>
    <cellStyle name="Normal 2 32 22" xfId="845"/>
    <cellStyle name="Normal 2 32 23" xfId="846"/>
    <cellStyle name="Normal 2 32 3" xfId="847"/>
    <cellStyle name="Normal 2 32 4" xfId="848"/>
    <cellStyle name="Normal 2 32 5" xfId="849"/>
    <cellStyle name="Normal 2 32 6" xfId="850"/>
    <cellStyle name="Normal 2 32 7" xfId="851"/>
    <cellStyle name="Normal 2 32 8" xfId="852"/>
    <cellStyle name="Normal 2 32 9" xfId="853"/>
    <cellStyle name="Normal 2 33" xfId="854"/>
    <cellStyle name="Normal 2 33 10" xfId="855"/>
    <cellStyle name="Normal 2 33 11" xfId="856"/>
    <cellStyle name="Normal 2 33 12" xfId="857"/>
    <cellStyle name="Normal 2 33 13" xfId="858"/>
    <cellStyle name="Normal 2 33 14" xfId="859"/>
    <cellStyle name="Normal 2 33 15" xfId="860"/>
    <cellStyle name="Normal 2 33 16" xfId="861"/>
    <cellStyle name="Normal 2 33 17" xfId="862"/>
    <cellStyle name="Normal 2 33 18" xfId="863"/>
    <cellStyle name="Normal 2 33 19" xfId="864"/>
    <cellStyle name="Normal 2 33 2" xfId="865"/>
    <cellStyle name="Normal 2 33 20" xfId="866"/>
    <cellStyle name="Normal 2 33 21" xfId="867"/>
    <cellStyle name="Normal 2 33 22" xfId="868"/>
    <cellStyle name="Normal 2 33 23" xfId="869"/>
    <cellStyle name="Normal 2 33 3" xfId="870"/>
    <cellStyle name="Normal 2 33 4" xfId="871"/>
    <cellStyle name="Normal 2 33 5" xfId="872"/>
    <cellStyle name="Normal 2 33 6" xfId="873"/>
    <cellStyle name="Normal 2 33 7" xfId="874"/>
    <cellStyle name="Normal 2 33 8" xfId="875"/>
    <cellStyle name="Normal 2 33 9" xfId="876"/>
    <cellStyle name="Normal 2 34" xfId="877"/>
    <cellStyle name="Normal 2 34 10" xfId="878"/>
    <cellStyle name="Normal 2 34 11" xfId="879"/>
    <cellStyle name="Normal 2 34 12" xfId="880"/>
    <cellStyle name="Normal 2 34 13" xfId="881"/>
    <cellStyle name="Normal 2 34 14" xfId="882"/>
    <cellStyle name="Normal 2 34 15" xfId="883"/>
    <cellStyle name="Normal 2 34 16" xfId="884"/>
    <cellStyle name="Normal 2 34 17" xfId="885"/>
    <cellStyle name="Normal 2 34 18" xfId="886"/>
    <cellStyle name="Normal 2 34 19" xfId="887"/>
    <cellStyle name="Normal 2 34 2" xfId="888"/>
    <cellStyle name="Normal 2 34 20" xfId="889"/>
    <cellStyle name="Normal 2 34 21" xfId="890"/>
    <cellStyle name="Normal 2 34 22" xfId="891"/>
    <cellStyle name="Normal 2 34 23" xfId="892"/>
    <cellStyle name="Normal 2 34 3" xfId="893"/>
    <cellStyle name="Normal 2 34 4" xfId="894"/>
    <cellStyle name="Normal 2 34 5" xfId="895"/>
    <cellStyle name="Normal 2 34 6" xfId="896"/>
    <cellStyle name="Normal 2 34 7" xfId="897"/>
    <cellStyle name="Normal 2 34 8" xfId="898"/>
    <cellStyle name="Normal 2 34 9" xfId="899"/>
    <cellStyle name="Normal 2 35" xfId="900"/>
    <cellStyle name="Normal 2 35 10" xfId="901"/>
    <cellStyle name="Normal 2 35 11" xfId="902"/>
    <cellStyle name="Normal 2 35 12" xfId="903"/>
    <cellStyle name="Normal 2 35 13" xfId="904"/>
    <cellStyle name="Normal 2 35 14" xfId="905"/>
    <cellStyle name="Normal 2 35 15" xfId="906"/>
    <cellStyle name="Normal 2 35 16" xfId="907"/>
    <cellStyle name="Normal 2 35 17" xfId="908"/>
    <cellStyle name="Normal 2 35 18" xfId="909"/>
    <cellStyle name="Normal 2 35 19" xfId="910"/>
    <cellStyle name="Normal 2 35 2" xfId="911"/>
    <cellStyle name="Normal 2 35 20" xfId="912"/>
    <cellStyle name="Normal 2 35 21" xfId="913"/>
    <cellStyle name="Normal 2 35 22" xfId="914"/>
    <cellStyle name="Normal 2 35 23" xfId="915"/>
    <cellStyle name="Normal 2 35 3" xfId="916"/>
    <cellStyle name="Normal 2 35 4" xfId="917"/>
    <cellStyle name="Normal 2 35 5" xfId="918"/>
    <cellStyle name="Normal 2 35 6" xfId="919"/>
    <cellStyle name="Normal 2 35 7" xfId="920"/>
    <cellStyle name="Normal 2 35 8" xfId="921"/>
    <cellStyle name="Normal 2 35 9" xfId="922"/>
    <cellStyle name="Normal 2 36" xfId="923"/>
    <cellStyle name="Normal 2 36 10" xfId="924"/>
    <cellStyle name="Normal 2 36 11" xfId="925"/>
    <cellStyle name="Normal 2 36 12" xfId="926"/>
    <cellStyle name="Normal 2 36 13" xfId="927"/>
    <cellStyle name="Normal 2 36 14" xfId="928"/>
    <cellStyle name="Normal 2 36 15" xfId="929"/>
    <cellStyle name="Normal 2 36 16" xfId="930"/>
    <cellStyle name="Normal 2 36 17" xfId="931"/>
    <cellStyle name="Normal 2 36 18" xfId="932"/>
    <cellStyle name="Normal 2 36 19" xfId="933"/>
    <cellStyle name="Normal 2 36 2" xfId="934"/>
    <cellStyle name="Normal 2 36 20" xfId="935"/>
    <cellStyle name="Normal 2 36 21" xfId="936"/>
    <cellStyle name="Normal 2 36 22" xfId="937"/>
    <cellStyle name="Normal 2 36 23" xfId="938"/>
    <cellStyle name="Normal 2 36 3" xfId="939"/>
    <cellStyle name="Normal 2 36 4" xfId="940"/>
    <cellStyle name="Normal 2 36 5" xfId="941"/>
    <cellStyle name="Normal 2 36 6" xfId="942"/>
    <cellStyle name="Normal 2 36 7" xfId="943"/>
    <cellStyle name="Normal 2 36 8" xfId="944"/>
    <cellStyle name="Normal 2 36 9" xfId="945"/>
    <cellStyle name="Normal 2 37" xfId="946"/>
    <cellStyle name="Normal 2 37 10" xfId="947"/>
    <cellStyle name="Normal 2 37 11" xfId="948"/>
    <cellStyle name="Normal 2 37 12" xfId="949"/>
    <cellStyle name="Normal 2 37 13" xfId="950"/>
    <cellStyle name="Normal 2 37 14" xfId="951"/>
    <cellStyle name="Normal 2 37 15" xfId="952"/>
    <cellStyle name="Normal 2 37 16" xfId="953"/>
    <cellStyle name="Normal 2 37 17" xfId="954"/>
    <cellStyle name="Normal 2 37 18" xfId="955"/>
    <cellStyle name="Normal 2 37 19" xfId="956"/>
    <cellStyle name="Normal 2 37 2" xfId="957"/>
    <cellStyle name="Normal 2 37 20" xfId="958"/>
    <cellStyle name="Normal 2 37 21" xfId="959"/>
    <cellStyle name="Normal 2 37 22" xfId="960"/>
    <cellStyle name="Normal 2 37 23" xfId="961"/>
    <cellStyle name="Normal 2 37 3" xfId="962"/>
    <cellStyle name="Normal 2 37 4" xfId="963"/>
    <cellStyle name="Normal 2 37 5" xfId="964"/>
    <cellStyle name="Normal 2 37 6" xfId="965"/>
    <cellStyle name="Normal 2 37 7" xfId="966"/>
    <cellStyle name="Normal 2 37 8" xfId="967"/>
    <cellStyle name="Normal 2 37 9" xfId="968"/>
    <cellStyle name="Normal 2 38" xfId="969"/>
    <cellStyle name="Normal 2 38 10" xfId="970"/>
    <cellStyle name="Normal 2 38 11" xfId="971"/>
    <cellStyle name="Normal 2 38 12" xfId="972"/>
    <cellStyle name="Normal 2 38 13" xfId="973"/>
    <cellStyle name="Normal 2 38 14" xfId="974"/>
    <cellStyle name="Normal 2 38 15" xfId="975"/>
    <cellStyle name="Normal 2 38 16" xfId="976"/>
    <cellStyle name="Normal 2 38 17" xfId="977"/>
    <cellStyle name="Normal 2 38 18" xfId="978"/>
    <cellStyle name="Normal 2 38 19" xfId="979"/>
    <cellStyle name="Normal 2 38 2" xfId="980"/>
    <cellStyle name="Normal 2 38 20" xfId="981"/>
    <cellStyle name="Normal 2 38 21" xfId="982"/>
    <cellStyle name="Normal 2 38 22" xfId="983"/>
    <cellStyle name="Normal 2 38 23" xfId="984"/>
    <cellStyle name="Normal 2 38 3" xfId="985"/>
    <cellStyle name="Normal 2 38 4" xfId="986"/>
    <cellStyle name="Normal 2 38 5" xfId="987"/>
    <cellStyle name="Normal 2 38 6" xfId="988"/>
    <cellStyle name="Normal 2 38 7" xfId="989"/>
    <cellStyle name="Normal 2 38 8" xfId="990"/>
    <cellStyle name="Normal 2 38 9" xfId="991"/>
    <cellStyle name="Normal 2 39" xfId="992"/>
    <cellStyle name="Normal 2 39 10" xfId="993"/>
    <cellStyle name="Normal 2 39 11" xfId="994"/>
    <cellStyle name="Normal 2 39 12" xfId="995"/>
    <cellStyle name="Normal 2 39 13" xfId="996"/>
    <cellStyle name="Normal 2 39 14" xfId="997"/>
    <cellStyle name="Normal 2 39 15" xfId="998"/>
    <cellStyle name="Normal 2 39 16" xfId="999"/>
    <cellStyle name="Normal 2 39 17" xfId="1000"/>
    <cellStyle name="Normal 2 39 18" xfId="1001"/>
    <cellStyle name="Normal 2 39 19" xfId="1002"/>
    <cellStyle name="Normal 2 39 2" xfId="1003"/>
    <cellStyle name="Normal 2 39 20" xfId="1004"/>
    <cellStyle name="Normal 2 39 21" xfId="1005"/>
    <cellStyle name="Normal 2 39 22" xfId="1006"/>
    <cellStyle name="Normal 2 39 23" xfId="1007"/>
    <cellStyle name="Normal 2 39 3" xfId="1008"/>
    <cellStyle name="Normal 2 39 4" xfId="1009"/>
    <cellStyle name="Normal 2 39 5" xfId="1010"/>
    <cellStyle name="Normal 2 39 6" xfId="1011"/>
    <cellStyle name="Normal 2 39 7" xfId="1012"/>
    <cellStyle name="Normal 2 39 8" xfId="1013"/>
    <cellStyle name="Normal 2 39 9" xfId="1014"/>
    <cellStyle name="Normal 2 4" xfId="1015"/>
    <cellStyle name="Normal 2 40" xfId="1016"/>
    <cellStyle name="Normal 2 41" xfId="1017"/>
    <cellStyle name="Normal 2 42" xfId="1018"/>
    <cellStyle name="Normal 2 43" xfId="1019"/>
    <cellStyle name="Normal 2 44" xfId="1020"/>
    <cellStyle name="Normal 2 45" xfId="1021"/>
    <cellStyle name="Normal 2 46" xfId="1022"/>
    <cellStyle name="Normal 2 47" xfId="1023"/>
    <cellStyle name="Normal 2 48" xfId="1024"/>
    <cellStyle name="Normal 2 49" xfId="1025"/>
    <cellStyle name="Normal 2 5" xfId="1026"/>
    <cellStyle name="Normal 2 5 10" xfId="1027"/>
    <cellStyle name="Normal 2 5 11" xfId="1028"/>
    <cellStyle name="Normal 2 5 12" xfId="1029"/>
    <cellStyle name="Normal 2 5 13" xfId="1030"/>
    <cellStyle name="Normal 2 5 14" xfId="1031"/>
    <cellStyle name="Normal 2 5 15" xfId="1032"/>
    <cellStyle name="Normal 2 5 16" xfId="1033"/>
    <cellStyle name="Normal 2 5 17" xfId="1034"/>
    <cellStyle name="Normal 2 5 18" xfId="1035"/>
    <cellStyle name="Normal 2 5 19" xfId="1036"/>
    <cellStyle name="Normal 2 5 2" xfId="1037"/>
    <cellStyle name="Normal 2 5 2 10" xfId="1038"/>
    <cellStyle name="Normal 2 5 2 11" xfId="1039"/>
    <cellStyle name="Normal 2 5 2 12" xfId="1040"/>
    <cellStyle name="Normal 2 5 2 13" xfId="1041"/>
    <cellStyle name="Normal 2 5 2 14" xfId="1042"/>
    <cellStyle name="Normal 2 5 2 15" xfId="1043"/>
    <cellStyle name="Normal 2 5 2 16" xfId="1044"/>
    <cellStyle name="Normal 2 5 2 17" xfId="1045"/>
    <cellStyle name="Normal 2 5 2 18" xfId="1046"/>
    <cellStyle name="Normal 2 5 2 19" xfId="1047"/>
    <cellStyle name="Normal 2 5 2 2" xfId="1048"/>
    <cellStyle name="Normal 2 5 2 2 10" xfId="1049"/>
    <cellStyle name="Normal 2 5 2 2 11" xfId="1050"/>
    <cellStyle name="Normal 2 5 2 2 12" xfId="1051"/>
    <cellStyle name="Normal 2 5 2 2 13" xfId="1052"/>
    <cellStyle name="Normal 2 5 2 2 14" xfId="1053"/>
    <cellStyle name="Normal 2 5 2 2 15" xfId="1054"/>
    <cellStyle name="Normal 2 5 2 2 16" xfId="1055"/>
    <cellStyle name="Normal 2 5 2 2 17" xfId="1056"/>
    <cellStyle name="Normal 2 5 2 2 18" xfId="1057"/>
    <cellStyle name="Normal 2 5 2 2 19" xfId="1058"/>
    <cellStyle name="Normal 2 5 2 2 2" xfId="1059"/>
    <cellStyle name="Normal 2 5 2 2 20" xfId="1060"/>
    <cellStyle name="Normal 2 5 2 2 21" xfId="1061"/>
    <cellStyle name="Normal 2 5 2 2 22" xfId="1062"/>
    <cellStyle name="Normal 2 5 2 2 23" xfId="1063"/>
    <cellStyle name="Normal 2 5 2 2 24" xfId="1064"/>
    <cellStyle name="Normal 2 5 2 2 25" xfId="1065"/>
    <cellStyle name="Normal 2 5 2 2 26" xfId="1066"/>
    <cellStyle name="Normal 2 5 2 2 27" xfId="1067"/>
    <cellStyle name="Normal 2 5 2 2 28" xfId="1068"/>
    <cellStyle name="Normal 2 5 2 2 29" xfId="1069"/>
    <cellStyle name="Normal 2 5 2 2 3" xfId="1070"/>
    <cellStyle name="Normal 2 5 2 2 30" xfId="1071"/>
    <cellStyle name="Normal 2 5 2 2 31" xfId="1072"/>
    <cellStyle name="Normal 2 5 2 2 32" xfId="1073"/>
    <cellStyle name="Normal 2 5 2 2 33" xfId="1074"/>
    <cellStyle name="Normal 2 5 2 2 34" xfId="1075"/>
    <cellStyle name="Normal 2 5 2 2 35" xfId="1076"/>
    <cellStyle name="Normal 2 5 2 2 36" xfId="1077"/>
    <cellStyle name="Normal 2 5 2 2 37" xfId="1078"/>
    <cellStyle name="Normal 2 5 2 2 38" xfId="1079"/>
    <cellStyle name="Normal 2 5 2 2 39" xfId="1080"/>
    <cellStyle name="Normal 2 5 2 2 4" xfId="1081"/>
    <cellStyle name="Normal 2 5 2 2 40" xfId="1082"/>
    <cellStyle name="Normal 2 5 2 2 41" xfId="1083"/>
    <cellStyle name="Normal 2 5 2 2 42" xfId="1084"/>
    <cellStyle name="Normal 2 5 2 2 43" xfId="1085"/>
    <cellStyle name="Normal 2 5 2 2 44" xfId="1086"/>
    <cellStyle name="Normal 2 5 2 2 45" xfId="1087"/>
    <cellStyle name="Normal 2 5 2 2 46" xfId="1088"/>
    <cellStyle name="Normal 2 5 2 2 47" xfId="1089"/>
    <cellStyle name="Normal 2 5 2 2 48" xfId="1090"/>
    <cellStyle name="Normal 2 5 2 2 49" xfId="1091"/>
    <cellStyle name="Normal 2 5 2 2 5" xfId="1092"/>
    <cellStyle name="Normal 2 5 2 2 50" xfId="1093"/>
    <cellStyle name="Normal 2 5 2 2 51" xfId="1094"/>
    <cellStyle name="Normal 2 5 2 2 52" xfId="1095"/>
    <cellStyle name="Normal 2 5 2 2 53" xfId="1096"/>
    <cellStyle name="Normal 2 5 2 2 54" xfId="1097"/>
    <cellStyle name="Normal 2 5 2 2 55" xfId="1098"/>
    <cellStyle name="Normal 2 5 2 2 6" xfId="1099"/>
    <cellStyle name="Normal 2 5 2 2 7" xfId="1100"/>
    <cellStyle name="Normal 2 5 2 2 8" xfId="1101"/>
    <cellStyle name="Normal 2 5 2 2 9" xfId="1102"/>
    <cellStyle name="Normal 2 5 2 20" xfId="1103"/>
    <cellStyle name="Normal 2 5 2 21" xfId="1104"/>
    <cellStyle name="Normal 2 5 2 22" xfId="1105"/>
    <cellStyle name="Normal 2 5 2 23" xfId="1106"/>
    <cellStyle name="Normal 2 5 2 24" xfId="1107"/>
    <cellStyle name="Normal 2 5 2 25" xfId="1108"/>
    <cellStyle name="Normal 2 5 2 26" xfId="1109"/>
    <cellStyle name="Normal 2 5 2 27" xfId="1110"/>
    <cellStyle name="Normal 2 5 2 28" xfId="1111"/>
    <cellStyle name="Normal 2 5 2 29" xfId="1112"/>
    <cellStyle name="Normal 2 5 2 3" xfId="1113"/>
    <cellStyle name="Normal 2 5 2 30" xfId="1114"/>
    <cellStyle name="Normal 2 5 2 31" xfId="1115"/>
    <cellStyle name="Normal 2 5 2 32" xfId="1116"/>
    <cellStyle name="Normal 2 5 2 33" xfId="1117"/>
    <cellStyle name="Normal 2 5 2 4" xfId="1118"/>
    <cellStyle name="Normal 2 5 2 5" xfId="1119"/>
    <cellStyle name="Normal 2 5 2 6" xfId="1120"/>
    <cellStyle name="Normal 2 5 2 7" xfId="1121"/>
    <cellStyle name="Normal 2 5 2 8" xfId="1122"/>
    <cellStyle name="Normal 2 5 2 9" xfId="1123"/>
    <cellStyle name="Normal 2 5 20" xfId="1124"/>
    <cellStyle name="Normal 2 5 21" xfId="1125"/>
    <cellStyle name="Normal 2 5 22" xfId="1126"/>
    <cellStyle name="Normal 2 5 23" xfId="1127"/>
    <cellStyle name="Normal 2 5 24" xfId="1128"/>
    <cellStyle name="Normal 2 5 25" xfId="1129"/>
    <cellStyle name="Normal 2 5 26" xfId="1130"/>
    <cellStyle name="Normal 2 5 27" xfId="1131"/>
    <cellStyle name="Normal 2 5 28" xfId="1132"/>
    <cellStyle name="Normal 2 5 29" xfId="1133"/>
    <cellStyle name="Normal 2 5 3" xfId="1134"/>
    <cellStyle name="Normal 2 5 30" xfId="1135"/>
    <cellStyle name="Normal 2 5 31" xfId="1136"/>
    <cellStyle name="Normal 2 5 32" xfId="1137"/>
    <cellStyle name="Normal 2 5 33" xfId="1138"/>
    <cellStyle name="Normal 2 5 34" xfId="1139"/>
    <cellStyle name="Normal 2 5 35" xfId="1140"/>
    <cellStyle name="Normal 2 5 36" xfId="1141"/>
    <cellStyle name="Normal 2 5 37" xfId="1142"/>
    <cellStyle name="Normal 2 5 38" xfId="1143"/>
    <cellStyle name="Normal 2 5 39" xfId="1144"/>
    <cellStyle name="Normal 2 5 4" xfId="1145"/>
    <cellStyle name="Normal 2 5 40" xfId="1146"/>
    <cellStyle name="Normal 2 5 41" xfId="1147"/>
    <cellStyle name="Normal 2 5 42" xfId="1148"/>
    <cellStyle name="Normal 2 5 43" xfId="1149"/>
    <cellStyle name="Normal 2 5 44" xfId="1150"/>
    <cellStyle name="Normal 2 5 45" xfId="1151"/>
    <cellStyle name="Normal 2 5 46" xfId="1152"/>
    <cellStyle name="Normal 2 5 47" xfId="1153"/>
    <cellStyle name="Normal 2 5 48" xfId="1154"/>
    <cellStyle name="Normal 2 5 49" xfId="1155"/>
    <cellStyle name="Normal 2 5 5" xfId="1156"/>
    <cellStyle name="Normal 2 5 50" xfId="1157"/>
    <cellStyle name="Normal 2 5 51" xfId="1158"/>
    <cellStyle name="Normal 2 5 52" xfId="1159"/>
    <cellStyle name="Normal 2 5 53" xfId="1160"/>
    <cellStyle name="Normal 2 5 54" xfId="1161"/>
    <cellStyle name="Normal 2 5 55" xfId="1162"/>
    <cellStyle name="Normal 2 5 56" xfId="1163"/>
    <cellStyle name="Normal 2 5 57" xfId="1164"/>
    <cellStyle name="Normal 2 5 58" xfId="1165"/>
    <cellStyle name="Normal 2 5 59" xfId="1166"/>
    <cellStyle name="Normal 2 5 6" xfId="1167"/>
    <cellStyle name="Normal 2 5 60" xfId="1168"/>
    <cellStyle name="Normal 2 5 61" xfId="1169"/>
    <cellStyle name="Normal 2 5 62" xfId="1170"/>
    <cellStyle name="Normal 2 5 63" xfId="1171"/>
    <cellStyle name="Normal 2 5 64" xfId="1172"/>
    <cellStyle name="Normal 2 5 65" xfId="1173"/>
    <cellStyle name="Normal 2 5 66" xfId="1174"/>
    <cellStyle name="Normal 2 5 67" xfId="1175"/>
    <cellStyle name="Normal 2 5 68" xfId="1176"/>
    <cellStyle name="Normal 2 5 69" xfId="1177"/>
    <cellStyle name="Normal 2 5 7" xfId="1178"/>
    <cellStyle name="Normal 2 5 70" xfId="1179"/>
    <cellStyle name="Normal 2 5 71" xfId="1180"/>
    <cellStyle name="Normal 2 5 72" xfId="1181"/>
    <cellStyle name="Normal 2 5 73" xfId="1182"/>
    <cellStyle name="Normal 2 5 74" xfId="1183"/>
    <cellStyle name="Normal 2 5 75" xfId="1184"/>
    <cellStyle name="Normal 2 5 76" xfId="1185"/>
    <cellStyle name="Normal 2 5 77" xfId="1186"/>
    <cellStyle name="Normal 2 5 78" xfId="1187"/>
    <cellStyle name="Normal 2 5 79" xfId="1188"/>
    <cellStyle name="Normal 2 5 8" xfId="1189"/>
    <cellStyle name="Normal 2 5 80" xfId="1190"/>
    <cellStyle name="Normal 2 5 81" xfId="1191"/>
    <cellStyle name="Normal 2 5 82" xfId="1192"/>
    <cellStyle name="Normal 2 5 83" xfId="1193"/>
    <cellStyle name="Normal 2 5 84" xfId="1194"/>
    <cellStyle name="Normal 2 5 85" xfId="1195"/>
    <cellStyle name="Normal 2 5 86" xfId="1196"/>
    <cellStyle name="Normal 2 5 87" xfId="1197"/>
    <cellStyle name="Normal 2 5 9" xfId="1198"/>
    <cellStyle name="Normal 2 5_DEER 032008 Cost Summary Delivery - Rev 4 (2)" xfId="1199"/>
    <cellStyle name="Normal 2 50" xfId="1200"/>
    <cellStyle name="Normal 2 51" xfId="1201"/>
    <cellStyle name="Normal 2 52" xfId="1202"/>
    <cellStyle name="Normal 2 53" xfId="1203"/>
    <cellStyle name="Normal 2 54" xfId="1204"/>
    <cellStyle name="Normal 2 55" xfId="1205"/>
    <cellStyle name="Normal 2 56" xfId="1206"/>
    <cellStyle name="Normal 2 57" xfId="1207"/>
    <cellStyle name="Normal 2 58" xfId="1208"/>
    <cellStyle name="Normal 2 59" xfId="1209"/>
    <cellStyle name="Normal 2 6" xfId="1210"/>
    <cellStyle name="Normal 2 60" xfId="1211"/>
    <cellStyle name="Normal 2 61" xfId="1212"/>
    <cellStyle name="Normal 2 62" xfId="1213"/>
    <cellStyle name="Normal 2 63" xfId="1214"/>
    <cellStyle name="Normal 2 64" xfId="1215"/>
    <cellStyle name="Normal 2 65" xfId="1216"/>
    <cellStyle name="Normal 2 66" xfId="1217"/>
    <cellStyle name="Normal 2 67" xfId="1218"/>
    <cellStyle name="Normal 2 68" xfId="1219"/>
    <cellStyle name="Normal 2 69" xfId="1220"/>
    <cellStyle name="Normal 2 7" xfId="1221"/>
    <cellStyle name="Normal 2 70" xfId="1222"/>
    <cellStyle name="Normal 2 71" xfId="1223"/>
    <cellStyle name="Normal 2 72" xfId="1224"/>
    <cellStyle name="Normal 2 73" xfId="1225"/>
    <cellStyle name="Normal 2 74" xfId="1226"/>
    <cellStyle name="Normal 2 75" xfId="1227"/>
    <cellStyle name="Normal 2 76" xfId="1228"/>
    <cellStyle name="Normal 2 77" xfId="1229"/>
    <cellStyle name="Normal 2 78" xfId="1230"/>
    <cellStyle name="Normal 2 79" xfId="1231"/>
    <cellStyle name="Normal 2 8" xfId="1232"/>
    <cellStyle name="Normal 2 8 10" xfId="1233"/>
    <cellStyle name="Normal 2 8 11" xfId="1234"/>
    <cellStyle name="Normal 2 8 12" xfId="1235"/>
    <cellStyle name="Normal 2 8 13" xfId="1236"/>
    <cellStyle name="Normal 2 8 14" xfId="1237"/>
    <cellStyle name="Normal 2 8 15" xfId="1238"/>
    <cellStyle name="Normal 2 8 16" xfId="1239"/>
    <cellStyle name="Normal 2 8 17" xfId="1240"/>
    <cellStyle name="Normal 2 8 18" xfId="1241"/>
    <cellStyle name="Normal 2 8 19" xfId="1242"/>
    <cellStyle name="Normal 2 8 2" xfId="1243"/>
    <cellStyle name="Normal 2 8 20" xfId="1244"/>
    <cellStyle name="Normal 2 8 21" xfId="1245"/>
    <cellStyle name="Normal 2 8 22" xfId="1246"/>
    <cellStyle name="Normal 2 8 23" xfId="1247"/>
    <cellStyle name="Normal 2 8 3" xfId="1248"/>
    <cellStyle name="Normal 2 8 4" xfId="1249"/>
    <cellStyle name="Normal 2 8 5" xfId="1250"/>
    <cellStyle name="Normal 2 8 6" xfId="1251"/>
    <cellStyle name="Normal 2 8 7" xfId="1252"/>
    <cellStyle name="Normal 2 8 8" xfId="1253"/>
    <cellStyle name="Normal 2 8 9" xfId="1254"/>
    <cellStyle name="Normal 2 80" xfId="1255"/>
    <cellStyle name="Normal 2 81" xfId="1256"/>
    <cellStyle name="Normal 2 82" xfId="1257"/>
    <cellStyle name="Normal 2 83" xfId="1258"/>
    <cellStyle name="Normal 2 84" xfId="1259"/>
    <cellStyle name="Normal 2 85" xfId="1260"/>
    <cellStyle name="Normal 2 86" xfId="1261"/>
    <cellStyle name="Normal 2 87" xfId="1262"/>
    <cellStyle name="Normal 2 88" xfId="1263"/>
    <cellStyle name="Normal 2 89" xfId="1264"/>
    <cellStyle name="Normal 2 9" xfId="1265"/>
    <cellStyle name="Normal 2 9 10" xfId="1266"/>
    <cellStyle name="Normal 2 9 11" xfId="1267"/>
    <cellStyle name="Normal 2 9 12" xfId="1268"/>
    <cellStyle name="Normal 2 9 13" xfId="1269"/>
    <cellStyle name="Normal 2 9 14" xfId="1270"/>
    <cellStyle name="Normal 2 9 15" xfId="1271"/>
    <cellStyle name="Normal 2 9 16" xfId="1272"/>
    <cellStyle name="Normal 2 9 17" xfId="1273"/>
    <cellStyle name="Normal 2 9 18" xfId="1274"/>
    <cellStyle name="Normal 2 9 19" xfId="1275"/>
    <cellStyle name="Normal 2 9 2" xfId="1276"/>
    <cellStyle name="Normal 2 9 20" xfId="1277"/>
    <cellStyle name="Normal 2 9 21" xfId="1278"/>
    <cellStyle name="Normal 2 9 22" xfId="1279"/>
    <cellStyle name="Normal 2 9 23" xfId="1280"/>
    <cellStyle name="Normal 2 9 3" xfId="1281"/>
    <cellStyle name="Normal 2 9 4" xfId="1282"/>
    <cellStyle name="Normal 2 9 5" xfId="1283"/>
    <cellStyle name="Normal 2 9 6" xfId="1284"/>
    <cellStyle name="Normal 2 9 7" xfId="1285"/>
    <cellStyle name="Normal 2 9 8" xfId="1286"/>
    <cellStyle name="Normal 2 9 9" xfId="1287"/>
    <cellStyle name="Normal 2 90" xfId="1288"/>
    <cellStyle name="Normal 2 91" xfId="1289"/>
    <cellStyle name="Normal 2 92" xfId="1290"/>
    <cellStyle name="Normal 2 93" xfId="1291"/>
    <cellStyle name="Normal 2 94" xfId="1292"/>
    <cellStyle name="Normal 2 95" xfId="1293"/>
    <cellStyle name="Normal 2 96" xfId="1294"/>
    <cellStyle name="Normal 2 97" xfId="1295"/>
    <cellStyle name="Normal 2 98" xfId="1296"/>
    <cellStyle name="Normal 2_DEER 032008 Cost Summary Delivery - Rev 4 (2)" xfId="1297"/>
    <cellStyle name="Normal 20" xfId="1298"/>
    <cellStyle name="Normal 200" xfId="1299"/>
    <cellStyle name="Normal 201" xfId="1300"/>
    <cellStyle name="Normal 202" xfId="1301"/>
    <cellStyle name="Normal 203" xfId="1302"/>
    <cellStyle name="Normal 204" xfId="1303"/>
    <cellStyle name="Normal 205" xfId="1304"/>
    <cellStyle name="Normal 206" xfId="1305"/>
    <cellStyle name="Normal 207" xfId="1306"/>
    <cellStyle name="Normal 208" xfId="1307"/>
    <cellStyle name="Normal 209" xfId="1308"/>
    <cellStyle name="Normal 21" xfId="1309"/>
    <cellStyle name="Normal 210" xfId="1310"/>
    <cellStyle name="Normal 211" xfId="1311"/>
    <cellStyle name="Normal 212" xfId="1312"/>
    <cellStyle name="Normal 213" xfId="1313"/>
    <cellStyle name="Normal 214" xfId="1314"/>
    <cellStyle name="Normal 215" xfId="1315"/>
    <cellStyle name="Normal 216" xfId="1316"/>
    <cellStyle name="Normal 217" xfId="1317"/>
    <cellStyle name="Normal 218" xfId="1318"/>
    <cellStyle name="Normal 219" xfId="1319"/>
    <cellStyle name="Normal 22" xfId="1320"/>
    <cellStyle name="Normal 220" xfId="1321"/>
    <cellStyle name="Normal 221" xfId="1322"/>
    <cellStyle name="Normal 222" xfId="1323"/>
    <cellStyle name="Normal 223" xfId="1324"/>
    <cellStyle name="Normal 224" xfId="1325"/>
    <cellStyle name="Normal 225" xfId="1326"/>
    <cellStyle name="Normal 226" xfId="1327"/>
    <cellStyle name="Normal 227" xfId="1328"/>
    <cellStyle name="Normal 23" xfId="1329"/>
    <cellStyle name="Normal 23 2" xfId="1330"/>
    <cellStyle name="Normal 23 3" xfId="1331"/>
    <cellStyle name="Normal 24" xfId="1332"/>
    <cellStyle name="Normal 24 2" xfId="1333"/>
    <cellStyle name="Normal 24 2 2" xfId="1334"/>
    <cellStyle name="Normal 24 2 3" xfId="1335"/>
    <cellStyle name="Normal 24 3" xfId="1336"/>
    <cellStyle name="Normal 24 4" xfId="1337"/>
    <cellStyle name="Normal 25" xfId="1338"/>
    <cellStyle name="Normal 25 2" xfId="1339"/>
    <cellStyle name="Normal 25 2 2" xfId="1340"/>
    <cellStyle name="Normal 25 2 3" xfId="1341"/>
    <cellStyle name="Normal 25 3" xfId="1342"/>
    <cellStyle name="Normal 25 4" xfId="1343"/>
    <cellStyle name="Normal 26" xfId="1344"/>
    <cellStyle name="Normal 26 2" xfId="1345"/>
    <cellStyle name="Normal 26 2 2" xfId="1346"/>
    <cellStyle name="Normal 26 2 3" xfId="1347"/>
    <cellStyle name="Normal 26 3" xfId="1348"/>
    <cellStyle name="Normal 26 4" xfId="1349"/>
    <cellStyle name="Normal 27" xfId="1350"/>
    <cellStyle name="Normal 27 2" xfId="1351"/>
    <cellStyle name="Normal 27 2 2" xfId="1352"/>
    <cellStyle name="Normal 27 2 3" xfId="1353"/>
    <cellStyle name="Normal 27 3" xfId="1354"/>
    <cellStyle name="Normal 27 4" xfId="1355"/>
    <cellStyle name="Normal 28" xfId="1356"/>
    <cellStyle name="Normal 28 2" xfId="1357"/>
    <cellStyle name="Normal 28 3" xfId="1358"/>
    <cellStyle name="Normal 29" xfId="1359"/>
    <cellStyle name="Normal 29 2" xfId="1360"/>
    <cellStyle name="Normal 29 3" xfId="1361"/>
    <cellStyle name="Normal 3" xfId="55"/>
    <cellStyle name="Normal 3 10" xfId="1362"/>
    <cellStyle name="Normal 3 10 10" xfId="1363"/>
    <cellStyle name="Normal 3 10 11" xfId="1364"/>
    <cellStyle name="Normal 3 10 12" xfId="1365"/>
    <cellStyle name="Normal 3 10 13" xfId="1366"/>
    <cellStyle name="Normal 3 10 14" xfId="1367"/>
    <cellStyle name="Normal 3 10 15" xfId="1368"/>
    <cellStyle name="Normal 3 10 16" xfId="1369"/>
    <cellStyle name="Normal 3 10 17" xfId="1370"/>
    <cellStyle name="Normal 3 10 18" xfId="1371"/>
    <cellStyle name="Normal 3 10 19" xfId="1372"/>
    <cellStyle name="Normal 3 10 2" xfId="1373"/>
    <cellStyle name="Normal 3 10 20" xfId="1374"/>
    <cellStyle name="Normal 3 10 21" xfId="1375"/>
    <cellStyle name="Normal 3 10 22" xfId="1376"/>
    <cellStyle name="Normal 3 10 23" xfId="1377"/>
    <cellStyle name="Normal 3 10 3" xfId="1378"/>
    <cellStyle name="Normal 3 10 4" xfId="1379"/>
    <cellStyle name="Normal 3 10 5" xfId="1380"/>
    <cellStyle name="Normal 3 10 6" xfId="1381"/>
    <cellStyle name="Normal 3 10 7" xfId="1382"/>
    <cellStyle name="Normal 3 10 8" xfId="1383"/>
    <cellStyle name="Normal 3 10 9" xfId="1384"/>
    <cellStyle name="Normal 3 11" xfId="1385"/>
    <cellStyle name="Normal 3 11 10" xfId="1386"/>
    <cellStyle name="Normal 3 11 11" xfId="1387"/>
    <cellStyle name="Normal 3 11 12" xfId="1388"/>
    <cellStyle name="Normal 3 11 13" xfId="1389"/>
    <cellStyle name="Normal 3 11 14" xfId="1390"/>
    <cellStyle name="Normal 3 11 15" xfId="1391"/>
    <cellStyle name="Normal 3 11 16" xfId="1392"/>
    <cellStyle name="Normal 3 11 17" xfId="1393"/>
    <cellStyle name="Normal 3 11 18" xfId="1394"/>
    <cellStyle name="Normal 3 11 19" xfId="1395"/>
    <cellStyle name="Normal 3 11 2" xfId="1396"/>
    <cellStyle name="Normal 3 11 20" xfId="1397"/>
    <cellStyle name="Normal 3 11 21" xfId="1398"/>
    <cellStyle name="Normal 3 11 22" xfId="1399"/>
    <cellStyle name="Normal 3 11 23" xfId="1400"/>
    <cellStyle name="Normal 3 11 3" xfId="1401"/>
    <cellStyle name="Normal 3 11 4" xfId="1402"/>
    <cellStyle name="Normal 3 11 5" xfId="1403"/>
    <cellStyle name="Normal 3 11 6" xfId="1404"/>
    <cellStyle name="Normal 3 11 7" xfId="1405"/>
    <cellStyle name="Normal 3 11 8" xfId="1406"/>
    <cellStyle name="Normal 3 11 9" xfId="1407"/>
    <cellStyle name="Normal 3 12" xfId="1408"/>
    <cellStyle name="Normal 3 12 10" xfId="1409"/>
    <cellStyle name="Normal 3 12 11" xfId="1410"/>
    <cellStyle name="Normal 3 12 12" xfId="1411"/>
    <cellStyle name="Normal 3 12 13" xfId="1412"/>
    <cellStyle name="Normal 3 12 14" xfId="1413"/>
    <cellStyle name="Normal 3 12 15" xfId="1414"/>
    <cellStyle name="Normal 3 12 16" xfId="1415"/>
    <cellStyle name="Normal 3 12 17" xfId="1416"/>
    <cellStyle name="Normal 3 12 18" xfId="1417"/>
    <cellStyle name="Normal 3 12 19" xfId="1418"/>
    <cellStyle name="Normal 3 12 2" xfId="1419"/>
    <cellStyle name="Normal 3 12 20" xfId="1420"/>
    <cellStyle name="Normal 3 12 21" xfId="1421"/>
    <cellStyle name="Normal 3 12 22" xfId="1422"/>
    <cellStyle name="Normal 3 12 23" xfId="1423"/>
    <cellStyle name="Normal 3 12 3" xfId="1424"/>
    <cellStyle name="Normal 3 12 4" xfId="1425"/>
    <cellStyle name="Normal 3 12 5" xfId="1426"/>
    <cellStyle name="Normal 3 12 6" xfId="1427"/>
    <cellStyle name="Normal 3 12 7" xfId="1428"/>
    <cellStyle name="Normal 3 12 8" xfId="1429"/>
    <cellStyle name="Normal 3 12 9" xfId="1430"/>
    <cellStyle name="Normal 3 13" xfId="1431"/>
    <cellStyle name="Normal 3 13 10" xfId="1432"/>
    <cellStyle name="Normal 3 13 11" xfId="1433"/>
    <cellStyle name="Normal 3 13 12" xfId="1434"/>
    <cellStyle name="Normal 3 13 13" xfId="1435"/>
    <cellStyle name="Normal 3 13 14" xfId="1436"/>
    <cellStyle name="Normal 3 13 15" xfId="1437"/>
    <cellStyle name="Normal 3 13 16" xfId="1438"/>
    <cellStyle name="Normal 3 13 17" xfId="1439"/>
    <cellStyle name="Normal 3 13 18" xfId="1440"/>
    <cellStyle name="Normal 3 13 19" xfId="1441"/>
    <cellStyle name="Normal 3 13 2" xfId="1442"/>
    <cellStyle name="Normal 3 13 20" xfId="1443"/>
    <cellStyle name="Normal 3 13 21" xfId="1444"/>
    <cellStyle name="Normal 3 13 22" xfId="1445"/>
    <cellStyle name="Normal 3 13 23" xfId="1446"/>
    <cellStyle name="Normal 3 13 3" xfId="1447"/>
    <cellStyle name="Normal 3 13 4" xfId="1448"/>
    <cellStyle name="Normal 3 13 5" xfId="1449"/>
    <cellStyle name="Normal 3 13 6" xfId="1450"/>
    <cellStyle name="Normal 3 13 7" xfId="1451"/>
    <cellStyle name="Normal 3 13 8" xfId="1452"/>
    <cellStyle name="Normal 3 13 9" xfId="1453"/>
    <cellStyle name="Normal 3 14" xfId="1454"/>
    <cellStyle name="Normal 3 14 10" xfId="1455"/>
    <cellStyle name="Normal 3 14 11" xfId="1456"/>
    <cellStyle name="Normal 3 14 12" xfId="1457"/>
    <cellStyle name="Normal 3 14 13" xfId="1458"/>
    <cellStyle name="Normal 3 14 14" xfId="1459"/>
    <cellStyle name="Normal 3 14 15" xfId="1460"/>
    <cellStyle name="Normal 3 14 16" xfId="1461"/>
    <cellStyle name="Normal 3 14 17" xfId="1462"/>
    <cellStyle name="Normal 3 14 18" xfId="1463"/>
    <cellStyle name="Normal 3 14 19" xfId="1464"/>
    <cellStyle name="Normal 3 14 2" xfId="1465"/>
    <cellStyle name="Normal 3 14 20" xfId="1466"/>
    <cellStyle name="Normal 3 14 21" xfId="1467"/>
    <cellStyle name="Normal 3 14 22" xfId="1468"/>
    <cellStyle name="Normal 3 14 23" xfId="1469"/>
    <cellStyle name="Normal 3 14 3" xfId="1470"/>
    <cellStyle name="Normal 3 14 4" xfId="1471"/>
    <cellStyle name="Normal 3 14 5" xfId="1472"/>
    <cellStyle name="Normal 3 14 6" xfId="1473"/>
    <cellStyle name="Normal 3 14 7" xfId="1474"/>
    <cellStyle name="Normal 3 14 8" xfId="1475"/>
    <cellStyle name="Normal 3 14 9" xfId="1476"/>
    <cellStyle name="Normal 3 15" xfId="1477"/>
    <cellStyle name="Normal 3 15 10" xfId="1478"/>
    <cellStyle name="Normal 3 15 11" xfId="1479"/>
    <cellStyle name="Normal 3 15 12" xfId="1480"/>
    <cellStyle name="Normal 3 15 13" xfId="1481"/>
    <cellStyle name="Normal 3 15 14" xfId="1482"/>
    <cellStyle name="Normal 3 15 15" xfId="1483"/>
    <cellStyle name="Normal 3 15 16" xfId="1484"/>
    <cellStyle name="Normal 3 15 17" xfId="1485"/>
    <cellStyle name="Normal 3 15 18" xfId="1486"/>
    <cellStyle name="Normal 3 15 19" xfId="1487"/>
    <cellStyle name="Normal 3 15 2" xfId="1488"/>
    <cellStyle name="Normal 3 15 20" xfId="1489"/>
    <cellStyle name="Normal 3 15 21" xfId="1490"/>
    <cellStyle name="Normal 3 15 22" xfId="1491"/>
    <cellStyle name="Normal 3 15 23" xfId="1492"/>
    <cellStyle name="Normal 3 15 3" xfId="1493"/>
    <cellStyle name="Normal 3 15 4" xfId="1494"/>
    <cellStyle name="Normal 3 15 5" xfId="1495"/>
    <cellStyle name="Normal 3 15 6" xfId="1496"/>
    <cellStyle name="Normal 3 15 7" xfId="1497"/>
    <cellStyle name="Normal 3 15 8" xfId="1498"/>
    <cellStyle name="Normal 3 15 9" xfId="1499"/>
    <cellStyle name="Normal 3 16" xfId="1500"/>
    <cellStyle name="Normal 3 16 10" xfId="1501"/>
    <cellStyle name="Normal 3 16 11" xfId="1502"/>
    <cellStyle name="Normal 3 16 12" xfId="1503"/>
    <cellStyle name="Normal 3 16 13" xfId="1504"/>
    <cellStyle name="Normal 3 16 14" xfId="1505"/>
    <cellStyle name="Normal 3 16 15" xfId="1506"/>
    <cellStyle name="Normal 3 16 16" xfId="1507"/>
    <cellStyle name="Normal 3 16 17" xfId="1508"/>
    <cellStyle name="Normal 3 16 18" xfId="1509"/>
    <cellStyle name="Normal 3 16 19" xfId="1510"/>
    <cellStyle name="Normal 3 16 2" xfId="1511"/>
    <cellStyle name="Normal 3 16 20" xfId="1512"/>
    <cellStyle name="Normal 3 16 21" xfId="1513"/>
    <cellStyle name="Normal 3 16 22" xfId="1514"/>
    <cellStyle name="Normal 3 16 23" xfId="1515"/>
    <cellStyle name="Normal 3 16 3" xfId="1516"/>
    <cellStyle name="Normal 3 16 4" xfId="1517"/>
    <cellStyle name="Normal 3 16 5" xfId="1518"/>
    <cellStyle name="Normal 3 16 6" xfId="1519"/>
    <cellStyle name="Normal 3 16 7" xfId="1520"/>
    <cellStyle name="Normal 3 16 8" xfId="1521"/>
    <cellStyle name="Normal 3 16 9" xfId="1522"/>
    <cellStyle name="Normal 3 17" xfId="1523"/>
    <cellStyle name="Normal 3 17 10" xfId="1524"/>
    <cellStyle name="Normal 3 17 11" xfId="1525"/>
    <cellStyle name="Normal 3 17 12" xfId="1526"/>
    <cellStyle name="Normal 3 17 13" xfId="1527"/>
    <cellStyle name="Normal 3 17 14" xfId="1528"/>
    <cellStyle name="Normal 3 17 15" xfId="1529"/>
    <cellStyle name="Normal 3 17 16" xfId="1530"/>
    <cellStyle name="Normal 3 17 17" xfId="1531"/>
    <cellStyle name="Normal 3 17 18" xfId="1532"/>
    <cellStyle name="Normal 3 17 19" xfId="1533"/>
    <cellStyle name="Normal 3 17 2" xfId="1534"/>
    <cellStyle name="Normal 3 17 20" xfId="1535"/>
    <cellStyle name="Normal 3 17 21" xfId="1536"/>
    <cellStyle name="Normal 3 17 22" xfId="1537"/>
    <cellStyle name="Normal 3 17 23" xfId="1538"/>
    <cellStyle name="Normal 3 17 3" xfId="1539"/>
    <cellStyle name="Normal 3 17 4" xfId="1540"/>
    <cellStyle name="Normal 3 17 5" xfId="1541"/>
    <cellStyle name="Normal 3 17 6" xfId="1542"/>
    <cellStyle name="Normal 3 17 7" xfId="1543"/>
    <cellStyle name="Normal 3 17 8" xfId="1544"/>
    <cellStyle name="Normal 3 17 9" xfId="1545"/>
    <cellStyle name="Normal 3 18" xfId="1546"/>
    <cellStyle name="Normal 3 18 10" xfId="1547"/>
    <cellStyle name="Normal 3 18 11" xfId="1548"/>
    <cellStyle name="Normal 3 18 12" xfId="1549"/>
    <cellStyle name="Normal 3 18 13" xfId="1550"/>
    <cellStyle name="Normal 3 18 14" xfId="1551"/>
    <cellStyle name="Normal 3 18 15" xfId="1552"/>
    <cellStyle name="Normal 3 18 16" xfId="1553"/>
    <cellStyle name="Normal 3 18 17" xfId="1554"/>
    <cellStyle name="Normal 3 18 18" xfId="1555"/>
    <cellStyle name="Normal 3 18 19" xfId="1556"/>
    <cellStyle name="Normal 3 18 2" xfId="1557"/>
    <cellStyle name="Normal 3 18 20" xfId="1558"/>
    <cellStyle name="Normal 3 18 21" xfId="1559"/>
    <cellStyle name="Normal 3 18 22" xfId="1560"/>
    <cellStyle name="Normal 3 18 23" xfId="1561"/>
    <cellStyle name="Normal 3 18 3" xfId="1562"/>
    <cellStyle name="Normal 3 18 4" xfId="1563"/>
    <cellStyle name="Normal 3 18 5" xfId="1564"/>
    <cellStyle name="Normal 3 18 6" xfId="1565"/>
    <cellStyle name="Normal 3 18 7" xfId="1566"/>
    <cellStyle name="Normal 3 18 8" xfId="1567"/>
    <cellStyle name="Normal 3 18 9" xfId="1568"/>
    <cellStyle name="Normal 3 19" xfId="1569"/>
    <cellStyle name="Normal 3 19 10" xfId="1570"/>
    <cellStyle name="Normal 3 19 11" xfId="1571"/>
    <cellStyle name="Normal 3 19 12" xfId="1572"/>
    <cellStyle name="Normal 3 19 13" xfId="1573"/>
    <cellStyle name="Normal 3 19 14" xfId="1574"/>
    <cellStyle name="Normal 3 19 15" xfId="1575"/>
    <cellStyle name="Normal 3 19 16" xfId="1576"/>
    <cellStyle name="Normal 3 19 17" xfId="1577"/>
    <cellStyle name="Normal 3 19 18" xfId="1578"/>
    <cellStyle name="Normal 3 19 19" xfId="1579"/>
    <cellStyle name="Normal 3 19 2" xfId="1580"/>
    <cellStyle name="Normal 3 19 20" xfId="1581"/>
    <cellStyle name="Normal 3 19 21" xfId="1582"/>
    <cellStyle name="Normal 3 19 22" xfId="1583"/>
    <cellStyle name="Normal 3 19 23" xfId="1584"/>
    <cellStyle name="Normal 3 19 3" xfId="1585"/>
    <cellStyle name="Normal 3 19 4" xfId="1586"/>
    <cellStyle name="Normal 3 19 5" xfId="1587"/>
    <cellStyle name="Normal 3 19 6" xfId="1588"/>
    <cellStyle name="Normal 3 19 7" xfId="1589"/>
    <cellStyle name="Normal 3 19 8" xfId="1590"/>
    <cellStyle name="Normal 3 19 9" xfId="1591"/>
    <cellStyle name="Normal 3 2" xfId="56"/>
    <cellStyle name="Normal 3 2 10" xfId="1592"/>
    <cellStyle name="Normal 3 2 11" xfId="1593"/>
    <cellStyle name="Normal 3 2 12" xfId="1594"/>
    <cellStyle name="Normal 3 2 13" xfId="1595"/>
    <cellStyle name="Normal 3 2 14" xfId="1596"/>
    <cellStyle name="Normal 3 2 15" xfId="1597"/>
    <cellStyle name="Normal 3 2 16" xfId="1598"/>
    <cellStyle name="Normal 3 2 17" xfId="1599"/>
    <cellStyle name="Normal 3 2 18" xfId="1600"/>
    <cellStyle name="Normal 3 2 19" xfId="1601"/>
    <cellStyle name="Normal 3 2 2" xfId="1602"/>
    <cellStyle name="Normal 3 2 2 10" xfId="1603"/>
    <cellStyle name="Normal 3 2 2 11" xfId="1604"/>
    <cellStyle name="Normal 3 2 2 12" xfId="1605"/>
    <cellStyle name="Normal 3 2 2 13" xfId="1606"/>
    <cellStyle name="Normal 3 2 2 14" xfId="1607"/>
    <cellStyle name="Normal 3 2 2 15" xfId="1608"/>
    <cellStyle name="Normal 3 2 2 16" xfId="1609"/>
    <cellStyle name="Normal 3 2 2 17" xfId="1610"/>
    <cellStyle name="Normal 3 2 2 18" xfId="1611"/>
    <cellStyle name="Normal 3 2 2 19" xfId="1612"/>
    <cellStyle name="Normal 3 2 2 2" xfId="1613"/>
    <cellStyle name="Normal 3 2 2 20" xfId="1614"/>
    <cellStyle name="Normal 3 2 2 21" xfId="1615"/>
    <cellStyle name="Normal 3 2 2 22" xfId="1616"/>
    <cellStyle name="Normal 3 2 2 23" xfId="1617"/>
    <cellStyle name="Normal 3 2 2 24" xfId="1618"/>
    <cellStyle name="Normal 3 2 2 25" xfId="1619"/>
    <cellStyle name="Normal 3 2 2 26" xfId="1620"/>
    <cellStyle name="Normal 3 2 2 27" xfId="1621"/>
    <cellStyle name="Normal 3 2 2 28" xfId="1622"/>
    <cellStyle name="Normal 3 2 2 29" xfId="1623"/>
    <cellStyle name="Normal 3 2 2 3" xfId="1624"/>
    <cellStyle name="Normal 3 2 2 30" xfId="1625"/>
    <cellStyle name="Normal 3 2 2 31" xfId="1626"/>
    <cellStyle name="Normal 3 2 2 32" xfId="1627"/>
    <cellStyle name="Normal 3 2 2 33" xfId="1628"/>
    <cellStyle name="Normal 3 2 2 4" xfId="1629"/>
    <cellStyle name="Normal 3 2 2 5" xfId="1630"/>
    <cellStyle name="Normal 3 2 2 6" xfId="1631"/>
    <cellStyle name="Normal 3 2 2 7" xfId="1632"/>
    <cellStyle name="Normal 3 2 2 8" xfId="1633"/>
    <cellStyle name="Normal 3 2 2 9" xfId="1634"/>
    <cellStyle name="Normal 3 2 20" xfId="1635"/>
    <cellStyle name="Normal 3 2 21" xfId="1636"/>
    <cellStyle name="Normal 3 2 22" xfId="1637"/>
    <cellStyle name="Normal 3 2 23" xfId="1638"/>
    <cellStyle name="Normal 3 2 24" xfId="1639"/>
    <cellStyle name="Normal 3 2 25" xfId="1640"/>
    <cellStyle name="Normal 3 2 26" xfId="1641"/>
    <cellStyle name="Normal 3 2 27" xfId="1642"/>
    <cellStyle name="Normal 3 2 28" xfId="1643"/>
    <cellStyle name="Normal 3 2 29" xfId="1644"/>
    <cellStyle name="Normal 3 2 3" xfId="1645"/>
    <cellStyle name="Normal 3 2 30" xfId="1646"/>
    <cellStyle name="Normal 3 2 31" xfId="1647"/>
    <cellStyle name="Normal 3 2 32" xfId="1648"/>
    <cellStyle name="Normal 3 2 33" xfId="1649"/>
    <cellStyle name="Normal 3 2 34" xfId="1650"/>
    <cellStyle name="Normal 3 2 35" xfId="1651"/>
    <cellStyle name="Normal 3 2 36" xfId="1652"/>
    <cellStyle name="Normal 3 2 37" xfId="1653"/>
    <cellStyle name="Normal 3 2 38" xfId="1654"/>
    <cellStyle name="Normal 3 2 39" xfId="1655"/>
    <cellStyle name="Normal 3 2 4" xfId="1656"/>
    <cellStyle name="Normal 3 2 40" xfId="1657"/>
    <cellStyle name="Normal 3 2 41" xfId="1658"/>
    <cellStyle name="Normal 3 2 42" xfId="1659"/>
    <cellStyle name="Normal 3 2 43" xfId="1660"/>
    <cellStyle name="Normal 3 2 44" xfId="1661"/>
    <cellStyle name="Normal 3 2 45" xfId="1662"/>
    <cellStyle name="Normal 3 2 46" xfId="1663"/>
    <cellStyle name="Normal 3 2 47" xfId="1664"/>
    <cellStyle name="Normal 3 2 48" xfId="1665"/>
    <cellStyle name="Normal 3 2 49" xfId="1666"/>
    <cellStyle name="Normal 3 2 5" xfId="1667"/>
    <cellStyle name="Normal 3 2 50" xfId="1668"/>
    <cellStyle name="Normal 3 2 51" xfId="1669"/>
    <cellStyle name="Normal 3 2 52" xfId="1670"/>
    <cellStyle name="Normal 3 2 53" xfId="1671"/>
    <cellStyle name="Normal 3 2 54" xfId="1672"/>
    <cellStyle name="Normal 3 2 55" xfId="1673"/>
    <cellStyle name="Normal 3 2 6" xfId="1674"/>
    <cellStyle name="Normal 3 2 7" xfId="1675"/>
    <cellStyle name="Normal 3 2 8" xfId="1676"/>
    <cellStyle name="Normal 3 2 9" xfId="1677"/>
    <cellStyle name="Normal 3 20" xfId="1678"/>
    <cellStyle name="Normal 3 20 10" xfId="1679"/>
    <cellStyle name="Normal 3 20 11" xfId="1680"/>
    <cellStyle name="Normal 3 20 12" xfId="1681"/>
    <cellStyle name="Normal 3 20 13" xfId="1682"/>
    <cellStyle name="Normal 3 20 14" xfId="1683"/>
    <cellStyle name="Normal 3 20 15" xfId="1684"/>
    <cellStyle name="Normal 3 20 16" xfId="1685"/>
    <cellStyle name="Normal 3 20 17" xfId="1686"/>
    <cellStyle name="Normal 3 20 18" xfId="1687"/>
    <cellStyle name="Normal 3 20 19" xfId="1688"/>
    <cellStyle name="Normal 3 20 2" xfId="1689"/>
    <cellStyle name="Normal 3 20 20" xfId="1690"/>
    <cellStyle name="Normal 3 20 21" xfId="1691"/>
    <cellStyle name="Normal 3 20 22" xfId="1692"/>
    <cellStyle name="Normal 3 20 23" xfId="1693"/>
    <cellStyle name="Normal 3 20 3" xfId="1694"/>
    <cellStyle name="Normal 3 20 4" xfId="1695"/>
    <cellStyle name="Normal 3 20 5" xfId="1696"/>
    <cellStyle name="Normal 3 20 6" xfId="1697"/>
    <cellStyle name="Normal 3 20 7" xfId="1698"/>
    <cellStyle name="Normal 3 20 8" xfId="1699"/>
    <cellStyle name="Normal 3 20 9" xfId="1700"/>
    <cellStyle name="Normal 3 21" xfId="1701"/>
    <cellStyle name="Normal 3 21 10" xfId="1702"/>
    <cellStyle name="Normal 3 21 11" xfId="1703"/>
    <cellStyle name="Normal 3 21 12" xfId="1704"/>
    <cellStyle name="Normal 3 21 13" xfId="1705"/>
    <cellStyle name="Normal 3 21 14" xfId="1706"/>
    <cellStyle name="Normal 3 21 15" xfId="1707"/>
    <cellStyle name="Normal 3 21 16" xfId="1708"/>
    <cellStyle name="Normal 3 21 17" xfId="1709"/>
    <cellStyle name="Normal 3 21 18" xfId="1710"/>
    <cellStyle name="Normal 3 21 19" xfId="1711"/>
    <cellStyle name="Normal 3 21 2" xfId="1712"/>
    <cellStyle name="Normal 3 21 20" xfId="1713"/>
    <cellStyle name="Normal 3 21 21" xfId="1714"/>
    <cellStyle name="Normal 3 21 22" xfId="1715"/>
    <cellStyle name="Normal 3 21 23" xfId="1716"/>
    <cellStyle name="Normal 3 21 3" xfId="1717"/>
    <cellStyle name="Normal 3 21 4" xfId="1718"/>
    <cellStyle name="Normal 3 21 5" xfId="1719"/>
    <cellStyle name="Normal 3 21 6" xfId="1720"/>
    <cellStyle name="Normal 3 21 7" xfId="1721"/>
    <cellStyle name="Normal 3 21 8" xfId="1722"/>
    <cellStyle name="Normal 3 21 9" xfId="1723"/>
    <cellStyle name="Normal 3 22" xfId="1724"/>
    <cellStyle name="Normal 3 22 10" xfId="1725"/>
    <cellStyle name="Normal 3 22 11" xfId="1726"/>
    <cellStyle name="Normal 3 22 12" xfId="1727"/>
    <cellStyle name="Normal 3 22 13" xfId="1728"/>
    <cellStyle name="Normal 3 22 14" xfId="1729"/>
    <cellStyle name="Normal 3 22 15" xfId="1730"/>
    <cellStyle name="Normal 3 22 16" xfId="1731"/>
    <cellStyle name="Normal 3 22 17" xfId="1732"/>
    <cellStyle name="Normal 3 22 18" xfId="1733"/>
    <cellStyle name="Normal 3 22 19" xfId="1734"/>
    <cellStyle name="Normal 3 22 2" xfId="1735"/>
    <cellStyle name="Normal 3 22 20" xfId="1736"/>
    <cellStyle name="Normal 3 22 21" xfId="1737"/>
    <cellStyle name="Normal 3 22 22" xfId="1738"/>
    <cellStyle name="Normal 3 22 23" xfId="1739"/>
    <cellStyle name="Normal 3 22 3" xfId="1740"/>
    <cellStyle name="Normal 3 22 4" xfId="1741"/>
    <cellStyle name="Normal 3 22 5" xfId="1742"/>
    <cellStyle name="Normal 3 22 6" xfId="1743"/>
    <cellStyle name="Normal 3 22 7" xfId="1744"/>
    <cellStyle name="Normal 3 22 8" xfId="1745"/>
    <cellStyle name="Normal 3 22 9" xfId="1746"/>
    <cellStyle name="Normal 3 23" xfId="1747"/>
    <cellStyle name="Normal 3 23 10" xfId="1748"/>
    <cellStyle name="Normal 3 23 11" xfId="1749"/>
    <cellStyle name="Normal 3 23 12" xfId="1750"/>
    <cellStyle name="Normal 3 23 13" xfId="1751"/>
    <cellStyle name="Normal 3 23 14" xfId="1752"/>
    <cellStyle name="Normal 3 23 15" xfId="1753"/>
    <cellStyle name="Normal 3 23 16" xfId="1754"/>
    <cellStyle name="Normal 3 23 17" xfId="1755"/>
    <cellStyle name="Normal 3 23 18" xfId="1756"/>
    <cellStyle name="Normal 3 23 19" xfId="1757"/>
    <cellStyle name="Normal 3 23 2" xfId="1758"/>
    <cellStyle name="Normal 3 23 20" xfId="1759"/>
    <cellStyle name="Normal 3 23 21" xfId="1760"/>
    <cellStyle name="Normal 3 23 22" xfId="1761"/>
    <cellStyle name="Normal 3 23 23" xfId="1762"/>
    <cellStyle name="Normal 3 23 3" xfId="1763"/>
    <cellStyle name="Normal 3 23 4" xfId="1764"/>
    <cellStyle name="Normal 3 23 5" xfId="1765"/>
    <cellStyle name="Normal 3 23 6" xfId="1766"/>
    <cellStyle name="Normal 3 23 7" xfId="1767"/>
    <cellStyle name="Normal 3 23 8" xfId="1768"/>
    <cellStyle name="Normal 3 23 9" xfId="1769"/>
    <cellStyle name="Normal 3 24" xfId="1770"/>
    <cellStyle name="Normal 3 24 10" xfId="1771"/>
    <cellStyle name="Normal 3 24 11" xfId="1772"/>
    <cellStyle name="Normal 3 24 12" xfId="1773"/>
    <cellStyle name="Normal 3 24 13" xfId="1774"/>
    <cellStyle name="Normal 3 24 14" xfId="1775"/>
    <cellStyle name="Normal 3 24 15" xfId="1776"/>
    <cellStyle name="Normal 3 24 16" xfId="1777"/>
    <cellStyle name="Normal 3 24 17" xfId="1778"/>
    <cellStyle name="Normal 3 24 18" xfId="1779"/>
    <cellStyle name="Normal 3 24 19" xfId="1780"/>
    <cellStyle name="Normal 3 24 2" xfId="1781"/>
    <cellStyle name="Normal 3 24 20" xfId="1782"/>
    <cellStyle name="Normal 3 24 21" xfId="1783"/>
    <cellStyle name="Normal 3 24 22" xfId="1784"/>
    <cellStyle name="Normal 3 24 23" xfId="1785"/>
    <cellStyle name="Normal 3 24 3" xfId="1786"/>
    <cellStyle name="Normal 3 24 4" xfId="1787"/>
    <cellStyle name="Normal 3 24 5" xfId="1788"/>
    <cellStyle name="Normal 3 24 6" xfId="1789"/>
    <cellStyle name="Normal 3 24 7" xfId="1790"/>
    <cellStyle name="Normal 3 24 8" xfId="1791"/>
    <cellStyle name="Normal 3 24 9" xfId="1792"/>
    <cellStyle name="Normal 3 25" xfId="1793"/>
    <cellStyle name="Normal 3 25 10" xfId="1794"/>
    <cellStyle name="Normal 3 25 11" xfId="1795"/>
    <cellStyle name="Normal 3 25 12" xfId="1796"/>
    <cellStyle name="Normal 3 25 13" xfId="1797"/>
    <cellStyle name="Normal 3 25 14" xfId="1798"/>
    <cellStyle name="Normal 3 25 15" xfId="1799"/>
    <cellStyle name="Normal 3 25 16" xfId="1800"/>
    <cellStyle name="Normal 3 25 17" xfId="1801"/>
    <cellStyle name="Normal 3 25 18" xfId="1802"/>
    <cellStyle name="Normal 3 25 19" xfId="1803"/>
    <cellStyle name="Normal 3 25 2" xfId="1804"/>
    <cellStyle name="Normal 3 25 20" xfId="1805"/>
    <cellStyle name="Normal 3 25 21" xfId="1806"/>
    <cellStyle name="Normal 3 25 22" xfId="1807"/>
    <cellStyle name="Normal 3 25 23" xfId="1808"/>
    <cellStyle name="Normal 3 25 3" xfId="1809"/>
    <cellStyle name="Normal 3 25 4" xfId="1810"/>
    <cellStyle name="Normal 3 25 5" xfId="1811"/>
    <cellStyle name="Normal 3 25 6" xfId="1812"/>
    <cellStyle name="Normal 3 25 7" xfId="1813"/>
    <cellStyle name="Normal 3 25 8" xfId="1814"/>
    <cellStyle name="Normal 3 25 9" xfId="1815"/>
    <cellStyle name="Normal 3 26" xfId="1816"/>
    <cellStyle name="Normal 3 26 10" xfId="1817"/>
    <cellStyle name="Normal 3 26 11" xfId="1818"/>
    <cellStyle name="Normal 3 26 12" xfId="1819"/>
    <cellStyle name="Normal 3 26 13" xfId="1820"/>
    <cellStyle name="Normal 3 26 14" xfId="1821"/>
    <cellStyle name="Normal 3 26 15" xfId="1822"/>
    <cellStyle name="Normal 3 26 16" xfId="1823"/>
    <cellStyle name="Normal 3 26 17" xfId="1824"/>
    <cellStyle name="Normal 3 26 18" xfId="1825"/>
    <cellStyle name="Normal 3 26 19" xfId="1826"/>
    <cellStyle name="Normal 3 26 2" xfId="1827"/>
    <cellStyle name="Normal 3 26 20" xfId="1828"/>
    <cellStyle name="Normal 3 26 21" xfId="1829"/>
    <cellStyle name="Normal 3 26 22" xfId="1830"/>
    <cellStyle name="Normal 3 26 23" xfId="1831"/>
    <cellStyle name="Normal 3 26 3" xfId="1832"/>
    <cellStyle name="Normal 3 26 4" xfId="1833"/>
    <cellStyle name="Normal 3 26 5" xfId="1834"/>
    <cellStyle name="Normal 3 26 6" xfId="1835"/>
    <cellStyle name="Normal 3 26 7" xfId="1836"/>
    <cellStyle name="Normal 3 26 8" xfId="1837"/>
    <cellStyle name="Normal 3 26 9" xfId="1838"/>
    <cellStyle name="Normal 3 27" xfId="1839"/>
    <cellStyle name="Normal 3 27 10" xfId="1840"/>
    <cellStyle name="Normal 3 27 11" xfId="1841"/>
    <cellStyle name="Normal 3 27 12" xfId="1842"/>
    <cellStyle name="Normal 3 27 13" xfId="1843"/>
    <cellStyle name="Normal 3 27 14" xfId="1844"/>
    <cellStyle name="Normal 3 27 15" xfId="1845"/>
    <cellStyle name="Normal 3 27 16" xfId="1846"/>
    <cellStyle name="Normal 3 27 17" xfId="1847"/>
    <cellStyle name="Normal 3 27 18" xfId="1848"/>
    <cellStyle name="Normal 3 27 19" xfId="1849"/>
    <cellStyle name="Normal 3 27 2" xfId="1850"/>
    <cellStyle name="Normal 3 27 20" xfId="1851"/>
    <cellStyle name="Normal 3 27 21" xfId="1852"/>
    <cellStyle name="Normal 3 27 22" xfId="1853"/>
    <cellStyle name="Normal 3 27 23" xfId="1854"/>
    <cellStyle name="Normal 3 27 3" xfId="1855"/>
    <cellStyle name="Normal 3 27 4" xfId="1856"/>
    <cellStyle name="Normal 3 27 5" xfId="1857"/>
    <cellStyle name="Normal 3 27 6" xfId="1858"/>
    <cellStyle name="Normal 3 27 7" xfId="1859"/>
    <cellStyle name="Normal 3 27 8" xfId="1860"/>
    <cellStyle name="Normal 3 27 9" xfId="1861"/>
    <cellStyle name="Normal 3 28" xfId="1862"/>
    <cellStyle name="Normal 3 28 10" xfId="1863"/>
    <cellStyle name="Normal 3 28 11" xfId="1864"/>
    <cellStyle name="Normal 3 28 12" xfId="1865"/>
    <cellStyle name="Normal 3 28 13" xfId="1866"/>
    <cellStyle name="Normal 3 28 14" xfId="1867"/>
    <cellStyle name="Normal 3 28 15" xfId="1868"/>
    <cellStyle name="Normal 3 28 16" xfId="1869"/>
    <cellStyle name="Normal 3 28 17" xfId="1870"/>
    <cellStyle name="Normal 3 28 18" xfId="1871"/>
    <cellStyle name="Normal 3 28 19" xfId="1872"/>
    <cellStyle name="Normal 3 28 2" xfId="1873"/>
    <cellStyle name="Normal 3 28 20" xfId="1874"/>
    <cellStyle name="Normal 3 28 21" xfId="1875"/>
    <cellStyle name="Normal 3 28 22" xfId="1876"/>
    <cellStyle name="Normal 3 28 23" xfId="1877"/>
    <cellStyle name="Normal 3 28 3" xfId="1878"/>
    <cellStyle name="Normal 3 28 4" xfId="1879"/>
    <cellStyle name="Normal 3 28 5" xfId="1880"/>
    <cellStyle name="Normal 3 28 6" xfId="1881"/>
    <cellStyle name="Normal 3 28 7" xfId="1882"/>
    <cellStyle name="Normal 3 28 8" xfId="1883"/>
    <cellStyle name="Normal 3 28 9" xfId="1884"/>
    <cellStyle name="Normal 3 29" xfId="1885"/>
    <cellStyle name="Normal 3 29 10" xfId="1886"/>
    <cellStyle name="Normal 3 29 11" xfId="1887"/>
    <cellStyle name="Normal 3 29 12" xfId="1888"/>
    <cellStyle name="Normal 3 29 13" xfId="1889"/>
    <cellStyle name="Normal 3 29 14" xfId="1890"/>
    <cellStyle name="Normal 3 29 15" xfId="1891"/>
    <cellStyle name="Normal 3 29 16" xfId="1892"/>
    <cellStyle name="Normal 3 29 17" xfId="1893"/>
    <cellStyle name="Normal 3 29 18" xfId="1894"/>
    <cellStyle name="Normal 3 29 19" xfId="1895"/>
    <cellStyle name="Normal 3 29 2" xfId="1896"/>
    <cellStyle name="Normal 3 29 20" xfId="1897"/>
    <cellStyle name="Normal 3 29 21" xfId="1898"/>
    <cellStyle name="Normal 3 29 22" xfId="1899"/>
    <cellStyle name="Normal 3 29 23" xfId="1900"/>
    <cellStyle name="Normal 3 29 3" xfId="1901"/>
    <cellStyle name="Normal 3 29 4" xfId="1902"/>
    <cellStyle name="Normal 3 29 5" xfId="1903"/>
    <cellStyle name="Normal 3 29 6" xfId="1904"/>
    <cellStyle name="Normal 3 29 7" xfId="1905"/>
    <cellStyle name="Normal 3 29 8" xfId="1906"/>
    <cellStyle name="Normal 3 29 9" xfId="1907"/>
    <cellStyle name="Normal 3 3" xfId="1908"/>
    <cellStyle name="Normal 3 3 10" xfId="1909"/>
    <cellStyle name="Normal 3 3 11" xfId="1910"/>
    <cellStyle name="Normal 3 3 12" xfId="1911"/>
    <cellStyle name="Normal 3 3 13" xfId="1912"/>
    <cellStyle name="Normal 3 3 14" xfId="1913"/>
    <cellStyle name="Normal 3 3 15" xfId="1914"/>
    <cellStyle name="Normal 3 3 16" xfId="1915"/>
    <cellStyle name="Normal 3 3 17" xfId="1916"/>
    <cellStyle name="Normal 3 3 18" xfId="1917"/>
    <cellStyle name="Normal 3 3 19" xfId="1918"/>
    <cellStyle name="Normal 3 3 2" xfId="1919"/>
    <cellStyle name="Normal 3 3 20" xfId="1920"/>
    <cellStyle name="Normal 3 3 21" xfId="1921"/>
    <cellStyle name="Normal 3 3 22" xfId="1922"/>
    <cellStyle name="Normal 3 3 23" xfId="1923"/>
    <cellStyle name="Normal 3 3 3" xfId="1924"/>
    <cellStyle name="Normal 3 3 4" xfId="1925"/>
    <cellStyle name="Normal 3 3 5" xfId="1926"/>
    <cellStyle name="Normal 3 3 6" xfId="1927"/>
    <cellStyle name="Normal 3 3 7" xfId="1928"/>
    <cellStyle name="Normal 3 3 8" xfId="1929"/>
    <cellStyle name="Normal 3 3 9" xfId="1930"/>
    <cellStyle name="Normal 3 30" xfId="1931"/>
    <cellStyle name="Normal 3 30 10" xfId="1932"/>
    <cellStyle name="Normal 3 30 11" xfId="1933"/>
    <cellStyle name="Normal 3 30 12" xfId="1934"/>
    <cellStyle name="Normal 3 30 13" xfId="1935"/>
    <cellStyle name="Normal 3 30 14" xfId="1936"/>
    <cellStyle name="Normal 3 30 15" xfId="1937"/>
    <cellStyle name="Normal 3 30 16" xfId="1938"/>
    <cellStyle name="Normal 3 30 17" xfId="1939"/>
    <cellStyle name="Normal 3 30 18" xfId="1940"/>
    <cellStyle name="Normal 3 30 19" xfId="1941"/>
    <cellStyle name="Normal 3 30 2" xfId="1942"/>
    <cellStyle name="Normal 3 30 20" xfId="1943"/>
    <cellStyle name="Normal 3 30 21" xfId="1944"/>
    <cellStyle name="Normal 3 30 22" xfId="1945"/>
    <cellStyle name="Normal 3 30 23" xfId="1946"/>
    <cellStyle name="Normal 3 30 3" xfId="1947"/>
    <cellStyle name="Normal 3 30 4" xfId="1948"/>
    <cellStyle name="Normal 3 30 5" xfId="1949"/>
    <cellStyle name="Normal 3 30 6" xfId="1950"/>
    <cellStyle name="Normal 3 30 7" xfId="1951"/>
    <cellStyle name="Normal 3 30 8" xfId="1952"/>
    <cellStyle name="Normal 3 30 9" xfId="1953"/>
    <cellStyle name="Normal 3 31" xfId="1954"/>
    <cellStyle name="Normal 3 31 10" xfId="1955"/>
    <cellStyle name="Normal 3 31 11" xfId="1956"/>
    <cellStyle name="Normal 3 31 12" xfId="1957"/>
    <cellStyle name="Normal 3 31 13" xfId="1958"/>
    <cellStyle name="Normal 3 31 14" xfId="1959"/>
    <cellStyle name="Normal 3 31 15" xfId="1960"/>
    <cellStyle name="Normal 3 31 16" xfId="1961"/>
    <cellStyle name="Normal 3 31 17" xfId="1962"/>
    <cellStyle name="Normal 3 31 18" xfId="1963"/>
    <cellStyle name="Normal 3 31 19" xfId="1964"/>
    <cellStyle name="Normal 3 31 2" xfId="1965"/>
    <cellStyle name="Normal 3 31 20" xfId="1966"/>
    <cellStyle name="Normal 3 31 21" xfId="1967"/>
    <cellStyle name="Normal 3 31 22" xfId="1968"/>
    <cellStyle name="Normal 3 31 23" xfId="1969"/>
    <cellStyle name="Normal 3 31 3" xfId="1970"/>
    <cellStyle name="Normal 3 31 4" xfId="1971"/>
    <cellStyle name="Normal 3 31 5" xfId="1972"/>
    <cellStyle name="Normal 3 31 6" xfId="1973"/>
    <cellStyle name="Normal 3 31 7" xfId="1974"/>
    <cellStyle name="Normal 3 31 8" xfId="1975"/>
    <cellStyle name="Normal 3 31 9" xfId="1976"/>
    <cellStyle name="Normal 3 32" xfId="1977"/>
    <cellStyle name="Normal 3 32 10" xfId="1978"/>
    <cellStyle name="Normal 3 32 11" xfId="1979"/>
    <cellStyle name="Normal 3 32 12" xfId="1980"/>
    <cellStyle name="Normal 3 32 13" xfId="1981"/>
    <cellStyle name="Normal 3 32 14" xfId="1982"/>
    <cellStyle name="Normal 3 32 15" xfId="1983"/>
    <cellStyle name="Normal 3 32 16" xfId="1984"/>
    <cellStyle name="Normal 3 32 17" xfId="1985"/>
    <cellStyle name="Normal 3 32 18" xfId="1986"/>
    <cellStyle name="Normal 3 32 19" xfId="1987"/>
    <cellStyle name="Normal 3 32 2" xfId="1988"/>
    <cellStyle name="Normal 3 32 20" xfId="1989"/>
    <cellStyle name="Normal 3 32 21" xfId="1990"/>
    <cellStyle name="Normal 3 32 22" xfId="1991"/>
    <cellStyle name="Normal 3 32 23" xfId="1992"/>
    <cellStyle name="Normal 3 32 3" xfId="1993"/>
    <cellStyle name="Normal 3 32 4" xfId="1994"/>
    <cellStyle name="Normal 3 32 5" xfId="1995"/>
    <cellStyle name="Normal 3 32 6" xfId="1996"/>
    <cellStyle name="Normal 3 32 7" xfId="1997"/>
    <cellStyle name="Normal 3 32 8" xfId="1998"/>
    <cellStyle name="Normal 3 32 9" xfId="1999"/>
    <cellStyle name="Normal 3 33" xfId="2000"/>
    <cellStyle name="Normal 3 33 10" xfId="2001"/>
    <cellStyle name="Normal 3 33 11" xfId="2002"/>
    <cellStyle name="Normal 3 33 12" xfId="2003"/>
    <cellStyle name="Normal 3 33 13" xfId="2004"/>
    <cellStyle name="Normal 3 33 14" xfId="2005"/>
    <cellStyle name="Normal 3 33 15" xfId="2006"/>
    <cellStyle name="Normal 3 33 16" xfId="2007"/>
    <cellStyle name="Normal 3 33 17" xfId="2008"/>
    <cellStyle name="Normal 3 33 18" xfId="2009"/>
    <cellStyle name="Normal 3 33 19" xfId="2010"/>
    <cellStyle name="Normal 3 33 2" xfId="2011"/>
    <cellStyle name="Normal 3 33 20" xfId="2012"/>
    <cellStyle name="Normal 3 33 21" xfId="2013"/>
    <cellStyle name="Normal 3 33 22" xfId="2014"/>
    <cellStyle name="Normal 3 33 23" xfId="2015"/>
    <cellStyle name="Normal 3 33 3" xfId="2016"/>
    <cellStyle name="Normal 3 33 4" xfId="2017"/>
    <cellStyle name="Normal 3 33 5" xfId="2018"/>
    <cellStyle name="Normal 3 33 6" xfId="2019"/>
    <cellStyle name="Normal 3 33 7" xfId="2020"/>
    <cellStyle name="Normal 3 33 8" xfId="2021"/>
    <cellStyle name="Normal 3 33 9" xfId="2022"/>
    <cellStyle name="Normal 3 34" xfId="2023"/>
    <cellStyle name="Normal 3 35" xfId="2024"/>
    <cellStyle name="Normal 3 36" xfId="2025"/>
    <cellStyle name="Normal 3 37" xfId="2026"/>
    <cellStyle name="Normal 3 38" xfId="2027"/>
    <cellStyle name="Normal 3 39" xfId="2028"/>
    <cellStyle name="Normal 3 4" xfId="2029"/>
    <cellStyle name="Normal 3 4 10" xfId="2030"/>
    <cellStyle name="Normal 3 4 11" xfId="2031"/>
    <cellStyle name="Normal 3 4 12" xfId="2032"/>
    <cellStyle name="Normal 3 4 13" xfId="2033"/>
    <cellStyle name="Normal 3 4 14" xfId="2034"/>
    <cellStyle name="Normal 3 4 15" xfId="2035"/>
    <cellStyle name="Normal 3 4 16" xfId="2036"/>
    <cellStyle name="Normal 3 4 17" xfId="2037"/>
    <cellStyle name="Normal 3 4 18" xfId="2038"/>
    <cellStyle name="Normal 3 4 19" xfId="2039"/>
    <cellStyle name="Normal 3 4 2" xfId="2040"/>
    <cellStyle name="Normal 3 4 20" xfId="2041"/>
    <cellStyle name="Normal 3 4 21" xfId="2042"/>
    <cellStyle name="Normal 3 4 22" xfId="2043"/>
    <cellStyle name="Normal 3 4 23" xfId="2044"/>
    <cellStyle name="Normal 3 4 3" xfId="2045"/>
    <cellStyle name="Normal 3 4 4" xfId="2046"/>
    <cellStyle name="Normal 3 4 5" xfId="2047"/>
    <cellStyle name="Normal 3 4 6" xfId="2048"/>
    <cellStyle name="Normal 3 4 7" xfId="2049"/>
    <cellStyle name="Normal 3 4 8" xfId="2050"/>
    <cellStyle name="Normal 3 4 9" xfId="2051"/>
    <cellStyle name="Normal 3 40" xfId="2052"/>
    <cellStyle name="Normal 3 41" xfId="2053"/>
    <cellStyle name="Normal 3 42" xfId="2054"/>
    <cellStyle name="Normal 3 43" xfId="2055"/>
    <cellStyle name="Normal 3 44" xfId="2056"/>
    <cellStyle name="Normal 3 45" xfId="2057"/>
    <cellStyle name="Normal 3 46" xfId="2058"/>
    <cellStyle name="Normal 3 47" xfId="2059"/>
    <cellStyle name="Normal 3 48" xfId="2060"/>
    <cellStyle name="Normal 3 49" xfId="2061"/>
    <cellStyle name="Normal 3 5" xfId="2062"/>
    <cellStyle name="Normal 3 5 10" xfId="2063"/>
    <cellStyle name="Normal 3 5 11" xfId="2064"/>
    <cellStyle name="Normal 3 5 12" xfId="2065"/>
    <cellStyle name="Normal 3 5 13" xfId="2066"/>
    <cellStyle name="Normal 3 5 14" xfId="2067"/>
    <cellStyle name="Normal 3 5 15" xfId="2068"/>
    <cellStyle name="Normal 3 5 16" xfId="2069"/>
    <cellStyle name="Normal 3 5 17" xfId="2070"/>
    <cellStyle name="Normal 3 5 18" xfId="2071"/>
    <cellStyle name="Normal 3 5 19" xfId="2072"/>
    <cellStyle name="Normal 3 5 2" xfId="2073"/>
    <cellStyle name="Normal 3 5 20" xfId="2074"/>
    <cellStyle name="Normal 3 5 21" xfId="2075"/>
    <cellStyle name="Normal 3 5 22" xfId="2076"/>
    <cellStyle name="Normal 3 5 23" xfId="2077"/>
    <cellStyle name="Normal 3 5 3" xfId="2078"/>
    <cellStyle name="Normal 3 5 4" xfId="2079"/>
    <cellStyle name="Normal 3 5 5" xfId="2080"/>
    <cellStyle name="Normal 3 5 6" xfId="2081"/>
    <cellStyle name="Normal 3 5 7" xfId="2082"/>
    <cellStyle name="Normal 3 5 8" xfId="2083"/>
    <cellStyle name="Normal 3 5 9" xfId="2084"/>
    <cellStyle name="Normal 3 50" xfId="2085"/>
    <cellStyle name="Normal 3 51" xfId="2086"/>
    <cellStyle name="Normal 3 52" xfId="2087"/>
    <cellStyle name="Normal 3 53" xfId="2088"/>
    <cellStyle name="Normal 3 54" xfId="2089"/>
    <cellStyle name="Normal 3 55" xfId="2090"/>
    <cellStyle name="Normal 3 56" xfId="2091"/>
    <cellStyle name="Normal 3 57" xfId="2092"/>
    <cellStyle name="Normal 3 58" xfId="2093"/>
    <cellStyle name="Normal 3 59" xfId="2094"/>
    <cellStyle name="Normal 3 6" xfId="2095"/>
    <cellStyle name="Normal 3 6 10" xfId="2096"/>
    <cellStyle name="Normal 3 6 11" xfId="2097"/>
    <cellStyle name="Normal 3 6 12" xfId="2098"/>
    <cellStyle name="Normal 3 6 13" xfId="2099"/>
    <cellStyle name="Normal 3 6 14" xfId="2100"/>
    <cellStyle name="Normal 3 6 15" xfId="2101"/>
    <cellStyle name="Normal 3 6 16" xfId="2102"/>
    <cellStyle name="Normal 3 6 17" xfId="2103"/>
    <cellStyle name="Normal 3 6 18" xfId="2104"/>
    <cellStyle name="Normal 3 6 19" xfId="2105"/>
    <cellStyle name="Normal 3 6 2" xfId="2106"/>
    <cellStyle name="Normal 3 6 20" xfId="2107"/>
    <cellStyle name="Normal 3 6 21" xfId="2108"/>
    <cellStyle name="Normal 3 6 22" xfId="2109"/>
    <cellStyle name="Normal 3 6 23" xfId="2110"/>
    <cellStyle name="Normal 3 6 3" xfId="2111"/>
    <cellStyle name="Normal 3 6 4" xfId="2112"/>
    <cellStyle name="Normal 3 6 5" xfId="2113"/>
    <cellStyle name="Normal 3 6 6" xfId="2114"/>
    <cellStyle name="Normal 3 6 7" xfId="2115"/>
    <cellStyle name="Normal 3 6 8" xfId="2116"/>
    <cellStyle name="Normal 3 6 9" xfId="2117"/>
    <cellStyle name="Normal 3 60" xfId="2118"/>
    <cellStyle name="Normal 3 61" xfId="2119"/>
    <cellStyle name="Normal 3 62" xfId="2120"/>
    <cellStyle name="Normal 3 63" xfId="2121"/>
    <cellStyle name="Normal 3 64" xfId="2122"/>
    <cellStyle name="Normal 3 65" xfId="2123"/>
    <cellStyle name="Normal 3 66" xfId="2124"/>
    <cellStyle name="Normal 3 66 2" xfId="2125"/>
    <cellStyle name="Normal 3 7" xfId="2126"/>
    <cellStyle name="Normal 3 7 10" xfId="2127"/>
    <cellStyle name="Normal 3 7 11" xfId="2128"/>
    <cellStyle name="Normal 3 7 12" xfId="2129"/>
    <cellStyle name="Normal 3 7 13" xfId="2130"/>
    <cellStyle name="Normal 3 7 14" xfId="2131"/>
    <cellStyle name="Normal 3 7 15" xfId="2132"/>
    <cellStyle name="Normal 3 7 16" xfId="2133"/>
    <cellStyle name="Normal 3 7 17" xfId="2134"/>
    <cellStyle name="Normal 3 7 18" xfId="2135"/>
    <cellStyle name="Normal 3 7 19" xfId="2136"/>
    <cellStyle name="Normal 3 7 2" xfId="2137"/>
    <cellStyle name="Normal 3 7 20" xfId="2138"/>
    <cellStyle name="Normal 3 7 21" xfId="2139"/>
    <cellStyle name="Normal 3 7 22" xfId="2140"/>
    <cellStyle name="Normal 3 7 23" xfId="2141"/>
    <cellStyle name="Normal 3 7 3" xfId="2142"/>
    <cellStyle name="Normal 3 7 4" xfId="2143"/>
    <cellStyle name="Normal 3 7 5" xfId="2144"/>
    <cellStyle name="Normal 3 7 6" xfId="2145"/>
    <cellStyle name="Normal 3 7 7" xfId="2146"/>
    <cellStyle name="Normal 3 7 8" xfId="2147"/>
    <cellStyle name="Normal 3 7 9" xfId="2148"/>
    <cellStyle name="Normal 3 8" xfId="2149"/>
    <cellStyle name="Normal 3 8 10" xfId="2150"/>
    <cellStyle name="Normal 3 8 11" xfId="2151"/>
    <cellStyle name="Normal 3 8 12" xfId="2152"/>
    <cellStyle name="Normal 3 8 13" xfId="2153"/>
    <cellStyle name="Normal 3 8 14" xfId="2154"/>
    <cellStyle name="Normal 3 8 15" xfId="2155"/>
    <cellStyle name="Normal 3 8 16" xfId="2156"/>
    <cellStyle name="Normal 3 8 17" xfId="2157"/>
    <cellStyle name="Normal 3 8 18" xfId="2158"/>
    <cellStyle name="Normal 3 8 19" xfId="2159"/>
    <cellStyle name="Normal 3 8 2" xfId="2160"/>
    <cellStyle name="Normal 3 8 20" xfId="2161"/>
    <cellStyle name="Normal 3 8 21" xfId="2162"/>
    <cellStyle name="Normal 3 8 22" xfId="2163"/>
    <cellStyle name="Normal 3 8 23" xfId="2164"/>
    <cellStyle name="Normal 3 8 3" xfId="2165"/>
    <cellStyle name="Normal 3 8 4" xfId="2166"/>
    <cellStyle name="Normal 3 8 5" xfId="2167"/>
    <cellStyle name="Normal 3 8 6" xfId="2168"/>
    <cellStyle name="Normal 3 8 7" xfId="2169"/>
    <cellStyle name="Normal 3 8 8" xfId="2170"/>
    <cellStyle name="Normal 3 8 9" xfId="2171"/>
    <cellStyle name="Normal 3 9" xfId="2172"/>
    <cellStyle name="Normal 3 9 10" xfId="2173"/>
    <cellStyle name="Normal 3 9 11" xfId="2174"/>
    <cellStyle name="Normal 3 9 12" xfId="2175"/>
    <cellStyle name="Normal 3 9 13" xfId="2176"/>
    <cellStyle name="Normal 3 9 14" xfId="2177"/>
    <cellStyle name="Normal 3 9 15" xfId="2178"/>
    <cellStyle name="Normal 3 9 16" xfId="2179"/>
    <cellStyle name="Normal 3 9 17" xfId="2180"/>
    <cellStyle name="Normal 3 9 18" xfId="2181"/>
    <cellStyle name="Normal 3 9 19" xfId="2182"/>
    <cellStyle name="Normal 3 9 2" xfId="2183"/>
    <cellStyle name="Normal 3 9 20" xfId="2184"/>
    <cellStyle name="Normal 3 9 21" xfId="2185"/>
    <cellStyle name="Normal 3 9 22" xfId="2186"/>
    <cellStyle name="Normal 3 9 23" xfId="2187"/>
    <cellStyle name="Normal 3 9 3" xfId="2188"/>
    <cellStyle name="Normal 3 9 4" xfId="2189"/>
    <cellStyle name="Normal 3 9 5" xfId="2190"/>
    <cellStyle name="Normal 3 9 6" xfId="2191"/>
    <cellStyle name="Normal 3 9 7" xfId="2192"/>
    <cellStyle name="Normal 3 9 8" xfId="2193"/>
    <cellStyle name="Normal 3 9 9" xfId="2194"/>
    <cellStyle name="Normal 30" xfId="2195"/>
    <cellStyle name="Normal 30 2" xfId="2196"/>
    <cellStyle name="Normal 30 3" xfId="2197"/>
    <cellStyle name="Normal 31" xfId="2198"/>
    <cellStyle name="Normal 31 2" xfId="2199"/>
    <cellStyle name="Normal 31 3" xfId="2200"/>
    <cellStyle name="Normal 32" xfId="2201"/>
    <cellStyle name="Normal 32 2" xfId="2202"/>
    <cellStyle name="Normal 32 3" xfId="2203"/>
    <cellStyle name="Normal 33" xfId="2204"/>
    <cellStyle name="Normal 33 2" xfId="2205"/>
    <cellStyle name="Normal 33 3" xfId="2206"/>
    <cellStyle name="Normal 34" xfId="2207"/>
    <cellStyle name="Normal 34 2" xfId="2208"/>
    <cellStyle name="Normal 34 3" xfId="2209"/>
    <cellStyle name="Normal 35" xfId="2210"/>
    <cellStyle name="Normal 35 2" xfId="2211"/>
    <cellStyle name="Normal 35 3" xfId="2212"/>
    <cellStyle name="Normal 36" xfId="2213"/>
    <cellStyle name="Normal 36 2" xfId="2214"/>
    <cellStyle name="Normal 36 3" xfId="2215"/>
    <cellStyle name="Normal 37" xfId="2216"/>
    <cellStyle name="Normal 37 2" xfId="2217"/>
    <cellStyle name="Normal 38" xfId="2218"/>
    <cellStyle name="Normal 38 2" xfId="2219"/>
    <cellStyle name="Normal 39" xfId="2220"/>
    <cellStyle name="Normal 4" xfId="57"/>
    <cellStyle name="Normal 4 2" xfId="2221"/>
    <cellStyle name="Normal 4 2 2" xfId="2222"/>
    <cellStyle name="Normal 4 2 2 2" xfId="2223"/>
    <cellStyle name="Normal 4 2 2 2 2" xfId="2224"/>
    <cellStyle name="Normal 4 2 2 2 3" xfId="2225"/>
    <cellStyle name="Normal 4 2 2 3" xfId="2226"/>
    <cellStyle name="Normal 4 2 2 4" xfId="2227"/>
    <cellStyle name="Normal 4 2 3" xfId="2228"/>
    <cellStyle name="Normal 4 2 3 2" xfId="2229"/>
    <cellStyle name="Normal 4 2 3 3" xfId="2230"/>
    <cellStyle name="Normal 4 2 4" xfId="2231"/>
    <cellStyle name="Normal 4 2 5" xfId="2232"/>
    <cellStyle name="Normal 4 2 6" xfId="2233"/>
    <cellStyle name="Normal 4 3" xfId="2234"/>
    <cellStyle name="Normal 4 3 2" xfId="2235"/>
    <cellStyle name="Normal 4 3 2 2" xfId="2236"/>
    <cellStyle name="Normal 4 3 2 3" xfId="2237"/>
    <cellStyle name="Normal 4 3 3" xfId="2238"/>
    <cellStyle name="Normal 4 3 4" xfId="2239"/>
    <cellStyle name="Normal 4 4" xfId="2240"/>
    <cellStyle name="Normal 4 4 2" xfId="2241"/>
    <cellStyle name="Normal 4 4 3" xfId="2242"/>
    <cellStyle name="Normal 4 5" xfId="2243"/>
    <cellStyle name="Normal 4 6" xfId="2244"/>
    <cellStyle name="Normal 4 6 2" xfId="2245"/>
    <cellStyle name="Normal 4 6 3" xfId="2246"/>
    <cellStyle name="Normal 4 7" xfId="2247"/>
    <cellStyle name="Normal 4 8" xfId="2248"/>
    <cellStyle name="Normal 40" xfId="2249"/>
    <cellStyle name="Normal 41" xfId="2250"/>
    <cellStyle name="Normal 42" xfId="2251"/>
    <cellStyle name="Normal 43" xfId="2252"/>
    <cellStyle name="Normal 44" xfId="2253"/>
    <cellStyle name="Normal 45" xfId="2254"/>
    <cellStyle name="Normal 46" xfId="2255"/>
    <cellStyle name="Normal 47" xfId="2256"/>
    <cellStyle name="Normal 48" xfId="2257"/>
    <cellStyle name="Normal 49" xfId="2258"/>
    <cellStyle name="Normal 5" xfId="58"/>
    <cellStyle name="Normal 5 10" xfId="2259"/>
    <cellStyle name="Normal 5 11" xfId="2260"/>
    <cellStyle name="Normal 5 12" xfId="2261"/>
    <cellStyle name="Normal 5 13" xfId="2262"/>
    <cellStyle name="Normal 5 14" xfId="2263"/>
    <cellStyle name="Normal 5 15" xfId="2264"/>
    <cellStyle name="Normal 5 16" xfId="2265"/>
    <cellStyle name="Normal 5 17" xfId="2266"/>
    <cellStyle name="Normal 5 18" xfId="2267"/>
    <cellStyle name="Normal 5 19" xfId="2268"/>
    <cellStyle name="Normal 5 2" xfId="2269"/>
    <cellStyle name="Normal 5 2 10" xfId="2270"/>
    <cellStyle name="Normal 5 2 11" xfId="2271"/>
    <cellStyle name="Normal 5 2 12" xfId="2272"/>
    <cellStyle name="Normal 5 2 13" xfId="2273"/>
    <cellStyle name="Normal 5 2 14" xfId="2274"/>
    <cellStyle name="Normal 5 2 15" xfId="2275"/>
    <cellStyle name="Normal 5 2 16" xfId="2276"/>
    <cellStyle name="Normal 5 2 17" xfId="2277"/>
    <cellStyle name="Normal 5 2 18" xfId="2278"/>
    <cellStyle name="Normal 5 2 19" xfId="2279"/>
    <cellStyle name="Normal 5 2 2" xfId="2280"/>
    <cellStyle name="Normal 5 2 20" xfId="2281"/>
    <cellStyle name="Normal 5 2 21" xfId="2282"/>
    <cellStyle name="Normal 5 2 22" xfId="2283"/>
    <cellStyle name="Normal 5 2 23" xfId="2284"/>
    <cellStyle name="Normal 5 2 3" xfId="2285"/>
    <cellStyle name="Normal 5 2 4" xfId="2286"/>
    <cellStyle name="Normal 5 2 5" xfId="2287"/>
    <cellStyle name="Normal 5 2 6" xfId="2288"/>
    <cellStyle name="Normal 5 2 7" xfId="2289"/>
    <cellStyle name="Normal 5 2 8" xfId="2290"/>
    <cellStyle name="Normal 5 2 9" xfId="2291"/>
    <cellStyle name="Normal 5 20" xfId="2292"/>
    <cellStyle name="Normal 5 21" xfId="2293"/>
    <cellStyle name="Normal 5 22" xfId="2294"/>
    <cellStyle name="Normal 5 23" xfId="2295"/>
    <cellStyle name="Normal 5 24" xfId="2296"/>
    <cellStyle name="Normal 5 25" xfId="2297"/>
    <cellStyle name="Normal 5 3" xfId="2298"/>
    <cellStyle name="Normal 5 4" xfId="2299"/>
    <cellStyle name="Normal 5 5" xfId="2300"/>
    <cellStyle name="Normal 5 6" xfId="2301"/>
    <cellStyle name="Normal 5 7" xfId="2302"/>
    <cellStyle name="Normal 5 8" xfId="2303"/>
    <cellStyle name="Normal 5 9" xfId="2304"/>
    <cellStyle name="Normal 50" xfId="2305"/>
    <cellStyle name="Normal 51" xfId="2306"/>
    <cellStyle name="Normal 52" xfId="2307"/>
    <cellStyle name="Normal 52 2" xfId="2308"/>
    <cellStyle name="Normal 53" xfId="2309"/>
    <cellStyle name="Normal 54" xfId="2310"/>
    <cellStyle name="Normal 55" xfId="2311"/>
    <cellStyle name="Normal 56" xfId="2312"/>
    <cellStyle name="Normal 57" xfId="2313"/>
    <cellStyle name="Normal 58" xfId="2314"/>
    <cellStyle name="Normal 59" xfId="2315"/>
    <cellStyle name="Normal 6" xfId="59"/>
    <cellStyle name="Normal 6 2" xfId="2316"/>
    <cellStyle name="Normal 6 2 2" xfId="2317"/>
    <cellStyle name="Normal 6 2 2 2" xfId="2318"/>
    <cellStyle name="Normal 6 2 2 2 2" xfId="2319"/>
    <cellStyle name="Normal 6 2 2 2 3" xfId="2320"/>
    <cellStyle name="Normal 6 2 2 3" xfId="2321"/>
    <cellStyle name="Normal 6 2 2 4" xfId="2322"/>
    <cellStyle name="Normal 6 2 3" xfId="2323"/>
    <cellStyle name="Normal 6 2 3 2" xfId="2324"/>
    <cellStyle name="Normal 6 2 3 3" xfId="2325"/>
    <cellStyle name="Normal 6 2 4" xfId="2326"/>
    <cellStyle name="Normal 6 2 5" xfId="2327"/>
    <cellStyle name="Normal 6 3" xfId="2328"/>
    <cellStyle name="Normal 6 3 2" xfId="2329"/>
    <cellStyle name="Normal 6 3 2 2" xfId="2330"/>
    <cellStyle name="Normal 6 3 2 3" xfId="2331"/>
    <cellStyle name="Normal 6 3 3" xfId="2332"/>
    <cellStyle name="Normal 6 3 4" xfId="2333"/>
    <cellStyle name="Normal 6 4" xfId="2334"/>
    <cellStyle name="Normal 6 4 2" xfId="2335"/>
    <cellStyle name="Normal 6 4 3" xfId="2336"/>
    <cellStyle name="Normal 6 5" xfId="2337"/>
    <cellStyle name="Normal 6 6" xfId="2338"/>
    <cellStyle name="Normal 6 7" xfId="2339"/>
    <cellStyle name="Normal 60" xfId="2340"/>
    <cellStyle name="Normal 61" xfId="2341"/>
    <cellStyle name="Normal 62" xfId="2342"/>
    <cellStyle name="Normal 63" xfId="2343"/>
    <cellStyle name="Normal 64" xfId="2344"/>
    <cellStyle name="Normal 65" xfId="2345"/>
    <cellStyle name="Normal 66" xfId="2346"/>
    <cellStyle name="Normal 67" xfId="2347"/>
    <cellStyle name="Normal 68" xfId="2348"/>
    <cellStyle name="Normal 69" xfId="2349"/>
    <cellStyle name="Normal 7" xfId="60"/>
    <cellStyle name="Normal 7 10" xfId="2350"/>
    <cellStyle name="Normal 7 11" xfId="2351"/>
    <cellStyle name="Normal 7 12" xfId="2352"/>
    <cellStyle name="Normal 7 13" xfId="2353"/>
    <cellStyle name="Normal 7 14" xfId="2354"/>
    <cellStyle name="Normal 7 15" xfId="2355"/>
    <cellStyle name="Normal 7 16" xfId="2356"/>
    <cellStyle name="Normal 7 17" xfId="2357"/>
    <cellStyle name="Normal 7 18" xfId="2358"/>
    <cellStyle name="Normal 7 19" xfId="2359"/>
    <cellStyle name="Normal 7 2" xfId="2360"/>
    <cellStyle name="Normal 7 2 10" xfId="2361"/>
    <cellStyle name="Normal 7 2 11" xfId="2362"/>
    <cellStyle name="Normal 7 2 12" xfId="2363"/>
    <cellStyle name="Normal 7 2 13" xfId="2364"/>
    <cellStyle name="Normal 7 2 14" xfId="2365"/>
    <cellStyle name="Normal 7 2 15" xfId="2366"/>
    <cellStyle name="Normal 7 2 16" xfId="2367"/>
    <cellStyle name="Normal 7 2 17" xfId="2368"/>
    <cellStyle name="Normal 7 2 18" xfId="2369"/>
    <cellStyle name="Normal 7 2 19" xfId="2370"/>
    <cellStyle name="Normal 7 2 2" xfId="2371"/>
    <cellStyle name="Normal 7 2 2 2" xfId="2372"/>
    <cellStyle name="Normal 7 2 2 2 2" xfId="2373"/>
    <cellStyle name="Normal 7 2 2 2 3" xfId="2374"/>
    <cellStyle name="Normal 7 2 2 3" xfId="2375"/>
    <cellStyle name="Normal 7 2 2 4" xfId="2376"/>
    <cellStyle name="Normal 7 2 2 5" xfId="2377"/>
    <cellStyle name="Normal 7 2 20" xfId="2378"/>
    <cellStyle name="Normal 7 2 21" xfId="2379"/>
    <cellStyle name="Normal 7 2 22" xfId="2380"/>
    <cellStyle name="Normal 7 2 23" xfId="2381"/>
    <cellStyle name="Normal 7 2 24" xfId="2382"/>
    <cellStyle name="Normal 7 2 25" xfId="2383"/>
    <cellStyle name="Normal 7 2 26" xfId="2384"/>
    <cellStyle name="Normal 7 2 3" xfId="2385"/>
    <cellStyle name="Normal 7 2 3 2" xfId="2386"/>
    <cellStyle name="Normal 7 2 3 3" xfId="2387"/>
    <cellStyle name="Normal 7 2 3 4" xfId="2388"/>
    <cellStyle name="Normal 7 2 4" xfId="2389"/>
    <cellStyle name="Normal 7 2 5" xfId="2390"/>
    <cellStyle name="Normal 7 2 6" xfId="2391"/>
    <cellStyle name="Normal 7 2 7" xfId="2392"/>
    <cellStyle name="Normal 7 2 8" xfId="2393"/>
    <cellStyle name="Normal 7 2 9" xfId="2394"/>
    <cellStyle name="Normal 7 20" xfId="2395"/>
    <cellStyle name="Normal 7 21" xfId="2396"/>
    <cellStyle name="Normal 7 22" xfId="2397"/>
    <cellStyle name="Normal 7 23" xfId="2398"/>
    <cellStyle name="Normal 7 24" xfId="2399"/>
    <cellStyle name="Normal 7 25" xfId="2400"/>
    <cellStyle name="Normal 7 26" xfId="2401"/>
    <cellStyle name="Normal 7 27" xfId="2402"/>
    <cellStyle name="Normal 7 3" xfId="2403"/>
    <cellStyle name="Normal 7 3 2" xfId="2404"/>
    <cellStyle name="Normal 7 3 2 2" xfId="2405"/>
    <cellStyle name="Normal 7 3 2 3" xfId="2406"/>
    <cellStyle name="Normal 7 3 3" xfId="2407"/>
    <cellStyle name="Normal 7 3 4" xfId="2408"/>
    <cellStyle name="Normal 7 3 5" xfId="2409"/>
    <cellStyle name="Normal 7 4" xfId="2410"/>
    <cellStyle name="Normal 7 4 2" xfId="2411"/>
    <cellStyle name="Normal 7 4 3" xfId="2412"/>
    <cellStyle name="Normal 7 4 4" xfId="2413"/>
    <cellStyle name="Normal 7 5" xfId="2414"/>
    <cellStyle name="Normal 7 6" xfId="2415"/>
    <cellStyle name="Normal 7 7" xfId="2416"/>
    <cellStyle name="Normal 7 8" xfId="2417"/>
    <cellStyle name="Normal 7 9" xfId="2418"/>
    <cellStyle name="Normal 70" xfId="2419"/>
    <cellStyle name="Normal 71" xfId="2420"/>
    <cellStyle name="Normal 72" xfId="2421"/>
    <cellStyle name="Normal 73" xfId="2422"/>
    <cellStyle name="Normal 74" xfId="2423"/>
    <cellStyle name="Normal 75" xfId="2424"/>
    <cellStyle name="Normal 76" xfId="2425"/>
    <cellStyle name="Normal 77" xfId="2426"/>
    <cellStyle name="Normal 78" xfId="2427"/>
    <cellStyle name="Normal 79" xfId="2428"/>
    <cellStyle name="Normal 8" xfId="61"/>
    <cellStyle name="Normal 8 2" xfId="2429"/>
    <cellStyle name="Normal 8 2 2" xfId="2430"/>
    <cellStyle name="Normal 8 2 2 2" xfId="2431"/>
    <cellStyle name="Normal 8 2 2 2 2" xfId="2432"/>
    <cellStyle name="Normal 8 2 2 2 3" xfId="2433"/>
    <cellStyle name="Normal 8 2 2 3" xfId="2434"/>
    <cellStyle name="Normal 8 2 2 4" xfId="2435"/>
    <cellStyle name="Normal 8 2 3" xfId="2436"/>
    <cellStyle name="Normal 8 2 3 2" xfId="2437"/>
    <cellStyle name="Normal 8 2 3 3" xfId="2438"/>
    <cellStyle name="Normal 8 2 4" xfId="2439"/>
    <cellStyle name="Normal 8 2 5" xfId="2440"/>
    <cellStyle name="Normal 8 3" xfId="2441"/>
    <cellStyle name="Normal 8 3 2" xfId="2442"/>
    <cellStyle name="Normal 8 3 2 2" xfId="2443"/>
    <cellStyle name="Normal 8 3 2 3" xfId="2444"/>
    <cellStyle name="Normal 8 3 3" xfId="2445"/>
    <cellStyle name="Normal 8 3 4" xfId="2446"/>
    <cellStyle name="Normal 8 4" xfId="2447"/>
    <cellStyle name="Normal 8 4 2" xfId="2448"/>
    <cellStyle name="Normal 8 4 3" xfId="2449"/>
    <cellStyle name="Normal 8 5" xfId="2450"/>
    <cellStyle name="Normal 8 6" xfId="2451"/>
    <cellStyle name="Normal 8 7" xfId="2452"/>
    <cellStyle name="Normal 80" xfId="2453"/>
    <cellStyle name="Normal 81" xfId="2454"/>
    <cellStyle name="Normal 82" xfId="2455"/>
    <cellStyle name="Normal 83" xfId="2456"/>
    <cellStyle name="Normal 84" xfId="2457"/>
    <cellStyle name="Normal 85" xfId="2458"/>
    <cellStyle name="Normal 85 2" xfId="2459"/>
    <cellStyle name="Normal 86" xfId="2460"/>
    <cellStyle name="Normal 87" xfId="2461"/>
    <cellStyle name="Normal 88" xfId="2462"/>
    <cellStyle name="Normal 89" xfId="2463"/>
    <cellStyle name="Normal 9" xfId="62"/>
    <cellStyle name="Normal 9 2" xfId="2464"/>
    <cellStyle name="Normal 9 2 2" xfId="2465"/>
    <cellStyle name="Normal 9 2 2 2" xfId="2466"/>
    <cellStyle name="Normal 9 2 2 3" xfId="2467"/>
    <cellStyle name="Normal 9 2 3" xfId="2468"/>
    <cellStyle name="Normal 9 2 4" xfId="2469"/>
    <cellStyle name="Normal 9 3" xfId="2470"/>
    <cellStyle name="Normal 9 3 2" xfId="2471"/>
    <cellStyle name="Normal 9 3 3" xfId="2472"/>
    <cellStyle name="Normal 9 4" xfId="2473"/>
    <cellStyle name="Normal 9 5" xfId="2474"/>
    <cellStyle name="Normal 9 6" xfId="2475"/>
    <cellStyle name="Normal 90" xfId="2476"/>
    <cellStyle name="Normal 91" xfId="2477"/>
    <cellStyle name="Normal 92" xfId="2478"/>
    <cellStyle name="Normal 93" xfId="2479"/>
    <cellStyle name="Normal 94" xfId="2480"/>
    <cellStyle name="Normal 95" xfId="2481"/>
    <cellStyle name="Normal 96" xfId="2482"/>
    <cellStyle name="Normal 97" xfId="2483"/>
    <cellStyle name="Normal 98" xfId="2484"/>
    <cellStyle name="Normal 99" xfId="2485"/>
    <cellStyle name="Note 2" xfId="63"/>
    <cellStyle name="Note 2 2" xfId="2604"/>
    <cellStyle name="Note 3" xfId="2486"/>
    <cellStyle name="Note 3 2" xfId="2616"/>
    <cellStyle name="Output 2" xfId="64"/>
    <cellStyle name="Output 2 2" xfId="2600"/>
    <cellStyle name="Output 2 2 2" xfId="2631"/>
    <cellStyle name="Output 3" xfId="2487"/>
    <cellStyle name="Output 3 2" xfId="2617"/>
    <cellStyle name="Output 3 2 2" xfId="2636"/>
    <cellStyle name="Parent row" xfId="2488"/>
    <cellStyle name="Percent" xfId="2598" builtinId="5"/>
    <cellStyle name="Percent [2]" xfId="2489"/>
    <cellStyle name="Percent 10" xfId="2490"/>
    <cellStyle name="Percent 11" xfId="2491"/>
    <cellStyle name="Percent 12" xfId="2492"/>
    <cellStyle name="Percent 13" xfId="2493"/>
    <cellStyle name="Percent 14" xfId="2494"/>
    <cellStyle name="Percent 15" xfId="2495"/>
    <cellStyle name="Percent 16" xfId="2496"/>
    <cellStyle name="Percent 17" xfId="2497"/>
    <cellStyle name="Percent 18" xfId="2498"/>
    <cellStyle name="Percent 19" xfId="2499"/>
    <cellStyle name="Percent 2" xfId="65"/>
    <cellStyle name="Percent 2 2" xfId="2500"/>
    <cellStyle name="Percent 20" xfId="2501"/>
    <cellStyle name="Percent 21" xfId="2502"/>
    <cellStyle name="Percent 22" xfId="2503"/>
    <cellStyle name="Percent 23" xfId="2504"/>
    <cellStyle name="Percent 24" xfId="2505"/>
    <cellStyle name="Percent 3" xfId="66"/>
    <cellStyle name="Percent 3 2" xfId="67"/>
    <cellStyle name="Percent 4" xfId="2506"/>
    <cellStyle name="Percent 4 2" xfId="2507"/>
    <cellStyle name="Percent 5" xfId="2508"/>
    <cellStyle name="Percent 5 2" xfId="2509"/>
    <cellStyle name="Percent 5 2 2" xfId="2510"/>
    <cellStyle name="Percent 5 2 2 2" xfId="2511"/>
    <cellStyle name="Percent 5 2 2 2 2" xfId="2512"/>
    <cellStyle name="Percent 5 2 2 2 3" xfId="2513"/>
    <cellStyle name="Percent 5 2 2 3" xfId="2514"/>
    <cellStyle name="Percent 5 2 2 4" xfId="2515"/>
    <cellStyle name="Percent 5 2 3" xfId="2516"/>
    <cellStyle name="Percent 5 2 3 2" xfId="2517"/>
    <cellStyle name="Percent 5 2 3 3" xfId="2518"/>
    <cellStyle name="Percent 5 2 4" xfId="2519"/>
    <cellStyle name="Percent 5 2 5" xfId="2520"/>
    <cellStyle name="Percent 5 3" xfId="2521"/>
    <cellStyle name="Percent 5 3 2" xfId="2522"/>
    <cellStyle name="Percent 5 3 2 2" xfId="2523"/>
    <cellStyle name="Percent 5 3 2 3" xfId="2524"/>
    <cellStyle name="Percent 5 3 3" xfId="2525"/>
    <cellStyle name="Percent 5 3 4" xfId="2526"/>
    <cellStyle name="Percent 5 4" xfId="2527"/>
    <cellStyle name="Percent 5 4 2" xfId="2528"/>
    <cellStyle name="Percent 5 4 3" xfId="2529"/>
    <cellStyle name="Percent 5 5" xfId="2530"/>
    <cellStyle name="Percent 5 6" xfId="2531"/>
    <cellStyle name="Percent 6" xfId="2532"/>
    <cellStyle name="Percent 6 2" xfId="2533"/>
    <cellStyle name="Percent 6 2 2" xfId="2534"/>
    <cellStyle name="Percent 6 2 2 2" xfId="2535"/>
    <cellStyle name="Percent 6 2 2 3" xfId="2536"/>
    <cellStyle name="Percent 6 2 3" xfId="2537"/>
    <cellStyle name="Percent 6 2 4" xfId="2538"/>
    <cellStyle name="Percent 6 3" xfId="2539"/>
    <cellStyle name="Percent 6 3 2" xfId="2540"/>
    <cellStyle name="Percent 6 3 3" xfId="2541"/>
    <cellStyle name="Percent 6 4" xfId="2542"/>
    <cellStyle name="Percent 6 5" xfId="2543"/>
    <cellStyle name="Percent 7" xfId="2544"/>
    <cellStyle name="Percent 8" xfId="2545"/>
    <cellStyle name="Percent 8 2" xfId="2546"/>
    <cellStyle name="Percent 8 3" xfId="2547"/>
    <cellStyle name="Percent 9" xfId="2548"/>
    <cellStyle name="Percent 9 2" xfId="2549"/>
    <cellStyle name="Section Break" xfId="2550"/>
    <cellStyle name="Section Break: parent row" xfId="2551"/>
    <cellStyle name="Style 1" xfId="2552"/>
    <cellStyle name="Style 26" xfId="2553"/>
    <cellStyle name="Table title" xfId="2554"/>
    <cellStyle name="Title 2" xfId="68"/>
    <cellStyle name="Title 3" xfId="2555"/>
    <cellStyle name="Total 2" xfId="69"/>
    <cellStyle name="Total 2 2" xfId="2605"/>
    <cellStyle name="Total 3" xfId="2556"/>
    <cellStyle name="Total 3 2" xfId="2620"/>
    <cellStyle name="Unprot" xfId="2557"/>
    <cellStyle name="Unprot$" xfId="2558"/>
    <cellStyle name="Unprotect" xfId="2559"/>
    <cellStyle name="Warning Text 2" xfId="70"/>
    <cellStyle name="Warning Text 3" xfId="2560"/>
    <cellStyle name="敨瑥1渀欀" xfId="2561"/>
  </cellStyles>
  <dxfs count="58">
    <dxf>
      <font>
        <b val="0"/>
        <i val="0"/>
        <strike val="0"/>
        <condense val="0"/>
        <extend val="0"/>
        <outline val="0"/>
        <shadow val="0"/>
        <u val="none"/>
        <vertAlign val="baseline"/>
        <sz val="11"/>
        <color rgb="FF000000"/>
        <name val="Calibri"/>
        <scheme val="minor"/>
      </font>
      <alignment horizontal="general" vertical="center" textRotation="0" wrapText="1" indent="0" justifyLastLine="0" shrinkToFit="0" readingOrder="0"/>
      <border diagonalUp="0" diagonalDown="0">
        <left/>
        <right style="medium">
          <color indexed="64"/>
        </right>
        <top/>
        <bottom style="medium">
          <color indexed="64"/>
        </bottom>
        <vertical/>
        <horizontal/>
      </border>
    </dxf>
    <dxf>
      <font>
        <b/>
        <i val="0"/>
        <strike val="0"/>
        <condense val="0"/>
        <extend val="0"/>
        <outline val="0"/>
        <shadow val="0"/>
        <u val="none"/>
        <vertAlign val="baseline"/>
        <sz val="11"/>
        <color rgb="FF000000"/>
        <name val="Calibri"/>
        <scheme val="minor"/>
      </font>
      <alignment horizontal="center" vertical="center" textRotation="0" wrapText="1" indent="0" justifyLastLine="0" shrinkToFit="0" readingOrder="0"/>
      <border diagonalUp="0" diagonalDown="0">
        <left style="medium">
          <color indexed="64"/>
        </left>
        <right style="medium">
          <color indexed="64"/>
        </right>
        <top/>
        <bottom style="medium">
          <color indexed="64"/>
        </bottom>
        <vertical/>
        <horizontal/>
      </border>
    </dxf>
    <dxf>
      <border outline="0">
        <top style="medium">
          <color rgb="FF000000"/>
        </top>
      </border>
    </dxf>
    <dxf>
      <border outline="0">
        <bottom style="medium">
          <color rgb="FF000000"/>
        </bottom>
      </border>
    </dxf>
    <dxf>
      <font>
        <color theme="0"/>
      </font>
      <fill>
        <patternFill>
          <bgColor theme="0"/>
        </patternFill>
      </fill>
      <border>
        <left/>
        <right/>
        <top/>
        <bottom/>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u/>
      </font>
      <numFmt numFmtId="0" formatCode="General"/>
      <fill>
        <patternFill>
          <bgColor theme="0" tint="-0.14996795556505021"/>
        </patternFill>
      </fill>
      <border>
        <left style="thin">
          <color auto="1"/>
        </left>
        <right style="thin">
          <color auto="1"/>
        </right>
        <top style="thin">
          <color auto="1"/>
        </top>
        <bottom style="thin">
          <color auto="1"/>
        </bottom>
      </border>
    </dxf>
    <dxf>
      <font>
        <b/>
        <i val="0"/>
        <color auto="1"/>
      </font>
    </dxf>
    <dxf>
      <font>
        <color theme="0"/>
      </font>
      <fill>
        <patternFill>
          <bgColor theme="0"/>
        </patternFill>
      </fill>
      <border>
        <left/>
        <right/>
        <top/>
        <bottom/>
        <vertical/>
        <horizontal/>
      </border>
    </dxf>
    <dxf>
      <font>
        <color theme="0"/>
      </font>
      <border>
        <left/>
        <right/>
        <top/>
        <bottom/>
        <vertical/>
        <horizontal/>
      </border>
    </dxf>
    <dxf>
      <fill>
        <patternFill>
          <bgColor theme="0"/>
        </patternFill>
      </fill>
      <border>
        <left/>
        <right/>
        <top/>
        <bottom/>
        <vertical/>
        <horizontal/>
      </border>
    </dxf>
    <dxf>
      <font>
        <color theme="0"/>
      </font>
      <fill>
        <patternFill>
          <bgColor theme="0"/>
        </patternFill>
      </fill>
    </dxf>
    <dxf>
      <fill>
        <patternFill>
          <bgColor theme="0"/>
        </patternFill>
      </fill>
      <border>
        <left/>
        <right/>
        <top/>
        <bottom/>
        <vertical/>
        <horizontal/>
      </border>
    </dxf>
    <dxf>
      <font>
        <color theme="0"/>
      </font>
    </dxf>
    <dxf>
      <font>
        <color theme="0"/>
      </font>
      <border>
        <left/>
        <right/>
        <top/>
        <bottom/>
        <vertical/>
        <horizontal/>
      </border>
    </dxf>
    <dxf>
      <fill>
        <patternFill>
          <bgColor theme="0"/>
        </patternFill>
      </fill>
      <border>
        <left/>
        <right/>
        <top/>
        <bottom/>
        <vertical/>
        <horizontal/>
      </border>
    </dxf>
    <dxf>
      <font>
        <color theme="0"/>
      </font>
      <fill>
        <patternFill>
          <bgColor theme="0"/>
        </patternFill>
      </fill>
    </dxf>
    <dxf>
      <fill>
        <patternFill>
          <bgColor theme="0"/>
        </patternFill>
      </fill>
      <border>
        <left/>
        <right/>
        <top/>
        <bottom/>
        <vertical/>
        <horizontal/>
      </border>
    </dxf>
    <dxf>
      <font>
        <color theme="0"/>
      </font>
    </dxf>
    <dxf>
      <font>
        <color theme="0"/>
      </font>
      <fill>
        <patternFill>
          <bgColor theme="0"/>
        </patternFill>
      </fill>
      <border>
        <left/>
        <right/>
        <top/>
        <bottom/>
        <vertical/>
        <horizontal/>
      </border>
    </dxf>
    <dxf>
      <border>
        <left/>
        <right/>
        <top/>
        <bottom/>
        <vertical/>
        <horizontal/>
      </border>
    </dxf>
    <dxf>
      <font>
        <color theme="0"/>
      </font>
      <fill>
        <patternFill>
          <bgColor theme="0"/>
        </patternFill>
      </fill>
    </dxf>
    <dxf>
      <font>
        <color auto="1"/>
      </font>
      <border>
        <left style="thin">
          <color auto="1"/>
        </left>
        <right style="thin">
          <color auto="1"/>
        </right>
        <top style="thin">
          <color auto="1"/>
        </top>
        <bottom style="thin">
          <color auto="1"/>
        </bottom>
        <vertical/>
        <horizontal/>
      </border>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ill>
        <patternFill>
          <bgColor rgb="FFFFFFCC"/>
        </patternFill>
      </fill>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ill>
        <patternFill>
          <bgColor rgb="FFFFFFCC"/>
        </patternFill>
      </fill>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ill>
        <patternFill>
          <bgColor rgb="FFFFFFCC"/>
        </patternFill>
      </fill>
    </dxf>
    <dxf>
      <font>
        <color theme="0"/>
      </font>
      <border>
        <left/>
        <right/>
        <top/>
        <bottom/>
        <vertical/>
        <horizontal/>
      </border>
    </dxf>
    <dxf>
      <font>
        <color auto="1"/>
      </font>
      <border>
        <left style="thin">
          <color auto="1"/>
        </left>
        <right style="thin">
          <color auto="1"/>
        </right>
        <top style="thin">
          <color auto="1"/>
        </top>
        <bottom style="thin">
          <color auto="1"/>
        </bottom>
        <vertical/>
        <horizontal/>
      </border>
    </dxf>
    <dxf>
      <font>
        <color auto="1"/>
      </font>
    </dxf>
    <dxf>
      <fill>
        <patternFill>
          <bgColor rgb="FFFFFFCC"/>
        </patternFill>
      </fill>
    </dxf>
    <dxf>
      <font>
        <color theme="0"/>
      </font>
      <border>
        <left/>
        <right/>
        <top/>
        <bottom/>
        <vertical/>
        <horizontal/>
      </border>
    </dxf>
    <dxf>
      <font>
        <color theme="4" tint="-0.24994659260841701"/>
      </font>
      <fill>
        <patternFill>
          <bgColor theme="4" tint="-0.24994659260841701"/>
        </patternFill>
      </fill>
      <border>
        <left/>
        <right/>
        <top/>
        <bottom/>
        <vertical/>
        <horizontal/>
      </border>
    </dxf>
    <dxf>
      <font>
        <color theme="4" tint="-0.24994659260841701"/>
      </font>
      <fill>
        <patternFill>
          <fgColor theme="4" tint="-0.24994659260841701"/>
          <bgColor theme="4" tint="-0.24994659260841701"/>
        </patternFill>
      </fill>
      <border>
        <left/>
        <right/>
        <top/>
        <bottom/>
        <vertical/>
        <horizontal/>
      </border>
    </dxf>
    <dxf>
      <numFmt numFmtId="3" formatCode="#,##0"/>
    </dxf>
    <dxf>
      <numFmt numFmtId="14" formatCode="0.00%"/>
    </dxf>
    <dxf>
      <numFmt numFmtId="3" formatCode="#,##0"/>
    </dxf>
    <dxf>
      <numFmt numFmtId="14" formatCode="0.00%"/>
    </dxf>
    <dxf>
      <font>
        <color theme="4" tint="-0.24994659260841701"/>
      </font>
      <fill>
        <patternFill>
          <fgColor theme="4" tint="-0.24994659260841701"/>
          <bgColor theme="4" tint="-0.24994659260841701"/>
        </patternFill>
      </fill>
    </dxf>
    <dxf>
      <font>
        <color auto="1"/>
      </font>
      <fill>
        <patternFill patternType="solid">
          <fgColor indexed="64"/>
          <bgColor rgb="FFFFFFCC"/>
        </patternFill>
      </fill>
    </dxf>
    <dxf>
      <font>
        <color theme="0"/>
      </font>
      <fill>
        <patternFill>
          <bgColor theme="6" tint="-0.499984740745262"/>
        </patternFill>
      </fill>
      <border>
        <vertical/>
        <horizontal/>
      </border>
    </dxf>
    <dxf>
      <font>
        <color theme="0"/>
      </font>
      <fill>
        <patternFill>
          <bgColor theme="6" tint="-0.499984740745262"/>
        </patternFill>
      </fill>
      <border>
        <vertical/>
        <horizontal/>
      </border>
    </dxf>
    <dxf>
      <font>
        <color theme="0"/>
      </font>
      <fill>
        <patternFill>
          <bgColor theme="6" tint="-0.499984740745262"/>
        </patternFill>
      </fill>
    </dxf>
    <dxf>
      <font>
        <color theme="0"/>
      </font>
      <fill>
        <patternFill>
          <bgColor theme="6" tint="-0.499984740745262"/>
        </patternFill>
      </fill>
      <border>
        <vertical/>
        <horizontal/>
      </border>
    </dxf>
    <dxf>
      <font>
        <color theme="0"/>
      </font>
      <fill>
        <patternFill>
          <bgColor theme="6" tint="-0.499984740745262"/>
        </patternFill>
      </fill>
    </dxf>
    <dxf>
      <font>
        <color theme="0"/>
      </font>
      <fill>
        <patternFill>
          <bgColor theme="6" tint="-0.499984740745262"/>
        </patternFill>
      </fill>
      <border>
        <vertical/>
        <horizontal/>
      </border>
    </dxf>
    <dxf>
      <font>
        <color auto="1"/>
      </font>
      <fill>
        <patternFill>
          <bgColor rgb="FFFFFFCC"/>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dLbl>
              <c:idx val="0"/>
              <c:layout>
                <c:manualLayout>
                  <c:x val="3.5289428363001904E-2"/>
                  <c:y val="6.1991869918699184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7A7-4A35-9D79-393E2AFF6E12}"/>
                </c:ext>
              </c:extLst>
            </c:dLbl>
            <c:dLbl>
              <c:idx val="1"/>
              <c:layout>
                <c:manualLayout>
                  <c:x val="6.0519369176274172E-2"/>
                  <c:y val="-0.10568433518980859"/>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7A7-4A35-9D79-393E2AFF6E12}"/>
                </c:ext>
              </c:extLst>
            </c:dLbl>
            <c:dLbl>
              <c:idx val="3"/>
              <c:layout>
                <c:manualLayout>
                  <c:x val="-0.13681494001731503"/>
                  <c:y val="0.19004065040650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7A7-4A35-9D79-393E2AFF6E12}"/>
                </c:ext>
              </c:extLst>
            </c:dLbl>
            <c:dLbl>
              <c:idx val="4"/>
              <c:layout>
                <c:manualLayout>
                  <c:x val="-1.0677977573720191E-2"/>
                  <c:y val="3.753824979194674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7A7-4A35-9D79-393E2AFF6E12}"/>
                </c:ext>
              </c:extLst>
            </c:dLbl>
            <c:dLbl>
              <c:idx val="6"/>
              <c:layout>
                <c:manualLayout>
                  <c:x val="0.10761997682226901"/>
                  <c:y val="1.016260162601630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7A7-4A35-9D79-393E2AFF6E12}"/>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 4'!$B$8:$B$12</c:f>
              <c:strCache>
                <c:ptCount val="5"/>
                <c:pt idx="0">
                  <c:v> Administrative Expenditures </c:v>
                </c:pt>
                <c:pt idx="1">
                  <c:v> Delivery Expenditures </c:v>
                </c:pt>
                <c:pt idx="2">
                  <c:v> Marketing, Education and Outreach ($) </c:v>
                </c:pt>
                <c:pt idx="3">
                  <c:v> EM&amp;V ($) </c:v>
                </c:pt>
                <c:pt idx="4">
                  <c:v> Incentive Expenditures </c:v>
                </c:pt>
              </c:strCache>
            </c:strRef>
          </c:cat>
          <c:val>
            <c:numRef>
              <c:f>'Table 4'!$F$8:$F$12</c:f>
              <c:numCache>
                <c:formatCode>_(* #,##0_);_(* \(#,##0\);_(* "-"_);_(@_)</c:formatCode>
                <c:ptCount val="5"/>
                <c:pt idx="0">
                  <c:v>82400</c:v>
                </c:pt>
                <c:pt idx="1">
                  <c:v>110600</c:v>
                </c:pt>
                <c:pt idx="2">
                  <c:v>14400</c:v>
                </c:pt>
                <c:pt idx="3">
                  <c:v>21000</c:v>
                </c:pt>
                <c:pt idx="4">
                  <c:v>150000</c:v>
                </c:pt>
              </c:numCache>
            </c:numRef>
          </c:val>
          <c:extLst>
            <c:ext xmlns:c16="http://schemas.microsoft.com/office/drawing/2014/chart" uri="{C3380CC4-5D6E-409C-BE32-E72D297353CC}">
              <c16:uniqueId val="{00000005-C7A7-4A35-9D79-393E2AFF6E12}"/>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400811570605377E-2"/>
          <c:y val="4.8219395822960039E-2"/>
          <c:w val="0.61864984162924697"/>
          <c:h val="0.85166487926855294"/>
        </c:manualLayout>
      </c:layout>
      <c:barChart>
        <c:barDir val="col"/>
        <c:grouping val="clustered"/>
        <c:varyColors val="0"/>
        <c:ser>
          <c:idx val="0"/>
          <c:order val="0"/>
          <c:tx>
            <c:strRef>
              <c:f>'Table 6 No Net Plan Eval'!$D$7:$D$7</c:f>
              <c:strCache>
                <c:ptCount val="1"/>
                <c:pt idx="0">
                  <c:v>Gross Energy Savings (MWh)</c:v>
                </c:pt>
              </c:strCache>
            </c:strRef>
          </c:tx>
          <c:invertIfNegative val="0"/>
          <c:cat>
            <c:strRef>
              <c:f>'Table 6 No Net Plan Eval'!$B$9:$B$11</c:f>
              <c:strCache>
                <c:ptCount val="3"/>
                <c:pt idx="0">
                  <c:v> Program Year 2012 </c:v>
                </c:pt>
                <c:pt idx="1">
                  <c:v> Program Year 2013 </c:v>
                </c:pt>
                <c:pt idx="2">
                  <c:v> Program Year 2014 </c:v>
                </c:pt>
              </c:strCache>
            </c:strRef>
          </c:cat>
          <c:val>
            <c:numRef>
              <c:f>'Table 6 No Net Plan Eval'!$D$9:$D$11</c:f>
              <c:numCache>
                <c:formatCode>_-* #,##0_-;\-* #,##0_-;_-* "-"??_-;_-@_-</c:formatCode>
                <c:ptCount val="3"/>
                <c:pt idx="0">
                  <c:v>250</c:v>
                </c:pt>
                <c:pt idx="1">
                  <c:v>250</c:v>
                </c:pt>
                <c:pt idx="2">
                  <c:v>258</c:v>
                </c:pt>
              </c:numCache>
            </c:numRef>
          </c:val>
          <c:extLst>
            <c:ext xmlns:c16="http://schemas.microsoft.com/office/drawing/2014/chart" uri="{C3380CC4-5D6E-409C-BE32-E72D297353CC}">
              <c16:uniqueId val="{00000000-6A44-45AE-91CE-33E3BC2989AF}"/>
            </c:ext>
          </c:extLst>
        </c:ser>
        <c:dLbls>
          <c:showLegendKey val="0"/>
          <c:showVal val="0"/>
          <c:showCatName val="0"/>
          <c:showSerName val="0"/>
          <c:showPercent val="0"/>
          <c:showBubbleSize val="0"/>
        </c:dLbls>
        <c:gapWidth val="150"/>
        <c:axId val="183771904"/>
        <c:axId val="183773440"/>
      </c:barChart>
      <c:lineChart>
        <c:grouping val="standard"/>
        <c:varyColors val="0"/>
        <c:ser>
          <c:idx val="1"/>
          <c:order val="1"/>
          <c:tx>
            <c:strRef>
              <c:f>'Table 6 No Net Plan Eval'!#REF!</c:f>
              <c:strCache>
                <c:ptCount val="1"/>
                <c:pt idx="0">
                  <c:v>#REF!</c:v>
                </c:pt>
              </c:strCache>
            </c:strRef>
          </c:tx>
          <c:marker>
            <c:symbol val="none"/>
          </c:marker>
          <c:cat>
            <c:strRef>
              <c:f>'Table 6 No Net Plan Eval'!$B$9:$B$11</c:f>
              <c:strCache>
                <c:ptCount val="3"/>
                <c:pt idx="0">
                  <c:v> Program Year 2012 </c:v>
                </c:pt>
                <c:pt idx="1">
                  <c:v> Program Year 2013 </c:v>
                </c:pt>
                <c:pt idx="2">
                  <c:v> Program Year 2014 </c:v>
                </c:pt>
              </c:strCache>
            </c:strRef>
          </c:cat>
          <c:val>
            <c:numRef>
              <c:f>'Table 6 No Net Plan Eval'!#REF!</c:f>
              <c:numCache>
                <c:formatCode>General</c:formatCode>
                <c:ptCount val="1"/>
                <c:pt idx="0">
                  <c:v>1</c:v>
                </c:pt>
              </c:numCache>
            </c:numRef>
          </c:val>
          <c:smooth val="0"/>
          <c:extLst>
            <c:ext xmlns:c16="http://schemas.microsoft.com/office/drawing/2014/chart" uri="{C3380CC4-5D6E-409C-BE32-E72D297353CC}">
              <c16:uniqueId val="{00000001-6A44-45AE-91CE-33E3BC2989AF}"/>
            </c:ext>
          </c:extLst>
        </c:ser>
        <c:ser>
          <c:idx val="2"/>
          <c:order val="2"/>
          <c:tx>
            <c:strRef>
              <c:f>'Table 6 No Net Plan Eval'!$C$8</c:f>
              <c:strCache>
                <c:ptCount val="1"/>
                <c:pt idx="0">
                  <c:v>Actual</c:v>
                </c:pt>
              </c:strCache>
            </c:strRef>
          </c:tx>
          <c:marker>
            <c:symbol val="none"/>
          </c:marker>
          <c:val>
            <c:numRef>
              <c:f>'Table 6 No Net Plan Eval'!$C$9:$C$11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2-6A44-45AE-91CE-33E3BC2989AF}"/>
            </c:ext>
          </c:extLst>
        </c:ser>
        <c:dLbls>
          <c:showLegendKey val="0"/>
          <c:showVal val="0"/>
          <c:showCatName val="0"/>
          <c:showSerName val="0"/>
          <c:showPercent val="0"/>
          <c:showBubbleSize val="0"/>
        </c:dLbls>
        <c:marker val="1"/>
        <c:smooth val="0"/>
        <c:axId val="183768576"/>
        <c:axId val="183770112"/>
      </c:lineChart>
      <c:catAx>
        <c:axId val="18376857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3770112"/>
        <c:crosses val="autoZero"/>
        <c:auto val="1"/>
        <c:lblAlgn val="ctr"/>
        <c:lblOffset val="100"/>
        <c:noMultiLvlLbl val="0"/>
      </c:catAx>
      <c:valAx>
        <c:axId val="183770112"/>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3768576"/>
        <c:crosses val="autoZero"/>
        <c:crossBetween val="between"/>
      </c:valAx>
      <c:catAx>
        <c:axId val="183771904"/>
        <c:scaling>
          <c:orientation val="minMax"/>
        </c:scaling>
        <c:delete val="1"/>
        <c:axPos val="b"/>
        <c:numFmt formatCode="General" sourceLinked="1"/>
        <c:majorTickMark val="out"/>
        <c:minorTickMark val="none"/>
        <c:tickLblPos val="none"/>
        <c:crossAx val="183773440"/>
        <c:crosses val="autoZero"/>
        <c:auto val="1"/>
        <c:lblAlgn val="ctr"/>
        <c:lblOffset val="100"/>
        <c:noMultiLvlLbl val="0"/>
      </c:catAx>
      <c:valAx>
        <c:axId val="183773440"/>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83771904"/>
        <c:crosses val="max"/>
        <c:crossBetween val="between"/>
      </c:valAx>
    </c:plotArea>
    <c:legend>
      <c:legendPos val="r"/>
      <c:legendEntry>
        <c:idx val="1"/>
        <c:delete val="1"/>
      </c:legendEntry>
      <c:layout>
        <c:manualLayout>
          <c:xMode val="edge"/>
          <c:yMode val="edge"/>
          <c:x val="0.79190006741887475"/>
          <c:y val="0.37268447590021941"/>
          <c:w val="0.19552253868104935"/>
          <c:h val="0.30624935024430811"/>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3"/>
          <c:tx>
            <c:strRef>
              <c:f>'Table 7'!$M$7</c:f>
              <c:strCache>
                <c:ptCount val="1"/>
                <c:pt idx="0">
                  <c:v>Gross Annual Savings
(f)</c:v>
                </c:pt>
              </c:strCache>
            </c:strRef>
          </c:tx>
          <c:invertIfNegative val="0"/>
          <c:cat>
            <c:numRef>
              <c:f>'Table 7'!$B$9:$B$13</c:f>
              <c:numCache>
                <c:formatCode>General</c:formatCode>
                <c:ptCount val="5"/>
                <c:pt idx="0">
                  <c:v>2010</c:v>
                </c:pt>
                <c:pt idx="1">
                  <c:v>2011</c:v>
                </c:pt>
                <c:pt idx="2">
                  <c:v>2012</c:v>
                </c:pt>
                <c:pt idx="3">
                  <c:v>2013</c:v>
                </c:pt>
                <c:pt idx="4">
                  <c:v>2014</c:v>
                </c:pt>
              </c:numCache>
            </c:numRef>
          </c:cat>
          <c:val>
            <c:numRef>
              <c:f>'Table 7'!$M$9:$M$13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6BB3-4842-BE0D-C67FFD71AE0D}"/>
            </c:ext>
          </c:extLst>
        </c:ser>
        <c:ser>
          <c:idx val="2"/>
          <c:order val="2"/>
          <c:tx>
            <c:strRef>
              <c:f>'Table 7'!$T$7</c:f>
              <c:strCache>
                <c:ptCount val="1"/>
                <c:pt idx="0">
                  <c:v>Net Annual Savings
(i)</c:v>
                </c:pt>
              </c:strCache>
            </c:strRef>
          </c:tx>
          <c:invertIfNegative val="0"/>
          <c:val>
            <c:numRef>
              <c:f>'Table 7'!$T$9:$T$13</c:f>
              <c:numCache>
                <c:formatCode>_-* #,##0_-;\-* #,##0_-;_-* "-"??_-;_-@_-</c:formatCode>
                <c:ptCount val="5"/>
                <c:pt idx="0">
                  <c:v>82</c:v>
                </c:pt>
                <c:pt idx="1">
                  <c:v>105</c:v>
                </c:pt>
                <c:pt idx="2">
                  <c:v>225</c:v>
                </c:pt>
                <c:pt idx="3">
                  <c:v>207</c:v>
                </c:pt>
                <c:pt idx="4">
                  <c:v>454.20000000000005</c:v>
                </c:pt>
              </c:numCache>
            </c:numRef>
          </c:val>
          <c:extLst>
            <c:ext xmlns:c16="http://schemas.microsoft.com/office/drawing/2014/chart" uri="{C3380CC4-5D6E-409C-BE32-E72D297353CC}">
              <c16:uniqueId val="{00000001-6BB3-4842-BE0D-C67FFD71AE0D}"/>
            </c:ext>
          </c:extLst>
        </c:ser>
        <c:dLbls>
          <c:showLegendKey val="0"/>
          <c:showVal val="0"/>
          <c:showCatName val="0"/>
          <c:showSerName val="0"/>
          <c:showPercent val="0"/>
          <c:showBubbleSize val="0"/>
        </c:dLbls>
        <c:gapWidth val="75"/>
        <c:axId val="195894272"/>
        <c:axId val="195900160"/>
      </c:barChart>
      <c:lineChart>
        <c:grouping val="standard"/>
        <c:varyColors val="0"/>
        <c:ser>
          <c:idx val="0"/>
          <c:order val="0"/>
          <c:tx>
            <c:strRef>
              <c:f>'Table 7'!$G$7</c:f>
              <c:strCache>
                <c:ptCount val="1"/>
                <c:pt idx="0">
                  <c:v>Portfolio Expenditures
(c)</c:v>
                </c:pt>
              </c:strCache>
            </c:strRef>
          </c:tx>
          <c:marker>
            <c:symbol val="none"/>
          </c:marker>
          <c:cat>
            <c:numRef>
              <c:f>'Table 7'!$B$9:$B$13</c:f>
              <c:numCache>
                <c:formatCode>General</c:formatCode>
                <c:ptCount val="5"/>
                <c:pt idx="0">
                  <c:v>2010</c:v>
                </c:pt>
                <c:pt idx="1">
                  <c:v>2011</c:v>
                </c:pt>
                <c:pt idx="2">
                  <c:v>2012</c:v>
                </c:pt>
                <c:pt idx="3">
                  <c:v>2013</c:v>
                </c:pt>
                <c:pt idx="4">
                  <c:v>2014</c:v>
                </c:pt>
              </c:numCache>
            </c:numRef>
          </c:cat>
          <c:val>
            <c:numRef>
              <c:f>'Table 7'!$G$9:$G$13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2-6BB3-4842-BE0D-C67FFD71AE0D}"/>
            </c:ext>
          </c:extLst>
        </c:ser>
        <c:ser>
          <c:idx val="1"/>
          <c:order val="1"/>
          <c:tx>
            <c:strRef>
              <c:f>'Table 7'!$E$7</c:f>
              <c:strCache>
                <c:ptCount val="1"/>
                <c:pt idx="0">
                  <c:v>Portfolio Budget
(b)</c:v>
                </c:pt>
              </c:strCache>
            </c:strRef>
          </c:tx>
          <c:marker>
            <c:symbol val="none"/>
          </c:marker>
          <c:val>
            <c:numRef>
              <c:f>'Table 7'!$E$9:$E$13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3-6BB3-4842-BE0D-C67FFD71AE0D}"/>
            </c:ext>
          </c:extLst>
        </c:ser>
        <c:dLbls>
          <c:showLegendKey val="0"/>
          <c:showVal val="0"/>
          <c:showCatName val="0"/>
          <c:showSerName val="0"/>
          <c:showPercent val="0"/>
          <c:showBubbleSize val="0"/>
        </c:dLbls>
        <c:marker val="1"/>
        <c:smooth val="0"/>
        <c:axId val="183881088"/>
        <c:axId val="195892352"/>
      </c:lineChart>
      <c:catAx>
        <c:axId val="1838810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892352"/>
        <c:crosses val="autoZero"/>
        <c:auto val="1"/>
        <c:lblAlgn val="ctr"/>
        <c:lblOffset val="100"/>
        <c:noMultiLvlLbl val="0"/>
      </c:catAx>
      <c:valAx>
        <c:axId val="195892352"/>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83881088"/>
        <c:crosses val="autoZero"/>
        <c:crossBetween val="between"/>
      </c:valAx>
      <c:catAx>
        <c:axId val="195894272"/>
        <c:scaling>
          <c:orientation val="minMax"/>
        </c:scaling>
        <c:delete val="1"/>
        <c:axPos val="b"/>
        <c:numFmt formatCode="General" sourceLinked="1"/>
        <c:majorTickMark val="out"/>
        <c:minorTickMark val="none"/>
        <c:tickLblPos val="none"/>
        <c:crossAx val="195900160"/>
        <c:crosses val="autoZero"/>
        <c:auto val="1"/>
        <c:lblAlgn val="ctr"/>
        <c:lblOffset val="100"/>
        <c:noMultiLvlLbl val="0"/>
      </c:catAx>
      <c:valAx>
        <c:axId val="195900160"/>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894272"/>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'Table 7'!$T$7</c:f>
              <c:strCache>
                <c:ptCount val="1"/>
                <c:pt idx="0">
                  <c:v>Net Annual Savings
(i)</c:v>
                </c:pt>
              </c:strCache>
            </c:strRef>
          </c:tx>
          <c:invertIfNegative val="0"/>
          <c:val>
            <c:numRef>
              <c:f>'Table 7'!$T$9:$T$13</c:f>
              <c:numCache>
                <c:formatCode>_-* #,##0_-;\-* #,##0_-;_-* "-"??_-;_-@_-</c:formatCode>
                <c:ptCount val="5"/>
                <c:pt idx="0">
                  <c:v>82</c:v>
                </c:pt>
                <c:pt idx="1">
                  <c:v>105</c:v>
                </c:pt>
                <c:pt idx="2">
                  <c:v>225</c:v>
                </c:pt>
                <c:pt idx="3">
                  <c:v>207</c:v>
                </c:pt>
                <c:pt idx="4">
                  <c:v>454.20000000000005</c:v>
                </c:pt>
              </c:numCache>
            </c:numRef>
          </c:val>
          <c:extLst>
            <c:ext xmlns:c16="http://schemas.microsoft.com/office/drawing/2014/chart" uri="{C3380CC4-5D6E-409C-BE32-E72D297353CC}">
              <c16:uniqueId val="{00000000-1136-4EC6-9B41-A27C1ADE0363}"/>
            </c:ext>
          </c:extLst>
        </c:ser>
        <c:dLbls>
          <c:showLegendKey val="0"/>
          <c:showVal val="0"/>
          <c:showCatName val="0"/>
          <c:showSerName val="0"/>
          <c:showPercent val="0"/>
          <c:showBubbleSize val="0"/>
        </c:dLbls>
        <c:gapWidth val="75"/>
        <c:axId val="195927040"/>
        <c:axId val="195932928"/>
      </c:barChart>
      <c:lineChart>
        <c:grouping val="standard"/>
        <c:varyColors val="0"/>
        <c:ser>
          <c:idx val="0"/>
          <c:order val="0"/>
          <c:tx>
            <c:strRef>
              <c:f>'Table 7'!$G$7</c:f>
              <c:strCache>
                <c:ptCount val="1"/>
                <c:pt idx="0">
                  <c:v>Portfolio Expenditures
(c)</c:v>
                </c:pt>
              </c:strCache>
            </c:strRef>
          </c:tx>
          <c:marker>
            <c:symbol val="none"/>
          </c:marker>
          <c:cat>
            <c:numRef>
              <c:f>'Table 7'!$B$9:$B$13</c:f>
              <c:numCache>
                <c:formatCode>General</c:formatCode>
                <c:ptCount val="5"/>
                <c:pt idx="0">
                  <c:v>2010</c:v>
                </c:pt>
                <c:pt idx="1">
                  <c:v>2011</c:v>
                </c:pt>
                <c:pt idx="2">
                  <c:v>2012</c:v>
                </c:pt>
                <c:pt idx="3">
                  <c:v>2013</c:v>
                </c:pt>
                <c:pt idx="4">
                  <c:v>2014</c:v>
                </c:pt>
              </c:numCache>
            </c:numRef>
          </c:cat>
          <c:val>
            <c:numRef>
              <c:f>'Table 7'!$G$9:$G$13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1136-4EC6-9B41-A27C1ADE0363}"/>
            </c:ext>
          </c:extLst>
        </c:ser>
        <c:ser>
          <c:idx val="1"/>
          <c:order val="1"/>
          <c:tx>
            <c:strRef>
              <c:f>'Table 7'!$E$7</c:f>
              <c:strCache>
                <c:ptCount val="1"/>
                <c:pt idx="0">
                  <c:v>Portfolio Budget
(b)</c:v>
                </c:pt>
              </c:strCache>
            </c:strRef>
          </c:tx>
          <c:marker>
            <c:symbol val="none"/>
          </c:marker>
          <c:val>
            <c:numRef>
              <c:f>'Table 7'!$E$9:$E$13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2-1136-4EC6-9B41-A27C1ADE0363}"/>
            </c:ext>
          </c:extLst>
        </c:ser>
        <c:dLbls>
          <c:showLegendKey val="0"/>
          <c:showVal val="0"/>
          <c:showCatName val="0"/>
          <c:showSerName val="0"/>
          <c:showPercent val="0"/>
          <c:showBubbleSize val="0"/>
        </c:dLbls>
        <c:marker val="1"/>
        <c:smooth val="0"/>
        <c:axId val="195923328"/>
        <c:axId val="195925120"/>
      </c:lineChart>
      <c:catAx>
        <c:axId val="19592332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925120"/>
        <c:crosses val="autoZero"/>
        <c:auto val="1"/>
        <c:lblAlgn val="ctr"/>
        <c:lblOffset val="100"/>
        <c:noMultiLvlLbl val="0"/>
      </c:catAx>
      <c:valAx>
        <c:axId val="195925120"/>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5923328"/>
        <c:crosses val="autoZero"/>
        <c:crossBetween val="between"/>
      </c:valAx>
      <c:catAx>
        <c:axId val="195927040"/>
        <c:scaling>
          <c:orientation val="minMax"/>
        </c:scaling>
        <c:delete val="1"/>
        <c:axPos val="b"/>
        <c:numFmt formatCode="General" sourceLinked="1"/>
        <c:majorTickMark val="out"/>
        <c:minorTickMark val="none"/>
        <c:tickLblPos val="none"/>
        <c:crossAx val="195932928"/>
        <c:crosses val="autoZero"/>
        <c:auto val="1"/>
        <c:lblAlgn val="ctr"/>
        <c:lblOffset val="100"/>
        <c:noMultiLvlLbl val="0"/>
      </c:catAx>
      <c:valAx>
        <c:axId val="195932928"/>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927040"/>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'Table 7'!$M$7</c:f>
              <c:strCache>
                <c:ptCount val="1"/>
                <c:pt idx="0">
                  <c:v>Gross Annual Savings
(f)</c:v>
                </c:pt>
              </c:strCache>
            </c:strRef>
          </c:tx>
          <c:invertIfNegative val="0"/>
          <c:cat>
            <c:numRef>
              <c:f>'Table 7'!$B$9:$B$13</c:f>
              <c:numCache>
                <c:formatCode>General</c:formatCode>
                <c:ptCount val="5"/>
                <c:pt idx="0">
                  <c:v>2010</c:v>
                </c:pt>
                <c:pt idx="1">
                  <c:v>2011</c:v>
                </c:pt>
                <c:pt idx="2">
                  <c:v>2012</c:v>
                </c:pt>
                <c:pt idx="3">
                  <c:v>2013</c:v>
                </c:pt>
                <c:pt idx="4">
                  <c:v>2014</c:v>
                </c:pt>
              </c:numCache>
            </c:numRef>
          </c:cat>
          <c:val>
            <c:numRef>
              <c:f>'Table 7'!$M$9:$M$13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A101-4756-99B3-2589B6006AD5}"/>
            </c:ext>
          </c:extLst>
        </c:ser>
        <c:dLbls>
          <c:showLegendKey val="0"/>
          <c:showVal val="0"/>
          <c:showCatName val="0"/>
          <c:showSerName val="0"/>
          <c:showPercent val="0"/>
          <c:showBubbleSize val="0"/>
        </c:dLbls>
        <c:gapWidth val="75"/>
        <c:axId val="196111360"/>
        <c:axId val="196113152"/>
      </c:barChart>
      <c:lineChart>
        <c:grouping val="standard"/>
        <c:varyColors val="0"/>
        <c:ser>
          <c:idx val="0"/>
          <c:order val="0"/>
          <c:tx>
            <c:strRef>
              <c:f>'Table 7'!$G$7</c:f>
              <c:strCache>
                <c:ptCount val="1"/>
                <c:pt idx="0">
                  <c:v>Portfolio Expenditures
(c)</c:v>
                </c:pt>
              </c:strCache>
            </c:strRef>
          </c:tx>
          <c:marker>
            <c:symbol val="none"/>
          </c:marker>
          <c:cat>
            <c:numRef>
              <c:f>'Table 7'!$B$9:$B$13</c:f>
              <c:numCache>
                <c:formatCode>General</c:formatCode>
                <c:ptCount val="5"/>
                <c:pt idx="0">
                  <c:v>2010</c:v>
                </c:pt>
                <c:pt idx="1">
                  <c:v>2011</c:v>
                </c:pt>
                <c:pt idx="2">
                  <c:v>2012</c:v>
                </c:pt>
                <c:pt idx="3">
                  <c:v>2013</c:v>
                </c:pt>
                <c:pt idx="4">
                  <c:v>2014</c:v>
                </c:pt>
              </c:numCache>
            </c:numRef>
          </c:cat>
          <c:val>
            <c:numRef>
              <c:f>'Table 7'!$G$9:$G$13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A101-4756-99B3-2589B6006AD5}"/>
            </c:ext>
          </c:extLst>
        </c:ser>
        <c:ser>
          <c:idx val="1"/>
          <c:order val="1"/>
          <c:tx>
            <c:strRef>
              <c:f>'Table 7'!$E$7</c:f>
              <c:strCache>
                <c:ptCount val="1"/>
                <c:pt idx="0">
                  <c:v>Portfolio Budget
(b)</c:v>
                </c:pt>
              </c:strCache>
            </c:strRef>
          </c:tx>
          <c:marker>
            <c:symbol val="none"/>
          </c:marker>
          <c:val>
            <c:numRef>
              <c:f>'Table 7'!$E$9:$E$13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2-A101-4756-99B3-2589B6006AD5}"/>
            </c:ext>
          </c:extLst>
        </c:ser>
        <c:dLbls>
          <c:showLegendKey val="0"/>
          <c:showVal val="0"/>
          <c:showCatName val="0"/>
          <c:showSerName val="0"/>
          <c:showPercent val="0"/>
          <c:showBubbleSize val="0"/>
        </c:dLbls>
        <c:marker val="1"/>
        <c:smooth val="0"/>
        <c:axId val="196099456"/>
        <c:axId val="196109440"/>
      </c:lineChart>
      <c:catAx>
        <c:axId val="19609945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109440"/>
        <c:crosses val="autoZero"/>
        <c:auto val="1"/>
        <c:lblAlgn val="ctr"/>
        <c:lblOffset val="100"/>
        <c:noMultiLvlLbl val="0"/>
      </c:catAx>
      <c:valAx>
        <c:axId val="196109440"/>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6099456"/>
        <c:crosses val="autoZero"/>
        <c:crossBetween val="between"/>
      </c:valAx>
      <c:catAx>
        <c:axId val="196111360"/>
        <c:scaling>
          <c:orientation val="minMax"/>
        </c:scaling>
        <c:delete val="1"/>
        <c:axPos val="b"/>
        <c:numFmt formatCode="General" sourceLinked="1"/>
        <c:majorTickMark val="out"/>
        <c:minorTickMark val="none"/>
        <c:tickLblPos val="none"/>
        <c:crossAx val="196113152"/>
        <c:crosses val="autoZero"/>
        <c:auto val="1"/>
        <c:lblAlgn val="ctr"/>
        <c:lblOffset val="100"/>
        <c:noMultiLvlLbl val="0"/>
      </c:catAx>
      <c:valAx>
        <c:axId val="196113152"/>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111360"/>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'Table 7 No Net'!$M$7</c:f>
              <c:strCache>
                <c:ptCount val="1"/>
                <c:pt idx="0">
                  <c:v>Gross Annual Savings
(f)</c:v>
                </c:pt>
              </c:strCache>
            </c:strRef>
          </c:tx>
          <c:invertIfNegative val="0"/>
          <c:cat>
            <c:numRef>
              <c:f>'Table 7 No Net'!$B$9:$B$13</c:f>
              <c:numCache>
                <c:formatCode>General</c:formatCode>
                <c:ptCount val="5"/>
                <c:pt idx="0">
                  <c:v>2010</c:v>
                </c:pt>
                <c:pt idx="1">
                  <c:v>2011</c:v>
                </c:pt>
                <c:pt idx="2">
                  <c:v>2012</c:v>
                </c:pt>
                <c:pt idx="3">
                  <c:v>2013</c:v>
                </c:pt>
                <c:pt idx="4">
                  <c:v>2014</c:v>
                </c:pt>
              </c:numCache>
            </c:numRef>
          </c:cat>
          <c:val>
            <c:numRef>
              <c:f>'Table 7 No Net'!$M$9:$M$13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E571-4ECD-AD10-8EC7E2D6B01A}"/>
            </c:ext>
          </c:extLst>
        </c:ser>
        <c:dLbls>
          <c:showLegendKey val="0"/>
          <c:showVal val="0"/>
          <c:showCatName val="0"/>
          <c:showSerName val="0"/>
          <c:showPercent val="0"/>
          <c:showBubbleSize val="0"/>
        </c:dLbls>
        <c:gapWidth val="75"/>
        <c:axId val="196256896"/>
        <c:axId val="196258432"/>
      </c:barChart>
      <c:lineChart>
        <c:grouping val="standard"/>
        <c:varyColors val="0"/>
        <c:ser>
          <c:idx val="0"/>
          <c:order val="0"/>
          <c:tx>
            <c:strRef>
              <c:f>'Table 7 No Net'!$G$7</c:f>
              <c:strCache>
                <c:ptCount val="1"/>
                <c:pt idx="0">
                  <c:v>Portfolio Spending
(c)</c:v>
                </c:pt>
              </c:strCache>
            </c:strRef>
          </c:tx>
          <c:marker>
            <c:symbol val="none"/>
          </c:marker>
          <c:cat>
            <c:numRef>
              <c:f>'Table 7 No Net'!$B$9:$B$13</c:f>
              <c:numCache>
                <c:formatCode>General</c:formatCode>
                <c:ptCount val="5"/>
                <c:pt idx="0">
                  <c:v>2010</c:v>
                </c:pt>
                <c:pt idx="1">
                  <c:v>2011</c:v>
                </c:pt>
                <c:pt idx="2">
                  <c:v>2012</c:v>
                </c:pt>
                <c:pt idx="3">
                  <c:v>2013</c:v>
                </c:pt>
                <c:pt idx="4">
                  <c:v>2014</c:v>
                </c:pt>
              </c:numCache>
            </c:numRef>
          </c:cat>
          <c:val>
            <c:numRef>
              <c:f>'Table 7 No Net'!$G$9:$G$13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E571-4ECD-AD10-8EC7E2D6B01A}"/>
            </c:ext>
          </c:extLst>
        </c:ser>
        <c:ser>
          <c:idx val="1"/>
          <c:order val="1"/>
          <c:tx>
            <c:strRef>
              <c:f>'Table 7 No Net'!$E$7</c:f>
              <c:strCache>
                <c:ptCount val="1"/>
                <c:pt idx="0">
                  <c:v>Portfolio Budget
(b)</c:v>
                </c:pt>
              </c:strCache>
            </c:strRef>
          </c:tx>
          <c:marker>
            <c:symbol val="none"/>
          </c:marker>
          <c:val>
            <c:numRef>
              <c:f>'Table 7 No Net'!$E$9:$E$13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2-E571-4ECD-AD10-8EC7E2D6B01A}"/>
            </c:ext>
          </c:extLst>
        </c:ser>
        <c:dLbls>
          <c:showLegendKey val="0"/>
          <c:showVal val="0"/>
          <c:showCatName val="0"/>
          <c:showSerName val="0"/>
          <c:showPercent val="0"/>
          <c:showBubbleSize val="0"/>
        </c:dLbls>
        <c:marker val="1"/>
        <c:smooth val="0"/>
        <c:axId val="196244992"/>
        <c:axId val="196246528"/>
      </c:lineChart>
      <c:catAx>
        <c:axId val="1962449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246528"/>
        <c:crosses val="autoZero"/>
        <c:auto val="1"/>
        <c:lblAlgn val="ctr"/>
        <c:lblOffset val="100"/>
        <c:noMultiLvlLbl val="0"/>
      </c:catAx>
      <c:valAx>
        <c:axId val="196246528"/>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6244992"/>
        <c:crosses val="autoZero"/>
        <c:crossBetween val="between"/>
      </c:valAx>
      <c:catAx>
        <c:axId val="196256896"/>
        <c:scaling>
          <c:orientation val="minMax"/>
        </c:scaling>
        <c:delete val="1"/>
        <c:axPos val="b"/>
        <c:numFmt formatCode="General" sourceLinked="1"/>
        <c:majorTickMark val="out"/>
        <c:minorTickMark val="none"/>
        <c:tickLblPos val="none"/>
        <c:crossAx val="196258432"/>
        <c:crosses val="autoZero"/>
        <c:auto val="1"/>
        <c:lblAlgn val="ctr"/>
        <c:lblOffset val="100"/>
        <c:noMultiLvlLbl val="0"/>
      </c:catAx>
      <c:valAx>
        <c:axId val="196258432"/>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256896"/>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3"/>
          <c:tx>
            <c:strRef>
              <c:f>'Table 7 No Eval'!$M$7</c:f>
              <c:strCache>
                <c:ptCount val="1"/>
                <c:pt idx="0">
                  <c:v>Gross Annual Savings
(f)</c:v>
                </c:pt>
              </c:strCache>
            </c:strRef>
          </c:tx>
          <c:invertIfNegative val="0"/>
          <c:cat>
            <c:numRef>
              <c:f>'Table 7 No Eval'!$B$9:$B$13</c:f>
              <c:numCache>
                <c:formatCode>General</c:formatCode>
                <c:ptCount val="5"/>
                <c:pt idx="0">
                  <c:v>2010</c:v>
                </c:pt>
                <c:pt idx="1">
                  <c:v>2011</c:v>
                </c:pt>
                <c:pt idx="2">
                  <c:v>2012</c:v>
                </c:pt>
                <c:pt idx="3">
                  <c:v>2013</c:v>
                </c:pt>
                <c:pt idx="4">
                  <c:v>2014</c:v>
                </c:pt>
              </c:numCache>
            </c:numRef>
          </c:cat>
          <c:val>
            <c:numRef>
              <c:f>'Table 7 No Eval'!$M$9:$M$13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7E82-429C-BD8D-5C42A1F7DEF3}"/>
            </c:ext>
          </c:extLst>
        </c:ser>
        <c:ser>
          <c:idx val="2"/>
          <c:order val="2"/>
          <c:tx>
            <c:strRef>
              <c:f>'Table 7 No Eval'!$R$7</c:f>
              <c:strCache>
                <c:ptCount val="1"/>
                <c:pt idx="0">
                  <c:v>Net Annual Savings
(h)</c:v>
                </c:pt>
              </c:strCache>
            </c:strRef>
          </c:tx>
          <c:invertIfNegative val="0"/>
          <c:val>
            <c:numRef>
              <c:f>'Table 7 No Eval'!$R$9:$R$13</c:f>
              <c:numCache>
                <c:formatCode>_-* #,##0_-;\-* #,##0_-;_-* "-"??_-;_-@_-</c:formatCode>
                <c:ptCount val="5"/>
                <c:pt idx="0">
                  <c:v>82</c:v>
                </c:pt>
                <c:pt idx="1">
                  <c:v>105</c:v>
                </c:pt>
                <c:pt idx="2">
                  <c:v>225</c:v>
                </c:pt>
                <c:pt idx="3">
                  <c:v>207</c:v>
                </c:pt>
                <c:pt idx="4">
                  <c:v>454.20000000000005</c:v>
                </c:pt>
              </c:numCache>
            </c:numRef>
          </c:val>
          <c:extLst>
            <c:ext xmlns:c16="http://schemas.microsoft.com/office/drawing/2014/chart" uri="{C3380CC4-5D6E-409C-BE32-E72D297353CC}">
              <c16:uniqueId val="{00000001-7E82-429C-BD8D-5C42A1F7DEF3}"/>
            </c:ext>
          </c:extLst>
        </c:ser>
        <c:dLbls>
          <c:showLegendKey val="0"/>
          <c:showVal val="0"/>
          <c:showCatName val="0"/>
          <c:showSerName val="0"/>
          <c:showPercent val="0"/>
          <c:showBubbleSize val="0"/>
        </c:dLbls>
        <c:gapWidth val="75"/>
        <c:axId val="196943232"/>
        <c:axId val="196945024"/>
      </c:barChart>
      <c:lineChart>
        <c:grouping val="standard"/>
        <c:varyColors val="0"/>
        <c:ser>
          <c:idx val="0"/>
          <c:order val="0"/>
          <c:tx>
            <c:strRef>
              <c:f>'Table 7 No Eval'!$G$7</c:f>
              <c:strCache>
                <c:ptCount val="1"/>
                <c:pt idx="0">
                  <c:v>Portfolio Expenditures
(c)</c:v>
                </c:pt>
              </c:strCache>
            </c:strRef>
          </c:tx>
          <c:marker>
            <c:symbol val="none"/>
          </c:marker>
          <c:cat>
            <c:numRef>
              <c:f>'Table 7 No Eval'!$B$9:$B$13</c:f>
              <c:numCache>
                <c:formatCode>General</c:formatCode>
                <c:ptCount val="5"/>
                <c:pt idx="0">
                  <c:v>2010</c:v>
                </c:pt>
                <c:pt idx="1">
                  <c:v>2011</c:v>
                </c:pt>
                <c:pt idx="2">
                  <c:v>2012</c:v>
                </c:pt>
                <c:pt idx="3">
                  <c:v>2013</c:v>
                </c:pt>
                <c:pt idx="4">
                  <c:v>2014</c:v>
                </c:pt>
              </c:numCache>
            </c:numRef>
          </c:cat>
          <c:val>
            <c:numRef>
              <c:f>'Table 7 No Eval'!$G$9:$G$13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2-7E82-429C-BD8D-5C42A1F7DEF3}"/>
            </c:ext>
          </c:extLst>
        </c:ser>
        <c:ser>
          <c:idx val="1"/>
          <c:order val="1"/>
          <c:tx>
            <c:strRef>
              <c:f>'Table 7 No Eval'!$E$7</c:f>
              <c:strCache>
                <c:ptCount val="1"/>
                <c:pt idx="0">
                  <c:v>Portfolio Budget
(b)</c:v>
                </c:pt>
              </c:strCache>
            </c:strRef>
          </c:tx>
          <c:marker>
            <c:symbol val="none"/>
          </c:marker>
          <c:val>
            <c:numRef>
              <c:f>'Table 7 No Eval'!$E$9:$E$13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3-7E82-429C-BD8D-5C42A1F7DEF3}"/>
            </c:ext>
          </c:extLst>
        </c:ser>
        <c:dLbls>
          <c:showLegendKey val="0"/>
          <c:showVal val="0"/>
          <c:showCatName val="0"/>
          <c:showSerName val="0"/>
          <c:showPercent val="0"/>
          <c:showBubbleSize val="0"/>
        </c:dLbls>
        <c:marker val="1"/>
        <c:smooth val="0"/>
        <c:axId val="196939776"/>
        <c:axId val="196941312"/>
      </c:lineChart>
      <c:catAx>
        <c:axId val="1969397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941312"/>
        <c:crosses val="autoZero"/>
        <c:auto val="1"/>
        <c:lblAlgn val="ctr"/>
        <c:lblOffset val="100"/>
        <c:noMultiLvlLbl val="0"/>
      </c:catAx>
      <c:valAx>
        <c:axId val="196941312"/>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6939776"/>
        <c:crosses val="autoZero"/>
        <c:crossBetween val="between"/>
      </c:valAx>
      <c:catAx>
        <c:axId val="196943232"/>
        <c:scaling>
          <c:orientation val="minMax"/>
        </c:scaling>
        <c:delete val="1"/>
        <c:axPos val="b"/>
        <c:numFmt formatCode="General" sourceLinked="1"/>
        <c:majorTickMark val="out"/>
        <c:minorTickMark val="none"/>
        <c:tickLblPos val="none"/>
        <c:crossAx val="196945024"/>
        <c:crosses val="autoZero"/>
        <c:auto val="1"/>
        <c:lblAlgn val="ctr"/>
        <c:lblOffset val="100"/>
        <c:noMultiLvlLbl val="0"/>
      </c:catAx>
      <c:valAx>
        <c:axId val="196945024"/>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943232"/>
        <c:crosses val="max"/>
        <c:crossBetween val="between"/>
      </c:valAx>
    </c:plotArea>
    <c:legend>
      <c:legendPos val="b"/>
      <c:layout>
        <c:manualLayout>
          <c:xMode val="edge"/>
          <c:yMode val="edge"/>
          <c:x val="0.23298339543226693"/>
          <c:y val="0.77813358503688612"/>
          <c:w val="0.62230246420981572"/>
          <c:h val="0.19662982190317693"/>
        </c:manualLayout>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'Table 7 No Eval'!$R$7</c:f>
              <c:strCache>
                <c:ptCount val="1"/>
                <c:pt idx="0">
                  <c:v>Net Annual Savings
(h)</c:v>
                </c:pt>
              </c:strCache>
            </c:strRef>
          </c:tx>
          <c:invertIfNegative val="0"/>
          <c:val>
            <c:numRef>
              <c:f>'Table 7 No Eval'!$R$9:$R$13</c:f>
              <c:numCache>
                <c:formatCode>_-* #,##0_-;\-* #,##0_-;_-* "-"??_-;_-@_-</c:formatCode>
                <c:ptCount val="5"/>
                <c:pt idx="0">
                  <c:v>82</c:v>
                </c:pt>
                <c:pt idx="1">
                  <c:v>105</c:v>
                </c:pt>
                <c:pt idx="2">
                  <c:v>225</c:v>
                </c:pt>
                <c:pt idx="3">
                  <c:v>207</c:v>
                </c:pt>
                <c:pt idx="4">
                  <c:v>454.20000000000005</c:v>
                </c:pt>
              </c:numCache>
            </c:numRef>
          </c:val>
          <c:extLst>
            <c:ext xmlns:c16="http://schemas.microsoft.com/office/drawing/2014/chart" uri="{C3380CC4-5D6E-409C-BE32-E72D297353CC}">
              <c16:uniqueId val="{00000000-BCA4-48B3-80FC-B959EDD2581C}"/>
            </c:ext>
          </c:extLst>
        </c:ser>
        <c:dLbls>
          <c:showLegendKey val="0"/>
          <c:showVal val="0"/>
          <c:showCatName val="0"/>
          <c:showSerName val="0"/>
          <c:showPercent val="0"/>
          <c:showBubbleSize val="0"/>
        </c:dLbls>
        <c:gapWidth val="75"/>
        <c:axId val="197205376"/>
        <c:axId val="197207168"/>
      </c:barChart>
      <c:lineChart>
        <c:grouping val="standard"/>
        <c:varyColors val="0"/>
        <c:ser>
          <c:idx val="0"/>
          <c:order val="0"/>
          <c:tx>
            <c:strRef>
              <c:f>'Table 7 No Eval'!$G$7</c:f>
              <c:strCache>
                <c:ptCount val="1"/>
                <c:pt idx="0">
                  <c:v>Portfolio Expenditures
(c)</c:v>
                </c:pt>
              </c:strCache>
            </c:strRef>
          </c:tx>
          <c:marker>
            <c:symbol val="none"/>
          </c:marker>
          <c:cat>
            <c:numRef>
              <c:f>'Table 7 No Eval'!$B$9:$B$13</c:f>
              <c:numCache>
                <c:formatCode>General</c:formatCode>
                <c:ptCount val="5"/>
                <c:pt idx="0">
                  <c:v>2010</c:v>
                </c:pt>
                <c:pt idx="1">
                  <c:v>2011</c:v>
                </c:pt>
                <c:pt idx="2">
                  <c:v>2012</c:v>
                </c:pt>
                <c:pt idx="3">
                  <c:v>2013</c:v>
                </c:pt>
                <c:pt idx="4">
                  <c:v>2014</c:v>
                </c:pt>
              </c:numCache>
            </c:numRef>
          </c:cat>
          <c:val>
            <c:numRef>
              <c:f>'Table 7 No Eval'!$G$9:$G$13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BCA4-48B3-80FC-B959EDD2581C}"/>
            </c:ext>
          </c:extLst>
        </c:ser>
        <c:ser>
          <c:idx val="1"/>
          <c:order val="1"/>
          <c:tx>
            <c:strRef>
              <c:f>'Table 7 No Eval'!$E$7</c:f>
              <c:strCache>
                <c:ptCount val="1"/>
                <c:pt idx="0">
                  <c:v>Portfolio Budget
(b)</c:v>
                </c:pt>
              </c:strCache>
            </c:strRef>
          </c:tx>
          <c:marker>
            <c:symbol val="none"/>
          </c:marker>
          <c:val>
            <c:numRef>
              <c:f>'Table 7 No Eval'!$E$9:$E$13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2-BCA4-48B3-80FC-B959EDD2581C}"/>
            </c:ext>
          </c:extLst>
        </c:ser>
        <c:dLbls>
          <c:showLegendKey val="0"/>
          <c:showVal val="0"/>
          <c:showCatName val="0"/>
          <c:showSerName val="0"/>
          <c:showPercent val="0"/>
          <c:showBubbleSize val="0"/>
        </c:dLbls>
        <c:marker val="1"/>
        <c:smooth val="0"/>
        <c:axId val="197201920"/>
        <c:axId val="197203456"/>
      </c:lineChart>
      <c:catAx>
        <c:axId val="19720192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203456"/>
        <c:crosses val="autoZero"/>
        <c:auto val="1"/>
        <c:lblAlgn val="ctr"/>
        <c:lblOffset val="100"/>
        <c:noMultiLvlLbl val="0"/>
      </c:catAx>
      <c:valAx>
        <c:axId val="197203456"/>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7201920"/>
        <c:crosses val="autoZero"/>
        <c:crossBetween val="between"/>
      </c:valAx>
      <c:catAx>
        <c:axId val="197205376"/>
        <c:scaling>
          <c:orientation val="minMax"/>
        </c:scaling>
        <c:delete val="1"/>
        <c:axPos val="b"/>
        <c:numFmt formatCode="General" sourceLinked="1"/>
        <c:majorTickMark val="out"/>
        <c:minorTickMark val="none"/>
        <c:tickLblPos val="none"/>
        <c:crossAx val="197207168"/>
        <c:crosses val="autoZero"/>
        <c:auto val="1"/>
        <c:lblAlgn val="ctr"/>
        <c:lblOffset val="100"/>
        <c:noMultiLvlLbl val="0"/>
      </c:catAx>
      <c:valAx>
        <c:axId val="197207168"/>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205376"/>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'Table 7 No Eval'!$M$7</c:f>
              <c:strCache>
                <c:ptCount val="1"/>
                <c:pt idx="0">
                  <c:v>Gross Annual Savings
(f)</c:v>
                </c:pt>
              </c:strCache>
            </c:strRef>
          </c:tx>
          <c:invertIfNegative val="0"/>
          <c:cat>
            <c:numRef>
              <c:f>'Table 7 No Eval'!$B$9:$B$13</c:f>
              <c:numCache>
                <c:formatCode>General</c:formatCode>
                <c:ptCount val="5"/>
                <c:pt idx="0">
                  <c:v>2010</c:v>
                </c:pt>
                <c:pt idx="1">
                  <c:v>2011</c:v>
                </c:pt>
                <c:pt idx="2">
                  <c:v>2012</c:v>
                </c:pt>
                <c:pt idx="3">
                  <c:v>2013</c:v>
                </c:pt>
                <c:pt idx="4">
                  <c:v>2014</c:v>
                </c:pt>
              </c:numCache>
            </c:numRef>
          </c:cat>
          <c:val>
            <c:numRef>
              <c:f>'Table 7 No Eval'!$M$9:$M$13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8AEE-4C4B-A5BB-8FDF7AA3AF0A}"/>
            </c:ext>
          </c:extLst>
        </c:ser>
        <c:dLbls>
          <c:showLegendKey val="0"/>
          <c:showVal val="0"/>
          <c:showCatName val="0"/>
          <c:showSerName val="0"/>
          <c:showPercent val="0"/>
          <c:showBubbleSize val="0"/>
        </c:dLbls>
        <c:gapWidth val="75"/>
        <c:axId val="197238144"/>
        <c:axId val="197244032"/>
      </c:barChart>
      <c:lineChart>
        <c:grouping val="standard"/>
        <c:varyColors val="0"/>
        <c:ser>
          <c:idx val="0"/>
          <c:order val="0"/>
          <c:tx>
            <c:strRef>
              <c:f>'Table 7 No Eval'!$G$7</c:f>
              <c:strCache>
                <c:ptCount val="1"/>
                <c:pt idx="0">
                  <c:v>Portfolio Expenditures
(c)</c:v>
                </c:pt>
              </c:strCache>
            </c:strRef>
          </c:tx>
          <c:marker>
            <c:symbol val="none"/>
          </c:marker>
          <c:cat>
            <c:numRef>
              <c:f>'Table 7 No Eval'!$B$9:$B$13</c:f>
              <c:numCache>
                <c:formatCode>General</c:formatCode>
                <c:ptCount val="5"/>
                <c:pt idx="0">
                  <c:v>2010</c:v>
                </c:pt>
                <c:pt idx="1">
                  <c:v>2011</c:v>
                </c:pt>
                <c:pt idx="2">
                  <c:v>2012</c:v>
                </c:pt>
                <c:pt idx="3">
                  <c:v>2013</c:v>
                </c:pt>
                <c:pt idx="4">
                  <c:v>2014</c:v>
                </c:pt>
              </c:numCache>
            </c:numRef>
          </c:cat>
          <c:val>
            <c:numRef>
              <c:f>'Table 7 No Eval'!$G$9:$G$13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8AEE-4C4B-A5BB-8FDF7AA3AF0A}"/>
            </c:ext>
          </c:extLst>
        </c:ser>
        <c:ser>
          <c:idx val="1"/>
          <c:order val="1"/>
          <c:tx>
            <c:strRef>
              <c:f>'Table 7 No Eval'!$E$7</c:f>
              <c:strCache>
                <c:ptCount val="1"/>
                <c:pt idx="0">
                  <c:v>Portfolio Budget
(b)</c:v>
                </c:pt>
              </c:strCache>
            </c:strRef>
          </c:tx>
          <c:marker>
            <c:symbol val="none"/>
          </c:marker>
          <c:val>
            <c:numRef>
              <c:f>'Table 7 No Eval'!$E$9:$E$13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2-8AEE-4C4B-A5BB-8FDF7AA3AF0A}"/>
            </c:ext>
          </c:extLst>
        </c:ser>
        <c:dLbls>
          <c:showLegendKey val="0"/>
          <c:showVal val="0"/>
          <c:showCatName val="0"/>
          <c:showSerName val="0"/>
          <c:showPercent val="0"/>
          <c:showBubbleSize val="0"/>
        </c:dLbls>
        <c:marker val="1"/>
        <c:smooth val="0"/>
        <c:axId val="197234688"/>
        <c:axId val="197236224"/>
      </c:lineChart>
      <c:catAx>
        <c:axId val="1972346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236224"/>
        <c:crosses val="autoZero"/>
        <c:auto val="1"/>
        <c:lblAlgn val="ctr"/>
        <c:lblOffset val="100"/>
        <c:noMultiLvlLbl val="0"/>
      </c:catAx>
      <c:valAx>
        <c:axId val="197236224"/>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7234688"/>
        <c:crosses val="autoZero"/>
        <c:crossBetween val="between"/>
      </c:valAx>
      <c:catAx>
        <c:axId val="197238144"/>
        <c:scaling>
          <c:orientation val="minMax"/>
        </c:scaling>
        <c:delete val="1"/>
        <c:axPos val="b"/>
        <c:numFmt formatCode="General" sourceLinked="1"/>
        <c:majorTickMark val="out"/>
        <c:minorTickMark val="none"/>
        <c:tickLblPos val="none"/>
        <c:crossAx val="197244032"/>
        <c:crosses val="autoZero"/>
        <c:auto val="1"/>
        <c:lblAlgn val="ctr"/>
        <c:lblOffset val="100"/>
        <c:noMultiLvlLbl val="0"/>
      </c:catAx>
      <c:valAx>
        <c:axId val="197244032"/>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238144"/>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'Table 7 No Net Eval'!$M$7</c:f>
              <c:strCache>
                <c:ptCount val="1"/>
                <c:pt idx="0">
                  <c:v>Gross Annual Savings
(f)</c:v>
                </c:pt>
              </c:strCache>
            </c:strRef>
          </c:tx>
          <c:invertIfNegative val="0"/>
          <c:cat>
            <c:numRef>
              <c:f>'Table 7 No Net Eval'!$B$9:$B$13</c:f>
              <c:numCache>
                <c:formatCode>General</c:formatCode>
                <c:ptCount val="5"/>
                <c:pt idx="0">
                  <c:v>2010</c:v>
                </c:pt>
                <c:pt idx="1">
                  <c:v>2011</c:v>
                </c:pt>
                <c:pt idx="2">
                  <c:v>2012</c:v>
                </c:pt>
                <c:pt idx="3">
                  <c:v>2013</c:v>
                </c:pt>
                <c:pt idx="4">
                  <c:v>2014</c:v>
                </c:pt>
              </c:numCache>
            </c:numRef>
          </c:cat>
          <c:val>
            <c:numRef>
              <c:f>'Table 7 No Net Eval'!$M$9:$M$13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E463-466D-89C7-F71CBBFFF2A5}"/>
            </c:ext>
          </c:extLst>
        </c:ser>
        <c:dLbls>
          <c:showLegendKey val="0"/>
          <c:showVal val="0"/>
          <c:showCatName val="0"/>
          <c:showSerName val="0"/>
          <c:showPercent val="0"/>
          <c:showBubbleSize val="0"/>
        </c:dLbls>
        <c:gapWidth val="75"/>
        <c:axId val="197776512"/>
        <c:axId val="197778048"/>
      </c:barChart>
      <c:lineChart>
        <c:grouping val="standard"/>
        <c:varyColors val="0"/>
        <c:ser>
          <c:idx val="0"/>
          <c:order val="0"/>
          <c:tx>
            <c:strRef>
              <c:f>'Table 7 No Net Eval'!$G$7</c:f>
              <c:strCache>
                <c:ptCount val="1"/>
                <c:pt idx="0">
                  <c:v>Portfolio Spending
(c)</c:v>
                </c:pt>
              </c:strCache>
            </c:strRef>
          </c:tx>
          <c:marker>
            <c:symbol val="none"/>
          </c:marker>
          <c:cat>
            <c:numRef>
              <c:f>'Table 7 No Net Eval'!$B$9:$B$13</c:f>
              <c:numCache>
                <c:formatCode>General</c:formatCode>
                <c:ptCount val="5"/>
                <c:pt idx="0">
                  <c:v>2010</c:v>
                </c:pt>
                <c:pt idx="1">
                  <c:v>2011</c:v>
                </c:pt>
                <c:pt idx="2">
                  <c:v>2012</c:v>
                </c:pt>
                <c:pt idx="3">
                  <c:v>2013</c:v>
                </c:pt>
                <c:pt idx="4">
                  <c:v>2014</c:v>
                </c:pt>
              </c:numCache>
            </c:numRef>
          </c:cat>
          <c:val>
            <c:numRef>
              <c:f>'Table 7 No Net Eval'!$G$9:$G$13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E463-466D-89C7-F71CBBFFF2A5}"/>
            </c:ext>
          </c:extLst>
        </c:ser>
        <c:ser>
          <c:idx val="1"/>
          <c:order val="1"/>
          <c:tx>
            <c:strRef>
              <c:f>'Table 7 No Net Eval'!$E$7</c:f>
              <c:strCache>
                <c:ptCount val="1"/>
                <c:pt idx="0">
                  <c:v>Portfolio Budget
(b)</c:v>
                </c:pt>
              </c:strCache>
            </c:strRef>
          </c:tx>
          <c:marker>
            <c:symbol val="none"/>
          </c:marker>
          <c:val>
            <c:numRef>
              <c:f>'Table 7 No Net Eval'!$E$9:$E$13</c:f>
              <c:numCache>
                <c:formatCode>_("$"* #,##0_);_("$"* \(#,##0\);_("$"* "-"_);_(@_)</c:formatCode>
                <c:ptCount val="5"/>
                <c:pt idx="0">
                  <c:v>80</c:v>
                </c:pt>
                <c:pt idx="1">
                  <c:v>90</c:v>
                </c:pt>
                <c:pt idx="2">
                  <c:v>80</c:v>
                </c:pt>
                <c:pt idx="3">
                  <c:v>100</c:v>
                </c:pt>
                <c:pt idx="4">
                  <c:v>113.1</c:v>
                </c:pt>
              </c:numCache>
            </c:numRef>
          </c:val>
          <c:smooth val="0"/>
          <c:extLst>
            <c:ext xmlns:c16="http://schemas.microsoft.com/office/drawing/2014/chart" uri="{C3380CC4-5D6E-409C-BE32-E72D297353CC}">
              <c16:uniqueId val="{00000002-E463-466D-89C7-F71CBBFFF2A5}"/>
            </c:ext>
          </c:extLst>
        </c:ser>
        <c:dLbls>
          <c:showLegendKey val="0"/>
          <c:showVal val="0"/>
          <c:showCatName val="0"/>
          <c:showSerName val="0"/>
          <c:showPercent val="0"/>
          <c:showBubbleSize val="0"/>
        </c:dLbls>
        <c:marker val="1"/>
        <c:smooth val="0"/>
        <c:axId val="197760512"/>
        <c:axId val="197762048"/>
      </c:lineChart>
      <c:catAx>
        <c:axId val="19776051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762048"/>
        <c:crosses val="autoZero"/>
        <c:auto val="1"/>
        <c:lblAlgn val="ctr"/>
        <c:lblOffset val="100"/>
        <c:noMultiLvlLbl val="0"/>
      </c:catAx>
      <c:valAx>
        <c:axId val="197762048"/>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7760512"/>
        <c:crosses val="autoZero"/>
        <c:crossBetween val="between"/>
      </c:valAx>
      <c:catAx>
        <c:axId val="197776512"/>
        <c:scaling>
          <c:orientation val="minMax"/>
        </c:scaling>
        <c:delete val="1"/>
        <c:axPos val="b"/>
        <c:numFmt formatCode="General" sourceLinked="1"/>
        <c:majorTickMark val="out"/>
        <c:minorTickMark val="none"/>
        <c:tickLblPos val="none"/>
        <c:crossAx val="197778048"/>
        <c:crosses val="autoZero"/>
        <c:auto val="1"/>
        <c:lblAlgn val="ctr"/>
        <c:lblOffset val="100"/>
        <c:noMultiLvlLbl val="0"/>
      </c:catAx>
      <c:valAx>
        <c:axId val="197778048"/>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776512"/>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2"/>
          <c:tx>
            <c:strRef>
              <c:f>'Table 7 No Plan'!$I$7</c:f>
              <c:strCache>
                <c:ptCount val="1"/>
                <c:pt idx="0">
                  <c:v>Gross Annual Savings
(d)</c:v>
                </c:pt>
              </c:strCache>
            </c:strRef>
          </c:tx>
          <c:invertIfNegative val="0"/>
          <c:cat>
            <c:numRef>
              <c:f>'Table 7 No Plan'!$B$9:$B$13</c:f>
              <c:numCache>
                <c:formatCode>General</c:formatCode>
                <c:ptCount val="5"/>
                <c:pt idx="0">
                  <c:v>2010</c:v>
                </c:pt>
                <c:pt idx="1">
                  <c:v>2011</c:v>
                </c:pt>
                <c:pt idx="2">
                  <c:v>2012</c:v>
                </c:pt>
                <c:pt idx="3">
                  <c:v>2013</c:v>
                </c:pt>
                <c:pt idx="4">
                  <c:v>2014</c:v>
                </c:pt>
              </c:numCache>
            </c:numRef>
          </c:cat>
          <c:val>
            <c:numRef>
              <c:f>'Table 7 No Plan'!$I$9:$I$13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E934-4966-9F8D-B7C21D73BE41}"/>
            </c:ext>
          </c:extLst>
        </c:ser>
        <c:ser>
          <c:idx val="2"/>
          <c:order val="1"/>
          <c:tx>
            <c:strRef>
              <c:f>'Table 7 No Plan'!$N$7</c:f>
              <c:strCache>
                <c:ptCount val="1"/>
                <c:pt idx="0">
                  <c:v>Net Annual Savings
(f)</c:v>
                </c:pt>
              </c:strCache>
            </c:strRef>
          </c:tx>
          <c:invertIfNegative val="0"/>
          <c:val>
            <c:numRef>
              <c:f>'Table 7 No Plan'!$N$9:$N$13</c:f>
              <c:numCache>
                <c:formatCode>_-* #,##0_-;\-* #,##0_-;_-* "-"??_-;_-@_-</c:formatCode>
                <c:ptCount val="5"/>
                <c:pt idx="0">
                  <c:v>82</c:v>
                </c:pt>
                <c:pt idx="1">
                  <c:v>105</c:v>
                </c:pt>
                <c:pt idx="2">
                  <c:v>225</c:v>
                </c:pt>
                <c:pt idx="3">
                  <c:v>207</c:v>
                </c:pt>
                <c:pt idx="4">
                  <c:v>454.20000000000005</c:v>
                </c:pt>
              </c:numCache>
            </c:numRef>
          </c:val>
          <c:extLst>
            <c:ext xmlns:c16="http://schemas.microsoft.com/office/drawing/2014/chart" uri="{C3380CC4-5D6E-409C-BE32-E72D297353CC}">
              <c16:uniqueId val="{00000001-E934-4966-9F8D-B7C21D73BE41}"/>
            </c:ext>
          </c:extLst>
        </c:ser>
        <c:dLbls>
          <c:showLegendKey val="0"/>
          <c:showVal val="0"/>
          <c:showCatName val="0"/>
          <c:showSerName val="0"/>
          <c:showPercent val="0"/>
          <c:showBubbleSize val="0"/>
        </c:dLbls>
        <c:gapWidth val="75"/>
        <c:axId val="197954176"/>
        <c:axId val="197960064"/>
      </c:barChart>
      <c:lineChart>
        <c:grouping val="standard"/>
        <c:varyColors val="0"/>
        <c:ser>
          <c:idx val="0"/>
          <c:order val="0"/>
          <c:tx>
            <c:strRef>
              <c:f>'Table 7 No Plan'!$E$7</c:f>
              <c:strCache>
                <c:ptCount val="1"/>
                <c:pt idx="0">
                  <c:v>Portfolio Expenditures
(b)</c:v>
                </c:pt>
              </c:strCache>
            </c:strRef>
          </c:tx>
          <c:marker>
            <c:symbol val="none"/>
          </c:marker>
          <c:cat>
            <c:numRef>
              <c:f>'Table 7 No Plan'!$B$9:$B$13</c:f>
              <c:numCache>
                <c:formatCode>General</c:formatCode>
                <c:ptCount val="5"/>
                <c:pt idx="0">
                  <c:v>2010</c:v>
                </c:pt>
                <c:pt idx="1">
                  <c:v>2011</c:v>
                </c:pt>
                <c:pt idx="2">
                  <c:v>2012</c:v>
                </c:pt>
                <c:pt idx="3">
                  <c:v>2013</c:v>
                </c:pt>
                <c:pt idx="4">
                  <c:v>2014</c:v>
                </c:pt>
              </c:numCache>
            </c:numRef>
          </c:cat>
          <c:val>
            <c:numRef>
              <c:f>'Table 7 No Plan'!$E$9:$E$13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2-E934-4966-9F8D-B7C21D73BE41}"/>
            </c:ext>
          </c:extLst>
        </c:ser>
        <c:dLbls>
          <c:showLegendKey val="0"/>
          <c:showVal val="0"/>
          <c:showCatName val="0"/>
          <c:showSerName val="0"/>
          <c:showPercent val="0"/>
          <c:showBubbleSize val="0"/>
        </c:dLbls>
        <c:marker val="1"/>
        <c:smooth val="0"/>
        <c:axId val="197938176"/>
        <c:axId val="197952256"/>
      </c:lineChart>
      <c:catAx>
        <c:axId val="1979381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952256"/>
        <c:crosses val="autoZero"/>
        <c:auto val="1"/>
        <c:lblAlgn val="ctr"/>
        <c:lblOffset val="100"/>
        <c:noMultiLvlLbl val="0"/>
      </c:catAx>
      <c:valAx>
        <c:axId val="197952256"/>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7938176"/>
        <c:crosses val="autoZero"/>
        <c:crossBetween val="between"/>
      </c:valAx>
      <c:catAx>
        <c:axId val="197954176"/>
        <c:scaling>
          <c:orientation val="minMax"/>
        </c:scaling>
        <c:delete val="1"/>
        <c:axPos val="b"/>
        <c:numFmt formatCode="General" sourceLinked="1"/>
        <c:majorTickMark val="out"/>
        <c:minorTickMark val="none"/>
        <c:tickLblPos val="none"/>
        <c:crossAx val="197960064"/>
        <c:crosses val="autoZero"/>
        <c:auto val="1"/>
        <c:lblAlgn val="ctr"/>
        <c:lblOffset val="100"/>
        <c:noMultiLvlLbl val="0"/>
      </c:catAx>
      <c:valAx>
        <c:axId val="197960064"/>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954176"/>
        <c:crosses val="max"/>
        <c:crossBetween val="between"/>
      </c:valAx>
    </c:plotArea>
    <c:legend>
      <c:legendPos val="b"/>
      <c:layout>
        <c:manualLayout>
          <c:xMode val="edge"/>
          <c:yMode val="edge"/>
          <c:x val="4.6105039840551497E-2"/>
          <c:y val="0.82495287145710561"/>
          <c:w val="0.88442757624026735"/>
          <c:h val="0.14988989583849188"/>
        </c:manualLayout>
      </c:layout>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Lbls>
            <c:dLbl>
              <c:idx val="0"/>
              <c:layout>
                <c:manualLayout>
                  <c:x val="9.5706786651668541E-2"/>
                  <c:y val="6.238461046027783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530-4F8C-B4D2-73CC5A6E010F}"/>
                </c:ext>
              </c:extLst>
            </c:dLbl>
            <c:dLbl>
              <c:idx val="1"/>
              <c:layout>
                <c:manualLayout>
                  <c:x val="4.7724596925384326E-2"/>
                  <c:y val="-8.130081300813007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530-4F8C-B4D2-73CC5A6E010F}"/>
                </c:ext>
              </c:extLst>
            </c:dLbl>
            <c:dLbl>
              <c:idx val="2"/>
              <c:layout>
                <c:manualLayout>
                  <c:x val="9.879808773903262E-2"/>
                  <c:y val="-3.4146341463414634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530-4F8C-B4D2-73CC5A6E010F}"/>
                </c:ext>
              </c:extLst>
            </c:dLbl>
            <c:dLbl>
              <c:idx val="3"/>
              <c:layout>
                <c:manualLayout>
                  <c:x val="-0.17961079865016874"/>
                  <c:y val="0"/>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530-4F8C-B4D2-73CC5A6E010F}"/>
                </c:ext>
              </c:extLst>
            </c:dLbl>
            <c:dLbl>
              <c:idx val="4"/>
              <c:layout>
                <c:manualLayout>
                  <c:x val="2.2404949381327335E-2"/>
                  <c:y val="-0.1263609884130337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530-4F8C-B4D2-73CC5A6E010F}"/>
                </c:ext>
              </c:extLst>
            </c:dLbl>
            <c:dLbl>
              <c:idx val="6"/>
              <c:layout>
                <c:manualLayout>
                  <c:x val="0.10761997682226901"/>
                  <c:y val="1.0162601626016302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530-4F8C-B4D2-73CC5A6E010F}"/>
                </c:ext>
              </c:extLst>
            </c:dLbl>
            <c:spPr>
              <a:noFill/>
              <a:ln>
                <a:noFill/>
              </a:ln>
              <a:effectLst/>
            </c:spPr>
            <c:txPr>
              <a:bodyPr/>
              <a:lstStyle/>
              <a:p>
                <a:pPr>
                  <a:defRPr sz="1000" b="0" i="0" u="none" strike="noStrike" baseline="0">
                    <a:solidFill>
                      <a:srgbClr val="000000"/>
                    </a:solidFill>
                    <a:latin typeface="Calibri"/>
                    <a:ea typeface="Calibri"/>
                    <a:cs typeface="Calibri"/>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'Table 4 No Plan'!$B$8:$B$12</c:f>
              <c:strCache>
                <c:ptCount val="5"/>
                <c:pt idx="0">
                  <c:v> Administrative Expenditures </c:v>
                </c:pt>
                <c:pt idx="1">
                  <c:v> Delivery Expenditures </c:v>
                </c:pt>
                <c:pt idx="2">
                  <c:v> Marketing, Education and Outreach ($) </c:v>
                </c:pt>
                <c:pt idx="3">
                  <c:v> EM&amp;V ($) </c:v>
                </c:pt>
                <c:pt idx="4">
                  <c:v> Incentive Expenditures </c:v>
                </c:pt>
              </c:strCache>
            </c:strRef>
          </c:cat>
          <c:val>
            <c:numRef>
              <c:f>'Table 4 No Plan'!$D$8:$D$12</c:f>
              <c:numCache>
                <c:formatCode>_(* #,##0_);_(* \(#,##0\);_(* "-"_);_(@_)</c:formatCode>
                <c:ptCount val="5"/>
                <c:pt idx="0">
                  <c:v>82400</c:v>
                </c:pt>
                <c:pt idx="1">
                  <c:v>110600</c:v>
                </c:pt>
                <c:pt idx="2">
                  <c:v>14400</c:v>
                </c:pt>
                <c:pt idx="3">
                  <c:v>21000</c:v>
                </c:pt>
                <c:pt idx="4">
                  <c:v>150000</c:v>
                </c:pt>
              </c:numCache>
            </c:numRef>
          </c:val>
          <c:extLst>
            <c:ext xmlns:c16="http://schemas.microsoft.com/office/drawing/2014/chart" uri="{C3380CC4-5D6E-409C-BE32-E72D297353CC}">
              <c16:uniqueId val="{00000006-E530-4F8C-B4D2-73CC5A6E010F}"/>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1"/>
          <c:tx>
            <c:strRef>
              <c:f>'Table 7 No Plan'!$N$7</c:f>
              <c:strCache>
                <c:ptCount val="1"/>
                <c:pt idx="0">
                  <c:v>Net Annual Savings
(f)</c:v>
                </c:pt>
              </c:strCache>
            </c:strRef>
          </c:tx>
          <c:invertIfNegative val="0"/>
          <c:val>
            <c:numRef>
              <c:f>'Table 7 No Plan'!$N$9:$N$13</c:f>
              <c:numCache>
                <c:formatCode>_-* #,##0_-;\-* #,##0_-;_-* "-"??_-;_-@_-</c:formatCode>
                <c:ptCount val="5"/>
                <c:pt idx="0">
                  <c:v>82</c:v>
                </c:pt>
                <c:pt idx="1">
                  <c:v>105</c:v>
                </c:pt>
                <c:pt idx="2">
                  <c:v>225</c:v>
                </c:pt>
                <c:pt idx="3">
                  <c:v>207</c:v>
                </c:pt>
                <c:pt idx="4">
                  <c:v>454.20000000000005</c:v>
                </c:pt>
              </c:numCache>
            </c:numRef>
          </c:val>
          <c:extLst>
            <c:ext xmlns:c16="http://schemas.microsoft.com/office/drawing/2014/chart" uri="{C3380CC4-5D6E-409C-BE32-E72D297353CC}">
              <c16:uniqueId val="{00000000-9281-4242-BC3C-1AA14DC84F03}"/>
            </c:ext>
          </c:extLst>
        </c:ser>
        <c:dLbls>
          <c:showLegendKey val="0"/>
          <c:showVal val="0"/>
          <c:showCatName val="0"/>
          <c:showSerName val="0"/>
          <c:showPercent val="0"/>
          <c:showBubbleSize val="0"/>
        </c:dLbls>
        <c:gapWidth val="75"/>
        <c:axId val="197863296"/>
        <c:axId val="197864832"/>
      </c:barChart>
      <c:lineChart>
        <c:grouping val="standard"/>
        <c:varyColors val="0"/>
        <c:ser>
          <c:idx val="0"/>
          <c:order val="0"/>
          <c:tx>
            <c:strRef>
              <c:f>'Table 7 No Plan'!$E$7</c:f>
              <c:strCache>
                <c:ptCount val="1"/>
                <c:pt idx="0">
                  <c:v>Portfolio Expenditures
(b)</c:v>
                </c:pt>
              </c:strCache>
            </c:strRef>
          </c:tx>
          <c:marker>
            <c:symbol val="none"/>
          </c:marker>
          <c:cat>
            <c:numRef>
              <c:f>'Table 7 No Plan'!$B$9:$B$13</c:f>
              <c:numCache>
                <c:formatCode>General</c:formatCode>
                <c:ptCount val="5"/>
                <c:pt idx="0">
                  <c:v>2010</c:v>
                </c:pt>
                <c:pt idx="1">
                  <c:v>2011</c:v>
                </c:pt>
                <c:pt idx="2">
                  <c:v>2012</c:v>
                </c:pt>
                <c:pt idx="3">
                  <c:v>2013</c:v>
                </c:pt>
                <c:pt idx="4">
                  <c:v>2014</c:v>
                </c:pt>
              </c:numCache>
            </c:numRef>
          </c:cat>
          <c:val>
            <c:numRef>
              <c:f>'Table 7 No Plan'!$E$9:$E$13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9281-4242-BC3C-1AA14DC84F03}"/>
            </c:ext>
          </c:extLst>
        </c:ser>
        <c:dLbls>
          <c:showLegendKey val="0"/>
          <c:showVal val="0"/>
          <c:showCatName val="0"/>
          <c:showSerName val="0"/>
          <c:showPercent val="0"/>
          <c:showBubbleSize val="0"/>
        </c:dLbls>
        <c:marker val="1"/>
        <c:smooth val="0"/>
        <c:axId val="197855488"/>
        <c:axId val="197861376"/>
      </c:lineChart>
      <c:catAx>
        <c:axId val="19785548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861376"/>
        <c:crosses val="autoZero"/>
        <c:auto val="1"/>
        <c:lblAlgn val="ctr"/>
        <c:lblOffset val="100"/>
        <c:noMultiLvlLbl val="0"/>
      </c:catAx>
      <c:valAx>
        <c:axId val="197861376"/>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7855488"/>
        <c:crosses val="autoZero"/>
        <c:crossBetween val="between"/>
      </c:valAx>
      <c:catAx>
        <c:axId val="197863296"/>
        <c:scaling>
          <c:orientation val="minMax"/>
        </c:scaling>
        <c:delete val="1"/>
        <c:axPos val="b"/>
        <c:numFmt formatCode="General" sourceLinked="1"/>
        <c:majorTickMark val="out"/>
        <c:minorTickMark val="none"/>
        <c:tickLblPos val="none"/>
        <c:crossAx val="197864832"/>
        <c:crosses val="autoZero"/>
        <c:auto val="1"/>
        <c:lblAlgn val="ctr"/>
        <c:lblOffset val="100"/>
        <c:noMultiLvlLbl val="0"/>
      </c:catAx>
      <c:valAx>
        <c:axId val="197864832"/>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863296"/>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1"/>
          <c:tx>
            <c:strRef>
              <c:f>'Table 7 No Plan'!$I$7</c:f>
              <c:strCache>
                <c:ptCount val="1"/>
                <c:pt idx="0">
                  <c:v>Gross Annual Savings
(d)</c:v>
                </c:pt>
              </c:strCache>
            </c:strRef>
          </c:tx>
          <c:invertIfNegative val="0"/>
          <c:cat>
            <c:numRef>
              <c:f>'Table 7 No Plan'!$B$9:$B$13</c:f>
              <c:numCache>
                <c:formatCode>General</c:formatCode>
                <c:ptCount val="5"/>
                <c:pt idx="0">
                  <c:v>2010</c:v>
                </c:pt>
                <c:pt idx="1">
                  <c:v>2011</c:v>
                </c:pt>
                <c:pt idx="2">
                  <c:v>2012</c:v>
                </c:pt>
                <c:pt idx="3">
                  <c:v>2013</c:v>
                </c:pt>
                <c:pt idx="4">
                  <c:v>2014</c:v>
                </c:pt>
              </c:numCache>
            </c:numRef>
          </c:cat>
          <c:val>
            <c:numRef>
              <c:f>'Table 7 No Plan'!$I$9:$I$13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F2A5-43CD-9B7F-B1CAB463E052}"/>
            </c:ext>
          </c:extLst>
        </c:ser>
        <c:dLbls>
          <c:showLegendKey val="0"/>
          <c:showVal val="0"/>
          <c:showCatName val="0"/>
          <c:showSerName val="0"/>
          <c:showPercent val="0"/>
          <c:showBubbleSize val="0"/>
        </c:dLbls>
        <c:gapWidth val="75"/>
        <c:axId val="197907584"/>
        <c:axId val="197909120"/>
      </c:barChart>
      <c:lineChart>
        <c:grouping val="standard"/>
        <c:varyColors val="0"/>
        <c:ser>
          <c:idx val="0"/>
          <c:order val="0"/>
          <c:tx>
            <c:strRef>
              <c:f>'Table 7 No Plan'!$E$7</c:f>
              <c:strCache>
                <c:ptCount val="1"/>
                <c:pt idx="0">
                  <c:v>Portfolio Expenditures
(b)</c:v>
                </c:pt>
              </c:strCache>
            </c:strRef>
          </c:tx>
          <c:marker>
            <c:symbol val="none"/>
          </c:marker>
          <c:cat>
            <c:numRef>
              <c:f>'Table 7 No Plan'!$B$9:$B$13</c:f>
              <c:numCache>
                <c:formatCode>General</c:formatCode>
                <c:ptCount val="5"/>
                <c:pt idx="0">
                  <c:v>2010</c:v>
                </c:pt>
                <c:pt idx="1">
                  <c:v>2011</c:v>
                </c:pt>
                <c:pt idx="2">
                  <c:v>2012</c:v>
                </c:pt>
                <c:pt idx="3">
                  <c:v>2013</c:v>
                </c:pt>
                <c:pt idx="4">
                  <c:v>2014</c:v>
                </c:pt>
              </c:numCache>
            </c:numRef>
          </c:cat>
          <c:val>
            <c:numRef>
              <c:f>'Table 7 No Plan'!$E$9:$E$13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F2A5-43CD-9B7F-B1CAB463E052}"/>
            </c:ext>
          </c:extLst>
        </c:ser>
        <c:dLbls>
          <c:showLegendKey val="0"/>
          <c:showVal val="0"/>
          <c:showCatName val="0"/>
          <c:showSerName val="0"/>
          <c:showPercent val="0"/>
          <c:showBubbleSize val="0"/>
        </c:dLbls>
        <c:marker val="1"/>
        <c:smooth val="0"/>
        <c:axId val="197899776"/>
        <c:axId val="197901312"/>
      </c:lineChart>
      <c:catAx>
        <c:axId val="1978997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901312"/>
        <c:crosses val="autoZero"/>
        <c:auto val="1"/>
        <c:lblAlgn val="ctr"/>
        <c:lblOffset val="100"/>
        <c:noMultiLvlLbl val="0"/>
      </c:catAx>
      <c:valAx>
        <c:axId val="197901312"/>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7899776"/>
        <c:crosses val="autoZero"/>
        <c:crossBetween val="between"/>
      </c:valAx>
      <c:catAx>
        <c:axId val="197907584"/>
        <c:scaling>
          <c:orientation val="minMax"/>
        </c:scaling>
        <c:delete val="1"/>
        <c:axPos val="b"/>
        <c:numFmt formatCode="General" sourceLinked="1"/>
        <c:majorTickMark val="out"/>
        <c:minorTickMark val="none"/>
        <c:tickLblPos val="none"/>
        <c:crossAx val="197909120"/>
        <c:crosses val="autoZero"/>
        <c:auto val="1"/>
        <c:lblAlgn val="ctr"/>
        <c:lblOffset val="100"/>
        <c:noMultiLvlLbl val="0"/>
      </c:catAx>
      <c:valAx>
        <c:axId val="197909120"/>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907584"/>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1"/>
          <c:tx>
            <c:strRef>
              <c:f>'Table 7 No Net Plan'!$I$7</c:f>
              <c:strCache>
                <c:ptCount val="1"/>
                <c:pt idx="0">
                  <c:v>Gross Annual Savings
(d)</c:v>
                </c:pt>
              </c:strCache>
            </c:strRef>
          </c:tx>
          <c:invertIfNegative val="0"/>
          <c:cat>
            <c:numRef>
              <c:f>'Table 7 No Net Plan'!$B$9:$B$13</c:f>
              <c:numCache>
                <c:formatCode>General</c:formatCode>
                <c:ptCount val="5"/>
                <c:pt idx="0">
                  <c:v>2010</c:v>
                </c:pt>
                <c:pt idx="1">
                  <c:v>2011</c:v>
                </c:pt>
                <c:pt idx="2">
                  <c:v>2012</c:v>
                </c:pt>
                <c:pt idx="3">
                  <c:v>2013</c:v>
                </c:pt>
                <c:pt idx="4">
                  <c:v>2014</c:v>
                </c:pt>
              </c:numCache>
            </c:numRef>
          </c:cat>
          <c:val>
            <c:numRef>
              <c:f>'Table 7 No Net Plan'!$I$9:$I$13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41E7-42B7-A478-B1E613301D22}"/>
            </c:ext>
          </c:extLst>
        </c:ser>
        <c:dLbls>
          <c:showLegendKey val="0"/>
          <c:showVal val="0"/>
          <c:showCatName val="0"/>
          <c:showSerName val="0"/>
          <c:showPercent val="0"/>
          <c:showBubbleSize val="0"/>
        </c:dLbls>
        <c:gapWidth val="75"/>
        <c:axId val="198358912"/>
        <c:axId val="198360448"/>
      </c:barChart>
      <c:lineChart>
        <c:grouping val="standard"/>
        <c:varyColors val="0"/>
        <c:ser>
          <c:idx val="0"/>
          <c:order val="0"/>
          <c:tx>
            <c:strRef>
              <c:f>'Table 7 No Net Plan'!$E$7</c:f>
              <c:strCache>
                <c:ptCount val="1"/>
                <c:pt idx="0">
                  <c:v>Portfolio Expenditures
(b)</c:v>
                </c:pt>
              </c:strCache>
            </c:strRef>
          </c:tx>
          <c:marker>
            <c:symbol val="none"/>
          </c:marker>
          <c:cat>
            <c:numRef>
              <c:f>'Table 7 No Net Plan'!$B$9:$B$13</c:f>
              <c:numCache>
                <c:formatCode>General</c:formatCode>
                <c:ptCount val="5"/>
                <c:pt idx="0">
                  <c:v>2010</c:v>
                </c:pt>
                <c:pt idx="1">
                  <c:v>2011</c:v>
                </c:pt>
                <c:pt idx="2">
                  <c:v>2012</c:v>
                </c:pt>
                <c:pt idx="3">
                  <c:v>2013</c:v>
                </c:pt>
                <c:pt idx="4">
                  <c:v>2014</c:v>
                </c:pt>
              </c:numCache>
            </c:numRef>
          </c:cat>
          <c:val>
            <c:numRef>
              <c:f>'Table 7 No Net Plan'!$E$9:$E$13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41E7-42B7-A478-B1E613301D22}"/>
            </c:ext>
          </c:extLst>
        </c:ser>
        <c:dLbls>
          <c:showLegendKey val="0"/>
          <c:showVal val="0"/>
          <c:showCatName val="0"/>
          <c:showSerName val="0"/>
          <c:showPercent val="0"/>
          <c:showBubbleSize val="0"/>
        </c:dLbls>
        <c:marker val="1"/>
        <c:smooth val="0"/>
        <c:axId val="198351104"/>
        <c:axId val="198356992"/>
      </c:lineChart>
      <c:catAx>
        <c:axId val="198351104"/>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8356992"/>
        <c:crosses val="autoZero"/>
        <c:auto val="1"/>
        <c:lblAlgn val="ctr"/>
        <c:lblOffset val="100"/>
        <c:noMultiLvlLbl val="0"/>
      </c:catAx>
      <c:valAx>
        <c:axId val="198356992"/>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8351104"/>
        <c:crosses val="autoZero"/>
        <c:crossBetween val="between"/>
      </c:valAx>
      <c:catAx>
        <c:axId val="198358912"/>
        <c:scaling>
          <c:orientation val="minMax"/>
        </c:scaling>
        <c:delete val="1"/>
        <c:axPos val="b"/>
        <c:numFmt formatCode="General" sourceLinked="1"/>
        <c:majorTickMark val="out"/>
        <c:minorTickMark val="none"/>
        <c:tickLblPos val="none"/>
        <c:crossAx val="198360448"/>
        <c:crosses val="autoZero"/>
        <c:auto val="1"/>
        <c:lblAlgn val="ctr"/>
        <c:lblOffset val="100"/>
        <c:noMultiLvlLbl val="0"/>
      </c:catAx>
      <c:valAx>
        <c:axId val="198360448"/>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8358912"/>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4"/>
          <c:order val="1"/>
          <c:tx>
            <c:strRef>
              <c:f>'Table 7 No Net Plan Eval'!$I$7</c:f>
              <c:strCache>
                <c:ptCount val="1"/>
                <c:pt idx="0">
                  <c:v>Gross Annual Savings
(d)</c:v>
                </c:pt>
              </c:strCache>
            </c:strRef>
          </c:tx>
          <c:invertIfNegative val="0"/>
          <c:cat>
            <c:numRef>
              <c:f>'Table 7 No Net Plan Eval'!$B$9:$B$13</c:f>
              <c:numCache>
                <c:formatCode>General</c:formatCode>
                <c:ptCount val="5"/>
                <c:pt idx="0">
                  <c:v>2010</c:v>
                </c:pt>
                <c:pt idx="1">
                  <c:v>2011</c:v>
                </c:pt>
                <c:pt idx="2">
                  <c:v>2012</c:v>
                </c:pt>
                <c:pt idx="3">
                  <c:v>2013</c:v>
                </c:pt>
                <c:pt idx="4">
                  <c:v>2014</c:v>
                </c:pt>
              </c:numCache>
            </c:numRef>
          </c:cat>
          <c:val>
            <c:numRef>
              <c:f>'Table 7 No Net Plan Eval'!$I$9:$I$13</c:f>
              <c:numCache>
                <c:formatCode>_-* #,##0_-;\-* #,##0_-;_-* "-"??_-;_-@_-</c:formatCode>
                <c:ptCount val="5"/>
                <c:pt idx="0">
                  <c:v>90</c:v>
                </c:pt>
                <c:pt idx="1">
                  <c:v>120</c:v>
                </c:pt>
                <c:pt idx="2">
                  <c:v>250</c:v>
                </c:pt>
                <c:pt idx="3">
                  <c:v>253</c:v>
                </c:pt>
                <c:pt idx="4">
                  <c:v>573</c:v>
                </c:pt>
              </c:numCache>
            </c:numRef>
          </c:val>
          <c:extLst>
            <c:ext xmlns:c16="http://schemas.microsoft.com/office/drawing/2014/chart" uri="{C3380CC4-5D6E-409C-BE32-E72D297353CC}">
              <c16:uniqueId val="{00000000-3887-4FBE-B8DA-5E58367A4A27}"/>
            </c:ext>
          </c:extLst>
        </c:ser>
        <c:dLbls>
          <c:showLegendKey val="0"/>
          <c:showVal val="0"/>
          <c:showCatName val="0"/>
          <c:showSerName val="0"/>
          <c:showPercent val="0"/>
          <c:showBubbleSize val="0"/>
        </c:dLbls>
        <c:gapWidth val="75"/>
        <c:axId val="195848832"/>
        <c:axId val="195854720"/>
      </c:barChart>
      <c:lineChart>
        <c:grouping val="standard"/>
        <c:varyColors val="0"/>
        <c:ser>
          <c:idx val="0"/>
          <c:order val="0"/>
          <c:tx>
            <c:strRef>
              <c:f>'Table 7 No Net Plan Eval'!$E$7</c:f>
              <c:strCache>
                <c:ptCount val="1"/>
                <c:pt idx="0">
                  <c:v>Portfolio Expenditures
(b)</c:v>
                </c:pt>
              </c:strCache>
            </c:strRef>
          </c:tx>
          <c:marker>
            <c:symbol val="none"/>
          </c:marker>
          <c:cat>
            <c:numRef>
              <c:f>'Table 7 No Net Plan Eval'!$B$9:$B$13</c:f>
              <c:numCache>
                <c:formatCode>General</c:formatCode>
                <c:ptCount val="5"/>
                <c:pt idx="0">
                  <c:v>2010</c:v>
                </c:pt>
                <c:pt idx="1">
                  <c:v>2011</c:v>
                </c:pt>
                <c:pt idx="2">
                  <c:v>2012</c:v>
                </c:pt>
                <c:pt idx="3">
                  <c:v>2013</c:v>
                </c:pt>
                <c:pt idx="4">
                  <c:v>2014</c:v>
                </c:pt>
              </c:numCache>
            </c:numRef>
          </c:cat>
          <c:val>
            <c:numRef>
              <c:f>'Table 7 No Net Plan Eval'!$E$9:$E$13</c:f>
              <c:numCache>
                <c:formatCode>_("$"* #,##0_);_("$"* \(#,##0\);_("$"* "-"_);_(@_)</c:formatCode>
                <c:ptCount val="5"/>
                <c:pt idx="0">
                  <c:v>75.05</c:v>
                </c:pt>
                <c:pt idx="1">
                  <c:v>92</c:v>
                </c:pt>
                <c:pt idx="2">
                  <c:v>90</c:v>
                </c:pt>
                <c:pt idx="3">
                  <c:v>105</c:v>
                </c:pt>
                <c:pt idx="4">
                  <c:v>528.4</c:v>
                </c:pt>
              </c:numCache>
            </c:numRef>
          </c:val>
          <c:smooth val="0"/>
          <c:extLst>
            <c:ext xmlns:c16="http://schemas.microsoft.com/office/drawing/2014/chart" uri="{C3380CC4-5D6E-409C-BE32-E72D297353CC}">
              <c16:uniqueId val="{00000001-3887-4FBE-B8DA-5E58367A4A27}"/>
            </c:ext>
          </c:extLst>
        </c:ser>
        <c:dLbls>
          <c:showLegendKey val="0"/>
          <c:showVal val="0"/>
          <c:showCatName val="0"/>
          <c:showSerName val="0"/>
          <c:showPercent val="0"/>
          <c:showBubbleSize val="0"/>
        </c:dLbls>
        <c:marker val="1"/>
        <c:smooth val="0"/>
        <c:axId val="195845120"/>
        <c:axId val="195846912"/>
      </c:lineChart>
      <c:catAx>
        <c:axId val="195845120"/>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846912"/>
        <c:crosses val="autoZero"/>
        <c:auto val="1"/>
        <c:lblAlgn val="ctr"/>
        <c:lblOffset val="100"/>
        <c:noMultiLvlLbl val="0"/>
      </c:catAx>
      <c:valAx>
        <c:axId val="195846912"/>
        <c:scaling>
          <c:orientation val="minMax"/>
        </c:scaling>
        <c:delete val="0"/>
        <c:axPos val="l"/>
        <c:majorGridlines/>
        <c:title>
          <c:tx>
            <c:rich>
              <a:bodyPr rot="-5400000" vert="horz"/>
              <a:lstStyle/>
              <a:p>
                <a:pPr>
                  <a:defRPr/>
                </a:pPr>
                <a:r>
                  <a:rPr lang="en-US"/>
                  <a:t>($000's)</a:t>
                </a:r>
              </a:p>
            </c:rich>
          </c:tx>
          <c:overlay val="0"/>
        </c:title>
        <c:numFmt formatCode="_(&quot;$&quot;* #,##0_);_(&quot;$&quot;* \(#,##0\);_(&quot;$&quot;* &quot;-&quot;_);_(@_)"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n-US"/>
          </a:p>
        </c:txPr>
        <c:crossAx val="195845120"/>
        <c:crosses val="autoZero"/>
        <c:crossBetween val="between"/>
      </c:valAx>
      <c:catAx>
        <c:axId val="195848832"/>
        <c:scaling>
          <c:orientation val="minMax"/>
        </c:scaling>
        <c:delete val="1"/>
        <c:axPos val="b"/>
        <c:numFmt formatCode="General" sourceLinked="1"/>
        <c:majorTickMark val="out"/>
        <c:minorTickMark val="none"/>
        <c:tickLblPos val="none"/>
        <c:crossAx val="195854720"/>
        <c:crosses val="autoZero"/>
        <c:auto val="1"/>
        <c:lblAlgn val="ctr"/>
        <c:lblOffset val="100"/>
        <c:noMultiLvlLbl val="0"/>
      </c:catAx>
      <c:valAx>
        <c:axId val="195854720"/>
        <c:scaling>
          <c:orientation val="minMax"/>
        </c:scaling>
        <c:delete val="0"/>
        <c:axPos val="r"/>
        <c:title>
          <c:tx>
            <c:rich>
              <a:bodyPr rot="-5400000" vert="horz"/>
              <a:lstStyle/>
              <a:p>
                <a:pPr>
                  <a:defRPr/>
                </a:pPr>
                <a:r>
                  <a:rPr lang="en-US"/>
                  <a:t>(MWh)</a:t>
                </a:r>
              </a:p>
            </c:rich>
          </c:tx>
          <c:overlay val="0"/>
        </c:title>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848832"/>
        <c:crosses val="max"/>
        <c:crossBetween val="between"/>
      </c:valAx>
    </c:plotArea>
    <c:legend>
      <c:legendPos val="b"/>
      <c:overlay val="0"/>
      <c:txPr>
        <a:bodyPr/>
        <a:lstStyle/>
        <a:p>
          <a:pPr>
            <a:defRPr sz="10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'Table 6'!$F$7:$H$7</c:f>
              <c:strCache>
                <c:ptCount val="1"/>
                <c:pt idx="0">
                  <c:v>Gross Energy Savings (MWh)</c:v>
                </c:pt>
              </c:strCache>
            </c:strRef>
          </c:tx>
          <c:invertIfNegative val="0"/>
          <c:cat>
            <c:strRef>
              <c:f>'Table 6'!$B$9:$B$11</c:f>
              <c:strCache>
                <c:ptCount val="3"/>
                <c:pt idx="0">
                  <c:v> Program Year 2012 </c:v>
                </c:pt>
                <c:pt idx="1">
                  <c:v> Program Year 2013 </c:v>
                </c:pt>
                <c:pt idx="2">
                  <c:v> Program Year 2014 </c:v>
                </c:pt>
              </c:strCache>
            </c:strRef>
          </c:cat>
          <c:val>
            <c:numRef>
              <c:f>'Table 6'!$G$9:$G$11</c:f>
              <c:numCache>
                <c:formatCode>_-* #,##0_-;\-* #,##0_-;_-* "-"??_-;_-@_-</c:formatCode>
                <c:ptCount val="3"/>
                <c:pt idx="0">
                  <c:v>250</c:v>
                </c:pt>
                <c:pt idx="1">
                  <c:v>253</c:v>
                </c:pt>
                <c:pt idx="2">
                  <c:v>258</c:v>
                </c:pt>
              </c:numCache>
            </c:numRef>
          </c:val>
          <c:extLst>
            <c:ext xmlns:c16="http://schemas.microsoft.com/office/drawing/2014/chart" uri="{C3380CC4-5D6E-409C-BE32-E72D297353CC}">
              <c16:uniqueId val="{00000000-287C-4120-A271-0B488CC97AB3}"/>
            </c:ext>
          </c:extLst>
        </c:ser>
        <c:dLbls>
          <c:showLegendKey val="0"/>
          <c:showVal val="0"/>
          <c:showCatName val="0"/>
          <c:showSerName val="0"/>
          <c:showPercent val="0"/>
          <c:showBubbleSize val="0"/>
        </c:dLbls>
        <c:gapWidth val="150"/>
        <c:axId val="195958272"/>
        <c:axId val="195959808"/>
      </c:barChart>
      <c:lineChart>
        <c:grouping val="standard"/>
        <c:varyColors val="0"/>
        <c:ser>
          <c:idx val="1"/>
          <c:order val="1"/>
          <c:tx>
            <c:strRef>
              <c:f>'Table 6'!$C$8</c:f>
              <c:strCache>
                <c:ptCount val="1"/>
                <c:pt idx="0">
                  <c:v>Budget</c:v>
                </c:pt>
              </c:strCache>
            </c:strRef>
          </c:tx>
          <c:marker>
            <c:symbol val="none"/>
          </c:marker>
          <c:cat>
            <c:strRef>
              <c:f>'Table 6'!$B$9:$B$11</c:f>
              <c:strCache>
                <c:ptCount val="3"/>
                <c:pt idx="0">
                  <c:v> Program Year 2012 </c:v>
                </c:pt>
                <c:pt idx="1">
                  <c:v> Program Year 2013 </c:v>
                </c:pt>
                <c:pt idx="2">
                  <c:v> Program Year 2014 </c:v>
                </c:pt>
              </c:strCache>
            </c:strRef>
          </c:cat>
          <c:val>
            <c:numRef>
              <c:f>'Table 6'!$C$9:$C$11</c:f>
              <c:numCache>
                <c:formatCode>_("$"* #,##0_);_("$"* \(#,##0\);_("$"* "-"_);_(@_)</c:formatCode>
                <c:ptCount val="3"/>
                <c:pt idx="0">
                  <c:v>80000</c:v>
                </c:pt>
                <c:pt idx="1">
                  <c:v>100000</c:v>
                </c:pt>
                <c:pt idx="2">
                  <c:v>113100</c:v>
                </c:pt>
              </c:numCache>
            </c:numRef>
          </c:val>
          <c:smooth val="0"/>
          <c:extLst>
            <c:ext xmlns:c16="http://schemas.microsoft.com/office/drawing/2014/chart" uri="{C3380CC4-5D6E-409C-BE32-E72D297353CC}">
              <c16:uniqueId val="{00000001-287C-4120-A271-0B488CC97AB3}"/>
            </c:ext>
          </c:extLst>
        </c:ser>
        <c:ser>
          <c:idx val="2"/>
          <c:order val="2"/>
          <c:tx>
            <c:strRef>
              <c:f>'Table 6'!$D$8</c:f>
              <c:strCache>
                <c:ptCount val="1"/>
                <c:pt idx="0">
                  <c:v>Actual</c:v>
                </c:pt>
              </c:strCache>
            </c:strRef>
          </c:tx>
          <c:marker>
            <c:symbol val="none"/>
          </c:marker>
          <c:val>
            <c:numRef>
              <c:f>'Table 6'!$D$9:$D$11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2-287C-4120-A271-0B488CC97AB3}"/>
            </c:ext>
          </c:extLst>
        </c:ser>
        <c:dLbls>
          <c:showLegendKey val="0"/>
          <c:showVal val="0"/>
          <c:showCatName val="0"/>
          <c:showSerName val="0"/>
          <c:showPercent val="0"/>
          <c:showBubbleSize val="0"/>
        </c:dLbls>
        <c:marker val="1"/>
        <c:smooth val="0"/>
        <c:axId val="195029248"/>
        <c:axId val="195956736"/>
      </c:lineChart>
      <c:catAx>
        <c:axId val="19502924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956736"/>
        <c:crosses val="autoZero"/>
        <c:auto val="1"/>
        <c:lblAlgn val="ctr"/>
        <c:lblOffset val="100"/>
        <c:noMultiLvlLbl val="0"/>
      </c:catAx>
      <c:valAx>
        <c:axId val="195956736"/>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029248"/>
        <c:crosses val="autoZero"/>
        <c:crossBetween val="between"/>
      </c:valAx>
      <c:catAx>
        <c:axId val="195958272"/>
        <c:scaling>
          <c:orientation val="minMax"/>
        </c:scaling>
        <c:delete val="1"/>
        <c:axPos val="b"/>
        <c:numFmt formatCode="General" sourceLinked="1"/>
        <c:majorTickMark val="out"/>
        <c:minorTickMark val="none"/>
        <c:tickLblPos val="none"/>
        <c:crossAx val="195959808"/>
        <c:crosses val="autoZero"/>
        <c:auto val="1"/>
        <c:lblAlgn val="ctr"/>
        <c:lblOffset val="100"/>
        <c:noMultiLvlLbl val="0"/>
      </c:catAx>
      <c:valAx>
        <c:axId val="195959808"/>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958272"/>
        <c:crosses val="max"/>
        <c:crossBetween val="between"/>
      </c:valAx>
    </c:plotArea>
    <c:legend>
      <c:legendPos val="r"/>
      <c:layout>
        <c:manualLayout>
          <c:xMode val="edge"/>
          <c:yMode val="edge"/>
          <c:x val="0.87044130804404207"/>
          <c:y val="0.28147932964690098"/>
          <c:w val="0.11698126413443601"/>
          <c:h val="0.42709714683722799"/>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'Table 6 No Net'!$F$7:$H$7</c:f>
              <c:strCache>
                <c:ptCount val="1"/>
                <c:pt idx="0">
                  <c:v>Gross Energy Savings (MWh)</c:v>
                </c:pt>
              </c:strCache>
            </c:strRef>
          </c:tx>
          <c:invertIfNegative val="0"/>
          <c:cat>
            <c:strRef>
              <c:f>'Table 6 No Net'!$B$9:$B$11</c:f>
              <c:strCache>
                <c:ptCount val="3"/>
                <c:pt idx="0">
                  <c:v> Program Year 2012 </c:v>
                </c:pt>
                <c:pt idx="1">
                  <c:v> Program Year 2013 </c:v>
                </c:pt>
                <c:pt idx="2">
                  <c:v> Program Year 2014 </c:v>
                </c:pt>
              </c:strCache>
            </c:strRef>
          </c:cat>
          <c:val>
            <c:numRef>
              <c:f>'Table 6 No Net'!$G$9:$G$11</c:f>
              <c:numCache>
                <c:formatCode>_-* #,##0_-;\-* #,##0_-;_-* "-"??_-;_-@_-</c:formatCode>
                <c:ptCount val="3"/>
                <c:pt idx="0">
                  <c:v>250</c:v>
                </c:pt>
                <c:pt idx="1">
                  <c:v>250</c:v>
                </c:pt>
                <c:pt idx="2">
                  <c:v>258</c:v>
                </c:pt>
              </c:numCache>
            </c:numRef>
          </c:val>
          <c:extLst>
            <c:ext xmlns:c16="http://schemas.microsoft.com/office/drawing/2014/chart" uri="{C3380CC4-5D6E-409C-BE32-E72D297353CC}">
              <c16:uniqueId val="{00000000-50FE-4A66-A2AC-270F53B54412}"/>
            </c:ext>
          </c:extLst>
        </c:ser>
        <c:dLbls>
          <c:showLegendKey val="0"/>
          <c:showVal val="0"/>
          <c:showCatName val="0"/>
          <c:showSerName val="0"/>
          <c:showPercent val="0"/>
          <c:showBubbleSize val="0"/>
        </c:dLbls>
        <c:gapWidth val="150"/>
        <c:axId val="196549248"/>
        <c:axId val="196555136"/>
      </c:barChart>
      <c:lineChart>
        <c:grouping val="standard"/>
        <c:varyColors val="0"/>
        <c:ser>
          <c:idx val="1"/>
          <c:order val="1"/>
          <c:tx>
            <c:strRef>
              <c:f>'Table 6 No Net'!$C$8</c:f>
              <c:strCache>
                <c:ptCount val="1"/>
                <c:pt idx="0">
                  <c:v>Budget</c:v>
                </c:pt>
              </c:strCache>
            </c:strRef>
          </c:tx>
          <c:marker>
            <c:symbol val="none"/>
          </c:marker>
          <c:cat>
            <c:strRef>
              <c:f>'Table 6 No Net'!$B$9:$B$11</c:f>
              <c:strCache>
                <c:ptCount val="3"/>
                <c:pt idx="0">
                  <c:v> Program Year 2012 </c:v>
                </c:pt>
                <c:pt idx="1">
                  <c:v> Program Year 2013 </c:v>
                </c:pt>
                <c:pt idx="2">
                  <c:v> Program Year 2014 </c:v>
                </c:pt>
              </c:strCache>
            </c:strRef>
          </c:cat>
          <c:val>
            <c:numRef>
              <c:f>'Table 6 No Net'!$C$9:$C$11</c:f>
              <c:numCache>
                <c:formatCode>_("$"* #,##0_);_("$"* \(#,##0\);_("$"* "-"_);_(@_)</c:formatCode>
                <c:ptCount val="3"/>
                <c:pt idx="0">
                  <c:v>80000</c:v>
                </c:pt>
                <c:pt idx="1">
                  <c:v>100000</c:v>
                </c:pt>
                <c:pt idx="2">
                  <c:v>113100</c:v>
                </c:pt>
              </c:numCache>
            </c:numRef>
          </c:val>
          <c:smooth val="0"/>
          <c:extLst>
            <c:ext xmlns:c16="http://schemas.microsoft.com/office/drawing/2014/chart" uri="{C3380CC4-5D6E-409C-BE32-E72D297353CC}">
              <c16:uniqueId val="{00000001-50FE-4A66-A2AC-270F53B54412}"/>
            </c:ext>
          </c:extLst>
        </c:ser>
        <c:ser>
          <c:idx val="2"/>
          <c:order val="2"/>
          <c:tx>
            <c:strRef>
              <c:f>'Table 6 No Net'!$D$8</c:f>
              <c:strCache>
                <c:ptCount val="1"/>
                <c:pt idx="0">
                  <c:v>Actual</c:v>
                </c:pt>
              </c:strCache>
            </c:strRef>
          </c:tx>
          <c:marker>
            <c:symbol val="none"/>
          </c:marker>
          <c:val>
            <c:numRef>
              <c:f>'Table 6 No Net'!$D$9:$D$11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2-50FE-4A66-A2AC-270F53B54412}"/>
            </c:ext>
          </c:extLst>
        </c:ser>
        <c:dLbls>
          <c:showLegendKey val="0"/>
          <c:showVal val="0"/>
          <c:showCatName val="0"/>
          <c:showSerName val="0"/>
          <c:showPercent val="0"/>
          <c:showBubbleSize val="0"/>
        </c:dLbls>
        <c:marker val="1"/>
        <c:smooth val="0"/>
        <c:axId val="196017536"/>
        <c:axId val="196547712"/>
      </c:lineChart>
      <c:catAx>
        <c:axId val="19601753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547712"/>
        <c:crosses val="autoZero"/>
        <c:auto val="1"/>
        <c:lblAlgn val="ctr"/>
        <c:lblOffset val="100"/>
        <c:noMultiLvlLbl val="0"/>
      </c:catAx>
      <c:valAx>
        <c:axId val="196547712"/>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017536"/>
        <c:crosses val="autoZero"/>
        <c:crossBetween val="between"/>
      </c:valAx>
      <c:catAx>
        <c:axId val="196549248"/>
        <c:scaling>
          <c:orientation val="minMax"/>
        </c:scaling>
        <c:delete val="1"/>
        <c:axPos val="b"/>
        <c:numFmt formatCode="General" sourceLinked="1"/>
        <c:majorTickMark val="out"/>
        <c:minorTickMark val="none"/>
        <c:tickLblPos val="none"/>
        <c:crossAx val="196555136"/>
        <c:crosses val="autoZero"/>
        <c:auto val="1"/>
        <c:lblAlgn val="ctr"/>
        <c:lblOffset val="100"/>
        <c:noMultiLvlLbl val="0"/>
      </c:catAx>
      <c:valAx>
        <c:axId val="196555136"/>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549248"/>
        <c:crosses val="max"/>
        <c:crossBetween val="between"/>
      </c:valAx>
    </c:plotArea>
    <c:legend>
      <c:legendPos val="r"/>
      <c:layout>
        <c:manualLayout>
          <c:xMode val="edge"/>
          <c:yMode val="edge"/>
          <c:x val="0.87044130804404207"/>
          <c:y val="0.28147932964690098"/>
          <c:w val="0.11698126413443601"/>
          <c:h val="0.42709714683722799"/>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'Table 6 No Plan'!$D$7:$D$7</c:f>
              <c:strCache>
                <c:ptCount val="1"/>
                <c:pt idx="0">
                  <c:v>Gross Energy Savings (MWh)</c:v>
                </c:pt>
              </c:strCache>
            </c:strRef>
          </c:tx>
          <c:invertIfNegative val="0"/>
          <c:cat>
            <c:strRef>
              <c:f>'Table 6 No Plan'!$B$9:$B$11</c:f>
              <c:strCache>
                <c:ptCount val="3"/>
                <c:pt idx="0">
                  <c:v> Program Year 2012 </c:v>
                </c:pt>
                <c:pt idx="1">
                  <c:v> Program Year 2013 </c:v>
                </c:pt>
                <c:pt idx="2">
                  <c:v> Program Year 2014 </c:v>
                </c:pt>
              </c:strCache>
            </c:strRef>
          </c:cat>
          <c:val>
            <c:numRef>
              <c:f>'Table 6 No Plan'!$D$9:$D$11</c:f>
              <c:numCache>
                <c:formatCode>_-* #,##0_-;\-* #,##0_-;_-* "-"??_-;_-@_-</c:formatCode>
                <c:ptCount val="3"/>
                <c:pt idx="0">
                  <c:v>250</c:v>
                </c:pt>
                <c:pt idx="1">
                  <c:v>250</c:v>
                </c:pt>
                <c:pt idx="2">
                  <c:v>258</c:v>
                </c:pt>
              </c:numCache>
            </c:numRef>
          </c:val>
          <c:extLst>
            <c:ext xmlns:c16="http://schemas.microsoft.com/office/drawing/2014/chart" uri="{C3380CC4-5D6E-409C-BE32-E72D297353CC}">
              <c16:uniqueId val="{00000000-E8D3-4546-AC85-525F77D54F4D}"/>
            </c:ext>
          </c:extLst>
        </c:ser>
        <c:dLbls>
          <c:showLegendKey val="0"/>
          <c:showVal val="0"/>
          <c:showCatName val="0"/>
          <c:showSerName val="0"/>
          <c:showPercent val="0"/>
          <c:showBubbleSize val="0"/>
        </c:dLbls>
        <c:gapWidth val="150"/>
        <c:axId val="195270144"/>
        <c:axId val="195271680"/>
      </c:barChart>
      <c:lineChart>
        <c:grouping val="standard"/>
        <c:varyColors val="0"/>
        <c:ser>
          <c:idx val="2"/>
          <c:order val="1"/>
          <c:tx>
            <c:strRef>
              <c:f>'Table 6 No Plan'!$C$8</c:f>
              <c:strCache>
                <c:ptCount val="1"/>
                <c:pt idx="0">
                  <c:v>Actual</c:v>
                </c:pt>
              </c:strCache>
            </c:strRef>
          </c:tx>
          <c:marker>
            <c:symbol val="none"/>
          </c:marker>
          <c:val>
            <c:numRef>
              <c:f>'Table 6 No Plan'!$C$9:$C$11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1-E8D3-4546-AC85-525F77D54F4D}"/>
            </c:ext>
          </c:extLst>
        </c:ser>
        <c:dLbls>
          <c:showLegendKey val="0"/>
          <c:showVal val="0"/>
          <c:showCatName val="0"/>
          <c:showSerName val="0"/>
          <c:showPercent val="0"/>
          <c:showBubbleSize val="0"/>
        </c:dLbls>
        <c:marker val="1"/>
        <c:smooth val="0"/>
        <c:axId val="195266816"/>
        <c:axId val="195268608"/>
      </c:lineChart>
      <c:catAx>
        <c:axId val="195266816"/>
        <c:scaling>
          <c:orientation val="minMax"/>
        </c:scaling>
        <c:delete val="0"/>
        <c:axPos val="b"/>
        <c:numFmt formatCode="_(\$* #,##0_);_(\$* \(#,##0\);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268608"/>
        <c:crosses val="autoZero"/>
        <c:auto val="1"/>
        <c:lblAlgn val="ctr"/>
        <c:lblOffset val="100"/>
        <c:noMultiLvlLbl val="0"/>
      </c:catAx>
      <c:valAx>
        <c:axId val="195268608"/>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266816"/>
        <c:crosses val="autoZero"/>
        <c:crossBetween val="between"/>
      </c:valAx>
      <c:catAx>
        <c:axId val="195270144"/>
        <c:scaling>
          <c:orientation val="minMax"/>
        </c:scaling>
        <c:delete val="1"/>
        <c:axPos val="b"/>
        <c:numFmt formatCode="General" sourceLinked="1"/>
        <c:majorTickMark val="out"/>
        <c:minorTickMark val="none"/>
        <c:tickLblPos val="none"/>
        <c:crossAx val="195271680"/>
        <c:crosses val="autoZero"/>
        <c:auto val="1"/>
        <c:lblAlgn val="ctr"/>
        <c:lblOffset val="100"/>
        <c:noMultiLvlLbl val="0"/>
      </c:catAx>
      <c:valAx>
        <c:axId val="195271680"/>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270144"/>
        <c:crosses val="max"/>
        <c:crossBetween val="between"/>
      </c:valAx>
    </c:plotArea>
    <c:legend>
      <c:legendPos val="r"/>
      <c:layout>
        <c:manualLayout>
          <c:xMode val="edge"/>
          <c:yMode val="edge"/>
          <c:x val="0.87044130804404207"/>
          <c:y val="0.28147932964690098"/>
          <c:w val="0.11698126413443601"/>
          <c:h val="0.42709714683722799"/>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'Table 6 No Eval'!$F$7:$H$7</c:f>
              <c:strCache>
                <c:ptCount val="1"/>
                <c:pt idx="0">
                  <c:v>Gross Energy Savings (MWh)</c:v>
                </c:pt>
              </c:strCache>
            </c:strRef>
          </c:tx>
          <c:invertIfNegative val="0"/>
          <c:cat>
            <c:strRef>
              <c:f>'Table 6 No Eval'!$B$9:$B$11</c:f>
              <c:strCache>
                <c:ptCount val="3"/>
                <c:pt idx="0">
                  <c:v> Program Year 2012 </c:v>
                </c:pt>
                <c:pt idx="1">
                  <c:v> Program Year 2013 </c:v>
                </c:pt>
                <c:pt idx="2">
                  <c:v> Program Year 2014 </c:v>
                </c:pt>
              </c:strCache>
            </c:strRef>
          </c:cat>
          <c:val>
            <c:numRef>
              <c:f>'Table 6 No Eval'!$G$9:$G$11</c:f>
              <c:numCache>
                <c:formatCode>_-* #,##0_-;\-* #,##0_-;_-* "-"??_-;_-@_-</c:formatCode>
                <c:ptCount val="3"/>
                <c:pt idx="0">
                  <c:v>250</c:v>
                </c:pt>
                <c:pt idx="1">
                  <c:v>250</c:v>
                </c:pt>
                <c:pt idx="2">
                  <c:v>258</c:v>
                </c:pt>
              </c:numCache>
            </c:numRef>
          </c:val>
          <c:extLst>
            <c:ext xmlns:c16="http://schemas.microsoft.com/office/drawing/2014/chart" uri="{C3380CC4-5D6E-409C-BE32-E72D297353CC}">
              <c16:uniqueId val="{00000000-4324-4009-9115-693A17AD11AF}"/>
            </c:ext>
          </c:extLst>
        </c:ser>
        <c:dLbls>
          <c:showLegendKey val="0"/>
          <c:showVal val="0"/>
          <c:showCatName val="0"/>
          <c:showSerName val="0"/>
          <c:showPercent val="0"/>
          <c:showBubbleSize val="0"/>
        </c:dLbls>
        <c:gapWidth val="150"/>
        <c:axId val="195345408"/>
        <c:axId val="195355392"/>
      </c:barChart>
      <c:lineChart>
        <c:grouping val="standard"/>
        <c:varyColors val="0"/>
        <c:ser>
          <c:idx val="1"/>
          <c:order val="1"/>
          <c:tx>
            <c:strRef>
              <c:f>'Table 6 No Eval'!$C$8</c:f>
              <c:strCache>
                <c:ptCount val="1"/>
                <c:pt idx="0">
                  <c:v>Budget</c:v>
                </c:pt>
              </c:strCache>
            </c:strRef>
          </c:tx>
          <c:marker>
            <c:symbol val="none"/>
          </c:marker>
          <c:cat>
            <c:strRef>
              <c:f>'Table 6 No Eval'!$B$9:$B$11</c:f>
              <c:strCache>
                <c:ptCount val="3"/>
                <c:pt idx="0">
                  <c:v> Program Year 2012 </c:v>
                </c:pt>
                <c:pt idx="1">
                  <c:v> Program Year 2013 </c:v>
                </c:pt>
                <c:pt idx="2">
                  <c:v> Program Year 2014 </c:v>
                </c:pt>
              </c:strCache>
            </c:strRef>
          </c:cat>
          <c:val>
            <c:numRef>
              <c:f>'Table 6 No Eval'!$C$9:$C$11</c:f>
              <c:numCache>
                <c:formatCode>_("$"* #,##0_);_("$"* \(#,##0\);_("$"* "-"_);_(@_)</c:formatCode>
                <c:ptCount val="3"/>
                <c:pt idx="0">
                  <c:v>80000</c:v>
                </c:pt>
                <c:pt idx="1">
                  <c:v>100000</c:v>
                </c:pt>
                <c:pt idx="2">
                  <c:v>113100</c:v>
                </c:pt>
              </c:numCache>
            </c:numRef>
          </c:val>
          <c:smooth val="0"/>
          <c:extLst>
            <c:ext xmlns:c16="http://schemas.microsoft.com/office/drawing/2014/chart" uri="{C3380CC4-5D6E-409C-BE32-E72D297353CC}">
              <c16:uniqueId val="{00000001-4324-4009-9115-693A17AD11AF}"/>
            </c:ext>
          </c:extLst>
        </c:ser>
        <c:ser>
          <c:idx val="2"/>
          <c:order val="2"/>
          <c:tx>
            <c:strRef>
              <c:f>'Table 6 No Eval'!$D$8</c:f>
              <c:strCache>
                <c:ptCount val="1"/>
                <c:pt idx="0">
                  <c:v>Actual</c:v>
                </c:pt>
              </c:strCache>
            </c:strRef>
          </c:tx>
          <c:marker>
            <c:symbol val="none"/>
          </c:marker>
          <c:val>
            <c:numRef>
              <c:f>'Table 6 No Eval'!$D$9:$D$11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2-4324-4009-9115-693A17AD11AF}"/>
            </c:ext>
          </c:extLst>
        </c:ser>
        <c:dLbls>
          <c:showLegendKey val="0"/>
          <c:showVal val="0"/>
          <c:showCatName val="0"/>
          <c:showSerName val="0"/>
          <c:showPercent val="0"/>
          <c:showBubbleSize val="0"/>
        </c:dLbls>
        <c:marker val="1"/>
        <c:smooth val="0"/>
        <c:axId val="195342336"/>
        <c:axId val="195343872"/>
      </c:lineChart>
      <c:catAx>
        <c:axId val="19534233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343872"/>
        <c:crosses val="autoZero"/>
        <c:auto val="1"/>
        <c:lblAlgn val="ctr"/>
        <c:lblOffset val="100"/>
        <c:noMultiLvlLbl val="0"/>
      </c:catAx>
      <c:valAx>
        <c:axId val="195343872"/>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342336"/>
        <c:crosses val="autoZero"/>
        <c:crossBetween val="between"/>
      </c:valAx>
      <c:catAx>
        <c:axId val="195345408"/>
        <c:scaling>
          <c:orientation val="minMax"/>
        </c:scaling>
        <c:delete val="1"/>
        <c:axPos val="b"/>
        <c:numFmt formatCode="General" sourceLinked="1"/>
        <c:majorTickMark val="out"/>
        <c:minorTickMark val="none"/>
        <c:tickLblPos val="none"/>
        <c:crossAx val="195355392"/>
        <c:crosses val="autoZero"/>
        <c:auto val="1"/>
        <c:lblAlgn val="ctr"/>
        <c:lblOffset val="100"/>
        <c:noMultiLvlLbl val="0"/>
      </c:catAx>
      <c:valAx>
        <c:axId val="195355392"/>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5345408"/>
        <c:crosses val="max"/>
        <c:crossBetween val="between"/>
      </c:valAx>
    </c:plotArea>
    <c:legend>
      <c:legendPos val="r"/>
      <c:layout>
        <c:manualLayout>
          <c:xMode val="edge"/>
          <c:yMode val="edge"/>
          <c:x val="0.87044130804404207"/>
          <c:y val="0.28147932964690098"/>
          <c:w val="0.11698126413443601"/>
          <c:h val="0.42709714683722799"/>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63620114970291"/>
          <c:y val="4.7907312556804187E-2"/>
          <c:w val="0.5585010805887457"/>
          <c:h val="0.81290523150625593"/>
        </c:manualLayout>
      </c:layout>
      <c:barChart>
        <c:barDir val="col"/>
        <c:grouping val="clustered"/>
        <c:varyColors val="0"/>
        <c:ser>
          <c:idx val="0"/>
          <c:order val="0"/>
          <c:tx>
            <c:strRef>
              <c:f>'Table 6 No Net Plan'!$D$7:$D$7</c:f>
              <c:strCache>
                <c:ptCount val="1"/>
                <c:pt idx="0">
                  <c:v>Gross Energy Savings (MWh)</c:v>
                </c:pt>
              </c:strCache>
            </c:strRef>
          </c:tx>
          <c:invertIfNegative val="0"/>
          <c:cat>
            <c:strRef>
              <c:f>'Table 6 No Net Plan'!$B$9:$B$11</c:f>
              <c:strCache>
                <c:ptCount val="3"/>
                <c:pt idx="0">
                  <c:v> Program Year 2012 </c:v>
                </c:pt>
                <c:pt idx="1">
                  <c:v> Program Year 2013 </c:v>
                </c:pt>
                <c:pt idx="2">
                  <c:v> Program Year 2014 </c:v>
                </c:pt>
              </c:strCache>
            </c:strRef>
          </c:cat>
          <c:val>
            <c:numRef>
              <c:f>'Table 6 No Net Plan'!$D$9:$D$11</c:f>
              <c:numCache>
                <c:formatCode>_-* #,##0_-;\-* #,##0_-;_-* "-"??_-;_-@_-</c:formatCode>
                <c:ptCount val="3"/>
                <c:pt idx="0">
                  <c:v>250</c:v>
                </c:pt>
                <c:pt idx="1">
                  <c:v>253</c:v>
                </c:pt>
                <c:pt idx="2">
                  <c:v>258</c:v>
                </c:pt>
              </c:numCache>
            </c:numRef>
          </c:val>
          <c:extLst>
            <c:ext xmlns:c16="http://schemas.microsoft.com/office/drawing/2014/chart" uri="{C3380CC4-5D6E-409C-BE32-E72D297353CC}">
              <c16:uniqueId val="{00000000-C15A-40F7-A8BD-1C6954217D1C}"/>
            </c:ext>
          </c:extLst>
        </c:ser>
        <c:dLbls>
          <c:showLegendKey val="0"/>
          <c:showVal val="0"/>
          <c:showCatName val="0"/>
          <c:showSerName val="0"/>
          <c:showPercent val="0"/>
          <c:showBubbleSize val="0"/>
        </c:dLbls>
        <c:gapWidth val="150"/>
        <c:axId val="196379008"/>
        <c:axId val="196380544"/>
      </c:barChart>
      <c:lineChart>
        <c:grouping val="standard"/>
        <c:varyColors val="0"/>
        <c:ser>
          <c:idx val="1"/>
          <c:order val="1"/>
          <c:tx>
            <c:strRef>
              <c:f>'Table 6 No Net Plan'!#REF!</c:f>
              <c:strCache>
                <c:ptCount val="1"/>
                <c:pt idx="0">
                  <c:v>#REF!</c:v>
                </c:pt>
              </c:strCache>
            </c:strRef>
          </c:tx>
          <c:marker>
            <c:symbol val="none"/>
          </c:marker>
          <c:cat>
            <c:strRef>
              <c:f>'Table 6 No Net Plan'!$B$9:$B$11</c:f>
              <c:strCache>
                <c:ptCount val="3"/>
                <c:pt idx="0">
                  <c:v> Program Year 2012 </c:v>
                </c:pt>
                <c:pt idx="1">
                  <c:v> Program Year 2013 </c:v>
                </c:pt>
                <c:pt idx="2">
                  <c:v> Program Year 2014 </c:v>
                </c:pt>
              </c:strCache>
            </c:strRef>
          </c:cat>
          <c:val>
            <c:numRef>
              <c:f>'Table 6 No Net Plan'!#REF!</c:f>
              <c:numCache>
                <c:formatCode>General</c:formatCode>
                <c:ptCount val="1"/>
                <c:pt idx="0">
                  <c:v>1</c:v>
                </c:pt>
              </c:numCache>
            </c:numRef>
          </c:val>
          <c:smooth val="0"/>
          <c:extLst>
            <c:ext xmlns:c16="http://schemas.microsoft.com/office/drawing/2014/chart" uri="{C3380CC4-5D6E-409C-BE32-E72D297353CC}">
              <c16:uniqueId val="{00000001-C15A-40F7-A8BD-1C6954217D1C}"/>
            </c:ext>
          </c:extLst>
        </c:ser>
        <c:ser>
          <c:idx val="2"/>
          <c:order val="2"/>
          <c:tx>
            <c:strRef>
              <c:f>'Table 6 No Net Plan'!$C$8</c:f>
              <c:strCache>
                <c:ptCount val="1"/>
                <c:pt idx="0">
                  <c:v>Actual</c:v>
                </c:pt>
              </c:strCache>
            </c:strRef>
          </c:tx>
          <c:marker>
            <c:symbol val="none"/>
          </c:marker>
          <c:val>
            <c:numRef>
              <c:f>'Table 6 No Net Plan'!$C$9:$C$11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2-C15A-40F7-A8BD-1C6954217D1C}"/>
            </c:ext>
          </c:extLst>
        </c:ser>
        <c:dLbls>
          <c:showLegendKey val="0"/>
          <c:showVal val="0"/>
          <c:showCatName val="0"/>
          <c:showSerName val="0"/>
          <c:showPercent val="0"/>
          <c:showBubbleSize val="0"/>
        </c:dLbls>
        <c:marker val="1"/>
        <c:smooth val="0"/>
        <c:axId val="196363392"/>
        <c:axId val="196364928"/>
      </c:lineChart>
      <c:catAx>
        <c:axId val="19636339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364928"/>
        <c:crosses val="autoZero"/>
        <c:auto val="1"/>
        <c:lblAlgn val="ctr"/>
        <c:lblOffset val="100"/>
        <c:noMultiLvlLbl val="0"/>
      </c:catAx>
      <c:valAx>
        <c:axId val="196364928"/>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363392"/>
        <c:crosses val="autoZero"/>
        <c:crossBetween val="between"/>
      </c:valAx>
      <c:catAx>
        <c:axId val="196379008"/>
        <c:scaling>
          <c:orientation val="minMax"/>
        </c:scaling>
        <c:delete val="1"/>
        <c:axPos val="b"/>
        <c:numFmt formatCode="General" sourceLinked="1"/>
        <c:majorTickMark val="out"/>
        <c:minorTickMark val="none"/>
        <c:tickLblPos val="none"/>
        <c:crossAx val="196380544"/>
        <c:crosses val="autoZero"/>
        <c:auto val="1"/>
        <c:lblAlgn val="ctr"/>
        <c:lblOffset val="100"/>
        <c:noMultiLvlLbl val="0"/>
      </c:catAx>
      <c:valAx>
        <c:axId val="196380544"/>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6379008"/>
        <c:crosses val="max"/>
        <c:crossBetween val="between"/>
      </c:valAx>
    </c:plotArea>
    <c:legend>
      <c:legendPos val="r"/>
      <c:legendEntry>
        <c:idx val="1"/>
        <c:delete val="1"/>
      </c:legendEntry>
      <c:layout>
        <c:manualLayout>
          <c:xMode val="edge"/>
          <c:yMode val="edge"/>
          <c:x val="0.80601507973720943"/>
          <c:y val="0.35483423795326557"/>
          <c:w val="0.18414541465898851"/>
          <c:h val="0.32785227089332281"/>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'Table 6 No Net Eval'!$F$7:$H$7</c:f>
              <c:strCache>
                <c:ptCount val="1"/>
                <c:pt idx="0">
                  <c:v>Gross Energy Savings (MWh)</c:v>
                </c:pt>
              </c:strCache>
            </c:strRef>
          </c:tx>
          <c:invertIfNegative val="0"/>
          <c:cat>
            <c:strRef>
              <c:f>'Table 6 No Net Eval'!$B$9:$B$11</c:f>
              <c:strCache>
                <c:ptCount val="3"/>
                <c:pt idx="0">
                  <c:v> Program Year 2012 </c:v>
                </c:pt>
                <c:pt idx="1">
                  <c:v> Program Year 2013 </c:v>
                </c:pt>
                <c:pt idx="2">
                  <c:v> Program Year 2014 </c:v>
                </c:pt>
              </c:strCache>
            </c:strRef>
          </c:cat>
          <c:val>
            <c:numRef>
              <c:f>'Table 6 No Net Eval'!$G$9:$G$11</c:f>
              <c:numCache>
                <c:formatCode>_-* #,##0_-;\-* #,##0_-;_-* "-"??_-;_-@_-</c:formatCode>
                <c:ptCount val="3"/>
                <c:pt idx="0">
                  <c:v>250</c:v>
                </c:pt>
                <c:pt idx="1">
                  <c:v>250</c:v>
                </c:pt>
                <c:pt idx="2">
                  <c:v>258</c:v>
                </c:pt>
              </c:numCache>
            </c:numRef>
          </c:val>
          <c:extLst>
            <c:ext xmlns:c16="http://schemas.microsoft.com/office/drawing/2014/chart" uri="{C3380CC4-5D6E-409C-BE32-E72D297353CC}">
              <c16:uniqueId val="{00000000-4020-4C22-B56C-A0A53CE2CF8C}"/>
            </c:ext>
          </c:extLst>
        </c:ser>
        <c:dLbls>
          <c:showLegendKey val="0"/>
          <c:showVal val="0"/>
          <c:showCatName val="0"/>
          <c:showSerName val="0"/>
          <c:showPercent val="0"/>
          <c:showBubbleSize val="0"/>
        </c:dLbls>
        <c:gapWidth val="150"/>
        <c:axId val="197310336"/>
        <c:axId val="197311872"/>
      </c:barChart>
      <c:lineChart>
        <c:grouping val="standard"/>
        <c:varyColors val="0"/>
        <c:ser>
          <c:idx val="1"/>
          <c:order val="1"/>
          <c:tx>
            <c:strRef>
              <c:f>'Table 6 No Net Eval'!$C$8</c:f>
              <c:strCache>
                <c:ptCount val="1"/>
                <c:pt idx="0">
                  <c:v>Budget</c:v>
                </c:pt>
              </c:strCache>
            </c:strRef>
          </c:tx>
          <c:marker>
            <c:symbol val="none"/>
          </c:marker>
          <c:cat>
            <c:strRef>
              <c:f>'Table 6 No Net Eval'!$B$9:$B$11</c:f>
              <c:strCache>
                <c:ptCount val="3"/>
                <c:pt idx="0">
                  <c:v> Program Year 2012 </c:v>
                </c:pt>
                <c:pt idx="1">
                  <c:v> Program Year 2013 </c:v>
                </c:pt>
                <c:pt idx="2">
                  <c:v> Program Year 2014 </c:v>
                </c:pt>
              </c:strCache>
            </c:strRef>
          </c:cat>
          <c:val>
            <c:numRef>
              <c:f>'Table 6 No Net Eval'!$C$9:$C$11</c:f>
              <c:numCache>
                <c:formatCode>_("$"* #,##0_);_("$"* \(#,##0\);_("$"* "-"_);_(@_)</c:formatCode>
                <c:ptCount val="3"/>
                <c:pt idx="0">
                  <c:v>80000</c:v>
                </c:pt>
                <c:pt idx="1">
                  <c:v>100000</c:v>
                </c:pt>
                <c:pt idx="2">
                  <c:v>30000</c:v>
                </c:pt>
              </c:numCache>
            </c:numRef>
          </c:val>
          <c:smooth val="0"/>
          <c:extLst>
            <c:ext xmlns:c16="http://schemas.microsoft.com/office/drawing/2014/chart" uri="{C3380CC4-5D6E-409C-BE32-E72D297353CC}">
              <c16:uniqueId val="{00000001-4020-4C22-B56C-A0A53CE2CF8C}"/>
            </c:ext>
          </c:extLst>
        </c:ser>
        <c:ser>
          <c:idx val="2"/>
          <c:order val="2"/>
          <c:tx>
            <c:strRef>
              <c:f>'Table 6 No Net Eval'!$D$8</c:f>
              <c:strCache>
                <c:ptCount val="1"/>
                <c:pt idx="0">
                  <c:v>Actual</c:v>
                </c:pt>
              </c:strCache>
            </c:strRef>
          </c:tx>
          <c:marker>
            <c:symbol val="none"/>
          </c:marker>
          <c:val>
            <c:numRef>
              <c:f>'Table 6 No Net Eval'!$D$9:$D$11</c:f>
              <c:numCache>
                <c:formatCode>_("$"* #,##0_);_("$"* \(#,##0\);_("$"* "-"_);_(@_)</c:formatCode>
                <c:ptCount val="3"/>
                <c:pt idx="0">
                  <c:v>90000</c:v>
                </c:pt>
                <c:pt idx="1">
                  <c:v>105000</c:v>
                </c:pt>
                <c:pt idx="2">
                  <c:v>50000</c:v>
                </c:pt>
              </c:numCache>
            </c:numRef>
          </c:val>
          <c:smooth val="0"/>
          <c:extLst>
            <c:ext xmlns:c16="http://schemas.microsoft.com/office/drawing/2014/chart" uri="{C3380CC4-5D6E-409C-BE32-E72D297353CC}">
              <c16:uniqueId val="{00000002-4020-4C22-B56C-A0A53CE2CF8C}"/>
            </c:ext>
          </c:extLst>
        </c:ser>
        <c:dLbls>
          <c:showLegendKey val="0"/>
          <c:showVal val="0"/>
          <c:showCatName val="0"/>
          <c:showSerName val="0"/>
          <c:showPercent val="0"/>
          <c:showBubbleSize val="0"/>
        </c:dLbls>
        <c:marker val="1"/>
        <c:smooth val="0"/>
        <c:axId val="197282432"/>
        <c:axId val="197308800"/>
      </c:lineChart>
      <c:catAx>
        <c:axId val="19728243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308800"/>
        <c:crosses val="autoZero"/>
        <c:auto val="1"/>
        <c:lblAlgn val="ctr"/>
        <c:lblOffset val="100"/>
        <c:noMultiLvlLbl val="0"/>
      </c:catAx>
      <c:valAx>
        <c:axId val="197308800"/>
        <c:scaling>
          <c:orientation val="minMax"/>
        </c:scaling>
        <c:delete val="0"/>
        <c:axPos val="l"/>
        <c:majorGridlines/>
        <c:numFmt formatCode="_(&quot;$&quot;* #,##0_);_(&quot;$&quot;* \(#,##0\);_(&quot;$&quot;*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282432"/>
        <c:crosses val="autoZero"/>
        <c:crossBetween val="between"/>
      </c:valAx>
      <c:catAx>
        <c:axId val="197310336"/>
        <c:scaling>
          <c:orientation val="minMax"/>
        </c:scaling>
        <c:delete val="1"/>
        <c:axPos val="b"/>
        <c:numFmt formatCode="General" sourceLinked="1"/>
        <c:majorTickMark val="out"/>
        <c:minorTickMark val="none"/>
        <c:tickLblPos val="none"/>
        <c:crossAx val="197311872"/>
        <c:crosses val="autoZero"/>
        <c:auto val="1"/>
        <c:lblAlgn val="ctr"/>
        <c:lblOffset val="100"/>
        <c:noMultiLvlLbl val="0"/>
      </c:catAx>
      <c:valAx>
        <c:axId val="197311872"/>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310336"/>
        <c:crosses val="max"/>
        <c:crossBetween val="between"/>
      </c:valAx>
    </c:plotArea>
    <c:legend>
      <c:legendPos val="r"/>
      <c:layout>
        <c:manualLayout>
          <c:xMode val="edge"/>
          <c:yMode val="edge"/>
          <c:x val="0.87044130804404207"/>
          <c:y val="0.28147932964690098"/>
          <c:w val="0.11698126413443601"/>
          <c:h val="0.42709714683722799"/>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'Table 6 No Plan Eval'!$D$7:$D$7</c:f>
              <c:strCache>
                <c:ptCount val="1"/>
                <c:pt idx="0">
                  <c:v>Gross Energy Savings (MWh)</c:v>
                </c:pt>
              </c:strCache>
            </c:strRef>
          </c:tx>
          <c:invertIfNegative val="0"/>
          <c:cat>
            <c:strRef>
              <c:f>'Table 6 No Plan Eval'!$B$9:$B$11</c:f>
              <c:strCache>
                <c:ptCount val="3"/>
                <c:pt idx="0">
                  <c:v> Program Year 2012 </c:v>
                </c:pt>
                <c:pt idx="1">
                  <c:v> Program Year 2013 </c:v>
                </c:pt>
                <c:pt idx="2">
                  <c:v> Program Year 2014 </c:v>
                </c:pt>
              </c:strCache>
            </c:strRef>
          </c:cat>
          <c:val>
            <c:numRef>
              <c:f>'Table 6 No Plan Eval'!$D$9:$D$11</c:f>
              <c:numCache>
                <c:formatCode>_-* #,##0_-;\-* #,##0_-;_-* "-"??_-;_-@_-</c:formatCode>
                <c:ptCount val="3"/>
                <c:pt idx="0">
                  <c:v>250</c:v>
                </c:pt>
                <c:pt idx="1">
                  <c:v>250</c:v>
                </c:pt>
                <c:pt idx="2">
                  <c:v>258</c:v>
                </c:pt>
              </c:numCache>
            </c:numRef>
          </c:val>
          <c:extLst>
            <c:ext xmlns:c16="http://schemas.microsoft.com/office/drawing/2014/chart" uri="{C3380CC4-5D6E-409C-BE32-E72D297353CC}">
              <c16:uniqueId val="{00000000-E7EE-498D-BF70-30E5E623C172}"/>
            </c:ext>
          </c:extLst>
        </c:ser>
        <c:dLbls>
          <c:showLegendKey val="0"/>
          <c:showVal val="0"/>
          <c:showCatName val="0"/>
          <c:showSerName val="0"/>
          <c:showPercent val="0"/>
          <c:showBubbleSize val="0"/>
        </c:dLbls>
        <c:gapWidth val="150"/>
        <c:axId val="197008384"/>
        <c:axId val="197010176"/>
      </c:barChart>
      <c:lineChart>
        <c:grouping val="standard"/>
        <c:varyColors val="0"/>
        <c:ser>
          <c:idx val="1"/>
          <c:order val="1"/>
          <c:tx>
            <c:strRef>
              <c:f>'Table 6 No Plan Eval'!#REF!</c:f>
              <c:strCache>
                <c:ptCount val="1"/>
                <c:pt idx="0">
                  <c:v>#REF!</c:v>
                </c:pt>
              </c:strCache>
            </c:strRef>
          </c:tx>
          <c:marker>
            <c:symbol val="none"/>
          </c:marker>
          <c:cat>
            <c:strRef>
              <c:f>'Table 6 No Plan Eval'!$B$9:$B$11</c:f>
              <c:strCache>
                <c:ptCount val="3"/>
                <c:pt idx="0">
                  <c:v> Program Year 2012 </c:v>
                </c:pt>
                <c:pt idx="1">
                  <c:v> Program Year 2013 </c:v>
                </c:pt>
                <c:pt idx="2">
                  <c:v> Program Year 2014 </c:v>
                </c:pt>
              </c:strCache>
            </c:strRef>
          </c:cat>
          <c:val>
            <c:numRef>
              <c:f>'Table 6 No Plan Eval'!#REF!</c:f>
              <c:numCache>
                <c:formatCode>General</c:formatCode>
                <c:ptCount val="1"/>
                <c:pt idx="0">
                  <c:v>1</c:v>
                </c:pt>
              </c:numCache>
            </c:numRef>
          </c:val>
          <c:smooth val="0"/>
          <c:extLst>
            <c:ext xmlns:c16="http://schemas.microsoft.com/office/drawing/2014/chart" uri="{C3380CC4-5D6E-409C-BE32-E72D297353CC}">
              <c16:uniqueId val="{00000001-E7EE-498D-BF70-30E5E623C172}"/>
            </c:ext>
          </c:extLst>
        </c:ser>
        <c:ser>
          <c:idx val="2"/>
          <c:order val="2"/>
          <c:tx>
            <c:strRef>
              <c:f>'Table 6 No Plan Eval'!$C$8</c:f>
              <c:strCache>
                <c:ptCount val="1"/>
                <c:pt idx="0">
                  <c:v>Actual</c:v>
                </c:pt>
              </c:strCache>
            </c:strRef>
          </c:tx>
          <c:marker>
            <c:symbol val="none"/>
          </c:marker>
          <c:val>
            <c:numRef>
              <c:f>'Table 6 No Plan Eval'!$C$9:$C$11</c:f>
              <c:numCache>
                <c:formatCode>_("$"* #,##0_);_("$"* \(#,##0\);_("$"* "-"_);_(@_)</c:formatCode>
                <c:ptCount val="3"/>
                <c:pt idx="0">
                  <c:v>90000</c:v>
                </c:pt>
                <c:pt idx="1">
                  <c:v>105000</c:v>
                </c:pt>
                <c:pt idx="2">
                  <c:v>156400</c:v>
                </c:pt>
              </c:numCache>
            </c:numRef>
          </c:val>
          <c:smooth val="0"/>
          <c:extLst>
            <c:ext xmlns:c16="http://schemas.microsoft.com/office/drawing/2014/chart" uri="{C3380CC4-5D6E-409C-BE32-E72D297353CC}">
              <c16:uniqueId val="{00000002-E7EE-498D-BF70-30E5E623C172}"/>
            </c:ext>
          </c:extLst>
        </c:ser>
        <c:dLbls>
          <c:showLegendKey val="0"/>
          <c:showVal val="0"/>
          <c:showCatName val="0"/>
          <c:showSerName val="0"/>
          <c:showPercent val="0"/>
          <c:showBubbleSize val="0"/>
        </c:dLbls>
        <c:marker val="1"/>
        <c:smooth val="0"/>
        <c:axId val="197005312"/>
        <c:axId val="197006848"/>
      </c:lineChart>
      <c:catAx>
        <c:axId val="19700531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006848"/>
        <c:crosses val="autoZero"/>
        <c:auto val="1"/>
        <c:lblAlgn val="ctr"/>
        <c:lblOffset val="100"/>
        <c:noMultiLvlLbl val="0"/>
      </c:catAx>
      <c:valAx>
        <c:axId val="197006848"/>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005312"/>
        <c:crosses val="autoZero"/>
        <c:crossBetween val="between"/>
      </c:valAx>
      <c:catAx>
        <c:axId val="197008384"/>
        <c:scaling>
          <c:orientation val="minMax"/>
        </c:scaling>
        <c:delete val="1"/>
        <c:axPos val="b"/>
        <c:numFmt formatCode="General" sourceLinked="1"/>
        <c:majorTickMark val="out"/>
        <c:minorTickMark val="none"/>
        <c:tickLblPos val="none"/>
        <c:crossAx val="197010176"/>
        <c:crosses val="autoZero"/>
        <c:auto val="1"/>
        <c:lblAlgn val="ctr"/>
        <c:lblOffset val="100"/>
        <c:noMultiLvlLbl val="0"/>
      </c:catAx>
      <c:valAx>
        <c:axId val="197010176"/>
        <c:scaling>
          <c:orientation val="minMax"/>
        </c:scaling>
        <c:delete val="0"/>
        <c:axPos val="r"/>
        <c:numFmt formatCode="_-* #,##0_-;\-* #,##0_-;_-* &quot;-&quot;??_-;_-@_-"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97008384"/>
        <c:crosses val="max"/>
        <c:crossBetween val="between"/>
      </c:valAx>
    </c:plotArea>
    <c:legend>
      <c:legendPos val="r"/>
      <c:legendEntry>
        <c:idx val="1"/>
        <c:delete val="1"/>
      </c:legendEntry>
      <c:layout>
        <c:manualLayout>
          <c:xMode val="edge"/>
          <c:yMode val="edge"/>
          <c:x val="0.74767179798456662"/>
          <c:y val="0.28147932964690098"/>
          <c:w val="0.23975068426939139"/>
          <c:h val="0.42709714683722799"/>
        </c:manualLayout>
      </c:layout>
      <c:overlay val="0"/>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11" l="0.70000000000000007" r="0.70000000000000007" t="0.75000000000000011" header="0.30000000000000004" footer="0.30000000000000004"/>
    <c:pageSetup/>
  </c:printSettings>
</c:chartSpace>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checked="Checked"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checked="Checked" firstButton="1" fmlaLink="$AY$28"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checked="Checked" firstButton="1" fmlaLink="$AY$29"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checked="Checked" firstButton="1" fmlaLink="$AY$33" lockText="1" noThreeD="1"/>
</file>

<file path=xl/ctrlProps/ctrlProp2.xml><?xml version="1.0" encoding="utf-8"?>
<formControlPr xmlns="http://schemas.microsoft.com/office/spreadsheetml/2009/9/main" objectType="Radio" checked="Checked" firstButton="1" fmlaLink="$AY$22"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CheckBox" checked="Checked" fmlaLink="$AY$24" lockText="1" noThreeD="1"/>
</file>

<file path=xl/ctrlProps/ctrlProp23.xml><?xml version="1.0" encoding="utf-8"?>
<formControlPr xmlns="http://schemas.microsoft.com/office/spreadsheetml/2009/9/main" objectType="CheckBox" checked="Checked" fmlaLink="$AY$25" lockText="1" noThreeD="1"/>
</file>

<file path=xl/ctrlProps/ctrlProp24.xml><?xml version="1.0" encoding="utf-8"?>
<formControlPr xmlns="http://schemas.microsoft.com/office/spreadsheetml/2009/9/main" objectType="CheckBox" checked="Checked" fmlaLink="$AY$26" lockText="1" noThreeD="1"/>
</file>

<file path=xl/ctrlProps/ctrlProp25.xml><?xml version="1.0" encoding="utf-8"?>
<formControlPr xmlns="http://schemas.microsoft.com/office/spreadsheetml/2009/9/main" objectType="CheckBox" checked="Checked" fmlaLink="$AY$27" lockText="1"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Radio" checked="Checked" firstButton="1" fmlaLink="$AY$31" lockText="1" noThreeD="1"/>
</file>

<file path=xl/ctrlProps/ctrlProp28.xml><?xml version="1.0" encoding="utf-8"?>
<formControlPr xmlns="http://schemas.microsoft.com/office/spreadsheetml/2009/9/main" objectType="Radio"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Radio" firstButton="1" fmlaLink="$AY$39" lockText="1" noThreeD="1"/>
</file>

<file path=xl/ctrlProps/ctrlProp33.xml><?xml version="1.0" encoding="utf-8"?>
<formControlPr xmlns="http://schemas.microsoft.com/office/spreadsheetml/2009/9/main" objectType="Radio" checked="Checked"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Radio" firstButton="1" fmlaLink="$AY$23" lockText="1" noThreeD="1"/>
</file>

<file path=xl/ctrlProps/ctrlProp36.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Radio" firstButton="1" fmlaLink="$AY$32" lockText="1"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checked="Checked" firstButton="1" fmlaLink="$AY$38" lockText="1" noThreeD="1"/>
</file>

<file path=xl/ctrlProps/ctrlProp9.xml><?xml version="1.0" encoding="utf-8"?>
<formControlPr xmlns="http://schemas.microsoft.com/office/spreadsheetml/2009/9/main" objectType="Radio" checked="Checked" firstButton="1" fmlaLink="$AY$30" lockText="1" noThreeD="1"/>
</file>

<file path=xl/drawings/_rels/drawing10.xml.rels><?xml version="1.0" encoding="UTF-8" standalone="yes"?>
<Relationships xmlns="http://schemas.openxmlformats.org/package/2006/relationships"><Relationship Id="rId3" Type="http://schemas.openxmlformats.org/officeDocument/2006/relationships/hyperlink" Target="#'Planned NTG'!A1"/><Relationship Id="rId2" Type="http://schemas.openxmlformats.org/officeDocument/2006/relationships/hyperlink" Target="#'Rec2'!A1"/><Relationship Id="rId1" Type="http://schemas.openxmlformats.org/officeDocument/2006/relationships/hyperlink" Target="#'Main Menu'!A1"/></Relationships>
</file>

<file path=xl/drawings/_rels/drawing10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01.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0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0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Main Menu'!A1"/></Relationships>
</file>

<file path=xl/drawings/_rels/drawing10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Main Menu'!A1"/></Relationships>
</file>

<file path=xl/drawings/_rels/drawing10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Main Menu'!A1"/></Relationships>
</file>

<file path=xl/drawings/_rels/drawing10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Main Menu'!A1"/></Relationships>
</file>

<file path=xl/drawings/_rels/drawing10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Main Menu'!A1"/></Relationships>
</file>

<file path=xl/drawings/_rels/drawing10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Main Menu'!A1"/></Relationships>
</file>

<file path=xl/drawings/_rels/drawing109.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Main Menu'!A1"/></Relationships>
</file>

<file path=xl/drawings/_rels/drawing11.xml.rels><?xml version="1.0" encoding="UTF-8" standalone="yes"?>
<Relationships xmlns="http://schemas.openxmlformats.org/package/2006/relationships"><Relationship Id="rId3" Type="http://schemas.openxmlformats.org/officeDocument/2006/relationships/hyperlink" Target="#'Planned NTG'!A1"/><Relationship Id="rId2" Type="http://schemas.openxmlformats.org/officeDocument/2006/relationships/hyperlink" Target="#'Rec2'!A1"/><Relationship Id="rId1" Type="http://schemas.openxmlformats.org/officeDocument/2006/relationships/hyperlink" Target="#'Main Menu'!A1"/></Relationships>
</file>

<file path=xl/drawings/_rels/drawing110.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hyperlink" Target="#'Main Menu'!A1"/></Relationships>
</file>

<file path=xl/drawings/_rels/drawing111.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Main Menu'!A1"/><Relationship Id="rId4" Type="http://schemas.openxmlformats.org/officeDocument/2006/relationships/chart" Target="../charts/chart13.xml"/></Relationships>
</file>

<file path=xl/drawings/_rels/drawing1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hyperlink" Target="#'Main Menu'!A1"/></Relationships>
</file>

<file path=xl/drawings/_rels/drawing113.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Main Menu'!A1"/><Relationship Id="rId4" Type="http://schemas.openxmlformats.org/officeDocument/2006/relationships/chart" Target="../charts/chart17.xml"/></Relationships>
</file>

<file path=xl/drawings/_rels/drawing114.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hyperlink" Target="#'Main Menu'!A1"/></Relationships>
</file>

<file path=xl/drawings/_rels/drawing115.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Main Menu'!A1"/><Relationship Id="rId4" Type="http://schemas.openxmlformats.org/officeDocument/2006/relationships/chart" Target="../charts/chart21.xml"/></Relationships>
</file>

<file path=xl/drawings/_rels/drawing116.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hyperlink" Target="#'Main Menu'!A1"/></Relationships>
</file>

<file path=xl/drawings/_rels/drawing117.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hyperlink" Target="#'Main Menu'!A1"/></Relationships>
</file>

<file path=xl/drawings/_rels/drawing118.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19.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2.xml.rels><?xml version="1.0" encoding="UTF-8" standalone="yes"?>
<Relationships xmlns="http://schemas.openxmlformats.org/package/2006/relationships"><Relationship Id="rId2" Type="http://schemas.openxmlformats.org/officeDocument/2006/relationships/hyperlink" Target="#'Rec2'!A1"/><Relationship Id="rId1" Type="http://schemas.openxmlformats.org/officeDocument/2006/relationships/hyperlink" Target="#'Main Menu'!A1"/></Relationships>
</file>

<file path=xl/drawings/_rels/drawing12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21.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22.xml.rels><?xml version="1.0" encoding="UTF-8" standalone="yes"?>
<Relationships xmlns="http://schemas.openxmlformats.org/package/2006/relationships"><Relationship Id="rId1" Type="http://schemas.openxmlformats.org/officeDocument/2006/relationships/hyperlink" Target="#'Program Descriptions'!A1"/></Relationships>
</file>

<file path=xl/drawings/_rels/drawing123.xml.rels><?xml version="1.0" encoding="UTF-8" standalone="yes"?>
<Relationships xmlns="http://schemas.openxmlformats.org/package/2006/relationships"><Relationship Id="rId3" Type="http://schemas.openxmlformats.org/officeDocument/2006/relationships/hyperlink" Target="#Instructions!A1"/><Relationship Id="rId2" Type="http://schemas.openxmlformats.org/officeDocument/2006/relationships/hyperlink" Target="#'Main Menu'!A1"/><Relationship Id="rId1" Type="http://schemas.openxmlformats.org/officeDocument/2006/relationships/hyperlink" Target="#'Program Descriptions'!A1"/></Relationships>
</file>

<file path=xl/drawings/_rels/drawing13.xml.rels><?xml version="1.0" encoding="UTF-8" standalone="yes"?>
<Relationships xmlns="http://schemas.openxmlformats.org/package/2006/relationships"><Relationship Id="rId2" Type="http://schemas.openxmlformats.org/officeDocument/2006/relationships/hyperlink" Target="#'Rec2'!A1"/><Relationship Id="rId1" Type="http://schemas.openxmlformats.org/officeDocument/2006/relationships/hyperlink" Target="#'Main Menu'!A1"/></Relationships>
</file>

<file path=xl/drawings/_rels/drawing1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5.xml.rels><?xml version="1.0" encoding="UTF-8" standalone="yes"?>
<Relationships xmlns="http://schemas.openxmlformats.org/package/2006/relationships"><Relationship Id="rId1" Type="http://schemas.openxmlformats.org/officeDocument/2006/relationships/hyperlink" Target="#'Main Menu'!A1"/></Relationships>
</file>

<file path=xl/drawings/_rels/drawing16.xml.rels><?xml version="1.0" encoding="UTF-8" standalone="yes"?>
<Relationships xmlns="http://schemas.openxmlformats.org/package/2006/relationships"><Relationship Id="rId3" Type="http://schemas.openxmlformats.org/officeDocument/2006/relationships/hyperlink" Target="#'Cost Categories &amp; Definitions'!A1"/><Relationship Id="rId2" Type="http://schemas.openxmlformats.org/officeDocument/2006/relationships/hyperlink" Target="#'Rec3'!A1"/><Relationship Id="rId1" Type="http://schemas.openxmlformats.org/officeDocument/2006/relationships/hyperlink" Target="#'Main Menu'!A1"/></Relationships>
</file>

<file path=xl/drawings/_rels/drawing17.xml.rels><?xml version="1.0" encoding="UTF-8" standalone="yes"?>
<Relationships xmlns="http://schemas.openxmlformats.org/package/2006/relationships"><Relationship Id="rId1" Type="http://schemas.openxmlformats.org/officeDocument/2006/relationships/hyperlink" Target="#'Actual Expenses'!A1"/></Relationships>
</file>

<file path=xl/drawings/_rels/drawing18.xml.rels><?xml version="1.0" encoding="UTF-8" standalone="yes"?>
<Relationships xmlns="http://schemas.openxmlformats.org/package/2006/relationships"><Relationship Id="rId2" Type="http://schemas.openxmlformats.org/officeDocument/2006/relationships/hyperlink" Target="#'Claimed NTG'!A1"/><Relationship Id="rId1" Type="http://schemas.openxmlformats.org/officeDocument/2006/relationships/hyperlink" Target="#'Main Menu'!A1"/></Relationships>
</file>

<file path=xl/drawings/_rels/drawing19.xml.rels><?xml version="1.0" encoding="UTF-8" standalone="yes"?>
<Relationships xmlns="http://schemas.openxmlformats.org/package/2006/relationships"><Relationship Id="rId2" Type="http://schemas.openxmlformats.org/officeDocument/2006/relationships/hyperlink" Target="#'Claimed NTG'!A1"/><Relationship Id="rId1" Type="http://schemas.openxmlformats.org/officeDocument/2006/relationships/hyperlink" Target="#'Main Menu'!A1"/></Relationships>
</file>

<file path=xl/drawings/_rels/drawing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1.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3.xml.rels><?xml version="1.0" encoding="UTF-8" standalone="yes"?>
<Relationships xmlns="http://schemas.openxmlformats.org/package/2006/relationships"><Relationship Id="rId2" Type="http://schemas.openxmlformats.org/officeDocument/2006/relationships/hyperlink" Target="#'Evaluated NTG'!A1"/><Relationship Id="rId1" Type="http://schemas.openxmlformats.org/officeDocument/2006/relationships/hyperlink" Target="#'Main Menu'!A1"/></Relationships>
</file>

<file path=xl/drawings/_rels/drawing24.xml.rels><?xml version="1.0" encoding="UTF-8" standalone="yes"?>
<Relationships xmlns="http://schemas.openxmlformats.org/package/2006/relationships"><Relationship Id="rId2" Type="http://schemas.openxmlformats.org/officeDocument/2006/relationships/hyperlink" Target="#'Evaluated NTG'!A1"/><Relationship Id="rId1" Type="http://schemas.openxmlformats.org/officeDocument/2006/relationships/hyperlink" Target="#'Main Menu'!A1"/></Relationships>
</file>

<file path=xl/drawings/_rels/drawing25.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7.xml.rels><?xml version="1.0" encoding="UTF-8" standalone="yes"?>
<Relationships xmlns="http://schemas.openxmlformats.org/package/2006/relationships"><Relationship Id="rId1" Type="http://schemas.openxmlformats.org/officeDocument/2006/relationships/hyperlink" Target="#'Main Menu'!A1"/></Relationships>
</file>

<file path=xl/drawings/_rels/drawing28.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29.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xml.rels><?xml version="1.0" encoding="UTF-8" standalone="yes"?>
<Relationships xmlns="http://schemas.openxmlformats.org/package/2006/relationships"><Relationship Id="rId3" Type="http://schemas.openxmlformats.org/officeDocument/2006/relationships/hyperlink" Target="#'Program Narrative'!A1"/><Relationship Id="rId2" Type="http://schemas.openxmlformats.org/officeDocument/2006/relationships/hyperlink" Target="#'Program Definitions'!A1"/><Relationship Id="rId1" Type="http://schemas.openxmlformats.org/officeDocument/2006/relationships/hyperlink" Target="#'Main Menu'!A1"/><Relationship Id="rId4" Type="http://schemas.openxmlformats.org/officeDocument/2006/relationships/hyperlink" Target="#'Program Typology'!A1"/></Relationships>
</file>

<file path=xl/drawings/_rels/drawing30.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1.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2.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3.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4.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5.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6.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7.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8.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39.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xml.rels><?xml version="1.0" encoding="UTF-8" standalone="yes"?>
<Relationships xmlns="http://schemas.openxmlformats.org/package/2006/relationships"><Relationship Id="rId3" Type="http://schemas.openxmlformats.org/officeDocument/2006/relationships/hyperlink" Target="#'Cost Categories &amp; Definitions'!A1"/><Relationship Id="rId2" Type="http://schemas.openxmlformats.org/officeDocument/2006/relationships/hyperlink" Target="#List!A1"/><Relationship Id="rId1" Type="http://schemas.openxmlformats.org/officeDocument/2006/relationships/hyperlink" Target="#'Main Menu'!A1"/><Relationship Id="rId4" Type="http://schemas.openxmlformats.org/officeDocument/2006/relationships/hyperlink" Target="#'Program Typology'!A1"/></Relationships>
</file>

<file path=xl/drawings/_rels/drawing40.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1.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2.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3.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4.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5.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6.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7.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8.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49.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Program Descriptions'!A1"/></Relationships>
</file>

<file path=xl/drawings/_rels/drawing50.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1.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2.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3.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4.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5.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6.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7.xml.rels><?xml version="1.0" encoding="UTF-8" standalone="yes"?>
<Relationships xmlns="http://schemas.openxmlformats.org/package/2006/relationships"><Relationship Id="rId2" Type="http://schemas.openxmlformats.org/officeDocument/2006/relationships/hyperlink" Target="#'Key Assumptions'!A1"/><Relationship Id="rId1" Type="http://schemas.openxmlformats.org/officeDocument/2006/relationships/hyperlink" Target="#'Main Menu'!A1"/></Relationships>
</file>

<file path=xl/drawings/_rels/drawing58.xml.rels><?xml version="1.0" encoding="UTF-8" standalone="yes"?>
<Relationships xmlns="http://schemas.openxmlformats.org/package/2006/relationships"><Relationship Id="rId1" Type="http://schemas.openxmlformats.org/officeDocument/2006/relationships/hyperlink" Target="#'Main Menu'!A1"/></Relationships>
</file>

<file path=xl/drawings/_rels/drawing59.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1.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Instructions!A1"/></Relationships>
</file>

<file path=xl/drawings/_rels/drawing62.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Instructions!A1"/></Relationships>
</file>

<file path=xl/drawings/_rels/drawing6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5.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7.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8.xml.rels><?xml version="1.0" encoding="UTF-8" standalone="yes"?>
<Relationships xmlns="http://schemas.openxmlformats.org/package/2006/relationships"><Relationship Id="rId1" Type="http://schemas.openxmlformats.org/officeDocument/2006/relationships/hyperlink" Target="#'Main Menu'!A1"/></Relationships>
</file>

<file path=xl/drawings/_rels/drawing69.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1.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5.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7.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8.xml.rels><?xml version="1.0" encoding="UTF-8" standalone="yes"?>
<Relationships xmlns="http://schemas.openxmlformats.org/package/2006/relationships"><Relationship Id="rId1" Type="http://schemas.openxmlformats.org/officeDocument/2006/relationships/hyperlink" Target="#'Main Menu'!A1"/></Relationships>
</file>

<file path=xl/drawings/_rels/drawing79.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xml.rels><?xml version="1.0" encoding="UTF-8" standalone="yes"?>
<Relationships xmlns="http://schemas.openxmlformats.org/package/2006/relationships"><Relationship Id="rId3" Type="http://schemas.openxmlformats.org/officeDocument/2006/relationships/hyperlink" Target="#'Cost Categories &amp; Definitions'!A1"/><Relationship Id="rId2" Type="http://schemas.openxmlformats.org/officeDocument/2006/relationships/hyperlink" Target="#Rec1!A1"/><Relationship Id="rId1" Type="http://schemas.openxmlformats.org/officeDocument/2006/relationships/hyperlink" Target="#'Main Menu'!A1"/></Relationships>
</file>

<file path=xl/drawings/_rels/drawing8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1.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Main Menu'!A1"/></Relationships>
</file>

<file path=xl/drawings/_rels/drawing8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Main Menu'!A1"/></Relationships>
</file>

<file path=xl/drawings/_rels/drawing87.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8.xml.rels><?xml version="1.0" encoding="UTF-8" standalone="yes"?>
<Relationships xmlns="http://schemas.openxmlformats.org/package/2006/relationships"><Relationship Id="rId1" Type="http://schemas.openxmlformats.org/officeDocument/2006/relationships/hyperlink" Target="#'Main Menu'!A1"/></Relationships>
</file>

<file path=xl/drawings/_rels/drawing89.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xml.rels><?xml version="1.0" encoding="UTF-8" standalone="yes"?>
<Relationships xmlns="http://schemas.openxmlformats.org/package/2006/relationships"><Relationship Id="rId2" Type="http://schemas.openxmlformats.org/officeDocument/2006/relationships/hyperlink" Target="#'Main Menu'!A1"/><Relationship Id="rId1" Type="http://schemas.openxmlformats.org/officeDocument/2006/relationships/hyperlink" Target="#Budgets!A1"/></Relationships>
</file>

<file path=xl/drawings/_rels/drawing90.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1.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2.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3.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4.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5.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6.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7.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8.xml.rels><?xml version="1.0" encoding="UTF-8" standalone="yes"?>
<Relationships xmlns="http://schemas.openxmlformats.org/package/2006/relationships"><Relationship Id="rId1" Type="http://schemas.openxmlformats.org/officeDocument/2006/relationships/hyperlink" Target="#'Main Menu'!A1"/></Relationships>
</file>

<file path=xl/drawings/_rels/drawing99.xml.rels><?xml version="1.0" encoding="UTF-8" standalone="yes"?>
<Relationships xmlns="http://schemas.openxmlformats.org/package/2006/relationships"><Relationship Id="rId1" Type="http://schemas.openxmlformats.org/officeDocument/2006/relationships/hyperlink" Target="#'Main Menu'!A1"/></Relationships>
</file>

<file path=xl/drawings/_rels/vmlDrawing4.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285750</xdr:rowOff>
    </xdr:from>
    <xdr:to>
      <xdr:col>3</xdr:col>
      <xdr:colOff>330200</xdr:colOff>
      <xdr:row>1</xdr:row>
      <xdr:rowOff>406400</xdr:rowOff>
    </xdr:to>
    <xdr:sp macro="" textlink="">
      <xdr:nvSpPr>
        <xdr:cNvPr id="6" name="TextBox 5"/>
        <xdr:cNvSpPr txBox="1"/>
      </xdr:nvSpPr>
      <xdr:spPr>
        <a:xfrm>
          <a:off x="101600" y="285750"/>
          <a:ext cx="1028700" cy="831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i="1"/>
            <a:t>Insert program</a:t>
          </a:r>
          <a:r>
            <a:rPr lang="en-US" sz="1100" i="1" baseline="0"/>
            <a:t> administrator  logo here</a:t>
          </a:r>
          <a:endParaRPr lang="en-US" sz="1100" i="1"/>
        </a:p>
      </xdr:txBody>
    </xdr:sp>
    <xdr:clientData/>
  </xdr:twoCellAnchor>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4</xdr:col>
          <xdr:colOff>304800</xdr:colOff>
          <xdr:row>22</xdr:row>
          <xdr:rowOff>137160</xdr:rowOff>
        </xdr:to>
        <xdr:sp macro="" textlink="">
          <xdr:nvSpPr>
            <xdr:cNvPr id="1025" name="Group Box 1" hidden="1">
              <a:extLst>
                <a:ext uri="{63B3BB69-23CF-44E3-9099-C40C66FF867C}">
                  <a14:compatExt spid="_x0000_s102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0</xdr:rowOff>
        </xdr:from>
        <xdr:to>
          <xdr:col>2</xdr:col>
          <xdr:colOff>251460</xdr:colOff>
          <xdr:row>20</xdr:row>
          <xdr:rowOff>220980</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220980</xdr:rowOff>
        </xdr:from>
        <xdr:to>
          <xdr:col>2</xdr:col>
          <xdr:colOff>259080</xdr:colOff>
          <xdr:row>22</xdr:row>
          <xdr:rowOff>30480</xdr:rowOff>
        </xdr:to>
        <xdr:sp macro="" textlink="">
          <xdr:nvSpPr>
            <xdr:cNvPr id="1027" name="Option Button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144780</xdr:colOff>
          <xdr:row>21</xdr:row>
          <xdr:rowOff>0</xdr:rowOff>
        </xdr:from>
        <xdr:to>
          <xdr:col>22</xdr:col>
          <xdr:colOff>0</xdr:colOff>
          <xdr:row>22</xdr:row>
          <xdr:rowOff>45720</xdr:rowOff>
        </xdr:to>
        <xdr:sp macro="" textlink="">
          <xdr:nvSpPr>
            <xdr:cNvPr id="1031" name="Option Button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381000</xdr:colOff>
          <xdr:row>23</xdr:row>
          <xdr:rowOff>38100</xdr:rowOff>
        </xdr:from>
        <xdr:to>
          <xdr:col>3</xdr:col>
          <xdr:colOff>175260</xdr:colOff>
          <xdr:row>27</xdr:row>
          <xdr:rowOff>38100</xdr:rowOff>
        </xdr:to>
        <xdr:sp macro="" textlink="">
          <xdr:nvSpPr>
            <xdr:cNvPr id="1033" name="Group Box 9" hidden="1">
              <a:extLst>
                <a:ext uri="{63B3BB69-23CF-44E3-9099-C40C66FF867C}">
                  <a14:compatExt spid="_x0000_s1033"/>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327660</xdr:colOff>
          <xdr:row>27</xdr:row>
          <xdr:rowOff>160020</xdr:rowOff>
        </xdr:from>
        <xdr:to>
          <xdr:col>23</xdr:col>
          <xdr:colOff>160020</xdr:colOff>
          <xdr:row>30</xdr:row>
          <xdr:rowOff>38100</xdr:rowOff>
        </xdr:to>
        <xdr:sp macro="" textlink="">
          <xdr:nvSpPr>
            <xdr:cNvPr id="1057" name="Group Box 33" hidden="1">
              <a:extLst>
                <a:ext uri="{63B3BB69-23CF-44E3-9099-C40C66FF867C}">
                  <a14:compatExt spid="_x0000_s105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137160</xdr:rowOff>
        </xdr:from>
        <xdr:to>
          <xdr:col>15</xdr:col>
          <xdr:colOff>251460</xdr:colOff>
          <xdr:row>31</xdr:row>
          <xdr:rowOff>137160</xdr:rowOff>
        </xdr:to>
        <xdr:sp macro="" textlink="">
          <xdr:nvSpPr>
            <xdr:cNvPr id="1059" name="Group Box 35" hidden="1">
              <a:extLst>
                <a:ext uri="{63B3BB69-23CF-44E3-9099-C40C66FF867C}">
                  <a14:compatExt spid="_x0000_s105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28</xdr:row>
          <xdr:rowOff>0</xdr:rowOff>
        </xdr:from>
        <xdr:to>
          <xdr:col>21</xdr:col>
          <xdr:colOff>342900</xdr:colOff>
          <xdr:row>28</xdr:row>
          <xdr:rowOff>190500</xdr:rowOff>
        </xdr:to>
        <xdr:sp macro="" textlink="">
          <xdr:nvSpPr>
            <xdr:cNvPr id="1071" name="Option Button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29</xdr:row>
          <xdr:rowOff>0</xdr:rowOff>
        </xdr:from>
        <xdr:to>
          <xdr:col>14</xdr:col>
          <xdr:colOff>0</xdr:colOff>
          <xdr:row>29</xdr:row>
          <xdr:rowOff>160020</xdr:rowOff>
        </xdr:to>
        <xdr:sp macro="" textlink="">
          <xdr:nvSpPr>
            <xdr:cNvPr id="1074" name="Option Button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30</xdr:row>
          <xdr:rowOff>0</xdr:rowOff>
        </xdr:from>
        <xdr:to>
          <xdr:col>14</xdr:col>
          <xdr:colOff>0</xdr:colOff>
          <xdr:row>30</xdr:row>
          <xdr:rowOff>160020</xdr:rowOff>
        </xdr:to>
        <xdr:sp macro="" textlink="">
          <xdr:nvSpPr>
            <xdr:cNvPr id="1075" name="Option Button 51" hidden="1">
              <a:extLst>
                <a:ext uri="{63B3BB69-23CF-44E3-9099-C40C66FF867C}">
                  <a14:compatExt spid="_x0000_s1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21</xdr:row>
          <xdr:rowOff>175260</xdr:rowOff>
        </xdr:from>
        <xdr:to>
          <xdr:col>22</xdr:col>
          <xdr:colOff>0</xdr:colOff>
          <xdr:row>22</xdr:row>
          <xdr:rowOff>213360</xdr:rowOff>
        </xdr:to>
        <xdr:sp macro="" textlink="">
          <xdr:nvSpPr>
            <xdr:cNvPr id="1080" name="Option Button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106680</xdr:rowOff>
        </xdr:from>
        <xdr:to>
          <xdr:col>14</xdr:col>
          <xdr:colOff>266700</xdr:colOff>
          <xdr:row>23</xdr:row>
          <xdr:rowOff>68580</xdr:rowOff>
        </xdr:to>
        <xdr:sp macro="" textlink="">
          <xdr:nvSpPr>
            <xdr:cNvPr id="1082" name="Group Box 58" hidden="1">
              <a:extLst>
                <a:ext uri="{63B3BB69-23CF-44E3-9099-C40C66FF867C}">
                  <a14:compatExt spid="_x0000_s108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21</xdr:row>
          <xdr:rowOff>0</xdr:rowOff>
        </xdr:from>
        <xdr:to>
          <xdr:col>14</xdr:col>
          <xdr:colOff>0</xdr:colOff>
          <xdr:row>22</xdr:row>
          <xdr:rowOff>68580</xdr:rowOff>
        </xdr:to>
        <xdr:sp macro="" textlink="">
          <xdr:nvSpPr>
            <xdr:cNvPr id="1083" name="Option Button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21</xdr:row>
          <xdr:rowOff>182880</xdr:rowOff>
        </xdr:from>
        <xdr:to>
          <xdr:col>14</xdr:col>
          <xdr:colOff>0</xdr:colOff>
          <xdr:row>23</xdr:row>
          <xdr:rowOff>7620</xdr:rowOff>
        </xdr:to>
        <xdr:sp macro="" textlink="">
          <xdr:nvSpPr>
            <xdr:cNvPr id="1084" name="Option Button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14</xdr:col>
          <xdr:colOff>403860</xdr:colOff>
          <xdr:row>27</xdr:row>
          <xdr:rowOff>30480</xdr:rowOff>
        </xdr:to>
        <xdr:sp macro="" textlink="">
          <xdr:nvSpPr>
            <xdr:cNvPr id="1085" name="Group Box 61" hidden="1">
              <a:extLst>
                <a:ext uri="{63B3BB69-23CF-44E3-9099-C40C66FF867C}">
                  <a14:compatExt spid="_x0000_s108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25</xdr:row>
          <xdr:rowOff>0</xdr:rowOff>
        </xdr:from>
        <xdr:to>
          <xdr:col>13</xdr:col>
          <xdr:colOff>228600</xdr:colOff>
          <xdr:row>25</xdr:row>
          <xdr:rowOff>175260</xdr:rowOff>
        </xdr:to>
        <xdr:sp macro="" textlink="">
          <xdr:nvSpPr>
            <xdr:cNvPr id="1087" name="Option Button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30480</xdr:rowOff>
        </xdr:from>
        <xdr:to>
          <xdr:col>13</xdr:col>
          <xdr:colOff>236220</xdr:colOff>
          <xdr:row>27</xdr:row>
          <xdr:rowOff>0</xdr:rowOff>
        </xdr:to>
        <xdr:sp macro="" textlink="">
          <xdr:nvSpPr>
            <xdr:cNvPr id="1088" name="Option Button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24</xdr:row>
          <xdr:rowOff>182880</xdr:rowOff>
        </xdr:from>
        <xdr:to>
          <xdr:col>22</xdr:col>
          <xdr:colOff>83820</xdr:colOff>
          <xdr:row>27</xdr:row>
          <xdr:rowOff>182880</xdr:rowOff>
        </xdr:to>
        <xdr:sp macro="" textlink="">
          <xdr:nvSpPr>
            <xdr:cNvPr id="1115" name="Group Box 91" hidden="1">
              <a:extLst>
                <a:ext uri="{63B3BB69-23CF-44E3-9099-C40C66FF867C}">
                  <a14:compatExt spid="_x0000_s111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121920</xdr:colOff>
          <xdr:row>25</xdr:row>
          <xdr:rowOff>0</xdr:rowOff>
        </xdr:from>
        <xdr:to>
          <xdr:col>22</xdr:col>
          <xdr:colOff>0</xdr:colOff>
          <xdr:row>26</xdr:row>
          <xdr:rowOff>38100</xdr:rowOff>
        </xdr:to>
        <xdr:sp macro="" textlink="">
          <xdr:nvSpPr>
            <xdr:cNvPr id="1116" name="Option Button 92" hidden="1">
              <a:extLst>
                <a:ext uri="{63B3BB69-23CF-44E3-9099-C40C66FF867C}">
                  <a14:compatExt spid="_x0000_s1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121920</xdr:colOff>
          <xdr:row>25</xdr:row>
          <xdr:rowOff>160020</xdr:rowOff>
        </xdr:from>
        <xdr:to>
          <xdr:col>22</xdr:col>
          <xdr:colOff>0</xdr:colOff>
          <xdr:row>27</xdr:row>
          <xdr:rowOff>0</xdr:rowOff>
        </xdr:to>
        <xdr:sp macro="" textlink="">
          <xdr:nvSpPr>
            <xdr:cNvPr id="1117" name="Option Button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403860</xdr:colOff>
          <xdr:row>32</xdr:row>
          <xdr:rowOff>0</xdr:rowOff>
        </xdr:from>
        <xdr:to>
          <xdr:col>3</xdr:col>
          <xdr:colOff>76200</xdr:colOff>
          <xdr:row>35</xdr:row>
          <xdr:rowOff>236220</xdr:rowOff>
        </xdr:to>
        <xdr:sp macro="" textlink="">
          <xdr:nvSpPr>
            <xdr:cNvPr id="1126" name="Group Box 102" hidden="1">
              <a:extLst>
                <a:ext uri="{63B3BB69-23CF-44E3-9099-C40C66FF867C}">
                  <a14:compatExt spid="_x0000_s1126"/>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32</xdr:row>
          <xdr:rowOff>0</xdr:rowOff>
        </xdr:from>
        <xdr:to>
          <xdr:col>3</xdr:col>
          <xdr:colOff>0</xdr:colOff>
          <xdr:row>32</xdr:row>
          <xdr:rowOff>213360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0</xdr:rowOff>
        </xdr:from>
        <xdr:to>
          <xdr:col>3</xdr:col>
          <xdr:colOff>0</xdr:colOff>
          <xdr:row>33</xdr:row>
          <xdr:rowOff>213360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33</xdr:row>
          <xdr:rowOff>228600</xdr:rowOff>
        </xdr:from>
        <xdr:to>
          <xdr:col>3</xdr:col>
          <xdr:colOff>0</xdr:colOff>
          <xdr:row>35</xdr:row>
          <xdr:rowOff>30480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35</xdr:row>
          <xdr:rowOff>7620</xdr:rowOff>
        </xdr:from>
        <xdr:to>
          <xdr:col>3</xdr:col>
          <xdr:colOff>0</xdr:colOff>
          <xdr:row>35</xdr:row>
          <xdr:rowOff>213360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33</xdr:row>
          <xdr:rowOff>175260</xdr:rowOff>
        </xdr:from>
        <xdr:to>
          <xdr:col>14</xdr:col>
          <xdr:colOff>121920</xdr:colOff>
          <xdr:row>36</xdr:row>
          <xdr:rowOff>99060</xdr:rowOff>
        </xdr:to>
        <xdr:sp macro="" textlink="">
          <xdr:nvSpPr>
            <xdr:cNvPr id="1131" name="Group Box 107" hidden="1">
              <a:extLst>
                <a:ext uri="{63B3BB69-23CF-44E3-9099-C40C66FF867C}">
                  <a14:compatExt spid="_x0000_s113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33</xdr:row>
          <xdr:rowOff>175260</xdr:rowOff>
        </xdr:from>
        <xdr:to>
          <xdr:col>14</xdr:col>
          <xdr:colOff>0</xdr:colOff>
          <xdr:row>35</xdr:row>
          <xdr:rowOff>0</xdr:rowOff>
        </xdr:to>
        <xdr:sp macro="" textlink="">
          <xdr:nvSpPr>
            <xdr:cNvPr id="1140" name="Option Button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68580</xdr:colOff>
          <xdr:row>35</xdr:row>
          <xdr:rowOff>0</xdr:rowOff>
        </xdr:from>
        <xdr:to>
          <xdr:col>14</xdr:col>
          <xdr:colOff>0</xdr:colOff>
          <xdr:row>35</xdr:row>
          <xdr:rowOff>228600</xdr:rowOff>
        </xdr:to>
        <xdr:sp macro="" textlink="">
          <xdr:nvSpPr>
            <xdr:cNvPr id="1141" name="Option Button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137160</xdr:colOff>
          <xdr:row>29</xdr:row>
          <xdr:rowOff>0</xdr:rowOff>
        </xdr:from>
        <xdr:to>
          <xdr:col>22</xdr:col>
          <xdr:colOff>60960</xdr:colOff>
          <xdr:row>29</xdr:row>
          <xdr:rowOff>220980</xdr:rowOff>
        </xdr:to>
        <xdr:sp macro="" textlink="">
          <xdr:nvSpPr>
            <xdr:cNvPr id="1142" name="Option Button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xdr:row>
          <xdr:rowOff>198120</xdr:rowOff>
        </xdr:from>
        <xdr:to>
          <xdr:col>23</xdr:col>
          <xdr:colOff>220980</xdr:colOff>
          <xdr:row>23</xdr:row>
          <xdr:rowOff>38100</xdr:rowOff>
        </xdr:to>
        <xdr:sp macro="" textlink="">
          <xdr:nvSpPr>
            <xdr:cNvPr id="1144" name="Group Box 120" hidden="1">
              <a:extLst>
                <a:ext uri="{63B3BB69-23CF-44E3-9099-C40C66FF867C}">
                  <a14:compatExt spid="_x0000_s114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31</xdr:row>
          <xdr:rowOff>182880</xdr:rowOff>
        </xdr:from>
        <xdr:to>
          <xdr:col>23</xdr:col>
          <xdr:colOff>30480</xdr:colOff>
          <xdr:row>35</xdr:row>
          <xdr:rowOff>60960</xdr:rowOff>
        </xdr:to>
        <xdr:sp macro="" textlink="">
          <xdr:nvSpPr>
            <xdr:cNvPr id="1149" name="Group Box 125" hidden="1">
              <a:extLst>
                <a:ext uri="{63B3BB69-23CF-44E3-9099-C40C66FF867C}">
                  <a14:compatExt spid="_x0000_s114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190500</xdr:rowOff>
        </xdr:from>
        <xdr:to>
          <xdr:col>3</xdr:col>
          <xdr:colOff>38100</xdr:colOff>
          <xdr:row>25</xdr:row>
          <xdr:rowOff>7620</xdr:rowOff>
        </xdr:to>
        <xdr:sp macro="" textlink="">
          <xdr:nvSpPr>
            <xdr:cNvPr id="1170" name="Option Button 146" hidden="1">
              <a:extLst>
                <a:ext uri="{63B3BB69-23CF-44E3-9099-C40C66FF867C}">
                  <a14:compatExt spid="_x0000_s1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24</xdr:row>
          <xdr:rowOff>182880</xdr:rowOff>
        </xdr:from>
        <xdr:to>
          <xdr:col>3</xdr:col>
          <xdr:colOff>60960</xdr:colOff>
          <xdr:row>26</xdr:row>
          <xdr:rowOff>30480</xdr:rowOff>
        </xdr:to>
        <xdr:sp macro="" textlink="">
          <xdr:nvSpPr>
            <xdr:cNvPr id="1171" name="Option Button 147" hidden="1">
              <a:extLst>
                <a:ext uri="{63B3BB69-23CF-44E3-9099-C40C66FF867C}">
                  <a14:compatExt spid="_x0000_s1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251460</xdr:colOff>
          <xdr:row>27</xdr:row>
          <xdr:rowOff>30480</xdr:rowOff>
        </xdr:from>
        <xdr:to>
          <xdr:col>4</xdr:col>
          <xdr:colOff>381000</xdr:colOff>
          <xdr:row>30</xdr:row>
          <xdr:rowOff>106680</xdr:rowOff>
        </xdr:to>
        <xdr:sp macro="" textlink="">
          <xdr:nvSpPr>
            <xdr:cNvPr id="1174" name="Group Box 150" hidden="1">
              <a:extLst>
                <a:ext uri="{63B3BB69-23CF-44E3-9099-C40C66FF867C}">
                  <a14:compatExt spid="_x0000_s11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27</xdr:row>
          <xdr:rowOff>213360</xdr:rowOff>
        </xdr:from>
        <xdr:to>
          <xdr:col>3</xdr:col>
          <xdr:colOff>38100</xdr:colOff>
          <xdr:row>29</xdr:row>
          <xdr:rowOff>0</xdr:rowOff>
        </xdr:to>
        <xdr:sp macro="" textlink="">
          <xdr:nvSpPr>
            <xdr:cNvPr id="1175" name="Option Button 151" hidden="1">
              <a:extLst>
                <a:ext uri="{63B3BB69-23CF-44E3-9099-C40C66FF867C}">
                  <a14:compatExt spid="_x0000_s1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xdr:colOff>
          <xdr:row>29</xdr:row>
          <xdr:rowOff>0</xdr:rowOff>
        </xdr:from>
        <xdr:to>
          <xdr:col>3</xdr:col>
          <xdr:colOff>30480</xdr:colOff>
          <xdr:row>30</xdr:row>
          <xdr:rowOff>7620</xdr:rowOff>
        </xdr:to>
        <xdr:sp macro="" textlink="">
          <xdr:nvSpPr>
            <xdr:cNvPr id="1176" name="Option Button 152" hidden="1">
              <a:extLst>
                <a:ext uri="{63B3BB69-23CF-44E3-9099-C40C66FF867C}">
                  <a14:compatExt spid="_x0000_s1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22</xdr:col>
      <xdr:colOff>47625</xdr:colOff>
      <xdr:row>1</xdr:row>
      <xdr:rowOff>114300</xdr:rowOff>
    </xdr:to>
    <xdr:sp macro="" textlink="">
      <xdr:nvSpPr>
        <xdr:cNvPr id="2" name="Rectangle 365"/>
        <xdr:cNvSpPr>
          <a:spLocks noChangeArrowheads="1"/>
        </xdr:cNvSpPr>
      </xdr:nvSpPr>
      <xdr:spPr bwMode="auto">
        <a:xfrm>
          <a:off x="85725" y="66675"/>
          <a:ext cx="184785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846891</xdr:colOff>
      <xdr:row>1</xdr:row>
      <xdr:rowOff>9525</xdr:rowOff>
    </xdr:to>
    <xdr:sp macro="" textlink="">
      <xdr:nvSpPr>
        <xdr:cNvPr id="9" name="Rounded Rectangle 8">
          <a:hlinkClick xmlns:r="http://schemas.openxmlformats.org/officeDocument/2006/relationships" r:id="rId1" tooltip="Click"/>
        </xdr:cNvPr>
        <xdr:cNvSpPr/>
      </xdr:nvSpPr>
      <xdr:spPr>
        <a:xfrm>
          <a:off x="174625" y="142875"/>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76199</xdr:colOff>
      <xdr:row>1</xdr:row>
      <xdr:rowOff>152399</xdr:rowOff>
    </xdr:from>
    <xdr:to>
      <xdr:col>13</xdr:col>
      <xdr:colOff>428625</xdr:colOff>
      <xdr:row>3</xdr:row>
      <xdr:rowOff>0</xdr:rowOff>
    </xdr:to>
    <xdr:sp macro="" textlink="">
      <xdr:nvSpPr>
        <xdr:cNvPr id="10" name="Rounded Rectangle 6"/>
        <xdr:cNvSpPr>
          <a:spLocks noChangeArrowheads="1"/>
        </xdr:cNvSpPr>
      </xdr:nvSpPr>
      <xdr:spPr bwMode="auto">
        <a:xfrm>
          <a:off x="142874" y="514349"/>
          <a:ext cx="10610851" cy="6381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Provide planned annual demand savings, and planned annual and planned lifetime energy savings.  Provide information on the interactive</a:t>
          </a:r>
          <a:r>
            <a:rPr lang="en-US" sz="1100" baseline="0">
              <a:effectLst/>
              <a:latin typeface="+mn-lt"/>
              <a:ea typeface="+mn-ea"/>
              <a:cs typeface="+mn-cs"/>
            </a:rPr>
            <a:t> effects included in each program.  </a:t>
          </a:r>
          <a:r>
            <a:rPr lang="en-US" sz="1100">
              <a:effectLst/>
              <a:latin typeface="+mn-lt"/>
              <a:ea typeface="+mn-ea"/>
              <a:cs typeface="+mn-cs"/>
            </a:rPr>
            <a:t>Click the “Planned Net-to-Gross” button to input NTG values.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1922145</xdr:colOff>
      <xdr:row>0</xdr:row>
      <xdr:rowOff>95250</xdr:rowOff>
    </xdr:from>
    <xdr:to>
      <xdr:col>7</xdr:col>
      <xdr:colOff>729601</xdr:colOff>
      <xdr:row>1</xdr:row>
      <xdr:rowOff>107441</xdr:rowOff>
    </xdr:to>
    <xdr:sp macro="" textlink="Titles!B5">
      <xdr:nvSpPr>
        <xdr:cNvPr id="12" name="TextBox 11"/>
        <xdr:cNvSpPr txBox="1"/>
      </xdr:nvSpPr>
      <xdr:spPr>
        <a:xfrm>
          <a:off x="2236470" y="95250"/>
          <a:ext cx="4522456"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35AD6F95-44B8-4F35-A1FD-1B719BAD0A36}" type="TxLink">
            <a:rPr lang="en-US" sz="1800" b="0" i="0" u="none" strike="noStrike">
              <a:solidFill>
                <a:srgbClr val="000000"/>
              </a:solidFill>
              <a:latin typeface="Calibri"/>
            </a:rPr>
            <a:pPr algn="ctr"/>
            <a:t>Planned Program Savings</a:t>
          </a:fld>
          <a:endParaRPr lang="en-US" sz="1800" b="0"/>
        </a:p>
      </xdr:txBody>
    </xdr:sp>
    <xdr:clientData/>
  </xdr:twoCellAnchor>
  <xdr:twoCellAnchor editAs="absolute">
    <xdr:from>
      <xdr:col>2</xdr:col>
      <xdr:colOff>295274</xdr:colOff>
      <xdr:row>4</xdr:row>
      <xdr:rowOff>9524</xdr:rowOff>
    </xdr:from>
    <xdr:to>
      <xdr:col>2</xdr:col>
      <xdr:colOff>1778000</xdr:colOff>
      <xdr:row>5</xdr:row>
      <xdr:rowOff>50800</xdr:rowOff>
    </xdr:to>
    <xdr:sp macro="" textlink="">
      <xdr:nvSpPr>
        <xdr:cNvPr id="15" name="Rounded Rectangle 14">
          <a:hlinkClick xmlns:r="http://schemas.openxmlformats.org/officeDocument/2006/relationships" r:id="rId2" tooltip="Click"/>
        </xdr:cNvPr>
        <xdr:cNvSpPr/>
      </xdr:nvSpPr>
      <xdr:spPr>
        <a:xfrm>
          <a:off x="609599" y="1323974"/>
          <a:ext cx="1482726" cy="260351"/>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baseline="0">
              <a:solidFill>
                <a:sysClr val="windowText" lastClr="000000"/>
              </a:solidFill>
            </a:rPr>
            <a:t>Savings Reconciliation</a:t>
          </a:r>
          <a:endParaRPr lang="en-US" sz="1000" b="1">
            <a:solidFill>
              <a:sysClr val="windowText" lastClr="000000"/>
            </a:solidFill>
          </a:endParaRPr>
        </a:p>
      </xdr:txBody>
    </xdr:sp>
    <xdr:clientData/>
  </xdr:twoCellAnchor>
  <xdr:twoCellAnchor editAs="absolute">
    <xdr:from>
      <xdr:col>10</xdr:col>
      <xdr:colOff>111125</xdr:colOff>
      <xdr:row>4</xdr:row>
      <xdr:rowOff>3175</xdr:rowOff>
    </xdr:from>
    <xdr:to>
      <xdr:col>12</xdr:col>
      <xdr:colOff>34925</xdr:colOff>
      <xdr:row>5</xdr:row>
      <xdr:rowOff>317500</xdr:rowOff>
    </xdr:to>
    <xdr:sp macro="" textlink="">
      <xdr:nvSpPr>
        <xdr:cNvPr id="16" name="Rounded Rectangle 15">
          <a:hlinkClick xmlns:r="http://schemas.openxmlformats.org/officeDocument/2006/relationships" r:id="rId3" tooltip="Click"/>
        </xdr:cNvPr>
        <xdr:cNvSpPr/>
      </xdr:nvSpPr>
      <xdr:spPr>
        <a:xfrm>
          <a:off x="9436100" y="1317625"/>
          <a:ext cx="733425" cy="533400"/>
        </a:xfrm>
        <a:prstGeom prst="roundRect">
          <a:avLst/>
        </a:prstGeom>
        <a:solidFill>
          <a:srgbClr val="FFFFCC"/>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Planned Net-to-Gross</a:t>
          </a:r>
          <a:endParaRPr lang="en-US" sz="800" b="1">
            <a:solidFill>
              <a:sysClr val="windowText" lastClr="000000"/>
            </a:solidFill>
          </a:endParaRP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0</xdr:row>
      <xdr:rowOff>57150</xdr:rowOff>
    </xdr:from>
    <xdr:to>
      <xdr:col>14</xdr:col>
      <xdr:colOff>0</xdr:colOff>
      <xdr:row>0</xdr:row>
      <xdr:rowOff>476250</xdr:rowOff>
    </xdr:to>
    <xdr:sp macro="" textlink="">
      <xdr:nvSpPr>
        <xdr:cNvPr id="2" name="Rectangle 365"/>
        <xdr:cNvSpPr>
          <a:spLocks noChangeArrowheads="1"/>
        </xdr:cNvSpPr>
      </xdr:nvSpPr>
      <xdr:spPr bwMode="auto">
        <a:xfrm>
          <a:off x="76200" y="57150"/>
          <a:ext cx="205835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9525</xdr:colOff>
      <xdr:row>0</xdr:row>
      <xdr:rowOff>57150</xdr:rowOff>
    </xdr:from>
    <xdr:to>
      <xdr:col>12</xdr:col>
      <xdr:colOff>0</xdr:colOff>
      <xdr:row>0</xdr:row>
      <xdr:rowOff>476250</xdr:rowOff>
    </xdr:to>
    <xdr:sp macro="" textlink="">
      <xdr:nvSpPr>
        <xdr:cNvPr id="2" name="Rectangle 365"/>
        <xdr:cNvSpPr>
          <a:spLocks noChangeArrowheads="1"/>
        </xdr:cNvSpPr>
      </xdr:nvSpPr>
      <xdr:spPr bwMode="auto">
        <a:xfrm>
          <a:off x="76200" y="57150"/>
          <a:ext cx="202692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9525</xdr:colOff>
      <xdr:row>0</xdr:row>
      <xdr:rowOff>57150</xdr:rowOff>
    </xdr:from>
    <xdr:to>
      <xdr:col>9</xdr:col>
      <xdr:colOff>0</xdr:colOff>
      <xdr:row>0</xdr:row>
      <xdr:rowOff>476250</xdr:rowOff>
    </xdr:to>
    <xdr:sp macro="" textlink="">
      <xdr:nvSpPr>
        <xdr:cNvPr id="2" name="Rectangle 365"/>
        <xdr:cNvSpPr>
          <a:spLocks noChangeArrowheads="1"/>
        </xdr:cNvSpPr>
      </xdr:nvSpPr>
      <xdr:spPr bwMode="auto">
        <a:xfrm>
          <a:off x="76200" y="57150"/>
          <a:ext cx="175260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1</xdr:col>
      <xdr:colOff>19050</xdr:colOff>
      <xdr:row>0</xdr:row>
      <xdr:rowOff>57150</xdr:rowOff>
    </xdr:from>
    <xdr:to>
      <xdr:col>20</xdr:col>
      <xdr:colOff>0</xdr:colOff>
      <xdr:row>0</xdr:row>
      <xdr:rowOff>476250</xdr:rowOff>
    </xdr:to>
    <xdr:sp macro="" textlink="">
      <xdr:nvSpPr>
        <xdr:cNvPr id="2" name="Rectangle 365"/>
        <xdr:cNvSpPr>
          <a:spLocks noChangeArrowheads="1"/>
        </xdr:cNvSpPr>
      </xdr:nvSpPr>
      <xdr:spPr bwMode="auto">
        <a:xfrm>
          <a:off x="85725" y="57150"/>
          <a:ext cx="119253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7</xdr:col>
      <xdr:colOff>11373</xdr:colOff>
      <xdr:row>0</xdr:row>
      <xdr:rowOff>437020</xdr:rowOff>
    </xdr:to>
    <xdr:sp macro="" textlink="">
      <xdr:nvSpPr>
        <xdr:cNvPr id="4" name="TextBox 3"/>
        <xdr:cNvSpPr txBox="1"/>
      </xdr:nvSpPr>
      <xdr:spPr>
        <a:xfrm>
          <a:off x="1706881"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447675</xdr:colOff>
      <xdr:row>11</xdr:row>
      <xdr:rowOff>152399</xdr:rowOff>
    </xdr:from>
    <xdr:to>
      <xdr:col>19</xdr:col>
      <xdr:colOff>152400</xdr:colOff>
      <xdr:row>33</xdr:row>
      <xdr:rowOff>114300</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4.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15</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7</xdr:col>
      <xdr:colOff>11373</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457200</xdr:colOff>
      <xdr:row>11</xdr:row>
      <xdr:rowOff>28574</xdr:rowOff>
    </xdr:from>
    <xdr:to>
      <xdr:col>14</xdr:col>
      <xdr:colOff>219075</xdr:colOff>
      <xdr:row>29</xdr:row>
      <xdr:rowOff>57149</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19050</xdr:colOff>
      <xdr:row>0</xdr:row>
      <xdr:rowOff>57150</xdr:rowOff>
    </xdr:from>
    <xdr:to>
      <xdr:col>9</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6</xdr:col>
      <xdr:colOff>459048</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333375</xdr:colOff>
      <xdr:row>11</xdr:row>
      <xdr:rowOff>104774</xdr:rowOff>
    </xdr:from>
    <xdr:to>
      <xdr:col>8</xdr:col>
      <xdr:colOff>514350</xdr:colOff>
      <xdr:row>29</xdr:row>
      <xdr:rowOff>133349</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14</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7</xdr:col>
      <xdr:colOff>11373</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85725</xdr:colOff>
      <xdr:row>11</xdr:row>
      <xdr:rowOff>142874</xdr:rowOff>
    </xdr:from>
    <xdr:to>
      <xdr:col>12</xdr:col>
      <xdr:colOff>771525</xdr:colOff>
      <xdr:row>30</xdr:row>
      <xdr:rowOff>9524</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19050</xdr:colOff>
      <xdr:row>0</xdr:row>
      <xdr:rowOff>57150</xdr:rowOff>
    </xdr:from>
    <xdr:to>
      <xdr:col>7</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6</xdr:col>
      <xdr:colOff>373323</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504824</xdr:colOff>
      <xdr:row>11</xdr:row>
      <xdr:rowOff>133349</xdr:rowOff>
    </xdr:from>
    <xdr:to>
      <xdr:col>6</xdr:col>
      <xdr:colOff>866774</xdr:colOff>
      <xdr:row>29</xdr:row>
      <xdr:rowOff>161924</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11</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7</xdr:col>
      <xdr:colOff>11373</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323850</xdr:colOff>
      <xdr:row>11</xdr:row>
      <xdr:rowOff>142874</xdr:rowOff>
    </xdr:from>
    <xdr:to>
      <xdr:col>10</xdr:col>
      <xdr:colOff>104775</xdr:colOff>
      <xdr:row>30</xdr:row>
      <xdr:rowOff>9524</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19050</xdr:colOff>
      <xdr:row>0</xdr:row>
      <xdr:rowOff>57150</xdr:rowOff>
    </xdr:from>
    <xdr:to>
      <xdr:col>6</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7</xdr:col>
      <xdr:colOff>144723</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9525</xdr:colOff>
      <xdr:row>12</xdr:row>
      <xdr:rowOff>95249</xdr:rowOff>
    </xdr:from>
    <xdr:to>
      <xdr:col>6</xdr:col>
      <xdr:colOff>38100</xdr:colOff>
      <xdr:row>30</xdr:row>
      <xdr:rowOff>123824</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18</xdr:col>
      <xdr:colOff>0</xdr:colOff>
      <xdr:row>1</xdr:row>
      <xdr:rowOff>114300</xdr:rowOff>
    </xdr:to>
    <xdr:sp macro="" textlink="">
      <xdr:nvSpPr>
        <xdr:cNvPr id="2" name="Rectangle 365"/>
        <xdr:cNvSpPr>
          <a:spLocks noChangeArrowheads="1"/>
        </xdr:cNvSpPr>
      </xdr:nvSpPr>
      <xdr:spPr bwMode="auto">
        <a:xfrm>
          <a:off x="85725" y="66675"/>
          <a:ext cx="150209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846891</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476250</xdr:colOff>
      <xdr:row>2</xdr:row>
      <xdr:rowOff>9526</xdr:rowOff>
    </xdr:to>
    <xdr:sp macro="" textlink="">
      <xdr:nvSpPr>
        <xdr:cNvPr id="4" name="Rounded Rectangle 6"/>
        <xdr:cNvSpPr>
          <a:spLocks noChangeArrowheads="1"/>
        </xdr:cNvSpPr>
      </xdr:nvSpPr>
      <xdr:spPr bwMode="auto">
        <a:xfrm>
          <a:off x="142875" y="514349"/>
          <a:ext cx="10753725" cy="55245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Provide planned annual demand savings, and planned annual and planned lifetime energy savings.  Click the “Planned Net-to-Gross” button to input NTG values.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1922145</xdr:colOff>
      <xdr:row>0</xdr:row>
      <xdr:rowOff>66675</xdr:rowOff>
    </xdr:from>
    <xdr:to>
      <xdr:col>8</xdr:col>
      <xdr:colOff>129526</xdr:colOff>
      <xdr:row>1</xdr:row>
      <xdr:rowOff>78866</xdr:rowOff>
    </xdr:to>
    <xdr:sp macro="" textlink="Titles!B5">
      <xdr:nvSpPr>
        <xdr:cNvPr id="6" name="TextBox 5"/>
        <xdr:cNvSpPr txBox="1"/>
      </xdr:nvSpPr>
      <xdr:spPr>
        <a:xfrm>
          <a:off x="2236470" y="66675"/>
          <a:ext cx="4522456"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35AD6F95-44B8-4F35-A1FD-1B719BAD0A36}" type="TxLink">
            <a:rPr lang="en-US" sz="1800" b="0" i="0" u="none" strike="noStrike">
              <a:solidFill>
                <a:srgbClr val="000000"/>
              </a:solidFill>
              <a:latin typeface="Calibri"/>
            </a:rPr>
            <a:pPr algn="ctr"/>
            <a:t>Planned Program Savings</a:t>
          </a:fld>
          <a:endParaRPr lang="en-US" sz="1800" b="0"/>
        </a:p>
      </xdr:txBody>
    </xdr:sp>
    <xdr:clientData/>
  </xdr:twoCellAnchor>
  <xdr:twoCellAnchor editAs="absolute">
    <xdr:from>
      <xdr:col>2</xdr:col>
      <xdr:colOff>295274</xdr:colOff>
      <xdr:row>4</xdr:row>
      <xdr:rowOff>9524</xdr:rowOff>
    </xdr:from>
    <xdr:to>
      <xdr:col>2</xdr:col>
      <xdr:colOff>1778000</xdr:colOff>
      <xdr:row>5</xdr:row>
      <xdr:rowOff>50800</xdr:rowOff>
    </xdr:to>
    <xdr:sp macro="" textlink="">
      <xdr:nvSpPr>
        <xdr:cNvPr id="7" name="Rounded Rectangle 6">
          <a:hlinkClick xmlns:r="http://schemas.openxmlformats.org/officeDocument/2006/relationships" r:id="rId2" tooltip="Click"/>
        </xdr:cNvPr>
        <xdr:cNvSpPr/>
      </xdr:nvSpPr>
      <xdr:spPr>
        <a:xfrm>
          <a:off x="609599" y="1323974"/>
          <a:ext cx="1482726" cy="260351"/>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baseline="0">
              <a:solidFill>
                <a:sysClr val="windowText" lastClr="000000"/>
              </a:solidFill>
            </a:rPr>
            <a:t>Savings Reconciliation</a:t>
          </a:r>
          <a:endParaRPr lang="en-US" sz="1000" b="1">
            <a:solidFill>
              <a:sysClr val="windowText" lastClr="000000"/>
            </a:solidFill>
          </a:endParaRPr>
        </a:p>
      </xdr:txBody>
    </xdr:sp>
    <xdr:clientData/>
  </xdr:twoCellAnchor>
  <xdr:twoCellAnchor editAs="absolute">
    <xdr:from>
      <xdr:col>6</xdr:col>
      <xdr:colOff>95250</xdr:colOff>
      <xdr:row>3</xdr:row>
      <xdr:rowOff>47625</xdr:rowOff>
    </xdr:from>
    <xdr:to>
      <xdr:col>8</xdr:col>
      <xdr:colOff>19050</xdr:colOff>
      <xdr:row>5</xdr:row>
      <xdr:rowOff>200025</xdr:rowOff>
    </xdr:to>
    <xdr:sp macro="" textlink="">
      <xdr:nvSpPr>
        <xdr:cNvPr id="9" name="Rounded Rectangle 8">
          <a:hlinkClick xmlns:r="http://schemas.openxmlformats.org/officeDocument/2006/relationships" r:id="rId3" tooltip="Click"/>
        </xdr:cNvPr>
        <xdr:cNvSpPr/>
      </xdr:nvSpPr>
      <xdr:spPr>
        <a:xfrm>
          <a:off x="5915025" y="1200150"/>
          <a:ext cx="733425" cy="533400"/>
        </a:xfrm>
        <a:prstGeom prst="roundRect">
          <a:avLst/>
        </a:prstGeom>
        <a:solidFill>
          <a:srgbClr val="FFFFCC"/>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Planned Net-to-Gross</a:t>
          </a:r>
          <a:endParaRPr lang="en-US" sz="800" b="1">
            <a:solidFill>
              <a:sysClr val="windowText" lastClr="000000"/>
            </a:solidFill>
          </a:endParaRP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19050</xdr:colOff>
      <xdr:row>0</xdr:row>
      <xdr:rowOff>57150</xdr:rowOff>
    </xdr:from>
    <xdr:to>
      <xdr:col>5</xdr:col>
      <xdr:colOff>0</xdr:colOff>
      <xdr:row>0</xdr:row>
      <xdr:rowOff>476250</xdr:rowOff>
    </xdr:to>
    <xdr:sp macro="" textlink="">
      <xdr:nvSpPr>
        <xdr:cNvPr id="2" name="Rectangle 365"/>
        <xdr:cNvSpPr>
          <a:spLocks noChangeArrowheads="1"/>
        </xdr:cNvSpPr>
      </xdr:nvSpPr>
      <xdr:spPr bwMode="auto">
        <a:xfrm>
          <a:off x="85725" y="57150"/>
          <a:ext cx="12277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1065710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468631</xdr:colOff>
      <xdr:row>0</xdr:row>
      <xdr:rowOff>86617</xdr:rowOff>
    </xdr:from>
    <xdr:to>
      <xdr:col>7</xdr:col>
      <xdr:colOff>192348</xdr:colOff>
      <xdr:row>0</xdr:row>
      <xdr:rowOff>437020</xdr:rowOff>
    </xdr:to>
    <xdr:sp macro="" textlink="">
      <xdr:nvSpPr>
        <xdr:cNvPr id="4" name="TextBox 3"/>
        <xdr:cNvSpPr txBox="1"/>
      </xdr:nvSpPr>
      <xdr:spPr>
        <a:xfrm>
          <a:off x="1697356" y="86617"/>
          <a:ext cx="301936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6</a:t>
          </a:r>
        </a:p>
      </xdr:txBody>
    </xdr:sp>
    <xdr:clientData/>
  </xdr:twoCellAnchor>
  <xdr:twoCellAnchor>
    <xdr:from>
      <xdr:col>1</xdr:col>
      <xdr:colOff>9524</xdr:colOff>
      <xdr:row>11</xdr:row>
      <xdr:rowOff>9525</xdr:rowOff>
    </xdr:from>
    <xdr:to>
      <xdr:col>5</xdr:col>
      <xdr:colOff>0</xdr:colOff>
      <xdr:row>27</xdr:row>
      <xdr:rowOff>66675</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19050</xdr:colOff>
      <xdr:row>0</xdr:row>
      <xdr:rowOff>57150</xdr:rowOff>
    </xdr:from>
    <xdr:to>
      <xdr:col>22</xdr:col>
      <xdr:colOff>723900</xdr:colOff>
      <xdr:row>0</xdr:row>
      <xdr:rowOff>476250</xdr:rowOff>
    </xdr:to>
    <xdr:sp macro="" textlink="">
      <xdr:nvSpPr>
        <xdr:cNvPr id="2" name="Rectangle 365"/>
        <xdr:cNvSpPr>
          <a:spLocks noChangeArrowheads="1"/>
        </xdr:cNvSpPr>
      </xdr:nvSpPr>
      <xdr:spPr bwMode="auto">
        <a:xfrm>
          <a:off x="85725" y="57150"/>
          <a:ext cx="74485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8202"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527714</xdr:colOff>
      <xdr:row>0</xdr:row>
      <xdr:rowOff>437020</xdr:rowOff>
    </xdr:to>
    <xdr:sp macro="" textlink="">
      <xdr:nvSpPr>
        <xdr:cNvPr id="4" name="TextBox 3"/>
        <xdr:cNvSpPr txBox="1"/>
      </xdr:nvSpPr>
      <xdr:spPr>
        <a:xfrm>
          <a:off x="1706881"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6</xdr:col>
      <xdr:colOff>733424</xdr:colOff>
      <xdr:row>14</xdr:row>
      <xdr:rowOff>0</xdr:rowOff>
    </xdr:from>
    <xdr:to>
      <xdr:col>18</xdr:col>
      <xdr:colOff>190500</xdr:colOff>
      <xdr:row>31</xdr:row>
      <xdr:rowOff>19050</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31</xdr:row>
      <xdr:rowOff>66675</xdr:rowOff>
    </xdr:from>
    <xdr:to>
      <xdr:col>18</xdr:col>
      <xdr:colOff>28575</xdr:colOff>
      <xdr:row>48</xdr:row>
      <xdr:rowOff>28575</xdr:rowOff>
    </xdr:to>
    <xdr:graphicFrame macro="">
      <xdr:nvGraphicFramePr>
        <xdr:cNvPr id="8"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57150</xdr:colOff>
      <xdr:row>48</xdr:row>
      <xdr:rowOff>142875</xdr:rowOff>
    </xdr:from>
    <xdr:to>
      <xdr:col>18</xdr:col>
      <xdr:colOff>28574</xdr:colOff>
      <xdr:row>68</xdr:row>
      <xdr:rowOff>123825</xdr:rowOff>
    </xdr:to>
    <xdr:graphicFrame macro="">
      <xdr:nvGraphicFramePr>
        <xdr:cNvPr id="9"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17</xdr:col>
      <xdr:colOff>0</xdr:colOff>
      <xdr:row>0</xdr:row>
      <xdr:rowOff>476250</xdr:rowOff>
    </xdr:to>
    <xdr:sp macro="" textlink="">
      <xdr:nvSpPr>
        <xdr:cNvPr id="2" name="Rectangle 365"/>
        <xdr:cNvSpPr>
          <a:spLocks noChangeArrowheads="1"/>
        </xdr:cNvSpPr>
      </xdr:nvSpPr>
      <xdr:spPr bwMode="auto">
        <a:xfrm>
          <a:off x="85725" y="57150"/>
          <a:ext cx="121729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86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527714</xdr:colOff>
      <xdr:row>0</xdr:row>
      <xdr:rowOff>437020</xdr:rowOff>
    </xdr:to>
    <xdr:sp macro="" textlink="">
      <xdr:nvSpPr>
        <xdr:cNvPr id="4" name="TextBox 3"/>
        <xdr:cNvSpPr txBox="1"/>
      </xdr:nvSpPr>
      <xdr:spPr>
        <a:xfrm>
          <a:off x="1697356"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7</xdr:col>
      <xdr:colOff>47625</xdr:colOff>
      <xdr:row>13</xdr:row>
      <xdr:rowOff>57150</xdr:rowOff>
    </xdr:from>
    <xdr:to>
      <xdr:col>18</xdr:col>
      <xdr:colOff>333374</xdr:colOff>
      <xdr:row>35</xdr:row>
      <xdr:rowOff>66675</xdr:rowOff>
    </xdr:to>
    <xdr:graphicFrame macro="">
      <xdr:nvGraphicFramePr>
        <xdr:cNvPr id="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19</xdr:col>
      <xdr:colOff>0</xdr:colOff>
      <xdr:row>0</xdr:row>
      <xdr:rowOff>476250</xdr:rowOff>
    </xdr:to>
    <xdr:sp macro="" textlink="">
      <xdr:nvSpPr>
        <xdr:cNvPr id="2" name="Rectangle 365"/>
        <xdr:cNvSpPr>
          <a:spLocks noChangeArrowheads="1"/>
        </xdr:cNvSpPr>
      </xdr:nvSpPr>
      <xdr:spPr bwMode="auto">
        <a:xfrm>
          <a:off x="85725" y="57150"/>
          <a:ext cx="121729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86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527714</xdr:colOff>
      <xdr:row>0</xdr:row>
      <xdr:rowOff>437020</xdr:rowOff>
    </xdr:to>
    <xdr:sp macro="" textlink="">
      <xdr:nvSpPr>
        <xdr:cNvPr id="4" name="TextBox 3"/>
        <xdr:cNvSpPr txBox="1"/>
      </xdr:nvSpPr>
      <xdr:spPr>
        <a:xfrm>
          <a:off x="1697356"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6</xdr:col>
      <xdr:colOff>733423</xdr:colOff>
      <xdr:row>14</xdr:row>
      <xdr:rowOff>0</xdr:rowOff>
    </xdr:from>
    <xdr:to>
      <xdr:col>17</xdr:col>
      <xdr:colOff>419099</xdr:colOff>
      <xdr:row>31</xdr:row>
      <xdr:rowOff>9525</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47624</xdr:colOff>
      <xdr:row>31</xdr:row>
      <xdr:rowOff>66676</xdr:rowOff>
    </xdr:from>
    <xdr:to>
      <xdr:col>17</xdr:col>
      <xdr:colOff>438149</xdr:colOff>
      <xdr:row>48</xdr:row>
      <xdr:rowOff>19051</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57149</xdr:colOff>
      <xdr:row>48</xdr:row>
      <xdr:rowOff>142874</xdr:rowOff>
    </xdr:from>
    <xdr:to>
      <xdr:col>17</xdr:col>
      <xdr:colOff>447674</xdr:colOff>
      <xdr:row>68</xdr:row>
      <xdr:rowOff>152399</xdr:rowOff>
    </xdr:to>
    <xdr:graphicFrame macro="">
      <xdr:nvGraphicFramePr>
        <xdr:cNvPr id="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15</xdr:col>
      <xdr:colOff>0</xdr:colOff>
      <xdr:row>0</xdr:row>
      <xdr:rowOff>476250</xdr:rowOff>
    </xdr:to>
    <xdr:sp macro="" textlink="">
      <xdr:nvSpPr>
        <xdr:cNvPr id="2" name="Rectangle 365"/>
        <xdr:cNvSpPr>
          <a:spLocks noChangeArrowheads="1"/>
        </xdr:cNvSpPr>
      </xdr:nvSpPr>
      <xdr:spPr bwMode="auto">
        <a:xfrm>
          <a:off x="85725" y="57150"/>
          <a:ext cx="85915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86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527714</xdr:colOff>
      <xdr:row>0</xdr:row>
      <xdr:rowOff>437020</xdr:rowOff>
    </xdr:to>
    <xdr:sp macro="" textlink="">
      <xdr:nvSpPr>
        <xdr:cNvPr id="4" name="TextBox 3"/>
        <xdr:cNvSpPr txBox="1"/>
      </xdr:nvSpPr>
      <xdr:spPr>
        <a:xfrm>
          <a:off x="1697356"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4</xdr:col>
      <xdr:colOff>180975</xdr:colOff>
      <xdr:row>20</xdr:row>
      <xdr:rowOff>57150</xdr:rowOff>
    </xdr:from>
    <xdr:to>
      <xdr:col>13</xdr:col>
      <xdr:colOff>390525</xdr:colOff>
      <xdr:row>41</xdr:row>
      <xdr:rowOff>85725</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16</xdr:col>
      <xdr:colOff>723900</xdr:colOff>
      <xdr:row>0</xdr:row>
      <xdr:rowOff>476250</xdr:rowOff>
    </xdr:to>
    <xdr:sp macro="" textlink="">
      <xdr:nvSpPr>
        <xdr:cNvPr id="2" name="Rectangle 365"/>
        <xdr:cNvSpPr>
          <a:spLocks noChangeArrowheads="1"/>
        </xdr:cNvSpPr>
      </xdr:nvSpPr>
      <xdr:spPr bwMode="auto">
        <a:xfrm>
          <a:off x="85725" y="57150"/>
          <a:ext cx="121729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86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451514</xdr:colOff>
      <xdr:row>0</xdr:row>
      <xdr:rowOff>437020</xdr:rowOff>
    </xdr:to>
    <xdr:sp macro="" textlink="">
      <xdr:nvSpPr>
        <xdr:cNvPr id="4" name="TextBox 3"/>
        <xdr:cNvSpPr txBox="1"/>
      </xdr:nvSpPr>
      <xdr:spPr>
        <a:xfrm>
          <a:off x="1697356"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4</xdr:col>
      <xdr:colOff>733423</xdr:colOff>
      <xdr:row>14</xdr:row>
      <xdr:rowOff>0</xdr:rowOff>
    </xdr:from>
    <xdr:to>
      <xdr:col>14</xdr:col>
      <xdr:colOff>495300</xdr:colOff>
      <xdr:row>31</xdr:row>
      <xdr:rowOff>19050</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47624</xdr:colOff>
      <xdr:row>31</xdr:row>
      <xdr:rowOff>66675</xdr:rowOff>
    </xdr:from>
    <xdr:to>
      <xdr:col>14</xdr:col>
      <xdr:colOff>485774</xdr:colOff>
      <xdr:row>48</xdr:row>
      <xdr:rowOff>28575</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57150</xdr:colOff>
      <xdr:row>48</xdr:row>
      <xdr:rowOff>142875</xdr:rowOff>
    </xdr:from>
    <xdr:to>
      <xdr:col>14</xdr:col>
      <xdr:colOff>485775</xdr:colOff>
      <xdr:row>68</xdr:row>
      <xdr:rowOff>123825</xdr:rowOff>
    </xdr:to>
    <xdr:graphicFrame macro="">
      <xdr:nvGraphicFramePr>
        <xdr:cNvPr id="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13</xdr:col>
      <xdr:colOff>0</xdr:colOff>
      <xdr:row>0</xdr:row>
      <xdr:rowOff>476250</xdr:rowOff>
    </xdr:to>
    <xdr:sp macro="" textlink="">
      <xdr:nvSpPr>
        <xdr:cNvPr id="2" name="Rectangle 365"/>
        <xdr:cNvSpPr>
          <a:spLocks noChangeArrowheads="1"/>
        </xdr:cNvSpPr>
      </xdr:nvSpPr>
      <xdr:spPr bwMode="auto">
        <a:xfrm>
          <a:off x="85725" y="57150"/>
          <a:ext cx="83629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86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451514</xdr:colOff>
      <xdr:row>0</xdr:row>
      <xdr:rowOff>437020</xdr:rowOff>
    </xdr:to>
    <xdr:sp macro="" textlink="">
      <xdr:nvSpPr>
        <xdr:cNvPr id="4" name="TextBox 3"/>
        <xdr:cNvSpPr txBox="1"/>
      </xdr:nvSpPr>
      <xdr:spPr>
        <a:xfrm>
          <a:off x="1697356"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5</xdr:col>
      <xdr:colOff>85725</xdr:colOff>
      <xdr:row>13</xdr:row>
      <xdr:rowOff>104775</xdr:rowOff>
    </xdr:from>
    <xdr:to>
      <xdr:col>13</xdr:col>
      <xdr:colOff>28575</xdr:colOff>
      <xdr:row>31</xdr:row>
      <xdr:rowOff>152400</xdr:rowOff>
    </xdr:to>
    <xdr:graphicFrame macro="">
      <xdr:nvGraphicFramePr>
        <xdr:cNvPr id="7"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11</xdr:col>
      <xdr:colOff>0</xdr:colOff>
      <xdr:row>0</xdr:row>
      <xdr:rowOff>476250</xdr:rowOff>
    </xdr:to>
    <xdr:sp macro="" textlink="">
      <xdr:nvSpPr>
        <xdr:cNvPr id="2" name="Rectangle 365"/>
        <xdr:cNvSpPr>
          <a:spLocks noChangeArrowheads="1"/>
        </xdr:cNvSpPr>
      </xdr:nvSpPr>
      <xdr:spPr bwMode="auto">
        <a:xfrm>
          <a:off x="85725" y="57150"/>
          <a:ext cx="60293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373202</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86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4</xdr:col>
      <xdr:colOff>116206</xdr:colOff>
      <xdr:row>0</xdr:row>
      <xdr:rowOff>86617</xdr:rowOff>
    </xdr:from>
    <xdr:to>
      <xdr:col>9</xdr:col>
      <xdr:colOff>451514</xdr:colOff>
      <xdr:row>0</xdr:row>
      <xdr:rowOff>437020</xdr:rowOff>
    </xdr:to>
    <xdr:sp macro="" textlink="">
      <xdr:nvSpPr>
        <xdr:cNvPr id="4" name="TextBox 3"/>
        <xdr:cNvSpPr txBox="1"/>
      </xdr:nvSpPr>
      <xdr:spPr>
        <a:xfrm>
          <a:off x="1697356" y="86617"/>
          <a:ext cx="304040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7</a:t>
          </a:r>
        </a:p>
      </xdr:txBody>
    </xdr:sp>
    <xdr:clientData/>
  </xdr:twoCellAnchor>
  <xdr:twoCellAnchor>
    <xdr:from>
      <xdr:col>3</xdr:col>
      <xdr:colOff>38100</xdr:colOff>
      <xdr:row>18</xdr:row>
      <xdr:rowOff>104775</xdr:rowOff>
    </xdr:from>
    <xdr:to>
      <xdr:col>11</xdr:col>
      <xdr:colOff>66675</xdr:colOff>
      <xdr:row>36</xdr:row>
      <xdr:rowOff>9525</xdr:rowOff>
    </xdr:to>
    <xdr:graphicFrame macro="">
      <xdr:nvGraphicFramePr>
        <xdr:cNvPr id="5"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10</xdr:col>
      <xdr:colOff>95250</xdr:colOff>
      <xdr:row>0</xdr:row>
      <xdr:rowOff>476250</xdr:rowOff>
    </xdr:to>
    <xdr:sp macro="" textlink="">
      <xdr:nvSpPr>
        <xdr:cNvPr id="2" name="Rectangle 365"/>
        <xdr:cNvSpPr>
          <a:spLocks noChangeArrowheads="1"/>
        </xdr:cNvSpPr>
      </xdr:nvSpPr>
      <xdr:spPr bwMode="auto">
        <a:xfrm>
          <a:off x="85725" y="57150"/>
          <a:ext cx="8848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806773</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362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1360171</xdr:colOff>
      <xdr:row>0</xdr:row>
      <xdr:rowOff>86617</xdr:rowOff>
    </xdr:from>
    <xdr:to>
      <xdr:col>8</xdr:col>
      <xdr:colOff>323932</xdr:colOff>
      <xdr:row>0</xdr:row>
      <xdr:rowOff>437020</xdr:rowOff>
    </xdr:to>
    <xdr:sp macro="" textlink="">
      <xdr:nvSpPr>
        <xdr:cNvPr id="4" name="TextBox 3"/>
        <xdr:cNvSpPr txBox="1"/>
      </xdr:nvSpPr>
      <xdr:spPr>
        <a:xfrm>
          <a:off x="1693546" y="86617"/>
          <a:ext cx="5840811"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8 - Comparison with Last Years Data</a:t>
          </a:r>
        </a:p>
      </xdr:txBody>
    </xdr:sp>
    <xdr:clientData/>
  </xdr:twoCellAnchor>
</xdr:wsDr>
</file>

<file path=xl/drawings/drawing119.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10</xdr:col>
      <xdr:colOff>390525</xdr:colOff>
      <xdr:row>0</xdr:row>
      <xdr:rowOff>476250</xdr:rowOff>
    </xdr:to>
    <xdr:sp macro="" textlink="">
      <xdr:nvSpPr>
        <xdr:cNvPr id="2" name="Rectangle 365"/>
        <xdr:cNvSpPr>
          <a:spLocks noChangeArrowheads="1"/>
        </xdr:cNvSpPr>
      </xdr:nvSpPr>
      <xdr:spPr bwMode="auto">
        <a:xfrm>
          <a:off x="85725" y="57150"/>
          <a:ext cx="88392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806773</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362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1360171</xdr:colOff>
      <xdr:row>0</xdr:row>
      <xdr:rowOff>86617</xdr:rowOff>
    </xdr:from>
    <xdr:to>
      <xdr:col>8</xdr:col>
      <xdr:colOff>323932</xdr:colOff>
      <xdr:row>0</xdr:row>
      <xdr:rowOff>437020</xdr:rowOff>
    </xdr:to>
    <xdr:sp macro="" textlink="">
      <xdr:nvSpPr>
        <xdr:cNvPr id="4" name="TextBox 3"/>
        <xdr:cNvSpPr txBox="1"/>
      </xdr:nvSpPr>
      <xdr:spPr>
        <a:xfrm>
          <a:off x="1693546" y="86617"/>
          <a:ext cx="583128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8 - Comparison with Last Years Data</a:t>
          </a:r>
        </a:p>
      </xdr:txBody>
    </xdr:sp>
    <xdr:clientData/>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16</xdr:col>
      <xdr:colOff>0</xdr:colOff>
      <xdr:row>1</xdr:row>
      <xdr:rowOff>114300</xdr:rowOff>
    </xdr:to>
    <xdr:sp macro="" textlink="">
      <xdr:nvSpPr>
        <xdr:cNvPr id="2" name="Rectangle 365"/>
        <xdr:cNvSpPr>
          <a:spLocks noChangeArrowheads="1"/>
        </xdr:cNvSpPr>
      </xdr:nvSpPr>
      <xdr:spPr bwMode="auto">
        <a:xfrm>
          <a:off x="85725" y="66675"/>
          <a:ext cx="141732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846891</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13</xdr:col>
      <xdr:colOff>504825</xdr:colOff>
      <xdr:row>1</xdr:row>
      <xdr:rowOff>647700</xdr:rowOff>
    </xdr:to>
    <xdr:sp macro="" textlink="">
      <xdr:nvSpPr>
        <xdr:cNvPr id="4" name="Rounded Rectangle 6"/>
        <xdr:cNvSpPr>
          <a:spLocks noChangeArrowheads="1"/>
        </xdr:cNvSpPr>
      </xdr:nvSpPr>
      <xdr:spPr bwMode="auto">
        <a:xfrm>
          <a:off x="142875" y="514348"/>
          <a:ext cx="11010900" cy="49530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Provide planned annual demand savings, and planned annual and planned lifetime energy savings.  Provide information on the interactive</a:t>
          </a:r>
          <a:r>
            <a:rPr lang="en-US" sz="1100" baseline="0">
              <a:effectLst/>
              <a:latin typeface="+mn-lt"/>
              <a:ea typeface="+mn-ea"/>
              <a:cs typeface="+mn-cs"/>
            </a:rPr>
            <a:t> effects included in each program.  </a:t>
          </a:r>
          <a:r>
            <a:rPr lang="en-US" sz="1100">
              <a:effectLst/>
              <a:latin typeface="+mn-lt"/>
              <a:ea typeface="+mn-ea"/>
              <a:cs typeface="+mn-cs"/>
            </a:rPr>
            <a:t>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1912620</xdr:colOff>
      <xdr:row>0</xdr:row>
      <xdr:rowOff>95250</xdr:rowOff>
    </xdr:from>
    <xdr:to>
      <xdr:col>7</xdr:col>
      <xdr:colOff>720076</xdr:colOff>
      <xdr:row>1</xdr:row>
      <xdr:rowOff>107441</xdr:rowOff>
    </xdr:to>
    <xdr:sp macro="" textlink="Titles!B5">
      <xdr:nvSpPr>
        <xdr:cNvPr id="6" name="TextBox 5"/>
        <xdr:cNvSpPr txBox="1"/>
      </xdr:nvSpPr>
      <xdr:spPr>
        <a:xfrm>
          <a:off x="2226945" y="95250"/>
          <a:ext cx="4522456"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35AD6F95-44B8-4F35-A1FD-1B719BAD0A36}" type="TxLink">
            <a:rPr lang="en-US" sz="1800" b="0" i="0" u="none" strike="noStrike">
              <a:solidFill>
                <a:srgbClr val="000000"/>
              </a:solidFill>
              <a:latin typeface="Calibri"/>
            </a:rPr>
            <a:pPr algn="ctr"/>
            <a:t>Planned Program Savings</a:t>
          </a:fld>
          <a:endParaRPr lang="en-US" sz="1800" b="0"/>
        </a:p>
      </xdr:txBody>
    </xdr:sp>
    <xdr:clientData/>
  </xdr:twoCellAnchor>
  <xdr:twoCellAnchor editAs="absolute">
    <xdr:from>
      <xdr:col>2</xdr:col>
      <xdr:colOff>304799</xdr:colOff>
      <xdr:row>4</xdr:row>
      <xdr:rowOff>209549</xdr:rowOff>
    </xdr:from>
    <xdr:to>
      <xdr:col>2</xdr:col>
      <xdr:colOff>1787525</xdr:colOff>
      <xdr:row>5</xdr:row>
      <xdr:rowOff>250825</xdr:rowOff>
    </xdr:to>
    <xdr:sp macro="" textlink="">
      <xdr:nvSpPr>
        <xdr:cNvPr id="7" name="Rounded Rectangle 6">
          <a:hlinkClick xmlns:r="http://schemas.openxmlformats.org/officeDocument/2006/relationships" r:id="rId2" tooltip="Click"/>
        </xdr:cNvPr>
        <xdr:cNvSpPr/>
      </xdr:nvSpPr>
      <xdr:spPr>
        <a:xfrm>
          <a:off x="619124" y="1523999"/>
          <a:ext cx="1482726" cy="260351"/>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baseline="0">
              <a:solidFill>
                <a:sysClr val="windowText" lastClr="000000"/>
              </a:solidFill>
            </a:rPr>
            <a:t>Savings Reconciliation</a:t>
          </a:r>
          <a:endParaRPr lang="en-US" sz="1000" b="1">
            <a:solidFill>
              <a:sysClr val="windowText" lastClr="000000"/>
            </a:solidFill>
          </a:endParaRPr>
        </a:p>
      </xdr:txBody>
    </xdr:sp>
    <xdr:clientData/>
  </xdr:twoCellAnchor>
</xdr:wsDr>
</file>

<file path=xl/drawings/drawing120.xml><?xml version="1.0" encoding="utf-8"?>
<xdr:wsDr xmlns:xdr="http://schemas.openxmlformats.org/drawingml/2006/spreadsheetDrawing" xmlns:a="http://schemas.openxmlformats.org/drawingml/2006/main">
  <xdr:twoCellAnchor editAs="absolute">
    <xdr:from>
      <xdr:col>6</xdr:col>
      <xdr:colOff>0</xdr:colOff>
      <xdr:row>0</xdr:row>
      <xdr:rowOff>57150</xdr:rowOff>
    </xdr:from>
    <xdr:to>
      <xdr:col>7</xdr:col>
      <xdr:colOff>413073</xdr:colOff>
      <xdr:row>1</xdr:row>
      <xdr:rowOff>123825</xdr:rowOff>
    </xdr:to>
    <xdr:sp macro="" textlink="">
      <xdr:nvSpPr>
        <xdr:cNvPr id="2" name="Rounded Rectangle 1">
          <a:hlinkClick xmlns:r="http://schemas.openxmlformats.org/officeDocument/2006/relationships" r:id="rId1" tooltip="Click"/>
        </xdr:cNvPr>
        <xdr:cNvSpPr/>
      </xdr:nvSpPr>
      <xdr:spPr>
        <a:xfrm>
          <a:off x="8267700" y="57150"/>
          <a:ext cx="100362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12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6</xdr:col>
      <xdr:colOff>152400</xdr:colOff>
      <xdr:row>0</xdr:row>
      <xdr:rowOff>419100</xdr:rowOff>
    </xdr:to>
    <xdr:sp macro="" textlink="">
      <xdr:nvSpPr>
        <xdr:cNvPr id="2" name="Rectangle 365"/>
        <xdr:cNvSpPr>
          <a:spLocks noChangeArrowheads="1"/>
        </xdr:cNvSpPr>
      </xdr:nvSpPr>
      <xdr:spPr bwMode="auto">
        <a:xfrm>
          <a:off x="0" y="0"/>
          <a:ext cx="95250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0</xdr:col>
      <xdr:colOff>66675</xdr:colOff>
      <xdr:row>0</xdr:row>
      <xdr:rowOff>95250</xdr:rowOff>
    </xdr:from>
    <xdr:to>
      <xdr:col>0</xdr:col>
      <xdr:colOff>1059048</xdr:colOff>
      <xdr:row>0</xdr:row>
      <xdr:rowOff>323850</xdr:rowOff>
    </xdr:to>
    <xdr:sp macro="" textlink="">
      <xdr:nvSpPr>
        <xdr:cNvPr id="3" name="Rounded Rectangle 2">
          <a:hlinkClick xmlns:r="http://schemas.openxmlformats.org/officeDocument/2006/relationships" r:id="rId1" tooltip="Click"/>
        </xdr:cNvPr>
        <xdr:cNvSpPr/>
      </xdr:nvSpPr>
      <xdr:spPr>
        <a:xfrm>
          <a:off x="66675" y="95250"/>
          <a:ext cx="99237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0</xdr:col>
      <xdr:colOff>1620521</xdr:colOff>
      <xdr:row>0</xdr:row>
      <xdr:rowOff>29467</xdr:rowOff>
    </xdr:from>
    <xdr:to>
      <xdr:col>2</xdr:col>
      <xdr:colOff>531284</xdr:colOff>
      <xdr:row>0</xdr:row>
      <xdr:rowOff>379870</xdr:rowOff>
    </xdr:to>
    <xdr:sp macro="" textlink="">
      <xdr:nvSpPr>
        <xdr:cNvPr id="4" name="TextBox 3"/>
        <xdr:cNvSpPr txBox="1"/>
      </xdr:nvSpPr>
      <xdr:spPr>
        <a:xfrm>
          <a:off x="1620521" y="29467"/>
          <a:ext cx="5844963"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Glossary</a:t>
          </a:r>
        </a:p>
      </xdr:txBody>
    </xdr:sp>
    <xdr:clientData/>
  </xdr:twoCellAnchor>
  <xdr:twoCellAnchor editAs="absolute">
    <xdr:from>
      <xdr:col>2</xdr:col>
      <xdr:colOff>9526</xdr:colOff>
      <xdr:row>1</xdr:row>
      <xdr:rowOff>9525</xdr:rowOff>
    </xdr:from>
    <xdr:to>
      <xdr:col>5</xdr:col>
      <xdr:colOff>600075</xdr:colOff>
      <xdr:row>3</xdr:row>
      <xdr:rowOff>314325</xdr:rowOff>
    </xdr:to>
    <xdr:sp macro="" textlink="">
      <xdr:nvSpPr>
        <xdr:cNvPr id="6" name="Rounded Rectangle 6"/>
        <xdr:cNvSpPr>
          <a:spLocks noChangeArrowheads="1"/>
        </xdr:cNvSpPr>
      </xdr:nvSpPr>
      <xdr:spPr bwMode="auto">
        <a:xfrm>
          <a:off x="6943726" y="438150"/>
          <a:ext cx="2419349" cy="1466850"/>
        </a:xfrm>
        <a:prstGeom prst="roundRect">
          <a:avLst>
            <a:gd name="adj" fmla="val 16667"/>
          </a:avLst>
        </a:prstGeom>
        <a:solidFill>
          <a:schemeClr val="tx2">
            <a:lumMod val="40000"/>
            <a:lumOff val="60000"/>
          </a:schemeClr>
        </a:soli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a:t>
          </a:r>
          <a:r>
            <a:rPr lang="en-US" sz="1100" b="1" baseline="0">
              <a:effectLst/>
              <a:latin typeface="+mn-lt"/>
              <a:ea typeface="+mn-ea"/>
              <a:cs typeface="+mn-cs"/>
            </a:rPr>
            <a:t> </a:t>
          </a:r>
          <a:r>
            <a:rPr lang="en-US" sz="1100" b="0" baseline="0">
              <a:effectLst/>
              <a:latin typeface="+mn-lt"/>
              <a:ea typeface="+mn-ea"/>
              <a:cs typeface="+mn-cs"/>
            </a:rPr>
            <a:t>Click the icon to open the glossary as a separate file.  Double-click attached document:</a:t>
          </a:r>
          <a:endParaRPr lang="en-US" sz="1100">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3</xdr:col>
          <xdr:colOff>152400</xdr:colOff>
          <xdr:row>2</xdr:row>
          <xdr:rowOff>457200</xdr:rowOff>
        </xdr:from>
        <xdr:to>
          <xdr:col>4</xdr:col>
          <xdr:colOff>457200</xdr:colOff>
          <xdr:row>3</xdr:row>
          <xdr:rowOff>182880</xdr:rowOff>
        </xdr:to>
        <xdr:sp macro="" textlink="">
          <xdr:nvSpPr>
            <xdr:cNvPr id="190466" name="Object 2" hidden="1">
              <a:extLst>
                <a:ext uri="{63B3BB69-23CF-44E3-9099-C40C66FF867C}">
                  <a14:compatExt spid="_x0000_s19046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2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2590800</xdr:colOff>
      <xdr:row>0</xdr:row>
      <xdr:rowOff>419100</xdr:rowOff>
    </xdr:to>
    <xdr:sp macro="" textlink="">
      <xdr:nvSpPr>
        <xdr:cNvPr id="2" name="Rectangle 365"/>
        <xdr:cNvSpPr>
          <a:spLocks noChangeArrowheads="1"/>
        </xdr:cNvSpPr>
      </xdr:nvSpPr>
      <xdr:spPr bwMode="auto">
        <a:xfrm>
          <a:off x="0" y="0"/>
          <a:ext cx="129063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0</xdr:col>
      <xdr:colOff>57149</xdr:colOff>
      <xdr:row>0</xdr:row>
      <xdr:rowOff>95250</xdr:rowOff>
    </xdr:from>
    <xdr:to>
      <xdr:col>1</xdr:col>
      <xdr:colOff>723900</xdr:colOff>
      <xdr:row>0</xdr:row>
      <xdr:rowOff>304800</xdr:rowOff>
    </xdr:to>
    <xdr:sp macro="" textlink="">
      <xdr:nvSpPr>
        <xdr:cNvPr id="3" name="Rounded Rectangle 2">
          <a:hlinkClick xmlns:r="http://schemas.openxmlformats.org/officeDocument/2006/relationships" r:id="rId1" tooltip="Click"/>
        </xdr:cNvPr>
        <xdr:cNvSpPr/>
      </xdr:nvSpPr>
      <xdr:spPr>
        <a:xfrm>
          <a:off x="57149" y="95250"/>
          <a:ext cx="2181226" cy="20955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Program Details &amp; Descriptions</a:t>
          </a:r>
        </a:p>
      </xdr:txBody>
    </xdr:sp>
    <xdr:clientData/>
  </xdr:twoCellAnchor>
  <xdr:twoCellAnchor editAs="absolute">
    <xdr:from>
      <xdr:col>1</xdr:col>
      <xdr:colOff>95251</xdr:colOff>
      <xdr:row>0</xdr:row>
      <xdr:rowOff>29467</xdr:rowOff>
    </xdr:from>
    <xdr:to>
      <xdr:col>2</xdr:col>
      <xdr:colOff>3825050</xdr:colOff>
      <xdr:row>0</xdr:row>
      <xdr:rowOff>379870</xdr:rowOff>
    </xdr:to>
    <xdr:sp macro="" textlink="">
      <xdr:nvSpPr>
        <xdr:cNvPr id="4" name="TextBox 3"/>
        <xdr:cNvSpPr txBox="1"/>
      </xdr:nvSpPr>
      <xdr:spPr>
        <a:xfrm>
          <a:off x="1609726" y="29467"/>
          <a:ext cx="5834824"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Program</a:t>
          </a:r>
          <a:r>
            <a:rPr lang="en-US" sz="1600" b="1" baseline="0"/>
            <a:t> Definitions</a:t>
          </a:r>
          <a:endParaRPr lang="en-US" sz="1600" b="1"/>
        </a:p>
      </xdr:txBody>
    </xdr:sp>
    <xdr:clientData/>
  </xdr:twoCellAnchor>
</xdr:wsDr>
</file>

<file path=xl/drawings/drawing12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4257674</xdr:colOff>
      <xdr:row>2</xdr:row>
      <xdr:rowOff>38100</xdr:rowOff>
    </xdr:to>
    <xdr:sp macro="" textlink="">
      <xdr:nvSpPr>
        <xdr:cNvPr id="2" name="Rectangle 365"/>
        <xdr:cNvSpPr>
          <a:spLocks noChangeArrowheads="1"/>
        </xdr:cNvSpPr>
      </xdr:nvSpPr>
      <xdr:spPr bwMode="auto">
        <a:xfrm>
          <a:off x="0" y="0"/>
          <a:ext cx="9477374"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a:lstStyle/>
        <a:p>
          <a:endParaRPr lang="en-US"/>
        </a:p>
      </xdr:txBody>
    </xdr:sp>
    <xdr:clientData/>
  </xdr:twoCellAnchor>
  <xdr:twoCellAnchor editAs="absolute">
    <xdr:from>
      <xdr:col>2</xdr:col>
      <xdr:colOff>542925</xdr:colOff>
      <xdr:row>0</xdr:row>
      <xdr:rowOff>66675</xdr:rowOff>
    </xdr:from>
    <xdr:to>
      <xdr:col>3</xdr:col>
      <xdr:colOff>3295541</xdr:colOff>
      <xdr:row>2</xdr:row>
      <xdr:rowOff>36078</xdr:rowOff>
    </xdr:to>
    <xdr:sp macro="" textlink="">
      <xdr:nvSpPr>
        <xdr:cNvPr id="4" name="TextBox 3"/>
        <xdr:cNvSpPr txBox="1"/>
      </xdr:nvSpPr>
      <xdr:spPr>
        <a:xfrm>
          <a:off x="2609850" y="66675"/>
          <a:ext cx="5905391"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Program Typology</a:t>
          </a:r>
        </a:p>
      </xdr:txBody>
    </xdr:sp>
    <xdr:clientData/>
  </xdr:twoCellAnchor>
  <xdr:twoCellAnchor editAs="absolute">
    <xdr:from>
      <xdr:col>1</xdr:col>
      <xdr:colOff>360240</xdr:colOff>
      <xdr:row>0</xdr:row>
      <xdr:rowOff>85725</xdr:rowOff>
    </xdr:from>
    <xdr:to>
      <xdr:col>2</xdr:col>
      <xdr:colOff>1066800</xdr:colOff>
      <xdr:row>1</xdr:row>
      <xdr:rowOff>153133</xdr:rowOff>
    </xdr:to>
    <xdr:sp macro="" textlink="">
      <xdr:nvSpPr>
        <xdr:cNvPr id="5" name="Rounded Rectangle 4">
          <a:hlinkClick xmlns:r="http://schemas.openxmlformats.org/officeDocument/2006/relationships" r:id="rId1" tooltip="Click"/>
        </xdr:cNvPr>
        <xdr:cNvSpPr/>
      </xdr:nvSpPr>
      <xdr:spPr>
        <a:xfrm>
          <a:off x="1246065" y="85725"/>
          <a:ext cx="1887660" cy="25790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 Details &amp; Descriptions</a:t>
          </a:r>
        </a:p>
      </xdr:txBody>
    </xdr:sp>
    <xdr:clientData/>
  </xdr:twoCellAnchor>
  <xdr:twoCellAnchor editAs="absolute">
    <xdr:from>
      <xdr:col>0</xdr:col>
      <xdr:colOff>133350</xdr:colOff>
      <xdr:row>0</xdr:row>
      <xdr:rowOff>93052</xdr:rowOff>
    </xdr:from>
    <xdr:to>
      <xdr:col>1</xdr:col>
      <xdr:colOff>219462</xdr:colOff>
      <xdr:row>1</xdr:row>
      <xdr:rowOff>131152</xdr:rowOff>
    </xdr:to>
    <xdr:sp macro="" textlink="">
      <xdr:nvSpPr>
        <xdr:cNvPr id="6" name="Rounded Rectangle 5">
          <a:hlinkClick xmlns:r="http://schemas.openxmlformats.org/officeDocument/2006/relationships" r:id="rId2" tooltip="Click"/>
        </xdr:cNvPr>
        <xdr:cNvSpPr/>
      </xdr:nvSpPr>
      <xdr:spPr>
        <a:xfrm>
          <a:off x="133350" y="93052"/>
          <a:ext cx="97193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Main Menu</a:t>
          </a:r>
        </a:p>
      </xdr:txBody>
    </xdr:sp>
    <xdr:clientData/>
  </xdr:twoCellAnchor>
  <xdr:twoCellAnchor editAs="absolute">
    <xdr:from>
      <xdr:col>2</xdr:col>
      <xdr:colOff>1162050</xdr:colOff>
      <xdr:row>0</xdr:row>
      <xdr:rowOff>95250</xdr:rowOff>
    </xdr:from>
    <xdr:to>
      <xdr:col>2</xdr:col>
      <xdr:colOff>2157910</xdr:colOff>
      <xdr:row>1</xdr:row>
      <xdr:rowOff>133350</xdr:rowOff>
    </xdr:to>
    <xdr:sp macro="" textlink="">
      <xdr:nvSpPr>
        <xdr:cNvPr id="7" name="Rounded Rectangle 6">
          <a:hlinkClick xmlns:r="http://schemas.openxmlformats.org/officeDocument/2006/relationships" r:id="rId3" tooltip="Click"/>
        </xdr:cNvPr>
        <xdr:cNvSpPr/>
      </xdr:nvSpPr>
      <xdr:spPr>
        <a:xfrm>
          <a:off x="3228975" y="9525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Instructions</a:t>
          </a:r>
        </a:p>
      </xdr:txBody>
    </xdr:sp>
    <xdr:clientData/>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14</xdr:col>
      <xdr:colOff>9525</xdr:colOff>
      <xdr:row>1</xdr:row>
      <xdr:rowOff>114300</xdr:rowOff>
    </xdr:to>
    <xdr:sp macro="" textlink="">
      <xdr:nvSpPr>
        <xdr:cNvPr id="2" name="Rectangle 365"/>
        <xdr:cNvSpPr>
          <a:spLocks noChangeArrowheads="1"/>
        </xdr:cNvSpPr>
      </xdr:nvSpPr>
      <xdr:spPr bwMode="auto">
        <a:xfrm>
          <a:off x="85725" y="66675"/>
          <a:ext cx="114585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846891</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12</xdr:col>
      <xdr:colOff>152400</xdr:colOff>
      <xdr:row>1</xdr:row>
      <xdr:rowOff>647700</xdr:rowOff>
    </xdr:to>
    <xdr:sp macro="" textlink="">
      <xdr:nvSpPr>
        <xdr:cNvPr id="4" name="Rounded Rectangle 6"/>
        <xdr:cNvSpPr>
          <a:spLocks noChangeArrowheads="1"/>
        </xdr:cNvSpPr>
      </xdr:nvSpPr>
      <xdr:spPr bwMode="auto">
        <a:xfrm>
          <a:off x="142875" y="514348"/>
          <a:ext cx="10810875" cy="49530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Provide planned annual demand savings, and planned annual and planned lifetime energy savings.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1941195</xdr:colOff>
      <xdr:row>0</xdr:row>
      <xdr:rowOff>38100</xdr:rowOff>
    </xdr:from>
    <xdr:to>
      <xdr:col>7</xdr:col>
      <xdr:colOff>643876</xdr:colOff>
      <xdr:row>1</xdr:row>
      <xdr:rowOff>50291</xdr:rowOff>
    </xdr:to>
    <xdr:sp macro="" textlink="Titles!B5">
      <xdr:nvSpPr>
        <xdr:cNvPr id="6" name="TextBox 5"/>
        <xdr:cNvSpPr txBox="1"/>
      </xdr:nvSpPr>
      <xdr:spPr>
        <a:xfrm>
          <a:off x="2255520" y="38100"/>
          <a:ext cx="4522456"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35AD6F95-44B8-4F35-A1FD-1B719BAD0A36}" type="TxLink">
            <a:rPr lang="en-US" sz="1800" b="0" i="0" u="none" strike="noStrike">
              <a:solidFill>
                <a:srgbClr val="000000"/>
              </a:solidFill>
              <a:latin typeface="Calibri"/>
            </a:rPr>
            <a:pPr algn="ctr"/>
            <a:t>Planned Program Savings</a:t>
          </a:fld>
          <a:endParaRPr lang="en-US" sz="1800" b="0"/>
        </a:p>
      </xdr:txBody>
    </xdr:sp>
    <xdr:clientData/>
  </xdr:twoCellAnchor>
  <xdr:twoCellAnchor editAs="absolute">
    <xdr:from>
      <xdr:col>2</xdr:col>
      <xdr:colOff>295274</xdr:colOff>
      <xdr:row>4</xdr:row>
      <xdr:rowOff>9524</xdr:rowOff>
    </xdr:from>
    <xdr:to>
      <xdr:col>2</xdr:col>
      <xdr:colOff>1778000</xdr:colOff>
      <xdr:row>5</xdr:row>
      <xdr:rowOff>50800</xdr:rowOff>
    </xdr:to>
    <xdr:sp macro="" textlink="">
      <xdr:nvSpPr>
        <xdr:cNvPr id="7" name="Rounded Rectangle 6">
          <a:hlinkClick xmlns:r="http://schemas.openxmlformats.org/officeDocument/2006/relationships" r:id="rId2" tooltip="Click"/>
        </xdr:cNvPr>
        <xdr:cNvSpPr/>
      </xdr:nvSpPr>
      <xdr:spPr>
        <a:xfrm>
          <a:off x="609599" y="1323974"/>
          <a:ext cx="1482726" cy="260351"/>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baseline="0">
              <a:solidFill>
                <a:sysClr val="windowText" lastClr="000000"/>
              </a:solidFill>
            </a:rPr>
            <a:t>Savings Reconciliation</a:t>
          </a:r>
          <a:endParaRPr lang="en-US" sz="10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21</xdr:col>
      <xdr:colOff>2305050</xdr:colOff>
      <xdr:row>0</xdr:row>
      <xdr:rowOff>476250</xdr:rowOff>
    </xdr:to>
    <xdr:sp macro="" textlink="">
      <xdr:nvSpPr>
        <xdr:cNvPr id="2" name="Rectangle 365"/>
        <xdr:cNvSpPr>
          <a:spLocks noChangeArrowheads="1"/>
        </xdr:cNvSpPr>
      </xdr:nvSpPr>
      <xdr:spPr bwMode="auto">
        <a:xfrm>
          <a:off x="85725" y="57150"/>
          <a:ext cx="170116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4</xdr:col>
      <xdr:colOff>1514475</xdr:colOff>
      <xdr:row>0</xdr:row>
      <xdr:rowOff>86617</xdr:rowOff>
    </xdr:from>
    <xdr:to>
      <xdr:col>10</xdr:col>
      <xdr:colOff>474409</xdr:colOff>
      <xdr:row>0</xdr:row>
      <xdr:rowOff>437020</xdr:rowOff>
    </xdr:to>
    <xdr:sp macro="" textlink="">
      <xdr:nvSpPr>
        <xdr:cNvPr id="4" name="TextBox 3"/>
        <xdr:cNvSpPr txBox="1"/>
      </xdr:nvSpPr>
      <xdr:spPr>
        <a:xfrm>
          <a:off x="2755900" y="86617"/>
          <a:ext cx="5722684"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Savings &amp; Participants</a:t>
          </a:r>
          <a:r>
            <a:rPr lang="en-US" sz="1600" b="1" baseline="0"/>
            <a:t> Reconciliation Table</a:t>
          </a:r>
          <a:endParaRPr lang="en-US" sz="1600" b="1"/>
        </a:p>
      </xdr:txBody>
    </xdr:sp>
    <xdr:clientData/>
  </xdr:twoCellAnchor>
  <xdr:twoCellAnchor editAs="absolute">
    <xdr:from>
      <xdr:col>1</xdr:col>
      <xdr:colOff>47625</xdr:colOff>
      <xdr:row>0</xdr:row>
      <xdr:rowOff>152400</xdr:rowOff>
    </xdr:from>
    <xdr:to>
      <xdr:col>3</xdr:col>
      <xdr:colOff>148391</xdr:colOff>
      <xdr:row>0</xdr:row>
      <xdr:rowOff>381000</xdr:rowOff>
    </xdr:to>
    <xdr:sp macro="" textlink="">
      <xdr:nvSpPr>
        <xdr:cNvPr id="5" name="Rounded Rectangle 4">
          <a:hlinkClick xmlns:r="http://schemas.openxmlformats.org/officeDocument/2006/relationships" r:id="rId1" tooltip="Click"/>
        </xdr:cNvPr>
        <xdr:cNvSpPr/>
      </xdr:nvSpPr>
      <xdr:spPr>
        <a:xfrm>
          <a:off x="114300" y="152400"/>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1</xdr:colOff>
      <xdr:row>1</xdr:row>
      <xdr:rowOff>0</xdr:rowOff>
    </xdr:from>
    <xdr:to>
      <xdr:col>13</xdr:col>
      <xdr:colOff>571501</xdr:colOff>
      <xdr:row>1</xdr:row>
      <xdr:rowOff>619125</xdr:rowOff>
    </xdr:to>
    <xdr:sp macro="" textlink="">
      <xdr:nvSpPr>
        <xdr:cNvPr id="6" name="Rounded Rectangle 6"/>
        <xdr:cNvSpPr>
          <a:spLocks noChangeArrowheads="1"/>
        </xdr:cNvSpPr>
      </xdr:nvSpPr>
      <xdr:spPr bwMode="auto">
        <a:xfrm>
          <a:off x="66676" y="485775"/>
          <a:ext cx="9448800" cy="6191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Provide adjustments made to planned annual demand savings, and planned annual and planned lifetime energy savings.  Provide adjustments to the planned number of participants or units installed. Additionally, provide an explanation for these adjustments.  Note that the data input into the "Planned Program Savings" worksheet, </a:t>
          </a:r>
          <a:r>
            <a:rPr lang="en-US" sz="1100" u="sng">
              <a:effectLst/>
              <a:latin typeface="+mn-lt"/>
              <a:ea typeface="+mn-ea"/>
              <a:cs typeface="+mn-cs"/>
            </a:rPr>
            <a:t>not</a:t>
          </a:r>
          <a:r>
            <a:rPr lang="en-US" sz="1100">
              <a:effectLst/>
              <a:latin typeface="+mn-lt"/>
              <a:ea typeface="+mn-ea"/>
              <a:cs typeface="+mn-cs"/>
            </a:rPr>
            <a:t> the data input into this reconciliation table, is what is referred to in the “Data Outputs” tables.</a:t>
          </a:r>
        </a:p>
      </xdr:txBody>
    </xdr:sp>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12</xdr:col>
      <xdr:colOff>95249</xdr:colOff>
      <xdr:row>0</xdr:row>
      <xdr:rowOff>476250</xdr:rowOff>
    </xdr:to>
    <xdr:sp macro="" textlink="">
      <xdr:nvSpPr>
        <xdr:cNvPr id="2" name="Rectangle 365"/>
        <xdr:cNvSpPr>
          <a:spLocks noChangeArrowheads="1"/>
        </xdr:cNvSpPr>
      </xdr:nvSpPr>
      <xdr:spPr bwMode="auto">
        <a:xfrm>
          <a:off x="66675" y="57150"/>
          <a:ext cx="7981949"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xdr:col>
      <xdr:colOff>1381124</xdr:colOff>
      <xdr:row>0</xdr:row>
      <xdr:rowOff>76201</xdr:rowOff>
    </xdr:from>
    <xdr:to>
      <xdr:col>8</xdr:col>
      <xdr:colOff>171449</xdr:colOff>
      <xdr:row>0</xdr:row>
      <xdr:rowOff>400051</xdr:rowOff>
    </xdr:to>
    <xdr:sp macro="" textlink="">
      <xdr:nvSpPr>
        <xdr:cNvPr id="4" name="TextBox 3"/>
        <xdr:cNvSpPr txBox="1"/>
      </xdr:nvSpPr>
      <xdr:spPr>
        <a:xfrm>
          <a:off x="2657474" y="76201"/>
          <a:ext cx="3438525"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t>Program</a:t>
          </a:r>
          <a:r>
            <a:rPr lang="en-US" sz="1600" b="1" baseline="0"/>
            <a:t> </a:t>
          </a:r>
          <a:r>
            <a:rPr lang="en-US" sz="1600" b="1"/>
            <a:t>Planned Net-to-Gross Ratios</a:t>
          </a:r>
        </a:p>
      </xdr:txBody>
    </xdr:sp>
    <xdr:clientData/>
  </xdr:twoCellAnchor>
  <xdr:twoCellAnchor editAs="absolute">
    <xdr:from>
      <xdr:col>1</xdr:col>
      <xdr:colOff>95250</xdr:colOff>
      <xdr:row>0</xdr:row>
      <xdr:rowOff>161925</xdr:rowOff>
    </xdr:from>
    <xdr:to>
      <xdr:col>1</xdr:col>
      <xdr:colOff>1088158</xdr:colOff>
      <xdr:row>0</xdr:row>
      <xdr:rowOff>390525</xdr:rowOff>
    </xdr:to>
    <xdr:sp macro="" textlink="">
      <xdr:nvSpPr>
        <xdr:cNvPr id="5" name="Rounded Rectangle 4">
          <a:hlinkClick xmlns:r="http://schemas.openxmlformats.org/officeDocument/2006/relationships" r:id="rId1" tooltip="Click"/>
        </xdr:cNvPr>
        <xdr:cNvSpPr/>
      </xdr:nvSpPr>
      <xdr:spPr>
        <a:xfrm>
          <a:off x="161925" y="16192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16.xml><?xml version="1.0" encoding="utf-8"?>
<xdr:wsDr xmlns:xdr="http://schemas.openxmlformats.org/drawingml/2006/spreadsheetDrawing" xmlns:a="http://schemas.openxmlformats.org/drawingml/2006/main">
  <xdr:twoCellAnchor editAs="absolute">
    <xdr:from>
      <xdr:col>1</xdr:col>
      <xdr:colOff>104775</xdr:colOff>
      <xdr:row>0</xdr:row>
      <xdr:rowOff>76200</xdr:rowOff>
    </xdr:from>
    <xdr:to>
      <xdr:col>18</xdr:col>
      <xdr:colOff>1026583</xdr:colOff>
      <xdr:row>1</xdr:row>
      <xdr:rowOff>133350</xdr:rowOff>
    </xdr:to>
    <xdr:sp macro="" textlink="">
      <xdr:nvSpPr>
        <xdr:cNvPr id="2" name="Rectangle 365"/>
        <xdr:cNvSpPr>
          <a:spLocks noChangeArrowheads="1"/>
        </xdr:cNvSpPr>
      </xdr:nvSpPr>
      <xdr:spPr bwMode="auto">
        <a:xfrm>
          <a:off x="168275" y="76200"/>
          <a:ext cx="18341975" cy="4064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136525</xdr:colOff>
      <xdr:row>0</xdr:row>
      <xdr:rowOff>133350</xdr:rowOff>
    </xdr:from>
    <xdr:to>
      <xdr:col>2</xdr:col>
      <xdr:colOff>881783</xdr:colOff>
      <xdr:row>1</xdr:row>
      <xdr:rowOff>9525</xdr:rowOff>
    </xdr:to>
    <xdr:sp macro="" textlink="">
      <xdr:nvSpPr>
        <xdr:cNvPr id="3" name="Rounded Rectangle 2">
          <a:hlinkClick xmlns:r="http://schemas.openxmlformats.org/officeDocument/2006/relationships" r:id="rId1" tooltip="Click"/>
        </xdr:cNvPr>
        <xdr:cNvSpPr/>
      </xdr:nvSpPr>
      <xdr:spPr>
        <a:xfrm>
          <a:off x="203200" y="133350"/>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152397</xdr:rowOff>
    </xdr:from>
    <xdr:to>
      <xdr:col>13</xdr:col>
      <xdr:colOff>74083</xdr:colOff>
      <xdr:row>1</xdr:row>
      <xdr:rowOff>1471083</xdr:rowOff>
    </xdr:to>
    <xdr:sp macro="" textlink="">
      <xdr:nvSpPr>
        <xdr:cNvPr id="4" name="Rounded Rectangle 6"/>
        <xdr:cNvSpPr>
          <a:spLocks noChangeArrowheads="1"/>
        </xdr:cNvSpPr>
      </xdr:nvSpPr>
      <xdr:spPr bwMode="auto">
        <a:xfrm>
          <a:off x="139700" y="501647"/>
          <a:ext cx="12401550" cy="131868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actual Program Year (PY) expenses for each expenditure category and (if reported) subcategory. </a:t>
          </a:r>
          <a:r>
            <a:rPr lang="en-US" sz="1100" b="1">
              <a:effectLst/>
              <a:latin typeface="+mn-lt"/>
              <a:ea typeface="+mn-ea"/>
              <a:cs typeface="+mn-cs"/>
            </a:rPr>
            <a:t>IMPORTANT NOTE: </a:t>
          </a:r>
          <a:r>
            <a:rPr lang="en-US" sz="1100">
              <a:effectLst/>
              <a:latin typeface="+mn-lt"/>
              <a:ea typeface="+mn-ea"/>
              <a:cs typeface="+mn-cs"/>
            </a:rPr>
            <a:t>all Data Outputs are based on the values in the</a:t>
          </a:r>
          <a:r>
            <a:rPr lang="en-US" sz="1100" baseline="0">
              <a:effectLst/>
              <a:latin typeface="+mn-lt"/>
              <a:ea typeface="+mn-ea"/>
              <a:cs typeface="+mn-cs"/>
            </a:rPr>
            <a:t> table below that have dark blue column headers</a:t>
          </a:r>
          <a:r>
            <a:rPr lang="en-US" sz="1100">
              <a:effectLst/>
              <a:latin typeface="+mn-lt"/>
              <a:ea typeface="+mn-ea"/>
              <a:cs typeface="+mn-cs"/>
            </a:rPr>
            <a:t>.  The </a:t>
          </a:r>
          <a:r>
            <a:rPr lang="en-US" sz="1100" b="1">
              <a:effectLst/>
              <a:latin typeface="+mn-lt"/>
              <a:ea typeface="+mn-ea"/>
              <a:cs typeface="+mn-cs"/>
            </a:rPr>
            <a:t>darker blue</a:t>
          </a:r>
          <a:r>
            <a:rPr lang="en-US" sz="1100">
              <a:effectLst/>
              <a:latin typeface="+mn-lt"/>
              <a:ea typeface="+mn-ea"/>
              <a:cs typeface="+mn-cs"/>
            </a:rPr>
            <a:t> expenditure categories should be filled in for any program that is being reported, while the </a:t>
          </a:r>
          <a:r>
            <a:rPr lang="en-US" sz="1100" b="1">
              <a:effectLst/>
              <a:latin typeface="+mn-lt"/>
              <a:ea typeface="+mn-ea"/>
              <a:cs typeface="+mn-cs"/>
            </a:rPr>
            <a:t>lighter blue</a:t>
          </a:r>
          <a:r>
            <a:rPr lang="en-US" sz="1100">
              <a:effectLst/>
              <a:latin typeface="+mn-lt"/>
              <a:ea typeface="+mn-ea"/>
              <a:cs typeface="+mn-cs"/>
            </a:rPr>
            <a:t> cells are an additional level of granularity that should total their respective values in the darker blue cells.  For example, if the subcategories of Administrative Expenditures (i.e. Staff labor, overhead; Planning &amp; Design; and, Administrative Other) are being reported, then the sum of those values must be input into the Administrative Expenditure Subtotal.  Alternatively, in this example, if the subcategories of Administrative Expenditures are </a:t>
          </a:r>
          <a:r>
            <a:rPr lang="en-US" sz="1100" u="sng">
              <a:effectLst/>
              <a:latin typeface="+mn-lt"/>
              <a:ea typeface="+mn-ea"/>
              <a:cs typeface="+mn-cs"/>
            </a:rPr>
            <a:t>not</a:t>
          </a:r>
          <a:r>
            <a:rPr lang="en-US" sz="1100">
              <a:effectLst/>
              <a:latin typeface="+mn-lt"/>
              <a:ea typeface="+mn-ea"/>
              <a:cs typeface="+mn-cs"/>
            </a:rPr>
            <a:t> being reported, then the value of all Administrative Expenditures must also be input.  If portfolio-level expenses are being reported, that are not associated with specific programs, then enter these  as their own line item(s).  Provide EE Charge Reconciliation data by clicking the "EE</a:t>
          </a:r>
          <a:r>
            <a:rPr lang="en-US" sz="1100" baseline="0">
              <a:effectLst/>
              <a:latin typeface="+mn-lt"/>
              <a:ea typeface="+mn-ea"/>
              <a:cs typeface="+mn-cs"/>
            </a:rPr>
            <a:t> Charge</a:t>
          </a:r>
          <a:r>
            <a:rPr lang="en-US" sz="1100">
              <a:effectLst/>
              <a:latin typeface="+mn-lt"/>
              <a:ea typeface="+mn-ea"/>
              <a:cs typeface="+mn-cs"/>
            </a:rPr>
            <a:t> Reconciliation" button.</a:t>
          </a:r>
        </a:p>
      </xdr:txBody>
    </xdr:sp>
    <xdr:clientData/>
  </xdr:twoCellAnchor>
  <xdr:twoCellAnchor editAs="absolute">
    <xdr:from>
      <xdr:col>4</xdr:col>
      <xdr:colOff>571500</xdr:colOff>
      <xdr:row>0</xdr:row>
      <xdr:rowOff>76200</xdr:rowOff>
    </xdr:from>
    <xdr:to>
      <xdr:col>9</xdr:col>
      <xdr:colOff>303644</xdr:colOff>
      <xdr:row>1</xdr:row>
      <xdr:rowOff>97916</xdr:rowOff>
    </xdr:to>
    <xdr:sp macro="" textlink="">
      <xdr:nvSpPr>
        <xdr:cNvPr id="6" name="TextBox 5"/>
        <xdr:cNvSpPr txBox="1"/>
      </xdr:nvSpPr>
      <xdr:spPr>
        <a:xfrm>
          <a:off x="4210050" y="76200"/>
          <a:ext cx="4554969"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800" b="0" i="0" u="none" strike="noStrike">
              <a:solidFill>
                <a:srgbClr val="000000"/>
              </a:solidFill>
              <a:latin typeface="Calibri"/>
            </a:rPr>
            <a:t>Actual Program Expenditures</a:t>
          </a:r>
          <a:endParaRPr lang="en-US" sz="1800" b="0"/>
        </a:p>
      </xdr:txBody>
    </xdr:sp>
    <xdr:clientData/>
  </xdr:twoCellAnchor>
  <xdr:twoCellAnchor editAs="absolute">
    <xdr:from>
      <xdr:col>2</xdr:col>
      <xdr:colOff>62230</xdr:colOff>
      <xdr:row>2</xdr:row>
      <xdr:rowOff>198966</xdr:rowOff>
    </xdr:from>
    <xdr:to>
      <xdr:col>2</xdr:col>
      <xdr:colOff>1460500</xdr:colOff>
      <xdr:row>2</xdr:row>
      <xdr:rowOff>656168</xdr:rowOff>
    </xdr:to>
    <xdr:sp macro="" textlink="">
      <xdr:nvSpPr>
        <xdr:cNvPr id="7" name="Rounded Rectangle 6">
          <a:hlinkClick xmlns:r="http://schemas.openxmlformats.org/officeDocument/2006/relationships" r:id="rId2" tooltip="Click"/>
        </xdr:cNvPr>
        <xdr:cNvSpPr/>
      </xdr:nvSpPr>
      <xdr:spPr>
        <a:xfrm>
          <a:off x="369147" y="2103966"/>
          <a:ext cx="1398270" cy="457202"/>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baseline="0">
              <a:solidFill>
                <a:sysClr val="windowText" lastClr="000000"/>
              </a:solidFill>
            </a:rPr>
            <a:t>EE Charge Reconciliation</a:t>
          </a:r>
          <a:endParaRPr lang="en-US" sz="1000" b="1">
            <a:solidFill>
              <a:sysClr val="windowText" lastClr="000000"/>
            </a:solidFill>
          </a:endParaRPr>
        </a:p>
      </xdr:txBody>
    </xdr:sp>
    <xdr:clientData/>
  </xdr:twoCellAnchor>
  <xdr:twoCellAnchor editAs="absolute">
    <xdr:from>
      <xdr:col>2</xdr:col>
      <xdr:colOff>914399</xdr:colOff>
      <xdr:row>0</xdr:row>
      <xdr:rowOff>133352</xdr:rowOff>
    </xdr:from>
    <xdr:to>
      <xdr:col>3</xdr:col>
      <xdr:colOff>200025</xdr:colOff>
      <xdr:row>1</xdr:row>
      <xdr:rowOff>9525</xdr:rowOff>
    </xdr:to>
    <xdr:sp macro="" textlink="">
      <xdr:nvSpPr>
        <xdr:cNvPr id="8" name="Rounded Rectangle 7">
          <a:hlinkClick xmlns:r="http://schemas.openxmlformats.org/officeDocument/2006/relationships" r:id="rId3" tooltip="Click"/>
        </xdr:cNvPr>
        <xdr:cNvSpPr/>
      </xdr:nvSpPr>
      <xdr:spPr>
        <a:xfrm>
          <a:off x="1228724" y="133352"/>
          <a:ext cx="1714501" cy="228598"/>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Expenditure Categories</a:t>
          </a:r>
        </a:p>
      </xdr:txBody>
    </xdr:sp>
    <xdr:clientData/>
  </xdr:twoCellAnchor>
</xdr:wsDr>
</file>

<file path=xl/drawings/drawing17.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7</xdr:col>
      <xdr:colOff>3067050</xdr:colOff>
      <xdr:row>0</xdr:row>
      <xdr:rowOff>476250</xdr:rowOff>
    </xdr:to>
    <xdr:sp macro="" textlink="">
      <xdr:nvSpPr>
        <xdr:cNvPr id="2" name="Rectangle 365"/>
        <xdr:cNvSpPr>
          <a:spLocks noChangeArrowheads="1"/>
        </xdr:cNvSpPr>
      </xdr:nvSpPr>
      <xdr:spPr bwMode="auto">
        <a:xfrm>
          <a:off x="85725" y="57150"/>
          <a:ext cx="8848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76199</xdr:colOff>
      <xdr:row>0</xdr:row>
      <xdr:rowOff>152400</xdr:rowOff>
    </xdr:from>
    <xdr:to>
      <xdr:col>3</xdr:col>
      <xdr:colOff>1866900</xdr:colOff>
      <xdr:row>0</xdr:row>
      <xdr:rowOff>419100</xdr:rowOff>
    </xdr:to>
    <xdr:sp macro="" textlink="">
      <xdr:nvSpPr>
        <xdr:cNvPr id="3" name="Rounded Rectangle 2">
          <a:hlinkClick xmlns:r="http://schemas.openxmlformats.org/officeDocument/2006/relationships" r:id="rId1" tooltip="Click"/>
        </xdr:cNvPr>
        <xdr:cNvSpPr/>
      </xdr:nvSpPr>
      <xdr:spPr>
        <a:xfrm>
          <a:off x="142874" y="152400"/>
          <a:ext cx="2133601" cy="2667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Actual</a:t>
          </a:r>
          <a:r>
            <a:rPr lang="en-US" b="1" baseline="0">
              <a:solidFill>
                <a:sysClr val="windowText" lastClr="000000"/>
              </a:solidFill>
            </a:rPr>
            <a:t> Program Expendictures</a:t>
          </a:r>
          <a:endParaRPr lang="en-US" b="1">
            <a:solidFill>
              <a:sysClr val="windowText" lastClr="000000"/>
            </a:solidFill>
          </a:endParaRPr>
        </a:p>
      </xdr:txBody>
    </xdr:sp>
    <xdr:clientData/>
  </xdr:twoCellAnchor>
  <xdr:twoCellAnchor editAs="absolute">
    <xdr:from>
      <xdr:col>3</xdr:col>
      <xdr:colOff>1943100</xdr:colOff>
      <xdr:row>0</xdr:row>
      <xdr:rowOff>86617</xdr:rowOff>
    </xdr:from>
    <xdr:to>
      <xdr:col>7</xdr:col>
      <xdr:colOff>1228725</xdr:colOff>
      <xdr:row>0</xdr:row>
      <xdr:rowOff>437020</xdr:rowOff>
    </xdr:to>
    <xdr:sp macro="" textlink="">
      <xdr:nvSpPr>
        <xdr:cNvPr id="4" name="TextBox 3"/>
        <xdr:cNvSpPr txBox="1"/>
      </xdr:nvSpPr>
      <xdr:spPr>
        <a:xfrm>
          <a:off x="2352675" y="86617"/>
          <a:ext cx="4743450"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baseline="0"/>
            <a:t>EE Charge Reconciliation Table</a:t>
          </a:r>
          <a:endParaRPr lang="en-US" sz="1600" b="1"/>
        </a:p>
      </xdr:txBody>
    </xdr:sp>
    <xdr:clientData/>
  </xdr:twoCellAnchor>
</xdr:wsDr>
</file>

<file path=xl/drawings/drawing18.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21</xdr:col>
      <xdr:colOff>914400</xdr:colOff>
      <xdr:row>1</xdr:row>
      <xdr:rowOff>114300</xdr:rowOff>
    </xdr:to>
    <xdr:sp macro="" textlink="">
      <xdr:nvSpPr>
        <xdr:cNvPr id="2" name="Rectangle 365"/>
        <xdr:cNvSpPr>
          <a:spLocks noChangeArrowheads="1"/>
        </xdr:cNvSpPr>
      </xdr:nvSpPr>
      <xdr:spPr bwMode="auto">
        <a:xfrm>
          <a:off x="85725" y="66675"/>
          <a:ext cx="153066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698900</xdr:colOff>
      <xdr:row>1</xdr:row>
      <xdr:rowOff>9525</xdr:rowOff>
    </xdr:to>
    <xdr:sp macro="" textlink="">
      <xdr:nvSpPr>
        <xdr:cNvPr id="9" name="Rounded Rectangle 8">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11</xdr:col>
      <xdr:colOff>161925</xdr:colOff>
      <xdr:row>2</xdr:row>
      <xdr:rowOff>171450</xdr:rowOff>
    </xdr:to>
    <xdr:sp macro="" textlink="">
      <xdr:nvSpPr>
        <xdr:cNvPr id="10" name="Rounded Rectangle 6"/>
        <xdr:cNvSpPr>
          <a:spLocks noChangeArrowheads="1"/>
        </xdr:cNvSpPr>
      </xdr:nvSpPr>
      <xdr:spPr bwMode="auto">
        <a:xfrm>
          <a:off x="142875" y="514348"/>
          <a:ext cx="8696325" cy="65722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Provide information on the interactive</a:t>
          </a:r>
          <a:r>
            <a:rPr lang="en-US" sz="1100" baseline="0">
              <a:effectLst/>
              <a:latin typeface="+mn-lt"/>
              <a:ea typeface="+mn-ea"/>
              <a:cs typeface="+mn-cs"/>
            </a:rPr>
            <a:t> effects included in each program.  </a:t>
          </a:r>
          <a:r>
            <a:rPr lang="en-US" sz="1100">
              <a:effectLst/>
              <a:latin typeface="+mn-lt"/>
              <a:ea typeface="+mn-ea"/>
              <a:cs typeface="+mn-cs"/>
            </a:rPr>
            <a:t>Click the “Claimed Net-to-Gross” button to input NTG values.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1819275</xdr:colOff>
      <xdr:row>0</xdr:row>
      <xdr:rowOff>85725</xdr:rowOff>
    </xdr:from>
    <xdr:to>
      <xdr:col>8</xdr:col>
      <xdr:colOff>27299</xdr:colOff>
      <xdr:row>1</xdr:row>
      <xdr:rowOff>97916</xdr:rowOff>
    </xdr:to>
    <xdr:sp macro="" textlink="Titles!B14">
      <xdr:nvSpPr>
        <xdr:cNvPr id="12" name="TextBox 11"/>
        <xdr:cNvSpPr txBox="1"/>
      </xdr:nvSpPr>
      <xdr:spPr>
        <a:xfrm>
          <a:off x="2295525" y="85725"/>
          <a:ext cx="4618349"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C22B11AE-CF2F-6A4F-AAC0-EB82941A0AB4}" type="TxLink">
            <a:rPr lang="en-US" sz="1800" b="0" i="0" u="none" strike="noStrike">
              <a:solidFill>
                <a:srgbClr val="000000"/>
              </a:solidFill>
              <a:latin typeface="Calibri"/>
            </a:rPr>
            <a:pPr algn="ctr"/>
            <a:t>Claimed Program Savings</a:t>
          </a:fld>
          <a:endParaRPr lang="en-US" sz="1800" b="0"/>
        </a:p>
      </xdr:txBody>
    </xdr:sp>
    <xdr:clientData/>
  </xdr:twoCellAnchor>
  <xdr:twoCellAnchor editAs="absolute">
    <xdr:from>
      <xdr:col>10</xdr:col>
      <xdr:colOff>66674</xdr:colOff>
      <xdr:row>4</xdr:row>
      <xdr:rowOff>142875</xdr:rowOff>
    </xdr:from>
    <xdr:to>
      <xdr:col>12</xdr:col>
      <xdr:colOff>171449</xdr:colOff>
      <xdr:row>5</xdr:row>
      <xdr:rowOff>495300</xdr:rowOff>
    </xdr:to>
    <xdr:sp macro="" textlink="">
      <xdr:nvSpPr>
        <xdr:cNvPr id="23" name="Rounded Rectangle 22">
          <a:hlinkClick xmlns:r="http://schemas.openxmlformats.org/officeDocument/2006/relationships" r:id="rId2" tooltip="Click"/>
        </xdr:cNvPr>
        <xdr:cNvSpPr/>
      </xdr:nvSpPr>
      <xdr:spPr>
        <a:xfrm>
          <a:off x="8562974" y="1685925"/>
          <a:ext cx="733425" cy="533400"/>
        </a:xfrm>
        <a:prstGeom prst="roundRect">
          <a:avLst/>
        </a:prstGeom>
        <a:solidFill>
          <a:srgbClr val="FFFFCC"/>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Claimed Net-to-Gross</a:t>
          </a:r>
          <a:endParaRPr lang="en-US" sz="800" b="1">
            <a:solidFill>
              <a:sysClr val="windowText" lastClr="000000"/>
            </a:solidFill>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17</xdr:col>
      <xdr:colOff>1190625</xdr:colOff>
      <xdr:row>1</xdr:row>
      <xdr:rowOff>114300</xdr:rowOff>
    </xdr:to>
    <xdr:sp macro="" textlink="">
      <xdr:nvSpPr>
        <xdr:cNvPr id="2" name="Rectangle 365"/>
        <xdr:cNvSpPr>
          <a:spLocks noChangeArrowheads="1"/>
        </xdr:cNvSpPr>
      </xdr:nvSpPr>
      <xdr:spPr bwMode="auto">
        <a:xfrm>
          <a:off x="85725" y="66675"/>
          <a:ext cx="126111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860825</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16</xdr:col>
      <xdr:colOff>304800</xdr:colOff>
      <xdr:row>2</xdr:row>
      <xdr:rowOff>123825</xdr:rowOff>
    </xdr:to>
    <xdr:sp macro="" textlink="">
      <xdr:nvSpPr>
        <xdr:cNvPr id="4" name="Rounded Rectangle 6"/>
        <xdr:cNvSpPr>
          <a:spLocks noChangeArrowheads="1"/>
        </xdr:cNvSpPr>
      </xdr:nvSpPr>
      <xdr:spPr bwMode="auto">
        <a:xfrm>
          <a:off x="142875" y="514349"/>
          <a:ext cx="10991850" cy="5619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Click the “Claimed Net-to-Gross” button to input NTG values.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1943100</xdr:colOff>
      <xdr:row>0</xdr:row>
      <xdr:rowOff>85725</xdr:rowOff>
    </xdr:from>
    <xdr:to>
      <xdr:col>9</xdr:col>
      <xdr:colOff>522599</xdr:colOff>
      <xdr:row>1</xdr:row>
      <xdr:rowOff>97916</xdr:rowOff>
    </xdr:to>
    <xdr:sp macro="" textlink="Titles!B14">
      <xdr:nvSpPr>
        <xdr:cNvPr id="6" name="TextBox 5"/>
        <xdr:cNvSpPr txBox="1"/>
      </xdr:nvSpPr>
      <xdr:spPr>
        <a:xfrm>
          <a:off x="2257425" y="85725"/>
          <a:ext cx="4618349"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C22B11AE-CF2F-6A4F-AAC0-EB82941A0AB4}" type="TxLink">
            <a:rPr lang="en-US" sz="1800" b="0" i="0" u="none" strike="noStrike">
              <a:solidFill>
                <a:srgbClr val="000000"/>
              </a:solidFill>
              <a:latin typeface="Calibri"/>
            </a:rPr>
            <a:pPr algn="ctr"/>
            <a:t>Claimed Program Savings</a:t>
          </a:fld>
          <a:endParaRPr lang="en-US" sz="1800" b="0"/>
        </a:p>
      </xdr:txBody>
    </xdr:sp>
    <xdr:clientData/>
  </xdr:twoCellAnchor>
  <xdr:twoCellAnchor editAs="absolute">
    <xdr:from>
      <xdr:col>6</xdr:col>
      <xdr:colOff>66675</xdr:colOff>
      <xdr:row>3</xdr:row>
      <xdr:rowOff>47625</xdr:rowOff>
    </xdr:from>
    <xdr:to>
      <xdr:col>8</xdr:col>
      <xdr:colOff>123824</xdr:colOff>
      <xdr:row>5</xdr:row>
      <xdr:rowOff>228600</xdr:rowOff>
    </xdr:to>
    <xdr:sp macro="" textlink="">
      <xdr:nvSpPr>
        <xdr:cNvPr id="8" name="Rounded Rectangle 7">
          <a:hlinkClick xmlns:r="http://schemas.openxmlformats.org/officeDocument/2006/relationships" r:id="rId2" tooltip="Click"/>
        </xdr:cNvPr>
        <xdr:cNvSpPr/>
      </xdr:nvSpPr>
      <xdr:spPr>
        <a:xfrm>
          <a:off x="5562600" y="1266825"/>
          <a:ext cx="714374" cy="533400"/>
        </a:xfrm>
        <a:prstGeom prst="roundRect">
          <a:avLst/>
        </a:prstGeom>
        <a:solidFill>
          <a:srgbClr val="FFFFCC"/>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Claimed Net-to-Gross</a:t>
          </a:r>
          <a:endParaRPr lang="en-US" sz="8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15</xdr:col>
      <xdr:colOff>76200</xdr:colOff>
      <xdr:row>2</xdr:row>
      <xdr:rowOff>38100</xdr:rowOff>
    </xdr:to>
    <xdr:sp macro="" textlink="">
      <xdr:nvSpPr>
        <xdr:cNvPr id="2" name="Rectangle 365"/>
        <xdr:cNvSpPr>
          <a:spLocks noChangeArrowheads="1"/>
        </xdr:cNvSpPr>
      </xdr:nvSpPr>
      <xdr:spPr bwMode="auto">
        <a:xfrm>
          <a:off x="0" y="0"/>
          <a:ext cx="92202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0</xdr:col>
      <xdr:colOff>50800</xdr:colOff>
      <xdr:row>0</xdr:row>
      <xdr:rowOff>95250</xdr:rowOff>
    </xdr:from>
    <xdr:to>
      <xdr:col>1</xdr:col>
      <xdr:colOff>416483</xdr:colOff>
      <xdr:row>1</xdr:row>
      <xdr:rowOff>133350</xdr:rowOff>
    </xdr:to>
    <xdr:sp macro="" textlink="">
      <xdr:nvSpPr>
        <xdr:cNvPr id="3" name="Rounded Rectangle 2">
          <a:hlinkClick xmlns:r="http://schemas.openxmlformats.org/officeDocument/2006/relationships" r:id="rId1" tooltip="Click"/>
        </xdr:cNvPr>
        <xdr:cNvSpPr/>
      </xdr:nvSpPr>
      <xdr:spPr>
        <a:xfrm>
          <a:off x="50800" y="95250"/>
          <a:ext cx="97528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393066</xdr:colOff>
      <xdr:row>0</xdr:row>
      <xdr:rowOff>29467</xdr:rowOff>
    </xdr:from>
    <xdr:to>
      <xdr:col>12</xdr:col>
      <xdr:colOff>113928</xdr:colOff>
      <xdr:row>1</xdr:row>
      <xdr:rowOff>181753</xdr:rowOff>
    </xdr:to>
    <xdr:sp macro="" textlink="">
      <xdr:nvSpPr>
        <xdr:cNvPr id="4" name="TextBox 3"/>
        <xdr:cNvSpPr txBox="1"/>
      </xdr:nvSpPr>
      <xdr:spPr>
        <a:xfrm>
          <a:off x="1612266" y="29467"/>
          <a:ext cx="581686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Notes</a:t>
          </a:r>
        </a:p>
      </xdr:txBody>
    </xdr:sp>
    <xdr:clientData/>
  </xdr:twoCellAnchor>
  <xdr:twoCellAnchor editAs="absolute">
    <xdr:from>
      <xdr:col>0</xdr:col>
      <xdr:colOff>0</xdr:colOff>
      <xdr:row>2</xdr:row>
      <xdr:rowOff>66675</xdr:rowOff>
    </xdr:from>
    <xdr:to>
      <xdr:col>15</xdr:col>
      <xdr:colOff>85725</xdr:colOff>
      <xdr:row>4</xdr:row>
      <xdr:rowOff>133350</xdr:rowOff>
    </xdr:to>
    <xdr:sp macro="" textlink="">
      <xdr:nvSpPr>
        <xdr:cNvPr id="5" name="Rounded Rectangle 6"/>
        <xdr:cNvSpPr>
          <a:spLocks noChangeArrowheads="1"/>
        </xdr:cNvSpPr>
      </xdr:nvSpPr>
      <xdr:spPr bwMode="auto">
        <a:xfrm>
          <a:off x="0" y="447675"/>
          <a:ext cx="9229725" cy="44767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000" b="1" i="0" u="none" strike="noStrike" baseline="0">
              <a:solidFill>
                <a:srgbClr val="000000"/>
              </a:solidFill>
              <a:latin typeface="Calibri"/>
              <a:cs typeface="Calibri"/>
            </a:rPr>
            <a:t>Instructions:  </a:t>
          </a:r>
          <a:r>
            <a:rPr lang="en-US" sz="1100" b="0" i="0" u="none" strike="noStrike" baseline="0">
              <a:solidFill>
                <a:sysClr val="windowText" lastClr="000000"/>
              </a:solidFill>
              <a:effectLst/>
              <a:latin typeface="+mn-lt"/>
              <a:ea typeface="+mn-ea"/>
              <a:cs typeface="+mn-cs"/>
            </a:rPr>
            <a:t>Provide information about any aspect of the portfolio, reporting process, or other.  </a:t>
          </a:r>
          <a:endParaRPr lang="en-US" sz="1100">
            <a:effectLst/>
            <a:latin typeface="+mn-lt"/>
            <a:ea typeface="+mn-ea"/>
            <a:cs typeface="+mn-cs"/>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15</xdr:col>
      <xdr:colOff>857250</xdr:colOff>
      <xdr:row>1</xdr:row>
      <xdr:rowOff>114300</xdr:rowOff>
    </xdr:to>
    <xdr:sp macro="" textlink="">
      <xdr:nvSpPr>
        <xdr:cNvPr id="2" name="Rectangle 365"/>
        <xdr:cNvSpPr>
          <a:spLocks noChangeArrowheads="1"/>
        </xdr:cNvSpPr>
      </xdr:nvSpPr>
      <xdr:spPr bwMode="auto">
        <a:xfrm>
          <a:off x="85725" y="66675"/>
          <a:ext cx="116776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860825</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13</xdr:col>
      <xdr:colOff>647699</xdr:colOff>
      <xdr:row>3</xdr:row>
      <xdr:rowOff>57150</xdr:rowOff>
    </xdr:to>
    <xdr:sp macro="" textlink="">
      <xdr:nvSpPr>
        <xdr:cNvPr id="4" name="Rounded Rectangle 6"/>
        <xdr:cNvSpPr>
          <a:spLocks noChangeArrowheads="1"/>
        </xdr:cNvSpPr>
      </xdr:nvSpPr>
      <xdr:spPr bwMode="auto">
        <a:xfrm>
          <a:off x="142875" y="514348"/>
          <a:ext cx="10058399" cy="54292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Provide information on the interactive</a:t>
          </a:r>
          <a:r>
            <a:rPr lang="en-US" sz="1100" baseline="0">
              <a:effectLst/>
              <a:latin typeface="+mn-lt"/>
              <a:ea typeface="+mn-ea"/>
              <a:cs typeface="+mn-cs"/>
            </a:rPr>
            <a:t> effects included in each program.  </a:t>
          </a:r>
          <a:r>
            <a:rPr lang="en-US" sz="1100">
              <a:effectLst/>
              <a:latin typeface="+mn-lt"/>
              <a:ea typeface="+mn-ea"/>
              <a:cs typeface="+mn-cs"/>
            </a:rPr>
            <a:t>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1952625</xdr:colOff>
      <xdr:row>0</xdr:row>
      <xdr:rowOff>85725</xdr:rowOff>
    </xdr:from>
    <xdr:to>
      <xdr:col>7</xdr:col>
      <xdr:colOff>836924</xdr:colOff>
      <xdr:row>1</xdr:row>
      <xdr:rowOff>97916</xdr:rowOff>
    </xdr:to>
    <xdr:sp macro="" textlink="Titles!B14">
      <xdr:nvSpPr>
        <xdr:cNvPr id="6" name="TextBox 5"/>
        <xdr:cNvSpPr txBox="1"/>
      </xdr:nvSpPr>
      <xdr:spPr>
        <a:xfrm>
          <a:off x="2266950" y="85725"/>
          <a:ext cx="4618349"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C22B11AE-CF2F-6A4F-AAC0-EB82941A0AB4}" type="TxLink">
            <a:rPr lang="en-US" sz="1800" b="0" i="0" u="none" strike="noStrike">
              <a:solidFill>
                <a:srgbClr val="000000"/>
              </a:solidFill>
              <a:latin typeface="Calibri"/>
            </a:rPr>
            <a:pPr algn="ctr"/>
            <a:t>Claimed Program Savings</a:t>
          </a:fld>
          <a:endParaRPr lang="en-US" sz="1800" b="0"/>
        </a:p>
      </xdr:txBody>
    </xdr:sp>
    <xdr:clientData/>
  </xdr:twoCellAnchor>
</xdr:wsDr>
</file>

<file path=xl/drawings/drawing21.xml><?xml version="1.0" encoding="utf-8"?>
<xdr:wsDr xmlns:xdr="http://schemas.openxmlformats.org/drawingml/2006/spreadsheetDrawing" xmlns:a="http://schemas.openxmlformats.org/drawingml/2006/main">
  <xdr:twoCellAnchor editAs="absolute">
    <xdr:from>
      <xdr:col>0</xdr:col>
      <xdr:colOff>85726</xdr:colOff>
      <xdr:row>0</xdr:row>
      <xdr:rowOff>66675</xdr:rowOff>
    </xdr:from>
    <xdr:to>
      <xdr:col>12</xdr:col>
      <xdr:colOff>419101</xdr:colOff>
      <xdr:row>1</xdr:row>
      <xdr:rowOff>114300</xdr:rowOff>
    </xdr:to>
    <xdr:sp macro="" textlink="">
      <xdr:nvSpPr>
        <xdr:cNvPr id="2" name="Rectangle 365"/>
        <xdr:cNvSpPr>
          <a:spLocks noChangeArrowheads="1"/>
        </xdr:cNvSpPr>
      </xdr:nvSpPr>
      <xdr:spPr bwMode="auto">
        <a:xfrm>
          <a:off x="85726" y="66675"/>
          <a:ext cx="94869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60325</xdr:colOff>
      <xdr:row>0</xdr:row>
      <xdr:rowOff>142875</xdr:rowOff>
    </xdr:from>
    <xdr:to>
      <xdr:col>2</xdr:col>
      <xdr:colOff>727475</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28576</xdr:colOff>
      <xdr:row>1</xdr:row>
      <xdr:rowOff>152399</xdr:rowOff>
    </xdr:from>
    <xdr:to>
      <xdr:col>12</xdr:col>
      <xdr:colOff>438151</xdr:colOff>
      <xdr:row>2</xdr:row>
      <xdr:rowOff>190500</xdr:rowOff>
    </xdr:to>
    <xdr:sp macro="" textlink="">
      <xdr:nvSpPr>
        <xdr:cNvPr id="4" name="Rounded Rectangle 6"/>
        <xdr:cNvSpPr>
          <a:spLocks noChangeArrowheads="1"/>
        </xdr:cNvSpPr>
      </xdr:nvSpPr>
      <xdr:spPr bwMode="auto">
        <a:xfrm>
          <a:off x="142876" y="514349"/>
          <a:ext cx="9448800" cy="5619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1828800</xdr:colOff>
      <xdr:row>0</xdr:row>
      <xdr:rowOff>114300</xdr:rowOff>
    </xdr:from>
    <xdr:to>
      <xdr:col>9</xdr:col>
      <xdr:colOff>313049</xdr:colOff>
      <xdr:row>1</xdr:row>
      <xdr:rowOff>126491</xdr:rowOff>
    </xdr:to>
    <xdr:sp macro="" textlink="Titles!B14">
      <xdr:nvSpPr>
        <xdr:cNvPr id="6" name="TextBox 5"/>
        <xdr:cNvSpPr txBox="1"/>
      </xdr:nvSpPr>
      <xdr:spPr>
        <a:xfrm>
          <a:off x="2276475" y="114300"/>
          <a:ext cx="4618349"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C22B11AE-CF2F-6A4F-AAC0-EB82941A0AB4}" type="TxLink">
            <a:rPr lang="en-US" sz="1800" b="0" i="0" u="none" strike="noStrike">
              <a:solidFill>
                <a:srgbClr val="000000"/>
              </a:solidFill>
              <a:latin typeface="Calibri"/>
            </a:rPr>
            <a:pPr algn="ctr"/>
            <a:t>Claimed Program Savings</a:t>
          </a:fld>
          <a:endParaRPr lang="en-US" sz="1800" b="0"/>
        </a:p>
      </xdr:txBody>
    </xdr:sp>
    <xdr:clientData/>
  </xdr:twoCellAnchor>
</xdr:wsDr>
</file>

<file path=xl/drawings/drawing22.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12</xdr:col>
      <xdr:colOff>495299</xdr:colOff>
      <xdr:row>0</xdr:row>
      <xdr:rowOff>476250</xdr:rowOff>
    </xdr:to>
    <xdr:sp macro="" textlink="">
      <xdr:nvSpPr>
        <xdr:cNvPr id="2" name="Rectangle 365"/>
        <xdr:cNvSpPr>
          <a:spLocks noChangeArrowheads="1"/>
        </xdr:cNvSpPr>
      </xdr:nvSpPr>
      <xdr:spPr bwMode="auto">
        <a:xfrm>
          <a:off x="66675" y="57150"/>
          <a:ext cx="7619999"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3</xdr:col>
      <xdr:colOff>1362074</xdr:colOff>
      <xdr:row>0</xdr:row>
      <xdr:rowOff>76201</xdr:rowOff>
    </xdr:from>
    <xdr:to>
      <xdr:col>10</xdr:col>
      <xdr:colOff>142874</xdr:colOff>
      <xdr:row>0</xdr:row>
      <xdr:rowOff>400051</xdr:rowOff>
    </xdr:to>
    <xdr:sp macro="" textlink="">
      <xdr:nvSpPr>
        <xdr:cNvPr id="4" name="TextBox 3"/>
        <xdr:cNvSpPr txBox="1"/>
      </xdr:nvSpPr>
      <xdr:spPr>
        <a:xfrm>
          <a:off x="2657474" y="76201"/>
          <a:ext cx="3438525" cy="323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t>Program</a:t>
          </a:r>
          <a:r>
            <a:rPr lang="en-US" sz="1600" b="1" baseline="0"/>
            <a:t> Claimed </a:t>
          </a:r>
          <a:r>
            <a:rPr lang="en-US" sz="1600" b="1"/>
            <a:t>Net-to-Gross Ratios</a:t>
          </a:r>
        </a:p>
      </xdr:txBody>
    </xdr:sp>
    <xdr:clientData/>
  </xdr:twoCellAnchor>
  <xdr:twoCellAnchor editAs="absolute">
    <xdr:from>
      <xdr:col>2</xdr:col>
      <xdr:colOff>28575</xdr:colOff>
      <xdr:row>0</xdr:row>
      <xdr:rowOff>161925</xdr:rowOff>
    </xdr:from>
    <xdr:to>
      <xdr:col>2</xdr:col>
      <xdr:colOff>1021483</xdr:colOff>
      <xdr:row>0</xdr:row>
      <xdr:rowOff>390525</xdr:rowOff>
    </xdr:to>
    <xdr:sp macro="" textlink="">
      <xdr:nvSpPr>
        <xdr:cNvPr id="5" name="Rounded Rectangle 4">
          <a:hlinkClick xmlns:r="http://schemas.openxmlformats.org/officeDocument/2006/relationships" r:id="rId1" tooltip="Click"/>
        </xdr:cNvPr>
        <xdr:cNvSpPr/>
      </xdr:nvSpPr>
      <xdr:spPr>
        <a:xfrm>
          <a:off x="161925" y="16192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23.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21</xdr:col>
      <xdr:colOff>1095375</xdr:colOff>
      <xdr:row>1</xdr:row>
      <xdr:rowOff>114300</xdr:rowOff>
    </xdr:to>
    <xdr:sp macro="" textlink="">
      <xdr:nvSpPr>
        <xdr:cNvPr id="2" name="Rectangle 365"/>
        <xdr:cNvSpPr>
          <a:spLocks noChangeArrowheads="1"/>
        </xdr:cNvSpPr>
      </xdr:nvSpPr>
      <xdr:spPr bwMode="auto">
        <a:xfrm>
          <a:off x="85725" y="66675"/>
          <a:ext cx="14944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708425</xdr:colOff>
      <xdr:row>1</xdr:row>
      <xdr:rowOff>9525</xdr:rowOff>
    </xdr:to>
    <xdr:sp macro="" textlink="">
      <xdr:nvSpPr>
        <xdr:cNvPr id="9" name="Rounded Rectangle 8">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15</xdr:col>
      <xdr:colOff>209549</xdr:colOff>
      <xdr:row>4</xdr:row>
      <xdr:rowOff>9524</xdr:rowOff>
    </xdr:to>
    <xdr:sp macro="" textlink="">
      <xdr:nvSpPr>
        <xdr:cNvPr id="10" name="Rounded Rectangle 6"/>
        <xdr:cNvSpPr>
          <a:spLocks noChangeArrowheads="1"/>
        </xdr:cNvSpPr>
      </xdr:nvSpPr>
      <xdr:spPr bwMode="auto">
        <a:xfrm>
          <a:off x="142875" y="514349"/>
          <a:ext cx="10648949" cy="695325"/>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a:t>
          </a:r>
          <a:r>
            <a:rPr lang="en-US" sz="1100" baseline="0">
              <a:effectLst/>
              <a:latin typeface="+mn-lt"/>
              <a:ea typeface="+mn-ea"/>
              <a:cs typeface="+mn-cs"/>
            </a:rPr>
            <a:t>  </a:t>
          </a:r>
          <a:r>
            <a:rPr lang="en-US" sz="1100">
              <a:effectLst/>
              <a:latin typeface="+mn-lt"/>
              <a:ea typeface="+mn-ea"/>
              <a:cs typeface="+mn-cs"/>
            </a:rPr>
            <a:t>Provide information on the interactive</a:t>
          </a:r>
          <a:r>
            <a:rPr lang="en-US" sz="1100" baseline="0">
              <a:effectLst/>
              <a:latin typeface="+mn-lt"/>
              <a:ea typeface="+mn-ea"/>
              <a:cs typeface="+mn-cs"/>
            </a:rPr>
            <a:t> effects included in each program.  </a:t>
          </a:r>
          <a:r>
            <a:rPr lang="en-US" sz="1100">
              <a:effectLst/>
              <a:latin typeface="+mn-lt"/>
              <a:ea typeface="+mn-ea"/>
              <a:cs typeface="+mn-cs"/>
            </a:rPr>
            <a:t>Click the “Evaluated Net-to-Gross” button to input NTG values.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1819275</xdr:colOff>
      <xdr:row>0</xdr:row>
      <xdr:rowOff>85725</xdr:rowOff>
    </xdr:from>
    <xdr:to>
      <xdr:col>8</xdr:col>
      <xdr:colOff>379724</xdr:colOff>
      <xdr:row>1</xdr:row>
      <xdr:rowOff>97916</xdr:rowOff>
    </xdr:to>
    <xdr:sp macro="" textlink="Titles!B15">
      <xdr:nvSpPr>
        <xdr:cNvPr id="12" name="TextBox 11"/>
        <xdr:cNvSpPr txBox="1"/>
      </xdr:nvSpPr>
      <xdr:spPr>
        <a:xfrm>
          <a:off x="2286000" y="85725"/>
          <a:ext cx="460882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F94B6A64-54C3-4DE1-9D57-DF343E60C4B8}" type="TxLink">
            <a:rPr lang="en-US" sz="1800" b="0" i="0" u="none" strike="noStrike">
              <a:solidFill>
                <a:srgbClr val="000000"/>
              </a:solidFill>
              <a:latin typeface="Calibri"/>
            </a:rPr>
            <a:pPr algn="ctr"/>
            <a:t>Evaluated Program Savings</a:t>
          </a:fld>
          <a:endParaRPr lang="en-US" sz="1800" b="0"/>
        </a:p>
      </xdr:txBody>
    </xdr:sp>
    <xdr:clientData/>
  </xdr:twoCellAnchor>
  <xdr:twoCellAnchor editAs="absolute">
    <xdr:from>
      <xdr:col>10</xdr:col>
      <xdr:colOff>66674</xdr:colOff>
      <xdr:row>5</xdr:row>
      <xdr:rowOff>180975</xdr:rowOff>
    </xdr:from>
    <xdr:to>
      <xdr:col>12</xdr:col>
      <xdr:colOff>142874</xdr:colOff>
      <xdr:row>5</xdr:row>
      <xdr:rowOff>714375</xdr:rowOff>
    </xdr:to>
    <xdr:sp macro="" textlink="">
      <xdr:nvSpPr>
        <xdr:cNvPr id="19" name="Rounded Rectangle 18">
          <a:hlinkClick xmlns:r="http://schemas.openxmlformats.org/officeDocument/2006/relationships" r:id="rId2" tooltip="Click"/>
        </xdr:cNvPr>
        <xdr:cNvSpPr/>
      </xdr:nvSpPr>
      <xdr:spPr>
        <a:xfrm>
          <a:off x="8248649" y="1562100"/>
          <a:ext cx="733425" cy="533400"/>
        </a:xfrm>
        <a:prstGeom prst="roundRect">
          <a:avLst/>
        </a:prstGeom>
        <a:solidFill>
          <a:srgbClr val="FFFFCC"/>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Evaluated Net-to-Gross</a:t>
          </a:r>
          <a:endParaRPr lang="en-US" sz="800" b="1">
            <a:solidFill>
              <a:sysClr val="windowText" lastClr="000000"/>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absolute">
    <xdr:from>
      <xdr:col>0</xdr:col>
      <xdr:colOff>85725</xdr:colOff>
      <xdr:row>0</xdr:row>
      <xdr:rowOff>66675</xdr:rowOff>
    </xdr:from>
    <xdr:to>
      <xdr:col>19</xdr:col>
      <xdr:colOff>0</xdr:colOff>
      <xdr:row>1</xdr:row>
      <xdr:rowOff>114300</xdr:rowOff>
    </xdr:to>
    <xdr:sp macro="" textlink="">
      <xdr:nvSpPr>
        <xdr:cNvPr id="2" name="Rectangle 365"/>
        <xdr:cNvSpPr>
          <a:spLocks noChangeArrowheads="1"/>
        </xdr:cNvSpPr>
      </xdr:nvSpPr>
      <xdr:spPr bwMode="auto">
        <a:xfrm>
          <a:off x="85725" y="66675"/>
          <a:ext cx="132302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0</xdr:col>
      <xdr:colOff>174625</xdr:colOff>
      <xdr:row>0</xdr:row>
      <xdr:rowOff>142875</xdr:rowOff>
    </xdr:from>
    <xdr:to>
      <xdr:col>2</xdr:col>
      <xdr:colOff>689375</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0</xdr:col>
      <xdr:colOff>142876</xdr:colOff>
      <xdr:row>1</xdr:row>
      <xdr:rowOff>152399</xdr:rowOff>
    </xdr:from>
    <xdr:to>
      <xdr:col>16</xdr:col>
      <xdr:colOff>28575</xdr:colOff>
      <xdr:row>3</xdr:row>
      <xdr:rowOff>57150</xdr:rowOff>
    </xdr:to>
    <xdr:sp macro="" textlink="">
      <xdr:nvSpPr>
        <xdr:cNvPr id="4" name="Rounded Rectangle 6"/>
        <xdr:cNvSpPr>
          <a:spLocks noChangeArrowheads="1"/>
        </xdr:cNvSpPr>
      </xdr:nvSpPr>
      <xdr:spPr bwMode="auto">
        <a:xfrm>
          <a:off x="142876" y="514349"/>
          <a:ext cx="10658474" cy="4667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Click the “Evaluated Net-to-Gross” button to input NTG values.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1790700</xdr:colOff>
      <xdr:row>0</xdr:row>
      <xdr:rowOff>85725</xdr:rowOff>
    </xdr:from>
    <xdr:to>
      <xdr:col>9</xdr:col>
      <xdr:colOff>332099</xdr:colOff>
      <xdr:row>1</xdr:row>
      <xdr:rowOff>97916</xdr:rowOff>
    </xdr:to>
    <xdr:sp macro="" textlink="Titles!B15">
      <xdr:nvSpPr>
        <xdr:cNvPr id="6" name="TextBox 5"/>
        <xdr:cNvSpPr txBox="1"/>
      </xdr:nvSpPr>
      <xdr:spPr>
        <a:xfrm>
          <a:off x="2276475" y="85725"/>
          <a:ext cx="460882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F94B6A64-54C3-4DE1-9D57-DF343E60C4B8}" type="TxLink">
            <a:rPr lang="en-US" sz="1800" b="0" i="0" u="none" strike="noStrike">
              <a:solidFill>
                <a:srgbClr val="000000"/>
              </a:solidFill>
              <a:latin typeface="Calibri"/>
            </a:rPr>
            <a:pPr algn="ctr"/>
            <a:t>Evaluated Program Savings</a:t>
          </a:fld>
          <a:endParaRPr lang="en-US" sz="1800" b="0"/>
        </a:p>
      </xdr:txBody>
    </xdr:sp>
    <xdr:clientData/>
  </xdr:twoCellAnchor>
  <xdr:twoCellAnchor editAs="absolute">
    <xdr:from>
      <xdr:col>6</xdr:col>
      <xdr:colOff>57149</xdr:colOff>
      <xdr:row>3</xdr:row>
      <xdr:rowOff>123825</xdr:rowOff>
    </xdr:from>
    <xdr:to>
      <xdr:col>8</xdr:col>
      <xdr:colOff>133349</xdr:colOff>
      <xdr:row>5</xdr:row>
      <xdr:rowOff>200025</xdr:rowOff>
    </xdr:to>
    <xdr:sp macro="" textlink="">
      <xdr:nvSpPr>
        <xdr:cNvPr id="8" name="Rounded Rectangle 7">
          <a:hlinkClick xmlns:r="http://schemas.openxmlformats.org/officeDocument/2006/relationships" r:id="rId2" tooltip="Click"/>
        </xdr:cNvPr>
        <xdr:cNvSpPr/>
      </xdr:nvSpPr>
      <xdr:spPr>
        <a:xfrm>
          <a:off x="5753099" y="1047750"/>
          <a:ext cx="733425" cy="533400"/>
        </a:xfrm>
        <a:prstGeom prst="roundRect">
          <a:avLst/>
        </a:prstGeom>
        <a:solidFill>
          <a:srgbClr val="FFFFCC"/>
        </a:solidFill>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baseline="0">
              <a:solidFill>
                <a:sysClr val="windowText" lastClr="000000"/>
              </a:solidFill>
            </a:rPr>
            <a:t>Evaluated Net-to-Gross</a:t>
          </a:r>
          <a:endParaRPr lang="en-US" sz="800" b="1">
            <a:solidFill>
              <a:sysClr val="windowText" lastClr="000000"/>
            </a:solidFill>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17</xdr:col>
      <xdr:colOff>0</xdr:colOff>
      <xdr:row>1</xdr:row>
      <xdr:rowOff>114300</xdr:rowOff>
    </xdr:to>
    <xdr:sp macro="" textlink="">
      <xdr:nvSpPr>
        <xdr:cNvPr id="2" name="Rectangle 365"/>
        <xdr:cNvSpPr>
          <a:spLocks noChangeArrowheads="1"/>
        </xdr:cNvSpPr>
      </xdr:nvSpPr>
      <xdr:spPr bwMode="auto">
        <a:xfrm>
          <a:off x="85725" y="66675"/>
          <a:ext cx="125063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860825</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14</xdr:col>
      <xdr:colOff>571500</xdr:colOff>
      <xdr:row>3</xdr:row>
      <xdr:rowOff>66676</xdr:rowOff>
    </xdr:to>
    <xdr:sp macro="" textlink="">
      <xdr:nvSpPr>
        <xdr:cNvPr id="4" name="Rounded Rectangle 6"/>
        <xdr:cNvSpPr>
          <a:spLocks noChangeArrowheads="1"/>
        </xdr:cNvSpPr>
      </xdr:nvSpPr>
      <xdr:spPr bwMode="auto">
        <a:xfrm>
          <a:off x="142875" y="514349"/>
          <a:ext cx="10477500" cy="47625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1952625</xdr:colOff>
      <xdr:row>0</xdr:row>
      <xdr:rowOff>85725</xdr:rowOff>
    </xdr:from>
    <xdr:to>
      <xdr:col>8</xdr:col>
      <xdr:colOff>332099</xdr:colOff>
      <xdr:row>1</xdr:row>
      <xdr:rowOff>97916</xdr:rowOff>
    </xdr:to>
    <xdr:sp macro="" textlink="Titles!B15">
      <xdr:nvSpPr>
        <xdr:cNvPr id="6" name="TextBox 5"/>
        <xdr:cNvSpPr txBox="1"/>
      </xdr:nvSpPr>
      <xdr:spPr>
        <a:xfrm>
          <a:off x="2266950" y="85725"/>
          <a:ext cx="460882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F94B6A64-54C3-4DE1-9D57-DF343E60C4B8}" type="TxLink">
            <a:rPr lang="en-US" sz="1800" b="0" i="0" u="none" strike="noStrike">
              <a:solidFill>
                <a:srgbClr val="000000"/>
              </a:solidFill>
              <a:latin typeface="Calibri"/>
            </a:rPr>
            <a:pPr algn="ctr"/>
            <a:t>Evaluated Program Savings</a:t>
          </a:fld>
          <a:endParaRPr lang="en-US" sz="1800" b="0"/>
        </a:p>
      </xdr:txBody>
    </xdr:sp>
    <xdr:clientData/>
  </xdr:twoCellAnchor>
</xdr:wsDr>
</file>

<file path=xl/drawings/drawing26.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19050</xdr:colOff>
      <xdr:row>1</xdr:row>
      <xdr:rowOff>114300</xdr:rowOff>
    </xdr:to>
    <xdr:sp macro="" textlink="">
      <xdr:nvSpPr>
        <xdr:cNvPr id="2" name="Rectangle 365"/>
        <xdr:cNvSpPr>
          <a:spLocks noChangeArrowheads="1"/>
        </xdr:cNvSpPr>
      </xdr:nvSpPr>
      <xdr:spPr bwMode="auto">
        <a:xfrm>
          <a:off x="85725" y="66675"/>
          <a:ext cx="9229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860825</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100052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76201</xdr:colOff>
      <xdr:row>1</xdr:row>
      <xdr:rowOff>152399</xdr:rowOff>
    </xdr:from>
    <xdr:to>
      <xdr:col>12</xdr:col>
      <xdr:colOff>28576</xdr:colOff>
      <xdr:row>3</xdr:row>
      <xdr:rowOff>190500</xdr:rowOff>
    </xdr:to>
    <xdr:sp macro="" textlink="">
      <xdr:nvSpPr>
        <xdr:cNvPr id="4" name="Rounded Rectangle 6"/>
        <xdr:cNvSpPr>
          <a:spLocks noChangeArrowheads="1"/>
        </xdr:cNvSpPr>
      </xdr:nvSpPr>
      <xdr:spPr bwMode="auto">
        <a:xfrm>
          <a:off x="142876" y="514349"/>
          <a:ext cx="9182100" cy="6000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annual demand savings, and annual and lifetime energy savings.  Provide the number of participants or units installed along with the number of eligible participants or estimated market size. Additionally, provide a participant definition for each program.      </a:t>
          </a:r>
        </a:p>
      </xdr:txBody>
    </xdr:sp>
    <xdr:clientData/>
  </xdr:twoCellAnchor>
  <xdr:twoCellAnchor editAs="absolute">
    <xdr:from>
      <xdr:col>2</xdr:col>
      <xdr:colOff>1962150</xdr:colOff>
      <xdr:row>0</xdr:row>
      <xdr:rowOff>66675</xdr:rowOff>
    </xdr:from>
    <xdr:to>
      <xdr:col>9</xdr:col>
      <xdr:colOff>208274</xdr:colOff>
      <xdr:row>1</xdr:row>
      <xdr:rowOff>78866</xdr:rowOff>
    </xdr:to>
    <xdr:sp macro="" textlink="Titles!B15">
      <xdr:nvSpPr>
        <xdr:cNvPr id="6" name="TextBox 5"/>
        <xdr:cNvSpPr txBox="1"/>
      </xdr:nvSpPr>
      <xdr:spPr>
        <a:xfrm>
          <a:off x="2276475" y="66675"/>
          <a:ext cx="460882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F94B6A64-54C3-4DE1-9D57-DF343E60C4B8}" type="TxLink">
            <a:rPr lang="en-US" sz="1800" b="0" i="0" u="none" strike="noStrike">
              <a:solidFill>
                <a:srgbClr val="000000"/>
              </a:solidFill>
              <a:latin typeface="Calibri"/>
            </a:rPr>
            <a:pPr algn="ctr"/>
            <a:t>Evaluated Program Savings</a:t>
          </a:fld>
          <a:endParaRPr lang="en-US" sz="1800" b="0"/>
        </a:p>
      </xdr:txBody>
    </xdr:sp>
    <xdr:clientData/>
  </xdr:twoCellAnchor>
</xdr:wsDr>
</file>

<file path=xl/drawings/drawing27.xml><?xml version="1.0" encoding="utf-8"?>
<xdr:wsDr xmlns:xdr="http://schemas.openxmlformats.org/drawingml/2006/spreadsheetDrawing" xmlns:a="http://schemas.openxmlformats.org/drawingml/2006/main">
  <xdr:twoCellAnchor editAs="absolute">
    <xdr:from>
      <xdr:col>1</xdr:col>
      <xdr:colOff>0</xdr:colOff>
      <xdr:row>0</xdr:row>
      <xdr:rowOff>57150</xdr:rowOff>
    </xdr:from>
    <xdr:to>
      <xdr:col>13</xdr:col>
      <xdr:colOff>47625</xdr:colOff>
      <xdr:row>0</xdr:row>
      <xdr:rowOff>476250</xdr:rowOff>
    </xdr:to>
    <xdr:sp macro="" textlink="">
      <xdr:nvSpPr>
        <xdr:cNvPr id="2" name="Rectangle 365"/>
        <xdr:cNvSpPr>
          <a:spLocks noChangeArrowheads="1"/>
        </xdr:cNvSpPr>
      </xdr:nvSpPr>
      <xdr:spPr bwMode="auto">
        <a:xfrm>
          <a:off x="66675" y="57150"/>
          <a:ext cx="86106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xdr:col>
      <xdr:colOff>1228725</xdr:colOff>
      <xdr:row>0</xdr:row>
      <xdr:rowOff>77092</xdr:rowOff>
    </xdr:from>
    <xdr:to>
      <xdr:col>6</xdr:col>
      <xdr:colOff>508463</xdr:colOff>
      <xdr:row>0</xdr:row>
      <xdr:rowOff>427495</xdr:rowOff>
    </xdr:to>
    <xdr:sp macro="" textlink="">
      <xdr:nvSpPr>
        <xdr:cNvPr id="4" name="TextBox 3"/>
        <xdr:cNvSpPr txBox="1"/>
      </xdr:nvSpPr>
      <xdr:spPr>
        <a:xfrm>
          <a:off x="2552700" y="77092"/>
          <a:ext cx="3146888"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Evaluated Net-to-Gross</a:t>
          </a:r>
        </a:p>
      </xdr:txBody>
    </xdr:sp>
    <xdr:clientData/>
  </xdr:twoCellAnchor>
  <xdr:twoCellAnchor editAs="absolute">
    <xdr:from>
      <xdr:col>1</xdr:col>
      <xdr:colOff>95250</xdr:colOff>
      <xdr:row>0</xdr:row>
      <xdr:rowOff>161925</xdr:rowOff>
    </xdr:from>
    <xdr:to>
      <xdr:col>1</xdr:col>
      <xdr:colOff>1088158</xdr:colOff>
      <xdr:row>0</xdr:row>
      <xdr:rowOff>390525</xdr:rowOff>
    </xdr:to>
    <xdr:sp macro="" textlink="">
      <xdr:nvSpPr>
        <xdr:cNvPr id="5" name="Rounded Rectangle 4">
          <a:hlinkClick xmlns:r="http://schemas.openxmlformats.org/officeDocument/2006/relationships" r:id="rId1" tooltip="Click"/>
        </xdr:cNvPr>
        <xdr:cNvSpPr/>
      </xdr:nvSpPr>
      <xdr:spPr>
        <a:xfrm>
          <a:off x="161925" y="16192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28.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22</xdr:col>
      <xdr:colOff>600075</xdr:colOff>
      <xdr:row>1</xdr:row>
      <xdr:rowOff>114300</xdr:rowOff>
    </xdr:to>
    <xdr:sp macro="" textlink="">
      <xdr:nvSpPr>
        <xdr:cNvPr id="2" name="Rectangle 365"/>
        <xdr:cNvSpPr>
          <a:spLocks noChangeArrowheads="1"/>
        </xdr:cNvSpPr>
      </xdr:nvSpPr>
      <xdr:spPr bwMode="auto">
        <a:xfrm>
          <a:off x="85725" y="66675"/>
          <a:ext cx="163258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11</xdr:col>
      <xdr:colOff>504825</xdr:colOff>
      <xdr:row>2</xdr:row>
      <xdr:rowOff>19049</xdr:rowOff>
    </xdr:to>
    <xdr:sp macro="" textlink="">
      <xdr:nvSpPr>
        <xdr:cNvPr id="4" name="Rounded Rectangle 6"/>
        <xdr:cNvSpPr>
          <a:spLocks noChangeArrowheads="1"/>
        </xdr:cNvSpPr>
      </xdr:nvSpPr>
      <xdr:spPr bwMode="auto">
        <a:xfrm>
          <a:off x="142875" y="514348"/>
          <a:ext cx="8982075" cy="68580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1914525</xdr:colOff>
      <xdr:row>0</xdr:row>
      <xdr:rowOff>95250</xdr:rowOff>
    </xdr:from>
    <xdr:to>
      <xdr:col>8</xdr:col>
      <xdr:colOff>592493</xdr:colOff>
      <xdr:row>1</xdr:row>
      <xdr:rowOff>107441</xdr:rowOff>
    </xdr:to>
    <xdr:sp macro="" textlink="Titles!B16">
      <xdr:nvSpPr>
        <xdr:cNvPr id="6" name="TextBox 5"/>
        <xdr:cNvSpPr txBox="1"/>
      </xdr:nvSpPr>
      <xdr:spPr>
        <a:xfrm>
          <a:off x="2228850" y="9525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7</xdr:col>
      <xdr:colOff>9525</xdr:colOff>
      <xdr:row>25</xdr:row>
      <xdr:rowOff>133350</xdr:rowOff>
    </xdr:from>
    <xdr:ext cx="914400" cy="264560"/>
    <xdr:sp macro="" textlink="">
      <xdr:nvSpPr>
        <xdr:cNvPr id="5" name="TextBox 4"/>
        <xdr:cNvSpPr txBox="1"/>
      </xdr:nvSpPr>
      <xdr:spPr>
        <a:xfrm>
          <a:off x="5486400" y="6638925"/>
          <a:ext cx="9144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en-US" sz="1100"/>
        </a:p>
      </xdr:txBody>
    </xdr:sp>
    <xdr:clientData/>
  </xdr:oneCellAnchor>
  <xdr:oneCellAnchor>
    <xdr:from>
      <xdr:col>3</xdr:col>
      <xdr:colOff>9525</xdr:colOff>
      <xdr:row>39</xdr:row>
      <xdr:rowOff>85724</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705100" y="9258299"/>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705100" y="9258299"/>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9524</xdr:colOff>
      <xdr:row>41</xdr:row>
      <xdr:rowOff>19050</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705099" y="9572625"/>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705099" y="9572625"/>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47625</xdr:colOff>
      <xdr:row>43</xdr:row>
      <xdr:rowOff>104775</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43200" y="10039350"/>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43200" y="10039350"/>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38100</xdr:colOff>
      <xdr:row>44</xdr:row>
      <xdr:rowOff>133350</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33675" y="10258425"/>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33675" y="10258425"/>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923924</xdr:colOff>
      <xdr:row>0</xdr:row>
      <xdr:rowOff>152400</xdr:rowOff>
    </xdr:from>
    <xdr:to>
      <xdr:col>2</xdr:col>
      <xdr:colOff>2133600</xdr:colOff>
      <xdr:row>1</xdr:row>
      <xdr:rowOff>19050</xdr:rowOff>
    </xdr:to>
    <xdr:sp macro="" textlink="">
      <xdr:nvSpPr>
        <xdr:cNvPr id="11" name="Rounded Rectangle 10">
          <a:hlinkClick xmlns:r="http://schemas.openxmlformats.org/officeDocument/2006/relationships" r:id="rId2" tooltip="Click"/>
        </xdr:cNvPr>
        <xdr:cNvSpPr/>
      </xdr:nvSpPr>
      <xdr:spPr>
        <a:xfrm>
          <a:off x="1238249"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29.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8</xdr:col>
      <xdr:colOff>104775</xdr:colOff>
      <xdr:row>1</xdr:row>
      <xdr:rowOff>114300</xdr:rowOff>
    </xdr:to>
    <xdr:sp macro="" textlink="">
      <xdr:nvSpPr>
        <xdr:cNvPr id="2" name="Rectangle 365"/>
        <xdr:cNvSpPr>
          <a:spLocks noChangeArrowheads="1"/>
        </xdr:cNvSpPr>
      </xdr:nvSpPr>
      <xdr:spPr bwMode="auto">
        <a:xfrm>
          <a:off x="85725" y="66675"/>
          <a:ext cx="64198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8</xdr:col>
      <xdr:colOff>85725</xdr:colOff>
      <xdr:row>1</xdr:row>
      <xdr:rowOff>1038225</xdr:rowOff>
    </xdr:to>
    <xdr:sp macro="" textlink="">
      <xdr:nvSpPr>
        <xdr:cNvPr id="4" name="Rounded Rectangle 6"/>
        <xdr:cNvSpPr>
          <a:spLocks noChangeArrowheads="1"/>
        </xdr:cNvSpPr>
      </xdr:nvSpPr>
      <xdr:spPr bwMode="auto">
        <a:xfrm>
          <a:off x="142875" y="514348"/>
          <a:ext cx="6343650" cy="88582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1809750</xdr:colOff>
      <xdr:row>0</xdr:row>
      <xdr:rowOff>76200</xdr:rowOff>
    </xdr:from>
    <xdr:to>
      <xdr:col>8</xdr:col>
      <xdr:colOff>259118</xdr:colOff>
      <xdr:row>1</xdr:row>
      <xdr:rowOff>88391</xdr:rowOff>
    </xdr:to>
    <xdr:sp macro="" textlink="Titles!B16">
      <xdr:nvSpPr>
        <xdr:cNvPr id="8" name="TextBox 7"/>
        <xdr:cNvSpPr txBox="1"/>
      </xdr:nvSpPr>
      <xdr:spPr>
        <a:xfrm>
          <a:off x="2124075" y="7620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2276476</xdr:colOff>
      <xdr:row>38</xdr:row>
      <xdr:rowOff>57150</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590801" y="903922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590801" y="903922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2276475</xdr:colOff>
      <xdr:row>39</xdr:row>
      <xdr:rowOff>180976</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590800" y="935355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590800" y="935355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2314576</xdr:colOff>
      <xdr:row>42</xdr:row>
      <xdr:rowOff>76201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28901" y="982027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28901" y="982027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2305051</xdr:colOff>
      <xdr:row>43</xdr:row>
      <xdr:rowOff>104776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19376" y="1003935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19376" y="1003935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923925</xdr:colOff>
      <xdr:row>0</xdr:row>
      <xdr:rowOff>142875</xdr:rowOff>
    </xdr:from>
    <xdr:to>
      <xdr:col>2</xdr:col>
      <xdr:colOff>2133601</xdr:colOff>
      <xdr:row>1</xdr:row>
      <xdr:rowOff>9525</xdr:rowOff>
    </xdr:to>
    <xdr:sp macro="" textlink="">
      <xdr:nvSpPr>
        <xdr:cNvPr id="11" name="Rounded Rectangle 10">
          <a:hlinkClick xmlns:r="http://schemas.openxmlformats.org/officeDocument/2006/relationships" r:id="rId2" tooltip="Click"/>
        </xdr:cNvPr>
        <xdr:cNvSpPr/>
      </xdr:nvSpPr>
      <xdr:spPr>
        <a:xfrm>
          <a:off x="123825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xdr:col>
      <xdr:colOff>19049</xdr:colOff>
      <xdr:row>0</xdr:row>
      <xdr:rowOff>66675</xdr:rowOff>
    </xdr:from>
    <xdr:to>
      <xdr:col>8</xdr:col>
      <xdr:colOff>847725</xdr:colOff>
      <xdr:row>1</xdr:row>
      <xdr:rowOff>114300</xdr:rowOff>
    </xdr:to>
    <xdr:sp macro="" textlink="">
      <xdr:nvSpPr>
        <xdr:cNvPr id="2" name="Rectangle 365"/>
        <xdr:cNvSpPr>
          <a:spLocks noChangeArrowheads="1"/>
        </xdr:cNvSpPr>
      </xdr:nvSpPr>
      <xdr:spPr bwMode="auto">
        <a:xfrm>
          <a:off x="85724" y="66675"/>
          <a:ext cx="11868151"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846891</xdr:colOff>
      <xdr:row>1</xdr:row>
      <xdr:rowOff>9525</xdr:rowOff>
    </xdr:to>
    <xdr:sp macro="" textlink="">
      <xdr:nvSpPr>
        <xdr:cNvPr id="9" name="Rounded Rectangle 8">
          <a:hlinkClick xmlns:r="http://schemas.openxmlformats.org/officeDocument/2006/relationships" r:id="rId1" tooltip="Click"/>
        </xdr:cNvPr>
        <xdr:cNvSpPr/>
      </xdr:nvSpPr>
      <xdr:spPr>
        <a:xfrm>
          <a:off x="174625" y="142875"/>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28574</xdr:colOff>
      <xdr:row>1</xdr:row>
      <xdr:rowOff>123825</xdr:rowOff>
    </xdr:from>
    <xdr:to>
      <xdr:col>8</xdr:col>
      <xdr:colOff>885824</xdr:colOff>
      <xdr:row>1</xdr:row>
      <xdr:rowOff>2200275</xdr:rowOff>
    </xdr:to>
    <xdr:sp macro="" textlink="">
      <xdr:nvSpPr>
        <xdr:cNvPr id="10" name="Rounded Rectangle 6"/>
        <xdr:cNvSpPr>
          <a:spLocks noChangeArrowheads="1"/>
        </xdr:cNvSpPr>
      </xdr:nvSpPr>
      <xdr:spPr bwMode="auto">
        <a:xfrm>
          <a:off x="95249" y="485775"/>
          <a:ext cx="11896725" cy="2076450"/>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000" b="1" i="0" u="none" strike="noStrike" baseline="0">
              <a:solidFill>
                <a:srgbClr val="000000"/>
              </a:solidFill>
              <a:latin typeface="Calibri"/>
              <a:cs typeface="Calibri"/>
            </a:rPr>
            <a:t>Instructions:  </a:t>
          </a:r>
          <a:r>
            <a:rPr lang="en-US" sz="1100">
              <a:effectLst/>
              <a:latin typeface="+mn-lt"/>
              <a:ea typeface="+mn-ea"/>
              <a:cs typeface="+mn-cs"/>
            </a:rPr>
            <a:t>Provide program details in the following order: Program Name, Target Market Sector and Detailed Program Type.  Note that the dropdown options available in Detailed Program Type are dependent on the response provided in the Target Market Sector field.  Also, if the Target Market Sector is modified after the Program Type has been selected, then the Detailed Program Type must be selected again.  If portfolio-level expenses are being reported, that are not associated with specific programs, then enter these  as their own line item(s) with a Target Market Sector of “Cross Sectoral/Other”.  If the program type is not available, select the most appropriate </a:t>
          </a:r>
          <a:r>
            <a:rPr lang="en-US" sz="1100" baseline="0">
              <a:effectLst/>
              <a:latin typeface="+mn-lt"/>
              <a:ea typeface="+mn-ea"/>
              <a:cs typeface="+mn-cs"/>
            </a:rPr>
            <a:t>Target Market Sector and enter the Detailed Program Type as opposed to using the drop-downs. </a:t>
          </a:r>
        </a:p>
        <a:p>
          <a:endParaRPr lang="en-US" sz="1100">
            <a:effectLst/>
            <a:latin typeface="+mn-lt"/>
            <a:ea typeface="+mn-ea"/>
            <a:cs typeface="+mn-cs"/>
          </a:endParaRPr>
        </a:p>
        <a:p>
          <a:r>
            <a:rPr lang="en-US" sz="1100">
              <a:effectLst/>
              <a:latin typeface="+mn-lt"/>
              <a:ea typeface="+mn-ea"/>
              <a:cs typeface="+mn-cs"/>
            </a:rPr>
            <a:t>Select</a:t>
          </a:r>
          <a:r>
            <a:rPr lang="en-US" sz="1100" baseline="0">
              <a:effectLst/>
              <a:latin typeface="+mn-lt"/>
              <a:ea typeface="+mn-ea"/>
              <a:cs typeface="+mn-cs"/>
            </a:rPr>
            <a:t> the type of baseline that is used for determining energy savings for the programs.  Include additional information as is appropriate, especially if "Other", "Dynamic" or "Multiple" are selected. </a:t>
          </a:r>
          <a:endParaRPr lang="en-US" sz="1100">
            <a:effectLst/>
            <a:latin typeface="+mn-lt"/>
            <a:ea typeface="+mn-ea"/>
            <a:cs typeface="+mn-cs"/>
          </a:endParaRPr>
        </a:p>
        <a:p>
          <a:endParaRPr lang="en-US" sz="1100">
            <a:effectLst/>
            <a:latin typeface="+mn-lt"/>
            <a:ea typeface="+mn-ea"/>
            <a:cs typeface="+mn-cs"/>
          </a:endParaRPr>
        </a:p>
        <a:p>
          <a:r>
            <a:rPr lang="en-US" sz="1100">
              <a:effectLst/>
              <a:latin typeface="+mn-lt"/>
              <a:ea typeface="+mn-ea"/>
              <a:cs typeface="+mn-cs"/>
            </a:rPr>
            <a:t>If the program is administered in collaboration with another program administrator (PA), select "Yes" from the dropdown, e.g., a whole home retrofit offered jointly by an electric PA and a gas PA.  Also, provide the name of the other PA with which the program is being jointly administered.  More details on jointly administered or multi-utility</a:t>
          </a:r>
          <a:r>
            <a:rPr lang="en-US" sz="1100" baseline="0">
              <a:effectLst/>
              <a:latin typeface="+mn-lt"/>
              <a:ea typeface="+mn-ea"/>
              <a:cs typeface="+mn-cs"/>
            </a:rPr>
            <a:t> </a:t>
          </a:r>
          <a:r>
            <a:rPr lang="en-US" sz="1100">
              <a:effectLst/>
              <a:latin typeface="+mn-lt"/>
              <a:ea typeface="+mn-ea"/>
              <a:cs typeface="+mn-cs"/>
            </a:rPr>
            <a:t>programs can be</a:t>
          </a:r>
          <a:r>
            <a:rPr lang="en-US" sz="1100" baseline="0">
              <a:effectLst/>
              <a:latin typeface="+mn-lt"/>
              <a:ea typeface="+mn-ea"/>
              <a:cs typeface="+mn-cs"/>
            </a:rPr>
            <a:t> provided in Program Notes section of the "Program Descriptions" sheet.  </a:t>
          </a:r>
          <a:r>
            <a:rPr lang="en-US" sz="1100">
              <a:effectLst/>
              <a:latin typeface="+mn-lt"/>
              <a:ea typeface="+mn-ea"/>
              <a:cs typeface="+mn-cs"/>
            </a:rPr>
            <a:t>Provide additional information for each program by clicking on the "Program Descriptions" button. </a:t>
          </a:r>
        </a:p>
      </xdr:txBody>
    </xdr:sp>
    <xdr:clientData/>
  </xdr:twoCellAnchor>
  <xdr:twoCellAnchor editAs="absolute">
    <xdr:from>
      <xdr:col>3</xdr:col>
      <xdr:colOff>590550</xdr:colOff>
      <xdr:row>0</xdr:row>
      <xdr:rowOff>76200</xdr:rowOff>
    </xdr:from>
    <xdr:to>
      <xdr:col>4</xdr:col>
      <xdr:colOff>2615674</xdr:colOff>
      <xdr:row>1</xdr:row>
      <xdr:rowOff>88391</xdr:rowOff>
    </xdr:to>
    <xdr:sp macro="" textlink="">
      <xdr:nvSpPr>
        <xdr:cNvPr id="12" name="TextBox 11"/>
        <xdr:cNvSpPr txBox="1"/>
      </xdr:nvSpPr>
      <xdr:spPr>
        <a:xfrm>
          <a:off x="3286125" y="76200"/>
          <a:ext cx="347292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800" b="0"/>
            <a:t>Program Details</a:t>
          </a:r>
        </a:p>
      </xdr:txBody>
    </xdr:sp>
    <xdr:clientData/>
  </xdr:twoCellAnchor>
  <xdr:twoCellAnchor editAs="absolute">
    <xdr:from>
      <xdr:col>4</xdr:col>
      <xdr:colOff>1581150</xdr:colOff>
      <xdr:row>3</xdr:row>
      <xdr:rowOff>133350</xdr:rowOff>
    </xdr:from>
    <xdr:to>
      <xdr:col>4</xdr:col>
      <xdr:colOff>3371850</xdr:colOff>
      <xdr:row>3</xdr:row>
      <xdr:rowOff>361950</xdr:rowOff>
    </xdr:to>
    <xdr:sp macro="" textlink="">
      <xdr:nvSpPr>
        <xdr:cNvPr id="16" name="Rounded Rectangle 15">
          <a:hlinkClick xmlns:r="http://schemas.openxmlformats.org/officeDocument/2006/relationships" r:id="rId2" tooltip="Click"/>
        </xdr:cNvPr>
        <xdr:cNvSpPr/>
      </xdr:nvSpPr>
      <xdr:spPr>
        <a:xfrm>
          <a:off x="5724525" y="2847975"/>
          <a:ext cx="179070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 Type Definitions</a:t>
          </a:r>
        </a:p>
      </xdr:txBody>
    </xdr:sp>
    <xdr:clientData/>
  </xdr:twoCellAnchor>
  <xdr:twoCellAnchor editAs="absolute">
    <xdr:from>
      <xdr:col>2</xdr:col>
      <xdr:colOff>893445</xdr:colOff>
      <xdr:row>0</xdr:row>
      <xdr:rowOff>152401</xdr:rowOff>
    </xdr:from>
    <xdr:to>
      <xdr:col>2</xdr:col>
      <xdr:colOff>2343150</xdr:colOff>
      <xdr:row>1</xdr:row>
      <xdr:rowOff>0</xdr:rowOff>
    </xdr:to>
    <xdr:sp macro="" textlink="">
      <xdr:nvSpPr>
        <xdr:cNvPr id="17" name="Rounded Rectangle 16">
          <a:hlinkClick xmlns:r="http://schemas.openxmlformats.org/officeDocument/2006/relationships" r:id="rId3" tooltip="Click"/>
        </xdr:cNvPr>
        <xdr:cNvSpPr/>
      </xdr:nvSpPr>
      <xdr:spPr>
        <a:xfrm>
          <a:off x="1207770" y="152401"/>
          <a:ext cx="1449705" cy="209549"/>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a:t>
          </a:r>
          <a:r>
            <a:rPr lang="en-US" sz="1000" b="1" baseline="0">
              <a:solidFill>
                <a:sysClr val="windowText" lastClr="000000"/>
              </a:solidFill>
            </a:rPr>
            <a:t> Descriptions</a:t>
          </a:r>
          <a:endParaRPr lang="en-US" sz="1000" b="1">
            <a:solidFill>
              <a:sysClr val="windowText" lastClr="000000"/>
            </a:solidFill>
          </a:endParaRPr>
        </a:p>
      </xdr:txBody>
    </xdr:sp>
    <xdr:clientData/>
  </xdr:twoCellAnchor>
  <xdr:twoCellAnchor editAs="absolute">
    <xdr:from>
      <xdr:col>4</xdr:col>
      <xdr:colOff>200025</xdr:colOff>
      <xdr:row>3</xdr:row>
      <xdr:rowOff>133349</xdr:rowOff>
    </xdr:from>
    <xdr:to>
      <xdr:col>4</xdr:col>
      <xdr:colOff>1428750</xdr:colOff>
      <xdr:row>3</xdr:row>
      <xdr:rowOff>371474</xdr:rowOff>
    </xdr:to>
    <xdr:sp macro="" textlink="">
      <xdr:nvSpPr>
        <xdr:cNvPr id="18" name="Rounded Rectangle 17">
          <a:hlinkClick xmlns:r="http://schemas.openxmlformats.org/officeDocument/2006/relationships" r:id="rId4" tooltip="Click"/>
        </xdr:cNvPr>
        <xdr:cNvSpPr/>
      </xdr:nvSpPr>
      <xdr:spPr>
        <a:xfrm>
          <a:off x="4343400" y="2847974"/>
          <a:ext cx="1228725"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 Typology</a:t>
          </a:r>
        </a:p>
      </xdr:txBody>
    </xdr:sp>
    <xdr:clientData/>
  </xdr:twoCellAnchor>
</xdr:wsDr>
</file>

<file path=xl/drawings/drawing30.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7</xdr:col>
      <xdr:colOff>571500</xdr:colOff>
      <xdr:row>1</xdr:row>
      <xdr:rowOff>114300</xdr:rowOff>
    </xdr:to>
    <xdr:sp macro="" textlink="">
      <xdr:nvSpPr>
        <xdr:cNvPr id="2" name="Rectangle 365"/>
        <xdr:cNvSpPr>
          <a:spLocks noChangeArrowheads="1"/>
        </xdr:cNvSpPr>
      </xdr:nvSpPr>
      <xdr:spPr bwMode="auto">
        <a:xfrm>
          <a:off x="85725" y="66675"/>
          <a:ext cx="63150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7</xdr:col>
      <xdr:colOff>561975</xdr:colOff>
      <xdr:row>1</xdr:row>
      <xdr:rowOff>1000125</xdr:rowOff>
    </xdr:to>
    <xdr:sp macro="" textlink="">
      <xdr:nvSpPr>
        <xdr:cNvPr id="4" name="Rounded Rectangle 6"/>
        <xdr:cNvSpPr>
          <a:spLocks noChangeArrowheads="1"/>
        </xdr:cNvSpPr>
      </xdr:nvSpPr>
      <xdr:spPr bwMode="auto">
        <a:xfrm>
          <a:off x="142875" y="514349"/>
          <a:ext cx="6248400" cy="8477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2000250</xdr:colOff>
      <xdr:row>0</xdr:row>
      <xdr:rowOff>85725</xdr:rowOff>
    </xdr:from>
    <xdr:to>
      <xdr:col>8</xdr:col>
      <xdr:colOff>401993</xdr:colOff>
      <xdr:row>1</xdr:row>
      <xdr:rowOff>97916</xdr:rowOff>
    </xdr:to>
    <xdr:sp macro="" textlink="Titles!B16">
      <xdr:nvSpPr>
        <xdr:cNvPr id="8" name="TextBox 7"/>
        <xdr:cNvSpPr txBox="1"/>
      </xdr:nvSpPr>
      <xdr:spPr>
        <a:xfrm>
          <a:off x="231457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2371726</xdr:colOff>
      <xdr:row>39</xdr:row>
      <xdr:rowOff>19050</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86051" y="91821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86051" y="91821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2371725</xdr:colOff>
      <xdr:row>40</xdr:row>
      <xdr:rowOff>142876</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86050" y="94964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86050" y="94964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28576</xdr:colOff>
      <xdr:row>43</xdr:row>
      <xdr:rowOff>38101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24151" y="99631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24151" y="99631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19051</xdr:colOff>
      <xdr:row>44</xdr:row>
      <xdr:rowOff>66676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14626" y="101822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14626" y="101822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142875</xdr:rowOff>
    </xdr:from>
    <xdr:to>
      <xdr:col>2</xdr:col>
      <xdr:colOff>2124076</xdr:colOff>
      <xdr:row>1</xdr:row>
      <xdr:rowOff>9525</xdr:rowOff>
    </xdr:to>
    <xdr:sp macro="" textlink="">
      <xdr:nvSpPr>
        <xdr:cNvPr id="11" name="Rounded Rectangle 10">
          <a:hlinkClick xmlns:r="http://schemas.openxmlformats.org/officeDocument/2006/relationships" r:id="rId2" tooltip="Click"/>
        </xdr:cNvPr>
        <xdr:cNvSpPr/>
      </xdr:nvSpPr>
      <xdr:spPr>
        <a:xfrm>
          <a:off x="1228725"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1.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8</xdr:col>
      <xdr:colOff>9525</xdr:colOff>
      <xdr:row>1</xdr:row>
      <xdr:rowOff>114300</xdr:rowOff>
    </xdr:to>
    <xdr:sp macro="" textlink="">
      <xdr:nvSpPr>
        <xdr:cNvPr id="2" name="Rectangle 365"/>
        <xdr:cNvSpPr>
          <a:spLocks noChangeArrowheads="1"/>
        </xdr:cNvSpPr>
      </xdr:nvSpPr>
      <xdr:spPr bwMode="auto">
        <a:xfrm>
          <a:off x="85725" y="66675"/>
          <a:ext cx="60960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8</xdr:col>
      <xdr:colOff>28575</xdr:colOff>
      <xdr:row>2</xdr:row>
      <xdr:rowOff>0</xdr:rowOff>
    </xdr:to>
    <xdr:sp macro="" textlink="">
      <xdr:nvSpPr>
        <xdr:cNvPr id="4" name="Rounded Rectangle 6"/>
        <xdr:cNvSpPr>
          <a:spLocks noChangeArrowheads="1"/>
        </xdr:cNvSpPr>
      </xdr:nvSpPr>
      <xdr:spPr bwMode="auto">
        <a:xfrm>
          <a:off x="142875" y="514349"/>
          <a:ext cx="6057900" cy="9429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1704975</xdr:colOff>
      <xdr:row>0</xdr:row>
      <xdr:rowOff>66675</xdr:rowOff>
    </xdr:from>
    <xdr:to>
      <xdr:col>8</xdr:col>
      <xdr:colOff>382943</xdr:colOff>
      <xdr:row>1</xdr:row>
      <xdr:rowOff>78866</xdr:rowOff>
    </xdr:to>
    <xdr:sp macro="" textlink="Titles!B16">
      <xdr:nvSpPr>
        <xdr:cNvPr id="8" name="TextBox 7"/>
        <xdr:cNvSpPr txBox="1"/>
      </xdr:nvSpPr>
      <xdr:spPr>
        <a:xfrm>
          <a:off x="2019300" y="6667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2352676</xdr:colOff>
      <xdr:row>39</xdr:row>
      <xdr:rowOff>38100</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67001" y="92202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67001" y="92202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2352675</xdr:colOff>
      <xdr:row>40</xdr:row>
      <xdr:rowOff>161926</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67000" y="95345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67000" y="95345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9526</xdr:colOff>
      <xdr:row>43</xdr:row>
      <xdr:rowOff>57151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05101" y="100012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05101" y="100012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1</xdr:colOff>
      <xdr:row>44</xdr:row>
      <xdr:rowOff>85726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95576" y="102203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95576" y="102203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133350</xdr:rowOff>
    </xdr:from>
    <xdr:to>
      <xdr:col>2</xdr:col>
      <xdr:colOff>2105026</xdr:colOff>
      <xdr:row>1</xdr:row>
      <xdr:rowOff>0</xdr:rowOff>
    </xdr:to>
    <xdr:sp macro="" textlink="">
      <xdr:nvSpPr>
        <xdr:cNvPr id="11" name="Rounded Rectangle 10">
          <a:hlinkClick xmlns:r="http://schemas.openxmlformats.org/officeDocument/2006/relationships" r:id="rId2" tooltip="Click"/>
        </xdr:cNvPr>
        <xdr:cNvSpPr/>
      </xdr:nvSpPr>
      <xdr:spPr>
        <a:xfrm>
          <a:off x="1209675" y="13335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2.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8</xdr:col>
      <xdr:colOff>38100</xdr:colOff>
      <xdr:row>1</xdr:row>
      <xdr:rowOff>114300</xdr:rowOff>
    </xdr:to>
    <xdr:sp macro="" textlink="">
      <xdr:nvSpPr>
        <xdr:cNvPr id="2" name="Rectangle 365"/>
        <xdr:cNvSpPr>
          <a:spLocks noChangeArrowheads="1"/>
        </xdr:cNvSpPr>
      </xdr:nvSpPr>
      <xdr:spPr bwMode="auto">
        <a:xfrm>
          <a:off x="85725" y="66675"/>
          <a:ext cx="57435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2</xdr:col>
      <xdr:colOff>1343025</xdr:colOff>
      <xdr:row>0</xdr:row>
      <xdr:rowOff>85725</xdr:rowOff>
    </xdr:from>
    <xdr:to>
      <xdr:col>8</xdr:col>
      <xdr:colOff>401993</xdr:colOff>
      <xdr:row>1</xdr:row>
      <xdr:rowOff>97916</xdr:rowOff>
    </xdr:to>
    <xdr:sp macro="" textlink="Titles!B16">
      <xdr:nvSpPr>
        <xdr:cNvPr id="8" name="TextBox 7"/>
        <xdr:cNvSpPr txBox="1"/>
      </xdr:nvSpPr>
      <xdr:spPr>
        <a:xfrm>
          <a:off x="1657350"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twoCellAnchor editAs="absolute">
    <xdr:from>
      <xdr:col>1</xdr:col>
      <xdr:colOff>9525</xdr:colOff>
      <xdr:row>1</xdr:row>
      <xdr:rowOff>171450</xdr:rowOff>
    </xdr:from>
    <xdr:to>
      <xdr:col>8</xdr:col>
      <xdr:colOff>57150</xdr:colOff>
      <xdr:row>2</xdr:row>
      <xdr:rowOff>28575</xdr:rowOff>
    </xdr:to>
    <xdr:sp macro="" textlink="">
      <xdr:nvSpPr>
        <xdr:cNvPr id="6" name="Rounded Rectangle 6"/>
        <xdr:cNvSpPr>
          <a:spLocks noChangeArrowheads="1"/>
        </xdr:cNvSpPr>
      </xdr:nvSpPr>
      <xdr:spPr bwMode="auto">
        <a:xfrm>
          <a:off x="76200" y="533400"/>
          <a:ext cx="5772150" cy="1009650"/>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oneCellAnchor>
    <xdr:from>
      <xdr:col>2</xdr:col>
      <xdr:colOff>2371726</xdr:colOff>
      <xdr:row>38</xdr:row>
      <xdr:rowOff>123825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86051" y="94392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86051" y="94392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2371725</xdr:colOff>
      <xdr:row>40</xdr:row>
      <xdr:rowOff>57151</xdr:rowOff>
    </xdr:from>
    <xdr:ext cx="4733925" cy="409920"/>
    <mc:AlternateContent xmlns:mc="http://schemas.openxmlformats.org/markup-compatibility/2006" xmlns:a14="http://schemas.microsoft.com/office/drawing/2010/main">
      <mc:Choice Requires="a14">
        <xdr:sp macro="" textlink="">
          <xdr:nvSpPr>
            <xdr:cNvPr id="9" name="TextBox 8"/>
            <xdr:cNvSpPr txBox="1"/>
          </xdr:nvSpPr>
          <xdr:spPr>
            <a:xfrm>
              <a:off x="2686050" y="97536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9" name="TextBox 8"/>
            <xdr:cNvSpPr txBox="1"/>
          </xdr:nvSpPr>
          <xdr:spPr>
            <a:xfrm>
              <a:off x="2686050" y="97536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28576</xdr:colOff>
      <xdr:row>42</xdr:row>
      <xdr:rowOff>142876</xdr:rowOff>
    </xdr:from>
    <xdr:ext cx="5257799" cy="264560"/>
    <mc:AlternateContent xmlns:mc="http://schemas.openxmlformats.org/markup-compatibility/2006" xmlns:a14="http://schemas.microsoft.com/office/drawing/2010/main">
      <mc:Choice Requires="a14">
        <xdr:sp macro="" textlink="">
          <xdr:nvSpPr>
            <xdr:cNvPr id="10" name="TextBox 9"/>
            <xdr:cNvSpPr txBox="1"/>
          </xdr:nvSpPr>
          <xdr:spPr>
            <a:xfrm>
              <a:off x="2724151" y="102203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102203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19051</xdr:colOff>
      <xdr:row>43</xdr:row>
      <xdr:rowOff>171451</xdr:rowOff>
    </xdr:from>
    <xdr:ext cx="8382000" cy="429926"/>
    <mc:AlternateContent xmlns:mc="http://schemas.openxmlformats.org/markup-compatibility/2006" xmlns:a14="http://schemas.microsoft.com/office/drawing/2010/main">
      <mc:Choice Requires="a14">
        <xdr:sp macro="" textlink="">
          <xdr:nvSpPr>
            <xdr:cNvPr id="11" name="TextBox 10"/>
            <xdr:cNvSpPr txBox="1"/>
          </xdr:nvSpPr>
          <xdr:spPr>
            <a:xfrm>
              <a:off x="2714626" y="104394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1" name="TextBox 10"/>
            <xdr:cNvSpPr txBox="1"/>
          </xdr:nvSpPr>
          <xdr:spPr>
            <a:xfrm>
              <a:off x="2714626" y="104394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152400</xdr:rowOff>
    </xdr:from>
    <xdr:to>
      <xdr:col>2</xdr:col>
      <xdr:colOff>2105026</xdr:colOff>
      <xdr:row>1</xdr:row>
      <xdr:rowOff>19050</xdr:rowOff>
    </xdr:to>
    <xdr:sp macro="" textlink="">
      <xdr:nvSpPr>
        <xdr:cNvPr id="12" name="Rounded Rectangle 11">
          <a:hlinkClick xmlns:r="http://schemas.openxmlformats.org/officeDocument/2006/relationships" r:id="rId2" tooltip="Click"/>
        </xdr:cNvPr>
        <xdr:cNvSpPr/>
      </xdr:nvSpPr>
      <xdr:spPr>
        <a:xfrm>
          <a:off x="120967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3.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13</xdr:col>
      <xdr:colOff>9525</xdr:colOff>
      <xdr:row>1</xdr:row>
      <xdr:rowOff>114300</xdr:rowOff>
    </xdr:to>
    <xdr:sp macro="" textlink="">
      <xdr:nvSpPr>
        <xdr:cNvPr id="2" name="Rectangle 365"/>
        <xdr:cNvSpPr>
          <a:spLocks noChangeArrowheads="1"/>
        </xdr:cNvSpPr>
      </xdr:nvSpPr>
      <xdr:spPr bwMode="auto">
        <a:xfrm>
          <a:off x="85725" y="66675"/>
          <a:ext cx="97821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47625</xdr:colOff>
      <xdr:row>2</xdr:row>
      <xdr:rowOff>47625</xdr:rowOff>
    </xdr:to>
    <xdr:sp macro="" textlink="">
      <xdr:nvSpPr>
        <xdr:cNvPr id="4" name="Rounded Rectangle 6"/>
        <xdr:cNvSpPr>
          <a:spLocks noChangeArrowheads="1"/>
        </xdr:cNvSpPr>
      </xdr:nvSpPr>
      <xdr:spPr bwMode="auto">
        <a:xfrm>
          <a:off x="142875" y="514349"/>
          <a:ext cx="9763125" cy="7143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57150</xdr:colOff>
      <xdr:row>0</xdr:row>
      <xdr:rowOff>85725</xdr:rowOff>
    </xdr:from>
    <xdr:to>
      <xdr:col>9</xdr:col>
      <xdr:colOff>230543</xdr:colOff>
      <xdr:row>1</xdr:row>
      <xdr:rowOff>97916</xdr:rowOff>
    </xdr:to>
    <xdr:sp macro="" textlink="Titles!B16">
      <xdr:nvSpPr>
        <xdr:cNvPr id="8" name="TextBox 7"/>
        <xdr:cNvSpPr txBox="1"/>
      </xdr:nvSpPr>
      <xdr:spPr>
        <a:xfrm>
          <a:off x="275272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2266951</xdr:colOff>
      <xdr:row>39</xdr:row>
      <xdr:rowOff>76200</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581276" y="92487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581276" y="92487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2266950</xdr:colOff>
      <xdr:row>41</xdr:row>
      <xdr:rowOff>9526</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581275" y="95631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581275" y="95631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2305051</xdr:colOff>
      <xdr:row>43</xdr:row>
      <xdr:rowOff>95251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19376" y="100298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19376" y="100298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2295526</xdr:colOff>
      <xdr:row>44</xdr:row>
      <xdr:rowOff>123826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09851" y="102489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09851" y="102489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923925</xdr:colOff>
      <xdr:row>0</xdr:row>
      <xdr:rowOff>161925</xdr:rowOff>
    </xdr:from>
    <xdr:to>
      <xdr:col>2</xdr:col>
      <xdr:colOff>2133601</xdr:colOff>
      <xdr:row>1</xdr:row>
      <xdr:rowOff>28575</xdr:rowOff>
    </xdr:to>
    <xdr:sp macro="" textlink="">
      <xdr:nvSpPr>
        <xdr:cNvPr id="11" name="Rounded Rectangle 10">
          <a:hlinkClick xmlns:r="http://schemas.openxmlformats.org/officeDocument/2006/relationships" r:id="rId2" tooltip="Click"/>
        </xdr:cNvPr>
        <xdr:cNvSpPr/>
      </xdr:nvSpPr>
      <xdr:spPr>
        <a:xfrm>
          <a:off x="1238250" y="16192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4.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666750</xdr:colOff>
      <xdr:row>1</xdr:row>
      <xdr:rowOff>114300</xdr:rowOff>
    </xdr:to>
    <xdr:sp macro="" textlink="">
      <xdr:nvSpPr>
        <xdr:cNvPr id="2" name="Rectangle 365"/>
        <xdr:cNvSpPr>
          <a:spLocks noChangeArrowheads="1"/>
        </xdr:cNvSpPr>
      </xdr:nvSpPr>
      <xdr:spPr bwMode="auto">
        <a:xfrm>
          <a:off x="85725" y="66675"/>
          <a:ext cx="95345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47625</xdr:colOff>
      <xdr:row>2</xdr:row>
      <xdr:rowOff>47625</xdr:rowOff>
    </xdr:to>
    <xdr:sp macro="" textlink="">
      <xdr:nvSpPr>
        <xdr:cNvPr id="4" name="Rounded Rectangle 6"/>
        <xdr:cNvSpPr>
          <a:spLocks noChangeArrowheads="1"/>
        </xdr:cNvSpPr>
      </xdr:nvSpPr>
      <xdr:spPr bwMode="auto">
        <a:xfrm>
          <a:off x="142875" y="514349"/>
          <a:ext cx="9553575" cy="7143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4</xdr:col>
      <xdr:colOff>200025</xdr:colOff>
      <xdr:row>0</xdr:row>
      <xdr:rowOff>66675</xdr:rowOff>
    </xdr:from>
    <xdr:to>
      <xdr:col>10</xdr:col>
      <xdr:colOff>563918</xdr:colOff>
      <xdr:row>1</xdr:row>
      <xdr:rowOff>78866</xdr:rowOff>
    </xdr:to>
    <xdr:sp macro="" textlink="Titles!B16">
      <xdr:nvSpPr>
        <xdr:cNvPr id="8" name="TextBox 7"/>
        <xdr:cNvSpPr txBox="1"/>
      </xdr:nvSpPr>
      <xdr:spPr>
        <a:xfrm>
          <a:off x="3590925" y="6667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2314576</xdr:colOff>
      <xdr:row>39</xdr:row>
      <xdr:rowOff>47625</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28901" y="92202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28901" y="92202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2314575</xdr:colOff>
      <xdr:row>40</xdr:row>
      <xdr:rowOff>171451</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28900" y="95345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28900" y="95345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2352676</xdr:colOff>
      <xdr:row>43</xdr:row>
      <xdr:rowOff>66676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67001" y="100012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67001" y="100012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2343151</xdr:colOff>
      <xdr:row>44</xdr:row>
      <xdr:rowOff>95251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57476" y="102203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57476" y="102203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152400</xdr:rowOff>
    </xdr:from>
    <xdr:to>
      <xdr:col>2</xdr:col>
      <xdr:colOff>2124076</xdr:colOff>
      <xdr:row>1</xdr:row>
      <xdr:rowOff>19050</xdr:rowOff>
    </xdr:to>
    <xdr:sp macro="" textlink="">
      <xdr:nvSpPr>
        <xdr:cNvPr id="11" name="Rounded Rectangle 10">
          <a:hlinkClick xmlns:r="http://schemas.openxmlformats.org/officeDocument/2006/relationships" r:id="rId2" tooltip="Click"/>
        </xdr:cNvPr>
        <xdr:cNvSpPr/>
      </xdr:nvSpPr>
      <xdr:spPr>
        <a:xfrm>
          <a:off x="122872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5.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13</xdr:col>
      <xdr:colOff>9525</xdr:colOff>
      <xdr:row>1</xdr:row>
      <xdr:rowOff>114300</xdr:rowOff>
    </xdr:to>
    <xdr:sp macro="" textlink="">
      <xdr:nvSpPr>
        <xdr:cNvPr id="2" name="Rectangle 365"/>
        <xdr:cNvSpPr>
          <a:spLocks noChangeArrowheads="1"/>
        </xdr:cNvSpPr>
      </xdr:nvSpPr>
      <xdr:spPr bwMode="auto">
        <a:xfrm>
          <a:off x="85725" y="66675"/>
          <a:ext cx="91916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28575</xdr:colOff>
      <xdr:row>2</xdr:row>
      <xdr:rowOff>28575</xdr:rowOff>
    </xdr:to>
    <xdr:sp macro="" textlink="">
      <xdr:nvSpPr>
        <xdr:cNvPr id="4" name="Rounded Rectangle 6"/>
        <xdr:cNvSpPr>
          <a:spLocks noChangeArrowheads="1"/>
        </xdr:cNvSpPr>
      </xdr:nvSpPr>
      <xdr:spPr bwMode="auto">
        <a:xfrm>
          <a:off x="142875" y="514349"/>
          <a:ext cx="9153525"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1981200</xdr:colOff>
      <xdr:row>0</xdr:row>
      <xdr:rowOff>85725</xdr:rowOff>
    </xdr:from>
    <xdr:to>
      <xdr:col>9</xdr:col>
      <xdr:colOff>40043</xdr:colOff>
      <xdr:row>1</xdr:row>
      <xdr:rowOff>97916</xdr:rowOff>
    </xdr:to>
    <xdr:sp macro="" textlink="Titles!B16">
      <xdr:nvSpPr>
        <xdr:cNvPr id="8" name="TextBox 7"/>
        <xdr:cNvSpPr txBox="1"/>
      </xdr:nvSpPr>
      <xdr:spPr>
        <a:xfrm>
          <a:off x="229552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2333626</xdr:colOff>
      <xdr:row>39</xdr:row>
      <xdr:rowOff>104775</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47951" y="92773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47951" y="92773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2333625</xdr:colOff>
      <xdr:row>41</xdr:row>
      <xdr:rowOff>38101</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47950" y="95916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47950" y="95916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2371726</xdr:colOff>
      <xdr:row>43</xdr:row>
      <xdr:rowOff>123826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86051" y="100584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86051" y="100584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2362201</xdr:colOff>
      <xdr:row>44</xdr:row>
      <xdr:rowOff>152401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76526" y="102774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76526" y="102774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142875</xdr:rowOff>
    </xdr:from>
    <xdr:to>
      <xdr:col>2</xdr:col>
      <xdr:colOff>2114551</xdr:colOff>
      <xdr:row>1</xdr:row>
      <xdr:rowOff>9525</xdr:rowOff>
    </xdr:to>
    <xdr:sp macro="" textlink="">
      <xdr:nvSpPr>
        <xdr:cNvPr id="11" name="Rounded Rectangle 10">
          <a:hlinkClick xmlns:r="http://schemas.openxmlformats.org/officeDocument/2006/relationships" r:id="rId2" tooltip="Click"/>
        </xdr:cNvPr>
        <xdr:cNvSpPr/>
      </xdr:nvSpPr>
      <xdr:spPr>
        <a:xfrm>
          <a:off x="121920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6.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676275</xdr:colOff>
      <xdr:row>1</xdr:row>
      <xdr:rowOff>114300</xdr:rowOff>
    </xdr:to>
    <xdr:sp macro="" textlink="">
      <xdr:nvSpPr>
        <xdr:cNvPr id="2" name="Rectangle 365"/>
        <xdr:cNvSpPr>
          <a:spLocks noChangeArrowheads="1"/>
        </xdr:cNvSpPr>
      </xdr:nvSpPr>
      <xdr:spPr bwMode="auto">
        <a:xfrm>
          <a:off x="85725" y="66675"/>
          <a:ext cx="97536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9525</xdr:colOff>
      <xdr:row>2</xdr:row>
      <xdr:rowOff>38100</xdr:rowOff>
    </xdr:to>
    <xdr:sp macro="" textlink="">
      <xdr:nvSpPr>
        <xdr:cNvPr id="4" name="Rounded Rectangle 6"/>
        <xdr:cNvSpPr>
          <a:spLocks noChangeArrowheads="1"/>
        </xdr:cNvSpPr>
      </xdr:nvSpPr>
      <xdr:spPr bwMode="auto">
        <a:xfrm>
          <a:off x="142875" y="514349"/>
          <a:ext cx="9725025" cy="70485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4</xdr:col>
      <xdr:colOff>47625</xdr:colOff>
      <xdr:row>0</xdr:row>
      <xdr:rowOff>85725</xdr:rowOff>
    </xdr:from>
    <xdr:to>
      <xdr:col>10</xdr:col>
      <xdr:colOff>392468</xdr:colOff>
      <xdr:row>1</xdr:row>
      <xdr:rowOff>97916</xdr:rowOff>
    </xdr:to>
    <xdr:sp macro="" textlink="Titles!B16">
      <xdr:nvSpPr>
        <xdr:cNvPr id="8" name="TextBox 7"/>
        <xdr:cNvSpPr txBox="1"/>
      </xdr:nvSpPr>
      <xdr:spPr>
        <a:xfrm>
          <a:off x="362902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2286001</xdr:colOff>
      <xdr:row>38</xdr:row>
      <xdr:rowOff>161925</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00326" y="91440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00326" y="91440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2286000</xdr:colOff>
      <xdr:row>40</xdr:row>
      <xdr:rowOff>95251</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00325" y="94583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00325" y="94583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2324101</xdr:colOff>
      <xdr:row>42</xdr:row>
      <xdr:rowOff>180976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38426" y="99250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38426" y="99250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2314576</xdr:colOff>
      <xdr:row>44</xdr:row>
      <xdr:rowOff>19051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28901" y="101441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28901" y="101441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142875</xdr:rowOff>
    </xdr:from>
    <xdr:to>
      <xdr:col>2</xdr:col>
      <xdr:colOff>2105026</xdr:colOff>
      <xdr:row>1</xdr:row>
      <xdr:rowOff>9525</xdr:rowOff>
    </xdr:to>
    <xdr:sp macro="" textlink="">
      <xdr:nvSpPr>
        <xdr:cNvPr id="11" name="Rounded Rectangle 10">
          <a:hlinkClick xmlns:r="http://schemas.openxmlformats.org/officeDocument/2006/relationships" r:id="rId2" tooltip="Click"/>
        </xdr:cNvPr>
        <xdr:cNvSpPr/>
      </xdr:nvSpPr>
      <xdr:spPr>
        <a:xfrm>
          <a:off x="1209675"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7.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13</xdr:col>
      <xdr:colOff>9525</xdr:colOff>
      <xdr:row>1</xdr:row>
      <xdr:rowOff>114300</xdr:rowOff>
    </xdr:to>
    <xdr:sp macro="" textlink="">
      <xdr:nvSpPr>
        <xdr:cNvPr id="2" name="Rectangle 365"/>
        <xdr:cNvSpPr>
          <a:spLocks noChangeArrowheads="1"/>
        </xdr:cNvSpPr>
      </xdr:nvSpPr>
      <xdr:spPr bwMode="auto">
        <a:xfrm>
          <a:off x="85725" y="66675"/>
          <a:ext cx="94011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19050</xdr:colOff>
      <xdr:row>2</xdr:row>
      <xdr:rowOff>47625</xdr:rowOff>
    </xdr:to>
    <xdr:sp macro="" textlink="">
      <xdr:nvSpPr>
        <xdr:cNvPr id="4" name="Rounded Rectangle 6"/>
        <xdr:cNvSpPr>
          <a:spLocks noChangeArrowheads="1"/>
        </xdr:cNvSpPr>
      </xdr:nvSpPr>
      <xdr:spPr bwMode="auto">
        <a:xfrm>
          <a:off x="142875" y="514349"/>
          <a:ext cx="9353550" cy="7143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2266950</xdr:colOff>
      <xdr:row>0</xdr:row>
      <xdr:rowOff>76200</xdr:rowOff>
    </xdr:from>
    <xdr:to>
      <xdr:col>9</xdr:col>
      <xdr:colOff>116243</xdr:colOff>
      <xdr:row>1</xdr:row>
      <xdr:rowOff>88391</xdr:rowOff>
    </xdr:to>
    <xdr:sp macro="" textlink="Titles!B16">
      <xdr:nvSpPr>
        <xdr:cNvPr id="6" name="TextBox 5"/>
        <xdr:cNvSpPr txBox="1"/>
      </xdr:nvSpPr>
      <xdr:spPr>
        <a:xfrm>
          <a:off x="2581275" y="7620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2333626</xdr:colOff>
      <xdr:row>39</xdr:row>
      <xdr:rowOff>85725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47951" y="92583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47951" y="92583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2333625</xdr:colOff>
      <xdr:row>41</xdr:row>
      <xdr:rowOff>19051</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47950" y="95726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47950" y="95726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2371726</xdr:colOff>
      <xdr:row>43</xdr:row>
      <xdr:rowOff>104776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86051" y="100393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86051" y="100393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2362201</xdr:colOff>
      <xdr:row>44</xdr:row>
      <xdr:rowOff>133351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76526" y="102584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76526" y="102584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142875</xdr:rowOff>
    </xdr:from>
    <xdr:to>
      <xdr:col>2</xdr:col>
      <xdr:colOff>2114551</xdr:colOff>
      <xdr:row>1</xdr:row>
      <xdr:rowOff>9525</xdr:rowOff>
    </xdr:to>
    <xdr:sp macro="" textlink="">
      <xdr:nvSpPr>
        <xdr:cNvPr id="11" name="Rounded Rectangle 10">
          <a:hlinkClick xmlns:r="http://schemas.openxmlformats.org/officeDocument/2006/relationships" r:id="rId2" tooltip="Click"/>
        </xdr:cNvPr>
        <xdr:cNvSpPr/>
      </xdr:nvSpPr>
      <xdr:spPr>
        <a:xfrm>
          <a:off x="121920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8.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600075</xdr:colOff>
      <xdr:row>1</xdr:row>
      <xdr:rowOff>114300</xdr:rowOff>
    </xdr:to>
    <xdr:sp macro="" textlink="">
      <xdr:nvSpPr>
        <xdr:cNvPr id="2" name="Rectangle 365"/>
        <xdr:cNvSpPr>
          <a:spLocks noChangeArrowheads="1"/>
        </xdr:cNvSpPr>
      </xdr:nvSpPr>
      <xdr:spPr bwMode="auto">
        <a:xfrm>
          <a:off x="85725" y="66675"/>
          <a:ext cx="91630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0</xdr:colOff>
      <xdr:row>2</xdr:row>
      <xdr:rowOff>28575</xdr:rowOff>
    </xdr:to>
    <xdr:sp macro="" textlink="">
      <xdr:nvSpPr>
        <xdr:cNvPr id="4" name="Rounded Rectangle 6"/>
        <xdr:cNvSpPr>
          <a:spLocks noChangeArrowheads="1"/>
        </xdr:cNvSpPr>
      </xdr:nvSpPr>
      <xdr:spPr bwMode="auto">
        <a:xfrm>
          <a:off x="142875" y="514349"/>
          <a:ext cx="9124950"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66675</xdr:colOff>
      <xdr:row>0</xdr:row>
      <xdr:rowOff>85725</xdr:rowOff>
    </xdr:from>
    <xdr:to>
      <xdr:col>9</xdr:col>
      <xdr:colOff>506768</xdr:colOff>
      <xdr:row>1</xdr:row>
      <xdr:rowOff>97916</xdr:rowOff>
    </xdr:to>
    <xdr:sp macro="" textlink="Titles!B16">
      <xdr:nvSpPr>
        <xdr:cNvPr id="6" name="TextBox 5"/>
        <xdr:cNvSpPr txBox="1"/>
      </xdr:nvSpPr>
      <xdr:spPr>
        <a:xfrm>
          <a:off x="2762250"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2305051</xdr:colOff>
      <xdr:row>38</xdr:row>
      <xdr:rowOff>161925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19376" y="91440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19376" y="91440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2305050</xdr:colOff>
      <xdr:row>40</xdr:row>
      <xdr:rowOff>95251</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19375" y="94583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19375" y="94583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2343151</xdr:colOff>
      <xdr:row>42</xdr:row>
      <xdr:rowOff>180976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57476" y="99250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57476" y="99250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2333626</xdr:colOff>
      <xdr:row>44</xdr:row>
      <xdr:rowOff>19051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47951" y="101441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47951" y="101441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142875</xdr:rowOff>
    </xdr:from>
    <xdr:to>
      <xdr:col>2</xdr:col>
      <xdr:colOff>2124076</xdr:colOff>
      <xdr:row>1</xdr:row>
      <xdr:rowOff>9525</xdr:rowOff>
    </xdr:to>
    <xdr:sp macro="" textlink="">
      <xdr:nvSpPr>
        <xdr:cNvPr id="11" name="Rounded Rectangle 10">
          <a:hlinkClick xmlns:r="http://schemas.openxmlformats.org/officeDocument/2006/relationships" r:id="rId2" tooltip="Click"/>
        </xdr:cNvPr>
        <xdr:cNvSpPr/>
      </xdr:nvSpPr>
      <xdr:spPr>
        <a:xfrm>
          <a:off x="1228725"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39.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16</xdr:col>
      <xdr:colOff>409575</xdr:colOff>
      <xdr:row>1</xdr:row>
      <xdr:rowOff>114300</xdr:rowOff>
    </xdr:to>
    <xdr:sp macro="" textlink="">
      <xdr:nvSpPr>
        <xdr:cNvPr id="2" name="Rectangle 365"/>
        <xdr:cNvSpPr>
          <a:spLocks noChangeArrowheads="1"/>
        </xdr:cNvSpPr>
      </xdr:nvSpPr>
      <xdr:spPr bwMode="auto">
        <a:xfrm>
          <a:off x="85725" y="66675"/>
          <a:ext cx="129159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76199</xdr:colOff>
      <xdr:row>1</xdr:row>
      <xdr:rowOff>152399</xdr:rowOff>
    </xdr:from>
    <xdr:to>
      <xdr:col>14</xdr:col>
      <xdr:colOff>380999</xdr:colOff>
      <xdr:row>1</xdr:row>
      <xdr:rowOff>809625</xdr:rowOff>
    </xdr:to>
    <xdr:sp macro="" textlink="">
      <xdr:nvSpPr>
        <xdr:cNvPr id="4" name="Rounded Rectangle 6"/>
        <xdr:cNvSpPr>
          <a:spLocks noChangeArrowheads="1"/>
        </xdr:cNvSpPr>
      </xdr:nvSpPr>
      <xdr:spPr bwMode="auto">
        <a:xfrm>
          <a:off x="142874" y="514349"/>
          <a:ext cx="11115675" cy="6572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276225</xdr:colOff>
      <xdr:row>0</xdr:row>
      <xdr:rowOff>95250</xdr:rowOff>
    </xdr:from>
    <xdr:to>
      <xdr:col>9</xdr:col>
      <xdr:colOff>192443</xdr:colOff>
      <xdr:row>1</xdr:row>
      <xdr:rowOff>107441</xdr:rowOff>
    </xdr:to>
    <xdr:sp macro="" textlink="Titles!B16">
      <xdr:nvSpPr>
        <xdr:cNvPr id="6" name="TextBox 5"/>
        <xdr:cNvSpPr txBox="1"/>
      </xdr:nvSpPr>
      <xdr:spPr>
        <a:xfrm>
          <a:off x="2971800" y="9525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19051</xdr:colOff>
      <xdr:row>39</xdr:row>
      <xdr:rowOff>66675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714626" y="89439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714626" y="89439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19050</xdr:colOff>
      <xdr:row>41</xdr:row>
      <xdr:rowOff>1</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714625" y="92583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714625" y="92583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57151</xdr:colOff>
      <xdr:row>43</xdr:row>
      <xdr:rowOff>85726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52726" y="97250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52726" y="97250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47626</xdr:colOff>
      <xdr:row>44</xdr:row>
      <xdr:rowOff>114301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43201" y="99441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43201" y="99441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152400</xdr:rowOff>
    </xdr:from>
    <xdr:to>
      <xdr:col>2</xdr:col>
      <xdr:colOff>2124076</xdr:colOff>
      <xdr:row>1</xdr:row>
      <xdr:rowOff>19050</xdr:rowOff>
    </xdr:to>
    <xdr:sp macro="" textlink="">
      <xdr:nvSpPr>
        <xdr:cNvPr id="11" name="Rounded Rectangle 10">
          <a:hlinkClick xmlns:r="http://schemas.openxmlformats.org/officeDocument/2006/relationships" r:id="rId2" tooltip="Click"/>
        </xdr:cNvPr>
        <xdr:cNvSpPr/>
      </xdr:nvSpPr>
      <xdr:spPr>
        <a:xfrm>
          <a:off x="122872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4</xdr:col>
      <xdr:colOff>19050</xdr:colOff>
      <xdr:row>0</xdr:row>
      <xdr:rowOff>476250</xdr:rowOff>
    </xdr:to>
    <xdr:sp macro="" textlink="">
      <xdr:nvSpPr>
        <xdr:cNvPr id="2" name="Rectangle 365"/>
        <xdr:cNvSpPr>
          <a:spLocks noChangeArrowheads="1"/>
        </xdr:cNvSpPr>
      </xdr:nvSpPr>
      <xdr:spPr bwMode="auto">
        <a:xfrm>
          <a:off x="85725" y="57150"/>
          <a:ext cx="88487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597458</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7528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1183641</xdr:colOff>
      <xdr:row>0</xdr:row>
      <xdr:rowOff>86617</xdr:rowOff>
    </xdr:from>
    <xdr:to>
      <xdr:col>2</xdr:col>
      <xdr:colOff>7000503</xdr:colOff>
      <xdr:row>0</xdr:row>
      <xdr:rowOff>429403</xdr:rowOff>
    </xdr:to>
    <xdr:sp macro="" textlink="">
      <xdr:nvSpPr>
        <xdr:cNvPr id="4" name="TextBox 3"/>
        <xdr:cNvSpPr txBox="1"/>
      </xdr:nvSpPr>
      <xdr:spPr>
        <a:xfrm>
          <a:off x="1697991" y="86617"/>
          <a:ext cx="5816862"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Instructions</a:t>
          </a:r>
        </a:p>
      </xdr:txBody>
    </xdr:sp>
    <xdr:clientData/>
  </xdr:twoCellAnchor>
  <xdr:twoCellAnchor editAs="absolute">
    <xdr:from>
      <xdr:col>2</xdr:col>
      <xdr:colOff>6230620</xdr:colOff>
      <xdr:row>57</xdr:row>
      <xdr:rowOff>50799</xdr:rowOff>
    </xdr:from>
    <xdr:to>
      <xdr:col>2</xdr:col>
      <xdr:colOff>7543800</xdr:colOff>
      <xdr:row>58</xdr:row>
      <xdr:rowOff>142875</xdr:rowOff>
    </xdr:to>
    <xdr:sp macro="" textlink="">
      <xdr:nvSpPr>
        <xdr:cNvPr id="5" name="Rounded Rectangle 4">
          <a:hlinkClick xmlns:r="http://schemas.openxmlformats.org/officeDocument/2006/relationships" r:id="rId2" tooltip="Click"/>
        </xdr:cNvPr>
        <xdr:cNvSpPr/>
      </xdr:nvSpPr>
      <xdr:spPr>
        <a:xfrm>
          <a:off x="6744970" y="12204699"/>
          <a:ext cx="1313180" cy="263526"/>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Participant</a:t>
          </a:r>
          <a:r>
            <a:rPr lang="en-US" b="1" baseline="0">
              <a:solidFill>
                <a:sysClr val="windowText" lastClr="000000"/>
              </a:solidFill>
            </a:rPr>
            <a:t> Labels</a:t>
          </a:r>
          <a:endParaRPr lang="en-US" b="1">
            <a:solidFill>
              <a:sysClr val="windowText" lastClr="000000"/>
            </a:solidFill>
          </a:endParaRPr>
        </a:p>
      </xdr:txBody>
    </xdr:sp>
    <xdr:clientData/>
  </xdr:twoCellAnchor>
  <xdr:twoCellAnchor editAs="absolute">
    <xdr:from>
      <xdr:col>2</xdr:col>
      <xdr:colOff>3766819</xdr:colOff>
      <xdr:row>75</xdr:row>
      <xdr:rowOff>101599</xdr:rowOff>
    </xdr:from>
    <xdr:to>
      <xdr:col>2</xdr:col>
      <xdr:colOff>5372100</xdr:colOff>
      <xdr:row>77</xdr:row>
      <xdr:rowOff>47625</xdr:rowOff>
    </xdr:to>
    <xdr:sp macro="" textlink="">
      <xdr:nvSpPr>
        <xdr:cNvPr id="6" name="Rounded Rectangle 5">
          <a:hlinkClick xmlns:r="http://schemas.openxmlformats.org/officeDocument/2006/relationships" r:id="rId3" tooltip="Click"/>
        </xdr:cNvPr>
        <xdr:cNvSpPr/>
      </xdr:nvSpPr>
      <xdr:spPr>
        <a:xfrm>
          <a:off x="4281169" y="15189199"/>
          <a:ext cx="1605281" cy="269876"/>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Expenditure Categories</a:t>
          </a:r>
        </a:p>
      </xdr:txBody>
    </xdr:sp>
    <xdr:clientData/>
  </xdr:twoCellAnchor>
  <xdr:twoCellAnchor>
    <xdr:from>
      <xdr:col>2</xdr:col>
      <xdr:colOff>1028701</xdr:colOff>
      <xdr:row>7</xdr:row>
      <xdr:rowOff>38100</xdr:rowOff>
    </xdr:from>
    <xdr:to>
      <xdr:col>2</xdr:col>
      <xdr:colOff>1933575</xdr:colOff>
      <xdr:row>7</xdr:row>
      <xdr:rowOff>238125</xdr:rowOff>
    </xdr:to>
    <xdr:sp macro="" textlink="">
      <xdr:nvSpPr>
        <xdr:cNvPr id="7" name="Rectangle 6"/>
        <xdr:cNvSpPr/>
      </xdr:nvSpPr>
      <xdr:spPr>
        <a:xfrm>
          <a:off x="1543051" y="2667000"/>
          <a:ext cx="904874" cy="200025"/>
        </a:xfrm>
        <a:prstGeom prst="rect">
          <a:avLst/>
        </a:prstGeom>
        <a:solidFill>
          <a:srgbClr val="FFFFCC"/>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1028701</xdr:colOff>
      <xdr:row>7</xdr:row>
      <xdr:rowOff>238125</xdr:rowOff>
    </xdr:from>
    <xdr:to>
      <xdr:col>2</xdr:col>
      <xdr:colOff>1933575</xdr:colOff>
      <xdr:row>9</xdr:row>
      <xdr:rowOff>19050</xdr:rowOff>
    </xdr:to>
    <xdr:sp macro="" textlink="">
      <xdr:nvSpPr>
        <xdr:cNvPr id="8" name="Rectangle 7"/>
        <xdr:cNvSpPr/>
      </xdr:nvSpPr>
      <xdr:spPr>
        <a:xfrm>
          <a:off x="1543051" y="2867025"/>
          <a:ext cx="904874" cy="200025"/>
        </a:xfrm>
        <a:prstGeom prst="rect">
          <a:avLst/>
        </a:prstGeom>
        <a:solidFill>
          <a:schemeClr val="bg1">
            <a:lumMod val="6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absolute">
    <xdr:from>
      <xdr:col>2</xdr:col>
      <xdr:colOff>6200775</xdr:colOff>
      <xdr:row>55</xdr:row>
      <xdr:rowOff>38100</xdr:rowOff>
    </xdr:from>
    <xdr:to>
      <xdr:col>2</xdr:col>
      <xdr:colOff>7534275</xdr:colOff>
      <xdr:row>56</xdr:row>
      <xdr:rowOff>152400</xdr:rowOff>
    </xdr:to>
    <xdr:sp macro="" textlink="">
      <xdr:nvSpPr>
        <xdr:cNvPr id="9" name="Rounded Rectangle 8">
          <a:hlinkClick xmlns:r="http://schemas.openxmlformats.org/officeDocument/2006/relationships" r:id="rId4" tooltip="Click"/>
        </xdr:cNvPr>
        <xdr:cNvSpPr/>
      </xdr:nvSpPr>
      <xdr:spPr>
        <a:xfrm>
          <a:off x="6715125" y="11849100"/>
          <a:ext cx="1333500" cy="28575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50" b="1">
              <a:solidFill>
                <a:sysClr val="windowText" lastClr="000000"/>
              </a:solidFill>
            </a:rPr>
            <a:t>Program Typology</a:t>
          </a:r>
        </a:p>
      </xdr:txBody>
    </xdr:sp>
    <xdr:clientData/>
  </xdr:twoCellAnchor>
</xdr:wsDr>
</file>

<file path=xl/drawings/drawing40.xml><?xml version="1.0" encoding="utf-8"?>
<xdr:wsDr xmlns:xdr="http://schemas.openxmlformats.org/drawingml/2006/spreadsheetDrawing" xmlns:a="http://schemas.openxmlformats.org/drawingml/2006/main">
  <xdr:twoCellAnchor editAs="absolute">
    <xdr:from>
      <xdr:col>1</xdr:col>
      <xdr:colOff>19049</xdr:colOff>
      <xdr:row>0</xdr:row>
      <xdr:rowOff>66675</xdr:rowOff>
    </xdr:from>
    <xdr:to>
      <xdr:col>17</xdr:col>
      <xdr:colOff>561974</xdr:colOff>
      <xdr:row>1</xdr:row>
      <xdr:rowOff>114300</xdr:rowOff>
    </xdr:to>
    <xdr:sp macro="" textlink="">
      <xdr:nvSpPr>
        <xdr:cNvPr id="2" name="Rectangle 365"/>
        <xdr:cNvSpPr>
          <a:spLocks noChangeArrowheads="1"/>
        </xdr:cNvSpPr>
      </xdr:nvSpPr>
      <xdr:spPr bwMode="auto">
        <a:xfrm>
          <a:off x="85724" y="66675"/>
          <a:ext cx="128682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14</xdr:col>
      <xdr:colOff>419100</xdr:colOff>
      <xdr:row>1</xdr:row>
      <xdr:rowOff>809625</xdr:rowOff>
    </xdr:to>
    <xdr:sp macro="" textlink="">
      <xdr:nvSpPr>
        <xdr:cNvPr id="4" name="Rounded Rectangle 6"/>
        <xdr:cNvSpPr>
          <a:spLocks noChangeArrowheads="1"/>
        </xdr:cNvSpPr>
      </xdr:nvSpPr>
      <xdr:spPr bwMode="auto">
        <a:xfrm>
          <a:off x="142875" y="514349"/>
          <a:ext cx="10810875" cy="6572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381000</xdr:colOff>
      <xdr:row>0</xdr:row>
      <xdr:rowOff>85725</xdr:rowOff>
    </xdr:from>
    <xdr:to>
      <xdr:col>9</xdr:col>
      <xdr:colOff>516293</xdr:colOff>
      <xdr:row>1</xdr:row>
      <xdr:rowOff>129207</xdr:rowOff>
    </xdr:to>
    <xdr:sp macro="" textlink="Titles!B16">
      <xdr:nvSpPr>
        <xdr:cNvPr id="6" name="TextBox 5"/>
        <xdr:cNvSpPr txBox="1"/>
      </xdr:nvSpPr>
      <xdr:spPr>
        <a:xfrm>
          <a:off x="3076575" y="85725"/>
          <a:ext cx="4535843"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2000" b="0" i="0" u="none" strike="noStrike">
              <a:solidFill>
                <a:srgbClr val="000000"/>
              </a:solidFill>
              <a:latin typeface="Calibri"/>
            </a:rPr>
            <a:pPr algn="ctr"/>
            <a:t>Cost-effectiveness Test Results</a:t>
          </a:fld>
          <a:endParaRPr lang="en-US" sz="2000" b="0"/>
        </a:p>
      </xdr:txBody>
    </xdr:sp>
    <xdr:clientData/>
  </xdr:twoCellAnchor>
  <xdr:oneCellAnchor>
    <xdr:from>
      <xdr:col>2</xdr:col>
      <xdr:colOff>2343151</xdr:colOff>
      <xdr:row>39</xdr:row>
      <xdr:rowOff>104775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57476" y="90106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57476" y="90106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2343150</xdr:colOff>
      <xdr:row>41</xdr:row>
      <xdr:rowOff>38101</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57475" y="93249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57475" y="93249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1</xdr:colOff>
      <xdr:row>43</xdr:row>
      <xdr:rowOff>123826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95576" y="97917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95576" y="97917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2371726</xdr:colOff>
      <xdr:row>44</xdr:row>
      <xdr:rowOff>152401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86051" y="100107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86051" y="100107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142875</xdr:rowOff>
    </xdr:from>
    <xdr:to>
      <xdr:col>2</xdr:col>
      <xdr:colOff>2105026</xdr:colOff>
      <xdr:row>1</xdr:row>
      <xdr:rowOff>9525</xdr:rowOff>
    </xdr:to>
    <xdr:sp macro="" textlink="">
      <xdr:nvSpPr>
        <xdr:cNvPr id="11" name="Rounded Rectangle 10">
          <a:hlinkClick xmlns:r="http://schemas.openxmlformats.org/officeDocument/2006/relationships" r:id="rId2" tooltip="Click"/>
        </xdr:cNvPr>
        <xdr:cNvSpPr/>
      </xdr:nvSpPr>
      <xdr:spPr>
        <a:xfrm>
          <a:off x="1209675"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1.xml><?xml version="1.0" encoding="utf-8"?>
<xdr:wsDr xmlns:xdr="http://schemas.openxmlformats.org/drawingml/2006/spreadsheetDrawing" xmlns:a="http://schemas.openxmlformats.org/drawingml/2006/main">
  <xdr:twoCellAnchor editAs="absolute">
    <xdr:from>
      <xdr:col>1</xdr:col>
      <xdr:colOff>19049</xdr:colOff>
      <xdr:row>0</xdr:row>
      <xdr:rowOff>66675</xdr:rowOff>
    </xdr:from>
    <xdr:to>
      <xdr:col>17</xdr:col>
      <xdr:colOff>619124</xdr:colOff>
      <xdr:row>1</xdr:row>
      <xdr:rowOff>114300</xdr:rowOff>
    </xdr:to>
    <xdr:sp macro="" textlink="">
      <xdr:nvSpPr>
        <xdr:cNvPr id="2" name="Rectangle 365"/>
        <xdr:cNvSpPr>
          <a:spLocks noChangeArrowheads="1"/>
        </xdr:cNvSpPr>
      </xdr:nvSpPr>
      <xdr:spPr bwMode="auto">
        <a:xfrm>
          <a:off x="85724" y="66675"/>
          <a:ext cx="131349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15</xdr:col>
      <xdr:colOff>66675</xdr:colOff>
      <xdr:row>2</xdr:row>
      <xdr:rowOff>0</xdr:rowOff>
    </xdr:to>
    <xdr:sp macro="" textlink="">
      <xdr:nvSpPr>
        <xdr:cNvPr id="4" name="Rounded Rectangle 6"/>
        <xdr:cNvSpPr>
          <a:spLocks noChangeArrowheads="1"/>
        </xdr:cNvSpPr>
      </xdr:nvSpPr>
      <xdr:spPr bwMode="auto">
        <a:xfrm>
          <a:off x="142875" y="514349"/>
          <a:ext cx="11287125" cy="66675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352425</xdr:colOff>
      <xdr:row>0</xdr:row>
      <xdr:rowOff>76200</xdr:rowOff>
    </xdr:from>
    <xdr:to>
      <xdr:col>9</xdr:col>
      <xdr:colOff>297218</xdr:colOff>
      <xdr:row>1</xdr:row>
      <xdr:rowOff>88391</xdr:rowOff>
    </xdr:to>
    <xdr:sp macro="" textlink="Titles!B16">
      <xdr:nvSpPr>
        <xdr:cNvPr id="6" name="TextBox 5"/>
        <xdr:cNvSpPr txBox="1"/>
      </xdr:nvSpPr>
      <xdr:spPr>
        <a:xfrm>
          <a:off x="3048000" y="7620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19051</xdr:colOff>
      <xdr:row>39</xdr:row>
      <xdr:rowOff>47625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714626" y="89535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714626" y="89535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19050</xdr:colOff>
      <xdr:row>40</xdr:row>
      <xdr:rowOff>171451</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714625" y="92678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714625" y="92678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57151</xdr:colOff>
      <xdr:row>43</xdr:row>
      <xdr:rowOff>66676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52726" y="97345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52726" y="97345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47626</xdr:colOff>
      <xdr:row>44</xdr:row>
      <xdr:rowOff>95251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43201" y="99536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43201" y="99536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923925</xdr:colOff>
      <xdr:row>0</xdr:row>
      <xdr:rowOff>142875</xdr:rowOff>
    </xdr:from>
    <xdr:to>
      <xdr:col>2</xdr:col>
      <xdr:colOff>2133601</xdr:colOff>
      <xdr:row>1</xdr:row>
      <xdr:rowOff>9525</xdr:rowOff>
    </xdr:to>
    <xdr:sp macro="" textlink="">
      <xdr:nvSpPr>
        <xdr:cNvPr id="11" name="Rounded Rectangle 10">
          <a:hlinkClick xmlns:r="http://schemas.openxmlformats.org/officeDocument/2006/relationships" r:id="rId2" tooltip="Click"/>
        </xdr:cNvPr>
        <xdr:cNvSpPr/>
      </xdr:nvSpPr>
      <xdr:spPr>
        <a:xfrm>
          <a:off x="123825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2.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17</xdr:col>
      <xdr:colOff>647700</xdr:colOff>
      <xdr:row>1</xdr:row>
      <xdr:rowOff>114300</xdr:rowOff>
    </xdr:to>
    <xdr:sp macro="" textlink="">
      <xdr:nvSpPr>
        <xdr:cNvPr id="2" name="Rectangle 365"/>
        <xdr:cNvSpPr>
          <a:spLocks noChangeArrowheads="1"/>
        </xdr:cNvSpPr>
      </xdr:nvSpPr>
      <xdr:spPr bwMode="auto">
        <a:xfrm>
          <a:off x="85725" y="66675"/>
          <a:ext cx="132016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76199</xdr:colOff>
      <xdr:row>1</xdr:row>
      <xdr:rowOff>152399</xdr:rowOff>
    </xdr:from>
    <xdr:to>
      <xdr:col>15</xdr:col>
      <xdr:colOff>152400</xdr:colOff>
      <xdr:row>2</xdr:row>
      <xdr:rowOff>0</xdr:rowOff>
    </xdr:to>
    <xdr:sp macro="" textlink="">
      <xdr:nvSpPr>
        <xdr:cNvPr id="4" name="Rounded Rectangle 6"/>
        <xdr:cNvSpPr>
          <a:spLocks noChangeArrowheads="1"/>
        </xdr:cNvSpPr>
      </xdr:nvSpPr>
      <xdr:spPr bwMode="auto">
        <a:xfrm>
          <a:off x="142874" y="514349"/>
          <a:ext cx="11258551" cy="66675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552450</xdr:colOff>
      <xdr:row>0</xdr:row>
      <xdr:rowOff>85725</xdr:rowOff>
    </xdr:from>
    <xdr:to>
      <xdr:col>9</xdr:col>
      <xdr:colOff>725843</xdr:colOff>
      <xdr:row>1</xdr:row>
      <xdr:rowOff>97916</xdr:rowOff>
    </xdr:to>
    <xdr:sp macro="" textlink="Titles!B16">
      <xdr:nvSpPr>
        <xdr:cNvPr id="6" name="TextBox 5"/>
        <xdr:cNvSpPr txBox="1"/>
      </xdr:nvSpPr>
      <xdr:spPr>
        <a:xfrm>
          <a:off x="324802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2</xdr:col>
      <xdr:colOff>2324101</xdr:colOff>
      <xdr:row>39</xdr:row>
      <xdr:rowOff>9525</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38426" y="91821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38426" y="91821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2</xdr:col>
      <xdr:colOff>2324100</xdr:colOff>
      <xdr:row>40</xdr:row>
      <xdr:rowOff>133351</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38425" y="94964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38425" y="94964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2</xdr:col>
      <xdr:colOff>2362201</xdr:colOff>
      <xdr:row>43</xdr:row>
      <xdr:rowOff>28576</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676526" y="99631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676526" y="99631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2</xdr:col>
      <xdr:colOff>2352676</xdr:colOff>
      <xdr:row>44</xdr:row>
      <xdr:rowOff>57151</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667001" y="101822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667001" y="101822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152400</xdr:rowOff>
    </xdr:from>
    <xdr:to>
      <xdr:col>2</xdr:col>
      <xdr:colOff>2124076</xdr:colOff>
      <xdr:row>1</xdr:row>
      <xdr:rowOff>19050</xdr:rowOff>
    </xdr:to>
    <xdr:sp macro="" textlink="">
      <xdr:nvSpPr>
        <xdr:cNvPr id="11" name="Rounded Rectangle 10">
          <a:hlinkClick xmlns:r="http://schemas.openxmlformats.org/officeDocument/2006/relationships" r:id="rId2" tooltip="Click"/>
        </xdr:cNvPr>
        <xdr:cNvSpPr/>
      </xdr:nvSpPr>
      <xdr:spPr>
        <a:xfrm>
          <a:off x="122872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3.xml><?xml version="1.0" encoding="utf-8"?>
<xdr:wsDr xmlns:xdr="http://schemas.openxmlformats.org/drawingml/2006/spreadsheetDrawing" xmlns:a="http://schemas.openxmlformats.org/drawingml/2006/main">
  <xdr:twoCellAnchor editAs="absolute">
    <xdr:from>
      <xdr:col>1</xdr:col>
      <xdr:colOff>19049</xdr:colOff>
      <xdr:row>0</xdr:row>
      <xdr:rowOff>66675</xdr:rowOff>
    </xdr:from>
    <xdr:to>
      <xdr:col>23</xdr:col>
      <xdr:colOff>9524</xdr:colOff>
      <xdr:row>1</xdr:row>
      <xdr:rowOff>114300</xdr:rowOff>
    </xdr:to>
    <xdr:sp macro="" textlink="">
      <xdr:nvSpPr>
        <xdr:cNvPr id="2" name="Rectangle 365"/>
        <xdr:cNvSpPr>
          <a:spLocks noChangeArrowheads="1"/>
        </xdr:cNvSpPr>
      </xdr:nvSpPr>
      <xdr:spPr bwMode="auto">
        <a:xfrm>
          <a:off x="85724" y="66675"/>
          <a:ext cx="168306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14</xdr:col>
      <xdr:colOff>276225</xdr:colOff>
      <xdr:row>2</xdr:row>
      <xdr:rowOff>28575</xdr:rowOff>
    </xdr:to>
    <xdr:sp macro="" textlink="">
      <xdr:nvSpPr>
        <xdr:cNvPr id="4" name="Rounded Rectangle 6"/>
        <xdr:cNvSpPr>
          <a:spLocks noChangeArrowheads="1"/>
        </xdr:cNvSpPr>
      </xdr:nvSpPr>
      <xdr:spPr bwMode="auto">
        <a:xfrm>
          <a:off x="142875" y="514349"/>
          <a:ext cx="11125200"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3</xdr:col>
      <xdr:colOff>419100</xdr:colOff>
      <xdr:row>0</xdr:row>
      <xdr:rowOff>95250</xdr:rowOff>
    </xdr:from>
    <xdr:to>
      <xdr:col>9</xdr:col>
      <xdr:colOff>401993</xdr:colOff>
      <xdr:row>1</xdr:row>
      <xdr:rowOff>107441</xdr:rowOff>
    </xdr:to>
    <xdr:sp macro="" textlink="Titles!B16">
      <xdr:nvSpPr>
        <xdr:cNvPr id="8" name="TextBox 7"/>
        <xdr:cNvSpPr txBox="1"/>
      </xdr:nvSpPr>
      <xdr:spPr>
        <a:xfrm>
          <a:off x="3114675" y="9525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885825</xdr:colOff>
      <xdr:row>0</xdr:row>
      <xdr:rowOff>142875</xdr:rowOff>
    </xdr:from>
    <xdr:to>
      <xdr:col>2</xdr:col>
      <xdr:colOff>2095501</xdr:colOff>
      <xdr:row>1</xdr:row>
      <xdr:rowOff>9525</xdr:rowOff>
    </xdr:to>
    <xdr:sp macro="" textlink="">
      <xdr:nvSpPr>
        <xdr:cNvPr id="11" name="Rounded Rectangle 10">
          <a:hlinkClick xmlns:r="http://schemas.openxmlformats.org/officeDocument/2006/relationships" r:id="rId2" tooltip="Click"/>
        </xdr:cNvPr>
        <xdr:cNvSpPr/>
      </xdr:nvSpPr>
      <xdr:spPr>
        <a:xfrm>
          <a:off x="120015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4.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7</xdr:col>
      <xdr:colOff>819150</xdr:colOff>
      <xdr:row>1</xdr:row>
      <xdr:rowOff>114300</xdr:rowOff>
    </xdr:to>
    <xdr:sp macro="" textlink="">
      <xdr:nvSpPr>
        <xdr:cNvPr id="2" name="Rectangle 365"/>
        <xdr:cNvSpPr>
          <a:spLocks noChangeArrowheads="1"/>
        </xdr:cNvSpPr>
      </xdr:nvSpPr>
      <xdr:spPr bwMode="auto">
        <a:xfrm>
          <a:off x="85725" y="66675"/>
          <a:ext cx="62865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8</xdr:col>
      <xdr:colOff>0</xdr:colOff>
      <xdr:row>2</xdr:row>
      <xdr:rowOff>66675</xdr:rowOff>
    </xdr:to>
    <xdr:sp macro="" textlink="">
      <xdr:nvSpPr>
        <xdr:cNvPr id="4" name="Rounded Rectangle 6"/>
        <xdr:cNvSpPr>
          <a:spLocks noChangeArrowheads="1"/>
        </xdr:cNvSpPr>
      </xdr:nvSpPr>
      <xdr:spPr bwMode="auto">
        <a:xfrm>
          <a:off x="142875" y="514348"/>
          <a:ext cx="6257925" cy="95250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1628775</xdr:colOff>
      <xdr:row>0</xdr:row>
      <xdr:rowOff>85725</xdr:rowOff>
    </xdr:from>
    <xdr:to>
      <xdr:col>8</xdr:col>
      <xdr:colOff>78143</xdr:colOff>
      <xdr:row>1</xdr:row>
      <xdr:rowOff>97916</xdr:rowOff>
    </xdr:to>
    <xdr:sp macro="" textlink="Titles!B16">
      <xdr:nvSpPr>
        <xdr:cNvPr id="8" name="TextBox 7"/>
        <xdr:cNvSpPr txBox="1"/>
      </xdr:nvSpPr>
      <xdr:spPr>
        <a:xfrm>
          <a:off x="1943100"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6" name="TextBox 5"/>
            <xdr:cNvSpPr txBox="1"/>
          </xdr:nvSpPr>
          <xdr:spPr>
            <a:xfrm>
              <a:off x="2695576" y="49339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6" name="TextBox 5"/>
            <xdr:cNvSpPr txBox="1"/>
          </xdr:nvSpPr>
          <xdr:spPr>
            <a:xfrm>
              <a:off x="2695576" y="49339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7" name="TextBox 6"/>
            <xdr:cNvSpPr txBox="1"/>
          </xdr:nvSpPr>
          <xdr:spPr>
            <a:xfrm>
              <a:off x="2695575" y="52482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7" name="TextBox 6"/>
            <xdr:cNvSpPr txBox="1"/>
          </xdr:nvSpPr>
          <xdr:spPr>
            <a:xfrm>
              <a:off x="2695575" y="52482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7150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7150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9340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9340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885825</xdr:colOff>
      <xdr:row>0</xdr:row>
      <xdr:rowOff>142875</xdr:rowOff>
    </xdr:from>
    <xdr:to>
      <xdr:col>2</xdr:col>
      <xdr:colOff>2095501</xdr:colOff>
      <xdr:row>1</xdr:row>
      <xdr:rowOff>9525</xdr:rowOff>
    </xdr:to>
    <xdr:sp macro="" textlink="">
      <xdr:nvSpPr>
        <xdr:cNvPr id="11" name="Rounded Rectangle 10">
          <a:hlinkClick xmlns:r="http://schemas.openxmlformats.org/officeDocument/2006/relationships" r:id="rId2" tooltip="Click"/>
        </xdr:cNvPr>
        <xdr:cNvSpPr/>
      </xdr:nvSpPr>
      <xdr:spPr>
        <a:xfrm>
          <a:off x="120015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5.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7</xdr:col>
      <xdr:colOff>533400</xdr:colOff>
      <xdr:row>1</xdr:row>
      <xdr:rowOff>114300</xdr:rowOff>
    </xdr:to>
    <xdr:sp macro="" textlink="">
      <xdr:nvSpPr>
        <xdr:cNvPr id="2" name="Rectangle 365"/>
        <xdr:cNvSpPr>
          <a:spLocks noChangeArrowheads="1"/>
        </xdr:cNvSpPr>
      </xdr:nvSpPr>
      <xdr:spPr bwMode="auto">
        <a:xfrm>
          <a:off x="85725" y="66675"/>
          <a:ext cx="62960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7</xdr:col>
      <xdr:colOff>571500</xdr:colOff>
      <xdr:row>2</xdr:row>
      <xdr:rowOff>9525</xdr:rowOff>
    </xdr:to>
    <xdr:sp macro="" textlink="">
      <xdr:nvSpPr>
        <xdr:cNvPr id="4" name="Rounded Rectangle 6"/>
        <xdr:cNvSpPr>
          <a:spLocks noChangeArrowheads="1"/>
        </xdr:cNvSpPr>
      </xdr:nvSpPr>
      <xdr:spPr bwMode="auto">
        <a:xfrm>
          <a:off x="142875" y="514349"/>
          <a:ext cx="6276975" cy="8286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1914525</xdr:colOff>
      <xdr:row>0</xdr:row>
      <xdr:rowOff>85725</xdr:rowOff>
    </xdr:from>
    <xdr:to>
      <xdr:col>8</xdr:col>
      <xdr:colOff>297218</xdr:colOff>
      <xdr:row>1</xdr:row>
      <xdr:rowOff>97916</xdr:rowOff>
    </xdr:to>
    <xdr:sp macro="" textlink="Titles!B16">
      <xdr:nvSpPr>
        <xdr:cNvPr id="6" name="TextBox 5"/>
        <xdr:cNvSpPr txBox="1"/>
      </xdr:nvSpPr>
      <xdr:spPr>
        <a:xfrm>
          <a:off x="2228850"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18</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50577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50577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19</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3721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3721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22</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8388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8388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23</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60579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60579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142875</xdr:rowOff>
    </xdr:from>
    <xdr:to>
      <xdr:col>2</xdr:col>
      <xdr:colOff>2105026</xdr:colOff>
      <xdr:row>1</xdr:row>
      <xdr:rowOff>9525</xdr:rowOff>
    </xdr:to>
    <xdr:sp macro="" textlink="">
      <xdr:nvSpPr>
        <xdr:cNvPr id="11" name="Rounded Rectangle 10">
          <a:hlinkClick xmlns:r="http://schemas.openxmlformats.org/officeDocument/2006/relationships" r:id="rId2" tooltip="Click"/>
        </xdr:cNvPr>
        <xdr:cNvSpPr/>
      </xdr:nvSpPr>
      <xdr:spPr>
        <a:xfrm>
          <a:off x="1209675"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6.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7</xdr:col>
      <xdr:colOff>685800</xdr:colOff>
      <xdr:row>1</xdr:row>
      <xdr:rowOff>114300</xdr:rowOff>
    </xdr:to>
    <xdr:sp macro="" textlink="">
      <xdr:nvSpPr>
        <xdr:cNvPr id="2" name="Rectangle 365"/>
        <xdr:cNvSpPr>
          <a:spLocks noChangeArrowheads="1"/>
        </xdr:cNvSpPr>
      </xdr:nvSpPr>
      <xdr:spPr bwMode="auto">
        <a:xfrm>
          <a:off x="85725" y="66675"/>
          <a:ext cx="60769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8</xdr:col>
      <xdr:colOff>38100</xdr:colOff>
      <xdr:row>2</xdr:row>
      <xdr:rowOff>47625</xdr:rowOff>
    </xdr:to>
    <xdr:sp macro="" textlink="">
      <xdr:nvSpPr>
        <xdr:cNvPr id="4" name="Rounded Rectangle 6"/>
        <xdr:cNvSpPr>
          <a:spLocks noChangeArrowheads="1"/>
        </xdr:cNvSpPr>
      </xdr:nvSpPr>
      <xdr:spPr bwMode="auto">
        <a:xfrm>
          <a:off x="142875" y="514349"/>
          <a:ext cx="6067425" cy="87630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1905000</xdr:colOff>
      <xdr:row>0</xdr:row>
      <xdr:rowOff>95250</xdr:rowOff>
    </xdr:from>
    <xdr:to>
      <xdr:col>8</xdr:col>
      <xdr:colOff>582968</xdr:colOff>
      <xdr:row>1</xdr:row>
      <xdr:rowOff>107441</xdr:rowOff>
    </xdr:to>
    <xdr:sp macro="" textlink="Titles!B16">
      <xdr:nvSpPr>
        <xdr:cNvPr id="6" name="TextBox 5"/>
        <xdr:cNvSpPr txBox="1"/>
      </xdr:nvSpPr>
      <xdr:spPr>
        <a:xfrm>
          <a:off x="2219325" y="9525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8768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87680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1911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19112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6578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65785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8769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87692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142875</xdr:rowOff>
    </xdr:from>
    <xdr:to>
      <xdr:col>2</xdr:col>
      <xdr:colOff>2114551</xdr:colOff>
      <xdr:row>1</xdr:row>
      <xdr:rowOff>9525</xdr:rowOff>
    </xdr:to>
    <xdr:sp macro="" textlink="">
      <xdr:nvSpPr>
        <xdr:cNvPr id="11" name="Rounded Rectangle 10">
          <a:hlinkClick xmlns:r="http://schemas.openxmlformats.org/officeDocument/2006/relationships" r:id="rId2" tooltip="Click"/>
        </xdr:cNvPr>
        <xdr:cNvSpPr/>
      </xdr:nvSpPr>
      <xdr:spPr>
        <a:xfrm>
          <a:off x="121920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7.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7</xdr:col>
      <xdr:colOff>419100</xdr:colOff>
      <xdr:row>1</xdr:row>
      <xdr:rowOff>114300</xdr:rowOff>
    </xdr:to>
    <xdr:sp macro="" textlink="">
      <xdr:nvSpPr>
        <xdr:cNvPr id="2" name="Rectangle 365"/>
        <xdr:cNvSpPr>
          <a:spLocks noChangeArrowheads="1"/>
        </xdr:cNvSpPr>
      </xdr:nvSpPr>
      <xdr:spPr bwMode="auto">
        <a:xfrm>
          <a:off x="85725" y="66675"/>
          <a:ext cx="57435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152398</xdr:rowOff>
    </xdr:from>
    <xdr:to>
      <xdr:col>7</xdr:col>
      <xdr:colOff>400050</xdr:colOff>
      <xdr:row>1</xdr:row>
      <xdr:rowOff>1152525</xdr:rowOff>
    </xdr:to>
    <xdr:sp macro="" textlink="">
      <xdr:nvSpPr>
        <xdr:cNvPr id="4" name="Rounded Rectangle 6"/>
        <xdr:cNvSpPr>
          <a:spLocks noChangeArrowheads="1"/>
        </xdr:cNvSpPr>
      </xdr:nvSpPr>
      <xdr:spPr bwMode="auto">
        <a:xfrm>
          <a:off x="142875" y="514348"/>
          <a:ext cx="5667375" cy="100012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net benefits, benefits-to-cost ratios,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1476375</xdr:colOff>
      <xdr:row>0</xdr:row>
      <xdr:rowOff>85725</xdr:rowOff>
    </xdr:from>
    <xdr:to>
      <xdr:col>8</xdr:col>
      <xdr:colOff>297218</xdr:colOff>
      <xdr:row>1</xdr:row>
      <xdr:rowOff>97916</xdr:rowOff>
    </xdr:to>
    <xdr:sp macro="" textlink="Titles!B16">
      <xdr:nvSpPr>
        <xdr:cNvPr id="6" name="TextBox 5"/>
        <xdr:cNvSpPr txBox="1"/>
      </xdr:nvSpPr>
      <xdr:spPr>
        <a:xfrm>
          <a:off x="1790700"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51244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5124450"/>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4387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438776"/>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9055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905501"/>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61245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6124576"/>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142875</xdr:rowOff>
    </xdr:from>
    <xdr:to>
      <xdr:col>2</xdr:col>
      <xdr:colOff>2114551</xdr:colOff>
      <xdr:row>1</xdr:row>
      <xdr:rowOff>9525</xdr:rowOff>
    </xdr:to>
    <xdr:sp macro="" textlink="">
      <xdr:nvSpPr>
        <xdr:cNvPr id="11" name="Rounded Rectangle 10">
          <a:hlinkClick xmlns:r="http://schemas.openxmlformats.org/officeDocument/2006/relationships" r:id="rId2" tooltip="Click"/>
        </xdr:cNvPr>
        <xdr:cNvSpPr/>
      </xdr:nvSpPr>
      <xdr:spPr>
        <a:xfrm>
          <a:off x="121920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8.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13</xdr:col>
      <xdr:colOff>0</xdr:colOff>
      <xdr:row>1</xdr:row>
      <xdr:rowOff>114300</xdr:rowOff>
    </xdr:to>
    <xdr:sp macro="" textlink="">
      <xdr:nvSpPr>
        <xdr:cNvPr id="2" name="Rectangle 365"/>
        <xdr:cNvSpPr>
          <a:spLocks noChangeArrowheads="1"/>
        </xdr:cNvSpPr>
      </xdr:nvSpPr>
      <xdr:spPr bwMode="auto">
        <a:xfrm>
          <a:off x="85725" y="66675"/>
          <a:ext cx="102108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0</xdr:colOff>
      <xdr:row>1</xdr:row>
      <xdr:rowOff>809625</xdr:rowOff>
    </xdr:to>
    <xdr:sp macro="" textlink="">
      <xdr:nvSpPr>
        <xdr:cNvPr id="4" name="Rounded Rectangle 6"/>
        <xdr:cNvSpPr>
          <a:spLocks noChangeArrowheads="1"/>
        </xdr:cNvSpPr>
      </xdr:nvSpPr>
      <xdr:spPr bwMode="auto">
        <a:xfrm>
          <a:off x="142875" y="514349"/>
          <a:ext cx="10153650" cy="6572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endParaRPr lang="en-US">
            <a:effectLst/>
          </a:endParaRPr>
        </a:p>
      </xdr:txBody>
    </xdr:sp>
    <xdr:clientData/>
  </xdr:twoCellAnchor>
  <xdr:twoCellAnchor editAs="absolute">
    <xdr:from>
      <xdr:col>2</xdr:col>
      <xdr:colOff>1924050</xdr:colOff>
      <xdr:row>0</xdr:row>
      <xdr:rowOff>85725</xdr:rowOff>
    </xdr:from>
    <xdr:to>
      <xdr:col>8</xdr:col>
      <xdr:colOff>373418</xdr:colOff>
      <xdr:row>1</xdr:row>
      <xdr:rowOff>97916</xdr:rowOff>
    </xdr:to>
    <xdr:sp macro="" textlink="Titles!B16">
      <xdr:nvSpPr>
        <xdr:cNvPr id="6" name="TextBox 5"/>
        <xdr:cNvSpPr txBox="1"/>
      </xdr:nvSpPr>
      <xdr:spPr>
        <a:xfrm>
          <a:off x="223837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152400</xdr:rowOff>
    </xdr:from>
    <xdr:to>
      <xdr:col>2</xdr:col>
      <xdr:colOff>2124076</xdr:colOff>
      <xdr:row>1</xdr:row>
      <xdr:rowOff>19050</xdr:rowOff>
    </xdr:to>
    <xdr:sp macro="" textlink="">
      <xdr:nvSpPr>
        <xdr:cNvPr id="11" name="Rounded Rectangle 10">
          <a:hlinkClick xmlns:r="http://schemas.openxmlformats.org/officeDocument/2006/relationships" r:id="rId2" tooltip="Click"/>
        </xdr:cNvPr>
        <xdr:cNvSpPr/>
      </xdr:nvSpPr>
      <xdr:spPr>
        <a:xfrm>
          <a:off x="122872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49.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657225</xdr:colOff>
      <xdr:row>1</xdr:row>
      <xdr:rowOff>114300</xdr:rowOff>
    </xdr:to>
    <xdr:sp macro="" textlink="">
      <xdr:nvSpPr>
        <xdr:cNvPr id="2" name="Rectangle 365"/>
        <xdr:cNvSpPr>
          <a:spLocks noChangeArrowheads="1"/>
        </xdr:cNvSpPr>
      </xdr:nvSpPr>
      <xdr:spPr bwMode="auto">
        <a:xfrm>
          <a:off x="85725" y="66675"/>
          <a:ext cx="97536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12</xdr:col>
      <xdr:colOff>685800</xdr:colOff>
      <xdr:row>2</xdr:row>
      <xdr:rowOff>28575</xdr:rowOff>
    </xdr:to>
    <xdr:sp macro="" textlink="">
      <xdr:nvSpPr>
        <xdr:cNvPr id="4" name="Rounded Rectangle 6"/>
        <xdr:cNvSpPr>
          <a:spLocks noChangeArrowheads="1"/>
        </xdr:cNvSpPr>
      </xdr:nvSpPr>
      <xdr:spPr bwMode="auto">
        <a:xfrm>
          <a:off x="142875" y="514349"/>
          <a:ext cx="9725025"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1914525</xdr:colOff>
      <xdr:row>0</xdr:row>
      <xdr:rowOff>104775</xdr:rowOff>
    </xdr:from>
    <xdr:to>
      <xdr:col>8</xdr:col>
      <xdr:colOff>363893</xdr:colOff>
      <xdr:row>1</xdr:row>
      <xdr:rowOff>116966</xdr:rowOff>
    </xdr:to>
    <xdr:sp macro="" textlink="Titles!B16">
      <xdr:nvSpPr>
        <xdr:cNvPr id="6" name="TextBox 5"/>
        <xdr:cNvSpPr txBox="1"/>
      </xdr:nvSpPr>
      <xdr:spPr>
        <a:xfrm>
          <a:off x="2228850" y="10477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142875</xdr:rowOff>
    </xdr:from>
    <xdr:to>
      <xdr:col>2</xdr:col>
      <xdr:colOff>2114551</xdr:colOff>
      <xdr:row>1</xdr:row>
      <xdr:rowOff>9525</xdr:rowOff>
    </xdr:to>
    <xdr:sp macro="" textlink="">
      <xdr:nvSpPr>
        <xdr:cNvPr id="11" name="Rounded Rectangle 10">
          <a:hlinkClick xmlns:r="http://schemas.openxmlformats.org/officeDocument/2006/relationships" r:id="rId2" tooltip="Click"/>
        </xdr:cNvPr>
        <xdr:cNvSpPr/>
      </xdr:nvSpPr>
      <xdr:spPr>
        <a:xfrm>
          <a:off x="121920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63010</xdr:colOff>
      <xdr:row>0</xdr:row>
      <xdr:rowOff>57150</xdr:rowOff>
    </xdr:from>
    <xdr:to>
      <xdr:col>4</xdr:col>
      <xdr:colOff>2657475</xdr:colOff>
      <xdr:row>0</xdr:row>
      <xdr:rowOff>476250</xdr:rowOff>
    </xdr:to>
    <xdr:sp macro="" textlink="">
      <xdr:nvSpPr>
        <xdr:cNvPr id="2" name="Rectangle 365"/>
        <xdr:cNvSpPr>
          <a:spLocks noChangeArrowheads="1"/>
        </xdr:cNvSpPr>
      </xdr:nvSpPr>
      <xdr:spPr bwMode="auto">
        <a:xfrm>
          <a:off x="63010" y="57150"/>
          <a:ext cx="941436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3</xdr:col>
      <xdr:colOff>209549</xdr:colOff>
      <xdr:row>0</xdr:row>
      <xdr:rowOff>74748</xdr:rowOff>
    </xdr:from>
    <xdr:to>
      <xdr:col>4</xdr:col>
      <xdr:colOff>766092</xdr:colOff>
      <xdr:row>0</xdr:row>
      <xdr:rowOff>448889</xdr:rowOff>
    </xdr:to>
    <xdr:sp macro="" textlink="">
      <xdr:nvSpPr>
        <xdr:cNvPr id="4" name="TextBox 3"/>
        <xdr:cNvSpPr txBox="1"/>
      </xdr:nvSpPr>
      <xdr:spPr>
        <a:xfrm>
          <a:off x="2952749" y="74748"/>
          <a:ext cx="46332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800" b="0"/>
            <a:t>Program</a:t>
          </a:r>
          <a:r>
            <a:rPr lang="en-US" sz="1800" b="0" baseline="0"/>
            <a:t> Descriptions</a:t>
          </a:r>
          <a:endParaRPr lang="en-US" sz="1800" b="0"/>
        </a:p>
      </xdr:txBody>
    </xdr:sp>
    <xdr:clientData/>
  </xdr:twoCellAnchor>
  <xdr:twoCellAnchor editAs="absolute">
    <xdr:from>
      <xdr:col>1</xdr:col>
      <xdr:colOff>100990</xdr:colOff>
      <xdr:row>1</xdr:row>
      <xdr:rowOff>22898</xdr:rowOff>
    </xdr:from>
    <xdr:to>
      <xdr:col>5</xdr:col>
      <xdr:colOff>47625</xdr:colOff>
      <xdr:row>2</xdr:row>
      <xdr:rowOff>762000</xdr:rowOff>
    </xdr:to>
    <xdr:sp macro="" textlink="">
      <xdr:nvSpPr>
        <xdr:cNvPr id="8" name="Rounded Rectangle 6"/>
        <xdr:cNvSpPr>
          <a:spLocks noChangeArrowheads="1"/>
        </xdr:cNvSpPr>
      </xdr:nvSpPr>
      <xdr:spPr bwMode="auto">
        <a:xfrm>
          <a:off x="167665" y="508673"/>
          <a:ext cx="9376385" cy="815302"/>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000" b="1" i="0" u="none" strike="noStrike" baseline="0">
              <a:solidFill>
                <a:srgbClr val="000000"/>
              </a:solidFill>
              <a:latin typeface="Calibri"/>
              <a:cs typeface="Calibri"/>
            </a:rPr>
            <a:t>Instructions:  </a:t>
          </a:r>
          <a:r>
            <a:rPr lang="en-US" sz="1100">
              <a:effectLst/>
              <a:latin typeface="+mn-lt"/>
              <a:ea typeface="+mn-ea"/>
              <a:cs typeface="+mn-cs"/>
            </a:rPr>
            <a:t>Provide a detailed description of each program.  In the description, provide details on the most common measures and/or end-uses implemented through the program.  In the case that specific program information does not conform to the formatting or structure of this reporting workbook, this should be stated in the "Notes" column.  Information in the “Notes” column should include as much specificity as possible including what type of information is being reported (e.g. expenditures, savings) and what section of the workbook the issue is found.</a:t>
          </a:r>
        </a:p>
      </xdr:txBody>
    </xdr:sp>
    <xdr:clientData/>
  </xdr:twoCellAnchor>
  <xdr:twoCellAnchor editAs="absolute">
    <xdr:from>
      <xdr:col>2</xdr:col>
      <xdr:colOff>821104</xdr:colOff>
      <xdr:row>0</xdr:row>
      <xdr:rowOff>134083</xdr:rowOff>
    </xdr:from>
    <xdr:to>
      <xdr:col>2</xdr:col>
      <xdr:colOff>2200276</xdr:colOff>
      <xdr:row>0</xdr:row>
      <xdr:rowOff>371475</xdr:rowOff>
    </xdr:to>
    <xdr:sp macro="" textlink="">
      <xdr:nvSpPr>
        <xdr:cNvPr id="9" name="Rounded Rectangle 8">
          <a:hlinkClick xmlns:r="http://schemas.openxmlformats.org/officeDocument/2006/relationships" r:id="rId1" tooltip="Click"/>
        </xdr:cNvPr>
        <xdr:cNvSpPr/>
      </xdr:nvSpPr>
      <xdr:spPr>
        <a:xfrm>
          <a:off x="1183054" y="134083"/>
          <a:ext cx="1379172" cy="237392"/>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Program Details</a:t>
          </a:r>
        </a:p>
      </xdr:txBody>
    </xdr:sp>
    <xdr:clientData/>
  </xdr:twoCellAnchor>
  <xdr:twoCellAnchor editAs="absolute">
    <xdr:from>
      <xdr:col>1</xdr:col>
      <xdr:colOff>58616</xdr:colOff>
      <xdr:row>0</xdr:row>
      <xdr:rowOff>131885</xdr:rowOff>
    </xdr:from>
    <xdr:to>
      <xdr:col>2</xdr:col>
      <xdr:colOff>737476</xdr:colOff>
      <xdr:row>0</xdr:row>
      <xdr:rowOff>360485</xdr:rowOff>
    </xdr:to>
    <xdr:sp macro="" textlink="">
      <xdr:nvSpPr>
        <xdr:cNvPr id="10" name="Rounded Rectangle 9">
          <a:hlinkClick xmlns:r="http://schemas.openxmlformats.org/officeDocument/2006/relationships" r:id="rId2" tooltip="Click"/>
        </xdr:cNvPr>
        <xdr:cNvSpPr/>
      </xdr:nvSpPr>
      <xdr:spPr>
        <a:xfrm>
          <a:off x="124558" y="131885"/>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1000" b="1">
              <a:solidFill>
                <a:sysClr val="windowText" lastClr="000000"/>
              </a:solidFill>
            </a:rPr>
            <a:t>Main Menu</a:t>
          </a:r>
        </a:p>
      </xdr:txBody>
    </xdr:sp>
    <xdr:clientData/>
  </xdr:twoCellAnchor>
</xdr:wsDr>
</file>

<file path=xl/drawings/drawing50.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419100</xdr:colOff>
      <xdr:row>1</xdr:row>
      <xdr:rowOff>114300</xdr:rowOff>
    </xdr:to>
    <xdr:sp macro="" textlink="">
      <xdr:nvSpPr>
        <xdr:cNvPr id="2" name="Rectangle 365"/>
        <xdr:cNvSpPr>
          <a:spLocks noChangeArrowheads="1"/>
        </xdr:cNvSpPr>
      </xdr:nvSpPr>
      <xdr:spPr bwMode="auto">
        <a:xfrm>
          <a:off x="85725" y="66675"/>
          <a:ext cx="94392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12</xdr:col>
      <xdr:colOff>428625</xdr:colOff>
      <xdr:row>2</xdr:row>
      <xdr:rowOff>28575</xdr:rowOff>
    </xdr:to>
    <xdr:sp macro="" textlink="">
      <xdr:nvSpPr>
        <xdr:cNvPr id="4" name="Rounded Rectangle 6"/>
        <xdr:cNvSpPr>
          <a:spLocks noChangeArrowheads="1"/>
        </xdr:cNvSpPr>
      </xdr:nvSpPr>
      <xdr:spPr bwMode="auto">
        <a:xfrm>
          <a:off x="142875" y="514349"/>
          <a:ext cx="9391650"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2057400</xdr:colOff>
      <xdr:row>0</xdr:row>
      <xdr:rowOff>85725</xdr:rowOff>
    </xdr:from>
    <xdr:to>
      <xdr:col>8</xdr:col>
      <xdr:colOff>506768</xdr:colOff>
      <xdr:row>1</xdr:row>
      <xdr:rowOff>97916</xdr:rowOff>
    </xdr:to>
    <xdr:sp macro="" textlink="Titles!B16">
      <xdr:nvSpPr>
        <xdr:cNvPr id="6" name="TextBox 5"/>
        <xdr:cNvSpPr txBox="1"/>
      </xdr:nvSpPr>
      <xdr:spPr>
        <a:xfrm>
          <a:off x="2371725"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152400</xdr:rowOff>
    </xdr:from>
    <xdr:to>
      <xdr:col>2</xdr:col>
      <xdr:colOff>2105026</xdr:colOff>
      <xdr:row>1</xdr:row>
      <xdr:rowOff>19050</xdr:rowOff>
    </xdr:to>
    <xdr:sp macro="" textlink="">
      <xdr:nvSpPr>
        <xdr:cNvPr id="11" name="Rounded Rectangle 10">
          <a:hlinkClick xmlns:r="http://schemas.openxmlformats.org/officeDocument/2006/relationships" r:id="rId2" tooltip="Click"/>
        </xdr:cNvPr>
        <xdr:cNvSpPr/>
      </xdr:nvSpPr>
      <xdr:spPr>
        <a:xfrm>
          <a:off x="120967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1.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685800</xdr:colOff>
      <xdr:row>1</xdr:row>
      <xdr:rowOff>114300</xdr:rowOff>
    </xdr:to>
    <xdr:sp macro="" textlink="">
      <xdr:nvSpPr>
        <xdr:cNvPr id="2" name="Rectangle 365"/>
        <xdr:cNvSpPr>
          <a:spLocks noChangeArrowheads="1"/>
        </xdr:cNvSpPr>
      </xdr:nvSpPr>
      <xdr:spPr bwMode="auto">
        <a:xfrm>
          <a:off x="85725" y="66675"/>
          <a:ext cx="997267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9525</xdr:colOff>
      <xdr:row>2</xdr:row>
      <xdr:rowOff>47625</xdr:rowOff>
    </xdr:to>
    <xdr:sp macro="" textlink="">
      <xdr:nvSpPr>
        <xdr:cNvPr id="4" name="Rounded Rectangle 6"/>
        <xdr:cNvSpPr>
          <a:spLocks noChangeArrowheads="1"/>
        </xdr:cNvSpPr>
      </xdr:nvSpPr>
      <xdr:spPr bwMode="auto">
        <a:xfrm>
          <a:off x="142875" y="514349"/>
          <a:ext cx="9934575" cy="7143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2047875</xdr:colOff>
      <xdr:row>0</xdr:row>
      <xdr:rowOff>95250</xdr:rowOff>
    </xdr:from>
    <xdr:to>
      <xdr:col>8</xdr:col>
      <xdr:colOff>306743</xdr:colOff>
      <xdr:row>1</xdr:row>
      <xdr:rowOff>107441</xdr:rowOff>
    </xdr:to>
    <xdr:sp macro="" textlink="Titles!B16">
      <xdr:nvSpPr>
        <xdr:cNvPr id="6" name="TextBox 5"/>
        <xdr:cNvSpPr txBox="1"/>
      </xdr:nvSpPr>
      <xdr:spPr>
        <a:xfrm>
          <a:off x="2362200" y="9525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142875</xdr:rowOff>
    </xdr:from>
    <xdr:to>
      <xdr:col>2</xdr:col>
      <xdr:colOff>2114551</xdr:colOff>
      <xdr:row>1</xdr:row>
      <xdr:rowOff>9525</xdr:rowOff>
    </xdr:to>
    <xdr:sp macro="" textlink="">
      <xdr:nvSpPr>
        <xdr:cNvPr id="11" name="Rounded Rectangle 10">
          <a:hlinkClick xmlns:r="http://schemas.openxmlformats.org/officeDocument/2006/relationships" r:id="rId2" tooltip="Click"/>
        </xdr:cNvPr>
        <xdr:cNvSpPr/>
      </xdr:nvSpPr>
      <xdr:spPr>
        <a:xfrm>
          <a:off x="1219200"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2.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438150</xdr:colOff>
      <xdr:row>1</xdr:row>
      <xdr:rowOff>114300</xdr:rowOff>
    </xdr:to>
    <xdr:sp macro="" textlink="">
      <xdr:nvSpPr>
        <xdr:cNvPr id="2" name="Rectangle 365"/>
        <xdr:cNvSpPr>
          <a:spLocks noChangeArrowheads="1"/>
        </xdr:cNvSpPr>
      </xdr:nvSpPr>
      <xdr:spPr bwMode="auto">
        <a:xfrm>
          <a:off x="85725" y="66675"/>
          <a:ext cx="96202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12</xdr:col>
      <xdr:colOff>466725</xdr:colOff>
      <xdr:row>2</xdr:row>
      <xdr:rowOff>0</xdr:rowOff>
    </xdr:to>
    <xdr:sp macro="" textlink="">
      <xdr:nvSpPr>
        <xdr:cNvPr id="4" name="Rounded Rectangle 6"/>
        <xdr:cNvSpPr>
          <a:spLocks noChangeArrowheads="1"/>
        </xdr:cNvSpPr>
      </xdr:nvSpPr>
      <xdr:spPr bwMode="auto">
        <a:xfrm>
          <a:off x="142875" y="514349"/>
          <a:ext cx="9591675" cy="66675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2114550</xdr:colOff>
      <xdr:row>0</xdr:row>
      <xdr:rowOff>76200</xdr:rowOff>
    </xdr:from>
    <xdr:to>
      <xdr:col>8</xdr:col>
      <xdr:colOff>373418</xdr:colOff>
      <xdr:row>1</xdr:row>
      <xdr:rowOff>88391</xdr:rowOff>
    </xdr:to>
    <xdr:sp macro="" textlink="Titles!B16">
      <xdr:nvSpPr>
        <xdr:cNvPr id="6" name="TextBox 5"/>
        <xdr:cNvSpPr txBox="1"/>
      </xdr:nvSpPr>
      <xdr:spPr>
        <a:xfrm>
          <a:off x="2428875" y="7620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152400</xdr:rowOff>
    </xdr:from>
    <xdr:to>
      <xdr:col>2</xdr:col>
      <xdr:colOff>2124076</xdr:colOff>
      <xdr:row>1</xdr:row>
      <xdr:rowOff>19050</xdr:rowOff>
    </xdr:to>
    <xdr:sp macro="" textlink="">
      <xdr:nvSpPr>
        <xdr:cNvPr id="11" name="Rounded Rectangle 10">
          <a:hlinkClick xmlns:r="http://schemas.openxmlformats.org/officeDocument/2006/relationships" r:id="rId2" tooltip="Click"/>
        </xdr:cNvPr>
        <xdr:cNvSpPr/>
      </xdr:nvSpPr>
      <xdr:spPr>
        <a:xfrm>
          <a:off x="122872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3.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12</xdr:col>
      <xdr:colOff>381000</xdr:colOff>
      <xdr:row>1</xdr:row>
      <xdr:rowOff>114300</xdr:rowOff>
    </xdr:to>
    <xdr:sp macro="" textlink="">
      <xdr:nvSpPr>
        <xdr:cNvPr id="2" name="Rectangle 365"/>
        <xdr:cNvSpPr>
          <a:spLocks noChangeArrowheads="1"/>
        </xdr:cNvSpPr>
      </xdr:nvSpPr>
      <xdr:spPr bwMode="auto">
        <a:xfrm>
          <a:off x="85725" y="66675"/>
          <a:ext cx="92297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12</xdr:col>
      <xdr:colOff>390525</xdr:colOff>
      <xdr:row>1</xdr:row>
      <xdr:rowOff>800100</xdr:rowOff>
    </xdr:to>
    <xdr:sp macro="" textlink="">
      <xdr:nvSpPr>
        <xdr:cNvPr id="4" name="Rounded Rectangle 6"/>
        <xdr:cNvSpPr>
          <a:spLocks noChangeArrowheads="1"/>
        </xdr:cNvSpPr>
      </xdr:nvSpPr>
      <xdr:spPr bwMode="auto">
        <a:xfrm>
          <a:off x="142875" y="514349"/>
          <a:ext cx="9182100" cy="64770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2047875</xdr:colOff>
      <xdr:row>0</xdr:row>
      <xdr:rowOff>85725</xdr:rowOff>
    </xdr:from>
    <xdr:to>
      <xdr:col>9</xdr:col>
      <xdr:colOff>68618</xdr:colOff>
      <xdr:row>1</xdr:row>
      <xdr:rowOff>97916</xdr:rowOff>
    </xdr:to>
    <xdr:sp macro="" textlink="Titles!B16">
      <xdr:nvSpPr>
        <xdr:cNvPr id="6" name="TextBox 5"/>
        <xdr:cNvSpPr txBox="1"/>
      </xdr:nvSpPr>
      <xdr:spPr>
        <a:xfrm>
          <a:off x="2362200" y="8572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142875</xdr:rowOff>
    </xdr:from>
    <xdr:to>
      <xdr:col>2</xdr:col>
      <xdr:colOff>2124076</xdr:colOff>
      <xdr:row>1</xdr:row>
      <xdr:rowOff>9525</xdr:rowOff>
    </xdr:to>
    <xdr:sp macro="" textlink="">
      <xdr:nvSpPr>
        <xdr:cNvPr id="11" name="Rounded Rectangle 10">
          <a:hlinkClick xmlns:r="http://schemas.openxmlformats.org/officeDocument/2006/relationships" r:id="rId2" tooltip="Click"/>
        </xdr:cNvPr>
        <xdr:cNvSpPr/>
      </xdr:nvSpPr>
      <xdr:spPr>
        <a:xfrm>
          <a:off x="1228725" y="14287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4.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17</xdr:col>
      <xdr:colOff>409575</xdr:colOff>
      <xdr:row>1</xdr:row>
      <xdr:rowOff>114300</xdr:rowOff>
    </xdr:to>
    <xdr:sp macro="" textlink="">
      <xdr:nvSpPr>
        <xdr:cNvPr id="2" name="Rectangle 365"/>
        <xdr:cNvSpPr>
          <a:spLocks noChangeArrowheads="1"/>
        </xdr:cNvSpPr>
      </xdr:nvSpPr>
      <xdr:spPr bwMode="auto">
        <a:xfrm>
          <a:off x="85725" y="66675"/>
          <a:ext cx="130302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76201</xdr:colOff>
      <xdr:row>1</xdr:row>
      <xdr:rowOff>152399</xdr:rowOff>
    </xdr:from>
    <xdr:to>
      <xdr:col>13</xdr:col>
      <xdr:colOff>1</xdr:colOff>
      <xdr:row>2</xdr:row>
      <xdr:rowOff>28575</xdr:rowOff>
    </xdr:to>
    <xdr:sp macro="" textlink="">
      <xdr:nvSpPr>
        <xdr:cNvPr id="4" name="Rounded Rectangle 6"/>
        <xdr:cNvSpPr>
          <a:spLocks noChangeArrowheads="1"/>
        </xdr:cNvSpPr>
      </xdr:nvSpPr>
      <xdr:spPr bwMode="auto">
        <a:xfrm>
          <a:off x="142876" y="514349"/>
          <a:ext cx="9867900"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2324100</xdr:colOff>
      <xdr:row>0</xdr:row>
      <xdr:rowOff>95250</xdr:rowOff>
    </xdr:from>
    <xdr:to>
      <xdr:col>8</xdr:col>
      <xdr:colOff>640118</xdr:colOff>
      <xdr:row>1</xdr:row>
      <xdr:rowOff>107441</xdr:rowOff>
    </xdr:to>
    <xdr:sp macro="" textlink="Titles!B16">
      <xdr:nvSpPr>
        <xdr:cNvPr id="6" name="TextBox 5"/>
        <xdr:cNvSpPr txBox="1"/>
      </xdr:nvSpPr>
      <xdr:spPr>
        <a:xfrm>
          <a:off x="2638425" y="9525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914400</xdr:colOff>
      <xdr:row>0</xdr:row>
      <xdr:rowOff>152400</xdr:rowOff>
    </xdr:from>
    <xdr:to>
      <xdr:col>2</xdr:col>
      <xdr:colOff>2124076</xdr:colOff>
      <xdr:row>1</xdr:row>
      <xdr:rowOff>19050</xdr:rowOff>
    </xdr:to>
    <xdr:sp macro="" textlink="">
      <xdr:nvSpPr>
        <xdr:cNvPr id="11" name="Rounded Rectangle 10">
          <a:hlinkClick xmlns:r="http://schemas.openxmlformats.org/officeDocument/2006/relationships" r:id="rId2" tooltip="Click"/>
        </xdr:cNvPr>
        <xdr:cNvSpPr/>
      </xdr:nvSpPr>
      <xdr:spPr>
        <a:xfrm>
          <a:off x="122872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5.xml><?xml version="1.0" encoding="utf-8"?>
<xdr:wsDr xmlns:xdr="http://schemas.openxmlformats.org/drawingml/2006/spreadsheetDrawing" xmlns:a="http://schemas.openxmlformats.org/drawingml/2006/main">
  <xdr:twoCellAnchor editAs="absolute">
    <xdr:from>
      <xdr:col>1</xdr:col>
      <xdr:colOff>19049</xdr:colOff>
      <xdr:row>0</xdr:row>
      <xdr:rowOff>66675</xdr:rowOff>
    </xdr:from>
    <xdr:to>
      <xdr:col>17</xdr:col>
      <xdr:colOff>390524</xdr:colOff>
      <xdr:row>1</xdr:row>
      <xdr:rowOff>114300</xdr:rowOff>
    </xdr:to>
    <xdr:sp macro="" textlink="">
      <xdr:nvSpPr>
        <xdr:cNvPr id="2" name="Rectangle 365"/>
        <xdr:cNvSpPr>
          <a:spLocks noChangeArrowheads="1"/>
        </xdr:cNvSpPr>
      </xdr:nvSpPr>
      <xdr:spPr bwMode="auto">
        <a:xfrm>
          <a:off x="85724" y="66675"/>
          <a:ext cx="132302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228600</xdr:colOff>
      <xdr:row>2</xdr:row>
      <xdr:rowOff>28575</xdr:rowOff>
    </xdr:to>
    <xdr:sp macro="" textlink="">
      <xdr:nvSpPr>
        <xdr:cNvPr id="4" name="Rounded Rectangle 6"/>
        <xdr:cNvSpPr>
          <a:spLocks noChangeArrowheads="1"/>
        </xdr:cNvSpPr>
      </xdr:nvSpPr>
      <xdr:spPr bwMode="auto">
        <a:xfrm>
          <a:off x="142875" y="514349"/>
          <a:ext cx="10315575" cy="69532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2162175</xdr:colOff>
      <xdr:row>0</xdr:row>
      <xdr:rowOff>76200</xdr:rowOff>
    </xdr:from>
    <xdr:to>
      <xdr:col>8</xdr:col>
      <xdr:colOff>611543</xdr:colOff>
      <xdr:row>1</xdr:row>
      <xdr:rowOff>88391</xdr:rowOff>
    </xdr:to>
    <xdr:sp macro="" textlink="Titles!B16">
      <xdr:nvSpPr>
        <xdr:cNvPr id="6" name="TextBox 5"/>
        <xdr:cNvSpPr txBox="1"/>
      </xdr:nvSpPr>
      <xdr:spPr>
        <a:xfrm>
          <a:off x="2476500" y="76200"/>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904875</xdr:colOff>
      <xdr:row>0</xdr:row>
      <xdr:rowOff>161925</xdr:rowOff>
    </xdr:from>
    <xdr:to>
      <xdr:col>2</xdr:col>
      <xdr:colOff>2114551</xdr:colOff>
      <xdr:row>1</xdr:row>
      <xdr:rowOff>28575</xdr:rowOff>
    </xdr:to>
    <xdr:sp macro="" textlink="">
      <xdr:nvSpPr>
        <xdr:cNvPr id="11" name="Rounded Rectangle 10">
          <a:hlinkClick xmlns:r="http://schemas.openxmlformats.org/officeDocument/2006/relationships" r:id="rId2" tooltip="Click"/>
        </xdr:cNvPr>
        <xdr:cNvSpPr/>
      </xdr:nvSpPr>
      <xdr:spPr>
        <a:xfrm>
          <a:off x="1219200" y="161925"/>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6.xml><?xml version="1.0" encoding="utf-8"?>
<xdr:wsDr xmlns:xdr="http://schemas.openxmlformats.org/drawingml/2006/spreadsheetDrawing" xmlns:a="http://schemas.openxmlformats.org/drawingml/2006/main">
  <xdr:twoCellAnchor editAs="absolute">
    <xdr:from>
      <xdr:col>1</xdr:col>
      <xdr:colOff>19049</xdr:colOff>
      <xdr:row>0</xdr:row>
      <xdr:rowOff>66675</xdr:rowOff>
    </xdr:from>
    <xdr:to>
      <xdr:col>18</xdr:col>
      <xdr:colOff>590549</xdr:colOff>
      <xdr:row>1</xdr:row>
      <xdr:rowOff>114300</xdr:rowOff>
    </xdr:to>
    <xdr:sp macro="" textlink="">
      <xdr:nvSpPr>
        <xdr:cNvPr id="2" name="Rectangle 365"/>
        <xdr:cNvSpPr>
          <a:spLocks noChangeArrowheads="1"/>
        </xdr:cNvSpPr>
      </xdr:nvSpPr>
      <xdr:spPr bwMode="auto">
        <a:xfrm>
          <a:off x="85724" y="66675"/>
          <a:ext cx="13687425"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76199</xdr:colOff>
      <xdr:row>1</xdr:row>
      <xdr:rowOff>152398</xdr:rowOff>
    </xdr:from>
    <xdr:to>
      <xdr:col>15</xdr:col>
      <xdr:colOff>104775</xdr:colOff>
      <xdr:row>2</xdr:row>
      <xdr:rowOff>19049</xdr:rowOff>
    </xdr:to>
    <xdr:sp macro="" textlink="">
      <xdr:nvSpPr>
        <xdr:cNvPr id="4" name="Rounded Rectangle 6"/>
        <xdr:cNvSpPr>
          <a:spLocks noChangeArrowheads="1"/>
        </xdr:cNvSpPr>
      </xdr:nvSpPr>
      <xdr:spPr bwMode="auto">
        <a:xfrm>
          <a:off x="142874" y="514348"/>
          <a:ext cx="11172826" cy="68580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2266950</xdr:colOff>
      <xdr:row>0</xdr:row>
      <xdr:rowOff>76200</xdr:rowOff>
    </xdr:from>
    <xdr:to>
      <xdr:col>9</xdr:col>
      <xdr:colOff>20993</xdr:colOff>
      <xdr:row>1</xdr:row>
      <xdr:rowOff>119682</xdr:rowOff>
    </xdr:to>
    <xdr:sp macro="" textlink="Titles!B16">
      <xdr:nvSpPr>
        <xdr:cNvPr id="6" name="TextBox 5"/>
        <xdr:cNvSpPr txBox="1"/>
      </xdr:nvSpPr>
      <xdr:spPr>
        <a:xfrm>
          <a:off x="2581275" y="76200"/>
          <a:ext cx="4535843" cy="4054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2000" b="0" i="0" u="none" strike="noStrike">
              <a:solidFill>
                <a:srgbClr val="000000"/>
              </a:solidFill>
              <a:latin typeface="Calibri"/>
            </a:rPr>
            <a:pPr algn="ctr"/>
            <a:t>Cost-effectiveness Test Results</a:t>
          </a:fld>
          <a:endParaRPr lang="en-US" sz="20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152400</xdr:rowOff>
    </xdr:from>
    <xdr:to>
      <xdr:col>2</xdr:col>
      <xdr:colOff>2105026</xdr:colOff>
      <xdr:row>1</xdr:row>
      <xdr:rowOff>19050</xdr:rowOff>
    </xdr:to>
    <xdr:sp macro="" textlink="">
      <xdr:nvSpPr>
        <xdr:cNvPr id="11" name="Rounded Rectangle 10">
          <a:hlinkClick xmlns:r="http://schemas.openxmlformats.org/officeDocument/2006/relationships" r:id="rId2" tooltip="Click"/>
        </xdr:cNvPr>
        <xdr:cNvSpPr/>
      </xdr:nvSpPr>
      <xdr:spPr>
        <a:xfrm>
          <a:off x="120967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7.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18</xdr:col>
      <xdr:colOff>581025</xdr:colOff>
      <xdr:row>1</xdr:row>
      <xdr:rowOff>114300</xdr:rowOff>
    </xdr:to>
    <xdr:sp macro="" textlink="">
      <xdr:nvSpPr>
        <xdr:cNvPr id="2" name="Rectangle 365"/>
        <xdr:cNvSpPr>
          <a:spLocks noChangeArrowheads="1"/>
        </xdr:cNvSpPr>
      </xdr:nvSpPr>
      <xdr:spPr bwMode="auto">
        <a:xfrm>
          <a:off x="85725" y="66675"/>
          <a:ext cx="142684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3" name="Rounded Rectangle 2">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76199</xdr:colOff>
      <xdr:row>1</xdr:row>
      <xdr:rowOff>152398</xdr:rowOff>
    </xdr:from>
    <xdr:to>
      <xdr:col>14</xdr:col>
      <xdr:colOff>200025</xdr:colOff>
      <xdr:row>2</xdr:row>
      <xdr:rowOff>38099</xdr:rowOff>
    </xdr:to>
    <xdr:sp macro="" textlink="">
      <xdr:nvSpPr>
        <xdr:cNvPr id="4" name="Rounded Rectangle 6"/>
        <xdr:cNvSpPr>
          <a:spLocks noChangeArrowheads="1"/>
        </xdr:cNvSpPr>
      </xdr:nvSpPr>
      <xdr:spPr bwMode="auto">
        <a:xfrm>
          <a:off x="142874" y="514348"/>
          <a:ext cx="11049001" cy="70485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pPr indent="0"/>
          <a:r>
            <a:rPr lang="en-US" sz="1100" b="1">
              <a:effectLst/>
              <a:latin typeface="+mn-lt"/>
              <a:ea typeface="+mn-ea"/>
              <a:cs typeface="+mn-cs"/>
            </a:rPr>
            <a:t>Instructions:  </a:t>
          </a:r>
          <a:r>
            <a:rPr lang="en-US" sz="1100" b="0">
              <a:effectLst/>
              <a:latin typeface="+mn-lt"/>
              <a:ea typeface="+mn-ea"/>
              <a:cs typeface="+mn-cs"/>
            </a:rPr>
            <a:t>Provide the required costs, benefits, and levelized costs.  Details about the assumptions used to calculate these values, particularly the benefits and the levelized costs, are to be input in the “Key Assumptions” sheet.  The “Key Assumptions” sheet can be accessed through the button located at the “Step Three: Data Inputs” section on the “Main Menu”.</a:t>
          </a:r>
        </a:p>
      </xdr:txBody>
    </xdr:sp>
    <xdr:clientData/>
  </xdr:twoCellAnchor>
  <xdr:twoCellAnchor editAs="absolute">
    <xdr:from>
      <xdr:col>2</xdr:col>
      <xdr:colOff>2371725</xdr:colOff>
      <xdr:row>0</xdr:row>
      <xdr:rowOff>104775</xdr:rowOff>
    </xdr:from>
    <xdr:to>
      <xdr:col>8</xdr:col>
      <xdr:colOff>821093</xdr:colOff>
      <xdr:row>1</xdr:row>
      <xdr:rowOff>116966</xdr:rowOff>
    </xdr:to>
    <xdr:sp macro="" textlink="Titles!B16">
      <xdr:nvSpPr>
        <xdr:cNvPr id="6" name="TextBox 5"/>
        <xdr:cNvSpPr txBox="1"/>
      </xdr:nvSpPr>
      <xdr:spPr>
        <a:xfrm>
          <a:off x="2686050" y="104775"/>
          <a:ext cx="4535843"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1E23CC0F-2F1E-42CD-ABF1-1C0C2BAA719A}" type="TxLink">
            <a:rPr lang="en-US" sz="1800" b="0" i="0" u="none" strike="noStrike">
              <a:solidFill>
                <a:srgbClr val="000000"/>
              </a:solidFill>
              <a:latin typeface="Calibri"/>
            </a:rPr>
            <a:pPr algn="ctr"/>
            <a:t>Cost-effectiveness Test Results</a:t>
          </a:fld>
          <a:endParaRPr lang="en-US" sz="1800" b="0"/>
        </a:p>
      </xdr:txBody>
    </xdr:sp>
    <xdr:clientData/>
  </xdr:twoCellAnchor>
  <xdr:oneCellAnchor>
    <xdr:from>
      <xdr:col>3</xdr:col>
      <xdr:colOff>1</xdr:colOff>
      <xdr:row>17</xdr:row>
      <xdr:rowOff>0</xdr:rowOff>
    </xdr:from>
    <xdr:ext cx="8772525" cy="384464"/>
    <mc:AlternateContent xmlns:mc="http://schemas.openxmlformats.org/markup-compatibility/2006" xmlns:a14="http://schemas.microsoft.com/office/drawing/2010/main">
      <mc:Choice Requires="a14">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14:m>
                <m:oMath xmlns:m="http://schemas.openxmlformats.org/officeDocument/2006/math">
                  <m:f>
                    <m:fPr>
                      <m:ctrlPr>
                        <a:rPr lang="en-US" sz="1100" b="0" i="1">
                          <a:latin typeface="Cambria Math" panose="02040503050406030204" pitchFamily="18" charset="0"/>
                        </a:rPr>
                      </m:ctrlPr>
                    </m:fPr>
                    <m:num>
                      <m:r>
                        <m:rPr>
                          <m:nor/>
                        </m:rPr>
                        <a:rPr lang="en-US" sz="1100">
                          <a:solidFill>
                            <a:schemeClr val="tx1"/>
                          </a:solidFill>
                          <a:effectLst/>
                          <a:latin typeface="+mn-lt"/>
                          <a:ea typeface="+mn-ea"/>
                          <a:cs typeface="+mn-cs"/>
                        </a:rPr>
                        <m:t>(</m:t>
                      </m:r>
                      <m:r>
                        <m:rPr>
                          <m:nor/>
                        </m:rPr>
                        <a:rPr lang="en-US" sz="1100" i="1">
                          <a:solidFill>
                            <a:schemeClr val="tx1"/>
                          </a:solidFill>
                          <a:effectLst/>
                          <a:latin typeface="+mn-lt"/>
                          <a:ea typeface="+mn-ea"/>
                          <a:cs typeface="+mn-cs"/>
                        </a:rPr>
                        <m:t>Total</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Program</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Administrator</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 </m:t>
                      </m:r>
                      <m:r>
                        <m:rPr>
                          <m:nor/>
                        </m:rPr>
                        <a:rPr lang="en-US" sz="1100" i="1">
                          <a:solidFill>
                            <a:schemeClr val="tx1"/>
                          </a:solidFill>
                          <a:effectLst/>
                          <a:latin typeface="+mn-lt"/>
                          <a:ea typeface="+mn-ea"/>
                          <a:cs typeface="+mn-cs"/>
                        </a:rPr>
                        <m:t>Participant</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Costs</m:t>
                      </m:r>
                      <m:r>
                        <m:rPr>
                          <m:nor/>
                        </m:rPr>
                        <a:rPr lang="en-US" sz="1100">
                          <a:solidFill>
                            <a:schemeClr val="tx1"/>
                          </a:solidFill>
                          <a:effectLst/>
                          <a:latin typeface="+mn-lt"/>
                          <a:ea typeface="+mn-ea"/>
                          <a:cs typeface="+mn-cs"/>
                        </a:rPr>
                        <m:t> (</m:t>
                      </m:r>
                      <m:r>
                        <m:rPr>
                          <m:nor/>
                        </m:rPr>
                        <a:rPr lang="en-US" sz="1100" i="1">
                          <a:solidFill>
                            <a:schemeClr val="tx1"/>
                          </a:solidFill>
                          <a:effectLst/>
                          <a:latin typeface="+mn-lt"/>
                          <a:ea typeface="+mn-ea"/>
                          <a:cs typeface="+mn-cs"/>
                        </a:rPr>
                        <m:t>exclusive</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of</m:t>
                      </m:r>
                      <m:r>
                        <m:rPr>
                          <m:nor/>
                        </m:rPr>
                        <a:rPr lang="en-US" sz="1100" i="1">
                          <a:solidFill>
                            <a:schemeClr val="tx1"/>
                          </a:solidFill>
                          <a:effectLst/>
                          <a:latin typeface="+mn-lt"/>
                          <a:ea typeface="+mn-ea"/>
                          <a:cs typeface="+mn-cs"/>
                        </a:rPr>
                        <m:t> </m:t>
                      </m:r>
                      <m:r>
                        <m:rPr>
                          <m:nor/>
                        </m:rPr>
                        <a:rPr lang="en-US" sz="1100" i="1">
                          <a:solidFill>
                            <a:schemeClr val="tx1"/>
                          </a:solidFill>
                          <a:effectLst/>
                          <a:latin typeface="+mn-lt"/>
                          <a:ea typeface="+mn-ea"/>
                          <a:cs typeface="+mn-cs"/>
                        </a:rPr>
                        <m:t>incentives</m:t>
                      </m:r>
                      <m:r>
                        <m:rPr>
                          <m:nor/>
                        </m:rPr>
                        <a:rPr lang="en-US" sz="1100">
                          <a:solidFill>
                            <a:schemeClr val="tx1"/>
                          </a:solidFill>
                          <a:effectLst/>
                          <a:latin typeface="+mn-lt"/>
                          <a:ea typeface="+mn-ea"/>
                          <a:cs typeface="+mn-cs"/>
                        </a:rPr>
                        <m:t>))</m:t>
                      </m:r>
                      <m:r>
                        <m:rPr>
                          <m:nor/>
                        </m:rPr>
                        <a:rPr lang="en-US" sz="1100" baseline="0">
                          <a:solidFill>
                            <a:schemeClr val="tx1"/>
                          </a:solidFill>
                          <a:effectLst/>
                          <a:latin typeface="+mn-lt"/>
                          <a:ea typeface="+mn-ea"/>
                          <a:cs typeface="+mn-cs"/>
                        </a:rPr>
                        <m:t> ∗ </m:t>
                      </m:r>
                      <m:r>
                        <m:rPr>
                          <m:nor/>
                        </m:rPr>
                        <a:rPr lang="en-US" sz="1100" i="1" baseline="0">
                          <a:solidFill>
                            <a:schemeClr val="tx1"/>
                          </a:solidFill>
                          <a:effectLst/>
                          <a:latin typeface="+mn-lt"/>
                          <a:ea typeface="+mn-ea"/>
                          <a:cs typeface="+mn-cs"/>
                        </a:rPr>
                        <m:t>Capital</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Recovery</m:t>
                      </m:r>
                      <m:r>
                        <m:rPr>
                          <m:nor/>
                        </m:rPr>
                        <a:rPr lang="en-US" sz="1100" i="1" baseline="0">
                          <a:solidFill>
                            <a:schemeClr val="tx1"/>
                          </a:solidFill>
                          <a:effectLst/>
                          <a:latin typeface="+mn-lt"/>
                          <a:ea typeface="+mn-ea"/>
                          <a:cs typeface="+mn-cs"/>
                        </a:rPr>
                        <m:t> </m:t>
                      </m:r>
                      <m:r>
                        <m:rPr>
                          <m:nor/>
                        </m:rPr>
                        <a:rPr lang="en-US" sz="1100" i="1" baseline="0">
                          <a:solidFill>
                            <a:schemeClr val="tx1"/>
                          </a:solidFill>
                          <a:effectLst/>
                          <a:latin typeface="+mn-lt"/>
                          <a:ea typeface="+mn-ea"/>
                          <a:cs typeface="+mn-cs"/>
                        </a:rPr>
                        <m:t>Factor</m:t>
                      </m:r>
                      <m:r>
                        <m:rPr>
                          <m:nor/>
                        </m:rPr>
                        <a:rPr lang="en-US" i="1">
                          <a:effectLst/>
                        </a:rPr>
                        <m:t> </m:t>
                      </m:r>
                    </m:num>
                    <m:den>
                      <m:r>
                        <a:rPr lang="en-US" sz="1100" b="0" i="1">
                          <a:latin typeface="Cambria Math"/>
                        </a:rPr>
                        <m:t>𝐺𝑟𝑜𝑠𝑠</m:t>
                      </m:r>
                      <m:r>
                        <a:rPr lang="en-US" sz="1100" b="0" i="1">
                          <a:latin typeface="Cambria Math"/>
                        </a:rPr>
                        <m:t> </m:t>
                      </m:r>
                      <m:r>
                        <a:rPr lang="en-US" sz="1100" b="0" i="1">
                          <a:latin typeface="Cambria Math"/>
                        </a:rPr>
                        <m:t>𝐴𝑛𝑛𝑢𝑎𝑙</m:t>
                      </m:r>
                      <m:r>
                        <a:rPr lang="en-US" sz="1100" b="0" i="1">
                          <a:latin typeface="Cambria Math"/>
                        </a:rPr>
                        <m:t> </m:t>
                      </m:r>
                      <m:r>
                        <a:rPr lang="en-US" sz="1100" b="0" i="1">
                          <a:latin typeface="Cambria Math"/>
                        </a:rPr>
                        <m:t>𝐸𝑛𝑒𝑟𝑔𝑦</m:t>
                      </m:r>
                      <m:r>
                        <a:rPr lang="en-US" sz="1100" b="0" i="1">
                          <a:latin typeface="Cambria Math"/>
                        </a:rPr>
                        <m:t> </m:t>
                      </m:r>
                      <m:r>
                        <a:rPr lang="en-US" sz="1100" b="0" i="1">
                          <a:latin typeface="Cambria Math"/>
                        </a:rPr>
                        <m:t>𝑆𝑎𝑣𝑖𝑛𝑔𝑠</m:t>
                      </m:r>
                    </m:den>
                  </m:f>
                </m:oMath>
              </a14:m>
              <a:endParaRPr lang="en-US" sz="1100"/>
            </a:p>
          </xdr:txBody>
        </xdr:sp>
      </mc:Choice>
      <mc:Fallback xmlns="">
        <xdr:sp macro="" textlink="">
          <xdr:nvSpPr>
            <xdr:cNvPr id="7" name="TextBox 6"/>
            <xdr:cNvSpPr txBox="1"/>
          </xdr:nvSpPr>
          <xdr:spPr>
            <a:xfrm>
              <a:off x="2695576" y="4714875"/>
              <a:ext cx="8772525" cy="384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1">
                  <a:latin typeface="+mn-lt"/>
                </a:rPr>
                <a:t>Total</a:t>
              </a:r>
              <a:r>
                <a:rPr lang="en-US" sz="1100" b="0" i="1" baseline="0">
                  <a:latin typeface="+mn-lt"/>
                </a:rPr>
                <a:t> Cost of Saved Energy = </a:t>
              </a:r>
              <a:r>
                <a:rPr lang="en-US" sz="1100" i="0">
                  <a:solidFill>
                    <a:schemeClr val="tx1"/>
                  </a:solidFill>
                  <a:effectLst/>
                  <a:latin typeface="+mn-lt"/>
                  <a:ea typeface="+mn-ea"/>
                  <a:cs typeface="+mn-cs"/>
                </a:rPr>
                <a:t>"(Total Program Administrator Costs + Participant Costs (exclusive of incentives))</a:t>
              </a:r>
              <a:r>
                <a:rPr lang="en-US" sz="1100" i="0" baseline="0">
                  <a:solidFill>
                    <a:schemeClr val="tx1"/>
                  </a:solidFill>
                  <a:effectLst/>
                  <a:latin typeface="+mn-lt"/>
                  <a:ea typeface="+mn-ea"/>
                  <a:cs typeface="+mn-cs"/>
                </a:rPr>
                <a:t> * Capital Recovery Factor</a:t>
              </a:r>
              <a:r>
                <a:rPr lang="en-US" i="0">
                  <a:effectLst/>
                </a:rPr>
                <a:t> </a:t>
              </a:r>
              <a:r>
                <a:rPr lang="en-US" sz="1100" b="0" i="0">
                  <a:effectLst/>
                  <a:latin typeface="Cambria Math"/>
                </a:rPr>
                <a:t>" /(</a:t>
              </a:r>
              <a:r>
                <a:rPr lang="en-US" sz="1100" b="0" i="0">
                  <a:latin typeface="Cambria Math"/>
                </a:rPr>
                <a:t>𝐺𝑟𝑜𝑠𝑠 𝐴𝑛𝑛𝑢𝑎𝑙 𝐸𝑛𝑒𝑟𝑔𝑦 𝑆𝑎𝑣𝑖𝑛𝑔𝑠)</a:t>
              </a:r>
              <a:endParaRPr lang="en-US" sz="1100"/>
            </a:p>
          </xdr:txBody>
        </xdr:sp>
      </mc:Fallback>
    </mc:AlternateContent>
    <xdr:clientData/>
  </xdr:oneCellAnchor>
  <xdr:oneCellAnchor>
    <xdr:from>
      <xdr:col>3</xdr:col>
      <xdr:colOff>0</xdr:colOff>
      <xdr:row>18</xdr:row>
      <xdr:rowOff>123826</xdr:rowOff>
    </xdr:from>
    <xdr:ext cx="4733925" cy="409920"/>
    <mc:AlternateContent xmlns:mc="http://schemas.openxmlformats.org/markup-compatibility/2006" xmlns:a14="http://schemas.microsoft.com/office/drawing/2010/main">
      <mc:Choice Requires="a14">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14:m>
                <m:oMath xmlns:m="http://schemas.openxmlformats.org/officeDocument/2006/math">
                  <m:r>
                    <a:rPr lang="en-US" sz="1200" b="0" i="1">
                      <a:latin typeface="Cambria Math"/>
                    </a:rPr>
                    <m:t>𝐶𝑎𝑝𝑖𝑡𝑎𝑙</m:t>
                  </m:r>
                  <m:r>
                    <a:rPr lang="en-US" sz="1200" b="0" i="1">
                      <a:latin typeface="Cambria Math"/>
                    </a:rPr>
                    <m:t> </m:t>
                  </m:r>
                  <m:r>
                    <a:rPr lang="en-US" sz="1200" b="0" i="1">
                      <a:latin typeface="Cambria Math"/>
                    </a:rPr>
                    <m:t>𝑅𝑒𝑐𝑜𝑣𝑒𝑟𝑦</m:t>
                  </m:r>
                  <m:r>
                    <a:rPr lang="en-US" sz="1200" b="0" i="1">
                      <a:latin typeface="Cambria Math"/>
                    </a:rPr>
                    <m:t> </m:t>
                  </m:r>
                  <m:r>
                    <a:rPr lang="en-US" sz="1200" b="0" i="1">
                      <a:latin typeface="Cambria Math"/>
                    </a:rPr>
                    <m:t>𝐹𝑎𝑐𝑡𝑜𝑟</m:t>
                  </m:r>
                  <m:r>
                    <a:rPr lang="en-US" sz="1200" b="0" i="1">
                      <a:latin typeface="Cambria Math"/>
                    </a:rPr>
                    <m:t>= </m:t>
                  </m:r>
                  <m:f>
                    <m:fPr>
                      <m:ctrlPr>
                        <a:rPr lang="en-US" sz="1200" b="0" i="1">
                          <a:latin typeface="Cambria Math" panose="02040503050406030204" pitchFamily="18" charset="0"/>
                        </a:rPr>
                      </m:ctrlPr>
                    </m:fPr>
                    <m:num>
                      <m:r>
                        <a:rPr lang="en-US" sz="1200" b="0" i="1">
                          <a:latin typeface="Cambria Math"/>
                        </a:rPr>
                        <m:t>𝐴</m:t>
                      </m:r>
                      <m:r>
                        <a:rPr lang="en-US" sz="1200" b="0" i="1">
                          <a:latin typeface="Cambria Math"/>
                        </a:rPr>
                        <m:t> ∗ </m:t>
                      </m:r>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num>
                    <m:den>
                      <m:sSup>
                        <m:sSupPr>
                          <m:ctrlPr>
                            <a:rPr lang="en-US" sz="1200" b="0" i="1">
                              <a:latin typeface="Cambria Math" panose="02040503050406030204" pitchFamily="18" charset="0"/>
                            </a:rPr>
                          </m:ctrlPr>
                        </m:sSupPr>
                        <m:e>
                          <m:r>
                            <a:rPr lang="en-US" sz="1200" b="0" i="1">
                              <a:latin typeface="Cambria Math"/>
                            </a:rPr>
                            <m:t>(1+</m:t>
                          </m:r>
                          <m:r>
                            <a:rPr lang="en-US" sz="1200" b="0" i="1">
                              <a:latin typeface="Cambria Math"/>
                            </a:rPr>
                            <m:t>𝐴</m:t>
                          </m:r>
                          <m:r>
                            <a:rPr lang="en-US" sz="1200" b="0" i="1">
                              <a:latin typeface="Cambria Math"/>
                            </a:rPr>
                            <m:t>)</m:t>
                          </m:r>
                        </m:e>
                        <m:sup>
                          <m:r>
                            <a:rPr lang="en-US" sz="1200" b="0" i="1">
                              <a:latin typeface="Cambria Math"/>
                            </a:rPr>
                            <m:t>𝐵</m:t>
                          </m:r>
                        </m:sup>
                      </m:sSup>
                      <m:r>
                        <a:rPr lang="en-US" sz="1200" b="0" i="1">
                          <a:latin typeface="Cambria Math"/>
                        </a:rPr>
                        <m:t>−1</m:t>
                      </m:r>
                    </m:den>
                  </m:f>
                </m:oMath>
              </a14:m>
              <a:endParaRPr lang="en-US" sz="1100"/>
            </a:p>
          </xdr:txBody>
        </xdr:sp>
      </mc:Choice>
      <mc:Fallback xmlns="">
        <xdr:sp macro="" textlink="">
          <xdr:nvSpPr>
            <xdr:cNvPr id="8" name="TextBox 7"/>
            <xdr:cNvSpPr txBox="1"/>
          </xdr:nvSpPr>
          <xdr:spPr>
            <a:xfrm>
              <a:off x="2695575" y="5029201"/>
              <a:ext cx="4733925" cy="40992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Where the </a:t>
              </a:r>
              <a:r>
                <a:rPr lang="en-US" sz="1200" b="0" i="0">
                  <a:latin typeface="Cambria Math"/>
                </a:rPr>
                <a:t>𝐶𝑎𝑝𝑖𝑡𝑎𝑙 𝑅𝑒𝑐𝑜𝑣𝑒𝑟𝑦 𝐹𝑎𝑐𝑡𝑜𝑟=  (𝐴 ∗ 〖(1+𝐴)〗^𝐵)/(〖(1+𝐴)〗^𝐵−1)</a:t>
              </a:r>
              <a:endParaRPr lang="en-US" sz="1100"/>
            </a:p>
          </xdr:txBody>
        </xdr:sp>
      </mc:Fallback>
    </mc:AlternateContent>
    <xdr:clientData/>
  </xdr:oneCellAnchor>
  <xdr:oneCellAnchor>
    <xdr:from>
      <xdr:col>3</xdr:col>
      <xdr:colOff>38101</xdr:colOff>
      <xdr:row>21</xdr:row>
      <xdr:rowOff>19051</xdr:rowOff>
    </xdr:from>
    <xdr:ext cx="5257799" cy="264560"/>
    <mc:AlternateContent xmlns:mc="http://schemas.openxmlformats.org/markup-compatibility/2006" xmlns:a14="http://schemas.microsoft.com/office/drawing/2010/main">
      <mc:Choice Requires="a14">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r>
                      <m:rPr>
                        <m:sty m:val="p"/>
                      </m:rPr>
                      <a:rPr lang="en-US" sz="1100" b="0" i="0">
                        <a:latin typeface="Cambria Math"/>
                      </a:rPr>
                      <m:t>A</m:t>
                    </m:r>
                    <m:r>
                      <a:rPr lang="en-US" sz="1100" b="0" i="0">
                        <a:latin typeface="Cambria Math"/>
                      </a:rPr>
                      <m:t>=</m:t>
                    </m:r>
                    <m:r>
                      <m:rPr>
                        <m:sty m:val="p"/>
                      </m:rPr>
                      <a:rPr lang="en-US" sz="1100" b="0" i="0">
                        <a:latin typeface="Cambria Math"/>
                      </a:rPr>
                      <m:t>Discount</m:t>
                    </m:r>
                    <m:r>
                      <a:rPr lang="en-US" sz="1100" b="0" i="0">
                        <a:latin typeface="Cambria Math"/>
                      </a:rPr>
                      <m:t> </m:t>
                    </m:r>
                    <m:r>
                      <m:rPr>
                        <m:sty m:val="p"/>
                      </m:rPr>
                      <a:rPr lang="en-US" sz="1100" b="0" i="0">
                        <a:latin typeface="Cambria Math"/>
                      </a:rPr>
                      <m:t>rate</m:t>
                    </m:r>
                    <m:r>
                      <a:rPr lang="en-US" sz="1100" b="0" i="0">
                        <a:latin typeface="Cambria Math"/>
                      </a:rPr>
                      <m:t> (</m:t>
                    </m:r>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proxy</m:t>
                    </m:r>
                    <m:r>
                      <a:rPr lang="en-US" sz="1100" b="0" i="0">
                        <a:latin typeface="Cambria Math"/>
                      </a:rPr>
                      <m:t> </m:t>
                    </m:r>
                    <m:r>
                      <m:rPr>
                        <m:sty m:val="p"/>
                      </m:rPr>
                      <a:rPr lang="en-US" sz="1100" b="0" i="0">
                        <a:latin typeface="Cambria Math"/>
                      </a:rPr>
                      <m:t>for</m:t>
                    </m:r>
                    <m:r>
                      <a:rPr lang="en-US" sz="1100" b="0" i="0">
                        <a:latin typeface="Cambria Math"/>
                      </a:rPr>
                      <m:t> </m:t>
                    </m:r>
                    <m:r>
                      <m:rPr>
                        <m:sty m:val="p"/>
                      </m:rPr>
                      <a:rPr lang="en-US" sz="1100" b="0" i="0">
                        <a:latin typeface="Cambria Math"/>
                      </a:rPr>
                      <m:t>a</m:t>
                    </m:r>
                    <m:r>
                      <a:rPr lang="en-US" sz="1100" b="0" i="0">
                        <a:latin typeface="Cambria Math"/>
                      </a:rPr>
                      <m:t> </m:t>
                    </m:r>
                    <m:r>
                      <m:rPr>
                        <m:sty m:val="p"/>
                      </m:rPr>
                      <a:rPr lang="en-US" sz="1100" b="0" i="0">
                        <a:latin typeface="Cambria Math"/>
                      </a:rPr>
                      <m:t>utilit</m:t>
                    </m:r>
                    <m:sSup>
                      <m:sSupPr>
                        <m:ctrlPr>
                          <a:rPr lang="en-US" sz="1100" b="0" i="1">
                            <a:latin typeface="Cambria Math" panose="02040503050406030204" pitchFamily="18" charset="0"/>
                          </a:rPr>
                        </m:ctrlPr>
                      </m:sSupPr>
                      <m:e>
                        <m:r>
                          <m:rPr>
                            <m:sty m:val="p"/>
                          </m:rPr>
                          <a:rPr lang="en-US" sz="1100" b="0" i="0">
                            <a:latin typeface="Cambria Math"/>
                          </a:rPr>
                          <m:t>y</m:t>
                        </m:r>
                      </m:e>
                      <m:sup>
                        <m:r>
                          <a:rPr lang="en-US" sz="1100" b="0" i="0">
                            <a:latin typeface="Cambria Math"/>
                          </a:rPr>
                          <m:t>′</m:t>
                        </m:r>
                      </m:sup>
                    </m:sSup>
                    <m:r>
                      <m:rPr>
                        <m:sty m:val="p"/>
                      </m:rPr>
                      <a:rPr lang="en-US" sz="1100" b="0" i="0">
                        <a:latin typeface="Cambria Math"/>
                      </a:rPr>
                      <m:t>s</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average</m:t>
                    </m:r>
                    <m:r>
                      <a:rPr lang="en-US" sz="1100" b="0" i="0">
                        <a:latin typeface="Cambria Math"/>
                      </a:rPr>
                      <m:t> </m:t>
                    </m:r>
                    <m:r>
                      <m:rPr>
                        <m:sty m:val="p"/>
                      </m:rPr>
                      <a:rPr lang="en-US" sz="1100" b="0" i="0">
                        <a:latin typeface="Cambria Math"/>
                      </a:rPr>
                      <m:t>cost</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capital</m:t>
                    </m:r>
                    <m:r>
                      <a:rPr lang="en-US" sz="1100" b="0" i="0">
                        <a:latin typeface="Cambria Math"/>
                      </a:rPr>
                      <m:t>)</m:t>
                    </m:r>
                  </m:oMath>
                </m:oMathPara>
              </a14:m>
              <a:endParaRPr lang="en-US" sz="1100" i="0"/>
            </a:p>
          </xdr:txBody>
        </xdr:sp>
      </mc:Choice>
      <mc:Fallback xmlns="">
        <xdr:sp macro="" textlink="">
          <xdr:nvSpPr>
            <xdr:cNvPr id="9" name="TextBox 8"/>
            <xdr:cNvSpPr txBox="1"/>
          </xdr:nvSpPr>
          <xdr:spPr>
            <a:xfrm>
              <a:off x="2733676" y="5495926"/>
              <a:ext cx="5257799"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b="0" i="0">
                  <a:latin typeface="Cambria Math"/>
                </a:rPr>
                <a:t>A=Discount rate (this can be a proxy for a utility^′ s weighted average cost of capital)</a:t>
              </a:r>
              <a:endParaRPr lang="en-US" sz="1100" i="0"/>
            </a:p>
          </xdr:txBody>
        </xdr:sp>
      </mc:Fallback>
    </mc:AlternateContent>
    <xdr:clientData/>
  </xdr:oneCellAnchor>
  <xdr:oneCellAnchor>
    <xdr:from>
      <xdr:col>3</xdr:col>
      <xdr:colOff>28576</xdr:colOff>
      <xdr:row>22</xdr:row>
      <xdr:rowOff>47626</xdr:rowOff>
    </xdr:from>
    <xdr:ext cx="8382000" cy="429926"/>
    <mc:AlternateContent xmlns:mc="http://schemas.openxmlformats.org/markup-compatibility/2006" xmlns:a14="http://schemas.microsoft.com/office/drawing/2010/main">
      <mc:Choice Requires="a14">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left"/>
                  </m:oMathParaPr>
                  <m:oMath xmlns:m="http://schemas.openxmlformats.org/officeDocument/2006/math">
                    <m:r>
                      <m:rPr>
                        <m:sty m:val="p"/>
                      </m:rPr>
                      <a:rPr lang="en-US" sz="1100" b="0" i="0">
                        <a:latin typeface="Cambria Math"/>
                      </a:rPr>
                      <m:t>B</m:t>
                    </m:r>
                    <m:r>
                      <a:rPr lang="en-US" sz="1100" b="0" i="0">
                        <a:latin typeface="Cambria Math"/>
                      </a:rPr>
                      <m:t>=</m:t>
                    </m:r>
                    <m:r>
                      <m:rPr>
                        <m:sty m:val="p"/>
                      </m:rPr>
                      <a:rPr lang="en-US" sz="1100" b="0" i="0">
                        <a:latin typeface="Cambria Math"/>
                      </a:rPr>
                      <m:t>Years</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calculated</m:t>
                    </m:r>
                    <m:r>
                      <a:rPr lang="en-US" sz="1100" b="0" i="0">
                        <a:latin typeface="Cambria Math"/>
                      </a:rPr>
                      <m:t> </m:t>
                    </m:r>
                    <m:r>
                      <m:rPr>
                        <m:sty m:val="p"/>
                      </m:rPr>
                      <a:rPr lang="en-US" sz="1100" b="0" i="0">
                        <a:latin typeface="Cambria Math"/>
                      </a:rPr>
                      <m:t>as</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saving</m:t>
                    </m:r>
                    <m:r>
                      <a:rPr lang="en-US" sz="1100" b="0" i="0">
                        <a:latin typeface="Cambria Math"/>
                      </a:rPr>
                      <m:t> </m:t>
                    </m:r>
                    <m:r>
                      <m:rPr>
                        <m:sty m:val="p"/>
                      </m:rPr>
                      <a:rPr lang="en-US" sz="1100" b="0" i="0">
                        <a:latin typeface="Cambria Math"/>
                      </a:rPr>
                      <m:t>weighted</m:t>
                    </m:r>
                    <m:r>
                      <a:rPr lang="en-US" sz="1100" b="0" i="0">
                        <a:latin typeface="Cambria Math"/>
                      </a:rPr>
                      <m:t> </m:t>
                    </m:r>
                    <m:r>
                      <m:rPr>
                        <m:sty m:val="p"/>
                      </m:rPr>
                      <a:rPr lang="en-US" sz="1100" b="0" i="0">
                        <a:latin typeface="Cambria Math"/>
                      </a:rPr>
                      <m:t>life</m:t>
                    </m:r>
                    <m:r>
                      <a:rPr lang="en-US" sz="1100" b="0" i="0">
                        <a:latin typeface="Cambria Math"/>
                      </a:rPr>
                      <m:t> </m:t>
                    </m:r>
                    <m:r>
                      <m:rPr>
                        <m:sty m:val="p"/>
                      </m:rPr>
                      <a:rPr lang="en-US" sz="1100" b="0" i="0">
                        <a:latin typeface="Cambria Math"/>
                      </a:rPr>
                      <m:t>of</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efficiency</m:t>
                    </m:r>
                    <m:r>
                      <a:rPr lang="en-US" sz="1100" b="0" i="0">
                        <a:latin typeface="Cambria Math"/>
                      </a:rPr>
                      <m:t> </m:t>
                    </m:r>
                    <m:r>
                      <m:rPr>
                        <m:sty m:val="p"/>
                      </m:rPr>
                      <a:rPr lang="en-US" sz="1100" b="0" i="0">
                        <a:latin typeface="Cambria Math"/>
                      </a:rPr>
                      <m:t>actions</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aggregate</m:t>
                    </m:r>
                    <m:r>
                      <a:rPr lang="en-US" sz="1100" b="0" i="0">
                        <a:latin typeface="Cambria Math"/>
                      </a:rPr>
                      <m:t>.  </m:t>
                    </m:r>
                  </m:oMath>
                </m:oMathPara>
              </a14:m>
              <a:endParaRPr lang="en-US" sz="1100" b="0" i="0">
                <a:latin typeface="Cambria Math"/>
              </a:endParaRPr>
            </a:p>
            <a:p>
              <a:pPr/>
              <a14:m>
                <m:oMathPara xmlns:m="http://schemas.openxmlformats.org/officeDocument/2006/math">
                  <m:oMathParaPr>
                    <m:jc m:val="left"/>
                  </m:oMathParaPr>
                  <m:oMath xmlns:m="http://schemas.openxmlformats.org/officeDocument/2006/math">
                    <m:r>
                      <m:rPr>
                        <m:sty m:val="p"/>
                      </m:rPr>
                      <a:rPr lang="en-US" sz="1100" b="0" i="0">
                        <a:latin typeface="Cambria Math"/>
                      </a:rPr>
                      <m:t>This</m:t>
                    </m:r>
                    <m:r>
                      <a:rPr lang="en-US" sz="1100" b="0" i="0">
                        <a:latin typeface="Cambria Math"/>
                      </a:rPr>
                      <m:t> </m:t>
                    </m:r>
                    <m:r>
                      <m:rPr>
                        <m:sty m:val="p"/>
                      </m:rPr>
                      <a:rPr lang="en-US" sz="1100" b="0" i="0">
                        <a:latin typeface="Cambria Math"/>
                      </a:rPr>
                      <m:t>can</m:t>
                    </m:r>
                    <m:r>
                      <a:rPr lang="en-US" sz="1100" b="0" i="0">
                        <a:latin typeface="Cambria Math"/>
                      </a:rPr>
                      <m:t> </m:t>
                    </m:r>
                    <m:r>
                      <m:rPr>
                        <m:sty m:val="p"/>
                      </m:rPr>
                      <a:rPr lang="en-US" sz="1100" b="0" i="0">
                        <a:latin typeface="Cambria Math"/>
                      </a:rPr>
                      <m:t>be</m:t>
                    </m:r>
                    <m:r>
                      <a:rPr lang="en-US" sz="1100" b="0" i="0">
                        <a:latin typeface="Cambria Math"/>
                      </a:rPr>
                      <m:t> </m:t>
                    </m:r>
                    <m:r>
                      <m:rPr>
                        <m:sty m:val="p"/>
                      </m:rPr>
                      <a:rPr lang="en-US" sz="1100" b="0" i="0">
                        <a:latin typeface="Cambria Math"/>
                      </a:rPr>
                      <m:t>found</m:t>
                    </m:r>
                    <m:r>
                      <a:rPr lang="en-US" sz="1100" b="0" i="0">
                        <a:latin typeface="Cambria Math"/>
                      </a:rPr>
                      <m:t> </m:t>
                    </m:r>
                    <m:r>
                      <m:rPr>
                        <m:sty m:val="p"/>
                      </m:rPr>
                      <a:rPr lang="en-US" sz="1100" b="0" i="0">
                        <a:latin typeface="Cambria Math"/>
                      </a:rPr>
                      <m:t>in</m:t>
                    </m:r>
                    <m:r>
                      <a:rPr lang="en-US" sz="1100" b="0" i="0">
                        <a:latin typeface="Cambria Math"/>
                      </a:rPr>
                      <m:t> </m:t>
                    </m:r>
                    <m:r>
                      <m:rPr>
                        <m:sty m:val="p"/>
                      </m:rPr>
                      <a:rPr lang="en-US" sz="1100" b="0" i="0">
                        <a:latin typeface="Cambria Math"/>
                      </a:rPr>
                      <m:t>the</m:t>
                    </m:r>
                    <m:r>
                      <a:rPr lang="en-US" sz="1100" b="0" i="0">
                        <a:latin typeface="Cambria Math"/>
                      </a:rPr>
                      <m:t> </m:t>
                    </m:r>
                    <m:r>
                      <m:rPr>
                        <m:sty m:val="p"/>
                      </m:rPr>
                      <a:rPr lang="en-US" sz="1100" b="0" i="0">
                        <a:latin typeface="Cambria Math"/>
                      </a:rPr>
                      <m:t>Claimed</m:t>
                    </m:r>
                    <m:r>
                      <a:rPr lang="en-US" sz="1100" b="0" i="0">
                        <a:latin typeface="Cambria Math"/>
                      </a:rPr>
                      <m:t> </m:t>
                    </m:r>
                    <m:r>
                      <m:rPr>
                        <m:sty m:val="p"/>
                      </m:rPr>
                      <a:rPr lang="en-US" sz="1100" b="0" i="0">
                        <a:latin typeface="Cambria Math"/>
                      </a:rPr>
                      <m:t>Program</m:t>
                    </m:r>
                    <m:r>
                      <a:rPr lang="en-US" sz="1100" b="0" i="0">
                        <a:latin typeface="Cambria Math"/>
                      </a:rPr>
                      <m:t> </m:t>
                    </m:r>
                    <m:r>
                      <m:rPr>
                        <m:sty m:val="p"/>
                      </m:rPr>
                      <a:rPr lang="en-US" sz="1100" b="0" i="0">
                        <a:latin typeface="Cambria Math"/>
                      </a:rPr>
                      <m:t>Savings</m:t>
                    </m:r>
                    <m:r>
                      <a:rPr lang="en-US" sz="1100" b="0" i="0">
                        <a:latin typeface="Cambria Math"/>
                      </a:rPr>
                      <m:t> </m:t>
                    </m:r>
                    <m:r>
                      <m:rPr>
                        <m:sty m:val="p"/>
                      </m:rPr>
                      <a:rPr lang="en-US" sz="1100" b="0" i="0">
                        <a:latin typeface="Cambria Math"/>
                      </a:rPr>
                      <m:t>worksheet</m:t>
                    </m:r>
                    <m:r>
                      <a:rPr lang="en-US" sz="1100" b="0" i="0">
                        <a:latin typeface="Cambria Math"/>
                      </a:rPr>
                      <m:t>.</m:t>
                    </m:r>
                  </m:oMath>
                </m:oMathPara>
              </a14:m>
              <a:endParaRPr lang="en-US" sz="1100" i="0"/>
            </a:p>
          </xdr:txBody>
        </xdr:sp>
      </mc:Choice>
      <mc:Fallback xmlns="">
        <xdr:sp macro="" textlink="">
          <xdr:nvSpPr>
            <xdr:cNvPr id="10" name="TextBox 9"/>
            <xdr:cNvSpPr txBox="1"/>
          </xdr:nvSpPr>
          <xdr:spPr>
            <a:xfrm>
              <a:off x="2724151" y="5715001"/>
              <a:ext cx="8382000" cy="4299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b="0" i="0">
                  <a:latin typeface="Cambria Math"/>
                </a:rPr>
                <a:t>B=Years of program savings, calculated as the saving weighted life of the efficiency actions in aggregate.  </a:t>
              </a:r>
            </a:p>
            <a:p>
              <a:pPr/>
              <a:r>
                <a:rPr lang="en-US" sz="1100" b="0" i="0">
                  <a:latin typeface="Cambria Math"/>
                </a:rPr>
                <a:t>This can be found in the Claimed Program Savings worksheet.</a:t>
              </a:r>
              <a:endParaRPr lang="en-US" sz="1100" i="0"/>
            </a:p>
          </xdr:txBody>
        </xdr:sp>
      </mc:Fallback>
    </mc:AlternateContent>
    <xdr:clientData/>
  </xdr:oneCellAnchor>
  <xdr:twoCellAnchor editAs="absolute">
    <xdr:from>
      <xdr:col>2</xdr:col>
      <xdr:colOff>895350</xdr:colOff>
      <xdr:row>0</xdr:row>
      <xdr:rowOff>152400</xdr:rowOff>
    </xdr:from>
    <xdr:to>
      <xdr:col>2</xdr:col>
      <xdr:colOff>2105026</xdr:colOff>
      <xdr:row>1</xdr:row>
      <xdr:rowOff>19050</xdr:rowOff>
    </xdr:to>
    <xdr:sp macro="" textlink="">
      <xdr:nvSpPr>
        <xdr:cNvPr id="11" name="Rounded Rectangle 10">
          <a:hlinkClick xmlns:r="http://schemas.openxmlformats.org/officeDocument/2006/relationships" r:id="rId2" tooltip="Click"/>
        </xdr:cNvPr>
        <xdr:cNvSpPr/>
      </xdr:nvSpPr>
      <xdr:spPr>
        <a:xfrm>
          <a:off x="1209675" y="152400"/>
          <a:ext cx="120967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Key Assumptions</a:t>
          </a:r>
        </a:p>
      </xdr:txBody>
    </xdr:sp>
    <xdr:clientData/>
  </xdr:twoCellAnchor>
</xdr:wsDr>
</file>

<file path=xl/drawings/drawing58.xml><?xml version="1.0" encoding="utf-8"?>
<xdr:wsDr xmlns:xdr="http://schemas.openxmlformats.org/drawingml/2006/spreadsheetDrawing" xmlns:a="http://schemas.openxmlformats.org/drawingml/2006/main">
  <xdr:twoCellAnchor editAs="absolute">
    <xdr:from>
      <xdr:col>1</xdr:col>
      <xdr:colOff>66675</xdr:colOff>
      <xdr:row>0</xdr:row>
      <xdr:rowOff>76200</xdr:rowOff>
    </xdr:from>
    <xdr:to>
      <xdr:col>15</xdr:col>
      <xdr:colOff>85725</xdr:colOff>
      <xdr:row>1</xdr:row>
      <xdr:rowOff>9525</xdr:rowOff>
    </xdr:to>
    <xdr:sp macro="" textlink="">
      <xdr:nvSpPr>
        <xdr:cNvPr id="2" name="Rectangle 365"/>
        <xdr:cNvSpPr>
          <a:spLocks noChangeArrowheads="1"/>
        </xdr:cNvSpPr>
      </xdr:nvSpPr>
      <xdr:spPr bwMode="auto">
        <a:xfrm>
          <a:off x="133350" y="76200"/>
          <a:ext cx="114204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3</xdr:col>
      <xdr:colOff>518161</xdr:colOff>
      <xdr:row>0</xdr:row>
      <xdr:rowOff>86617</xdr:rowOff>
    </xdr:from>
    <xdr:to>
      <xdr:col>9</xdr:col>
      <xdr:colOff>22847</xdr:colOff>
      <xdr:row>0</xdr:row>
      <xdr:rowOff>437020</xdr:rowOff>
    </xdr:to>
    <xdr:sp macro="" textlink="">
      <xdr:nvSpPr>
        <xdr:cNvPr id="4" name="TextBox 3"/>
        <xdr:cNvSpPr txBox="1"/>
      </xdr:nvSpPr>
      <xdr:spPr>
        <a:xfrm>
          <a:off x="1689736" y="86617"/>
          <a:ext cx="586738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Key</a:t>
          </a:r>
          <a:r>
            <a:rPr lang="en-US" sz="1600" b="1" baseline="0"/>
            <a:t> Assumptions</a:t>
          </a:r>
          <a:endParaRPr lang="en-US" sz="1600" b="1"/>
        </a:p>
      </xdr:txBody>
    </xdr:sp>
    <xdr:clientData/>
  </xdr:twoCellAnchor>
  <xdr:twoCellAnchor editAs="absolute">
    <xdr:from>
      <xdr:col>1</xdr:col>
      <xdr:colOff>38101</xdr:colOff>
      <xdr:row>1</xdr:row>
      <xdr:rowOff>28576</xdr:rowOff>
    </xdr:from>
    <xdr:to>
      <xdr:col>15</xdr:col>
      <xdr:colOff>123825</xdr:colOff>
      <xdr:row>3</xdr:row>
      <xdr:rowOff>76200</xdr:rowOff>
    </xdr:to>
    <xdr:sp macro="" textlink="">
      <xdr:nvSpPr>
        <xdr:cNvPr id="5" name="Rounded Rectangle 6"/>
        <xdr:cNvSpPr>
          <a:spLocks noChangeArrowheads="1"/>
        </xdr:cNvSpPr>
      </xdr:nvSpPr>
      <xdr:spPr bwMode="auto">
        <a:xfrm>
          <a:off x="104776" y="514351"/>
          <a:ext cx="11487149" cy="1123949"/>
        </a:xfrm>
        <a:prstGeom prst="roundRect">
          <a:avLst>
            <a:gd name="adj" fmla="val 16667"/>
          </a:avLst>
        </a:prstGeom>
        <a:solidFill>
          <a:schemeClr val="tx2">
            <a:lumMod val="40000"/>
            <a:lumOff val="60000"/>
          </a:schemeClr>
        </a:soli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Please provide the discount rates assumed when calculating cost-effectiveness test results.  Please describe the methodology used for your cost-effectiveness test results, including citation where appropriate to standard cost-effectiveness methodologies, e.g., CPUC Standard Practice Manual, and any departures from those references.  In particular, please provide information on what benefits were included.</a:t>
          </a:r>
          <a:r>
            <a:rPr lang="en-US" sz="1100" baseline="0">
              <a:effectLst/>
              <a:latin typeface="+mn-lt"/>
              <a:ea typeface="+mn-ea"/>
              <a:cs typeface="+mn-cs"/>
            </a:rPr>
            <a:t>  </a:t>
          </a:r>
          <a:r>
            <a:rPr lang="en-US" sz="1100">
              <a:effectLst/>
              <a:latin typeface="+mn-lt"/>
              <a:ea typeface="+mn-ea"/>
              <a:cs typeface="+mn-cs"/>
            </a:rPr>
            <a:t>If non-energy</a:t>
          </a:r>
          <a:r>
            <a:rPr lang="en-US" sz="1100" baseline="0">
              <a:effectLst/>
              <a:latin typeface="+mn-lt"/>
              <a:ea typeface="+mn-ea"/>
              <a:cs typeface="+mn-cs"/>
            </a:rPr>
            <a:t> benefits are </a:t>
          </a:r>
          <a:r>
            <a:rPr lang="en-US" sz="1100">
              <a:effectLst/>
              <a:latin typeface="+mn-lt"/>
              <a:ea typeface="+mn-ea"/>
              <a:cs typeface="+mn-cs"/>
            </a:rPr>
            <a:t>used, please provide details on the nature of the avoided costs that were used.  Provide information on the time period and methodology</a:t>
          </a:r>
          <a:r>
            <a:rPr lang="en-US" sz="1100" baseline="0">
              <a:effectLst/>
              <a:latin typeface="+mn-lt"/>
              <a:ea typeface="+mn-ea"/>
              <a:cs typeface="+mn-cs"/>
            </a:rPr>
            <a:t> used for determining the demand savings.  </a:t>
          </a:r>
          <a:r>
            <a:rPr lang="en-US" sz="1100">
              <a:effectLst/>
              <a:latin typeface="+mn-lt"/>
              <a:ea typeface="+mn-ea"/>
              <a:cs typeface="+mn-cs"/>
            </a:rPr>
            <a:t>If savings are reported as site savings plus T&amp;D losses between the site and the power plant, then please provide details on line losses as well as the methodology used for arriving at the T&amp;D losses between the site and the power plant. </a:t>
          </a:r>
        </a:p>
      </xdr:txBody>
    </xdr:sp>
    <xdr:clientData/>
  </xdr:twoCellAnchor>
  <xdr:twoCellAnchor editAs="absolute">
    <xdr:from>
      <xdr:col>1</xdr:col>
      <xdr:colOff>114300</xdr:colOff>
      <xdr:row>0</xdr:row>
      <xdr:rowOff>171450</xdr:rowOff>
    </xdr:from>
    <xdr:to>
      <xdr:col>3</xdr:col>
      <xdr:colOff>11833</xdr:colOff>
      <xdr:row>0</xdr:row>
      <xdr:rowOff>400050</xdr:rowOff>
    </xdr:to>
    <xdr:sp macro="" textlink="">
      <xdr:nvSpPr>
        <xdr:cNvPr id="6" name="Rounded Rectangle 5">
          <a:hlinkClick xmlns:r="http://schemas.openxmlformats.org/officeDocument/2006/relationships" r:id="rId1" tooltip="Click"/>
        </xdr:cNvPr>
        <xdr:cNvSpPr/>
      </xdr:nvSpPr>
      <xdr:spPr>
        <a:xfrm>
          <a:off x="180975" y="171450"/>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59.xml><?xml version="1.0" encoding="utf-8"?>
<xdr:wsDr xmlns:xdr="http://schemas.openxmlformats.org/drawingml/2006/spreadsheetDrawing" xmlns:a="http://schemas.openxmlformats.org/drawingml/2006/main">
  <xdr:twoCellAnchor editAs="absolute">
    <xdr:from>
      <xdr:col>1</xdr:col>
      <xdr:colOff>0</xdr:colOff>
      <xdr:row>0</xdr:row>
      <xdr:rowOff>76200</xdr:rowOff>
    </xdr:from>
    <xdr:to>
      <xdr:col>12</xdr:col>
      <xdr:colOff>38100</xdr:colOff>
      <xdr:row>1</xdr:row>
      <xdr:rowOff>123825</xdr:rowOff>
    </xdr:to>
    <xdr:sp macro="" textlink="">
      <xdr:nvSpPr>
        <xdr:cNvPr id="2" name="Rectangle 365"/>
        <xdr:cNvSpPr>
          <a:spLocks noChangeArrowheads="1"/>
        </xdr:cNvSpPr>
      </xdr:nvSpPr>
      <xdr:spPr bwMode="auto">
        <a:xfrm>
          <a:off x="66675" y="76200"/>
          <a:ext cx="1043940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2</xdr:col>
      <xdr:colOff>853208</xdr:colOff>
      <xdr:row>1</xdr:row>
      <xdr:rowOff>9525</xdr:rowOff>
    </xdr:to>
    <xdr:sp macro="" textlink="">
      <xdr:nvSpPr>
        <xdr:cNvPr id="9" name="Rounded Rectangle 8">
          <a:hlinkClick xmlns:r="http://schemas.openxmlformats.org/officeDocument/2006/relationships" r:id="rId1" tooltip="Click"/>
        </xdr:cNvPr>
        <xdr:cNvSpPr/>
      </xdr:nvSpPr>
      <xdr:spPr>
        <a:xfrm>
          <a:off x="174625" y="14287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12</xdr:col>
      <xdr:colOff>69850</xdr:colOff>
      <xdr:row>1</xdr:row>
      <xdr:rowOff>419100</xdr:rowOff>
    </xdr:to>
    <xdr:sp macro="" textlink="">
      <xdr:nvSpPr>
        <xdr:cNvPr id="10" name="Rounded Rectangle 6"/>
        <xdr:cNvSpPr>
          <a:spLocks noChangeArrowheads="1"/>
        </xdr:cNvSpPr>
      </xdr:nvSpPr>
      <xdr:spPr bwMode="auto">
        <a:xfrm>
          <a:off x="142875" y="514349"/>
          <a:ext cx="10394950" cy="26670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information</a:t>
          </a:r>
          <a:r>
            <a:rPr lang="en-US" sz="1100" baseline="0">
              <a:effectLst/>
              <a:latin typeface="+mn-lt"/>
              <a:ea typeface="+mn-ea"/>
              <a:cs typeface="+mn-cs"/>
            </a:rPr>
            <a:t> on any form of ratepayer supported energy efficiency financing</a:t>
          </a:r>
          <a:r>
            <a:rPr lang="en-US" sz="1100">
              <a:effectLst/>
              <a:latin typeface="+mn-lt"/>
              <a:ea typeface="+mn-ea"/>
              <a:cs typeface="+mn-cs"/>
            </a:rPr>
            <a:t>.  </a:t>
          </a:r>
        </a:p>
      </xdr:txBody>
    </xdr:sp>
    <xdr:clientData/>
  </xdr:twoCellAnchor>
  <xdr:twoCellAnchor editAs="absolute">
    <xdr:from>
      <xdr:col>2</xdr:col>
      <xdr:colOff>2095500</xdr:colOff>
      <xdr:row>0</xdr:row>
      <xdr:rowOff>104775</xdr:rowOff>
    </xdr:from>
    <xdr:to>
      <xdr:col>6</xdr:col>
      <xdr:colOff>1171699</xdr:colOff>
      <xdr:row>1</xdr:row>
      <xdr:rowOff>116966</xdr:rowOff>
    </xdr:to>
    <xdr:sp macro="" textlink="Titles!B18">
      <xdr:nvSpPr>
        <xdr:cNvPr id="12" name="TextBox 11"/>
        <xdr:cNvSpPr txBox="1"/>
      </xdr:nvSpPr>
      <xdr:spPr>
        <a:xfrm>
          <a:off x="2409825" y="104775"/>
          <a:ext cx="4591174"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550CD3A-E4FB-49E5-8B75-065F0F42A99E}" type="TxLink">
            <a:rPr lang="en-US" sz="1800" b="0" i="0" u="none" strike="noStrike">
              <a:solidFill>
                <a:srgbClr val="000000"/>
              </a:solidFill>
              <a:latin typeface="Arial"/>
              <a:cs typeface="Arial"/>
            </a:rPr>
            <a:pPr algn="ctr"/>
            <a:t>Energy Efficiency Finance</a:t>
          </a:fld>
          <a:endParaRPr lang="en-US" sz="2800" b="0"/>
        </a:p>
      </xdr:txBody>
    </xdr:sp>
    <xdr:clientData/>
  </xdr:twoCellAnchor>
</xdr:wsDr>
</file>

<file path=xl/drawings/drawing6.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15</xdr:col>
      <xdr:colOff>19050</xdr:colOff>
      <xdr:row>0</xdr:row>
      <xdr:rowOff>476250</xdr:rowOff>
    </xdr:to>
    <xdr:sp macro="" textlink="">
      <xdr:nvSpPr>
        <xdr:cNvPr id="2" name="Rectangle 365"/>
        <xdr:cNvSpPr>
          <a:spLocks noChangeArrowheads="1"/>
        </xdr:cNvSpPr>
      </xdr:nvSpPr>
      <xdr:spPr bwMode="auto">
        <a:xfrm>
          <a:off x="85725" y="57150"/>
          <a:ext cx="128206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812937</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978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2</xdr:col>
      <xdr:colOff>1360171</xdr:colOff>
      <xdr:row>0</xdr:row>
      <xdr:rowOff>86617</xdr:rowOff>
    </xdr:from>
    <xdr:to>
      <xdr:col>8</xdr:col>
      <xdr:colOff>440185</xdr:colOff>
      <xdr:row>0</xdr:row>
      <xdr:rowOff>437020</xdr:rowOff>
    </xdr:to>
    <xdr:sp macro="" textlink="">
      <xdr:nvSpPr>
        <xdr:cNvPr id="4" name="TextBox 3"/>
        <xdr:cNvSpPr txBox="1"/>
      </xdr:nvSpPr>
      <xdr:spPr>
        <a:xfrm>
          <a:off x="1693546" y="86617"/>
          <a:ext cx="5833239"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Program Data - Prior Two Years</a:t>
          </a:r>
        </a:p>
      </xdr:txBody>
    </xdr:sp>
    <xdr:clientData/>
  </xdr:twoCellAnchor>
  <xdr:twoCellAnchor editAs="absolute">
    <xdr:from>
      <xdr:col>1</xdr:col>
      <xdr:colOff>9526</xdr:colOff>
      <xdr:row>1</xdr:row>
      <xdr:rowOff>28574</xdr:rowOff>
    </xdr:from>
    <xdr:to>
      <xdr:col>11</xdr:col>
      <xdr:colOff>47626</xdr:colOff>
      <xdr:row>1</xdr:row>
      <xdr:rowOff>466725</xdr:rowOff>
    </xdr:to>
    <xdr:sp macro="" textlink="">
      <xdr:nvSpPr>
        <xdr:cNvPr id="5" name="Rounded Rectangle 6"/>
        <xdr:cNvSpPr>
          <a:spLocks noChangeArrowheads="1"/>
        </xdr:cNvSpPr>
      </xdr:nvSpPr>
      <xdr:spPr bwMode="auto">
        <a:xfrm>
          <a:off x="76201" y="514349"/>
          <a:ext cx="9601200" cy="43815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b="0">
              <a:effectLst/>
              <a:latin typeface="+mn-lt"/>
              <a:ea typeface="+mn-ea"/>
              <a:cs typeface="+mn-cs"/>
            </a:rPr>
            <a:t>Please</a:t>
          </a:r>
          <a:r>
            <a:rPr lang="en-US" sz="1100" b="0" baseline="0">
              <a:effectLst/>
              <a:latin typeface="+mn-lt"/>
              <a:ea typeface="+mn-ea"/>
              <a:cs typeface="+mn-cs"/>
            </a:rPr>
            <a:t> input budget &amp; expenditure data, annual energy savings, annual demand savings, and annual participation for each program over the past two years.  If the program mix within the portfolio has changed, either through the addition, removal, combining, or renaming of a program please make note of that.   </a:t>
          </a:r>
          <a:endParaRPr lang="en-US" sz="1100">
            <a:effectLst/>
            <a:latin typeface="+mn-lt"/>
            <a:ea typeface="+mn-ea"/>
            <a:cs typeface="+mn-cs"/>
          </a:endParaRPr>
        </a:p>
      </xdr:txBody>
    </xdr:sp>
    <xdr:clientData/>
  </xdr:twoCellAnchor>
</xdr:wsDr>
</file>

<file path=xl/drawings/drawing60.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10</xdr:col>
      <xdr:colOff>812800</xdr:colOff>
      <xdr:row>1</xdr:row>
      <xdr:rowOff>104775</xdr:rowOff>
    </xdr:to>
    <xdr:sp macro="" textlink="">
      <xdr:nvSpPr>
        <xdr:cNvPr id="2" name="Rectangle 365"/>
        <xdr:cNvSpPr>
          <a:spLocks noChangeArrowheads="1"/>
        </xdr:cNvSpPr>
      </xdr:nvSpPr>
      <xdr:spPr bwMode="auto">
        <a:xfrm>
          <a:off x="85725" y="57150"/>
          <a:ext cx="102044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171450</xdr:rowOff>
    </xdr:from>
    <xdr:to>
      <xdr:col>2</xdr:col>
      <xdr:colOff>748433</xdr:colOff>
      <xdr:row>1</xdr:row>
      <xdr:rowOff>38100</xdr:rowOff>
    </xdr:to>
    <xdr:sp macro="" textlink="">
      <xdr:nvSpPr>
        <xdr:cNvPr id="9" name="Rounded Rectangle 8">
          <a:hlinkClick xmlns:r="http://schemas.openxmlformats.org/officeDocument/2006/relationships" r:id="rId1" tooltip="Click"/>
        </xdr:cNvPr>
        <xdr:cNvSpPr/>
      </xdr:nvSpPr>
      <xdr:spPr>
        <a:xfrm>
          <a:off x="174625" y="171450"/>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10</xdr:col>
      <xdr:colOff>812800</xdr:colOff>
      <xdr:row>1</xdr:row>
      <xdr:rowOff>981075</xdr:rowOff>
    </xdr:to>
    <xdr:sp macro="" textlink="">
      <xdr:nvSpPr>
        <xdr:cNvPr id="10" name="Rounded Rectangle 6"/>
        <xdr:cNvSpPr>
          <a:spLocks noChangeArrowheads="1"/>
        </xdr:cNvSpPr>
      </xdr:nvSpPr>
      <xdr:spPr bwMode="auto">
        <a:xfrm>
          <a:off x="142875" y="514349"/>
          <a:ext cx="10147300" cy="828676"/>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000" b="1" i="0" u="none" strike="noStrike" baseline="0">
              <a:solidFill>
                <a:srgbClr val="000000"/>
              </a:solidFill>
              <a:latin typeface="Calibri"/>
              <a:cs typeface="Calibri"/>
            </a:rPr>
            <a:t>Instructions:  </a:t>
          </a:r>
          <a:r>
            <a:rPr lang="en-US" sz="1100">
              <a:effectLst/>
              <a:latin typeface="+mn-lt"/>
              <a:ea typeface="+mn-ea"/>
              <a:cs typeface="+mn-cs"/>
            </a:rPr>
            <a:t>Please select which Program Administrator (PA) Incentive type or types are used.  If “Other” is selected, please indicate the PA incentive type in the adjacent cell.</a:t>
          </a:r>
          <a:r>
            <a:rPr lang="en-US" sz="1100" baseline="0">
              <a:effectLst/>
              <a:latin typeface="+mn-lt"/>
              <a:ea typeface="+mn-ea"/>
              <a:cs typeface="+mn-cs"/>
            </a:rPr>
            <a:t>  </a:t>
          </a:r>
          <a:r>
            <a:rPr lang="en-US" sz="1100">
              <a:effectLst/>
              <a:latin typeface="+mn-lt"/>
              <a:ea typeface="+mn-ea"/>
              <a:cs typeface="+mn-cs"/>
            </a:rPr>
            <a:t>Provide the magnitude and time period of the claimed PA incentive.</a:t>
          </a:r>
          <a:r>
            <a:rPr lang="en-US" sz="1100" baseline="0">
              <a:effectLst/>
              <a:latin typeface="+mn-lt"/>
              <a:ea typeface="+mn-ea"/>
              <a:cs typeface="+mn-cs"/>
            </a:rPr>
            <a:t>  If "Other" is selected for the time period for the claimed PA incentive, then please provide a description of the mechanism in the methodology section.  Provide </a:t>
          </a:r>
          <a:r>
            <a:rPr lang="en-US" sz="1100">
              <a:effectLst/>
              <a:latin typeface="+mn-lt"/>
              <a:ea typeface="+mn-ea"/>
              <a:cs typeface="+mn-cs"/>
            </a:rPr>
            <a:t>the docket of the PA incentive proceeding .  For all incentive mechanisms, provide a description of the methodology used to calculate the claimed PA incentive. </a:t>
          </a:r>
        </a:p>
      </xdr:txBody>
    </xdr:sp>
    <xdr:clientData/>
  </xdr:twoCellAnchor>
  <xdr:twoCellAnchor editAs="absolute">
    <xdr:from>
      <xdr:col>2</xdr:col>
      <xdr:colOff>1849755</xdr:colOff>
      <xdr:row>0</xdr:row>
      <xdr:rowOff>114300</xdr:rowOff>
    </xdr:from>
    <xdr:to>
      <xdr:col>7</xdr:col>
      <xdr:colOff>538464</xdr:colOff>
      <xdr:row>1</xdr:row>
      <xdr:rowOff>95136</xdr:rowOff>
    </xdr:to>
    <xdr:sp macro="" textlink="Titles!C17">
      <xdr:nvSpPr>
        <xdr:cNvPr id="12" name="TextBox 11"/>
        <xdr:cNvSpPr txBox="1"/>
      </xdr:nvSpPr>
      <xdr:spPr>
        <a:xfrm>
          <a:off x="2268855" y="114300"/>
          <a:ext cx="4575159"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5DE4DEBF-3A7F-4529-895D-DEA0A3B58C1A}" type="TxLink">
            <a:rPr lang="en-US" sz="1600" b="0" i="0" u="none" strike="noStrike">
              <a:solidFill>
                <a:srgbClr val="000000"/>
              </a:solidFill>
              <a:latin typeface="Calibri"/>
            </a:rPr>
            <a:pPr algn="ctr"/>
            <a:t>Program Administrator Incentives</a:t>
          </a:fld>
          <a:endParaRPr lang="en-US" sz="1600" b="0"/>
        </a:p>
      </xdr:txBody>
    </xdr:sp>
    <xdr:clientData/>
  </xdr:twoCellAnchor>
</xdr:wsDr>
</file>

<file path=xl/drawings/drawing61.xml><?xml version="1.0" encoding="utf-8"?>
<xdr:wsDr xmlns:xdr="http://schemas.openxmlformats.org/drawingml/2006/spreadsheetDrawing" xmlns:a="http://schemas.openxmlformats.org/drawingml/2006/main">
  <xdr:twoCellAnchor editAs="absolute">
    <xdr:from>
      <xdr:col>1</xdr:col>
      <xdr:colOff>9525</xdr:colOff>
      <xdr:row>0</xdr:row>
      <xdr:rowOff>57150</xdr:rowOff>
    </xdr:from>
    <xdr:to>
      <xdr:col>25</xdr:col>
      <xdr:colOff>133350</xdr:colOff>
      <xdr:row>0</xdr:row>
      <xdr:rowOff>476250</xdr:rowOff>
    </xdr:to>
    <xdr:sp macro="" textlink="">
      <xdr:nvSpPr>
        <xdr:cNvPr id="2" name="Rectangle 365"/>
        <xdr:cNvSpPr>
          <a:spLocks noChangeArrowheads="1"/>
        </xdr:cNvSpPr>
      </xdr:nvSpPr>
      <xdr:spPr bwMode="auto">
        <a:xfrm>
          <a:off x="76200" y="57150"/>
          <a:ext cx="146875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xdr:col>
      <xdr:colOff>946150</xdr:colOff>
      <xdr:row>0</xdr:row>
      <xdr:rowOff>152400</xdr:rowOff>
    </xdr:from>
    <xdr:to>
      <xdr:col>4</xdr:col>
      <xdr:colOff>360860</xdr:colOff>
      <xdr:row>0</xdr:row>
      <xdr:rowOff>381000</xdr:rowOff>
    </xdr:to>
    <xdr:sp macro="" textlink="">
      <xdr:nvSpPr>
        <xdr:cNvPr id="3" name="Rounded Rectangle 2">
          <a:hlinkClick xmlns:r="http://schemas.openxmlformats.org/officeDocument/2006/relationships" r:id="rId1" tooltip="Click"/>
        </xdr:cNvPr>
        <xdr:cNvSpPr/>
      </xdr:nvSpPr>
      <xdr:spPr>
        <a:xfrm>
          <a:off x="1165225" y="152400"/>
          <a:ext cx="99586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Instructions</a:t>
          </a:r>
        </a:p>
      </xdr:txBody>
    </xdr:sp>
    <xdr:clientData/>
  </xdr:twoCellAnchor>
  <xdr:twoCellAnchor editAs="absolute">
    <xdr:from>
      <xdr:col>4</xdr:col>
      <xdr:colOff>361949</xdr:colOff>
      <xdr:row>0</xdr:row>
      <xdr:rowOff>107826</xdr:rowOff>
    </xdr:from>
    <xdr:to>
      <xdr:col>18</xdr:col>
      <xdr:colOff>295274</xdr:colOff>
      <xdr:row>0</xdr:row>
      <xdr:rowOff>450612</xdr:rowOff>
    </xdr:to>
    <xdr:sp macro="" textlink="">
      <xdr:nvSpPr>
        <xdr:cNvPr id="4" name="TextBox 3"/>
        <xdr:cNvSpPr txBox="1"/>
      </xdr:nvSpPr>
      <xdr:spPr>
        <a:xfrm>
          <a:off x="2162174" y="107826"/>
          <a:ext cx="8429625"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Dropdowns: </a:t>
          </a:r>
          <a:r>
            <a:rPr lang="en-US" sz="1600" b="1" baseline="0"/>
            <a:t>Participant Labels </a:t>
          </a:r>
          <a:endParaRPr lang="en-US" sz="1600" b="1"/>
        </a:p>
      </xdr:txBody>
    </xdr:sp>
    <xdr:clientData/>
  </xdr:twoCellAnchor>
  <xdr:twoCellAnchor editAs="absolute">
    <xdr:from>
      <xdr:col>1</xdr:col>
      <xdr:colOff>38100</xdr:colOff>
      <xdr:row>0</xdr:row>
      <xdr:rowOff>161925</xdr:rowOff>
    </xdr:from>
    <xdr:to>
      <xdr:col>2</xdr:col>
      <xdr:colOff>878608</xdr:colOff>
      <xdr:row>0</xdr:row>
      <xdr:rowOff>390525</xdr:rowOff>
    </xdr:to>
    <xdr:sp macro="" textlink="">
      <xdr:nvSpPr>
        <xdr:cNvPr id="5" name="Rounded Rectangle 4">
          <a:hlinkClick xmlns:r="http://schemas.openxmlformats.org/officeDocument/2006/relationships" r:id="rId2" tooltip="Click"/>
        </xdr:cNvPr>
        <xdr:cNvSpPr/>
      </xdr:nvSpPr>
      <xdr:spPr>
        <a:xfrm>
          <a:off x="104775" y="16192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62.xml><?xml version="1.0" encoding="utf-8"?>
<xdr:wsDr xmlns:xdr="http://schemas.openxmlformats.org/drawingml/2006/spreadsheetDrawing" xmlns:a="http://schemas.openxmlformats.org/drawingml/2006/main">
  <xdr:twoCellAnchor editAs="absolute">
    <xdr:from>
      <xdr:col>0</xdr:col>
      <xdr:colOff>66674</xdr:colOff>
      <xdr:row>0</xdr:row>
      <xdr:rowOff>57150</xdr:rowOff>
    </xdr:from>
    <xdr:to>
      <xdr:col>9</xdr:col>
      <xdr:colOff>295274</xdr:colOff>
      <xdr:row>0</xdr:row>
      <xdr:rowOff>476250</xdr:rowOff>
    </xdr:to>
    <xdr:sp macro="" textlink="">
      <xdr:nvSpPr>
        <xdr:cNvPr id="2" name="Rectangle 365"/>
        <xdr:cNvSpPr>
          <a:spLocks noChangeArrowheads="1"/>
        </xdr:cNvSpPr>
      </xdr:nvSpPr>
      <xdr:spPr bwMode="auto">
        <a:xfrm>
          <a:off x="66674" y="57150"/>
          <a:ext cx="161067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1184275</xdr:colOff>
      <xdr:row>0</xdr:row>
      <xdr:rowOff>171450</xdr:rowOff>
    </xdr:from>
    <xdr:to>
      <xdr:col>2</xdr:col>
      <xdr:colOff>922591</xdr:colOff>
      <xdr:row>0</xdr:row>
      <xdr:rowOff>400050</xdr:rowOff>
    </xdr:to>
    <xdr:sp macro="" textlink="">
      <xdr:nvSpPr>
        <xdr:cNvPr id="3" name="Rounded Rectangle 2">
          <a:hlinkClick xmlns:r="http://schemas.openxmlformats.org/officeDocument/2006/relationships" r:id="rId1" tooltip="Click"/>
        </xdr:cNvPr>
        <xdr:cNvSpPr/>
      </xdr:nvSpPr>
      <xdr:spPr>
        <a:xfrm>
          <a:off x="1250950" y="171450"/>
          <a:ext cx="995616"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Instructions</a:t>
          </a:r>
        </a:p>
      </xdr:txBody>
    </xdr:sp>
    <xdr:clientData/>
  </xdr:twoCellAnchor>
  <xdr:twoCellAnchor editAs="absolute">
    <xdr:from>
      <xdr:col>2</xdr:col>
      <xdr:colOff>942974</xdr:colOff>
      <xdr:row>0</xdr:row>
      <xdr:rowOff>86617</xdr:rowOff>
    </xdr:from>
    <xdr:to>
      <xdr:col>5</xdr:col>
      <xdr:colOff>746588</xdr:colOff>
      <xdr:row>0</xdr:row>
      <xdr:rowOff>437020</xdr:rowOff>
    </xdr:to>
    <xdr:sp macro="" textlink="">
      <xdr:nvSpPr>
        <xdr:cNvPr id="4" name="TextBox 3"/>
        <xdr:cNvSpPr txBox="1"/>
      </xdr:nvSpPr>
      <xdr:spPr>
        <a:xfrm>
          <a:off x="2266949" y="86617"/>
          <a:ext cx="5261439"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Program</a:t>
          </a:r>
          <a:r>
            <a:rPr lang="en-US" sz="1600" b="1" baseline="0"/>
            <a:t> Cost Type</a:t>
          </a:r>
          <a:endParaRPr lang="en-US" sz="1600" b="1"/>
        </a:p>
      </xdr:txBody>
    </xdr:sp>
    <xdr:clientData/>
  </xdr:twoCellAnchor>
  <xdr:twoCellAnchor editAs="absolute">
    <xdr:from>
      <xdr:col>1</xdr:col>
      <xdr:colOff>95250</xdr:colOff>
      <xdr:row>0</xdr:row>
      <xdr:rowOff>161925</xdr:rowOff>
    </xdr:from>
    <xdr:to>
      <xdr:col>1</xdr:col>
      <xdr:colOff>1088158</xdr:colOff>
      <xdr:row>0</xdr:row>
      <xdr:rowOff>390525</xdr:rowOff>
    </xdr:to>
    <xdr:sp macro="" textlink="">
      <xdr:nvSpPr>
        <xdr:cNvPr id="5" name="Rounded Rectangle 4">
          <a:hlinkClick xmlns:r="http://schemas.openxmlformats.org/officeDocument/2006/relationships" r:id="rId2" tooltip="Click"/>
        </xdr:cNvPr>
        <xdr:cNvSpPr/>
      </xdr:nvSpPr>
      <xdr:spPr>
        <a:xfrm>
          <a:off x="161925" y="161925"/>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63.xml><?xml version="1.0" encoding="utf-8"?>
<xdr:wsDr xmlns:xdr="http://schemas.openxmlformats.org/drawingml/2006/spreadsheetDrawing" xmlns:a="http://schemas.openxmlformats.org/drawingml/2006/main">
  <xdr:twoCellAnchor editAs="absolute">
    <xdr:from>
      <xdr:col>2</xdr:col>
      <xdr:colOff>1714500</xdr:colOff>
      <xdr:row>0</xdr:row>
      <xdr:rowOff>63500</xdr:rowOff>
    </xdr:from>
    <xdr:to>
      <xdr:col>3</xdr:col>
      <xdr:colOff>256308</xdr:colOff>
      <xdr:row>1</xdr:row>
      <xdr:rowOff>111125</xdr:rowOff>
    </xdr:to>
    <xdr:sp macro="" textlink="">
      <xdr:nvSpPr>
        <xdr:cNvPr id="2" name="Rounded Rectangle 1">
          <a:hlinkClick xmlns:r="http://schemas.openxmlformats.org/officeDocument/2006/relationships" r:id="rId1" tooltip="Click"/>
        </xdr:cNvPr>
        <xdr:cNvSpPr/>
      </xdr:nvSpPr>
      <xdr:spPr>
        <a:xfrm>
          <a:off x="1943100" y="63500"/>
          <a:ext cx="992908"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64.xml><?xml version="1.0" encoding="utf-8"?>
<xdr:wsDr xmlns:xdr="http://schemas.openxmlformats.org/drawingml/2006/spreadsheetDrawing" xmlns:a="http://schemas.openxmlformats.org/drawingml/2006/main">
  <xdr:twoCellAnchor editAs="absolute">
    <xdr:from>
      <xdr:col>0</xdr:col>
      <xdr:colOff>88900</xdr:colOff>
      <xdr:row>33</xdr:row>
      <xdr:rowOff>50800</xdr:rowOff>
    </xdr:from>
    <xdr:to>
      <xdr:col>1</xdr:col>
      <xdr:colOff>495623</xdr:colOff>
      <xdr:row>34</xdr:row>
      <xdr:rowOff>114300</xdr:rowOff>
    </xdr:to>
    <xdr:sp macro="" textlink="">
      <xdr:nvSpPr>
        <xdr:cNvPr id="2" name="Rounded Rectangle 1">
          <a:hlinkClick xmlns:r="http://schemas.openxmlformats.org/officeDocument/2006/relationships" r:id="rId1" tooltip="Click"/>
        </xdr:cNvPr>
        <xdr:cNvSpPr/>
      </xdr:nvSpPr>
      <xdr:spPr>
        <a:xfrm>
          <a:off x="88900" y="5499100"/>
          <a:ext cx="100362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65.xml><?xml version="1.0" encoding="utf-8"?>
<xdr:wsDr xmlns:xdr="http://schemas.openxmlformats.org/drawingml/2006/spreadsheetDrawing" xmlns:a="http://schemas.openxmlformats.org/drawingml/2006/main">
  <xdr:twoCellAnchor editAs="absolute">
    <xdr:from>
      <xdr:col>2</xdr:col>
      <xdr:colOff>1714500</xdr:colOff>
      <xdr:row>0</xdr:row>
      <xdr:rowOff>63500</xdr:rowOff>
    </xdr:from>
    <xdr:to>
      <xdr:col>3</xdr:col>
      <xdr:colOff>256308</xdr:colOff>
      <xdr:row>1</xdr:row>
      <xdr:rowOff>111125</xdr:rowOff>
    </xdr:to>
    <xdr:sp macro="" textlink="">
      <xdr:nvSpPr>
        <xdr:cNvPr id="2" name="Rounded Rectangle 1">
          <a:hlinkClick xmlns:r="http://schemas.openxmlformats.org/officeDocument/2006/relationships" r:id="rId1" tooltip="Click"/>
        </xdr:cNvPr>
        <xdr:cNvSpPr/>
      </xdr:nvSpPr>
      <xdr:spPr>
        <a:xfrm>
          <a:off x="1943100" y="63500"/>
          <a:ext cx="989733" cy="21907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wsDr>
</file>

<file path=xl/drawings/drawing66.xml><?xml version="1.0" encoding="utf-8"?>
<xdr:wsDr xmlns:xdr="http://schemas.openxmlformats.org/drawingml/2006/spreadsheetDrawing" xmlns:a="http://schemas.openxmlformats.org/drawingml/2006/main">
  <xdr:twoCellAnchor editAs="absolute">
    <xdr:from>
      <xdr:col>10</xdr:col>
      <xdr:colOff>27214</xdr:colOff>
      <xdr:row>0</xdr:row>
      <xdr:rowOff>136071</xdr:rowOff>
    </xdr:from>
    <xdr:to>
      <xdr:col>11</xdr:col>
      <xdr:colOff>173587</xdr:colOff>
      <xdr:row>2</xdr:row>
      <xdr:rowOff>38100</xdr:rowOff>
    </xdr:to>
    <xdr:sp macro="" textlink="">
      <xdr:nvSpPr>
        <xdr:cNvPr id="2" name="Rounded Rectangle 1">
          <a:hlinkClick xmlns:r="http://schemas.openxmlformats.org/officeDocument/2006/relationships" r:id="rId1" tooltip="Click"/>
        </xdr:cNvPr>
        <xdr:cNvSpPr/>
      </xdr:nvSpPr>
      <xdr:spPr>
        <a:xfrm>
          <a:off x="11620500" y="136071"/>
          <a:ext cx="1003623"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xdr:col>
      <xdr:colOff>19050</xdr:colOff>
      <xdr:row>0</xdr:row>
      <xdr:rowOff>66675</xdr:rowOff>
    </xdr:from>
    <xdr:to>
      <xdr:col>32</xdr:col>
      <xdr:colOff>723900</xdr:colOff>
      <xdr:row>1</xdr:row>
      <xdr:rowOff>0</xdr:rowOff>
    </xdr:to>
    <xdr:sp macro="" textlink="">
      <xdr:nvSpPr>
        <xdr:cNvPr id="2" name="Rectangle 365"/>
        <xdr:cNvSpPr>
          <a:spLocks noChangeArrowheads="1"/>
        </xdr:cNvSpPr>
      </xdr:nvSpPr>
      <xdr:spPr bwMode="auto">
        <a:xfrm>
          <a:off x="85725" y="66675"/>
          <a:ext cx="194881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405230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230506</xdr:colOff>
      <xdr:row>0</xdr:row>
      <xdr:rowOff>77130</xdr:rowOff>
    </xdr:from>
    <xdr:to>
      <xdr:col>12</xdr:col>
      <xdr:colOff>45232</xdr:colOff>
      <xdr:row>0</xdr:row>
      <xdr:rowOff>451271</xdr:rowOff>
    </xdr:to>
    <xdr:sp macro="" textlink="">
      <xdr:nvSpPr>
        <xdr:cNvPr id="4" name="TextBox 3"/>
        <xdr:cNvSpPr txBox="1"/>
      </xdr:nvSpPr>
      <xdr:spPr>
        <a:xfrm>
          <a:off x="4040506" y="77130"/>
          <a:ext cx="300560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800" b="1"/>
            <a:t>Table 1</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19050</xdr:colOff>
      <xdr:row>0</xdr:row>
      <xdr:rowOff>66675</xdr:rowOff>
    </xdr:from>
    <xdr:to>
      <xdr:col>23</xdr:col>
      <xdr:colOff>609600</xdr:colOff>
      <xdr:row>1</xdr:row>
      <xdr:rowOff>0</xdr:rowOff>
    </xdr:to>
    <xdr:sp macro="" textlink="">
      <xdr:nvSpPr>
        <xdr:cNvPr id="2" name="Rectangle 365"/>
        <xdr:cNvSpPr>
          <a:spLocks noChangeArrowheads="1"/>
        </xdr:cNvSpPr>
      </xdr:nvSpPr>
      <xdr:spPr bwMode="auto">
        <a:xfrm>
          <a:off x="85725" y="66675"/>
          <a:ext cx="140589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5180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516256</xdr:colOff>
      <xdr:row>0</xdr:row>
      <xdr:rowOff>86617</xdr:rowOff>
    </xdr:from>
    <xdr:to>
      <xdr:col>11</xdr:col>
      <xdr:colOff>628638</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0</xdr:col>
      <xdr:colOff>66674</xdr:colOff>
      <xdr:row>0</xdr:row>
      <xdr:rowOff>66675</xdr:rowOff>
    </xdr:from>
    <xdr:to>
      <xdr:col>24</xdr:col>
      <xdr:colOff>600074</xdr:colOff>
      <xdr:row>1</xdr:row>
      <xdr:rowOff>0</xdr:rowOff>
    </xdr:to>
    <xdr:sp macro="" textlink="">
      <xdr:nvSpPr>
        <xdr:cNvPr id="2" name="Rectangle 365"/>
        <xdr:cNvSpPr>
          <a:spLocks noChangeArrowheads="1"/>
        </xdr:cNvSpPr>
      </xdr:nvSpPr>
      <xdr:spPr bwMode="auto">
        <a:xfrm>
          <a:off x="66674" y="66675"/>
          <a:ext cx="145256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500480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373381</xdr:colOff>
      <xdr:row>0</xdr:row>
      <xdr:rowOff>86617</xdr:rowOff>
    </xdr:from>
    <xdr:to>
      <xdr:col>12</xdr:col>
      <xdr:colOff>238113</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19050</xdr:colOff>
      <xdr:row>0</xdr:row>
      <xdr:rowOff>66675</xdr:rowOff>
    </xdr:from>
    <xdr:to>
      <xdr:col>18</xdr:col>
      <xdr:colOff>47625</xdr:colOff>
      <xdr:row>1</xdr:row>
      <xdr:rowOff>114300</xdr:rowOff>
    </xdr:to>
    <xdr:sp macro="" textlink="">
      <xdr:nvSpPr>
        <xdr:cNvPr id="2" name="Rectangle 365"/>
        <xdr:cNvSpPr>
          <a:spLocks noChangeArrowheads="1"/>
        </xdr:cNvSpPr>
      </xdr:nvSpPr>
      <xdr:spPr bwMode="auto">
        <a:xfrm>
          <a:off x="85725" y="66675"/>
          <a:ext cx="12439650"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107950</xdr:colOff>
      <xdr:row>0</xdr:row>
      <xdr:rowOff>142875</xdr:rowOff>
    </xdr:from>
    <xdr:to>
      <xdr:col>3</xdr:col>
      <xdr:colOff>344802</xdr:colOff>
      <xdr:row>1</xdr:row>
      <xdr:rowOff>9525</xdr:rowOff>
    </xdr:to>
    <xdr:sp macro="" textlink="">
      <xdr:nvSpPr>
        <xdr:cNvPr id="9" name="Rounded Rectangle 8">
          <a:hlinkClick xmlns:r="http://schemas.openxmlformats.org/officeDocument/2006/relationships" r:id="rId1" tooltip="Click"/>
        </xdr:cNvPr>
        <xdr:cNvSpPr/>
      </xdr:nvSpPr>
      <xdr:spPr>
        <a:xfrm>
          <a:off x="174625" y="142875"/>
          <a:ext cx="998852"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76200</xdr:colOff>
      <xdr:row>1</xdr:row>
      <xdr:rowOff>152399</xdr:rowOff>
    </xdr:from>
    <xdr:to>
      <xdr:col>13</xdr:col>
      <xdr:colOff>400050</xdr:colOff>
      <xdr:row>2</xdr:row>
      <xdr:rowOff>152400</xdr:rowOff>
    </xdr:to>
    <xdr:sp macro="" textlink="">
      <xdr:nvSpPr>
        <xdr:cNvPr id="10" name="Rounded Rectangle 6"/>
        <xdr:cNvSpPr>
          <a:spLocks noChangeArrowheads="1"/>
        </xdr:cNvSpPr>
      </xdr:nvSpPr>
      <xdr:spPr bwMode="auto">
        <a:xfrm>
          <a:off x="142875" y="514349"/>
          <a:ext cx="9020175" cy="457201"/>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all required data.  Note: The data for the primary program year being reported is input in other parts of the workbook and the data </a:t>
          </a:r>
          <a:r>
            <a:rPr lang="en-US" sz="1100" baseline="0">
              <a:effectLst/>
              <a:latin typeface="+mn-lt"/>
              <a:ea typeface="+mn-ea"/>
              <a:cs typeface="+mn-cs"/>
            </a:rPr>
            <a:t> for the prior two years is input in the "Program Data - Prior Two Years" worksheet.</a:t>
          </a:r>
          <a:endParaRPr lang="en-US" sz="1100">
            <a:effectLst/>
            <a:latin typeface="+mn-lt"/>
            <a:ea typeface="+mn-ea"/>
            <a:cs typeface="+mn-cs"/>
          </a:endParaRPr>
        </a:p>
      </xdr:txBody>
    </xdr:sp>
    <xdr:clientData/>
  </xdr:twoCellAnchor>
  <xdr:twoCellAnchor editAs="absolute">
    <xdr:from>
      <xdr:col>4</xdr:col>
      <xdr:colOff>756285</xdr:colOff>
      <xdr:row>0</xdr:row>
      <xdr:rowOff>76200</xdr:rowOff>
    </xdr:from>
    <xdr:to>
      <xdr:col>10</xdr:col>
      <xdr:colOff>49558</xdr:colOff>
      <xdr:row>1</xdr:row>
      <xdr:rowOff>88391</xdr:rowOff>
    </xdr:to>
    <xdr:sp macro="" textlink="Titles!B12">
      <xdr:nvSpPr>
        <xdr:cNvPr id="12" name="TextBox 11"/>
        <xdr:cNvSpPr txBox="1"/>
      </xdr:nvSpPr>
      <xdr:spPr>
        <a:xfrm>
          <a:off x="2251710" y="76200"/>
          <a:ext cx="4560598"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F6BAED37-A854-46FF-BF4E-14D54A41BF68}" type="TxLink">
            <a:rPr lang="en-US" sz="1800" b="0" i="0" u="none" strike="noStrike">
              <a:solidFill>
                <a:srgbClr val="000000"/>
              </a:solidFill>
              <a:latin typeface="Calibri"/>
            </a:rPr>
            <a:pPr algn="ctr"/>
            <a:t>Portfolio Data - Prior Five Years</a:t>
          </a:fld>
          <a:endParaRPr lang="en-US" sz="1800" b="0"/>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1</xdr:col>
      <xdr:colOff>19050</xdr:colOff>
      <xdr:row>0</xdr:row>
      <xdr:rowOff>66675</xdr:rowOff>
    </xdr:from>
    <xdr:to>
      <xdr:col>26</xdr:col>
      <xdr:colOff>609600</xdr:colOff>
      <xdr:row>1</xdr:row>
      <xdr:rowOff>0</xdr:rowOff>
    </xdr:to>
    <xdr:sp macro="" textlink="">
      <xdr:nvSpPr>
        <xdr:cNvPr id="2" name="Rectangle 365"/>
        <xdr:cNvSpPr>
          <a:spLocks noChangeArrowheads="1"/>
        </xdr:cNvSpPr>
      </xdr:nvSpPr>
      <xdr:spPr bwMode="auto">
        <a:xfrm>
          <a:off x="85725" y="66675"/>
          <a:ext cx="157353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5180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8</xdr:col>
      <xdr:colOff>49531</xdr:colOff>
      <xdr:row>0</xdr:row>
      <xdr:rowOff>86617</xdr:rowOff>
    </xdr:from>
    <xdr:to>
      <xdr:col>12</xdr:col>
      <xdr:colOff>419088</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1</xdr:col>
      <xdr:colOff>0</xdr:colOff>
      <xdr:row>0</xdr:row>
      <xdr:rowOff>66675</xdr:rowOff>
    </xdr:from>
    <xdr:to>
      <xdr:col>18</xdr:col>
      <xdr:colOff>590550</xdr:colOff>
      <xdr:row>1</xdr:row>
      <xdr:rowOff>0</xdr:rowOff>
    </xdr:to>
    <xdr:sp macro="" textlink="">
      <xdr:nvSpPr>
        <xdr:cNvPr id="2" name="Rectangle 365"/>
        <xdr:cNvSpPr>
          <a:spLocks noChangeArrowheads="1"/>
        </xdr:cNvSpPr>
      </xdr:nvSpPr>
      <xdr:spPr bwMode="auto">
        <a:xfrm>
          <a:off x="66675" y="66675"/>
          <a:ext cx="110299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500480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449581</xdr:colOff>
      <xdr:row>0</xdr:row>
      <xdr:rowOff>86617</xdr:rowOff>
    </xdr:from>
    <xdr:to>
      <xdr:col>11</xdr:col>
      <xdr:colOff>285738</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1</xdr:col>
      <xdr:colOff>19050</xdr:colOff>
      <xdr:row>0</xdr:row>
      <xdr:rowOff>66675</xdr:rowOff>
    </xdr:from>
    <xdr:to>
      <xdr:col>20</xdr:col>
      <xdr:colOff>590550</xdr:colOff>
      <xdr:row>1</xdr:row>
      <xdr:rowOff>0</xdr:rowOff>
    </xdr:to>
    <xdr:sp macro="" textlink="">
      <xdr:nvSpPr>
        <xdr:cNvPr id="2" name="Rectangle 365"/>
        <xdr:cNvSpPr>
          <a:spLocks noChangeArrowheads="1"/>
        </xdr:cNvSpPr>
      </xdr:nvSpPr>
      <xdr:spPr bwMode="auto">
        <a:xfrm>
          <a:off x="85725" y="66675"/>
          <a:ext cx="120967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3</xdr:col>
      <xdr:colOff>5180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516256</xdr:colOff>
      <xdr:row>0</xdr:row>
      <xdr:rowOff>86617</xdr:rowOff>
    </xdr:from>
    <xdr:to>
      <xdr:col>12</xdr:col>
      <xdr:colOff>85713</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0</xdr:row>
      <xdr:rowOff>66675</xdr:rowOff>
    </xdr:from>
    <xdr:to>
      <xdr:col>18</xdr:col>
      <xdr:colOff>600075</xdr:colOff>
      <xdr:row>1</xdr:row>
      <xdr:rowOff>0</xdr:rowOff>
    </xdr:to>
    <xdr:sp macro="" textlink="">
      <xdr:nvSpPr>
        <xdr:cNvPr id="2" name="Rectangle 365"/>
        <xdr:cNvSpPr>
          <a:spLocks noChangeArrowheads="1"/>
        </xdr:cNvSpPr>
      </xdr:nvSpPr>
      <xdr:spPr bwMode="auto">
        <a:xfrm>
          <a:off x="66675" y="66675"/>
          <a:ext cx="111442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500480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373381</xdr:colOff>
      <xdr:row>0</xdr:row>
      <xdr:rowOff>86617</xdr:rowOff>
    </xdr:from>
    <xdr:to>
      <xdr:col>11</xdr:col>
      <xdr:colOff>180963</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1</xdr:col>
      <xdr:colOff>0</xdr:colOff>
      <xdr:row>0</xdr:row>
      <xdr:rowOff>66675</xdr:rowOff>
    </xdr:from>
    <xdr:to>
      <xdr:col>15</xdr:col>
      <xdr:colOff>609600</xdr:colOff>
      <xdr:row>1</xdr:row>
      <xdr:rowOff>0</xdr:rowOff>
    </xdr:to>
    <xdr:sp macro="" textlink="">
      <xdr:nvSpPr>
        <xdr:cNvPr id="2" name="Rectangle 365"/>
        <xdr:cNvSpPr>
          <a:spLocks noChangeArrowheads="1"/>
        </xdr:cNvSpPr>
      </xdr:nvSpPr>
      <xdr:spPr bwMode="auto">
        <a:xfrm>
          <a:off x="66675" y="66675"/>
          <a:ext cx="90678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2</xdr:col>
      <xdr:colOff>500480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992605"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7</xdr:col>
      <xdr:colOff>144781</xdr:colOff>
      <xdr:row>0</xdr:row>
      <xdr:rowOff>86617</xdr:rowOff>
    </xdr:from>
    <xdr:to>
      <xdr:col>11</xdr:col>
      <xdr:colOff>400038</xdr:colOff>
      <xdr:row>0</xdr:row>
      <xdr:rowOff>437020</xdr:rowOff>
    </xdr:to>
    <xdr:sp macro="" textlink="">
      <xdr:nvSpPr>
        <xdr:cNvPr id="4" name="TextBox 3"/>
        <xdr:cNvSpPr txBox="1"/>
      </xdr:nvSpPr>
      <xdr:spPr>
        <a:xfrm>
          <a:off x="4050031" y="86617"/>
          <a:ext cx="3007982"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1</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xdr:col>
      <xdr:colOff>19050</xdr:colOff>
      <xdr:row>0</xdr:row>
      <xdr:rowOff>57150</xdr:rowOff>
    </xdr:from>
    <xdr:to>
      <xdr:col>30</xdr:col>
      <xdr:colOff>609600</xdr:colOff>
      <xdr:row>0</xdr:row>
      <xdr:rowOff>476250</xdr:rowOff>
    </xdr:to>
    <xdr:sp macro="" textlink="">
      <xdr:nvSpPr>
        <xdr:cNvPr id="2" name="Rectangle 365"/>
        <xdr:cNvSpPr>
          <a:spLocks noChangeArrowheads="1"/>
        </xdr:cNvSpPr>
      </xdr:nvSpPr>
      <xdr:spPr bwMode="auto">
        <a:xfrm>
          <a:off x="85725" y="57150"/>
          <a:ext cx="246983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114288</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xdr:col>
      <xdr:colOff>19050</xdr:colOff>
      <xdr:row>0</xdr:row>
      <xdr:rowOff>57150</xdr:rowOff>
    </xdr:from>
    <xdr:to>
      <xdr:col>21</xdr:col>
      <xdr:colOff>609600</xdr:colOff>
      <xdr:row>0</xdr:row>
      <xdr:rowOff>476250</xdr:rowOff>
    </xdr:to>
    <xdr:sp macro="" textlink="">
      <xdr:nvSpPr>
        <xdr:cNvPr id="2" name="Rectangle 365"/>
        <xdr:cNvSpPr>
          <a:spLocks noChangeArrowheads="1"/>
        </xdr:cNvSpPr>
      </xdr:nvSpPr>
      <xdr:spPr bwMode="auto">
        <a:xfrm>
          <a:off x="85725" y="57150"/>
          <a:ext cx="250317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114288</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1</xdr:col>
      <xdr:colOff>19050</xdr:colOff>
      <xdr:row>0</xdr:row>
      <xdr:rowOff>57150</xdr:rowOff>
    </xdr:from>
    <xdr:to>
      <xdr:col>22</xdr:col>
      <xdr:colOff>609600</xdr:colOff>
      <xdr:row>0</xdr:row>
      <xdr:rowOff>476250</xdr:rowOff>
    </xdr:to>
    <xdr:sp macro="" textlink="">
      <xdr:nvSpPr>
        <xdr:cNvPr id="2" name="Rectangle 365"/>
        <xdr:cNvSpPr>
          <a:spLocks noChangeArrowheads="1"/>
        </xdr:cNvSpPr>
      </xdr:nvSpPr>
      <xdr:spPr bwMode="auto">
        <a:xfrm>
          <a:off x="85725" y="57150"/>
          <a:ext cx="250317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66663</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xdr:col>
      <xdr:colOff>19050</xdr:colOff>
      <xdr:row>0</xdr:row>
      <xdr:rowOff>57150</xdr:rowOff>
    </xdr:from>
    <xdr:to>
      <xdr:col>24</xdr:col>
      <xdr:colOff>609600</xdr:colOff>
      <xdr:row>0</xdr:row>
      <xdr:rowOff>476250</xdr:rowOff>
    </xdr:to>
    <xdr:sp macro="" textlink="">
      <xdr:nvSpPr>
        <xdr:cNvPr id="2" name="Rectangle 365"/>
        <xdr:cNvSpPr>
          <a:spLocks noChangeArrowheads="1"/>
        </xdr:cNvSpPr>
      </xdr:nvSpPr>
      <xdr:spPr bwMode="auto">
        <a:xfrm>
          <a:off x="85725" y="57150"/>
          <a:ext cx="250317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114288</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16</xdr:col>
      <xdr:colOff>609600</xdr:colOff>
      <xdr:row>0</xdr:row>
      <xdr:rowOff>476250</xdr:rowOff>
    </xdr:to>
    <xdr:sp macro="" textlink="">
      <xdr:nvSpPr>
        <xdr:cNvPr id="2" name="Rectangle 365"/>
        <xdr:cNvSpPr>
          <a:spLocks noChangeArrowheads="1"/>
        </xdr:cNvSpPr>
      </xdr:nvSpPr>
      <xdr:spPr bwMode="auto">
        <a:xfrm>
          <a:off x="85725" y="57150"/>
          <a:ext cx="174021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66663</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57149</xdr:colOff>
      <xdr:row>0</xdr:row>
      <xdr:rowOff>63834</xdr:rowOff>
    </xdr:from>
    <xdr:to>
      <xdr:col>16</xdr:col>
      <xdr:colOff>266700</xdr:colOff>
      <xdr:row>1</xdr:row>
      <xdr:rowOff>111459</xdr:rowOff>
    </xdr:to>
    <xdr:sp macro="" textlink="">
      <xdr:nvSpPr>
        <xdr:cNvPr id="2" name="Rectangle 365"/>
        <xdr:cNvSpPr>
          <a:spLocks noChangeArrowheads="1"/>
        </xdr:cNvSpPr>
      </xdr:nvSpPr>
      <xdr:spPr bwMode="auto">
        <a:xfrm>
          <a:off x="57149" y="63834"/>
          <a:ext cx="15163801" cy="409575"/>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79375</xdr:colOff>
      <xdr:row>0</xdr:row>
      <xdr:rowOff>140034</xdr:rowOff>
    </xdr:from>
    <xdr:to>
      <xdr:col>2</xdr:col>
      <xdr:colOff>818316</xdr:colOff>
      <xdr:row>1</xdr:row>
      <xdr:rowOff>6684</xdr:rowOff>
    </xdr:to>
    <xdr:sp macro="" textlink="">
      <xdr:nvSpPr>
        <xdr:cNvPr id="9" name="Rounded Rectangle 8">
          <a:hlinkClick xmlns:r="http://schemas.openxmlformats.org/officeDocument/2006/relationships" r:id="rId1" tooltip="Click"/>
        </xdr:cNvPr>
        <xdr:cNvSpPr/>
      </xdr:nvSpPr>
      <xdr:spPr>
        <a:xfrm>
          <a:off x="146050" y="140034"/>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47625</xdr:colOff>
      <xdr:row>1</xdr:row>
      <xdr:rowOff>149557</xdr:rowOff>
    </xdr:from>
    <xdr:to>
      <xdr:col>11</xdr:col>
      <xdr:colOff>885825</xdr:colOff>
      <xdr:row>2</xdr:row>
      <xdr:rowOff>38099</xdr:rowOff>
    </xdr:to>
    <xdr:sp macro="" textlink="">
      <xdr:nvSpPr>
        <xdr:cNvPr id="10" name="Rounded Rectangle 6"/>
        <xdr:cNvSpPr>
          <a:spLocks noChangeArrowheads="1"/>
        </xdr:cNvSpPr>
      </xdr:nvSpPr>
      <xdr:spPr bwMode="auto">
        <a:xfrm>
          <a:off x="114300" y="511507"/>
          <a:ext cx="11029950" cy="1250617"/>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ctr" upright="1"/>
        <a:lstStyle/>
        <a:p>
          <a:r>
            <a:rPr lang="en-US" sz="1100" b="1">
              <a:effectLst/>
              <a:latin typeface="+mn-lt"/>
              <a:ea typeface="+mn-ea"/>
              <a:cs typeface="+mn-cs"/>
            </a:rPr>
            <a:t>Instructions:  </a:t>
          </a:r>
          <a:r>
            <a:rPr lang="en-US" sz="1100">
              <a:effectLst/>
              <a:latin typeface="+mn-lt"/>
              <a:ea typeface="+mn-ea"/>
              <a:cs typeface="+mn-cs"/>
            </a:rPr>
            <a:t>Provide the budget amount for each expenditure category and (if reported) subcategory. </a:t>
          </a:r>
          <a:r>
            <a:rPr lang="en-US" sz="1100" b="1">
              <a:effectLst/>
              <a:latin typeface="+mn-lt"/>
              <a:ea typeface="+mn-ea"/>
              <a:cs typeface="+mn-cs"/>
            </a:rPr>
            <a:t>IMPORTANT NOTE:  </a:t>
          </a:r>
          <a:r>
            <a:rPr lang="en-US" sz="1100">
              <a:effectLst/>
              <a:latin typeface="+mn-lt"/>
              <a:ea typeface="+mn-ea"/>
              <a:cs typeface="+mn-cs"/>
            </a:rPr>
            <a:t>all Data Outputs are based on the values in the</a:t>
          </a:r>
          <a:r>
            <a:rPr lang="en-US" sz="1100" baseline="0">
              <a:effectLst/>
              <a:latin typeface="+mn-lt"/>
              <a:ea typeface="+mn-ea"/>
              <a:cs typeface="+mn-cs"/>
            </a:rPr>
            <a:t> table below that have dark blue column headers</a:t>
          </a:r>
          <a:r>
            <a:rPr lang="en-US" sz="1100">
              <a:effectLst/>
              <a:latin typeface="+mn-lt"/>
              <a:ea typeface="+mn-ea"/>
              <a:cs typeface="+mn-cs"/>
            </a:rPr>
            <a:t>.  The </a:t>
          </a:r>
          <a:r>
            <a:rPr lang="en-US" sz="1100" b="1">
              <a:effectLst/>
              <a:latin typeface="+mn-lt"/>
              <a:ea typeface="+mn-ea"/>
              <a:cs typeface="+mn-cs"/>
            </a:rPr>
            <a:t>darker blue</a:t>
          </a:r>
          <a:r>
            <a:rPr lang="en-US" sz="1100">
              <a:effectLst/>
              <a:latin typeface="+mn-lt"/>
              <a:ea typeface="+mn-ea"/>
              <a:cs typeface="+mn-cs"/>
            </a:rPr>
            <a:t> expenditure categories should be filled in for any program that is being reported, while the </a:t>
          </a:r>
          <a:r>
            <a:rPr lang="en-US" sz="1100" b="1">
              <a:effectLst/>
              <a:latin typeface="+mn-lt"/>
              <a:ea typeface="+mn-ea"/>
              <a:cs typeface="+mn-cs"/>
            </a:rPr>
            <a:t>lighter blue</a:t>
          </a:r>
          <a:r>
            <a:rPr lang="en-US" sz="1100">
              <a:effectLst/>
              <a:latin typeface="+mn-lt"/>
              <a:ea typeface="+mn-ea"/>
              <a:cs typeface="+mn-cs"/>
            </a:rPr>
            <a:t> cells are an additional level of granularity that should total their respective values in the darker blue cells.  For example, if the subcategories of Administrative Expenditures (i.e. Staff labor, overhead; Planning &amp; Design; and, Administrative Other) are being reported, then the sum of those values must be input into the Administrative Expenditure Subtotal.  Alternatively, in this example, if the subcategories of Administrative Expenditures are </a:t>
          </a:r>
          <a:r>
            <a:rPr lang="en-US" sz="1100" u="sng">
              <a:effectLst/>
              <a:latin typeface="+mn-lt"/>
              <a:ea typeface="+mn-ea"/>
              <a:cs typeface="+mn-cs"/>
            </a:rPr>
            <a:t>not</a:t>
          </a:r>
          <a:r>
            <a:rPr lang="en-US" sz="1100">
              <a:effectLst/>
              <a:latin typeface="+mn-lt"/>
              <a:ea typeface="+mn-ea"/>
              <a:cs typeface="+mn-cs"/>
            </a:rPr>
            <a:t> being reported, then the value of all Administrative Expenditures must also be input.  If portfolio-level expenses are being reported, that are not associated with specific programs, then enter these  as their own line item(s).  Provide budget reconciliation by clicking on the "Budget Reconciliation" button. </a:t>
          </a:r>
        </a:p>
      </xdr:txBody>
    </xdr:sp>
    <xdr:clientData/>
  </xdr:twoCellAnchor>
  <xdr:twoCellAnchor editAs="absolute">
    <xdr:from>
      <xdr:col>3</xdr:col>
      <xdr:colOff>302895</xdr:colOff>
      <xdr:row>0</xdr:row>
      <xdr:rowOff>63834</xdr:rowOff>
    </xdr:from>
    <xdr:to>
      <xdr:col>8</xdr:col>
      <xdr:colOff>232391</xdr:colOff>
      <xdr:row>1</xdr:row>
      <xdr:rowOff>76025</xdr:rowOff>
    </xdr:to>
    <xdr:sp macro="" textlink="Titles!B4">
      <xdr:nvSpPr>
        <xdr:cNvPr id="12" name="TextBox 11"/>
        <xdr:cNvSpPr txBox="1"/>
      </xdr:nvSpPr>
      <xdr:spPr>
        <a:xfrm>
          <a:off x="2998470" y="63834"/>
          <a:ext cx="454912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fld id="{930CD550-734A-4068-A035-F039FDCE402F}" type="TxLink">
            <a:rPr lang="en-US" sz="1800" b="0" i="0" u="none" strike="noStrike">
              <a:solidFill>
                <a:srgbClr val="000000"/>
              </a:solidFill>
              <a:latin typeface="Calibri"/>
            </a:rPr>
            <a:pPr algn="ctr"/>
            <a:t>Planned Program Budgets</a:t>
          </a:fld>
          <a:endParaRPr lang="en-US" sz="1800" b="0"/>
        </a:p>
      </xdr:txBody>
    </xdr:sp>
    <xdr:clientData/>
  </xdr:twoCellAnchor>
  <xdr:twoCellAnchor editAs="absolute">
    <xdr:from>
      <xdr:col>2</xdr:col>
      <xdr:colOff>90805</xdr:colOff>
      <xdr:row>3</xdr:row>
      <xdr:rowOff>511509</xdr:rowOff>
    </xdr:from>
    <xdr:to>
      <xdr:col>2</xdr:col>
      <xdr:colOff>1297397</xdr:colOff>
      <xdr:row>3</xdr:row>
      <xdr:rowOff>663909</xdr:rowOff>
    </xdr:to>
    <xdr:sp macro="" textlink="">
      <xdr:nvSpPr>
        <xdr:cNvPr id="15" name="Rounded Rectangle 14">
          <a:hlinkClick xmlns:r="http://schemas.openxmlformats.org/officeDocument/2006/relationships" r:id="rId2" tooltip="Click"/>
        </xdr:cNvPr>
        <xdr:cNvSpPr/>
      </xdr:nvSpPr>
      <xdr:spPr>
        <a:xfrm>
          <a:off x="405130" y="2330784"/>
          <a:ext cx="1206592" cy="1524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sz="800" b="1">
              <a:solidFill>
                <a:sysClr val="windowText" lastClr="000000"/>
              </a:solidFill>
            </a:rPr>
            <a:t>Budget</a:t>
          </a:r>
          <a:r>
            <a:rPr lang="en-US" sz="800" b="1" baseline="0">
              <a:solidFill>
                <a:sysClr val="windowText" lastClr="000000"/>
              </a:solidFill>
            </a:rPr>
            <a:t> Reconciliation</a:t>
          </a:r>
          <a:endParaRPr lang="en-US" sz="800" b="1">
            <a:solidFill>
              <a:sysClr val="windowText" lastClr="000000"/>
            </a:solidFill>
          </a:endParaRPr>
        </a:p>
      </xdr:txBody>
    </xdr:sp>
    <xdr:clientData/>
  </xdr:twoCellAnchor>
  <xdr:twoCellAnchor editAs="absolute">
    <xdr:from>
      <xdr:col>2</xdr:col>
      <xdr:colOff>866775</xdr:colOff>
      <xdr:row>0</xdr:row>
      <xdr:rowOff>130508</xdr:rowOff>
    </xdr:from>
    <xdr:to>
      <xdr:col>3</xdr:col>
      <xdr:colOff>104775</xdr:colOff>
      <xdr:row>1</xdr:row>
      <xdr:rowOff>6683</xdr:rowOff>
    </xdr:to>
    <xdr:sp macro="" textlink="">
      <xdr:nvSpPr>
        <xdr:cNvPr id="16" name="Rounded Rectangle 15">
          <a:hlinkClick xmlns:r="http://schemas.openxmlformats.org/officeDocument/2006/relationships" r:id="rId3" tooltip="Click"/>
        </xdr:cNvPr>
        <xdr:cNvSpPr/>
      </xdr:nvSpPr>
      <xdr:spPr>
        <a:xfrm>
          <a:off x="1181100" y="130508"/>
          <a:ext cx="1619250" cy="238125"/>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Expenditure</a:t>
          </a:r>
          <a:r>
            <a:rPr lang="en-US" b="1" baseline="0">
              <a:solidFill>
                <a:sysClr val="windowText" lastClr="000000"/>
              </a:solidFill>
            </a:rPr>
            <a:t> </a:t>
          </a:r>
          <a:r>
            <a:rPr lang="en-US" b="1">
              <a:solidFill>
                <a:sysClr val="windowText" lastClr="000000"/>
              </a:solidFill>
            </a:rPr>
            <a:t>Definitions</a:t>
          </a: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18</xdr:col>
      <xdr:colOff>609600</xdr:colOff>
      <xdr:row>0</xdr:row>
      <xdr:rowOff>476250</xdr:rowOff>
    </xdr:to>
    <xdr:sp macro="" textlink="">
      <xdr:nvSpPr>
        <xdr:cNvPr id="2" name="Rectangle 365"/>
        <xdr:cNvSpPr>
          <a:spLocks noChangeArrowheads="1"/>
        </xdr:cNvSpPr>
      </xdr:nvSpPr>
      <xdr:spPr bwMode="auto">
        <a:xfrm>
          <a:off x="85725" y="57150"/>
          <a:ext cx="174021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114288</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16</xdr:col>
      <xdr:colOff>609600</xdr:colOff>
      <xdr:row>0</xdr:row>
      <xdr:rowOff>476250</xdr:rowOff>
    </xdr:to>
    <xdr:sp macro="" textlink="">
      <xdr:nvSpPr>
        <xdr:cNvPr id="2" name="Rectangle 365"/>
        <xdr:cNvSpPr>
          <a:spLocks noChangeArrowheads="1"/>
        </xdr:cNvSpPr>
      </xdr:nvSpPr>
      <xdr:spPr bwMode="auto">
        <a:xfrm>
          <a:off x="85725" y="57150"/>
          <a:ext cx="184689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66663</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1</xdr:col>
      <xdr:colOff>19050</xdr:colOff>
      <xdr:row>0</xdr:row>
      <xdr:rowOff>57150</xdr:rowOff>
    </xdr:from>
    <xdr:to>
      <xdr:col>13</xdr:col>
      <xdr:colOff>609600</xdr:colOff>
      <xdr:row>0</xdr:row>
      <xdr:rowOff>476250</xdr:rowOff>
    </xdr:to>
    <xdr:sp macro="" textlink="">
      <xdr:nvSpPr>
        <xdr:cNvPr id="2" name="Rectangle 365"/>
        <xdr:cNvSpPr>
          <a:spLocks noChangeArrowheads="1"/>
        </xdr:cNvSpPr>
      </xdr:nvSpPr>
      <xdr:spPr bwMode="auto">
        <a:xfrm>
          <a:off x="85725" y="57150"/>
          <a:ext cx="133826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1071980</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2130"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1649731</xdr:colOff>
      <xdr:row>0</xdr:row>
      <xdr:rowOff>86617</xdr:rowOff>
    </xdr:from>
    <xdr:to>
      <xdr:col>5</xdr:col>
      <xdr:colOff>66663</xdr:colOff>
      <xdr:row>0</xdr:row>
      <xdr:rowOff>437020</xdr:rowOff>
    </xdr:to>
    <xdr:sp macro="" textlink="">
      <xdr:nvSpPr>
        <xdr:cNvPr id="4" name="TextBox 3"/>
        <xdr:cNvSpPr txBox="1"/>
      </xdr:nvSpPr>
      <xdr:spPr>
        <a:xfrm>
          <a:off x="1716406" y="86617"/>
          <a:ext cx="3017507"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2</a:t>
          </a: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1</xdr:col>
      <xdr:colOff>19050</xdr:colOff>
      <xdr:row>0</xdr:row>
      <xdr:rowOff>57150</xdr:rowOff>
    </xdr:from>
    <xdr:to>
      <xdr:col>8</xdr:col>
      <xdr:colOff>714375</xdr:colOff>
      <xdr:row>0</xdr:row>
      <xdr:rowOff>476250</xdr:rowOff>
    </xdr:to>
    <xdr:sp macro="" textlink="">
      <xdr:nvSpPr>
        <xdr:cNvPr id="2" name="Rectangle 365"/>
        <xdr:cNvSpPr>
          <a:spLocks noChangeArrowheads="1"/>
        </xdr:cNvSpPr>
      </xdr:nvSpPr>
      <xdr:spPr bwMode="auto">
        <a:xfrm>
          <a:off x="85725" y="57150"/>
          <a:ext cx="82105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1071624</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17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1636396</xdr:colOff>
      <xdr:row>0</xdr:row>
      <xdr:rowOff>86617</xdr:rowOff>
    </xdr:from>
    <xdr:to>
      <xdr:col>8</xdr:col>
      <xdr:colOff>38115</xdr:colOff>
      <xdr:row>0</xdr:row>
      <xdr:rowOff>437020</xdr:rowOff>
    </xdr:to>
    <xdr:sp macro="" textlink="">
      <xdr:nvSpPr>
        <xdr:cNvPr id="4" name="TextBox 3"/>
        <xdr:cNvSpPr txBox="1"/>
      </xdr:nvSpPr>
      <xdr:spPr>
        <a:xfrm>
          <a:off x="1703071" y="86617"/>
          <a:ext cx="5916944"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t>Table 3</a:t>
          </a: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1</xdr:col>
      <xdr:colOff>19050</xdr:colOff>
      <xdr:row>0</xdr:row>
      <xdr:rowOff>57150</xdr:rowOff>
    </xdr:from>
    <xdr:to>
      <xdr:col>7</xdr:col>
      <xdr:colOff>0</xdr:colOff>
      <xdr:row>0</xdr:row>
      <xdr:rowOff>476250</xdr:rowOff>
    </xdr:to>
    <xdr:sp macro="" textlink="">
      <xdr:nvSpPr>
        <xdr:cNvPr id="2" name="Rectangle 365"/>
        <xdr:cNvSpPr>
          <a:spLocks noChangeArrowheads="1"/>
        </xdr:cNvSpPr>
      </xdr:nvSpPr>
      <xdr:spPr bwMode="auto">
        <a:xfrm>
          <a:off x="85725" y="57150"/>
          <a:ext cx="103822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1071624</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17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xdr:from>
      <xdr:col>1</xdr:col>
      <xdr:colOff>1636396</xdr:colOff>
      <xdr:row>0</xdr:row>
      <xdr:rowOff>86617</xdr:rowOff>
    </xdr:from>
    <xdr:to>
      <xdr:col>7</xdr:col>
      <xdr:colOff>0</xdr:colOff>
      <xdr:row>0</xdr:row>
      <xdr:rowOff>437020</xdr:rowOff>
    </xdr:to>
    <xdr:sp macro="" textlink="">
      <xdr:nvSpPr>
        <xdr:cNvPr id="4" name="TextBox 3"/>
        <xdr:cNvSpPr txBox="1"/>
      </xdr:nvSpPr>
      <xdr:spPr>
        <a:xfrm>
          <a:off x="1703071" y="86617"/>
          <a:ext cx="8088644"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n-US" sz="1600" b="1"/>
            <a:t>Table 3</a:t>
          </a: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1</xdr:col>
      <xdr:colOff>19050</xdr:colOff>
      <xdr:row>0</xdr:row>
      <xdr:rowOff>57150</xdr:rowOff>
    </xdr:from>
    <xdr:to>
      <xdr:col>6</xdr:col>
      <xdr:colOff>723900</xdr:colOff>
      <xdr:row>0</xdr:row>
      <xdr:rowOff>476250</xdr:rowOff>
    </xdr:to>
    <xdr:sp macro="" textlink="">
      <xdr:nvSpPr>
        <xdr:cNvPr id="2" name="Rectangle 365"/>
        <xdr:cNvSpPr>
          <a:spLocks noChangeArrowheads="1"/>
        </xdr:cNvSpPr>
      </xdr:nvSpPr>
      <xdr:spPr bwMode="auto">
        <a:xfrm>
          <a:off x="85725" y="57150"/>
          <a:ext cx="54387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1071624</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17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1636396</xdr:colOff>
      <xdr:row>0</xdr:row>
      <xdr:rowOff>86617</xdr:rowOff>
    </xdr:from>
    <xdr:to>
      <xdr:col>4</xdr:col>
      <xdr:colOff>316311</xdr:colOff>
      <xdr:row>0</xdr:row>
      <xdr:rowOff>437020</xdr:rowOff>
    </xdr:to>
    <xdr:sp macro="" textlink="">
      <xdr:nvSpPr>
        <xdr:cNvPr id="4" name="TextBox 3"/>
        <xdr:cNvSpPr txBox="1"/>
      </xdr:nvSpPr>
      <xdr:spPr>
        <a:xfrm>
          <a:off x="1703071" y="86617"/>
          <a:ext cx="3051890"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4</a:t>
          </a:r>
        </a:p>
      </xdr:txBody>
    </xdr:sp>
    <xdr:clientData/>
  </xdr:twoCellAnchor>
  <xdr:twoCellAnchor>
    <xdr:from>
      <xdr:col>1</xdr:col>
      <xdr:colOff>0</xdr:colOff>
      <xdr:row>13</xdr:row>
      <xdr:rowOff>19050</xdr:rowOff>
    </xdr:from>
    <xdr:to>
      <xdr:col>7</xdr:col>
      <xdr:colOff>0</xdr:colOff>
      <xdr:row>32</xdr:row>
      <xdr:rowOff>66675</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19050</xdr:colOff>
      <xdr:row>0</xdr:row>
      <xdr:rowOff>57150</xdr:rowOff>
    </xdr:from>
    <xdr:to>
      <xdr:col>4</xdr:col>
      <xdr:colOff>723900</xdr:colOff>
      <xdr:row>0</xdr:row>
      <xdr:rowOff>476250</xdr:rowOff>
    </xdr:to>
    <xdr:sp macro="" textlink="">
      <xdr:nvSpPr>
        <xdr:cNvPr id="2" name="Rectangle 365"/>
        <xdr:cNvSpPr>
          <a:spLocks noChangeArrowheads="1"/>
        </xdr:cNvSpPr>
      </xdr:nvSpPr>
      <xdr:spPr bwMode="auto">
        <a:xfrm>
          <a:off x="85725" y="57150"/>
          <a:ext cx="662940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69850</xdr:colOff>
      <xdr:row>0</xdr:row>
      <xdr:rowOff>152400</xdr:rowOff>
    </xdr:from>
    <xdr:to>
      <xdr:col>1</xdr:col>
      <xdr:colOff>1071624</xdr:colOff>
      <xdr:row>0</xdr:row>
      <xdr:rowOff>381000</xdr:rowOff>
    </xdr:to>
    <xdr:sp macro="" textlink="">
      <xdr:nvSpPr>
        <xdr:cNvPr id="3" name="Rounded Rectangle 2">
          <a:hlinkClick xmlns:r="http://schemas.openxmlformats.org/officeDocument/2006/relationships" r:id="rId1" tooltip="Click"/>
        </xdr:cNvPr>
        <xdr:cNvSpPr/>
      </xdr:nvSpPr>
      <xdr:spPr>
        <a:xfrm>
          <a:off x="136525" y="152400"/>
          <a:ext cx="1001774"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1636396</xdr:colOff>
      <xdr:row>0</xdr:row>
      <xdr:rowOff>86617</xdr:rowOff>
    </xdr:from>
    <xdr:to>
      <xdr:col>4</xdr:col>
      <xdr:colOff>49611</xdr:colOff>
      <xdr:row>0</xdr:row>
      <xdr:rowOff>437020</xdr:rowOff>
    </xdr:to>
    <xdr:sp macro="" textlink="">
      <xdr:nvSpPr>
        <xdr:cNvPr id="4" name="TextBox 3"/>
        <xdr:cNvSpPr txBox="1"/>
      </xdr:nvSpPr>
      <xdr:spPr>
        <a:xfrm>
          <a:off x="1703071" y="86617"/>
          <a:ext cx="3051890"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4</a:t>
          </a:r>
        </a:p>
      </xdr:txBody>
    </xdr:sp>
    <xdr:clientData/>
  </xdr:twoCellAnchor>
  <xdr:twoCellAnchor>
    <xdr:from>
      <xdr:col>1</xdr:col>
      <xdr:colOff>0</xdr:colOff>
      <xdr:row>13</xdr:row>
      <xdr:rowOff>19050</xdr:rowOff>
    </xdr:from>
    <xdr:to>
      <xdr:col>5</xdr:col>
      <xdr:colOff>0</xdr:colOff>
      <xdr:row>32</xdr:row>
      <xdr:rowOff>66675</xdr:rowOff>
    </xdr:to>
    <xdr:graphicFrame macro="">
      <xdr:nvGraphicFramePr>
        <xdr:cNvPr id="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0</xdr:row>
      <xdr:rowOff>57150</xdr:rowOff>
    </xdr:from>
    <xdr:to>
      <xdr:col>32</xdr:col>
      <xdr:colOff>0</xdr:colOff>
      <xdr:row>0</xdr:row>
      <xdr:rowOff>476250</xdr:rowOff>
    </xdr:to>
    <xdr:sp macro="" textlink="">
      <xdr:nvSpPr>
        <xdr:cNvPr id="2" name="Rectangle 365"/>
        <xdr:cNvSpPr>
          <a:spLocks noChangeArrowheads="1"/>
        </xdr:cNvSpPr>
      </xdr:nvSpPr>
      <xdr:spPr bwMode="auto">
        <a:xfrm>
          <a:off x="73025" y="57150"/>
          <a:ext cx="303561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387877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0</xdr:row>
      <xdr:rowOff>57150</xdr:rowOff>
    </xdr:from>
    <xdr:to>
      <xdr:col>23</xdr:col>
      <xdr:colOff>0</xdr:colOff>
      <xdr:row>0</xdr:row>
      <xdr:rowOff>476250</xdr:rowOff>
    </xdr:to>
    <xdr:sp macro="" textlink="">
      <xdr:nvSpPr>
        <xdr:cNvPr id="2" name="Rectangle 365"/>
        <xdr:cNvSpPr>
          <a:spLocks noChangeArrowheads="1"/>
        </xdr:cNvSpPr>
      </xdr:nvSpPr>
      <xdr:spPr bwMode="auto">
        <a:xfrm>
          <a:off x="76200" y="57150"/>
          <a:ext cx="318039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1</xdr:col>
      <xdr:colOff>9525</xdr:colOff>
      <xdr:row>0</xdr:row>
      <xdr:rowOff>57150</xdr:rowOff>
    </xdr:from>
    <xdr:to>
      <xdr:col>24</xdr:col>
      <xdr:colOff>0</xdr:colOff>
      <xdr:row>0</xdr:row>
      <xdr:rowOff>476250</xdr:rowOff>
    </xdr:to>
    <xdr:sp macro="" textlink="">
      <xdr:nvSpPr>
        <xdr:cNvPr id="2" name="Rectangle 365"/>
        <xdr:cNvSpPr>
          <a:spLocks noChangeArrowheads="1"/>
        </xdr:cNvSpPr>
      </xdr:nvSpPr>
      <xdr:spPr bwMode="auto">
        <a:xfrm>
          <a:off x="76200" y="57150"/>
          <a:ext cx="318039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xml><?xml version="1.0" encoding="utf-8"?>
<xdr:wsDr xmlns:xdr="http://schemas.openxmlformats.org/drawingml/2006/spreadsheetDrawing" xmlns:a="http://schemas.openxmlformats.org/drawingml/2006/main">
  <xdr:twoCellAnchor editAs="absolute">
    <xdr:from>
      <xdr:col>1</xdr:col>
      <xdr:colOff>19050</xdr:colOff>
      <xdr:row>0</xdr:row>
      <xdr:rowOff>57150</xdr:rowOff>
    </xdr:from>
    <xdr:to>
      <xdr:col>10</xdr:col>
      <xdr:colOff>0</xdr:colOff>
      <xdr:row>0</xdr:row>
      <xdr:rowOff>476250</xdr:rowOff>
    </xdr:to>
    <xdr:sp macro="" textlink="">
      <xdr:nvSpPr>
        <xdr:cNvPr id="2" name="Rectangle 365"/>
        <xdr:cNvSpPr>
          <a:spLocks noChangeArrowheads="1"/>
        </xdr:cNvSpPr>
      </xdr:nvSpPr>
      <xdr:spPr bwMode="auto">
        <a:xfrm>
          <a:off x="85725" y="57150"/>
          <a:ext cx="88582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3</xdr:col>
      <xdr:colOff>723900</xdr:colOff>
      <xdr:row>0</xdr:row>
      <xdr:rowOff>152400</xdr:rowOff>
    </xdr:from>
    <xdr:to>
      <xdr:col>3</xdr:col>
      <xdr:colOff>1699477</xdr:colOff>
      <xdr:row>0</xdr:row>
      <xdr:rowOff>381000</xdr:rowOff>
    </xdr:to>
    <xdr:sp macro="" textlink="">
      <xdr:nvSpPr>
        <xdr:cNvPr id="3" name="Rounded Rectangle 2">
          <a:hlinkClick xmlns:r="http://schemas.openxmlformats.org/officeDocument/2006/relationships" r:id="rId1" tooltip="Click"/>
        </xdr:cNvPr>
        <xdr:cNvSpPr/>
      </xdr:nvSpPr>
      <xdr:spPr>
        <a:xfrm>
          <a:off x="1133475" y="152400"/>
          <a:ext cx="975577"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Budget</a:t>
          </a:r>
        </a:p>
      </xdr:txBody>
    </xdr:sp>
    <xdr:clientData/>
  </xdr:twoCellAnchor>
  <xdr:twoCellAnchor editAs="absolute">
    <xdr:from>
      <xdr:col>3</xdr:col>
      <xdr:colOff>1809750</xdr:colOff>
      <xdr:row>0</xdr:row>
      <xdr:rowOff>86617</xdr:rowOff>
    </xdr:from>
    <xdr:to>
      <xdr:col>8</xdr:col>
      <xdr:colOff>1630109</xdr:colOff>
      <xdr:row>0</xdr:row>
      <xdr:rowOff>437020</xdr:rowOff>
    </xdr:to>
    <xdr:sp macro="" textlink="">
      <xdr:nvSpPr>
        <xdr:cNvPr id="4" name="TextBox 3"/>
        <xdr:cNvSpPr txBox="1"/>
      </xdr:nvSpPr>
      <xdr:spPr>
        <a:xfrm>
          <a:off x="2219325" y="86617"/>
          <a:ext cx="5297234"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Budget</a:t>
          </a:r>
          <a:r>
            <a:rPr lang="en-US" sz="1600" b="1" baseline="0"/>
            <a:t> Reconciliation Table</a:t>
          </a:r>
          <a:endParaRPr lang="en-US" sz="1600" b="1"/>
        </a:p>
      </xdr:txBody>
    </xdr:sp>
    <xdr:clientData/>
  </xdr:twoCellAnchor>
  <xdr:twoCellAnchor editAs="absolute">
    <xdr:from>
      <xdr:col>1</xdr:col>
      <xdr:colOff>38100</xdr:colOff>
      <xdr:row>0</xdr:row>
      <xdr:rowOff>152400</xdr:rowOff>
    </xdr:from>
    <xdr:to>
      <xdr:col>3</xdr:col>
      <xdr:colOff>681791</xdr:colOff>
      <xdr:row>0</xdr:row>
      <xdr:rowOff>381000</xdr:rowOff>
    </xdr:to>
    <xdr:sp macro="" textlink="">
      <xdr:nvSpPr>
        <xdr:cNvPr id="6" name="Rounded Rectangle 5">
          <a:hlinkClick xmlns:r="http://schemas.openxmlformats.org/officeDocument/2006/relationships" r:id="rId2" tooltip="Click"/>
        </xdr:cNvPr>
        <xdr:cNvSpPr/>
      </xdr:nvSpPr>
      <xdr:spPr>
        <a:xfrm>
          <a:off x="104775" y="152400"/>
          <a:ext cx="986591"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 Menu</a:t>
          </a:r>
        </a:p>
      </xdr:txBody>
    </xdr:sp>
    <xdr:clientData/>
  </xdr:twoCellAnchor>
  <xdr:twoCellAnchor editAs="absolute">
    <xdr:from>
      <xdr:col>1</xdr:col>
      <xdr:colOff>0</xdr:colOff>
      <xdr:row>1</xdr:row>
      <xdr:rowOff>1</xdr:rowOff>
    </xdr:from>
    <xdr:to>
      <xdr:col>10</xdr:col>
      <xdr:colOff>0</xdr:colOff>
      <xdr:row>1</xdr:row>
      <xdr:rowOff>533400</xdr:rowOff>
    </xdr:to>
    <xdr:sp macro="" textlink="">
      <xdr:nvSpPr>
        <xdr:cNvPr id="7" name="Rounded Rectangle 6"/>
        <xdr:cNvSpPr>
          <a:spLocks noChangeArrowheads="1"/>
        </xdr:cNvSpPr>
      </xdr:nvSpPr>
      <xdr:spPr bwMode="auto">
        <a:xfrm>
          <a:off x="66675" y="485776"/>
          <a:ext cx="8867775" cy="533399"/>
        </a:xfrm>
        <a:prstGeom prst="roundRect">
          <a:avLst>
            <a:gd name="adj" fmla="val 16667"/>
          </a:avLst>
        </a:prstGeom>
        <a:gradFill rotWithShape="1">
          <a:gsLst>
            <a:gs pos="0">
              <a:srgbClr val="A3C4FF"/>
            </a:gs>
            <a:gs pos="35001">
              <a:srgbClr val="BFD5FF"/>
            </a:gs>
            <a:gs pos="100000">
              <a:srgbClr val="E5EEFF"/>
            </a:gs>
          </a:gsLst>
          <a:lin ang="16200000" scaled="1"/>
        </a:gradFill>
        <a:ln w="9525" algn="ctr">
          <a:solidFill>
            <a:srgbClr val="4A7EBB"/>
          </a:solidFill>
          <a:round/>
          <a:headEnd/>
          <a:tailEnd/>
        </a:ln>
        <a:effectLst>
          <a:outerShdw blurRad="40000" dist="20000" dir="5400000" rotWithShape="0">
            <a:srgbClr val="000000">
              <a:alpha val="37999"/>
            </a:srgbClr>
          </a:outerShdw>
        </a:effectLst>
      </xdr:spPr>
      <xdr:txBody>
        <a:bodyPr vertOverflow="clip" wrap="square" lIns="27432" tIns="22860" rIns="0" bIns="22860" anchor="t" upright="1"/>
        <a:lstStyle/>
        <a:p>
          <a:r>
            <a:rPr lang="en-US" sz="1100" b="1">
              <a:effectLst/>
              <a:latin typeface="+mn-lt"/>
              <a:ea typeface="+mn-ea"/>
              <a:cs typeface="+mn-cs"/>
            </a:rPr>
            <a:t>Instructions:  </a:t>
          </a:r>
          <a:r>
            <a:rPr lang="en-US" sz="1100">
              <a:effectLst/>
              <a:latin typeface="+mn-lt"/>
              <a:ea typeface="+mn-ea"/>
              <a:cs typeface="+mn-cs"/>
            </a:rPr>
            <a:t>Provide adjustments made to initial budget.  Additionally, provide an explanation for these changes.  Note that the data input into the "Planned Program Budgets" worksheet, </a:t>
          </a:r>
          <a:r>
            <a:rPr lang="en-US" sz="1100" u="sng">
              <a:effectLst/>
              <a:latin typeface="+mn-lt"/>
              <a:ea typeface="+mn-ea"/>
              <a:cs typeface="+mn-cs"/>
            </a:rPr>
            <a:t>not</a:t>
          </a:r>
          <a:r>
            <a:rPr lang="en-US" sz="1100">
              <a:effectLst/>
              <a:latin typeface="+mn-lt"/>
              <a:ea typeface="+mn-ea"/>
              <a:cs typeface="+mn-cs"/>
            </a:rPr>
            <a:t> the data input into this reconciliation table, is what is referred to in the “Data Outputs” tables.</a:t>
          </a: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0</xdr:row>
      <xdr:rowOff>57150</xdr:rowOff>
    </xdr:from>
    <xdr:to>
      <xdr:col>25</xdr:col>
      <xdr:colOff>0</xdr:colOff>
      <xdr:row>0</xdr:row>
      <xdr:rowOff>476250</xdr:rowOff>
    </xdr:to>
    <xdr:sp macro="" textlink="">
      <xdr:nvSpPr>
        <xdr:cNvPr id="2" name="Rectangle 365"/>
        <xdr:cNvSpPr>
          <a:spLocks noChangeArrowheads="1"/>
        </xdr:cNvSpPr>
      </xdr:nvSpPr>
      <xdr:spPr bwMode="auto">
        <a:xfrm>
          <a:off x="76200" y="57150"/>
          <a:ext cx="318039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xdr:col>
      <xdr:colOff>9525</xdr:colOff>
      <xdr:row>0</xdr:row>
      <xdr:rowOff>57150</xdr:rowOff>
    </xdr:from>
    <xdr:to>
      <xdr:col>18</xdr:col>
      <xdr:colOff>0</xdr:colOff>
      <xdr:row>0</xdr:row>
      <xdr:rowOff>476250</xdr:rowOff>
    </xdr:to>
    <xdr:sp macro="" textlink="">
      <xdr:nvSpPr>
        <xdr:cNvPr id="2" name="Rectangle 365"/>
        <xdr:cNvSpPr>
          <a:spLocks noChangeArrowheads="1"/>
        </xdr:cNvSpPr>
      </xdr:nvSpPr>
      <xdr:spPr bwMode="auto">
        <a:xfrm>
          <a:off x="76200" y="57150"/>
          <a:ext cx="241363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0</xdr:row>
      <xdr:rowOff>57150</xdr:rowOff>
    </xdr:from>
    <xdr:to>
      <xdr:col>19</xdr:col>
      <xdr:colOff>0</xdr:colOff>
      <xdr:row>0</xdr:row>
      <xdr:rowOff>476250</xdr:rowOff>
    </xdr:to>
    <xdr:sp macro="" textlink="">
      <xdr:nvSpPr>
        <xdr:cNvPr id="2" name="Rectangle 365"/>
        <xdr:cNvSpPr>
          <a:spLocks noChangeArrowheads="1"/>
        </xdr:cNvSpPr>
      </xdr:nvSpPr>
      <xdr:spPr bwMode="auto">
        <a:xfrm>
          <a:off x="76200" y="57150"/>
          <a:ext cx="241363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1</xdr:col>
      <xdr:colOff>9525</xdr:colOff>
      <xdr:row>0</xdr:row>
      <xdr:rowOff>57150</xdr:rowOff>
    </xdr:from>
    <xdr:to>
      <xdr:col>17</xdr:col>
      <xdr:colOff>0</xdr:colOff>
      <xdr:row>0</xdr:row>
      <xdr:rowOff>476250</xdr:rowOff>
    </xdr:to>
    <xdr:sp macro="" textlink="">
      <xdr:nvSpPr>
        <xdr:cNvPr id="2" name="Rectangle 365"/>
        <xdr:cNvSpPr>
          <a:spLocks noChangeArrowheads="1"/>
        </xdr:cNvSpPr>
      </xdr:nvSpPr>
      <xdr:spPr bwMode="auto">
        <a:xfrm>
          <a:off x="76200" y="57150"/>
          <a:ext cx="260508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1</xdr:col>
      <xdr:colOff>9525</xdr:colOff>
      <xdr:row>0</xdr:row>
      <xdr:rowOff>57150</xdr:rowOff>
    </xdr:from>
    <xdr:to>
      <xdr:col>14</xdr:col>
      <xdr:colOff>0</xdr:colOff>
      <xdr:row>0</xdr:row>
      <xdr:rowOff>476250</xdr:rowOff>
    </xdr:to>
    <xdr:sp macro="" textlink="">
      <xdr:nvSpPr>
        <xdr:cNvPr id="2" name="Rectangle 365"/>
        <xdr:cNvSpPr>
          <a:spLocks noChangeArrowheads="1"/>
        </xdr:cNvSpPr>
      </xdr:nvSpPr>
      <xdr:spPr bwMode="auto">
        <a:xfrm>
          <a:off x="76200" y="57150"/>
          <a:ext cx="212121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1</xdr:col>
      <xdr:colOff>9525</xdr:colOff>
      <xdr:row>0</xdr:row>
      <xdr:rowOff>57150</xdr:rowOff>
    </xdr:from>
    <xdr:to>
      <xdr:col>27</xdr:col>
      <xdr:colOff>0</xdr:colOff>
      <xdr:row>0</xdr:row>
      <xdr:rowOff>476250</xdr:rowOff>
    </xdr:to>
    <xdr:sp macro="" textlink="">
      <xdr:nvSpPr>
        <xdr:cNvPr id="2" name="Rectangle 365"/>
        <xdr:cNvSpPr>
          <a:spLocks noChangeArrowheads="1"/>
        </xdr:cNvSpPr>
      </xdr:nvSpPr>
      <xdr:spPr bwMode="auto">
        <a:xfrm>
          <a:off x="76200" y="57150"/>
          <a:ext cx="318039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9525</xdr:colOff>
      <xdr:row>0</xdr:row>
      <xdr:rowOff>57150</xdr:rowOff>
    </xdr:from>
    <xdr:to>
      <xdr:col>18</xdr:col>
      <xdr:colOff>0</xdr:colOff>
      <xdr:row>0</xdr:row>
      <xdr:rowOff>476250</xdr:rowOff>
    </xdr:to>
    <xdr:sp macro="" textlink="">
      <xdr:nvSpPr>
        <xdr:cNvPr id="2" name="Rectangle 365"/>
        <xdr:cNvSpPr>
          <a:spLocks noChangeArrowheads="1"/>
        </xdr:cNvSpPr>
      </xdr:nvSpPr>
      <xdr:spPr bwMode="auto">
        <a:xfrm>
          <a:off x="76200" y="57150"/>
          <a:ext cx="241363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1</xdr:col>
      <xdr:colOff>9525</xdr:colOff>
      <xdr:row>0</xdr:row>
      <xdr:rowOff>57150</xdr:rowOff>
    </xdr:from>
    <xdr:to>
      <xdr:col>19</xdr:col>
      <xdr:colOff>0</xdr:colOff>
      <xdr:row>0</xdr:row>
      <xdr:rowOff>476250</xdr:rowOff>
    </xdr:to>
    <xdr:sp macro="" textlink="">
      <xdr:nvSpPr>
        <xdr:cNvPr id="2" name="Rectangle 365"/>
        <xdr:cNvSpPr>
          <a:spLocks noChangeArrowheads="1"/>
        </xdr:cNvSpPr>
      </xdr:nvSpPr>
      <xdr:spPr bwMode="auto">
        <a:xfrm>
          <a:off x="76200" y="57150"/>
          <a:ext cx="2605087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1</xdr:col>
      <xdr:colOff>9525</xdr:colOff>
      <xdr:row>0</xdr:row>
      <xdr:rowOff>57150</xdr:rowOff>
    </xdr:from>
    <xdr:to>
      <xdr:col>20</xdr:col>
      <xdr:colOff>0</xdr:colOff>
      <xdr:row>0</xdr:row>
      <xdr:rowOff>476250</xdr:rowOff>
    </xdr:to>
    <xdr:sp macro="" textlink="">
      <xdr:nvSpPr>
        <xdr:cNvPr id="2" name="Rectangle 365"/>
        <xdr:cNvSpPr>
          <a:spLocks noChangeArrowheads="1"/>
        </xdr:cNvSpPr>
      </xdr:nvSpPr>
      <xdr:spPr bwMode="auto">
        <a:xfrm>
          <a:off x="76200" y="57150"/>
          <a:ext cx="25727025"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1</xdr:col>
      <xdr:colOff>9525</xdr:colOff>
      <xdr:row>0</xdr:row>
      <xdr:rowOff>57150</xdr:rowOff>
    </xdr:from>
    <xdr:to>
      <xdr:col>13</xdr:col>
      <xdr:colOff>0</xdr:colOff>
      <xdr:row>0</xdr:row>
      <xdr:rowOff>476250</xdr:rowOff>
    </xdr:to>
    <xdr:sp macro="" textlink="">
      <xdr:nvSpPr>
        <xdr:cNvPr id="2" name="Rectangle 365"/>
        <xdr:cNvSpPr>
          <a:spLocks noChangeArrowheads="1"/>
        </xdr:cNvSpPr>
      </xdr:nvSpPr>
      <xdr:spPr bwMode="auto">
        <a:xfrm>
          <a:off x="76200" y="57150"/>
          <a:ext cx="20783550" cy="419100"/>
        </a:xfrm>
        <a:prstGeom prst="rect">
          <a:avLst/>
        </a:prstGeom>
        <a:solidFill>
          <a:srgbClr val="4F81BD"/>
        </a:solidFill>
        <a:ln w="25400" algn="ctr">
          <a:solidFill>
            <a:srgbClr val="385D8A"/>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xdr:col>
      <xdr:colOff>87630</xdr:colOff>
      <xdr:row>0</xdr:row>
      <xdr:rowOff>152400</xdr:rowOff>
    </xdr:from>
    <xdr:to>
      <xdr:col>1</xdr:col>
      <xdr:colOff>1088669</xdr:colOff>
      <xdr:row>0</xdr:row>
      <xdr:rowOff>381000</xdr:rowOff>
    </xdr:to>
    <xdr:sp macro="" textlink="">
      <xdr:nvSpPr>
        <xdr:cNvPr id="3" name="Rounded Rectangle 2">
          <a:hlinkClick xmlns:r="http://schemas.openxmlformats.org/officeDocument/2006/relationships" r:id="rId1" tooltip="Click"/>
        </xdr:cNvPr>
        <xdr:cNvSpPr/>
      </xdr:nvSpPr>
      <xdr:spPr>
        <a:xfrm>
          <a:off x="154305" y="152400"/>
          <a:ext cx="1001039" cy="228600"/>
        </a:xfrm>
        <a:prstGeom prst="round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n-US" b="1">
              <a:solidFill>
                <a:sysClr val="windowText" lastClr="000000"/>
              </a:solidFill>
            </a:rPr>
            <a:t>Main</a:t>
          </a:r>
          <a:r>
            <a:rPr lang="en-US" b="1" baseline="0">
              <a:solidFill>
                <a:sysClr val="windowText" lastClr="000000"/>
              </a:solidFill>
            </a:rPr>
            <a:t> Menu</a:t>
          </a:r>
          <a:endParaRPr lang="en-US" b="1">
            <a:solidFill>
              <a:sysClr val="windowText" lastClr="000000"/>
            </a:solidFill>
          </a:endParaRPr>
        </a:p>
      </xdr:txBody>
    </xdr:sp>
    <xdr:clientData/>
  </xdr:twoCellAnchor>
  <xdr:twoCellAnchor editAs="absolute">
    <xdr:from>
      <xdr:col>1</xdr:col>
      <xdr:colOff>1645921</xdr:colOff>
      <xdr:row>0</xdr:row>
      <xdr:rowOff>86617</xdr:rowOff>
    </xdr:from>
    <xdr:to>
      <xdr:col>3</xdr:col>
      <xdr:colOff>895877</xdr:colOff>
      <xdr:row>0</xdr:row>
      <xdr:rowOff>437020</xdr:rowOff>
    </xdr:to>
    <xdr:sp macro="" textlink="">
      <xdr:nvSpPr>
        <xdr:cNvPr id="4" name="TextBox 3"/>
        <xdr:cNvSpPr txBox="1"/>
      </xdr:nvSpPr>
      <xdr:spPr>
        <a:xfrm>
          <a:off x="1712596" y="86617"/>
          <a:ext cx="3002806" cy="3504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a:t>Table 5</a:t>
          </a:r>
        </a:p>
      </xdr:txBody>
    </xdr:sp>
    <xdr:clientData/>
  </xdr:twoCellAnchor>
</xdr:wsDr>
</file>

<file path=xl/tables/table1.xml><?xml version="1.0" encoding="utf-8"?>
<table xmlns="http://schemas.openxmlformats.org/spreadsheetml/2006/main" id="1" name="Table13" displayName="Table13" ref="A2:B91" totalsRowShown="0" headerRowBorderDxfId="3" tableBorderDxfId="2">
  <sortState ref="A3:B91">
    <sortCondition ref="A1:A90"/>
  </sortState>
  <tableColumns count="2">
    <tableColumn id="1" name="Term" dataDxfId="1"/>
    <tableColumn id="2" name="Definition"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1.xml"/><Relationship Id="rId1" Type="http://schemas.openxmlformats.org/officeDocument/2006/relationships/printerSettings" Target="../printerSettings/printerSettings120.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6.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BG94"/>
  <sheetViews>
    <sheetView showGridLines="0" showRowColHeaders="0" tabSelected="1" zoomScale="80" zoomScaleNormal="80" zoomScalePageLayoutView="75" workbookViewId="0">
      <selection activeCell="Q7" sqref="Q7"/>
    </sheetView>
  </sheetViews>
  <sheetFormatPr defaultColWidth="8.88671875" defaultRowHeight="13.2"/>
  <cols>
    <col min="1" max="1" width="1" style="1" customWidth="1"/>
    <col min="2" max="2" width="6.88671875" style="1" customWidth="1"/>
    <col min="3" max="3" width="4.109375" style="1" customWidth="1"/>
    <col min="4" max="4" width="6.109375" style="1" customWidth="1"/>
    <col min="5" max="5" width="7.109375" style="1" customWidth="1"/>
    <col min="6" max="6" width="7.6640625" style="1" customWidth="1"/>
    <col min="7" max="7" width="7.33203125" style="1" customWidth="1"/>
    <col min="8" max="8" width="3.6640625" style="1" customWidth="1"/>
    <col min="9" max="9" width="2.5546875" style="1" customWidth="1"/>
    <col min="10" max="10" width="6.5546875" style="1" customWidth="1"/>
    <col min="11" max="11" width="7.33203125" style="1" customWidth="1"/>
    <col min="12" max="12" width="8.44140625" style="1" customWidth="1"/>
    <col min="13" max="13" width="6.109375" style="1" customWidth="1"/>
    <col min="14" max="14" width="4.88671875" style="1" customWidth="1"/>
    <col min="15" max="16" width="8.88671875" style="1"/>
    <col min="17" max="17" width="6.6640625" style="1" customWidth="1"/>
    <col min="18" max="18" width="3.44140625" style="1" customWidth="1"/>
    <col min="19" max="19" width="6.6640625" style="1" customWidth="1"/>
    <col min="20" max="20" width="8.88671875" style="1"/>
    <col min="21" max="21" width="8" style="1" customWidth="1"/>
    <col min="22" max="24" width="5.44140625" style="1" customWidth="1"/>
    <col min="25" max="25" width="6.5546875" style="1" customWidth="1"/>
    <col min="26" max="26" width="5.33203125" style="1" customWidth="1"/>
    <col min="27" max="27" width="6" style="1" customWidth="1"/>
    <col min="28" max="28" width="5.5546875" style="1" customWidth="1"/>
    <col min="29" max="29" width="4.88671875" style="1" customWidth="1"/>
    <col min="30" max="30" width="24.88671875" style="1" customWidth="1"/>
    <col min="31" max="31" width="3.6640625" style="1" customWidth="1"/>
    <col min="32" max="32" width="4.33203125" style="1" customWidth="1"/>
    <col min="33" max="33" width="3.5546875" style="1" customWidth="1"/>
    <col min="34" max="35" width="48" style="1" customWidth="1"/>
    <col min="36" max="36" width="12.44140625" style="1" customWidth="1"/>
    <col min="37" max="37" width="16.6640625" style="1" customWidth="1"/>
    <col min="38" max="42" width="8.88671875" style="1" customWidth="1"/>
    <col min="43" max="43" width="21.33203125" style="1" customWidth="1"/>
    <col min="44" max="48" width="8.88671875" style="1" customWidth="1"/>
    <col min="49" max="58" width="8.88671875" style="1"/>
    <col min="59" max="59" width="9.5546875" style="1" bestFit="1" customWidth="1"/>
    <col min="60" max="16384" width="8.88671875" style="1"/>
  </cols>
  <sheetData>
    <row r="1" spans="2:58" ht="56.25" customHeight="1">
      <c r="E1" s="2" t="str">
        <f>IF(ISBLANK(G8),"Fill in Program Administrator Information",G8)</f>
        <v>ABC Utility</v>
      </c>
      <c r="F1" s="2"/>
      <c r="AL1" s="33"/>
      <c r="AM1" s="33"/>
    </row>
    <row r="2" spans="2:58" ht="45" customHeight="1">
      <c r="B2" s="629"/>
      <c r="C2" s="629"/>
      <c r="D2" s="629"/>
      <c r="E2" s="630" t="s">
        <v>1097</v>
      </c>
      <c r="F2" s="630"/>
      <c r="G2" s="629"/>
      <c r="H2" s="629"/>
      <c r="I2" s="629"/>
      <c r="J2" s="629"/>
      <c r="K2" s="629"/>
      <c r="L2" s="629"/>
      <c r="M2" s="282"/>
      <c r="N2" s="282"/>
      <c r="O2" s="282"/>
      <c r="P2" s="282"/>
      <c r="Q2" s="282"/>
      <c r="R2" s="282"/>
      <c r="S2" s="282"/>
      <c r="T2" s="282"/>
      <c r="U2" s="282"/>
      <c r="AL2" s="33"/>
      <c r="AM2" s="33"/>
    </row>
    <row r="3" spans="2:58" ht="14.25" customHeight="1">
      <c r="B3" s="281"/>
      <c r="C3" s="281"/>
      <c r="D3" s="667"/>
      <c r="E3" s="667"/>
      <c r="F3" s="628"/>
      <c r="G3" s="281"/>
      <c r="H3" s="281"/>
      <c r="I3" s="281"/>
      <c r="J3" s="281"/>
      <c r="K3" s="281"/>
      <c r="L3" s="281"/>
      <c r="M3" s="281"/>
      <c r="N3" s="281"/>
      <c r="O3" s="281"/>
      <c r="P3" s="281"/>
      <c r="Q3" s="281"/>
      <c r="R3" s="281"/>
      <c r="S3" s="281"/>
      <c r="T3" s="281"/>
      <c r="U3" s="281"/>
      <c r="AL3" s="33"/>
      <c r="AM3" s="33"/>
    </row>
    <row r="4" spans="2:58" ht="24.75" customHeight="1">
      <c r="B4" s="281"/>
      <c r="C4" s="546" t="s">
        <v>740</v>
      </c>
      <c r="D4" s="281"/>
      <c r="E4" s="628"/>
      <c r="F4" s="628"/>
      <c r="G4" s="281"/>
      <c r="H4" s="281"/>
      <c r="I4" s="281"/>
      <c r="J4" s="281"/>
      <c r="K4" s="281"/>
      <c r="L4" s="281"/>
      <c r="M4" s="281"/>
      <c r="N4" s="281"/>
      <c r="O4" s="281"/>
      <c r="P4" s="281"/>
      <c r="Q4" s="281"/>
      <c r="R4" s="281"/>
      <c r="S4" s="281"/>
      <c r="T4" s="281"/>
      <c r="U4" s="281"/>
      <c r="AL4" s="33"/>
      <c r="AM4" s="33"/>
    </row>
    <row r="5" spans="2:58" ht="7.5" customHeight="1" thickBot="1">
      <c r="B5" s="281"/>
      <c r="C5" s="546"/>
      <c r="D5" s="281"/>
      <c r="E5" s="628"/>
      <c r="F5" s="628"/>
      <c r="G5" s="281"/>
      <c r="H5" s="281"/>
      <c r="I5" s="281"/>
      <c r="J5" s="281"/>
      <c r="K5" s="281"/>
      <c r="L5" s="281"/>
      <c r="M5" s="281"/>
      <c r="N5" s="281"/>
      <c r="O5" s="281"/>
      <c r="P5" s="281"/>
      <c r="Q5" s="281"/>
      <c r="R5" s="281"/>
      <c r="S5" s="281"/>
      <c r="T5" s="281"/>
      <c r="U5" s="281"/>
      <c r="AL5" s="33"/>
      <c r="AM5" s="33"/>
    </row>
    <row r="6" spans="2:58" ht="27.75" customHeight="1" thickBot="1">
      <c r="B6" s="281"/>
      <c r="C6" s="1110" t="str">
        <f>HYPERLINK("#"&amp;"'Instructions'"&amp;"!A1","Instructions")</f>
        <v>Instructions</v>
      </c>
      <c r="D6" s="1111"/>
      <c r="E6" s="1111"/>
      <c r="F6" s="1111"/>
      <c r="G6" s="281"/>
      <c r="H6" s="1110" t="str">
        <f>HYPERLINK("#"&amp;"'Data Glossary'"&amp;"!A1","Data Glossary")</f>
        <v>Data Glossary</v>
      </c>
      <c r="I6" s="1110"/>
      <c r="J6" s="1110"/>
      <c r="K6" s="1110"/>
      <c r="L6" s="1110"/>
      <c r="M6" s="281"/>
      <c r="AB6" s="1146" t="s">
        <v>1011</v>
      </c>
      <c r="AC6" s="1147"/>
      <c r="AD6" s="1147"/>
      <c r="AE6" s="1147"/>
      <c r="AF6" s="1147"/>
      <c r="AG6" s="1148"/>
      <c r="AL6" s="33"/>
      <c r="AM6" s="33"/>
    </row>
    <row r="7" spans="2:58" ht="17.25" customHeight="1">
      <c r="B7" s="281"/>
      <c r="C7" s="281"/>
      <c r="D7" s="281"/>
      <c r="E7" s="281"/>
      <c r="F7" s="281"/>
      <c r="G7" s="281"/>
      <c r="H7" s="281"/>
      <c r="I7" s="281"/>
      <c r="J7" s="281"/>
      <c r="K7" s="281"/>
      <c r="L7" s="281"/>
      <c r="M7" s="281"/>
      <c r="AB7" s="959"/>
      <c r="AC7" s="964"/>
      <c r="AD7" s="965"/>
      <c r="AE7" s="965"/>
      <c r="AF7" s="966"/>
      <c r="AG7" s="960"/>
      <c r="AL7" s="33"/>
      <c r="AM7" s="33"/>
    </row>
    <row r="8" spans="2:58" ht="17.25" customHeight="1">
      <c r="B8" s="281"/>
      <c r="F8" s="430" t="s">
        <v>298</v>
      </c>
      <c r="G8" s="1119" t="s">
        <v>384</v>
      </c>
      <c r="H8" s="1119"/>
      <c r="I8" s="1119"/>
      <c r="J8" s="1119"/>
      <c r="K8" s="1119"/>
      <c r="L8" s="1119"/>
      <c r="M8" s="281"/>
      <c r="O8" s="417" t="s">
        <v>136</v>
      </c>
      <c r="S8" s="763" t="str">
        <f>CONCATENATE(Program_Year," EE Savings Target Format")</f>
        <v>2014 EE Savings Target Format</v>
      </c>
      <c r="T8" s="764"/>
      <c r="AB8" s="959"/>
      <c r="AC8" s="967"/>
      <c r="AD8" s="1144" t="str">
        <f>HYPERLINK(CONCATENATE("#","Notes!","A1"),"Click to Add Notes")</f>
        <v>Click to Add Notes</v>
      </c>
      <c r="AE8" s="1145"/>
      <c r="AF8" s="968"/>
      <c r="AG8" s="960"/>
      <c r="AL8" s="33"/>
      <c r="AM8" s="33"/>
    </row>
    <row r="9" spans="2:58" ht="17.25" customHeight="1" thickBot="1">
      <c r="B9" s="281"/>
      <c r="F9" s="430" t="s">
        <v>989</v>
      </c>
      <c r="G9" s="1119">
        <v>2014</v>
      </c>
      <c r="H9" s="1119"/>
      <c r="I9" s="1119"/>
      <c r="J9" s="1119"/>
      <c r="K9" s="1119"/>
      <c r="L9" s="1119"/>
      <c r="M9" s="281"/>
      <c r="O9" s="1118" t="s">
        <v>140</v>
      </c>
      <c r="P9" s="1118"/>
      <c r="S9" s="1089" t="s">
        <v>473</v>
      </c>
      <c r="T9" s="1090"/>
      <c r="U9" s="1090"/>
      <c r="V9" s="1090"/>
      <c r="W9" s="1090"/>
      <c r="X9" s="1090"/>
      <c r="Y9" s="1091"/>
      <c r="AB9" s="959"/>
      <c r="AC9" s="969"/>
      <c r="AD9" s="970"/>
      <c r="AE9" s="970"/>
      <c r="AF9" s="971"/>
      <c r="AG9" s="960"/>
      <c r="AL9" s="33"/>
      <c r="AM9" s="33"/>
    </row>
    <row r="10" spans="2:58" ht="17.25" customHeight="1" thickBot="1">
      <c r="B10" s="281"/>
      <c r="F10" s="430" t="s">
        <v>820</v>
      </c>
      <c r="G10" s="1098"/>
      <c r="H10" s="1099"/>
      <c r="I10" s="1099"/>
      <c r="J10" s="1099"/>
      <c r="K10" s="1099"/>
      <c r="L10" s="1100"/>
      <c r="M10" s="281"/>
      <c r="O10" s="416"/>
      <c r="S10" s="763" t="str">
        <f>CONCATENATE(Program_Year,IF(S9="Gross Energy Savings"," EE Gross Savings Target ("&amp;Titles!F13&amp;")",IF(S9="% of Retail Sales"," EE gross savings target as a % of retail sales"," EE Savings Target")))</f>
        <v>2014 EE Gross Savings Target (MWh)</v>
      </c>
      <c r="T10" s="764"/>
      <c r="AB10" s="961"/>
      <c r="AC10" s="962"/>
      <c r="AD10" s="962"/>
      <c r="AE10" s="962"/>
      <c r="AF10" s="962"/>
      <c r="AG10" s="963"/>
      <c r="AL10" s="33"/>
      <c r="AM10" s="33"/>
      <c r="AT10" s="983"/>
      <c r="AU10" s="983"/>
      <c r="AV10" s="983"/>
      <c r="AW10" s="983"/>
      <c r="AX10" s="983"/>
      <c r="AY10" s="983"/>
      <c r="AZ10" s="983"/>
      <c r="BA10" s="983"/>
      <c r="BB10" s="983"/>
      <c r="BC10" s="983"/>
      <c r="BD10" s="983"/>
      <c r="BE10" s="983"/>
      <c r="BF10" s="983"/>
    </row>
    <row r="11" spans="2:58" ht="17.25" customHeight="1">
      <c r="B11" s="281"/>
      <c r="F11" s="430" t="s">
        <v>990</v>
      </c>
      <c r="G11" s="1098"/>
      <c r="H11" s="1099"/>
      <c r="I11" s="1099"/>
      <c r="J11" s="1099"/>
      <c r="K11" s="1099"/>
      <c r="L11" s="1100"/>
      <c r="M11" s="281"/>
      <c r="O11" s="417" t="s">
        <v>138</v>
      </c>
      <c r="S11" s="1092">
        <v>200</v>
      </c>
      <c r="T11" s="1093"/>
      <c r="U11" s="1093"/>
      <c r="V11" s="1093"/>
      <c r="W11" s="1093"/>
      <c r="X11" s="1093"/>
      <c r="Y11" s="1094"/>
      <c r="AL11" s="33"/>
      <c r="AM11" s="33"/>
      <c r="AT11" s="983"/>
      <c r="AU11" s="983"/>
      <c r="AV11" s="983"/>
      <c r="AW11" s="983"/>
      <c r="AX11" s="983"/>
      <c r="AY11" s="983"/>
      <c r="AZ11" s="983"/>
      <c r="BA11" s="983"/>
      <c r="BB11" s="983"/>
      <c r="BC11" s="983"/>
      <c r="BD11" s="983"/>
      <c r="BE11" s="983"/>
      <c r="BF11" s="983"/>
    </row>
    <row r="12" spans="2:58" ht="17.25" customHeight="1">
      <c r="B12" s="281"/>
      <c r="F12" s="430" t="s">
        <v>991</v>
      </c>
      <c r="G12" s="1120"/>
      <c r="H12" s="1121"/>
      <c r="I12" s="1121"/>
      <c r="J12" s="1121"/>
      <c r="K12" s="1121"/>
      <c r="L12" s="1122"/>
      <c r="M12" s="281"/>
      <c r="O12" s="1118" t="s">
        <v>1</v>
      </c>
      <c r="P12" s="1118"/>
      <c r="S12" s="763" t="str">
        <f>CONCATENATE("Target baseline retail sales ("&amp;Titles!F13&amp;")")</f>
        <v>Target baseline retail sales (MWh)</v>
      </c>
      <c r="AL12" s="33"/>
      <c r="AM12" s="33"/>
      <c r="AT12" s="983"/>
      <c r="AU12" s="983"/>
      <c r="AV12" s="983"/>
      <c r="AW12" s="983"/>
      <c r="AX12" s="983"/>
      <c r="AY12" s="983"/>
      <c r="AZ12" s="983"/>
      <c r="BA12" s="983"/>
      <c r="BB12" s="983"/>
      <c r="BC12" s="983"/>
      <c r="BD12" s="983"/>
      <c r="BE12" s="983"/>
      <c r="BF12" s="983"/>
    </row>
    <row r="13" spans="2:58" ht="17.25" customHeight="1">
      <c r="B13" s="281"/>
      <c r="F13" s="430" t="s">
        <v>3</v>
      </c>
      <c r="G13" s="1098"/>
      <c r="H13" s="1099"/>
      <c r="I13" s="1099"/>
      <c r="J13" s="1099"/>
      <c r="K13" s="1099"/>
      <c r="L13" s="1100"/>
      <c r="M13" s="281"/>
      <c r="O13" s="417" t="str">
        <f>IF(O12="Other","Other Fuel Type","")</f>
        <v/>
      </c>
      <c r="S13" s="1095">
        <v>26800</v>
      </c>
      <c r="T13" s="1096"/>
      <c r="U13" s="1096"/>
      <c r="V13" s="1096"/>
      <c r="W13" s="1096"/>
      <c r="X13" s="1096"/>
      <c r="Y13" s="1097"/>
      <c r="AL13" s="33"/>
      <c r="AM13" s="33"/>
      <c r="AT13" s="983"/>
      <c r="AU13" s="983"/>
      <c r="AV13" s="983"/>
      <c r="AW13" s="983"/>
      <c r="AX13" s="983"/>
      <c r="AY13" s="983"/>
      <c r="AZ13" s="983"/>
      <c r="BA13" s="983"/>
      <c r="BB13" s="983"/>
      <c r="BC13" s="983"/>
      <c r="BD13" s="983"/>
      <c r="BE13" s="983"/>
      <c r="BF13" s="983"/>
    </row>
    <row r="14" spans="2:58" ht="17.25" customHeight="1">
      <c r="B14" s="281"/>
      <c r="F14" s="430" t="s">
        <v>4</v>
      </c>
      <c r="G14" s="1098"/>
      <c r="H14" s="1099"/>
      <c r="I14" s="1099"/>
      <c r="J14" s="1099"/>
      <c r="K14" s="1099"/>
      <c r="L14" s="1100"/>
      <c r="M14" s="281"/>
      <c r="O14" s="1126"/>
      <c r="P14" s="1126"/>
      <c r="S14" s="763" t="s">
        <v>988</v>
      </c>
      <c r="AL14" s="33"/>
      <c r="AM14" s="33"/>
      <c r="AS14" s="983"/>
      <c r="AT14" s="983"/>
      <c r="AU14" s="983"/>
      <c r="AV14" s="983"/>
      <c r="AW14" s="983"/>
      <c r="AX14" s="983"/>
      <c r="AY14" s="983"/>
      <c r="AZ14" s="983"/>
      <c r="BA14" s="983"/>
      <c r="BB14" s="983"/>
      <c r="BC14" s="983"/>
      <c r="BD14" s="983"/>
      <c r="BE14" s="983"/>
      <c r="BF14" s="983"/>
    </row>
    <row r="15" spans="2:58" ht="17.25" customHeight="1">
      <c r="B15" s="281"/>
      <c r="C15" s="281"/>
      <c r="E15" s="281"/>
      <c r="F15" s="430" t="s">
        <v>5</v>
      </c>
      <c r="G15" s="1098"/>
      <c r="H15" s="1099"/>
      <c r="I15" s="1099"/>
      <c r="J15" s="1099"/>
      <c r="K15" s="1099"/>
      <c r="L15" s="1100"/>
      <c r="M15" s="281"/>
      <c r="S15" s="1088"/>
      <c r="T15" s="1088"/>
      <c r="U15" s="1088"/>
      <c r="V15" s="1088"/>
      <c r="W15" s="1088"/>
      <c r="X15" s="1088"/>
      <c r="Y15" s="1088"/>
      <c r="AL15" s="33"/>
      <c r="AM15" s="33"/>
      <c r="AS15" s="983"/>
      <c r="AT15" s="983"/>
      <c r="AU15" s="983"/>
      <c r="AV15" s="983"/>
      <c r="AW15" s="983"/>
      <c r="AX15" s="983"/>
      <c r="AY15" s="983"/>
      <c r="AZ15" s="983"/>
      <c r="BA15" s="983"/>
      <c r="BB15" s="983"/>
      <c r="BC15" s="983"/>
      <c r="BD15" s="983"/>
      <c r="BE15" s="983"/>
      <c r="BF15" s="983"/>
    </row>
    <row r="16" spans="2:58" ht="17.25" customHeight="1">
      <c r="B16" s="281"/>
      <c r="C16" s="281"/>
      <c r="D16" s="431" t="str">
        <f>IF(O9="Single Fuel","","NOTE: Separate workbooks are needed for each fuel")</f>
        <v/>
      </c>
      <c r="E16" s="281"/>
      <c r="F16" s="281"/>
      <c r="G16" s="281"/>
      <c r="H16" s="281"/>
      <c r="I16" s="281"/>
      <c r="J16" s="281"/>
      <c r="K16" s="281"/>
      <c r="L16" s="281"/>
      <c r="M16" s="281"/>
      <c r="AL16" s="33"/>
      <c r="AM16" s="33"/>
      <c r="AS16" s="983"/>
      <c r="AT16" s="983"/>
      <c r="AU16" s="983"/>
      <c r="AV16" s="983"/>
      <c r="AW16" s="983"/>
      <c r="AX16" s="983"/>
      <c r="AY16" s="983"/>
      <c r="AZ16" s="983"/>
      <c r="BA16" s="983"/>
      <c r="BB16" s="983"/>
      <c r="BC16" s="983"/>
      <c r="BD16" s="983"/>
      <c r="BE16" s="983"/>
      <c r="BF16" s="983"/>
    </row>
    <row r="17" spans="2:58" ht="14.25" customHeight="1" thickBot="1">
      <c r="B17" s="281"/>
      <c r="C17" s="281"/>
      <c r="D17" s="281"/>
      <c r="E17" s="281"/>
      <c r="F17" s="281"/>
      <c r="G17" s="281"/>
      <c r="H17" s="281"/>
      <c r="I17" s="281"/>
      <c r="J17" s="281"/>
      <c r="K17" s="281"/>
      <c r="L17" s="281"/>
      <c r="M17" s="281"/>
      <c r="AL17" s="180"/>
      <c r="AM17" s="33"/>
      <c r="AS17" s="983"/>
      <c r="AT17" s="983"/>
      <c r="AU17" s="983"/>
      <c r="AV17" s="983"/>
      <c r="AW17" s="983"/>
      <c r="AX17" s="983"/>
      <c r="AY17" s="983"/>
      <c r="AZ17" s="983"/>
      <c r="BA17" s="983"/>
      <c r="BB17" s="983"/>
      <c r="BC17" s="983"/>
      <c r="BD17" s="983"/>
      <c r="BE17" s="983"/>
      <c r="BF17" s="983"/>
    </row>
    <row r="18" spans="2:58" ht="29.25" customHeight="1">
      <c r="B18" s="281"/>
      <c r="C18" s="1123" t="s">
        <v>1014</v>
      </c>
      <c r="D18" s="1124"/>
      <c r="E18" s="1124"/>
      <c r="F18" s="1124"/>
      <c r="G18" s="1124"/>
      <c r="H18" s="1124"/>
      <c r="I18" s="1124"/>
      <c r="J18" s="1124"/>
      <c r="K18" s="1124"/>
      <c r="L18" s="1124"/>
      <c r="M18" s="1124"/>
      <c r="N18" s="1124"/>
      <c r="O18" s="1124"/>
      <c r="P18" s="1124"/>
      <c r="Q18" s="1124"/>
      <c r="R18" s="1124"/>
      <c r="S18" s="1124"/>
      <c r="T18" s="1124"/>
      <c r="U18" s="1124"/>
      <c r="V18" s="1124"/>
      <c r="W18" s="1124"/>
      <c r="X18" s="1124"/>
      <c r="Y18" s="1124"/>
      <c r="Z18" s="1124"/>
      <c r="AA18" s="1124"/>
      <c r="AB18" s="1124"/>
      <c r="AC18" s="1124"/>
      <c r="AD18" s="1125"/>
      <c r="AS18" s="983"/>
      <c r="AT18" s="983"/>
      <c r="AU18" s="983"/>
      <c r="AV18" s="983"/>
      <c r="AW18" s="983"/>
      <c r="AX18" s="983"/>
      <c r="AY18" s="983"/>
      <c r="AZ18" s="983"/>
      <c r="BA18" s="983"/>
      <c r="BB18" s="983"/>
      <c r="BC18" s="983"/>
      <c r="BD18" s="983"/>
      <c r="BE18" s="983"/>
      <c r="BF18" s="983"/>
    </row>
    <row r="19" spans="2:58" ht="23.4" thickBot="1">
      <c r="B19" s="281"/>
      <c r="C19" s="1103" t="s">
        <v>741</v>
      </c>
      <c r="D19" s="1104"/>
      <c r="E19" s="1104"/>
      <c r="F19" s="1104"/>
      <c r="G19" s="1104"/>
      <c r="H19" s="1104"/>
      <c r="I19" s="1104"/>
      <c r="J19" s="1104"/>
      <c r="K19" s="1104"/>
      <c r="L19" s="1104"/>
      <c r="M19" s="1104"/>
      <c r="N19" s="1104"/>
      <c r="O19" s="1104"/>
      <c r="P19" s="1104"/>
      <c r="Q19" s="1104"/>
      <c r="R19" s="1104"/>
      <c r="S19" s="1104"/>
      <c r="T19" s="1104"/>
      <c r="U19" s="1104"/>
      <c r="V19" s="1104"/>
      <c r="W19" s="1104"/>
      <c r="X19" s="1104"/>
      <c r="Y19" s="1104"/>
      <c r="Z19" s="1104"/>
      <c r="AA19" s="1104"/>
      <c r="AB19" s="1104"/>
      <c r="AC19" s="1104"/>
      <c r="AD19" s="1105"/>
      <c r="AS19" s="983"/>
      <c r="AT19" s="983"/>
      <c r="AU19" s="983"/>
      <c r="AV19" s="1087"/>
      <c r="AW19" s="1087"/>
      <c r="AX19" s="1087"/>
      <c r="AY19" s="1087"/>
      <c r="AZ19" s="1087"/>
      <c r="BA19" s="1087"/>
      <c r="BB19" s="1087"/>
      <c r="BC19" s="1087"/>
      <c r="BD19" s="983"/>
      <c r="BE19" s="983"/>
      <c r="BF19" s="983"/>
    </row>
    <row r="20" spans="2:58" ht="15.6">
      <c r="B20" s="287"/>
      <c r="C20" s="898" t="s">
        <v>306</v>
      </c>
      <c r="D20" s="899"/>
      <c r="E20" s="899"/>
      <c r="F20" s="899"/>
      <c r="G20" s="899"/>
      <c r="H20" s="899"/>
      <c r="I20" s="899"/>
      <c r="J20" s="899"/>
      <c r="K20" s="899"/>
      <c r="L20" s="899"/>
      <c r="M20" s="899"/>
      <c r="N20" s="1106" t="s">
        <v>734</v>
      </c>
      <c r="O20" s="1107"/>
      <c r="P20" s="1107"/>
      <c r="Q20" s="1107"/>
      <c r="R20" s="1107"/>
      <c r="S20" s="1107"/>
      <c r="T20" s="1107"/>
      <c r="U20" s="1108"/>
      <c r="V20" s="1106" t="s">
        <v>899</v>
      </c>
      <c r="W20" s="1107"/>
      <c r="X20" s="1107"/>
      <c r="Y20" s="1107"/>
      <c r="Z20" s="1107"/>
      <c r="AA20" s="1107"/>
      <c r="AB20" s="1107"/>
      <c r="AC20" s="1107"/>
      <c r="AD20" s="1108"/>
      <c r="AM20" s="33"/>
      <c r="AS20" s="983"/>
      <c r="AT20" s="983"/>
      <c r="AU20" s="983"/>
      <c r="AV20" s="1087"/>
      <c r="AW20" s="1087"/>
      <c r="AX20" s="1087"/>
      <c r="AY20" s="1087"/>
      <c r="AZ20" s="1087"/>
      <c r="BA20" s="1087"/>
      <c r="BB20" s="1087"/>
      <c r="BC20" s="1087"/>
      <c r="BD20" s="983"/>
      <c r="BE20" s="983"/>
      <c r="BF20" s="983"/>
    </row>
    <row r="21" spans="2:58" ht="18.75" customHeight="1">
      <c r="B21" s="289"/>
      <c r="C21" s="900"/>
      <c r="D21" s="901" t="s">
        <v>665</v>
      </c>
      <c r="E21" s="901"/>
      <c r="F21" s="902"/>
      <c r="G21" s="902"/>
      <c r="H21" s="902"/>
      <c r="I21" s="902"/>
      <c r="J21" s="902"/>
      <c r="K21" s="902"/>
      <c r="L21" s="902"/>
      <c r="M21" s="902"/>
      <c r="N21" s="1101"/>
      <c r="O21" s="1102"/>
      <c r="P21" s="1102"/>
      <c r="Q21" s="1102"/>
      <c r="R21" s="1102"/>
      <c r="S21" s="1102"/>
      <c r="T21" s="1102"/>
      <c r="U21" s="1109"/>
      <c r="V21" s="1101"/>
      <c r="W21" s="1102"/>
      <c r="X21" s="1102"/>
      <c r="Y21" s="1102"/>
      <c r="Z21" s="1102"/>
      <c r="AA21" s="1102"/>
      <c r="AB21" s="1102"/>
      <c r="AC21" s="1102"/>
      <c r="AD21" s="1109"/>
      <c r="AS21" s="983"/>
      <c r="AT21" s="983"/>
      <c r="AU21" s="983"/>
      <c r="AV21" s="1087"/>
      <c r="AW21" s="985" t="s">
        <v>307</v>
      </c>
      <c r="AX21" s="985"/>
      <c r="AY21" s="985" t="s">
        <v>316</v>
      </c>
      <c r="AZ21" s="985" t="s">
        <v>317</v>
      </c>
      <c r="BA21" s="984"/>
      <c r="BB21" s="984"/>
      <c r="BC21" s="984"/>
      <c r="BD21" s="897"/>
      <c r="BE21" s="983"/>
      <c r="BF21" s="983"/>
    </row>
    <row r="22" spans="2:58" ht="15.75" customHeight="1">
      <c r="B22" s="289"/>
      <c r="C22" s="900"/>
      <c r="D22" s="901" t="s">
        <v>733</v>
      </c>
      <c r="E22" s="901"/>
      <c r="F22" s="902"/>
      <c r="G22" s="902"/>
      <c r="H22" s="902"/>
      <c r="I22" s="902"/>
      <c r="J22" s="902"/>
      <c r="K22" s="902"/>
      <c r="L22" s="902"/>
      <c r="M22" s="902"/>
      <c r="N22" s="900"/>
      <c r="O22" s="901" t="s">
        <v>285</v>
      </c>
      <c r="P22" s="901"/>
      <c r="Q22" s="901"/>
      <c r="R22" s="901"/>
      <c r="S22" s="901"/>
      <c r="T22" s="901"/>
      <c r="U22" s="903"/>
      <c r="V22" s="900"/>
      <c r="W22" s="901" t="s">
        <v>285</v>
      </c>
      <c r="X22" s="901"/>
      <c r="Y22" s="901"/>
      <c r="Z22" s="901"/>
      <c r="AA22" s="904"/>
      <c r="AB22" s="904"/>
      <c r="AC22" s="905"/>
      <c r="AD22" s="906"/>
      <c r="AS22" s="983"/>
      <c r="AT22" s="983"/>
      <c r="AU22" s="983"/>
      <c r="AV22" s="1087"/>
      <c r="AW22" s="985" t="s">
        <v>308</v>
      </c>
      <c r="AX22" s="985" t="s">
        <v>309</v>
      </c>
      <c r="AY22" s="985">
        <v>1</v>
      </c>
      <c r="AZ22" s="984" t="str">
        <f>IF(AY22=1,"Net",IF(AY22=2,"Gross","Unchecked"))</f>
        <v>Net</v>
      </c>
      <c r="BA22" s="984" t="s">
        <v>640</v>
      </c>
      <c r="BB22" s="984"/>
      <c r="BC22" s="984"/>
      <c r="BD22" s="897"/>
      <c r="BE22" s="983"/>
      <c r="BF22" s="983"/>
    </row>
    <row r="23" spans="2:58" ht="18" customHeight="1">
      <c r="B23" s="289"/>
      <c r="C23" s="1101" t="s">
        <v>898</v>
      </c>
      <c r="D23" s="1102"/>
      <c r="E23" s="1102"/>
      <c r="F23" s="1102"/>
      <c r="G23" s="1102"/>
      <c r="H23" s="1102"/>
      <c r="I23" s="1102"/>
      <c r="J23" s="1102"/>
      <c r="K23" s="1102"/>
      <c r="L23" s="1102"/>
      <c r="M23" s="1102"/>
      <c r="N23" s="900"/>
      <c r="O23" s="901" t="s">
        <v>41</v>
      </c>
      <c r="P23" s="901"/>
      <c r="Q23" s="901"/>
      <c r="R23" s="901"/>
      <c r="S23" s="901"/>
      <c r="T23" s="901"/>
      <c r="U23" s="903"/>
      <c r="V23" s="900"/>
      <c r="W23" s="901" t="s">
        <v>41</v>
      </c>
      <c r="X23" s="901"/>
      <c r="Y23" s="901"/>
      <c r="Z23" s="901"/>
      <c r="AA23" s="904"/>
      <c r="AB23" s="904"/>
      <c r="AC23" s="905"/>
      <c r="AD23" s="903"/>
      <c r="AS23" s="983"/>
      <c r="AT23" s="983"/>
      <c r="AU23" s="983"/>
      <c r="AV23" s="1087"/>
      <c r="AW23" s="985" t="s">
        <v>310</v>
      </c>
      <c r="AX23" s="986" t="s">
        <v>311</v>
      </c>
      <c r="AY23" s="985">
        <v>2</v>
      </c>
      <c r="AZ23" s="984" t="str">
        <f>IF(AY23=1,"Portfolio",IF(AY23=2,"Program","Unchecked"))</f>
        <v>Program</v>
      </c>
      <c r="BA23" s="984" t="s">
        <v>640</v>
      </c>
      <c r="BB23" s="984"/>
      <c r="BC23" s="984"/>
      <c r="BD23" s="897"/>
      <c r="BE23" s="983"/>
      <c r="BF23" s="983"/>
    </row>
    <row r="24" spans="2:58" ht="15.75" customHeight="1">
      <c r="B24" s="289"/>
      <c r="C24" s="1101"/>
      <c r="D24" s="1102"/>
      <c r="E24" s="1102"/>
      <c r="F24" s="1102"/>
      <c r="G24" s="1102"/>
      <c r="H24" s="1102"/>
      <c r="I24" s="1102"/>
      <c r="J24" s="1102"/>
      <c r="K24" s="1102"/>
      <c r="L24" s="1102"/>
      <c r="M24" s="1102"/>
      <c r="N24" s="918"/>
      <c r="O24" s="910"/>
      <c r="P24" s="910"/>
      <c r="Q24" s="910"/>
      <c r="R24" s="910"/>
      <c r="S24" s="910"/>
      <c r="T24" s="910"/>
      <c r="U24" s="911"/>
      <c r="V24" s="1101" t="s">
        <v>981</v>
      </c>
      <c r="W24" s="1102"/>
      <c r="X24" s="1102"/>
      <c r="Y24" s="1102"/>
      <c r="Z24" s="1102"/>
      <c r="AA24" s="1102"/>
      <c r="AB24" s="1102"/>
      <c r="AC24" s="1102"/>
      <c r="AD24" s="1109"/>
      <c r="AS24" s="983"/>
      <c r="AT24" s="983"/>
      <c r="AU24" s="983"/>
      <c r="AV24" s="1087"/>
      <c r="AW24" s="985" t="s">
        <v>636</v>
      </c>
      <c r="AX24" s="986" t="s">
        <v>55</v>
      </c>
      <c r="AY24" s="985" t="b">
        <v>1</v>
      </c>
      <c r="AZ24" s="984">
        <f>IF(AY24=FALSE,0,IF(AY24=TRUE,1,0))</f>
        <v>1</v>
      </c>
      <c r="BA24" s="984" t="s">
        <v>641</v>
      </c>
      <c r="BB24" s="984"/>
      <c r="BC24" s="984"/>
      <c r="BD24" s="897"/>
      <c r="BE24" s="983"/>
      <c r="BF24" s="983"/>
    </row>
    <row r="25" spans="2:58" ht="15.75" customHeight="1">
      <c r="B25" s="289"/>
      <c r="C25" s="907"/>
      <c r="D25" s="901" t="s">
        <v>285</v>
      </c>
      <c r="E25" s="901"/>
      <c r="F25" s="901"/>
      <c r="G25" s="908"/>
      <c r="H25" s="908"/>
      <c r="I25" s="908"/>
      <c r="J25" s="908"/>
      <c r="K25" s="908"/>
      <c r="L25" s="908"/>
      <c r="M25" s="908"/>
      <c r="N25" s="1101" t="s">
        <v>751</v>
      </c>
      <c r="O25" s="1102"/>
      <c r="P25" s="1102"/>
      <c r="Q25" s="1102"/>
      <c r="R25" s="1102"/>
      <c r="S25" s="1102"/>
      <c r="T25" s="1102"/>
      <c r="U25" s="1109"/>
      <c r="V25" s="1101"/>
      <c r="W25" s="1102"/>
      <c r="X25" s="1102"/>
      <c r="Y25" s="1102"/>
      <c r="Z25" s="1102"/>
      <c r="AA25" s="1102"/>
      <c r="AB25" s="1102"/>
      <c r="AC25" s="1102"/>
      <c r="AD25" s="1109"/>
      <c r="AS25" s="983"/>
      <c r="AT25" s="983"/>
      <c r="AU25" s="983"/>
      <c r="AV25" s="1087"/>
      <c r="AW25" s="985" t="s">
        <v>637</v>
      </c>
      <c r="AX25" s="987" t="s">
        <v>243</v>
      </c>
      <c r="AY25" s="987" t="b">
        <v>1</v>
      </c>
      <c r="AZ25" s="984">
        <f t="shared" ref="AZ25:AZ27" si="0">IF(AY25=FALSE,0,IF(AY25=TRUE,1,0))</f>
        <v>1</v>
      </c>
      <c r="BA25" s="984" t="s">
        <v>641</v>
      </c>
      <c r="BB25" s="984"/>
      <c r="BC25" s="984"/>
      <c r="BD25" s="897"/>
      <c r="BE25" s="983"/>
      <c r="BF25" s="983"/>
    </row>
    <row r="26" spans="2:58" ht="15.6">
      <c r="B26" s="289"/>
      <c r="C26" s="907"/>
      <c r="D26" s="901" t="s">
        <v>41</v>
      </c>
      <c r="E26" s="901"/>
      <c r="F26" s="901"/>
      <c r="G26" s="908"/>
      <c r="H26" s="908"/>
      <c r="I26" s="908"/>
      <c r="J26" s="908"/>
      <c r="K26" s="908"/>
      <c r="L26" s="908"/>
      <c r="M26" s="908"/>
      <c r="N26" s="900"/>
      <c r="O26" s="901" t="s">
        <v>285</v>
      </c>
      <c r="P26" s="901"/>
      <c r="Q26" s="901"/>
      <c r="R26" s="901"/>
      <c r="S26" s="901"/>
      <c r="T26" s="901"/>
      <c r="U26" s="903"/>
      <c r="V26" s="900"/>
      <c r="W26" s="901" t="s">
        <v>285</v>
      </c>
      <c r="X26" s="901"/>
      <c r="Y26" s="908"/>
      <c r="Z26" s="908"/>
      <c r="AA26" s="908"/>
      <c r="AB26" s="908"/>
      <c r="AC26" s="908"/>
      <c r="AD26" s="909"/>
      <c r="AS26" s="983"/>
      <c r="AT26" s="983"/>
      <c r="AU26" s="983"/>
      <c r="AV26" s="1087"/>
      <c r="AW26" s="985" t="s">
        <v>638</v>
      </c>
      <c r="AX26" s="987" t="s">
        <v>256</v>
      </c>
      <c r="AY26" s="987" t="b">
        <v>1</v>
      </c>
      <c r="AZ26" s="984">
        <f t="shared" si="0"/>
        <v>1</v>
      </c>
      <c r="BA26" s="984" t="s">
        <v>641</v>
      </c>
      <c r="BB26" s="984"/>
      <c r="BC26" s="984"/>
      <c r="BD26" s="897"/>
      <c r="BE26" s="983"/>
      <c r="BF26" s="983"/>
    </row>
    <row r="27" spans="2:58" ht="15.75" customHeight="1">
      <c r="B27" s="289"/>
      <c r="C27" s="1129" t="s">
        <v>833</v>
      </c>
      <c r="D27" s="1130"/>
      <c r="E27" s="1130"/>
      <c r="F27" s="1130"/>
      <c r="G27" s="1130"/>
      <c r="H27" s="1130"/>
      <c r="I27" s="1130"/>
      <c r="J27" s="1130"/>
      <c r="K27" s="1130"/>
      <c r="L27" s="1130"/>
      <c r="M27" s="1130"/>
      <c r="N27" s="900"/>
      <c r="O27" s="901" t="s">
        <v>41</v>
      </c>
      <c r="P27" s="901"/>
      <c r="Q27" s="901"/>
      <c r="R27" s="901"/>
      <c r="S27" s="901"/>
      <c r="T27" s="901"/>
      <c r="U27" s="903"/>
      <c r="V27" s="900"/>
      <c r="W27" s="901" t="s">
        <v>41</v>
      </c>
      <c r="X27" s="910"/>
      <c r="Y27" s="910"/>
      <c r="Z27" s="910"/>
      <c r="AA27" s="910"/>
      <c r="AB27" s="910"/>
      <c r="AC27" s="910"/>
      <c r="AD27" s="911"/>
      <c r="AS27" s="983"/>
      <c r="AT27" s="983"/>
      <c r="AU27" s="983"/>
      <c r="AV27" s="1087"/>
      <c r="AW27" s="985" t="s">
        <v>639</v>
      </c>
      <c r="AX27" s="987" t="s">
        <v>252</v>
      </c>
      <c r="AY27" s="987" t="b">
        <v>1</v>
      </c>
      <c r="AZ27" s="984">
        <f t="shared" si="0"/>
        <v>1</v>
      </c>
      <c r="BA27" s="984" t="s">
        <v>641</v>
      </c>
      <c r="BB27" s="984"/>
      <c r="BC27" s="984"/>
      <c r="BD27" s="897"/>
      <c r="BE27" s="983"/>
      <c r="BF27" s="983"/>
    </row>
    <row r="28" spans="2:58" ht="18" customHeight="1">
      <c r="B28" s="289"/>
      <c r="C28" s="1129"/>
      <c r="D28" s="1130"/>
      <c r="E28" s="1130"/>
      <c r="F28" s="1130"/>
      <c r="G28" s="1130"/>
      <c r="H28" s="1130"/>
      <c r="I28" s="1130"/>
      <c r="J28" s="1130"/>
      <c r="K28" s="1130"/>
      <c r="L28" s="1130"/>
      <c r="M28" s="1130"/>
      <c r="N28" s="1101" t="s">
        <v>633</v>
      </c>
      <c r="O28" s="1102"/>
      <c r="P28" s="1102"/>
      <c r="Q28" s="1102"/>
      <c r="R28" s="1102"/>
      <c r="S28" s="1102"/>
      <c r="T28" s="1102"/>
      <c r="U28" s="1109"/>
      <c r="V28" s="973" t="s">
        <v>987</v>
      </c>
      <c r="W28" s="910"/>
      <c r="X28" s="910"/>
      <c r="Y28" s="910"/>
      <c r="Z28" s="910"/>
      <c r="AA28" s="910"/>
      <c r="AB28" s="910"/>
      <c r="AC28" s="910"/>
      <c r="AD28" s="911"/>
      <c r="AS28" s="983"/>
      <c r="AT28" s="983"/>
      <c r="AU28" s="983"/>
      <c r="AV28" s="1087"/>
      <c r="AW28" s="985" t="s">
        <v>312</v>
      </c>
      <c r="AX28" s="986" t="s">
        <v>297</v>
      </c>
      <c r="AY28" s="985">
        <v>1</v>
      </c>
      <c r="AZ28" s="984" t="str">
        <f t="shared" ref="AZ28:AZ39" si="1">IF(AY28=1,"Yes",IF(AY28=2,"No","Unchecked"))</f>
        <v>Yes</v>
      </c>
      <c r="BA28" s="984" t="s">
        <v>640</v>
      </c>
      <c r="BB28" s="984"/>
      <c r="BC28" s="984"/>
      <c r="BD28" s="897"/>
      <c r="BE28" s="983"/>
      <c r="BF28" s="983"/>
    </row>
    <row r="29" spans="2:58" ht="15.75" customHeight="1">
      <c r="B29" s="289"/>
      <c r="C29" s="900"/>
      <c r="D29" s="901" t="s">
        <v>803</v>
      </c>
      <c r="E29" s="901"/>
      <c r="F29" s="901"/>
      <c r="G29" s="901"/>
      <c r="H29" s="901"/>
      <c r="I29" s="901"/>
      <c r="J29" s="901"/>
      <c r="K29" s="901"/>
      <c r="L29" s="901"/>
      <c r="M29" s="901"/>
      <c r="N29" s="1101"/>
      <c r="O29" s="1102"/>
      <c r="P29" s="1102"/>
      <c r="Q29" s="1102"/>
      <c r="R29" s="1102"/>
      <c r="S29" s="1102"/>
      <c r="T29" s="1102"/>
      <c r="U29" s="1109"/>
      <c r="V29" s="900"/>
      <c r="W29" s="901" t="s">
        <v>285</v>
      </c>
      <c r="X29" s="908"/>
      <c r="Y29" s="901"/>
      <c r="Z29" s="901"/>
      <c r="AA29" s="905"/>
      <c r="AB29" s="905"/>
      <c r="AC29" s="905"/>
      <c r="AD29" s="903"/>
      <c r="AS29" s="983"/>
      <c r="AT29" s="983"/>
      <c r="AU29" s="983"/>
      <c r="AV29" s="1087"/>
      <c r="AW29" s="985" t="s">
        <v>313</v>
      </c>
      <c r="AX29" s="986" t="s">
        <v>61</v>
      </c>
      <c r="AY29" s="987">
        <v>1</v>
      </c>
      <c r="AZ29" s="984" t="str">
        <f t="shared" si="1"/>
        <v>Yes</v>
      </c>
      <c r="BA29" s="984" t="s">
        <v>640</v>
      </c>
      <c r="BB29" s="984"/>
      <c r="BC29" s="984"/>
      <c r="BD29" s="897"/>
      <c r="BE29" s="983"/>
      <c r="BF29" s="983"/>
    </row>
    <row r="30" spans="2:58" ht="18.75" customHeight="1">
      <c r="B30" s="289"/>
      <c r="C30" s="900"/>
      <c r="D30" s="901" t="s">
        <v>100</v>
      </c>
      <c r="E30" s="901"/>
      <c r="F30" s="901"/>
      <c r="G30" s="901"/>
      <c r="H30" s="901"/>
      <c r="I30" s="901"/>
      <c r="J30" s="901"/>
      <c r="K30" s="901"/>
      <c r="L30" s="901"/>
      <c r="M30" s="901"/>
      <c r="N30" s="912"/>
      <c r="O30" s="901" t="s">
        <v>285</v>
      </c>
      <c r="P30" s="901"/>
      <c r="Q30" s="901"/>
      <c r="R30" s="901"/>
      <c r="S30" s="901"/>
      <c r="T30" s="901"/>
      <c r="U30" s="903"/>
      <c r="V30" s="900"/>
      <c r="W30" s="901" t="s">
        <v>41</v>
      </c>
      <c r="X30" s="908"/>
      <c r="Y30" s="908"/>
      <c r="Z30" s="908"/>
      <c r="AA30" s="908"/>
      <c r="AB30" s="908"/>
      <c r="AC30" s="908"/>
      <c r="AD30" s="909"/>
      <c r="AS30" s="983"/>
      <c r="AT30" s="983"/>
      <c r="AU30" s="983"/>
      <c r="AV30" s="1087"/>
      <c r="AW30" s="985" t="s">
        <v>318</v>
      </c>
      <c r="AX30" s="986" t="s">
        <v>320</v>
      </c>
      <c r="AY30" s="987">
        <v>1</v>
      </c>
      <c r="AZ30" s="984" t="str">
        <f t="shared" si="1"/>
        <v>Yes</v>
      </c>
      <c r="BA30" s="984" t="s">
        <v>642</v>
      </c>
      <c r="BB30" s="984"/>
      <c r="BC30" s="984"/>
      <c r="BD30" s="897"/>
      <c r="BE30" s="983"/>
      <c r="BF30" s="983"/>
    </row>
    <row r="31" spans="2:58" ht="16.5" customHeight="1">
      <c r="B31" s="289"/>
      <c r="C31" s="1101" t="s">
        <v>632</v>
      </c>
      <c r="D31" s="1102"/>
      <c r="E31" s="1102"/>
      <c r="F31" s="1102"/>
      <c r="G31" s="1102"/>
      <c r="H31" s="1102"/>
      <c r="I31" s="1102"/>
      <c r="J31" s="1102"/>
      <c r="K31" s="1102"/>
      <c r="L31" s="1102"/>
      <c r="M31" s="1102"/>
      <c r="N31" s="900"/>
      <c r="O31" s="901" t="s">
        <v>41</v>
      </c>
      <c r="P31" s="901"/>
      <c r="Q31" s="901"/>
      <c r="R31" s="901"/>
      <c r="S31" s="901"/>
      <c r="T31" s="901"/>
      <c r="U31" s="903"/>
      <c r="V31" s="913"/>
      <c r="W31" s="914"/>
      <c r="X31" s="914"/>
      <c r="Y31" s="914"/>
      <c r="Z31" s="914"/>
      <c r="AA31" s="914"/>
      <c r="AB31" s="914"/>
      <c r="AC31" s="914"/>
      <c r="AD31" s="915"/>
      <c r="AS31" s="983"/>
      <c r="AT31" s="983"/>
      <c r="AU31" s="983"/>
      <c r="AV31" s="1087"/>
      <c r="AW31" s="985" t="s">
        <v>319</v>
      </c>
      <c r="AX31" s="986" t="s">
        <v>634</v>
      </c>
      <c r="AY31" s="985">
        <v>1</v>
      </c>
      <c r="AZ31" s="984" t="str">
        <f t="shared" si="1"/>
        <v>Yes</v>
      </c>
      <c r="BA31" s="984" t="s">
        <v>640</v>
      </c>
      <c r="BB31" s="984"/>
      <c r="BC31" s="984"/>
      <c r="BD31" s="897"/>
      <c r="BE31" s="983"/>
      <c r="BF31" s="983"/>
    </row>
    <row r="32" spans="2:58" ht="15.75" customHeight="1">
      <c r="B32" s="287"/>
      <c r="C32" s="1101"/>
      <c r="D32" s="1102"/>
      <c r="E32" s="1102"/>
      <c r="F32" s="1102"/>
      <c r="G32" s="1102"/>
      <c r="H32" s="1102"/>
      <c r="I32" s="1102"/>
      <c r="J32" s="1102"/>
      <c r="K32" s="1102"/>
      <c r="L32" s="1102"/>
      <c r="M32" s="1102"/>
      <c r="N32" s="1101" t="s">
        <v>845</v>
      </c>
      <c r="O32" s="1102"/>
      <c r="P32" s="1102"/>
      <c r="Q32" s="1102"/>
      <c r="R32" s="1102"/>
      <c r="S32" s="1102"/>
      <c r="T32" s="1102"/>
      <c r="U32" s="1109"/>
      <c r="V32" s="913"/>
      <c r="W32" s="914"/>
      <c r="X32" s="914"/>
      <c r="Y32" s="914"/>
      <c r="Z32" s="914"/>
      <c r="AA32" s="914"/>
      <c r="AB32" s="914"/>
      <c r="AC32" s="914"/>
      <c r="AD32" s="915"/>
      <c r="AS32" s="983"/>
      <c r="AT32" s="983"/>
      <c r="AU32" s="983"/>
      <c r="AV32" s="1087"/>
      <c r="AW32" s="985" t="s">
        <v>321</v>
      </c>
      <c r="AX32" s="986" t="s">
        <v>305</v>
      </c>
      <c r="AY32" s="985">
        <v>2</v>
      </c>
      <c r="AZ32" s="984" t="str">
        <f t="shared" si="1"/>
        <v>No</v>
      </c>
      <c r="BA32" s="984" t="s">
        <v>643</v>
      </c>
      <c r="BB32" s="984"/>
      <c r="BC32" s="984"/>
      <c r="BD32" s="897"/>
      <c r="BE32" s="983"/>
      <c r="BF32" s="983"/>
    </row>
    <row r="33" spans="2:59" ht="18.75" customHeight="1">
      <c r="B33" s="287"/>
      <c r="C33" s="900"/>
      <c r="D33" s="916" t="s">
        <v>314</v>
      </c>
      <c r="E33" s="901"/>
      <c r="F33" s="901"/>
      <c r="G33" s="901"/>
      <c r="H33" s="901"/>
      <c r="I33" s="901"/>
      <c r="J33" s="901"/>
      <c r="K33" s="901"/>
      <c r="L33" s="901"/>
      <c r="M33" s="901"/>
      <c r="N33" s="1101"/>
      <c r="O33" s="1102"/>
      <c r="P33" s="1102"/>
      <c r="Q33" s="1102"/>
      <c r="R33" s="1102"/>
      <c r="S33" s="1102"/>
      <c r="T33" s="1102"/>
      <c r="U33" s="1109"/>
      <c r="V33" s="900"/>
      <c r="W33" s="901"/>
      <c r="X33" s="901"/>
      <c r="Y33" s="901"/>
      <c r="Z33" s="901"/>
      <c r="AA33" s="905"/>
      <c r="AB33" s="905"/>
      <c r="AC33" s="905"/>
      <c r="AD33" s="903"/>
      <c r="AS33" s="983"/>
      <c r="AT33" s="983"/>
      <c r="AU33" s="983"/>
      <c r="AV33" s="1087"/>
      <c r="AW33" s="985" t="s">
        <v>322</v>
      </c>
      <c r="AX33" s="986" t="s">
        <v>804</v>
      </c>
      <c r="AY33" s="987">
        <v>1</v>
      </c>
      <c r="AZ33" s="984" t="str">
        <f t="shared" si="1"/>
        <v>Yes</v>
      </c>
      <c r="BA33" s="984"/>
      <c r="BB33" s="984"/>
      <c r="BC33" s="984"/>
      <c r="BD33" s="897"/>
      <c r="BE33" s="983"/>
      <c r="BF33" s="983"/>
      <c r="BG33" s="523"/>
    </row>
    <row r="34" spans="2:59" ht="18.75" customHeight="1">
      <c r="B34" s="287"/>
      <c r="C34" s="900"/>
      <c r="D34" s="917" t="s">
        <v>315</v>
      </c>
      <c r="E34" s="901"/>
      <c r="F34" s="901"/>
      <c r="G34" s="901"/>
      <c r="H34" s="901"/>
      <c r="I34" s="901"/>
      <c r="J34" s="901"/>
      <c r="K34" s="901"/>
      <c r="L34" s="901"/>
      <c r="M34" s="901"/>
      <c r="N34" s="1101"/>
      <c r="O34" s="1102"/>
      <c r="P34" s="1102"/>
      <c r="Q34" s="1102"/>
      <c r="R34" s="1102"/>
      <c r="S34" s="1102"/>
      <c r="T34" s="1102"/>
      <c r="U34" s="1109"/>
      <c r="V34" s="900"/>
      <c r="W34" s="901"/>
      <c r="X34" s="901"/>
      <c r="Y34" s="901"/>
      <c r="Z34" s="901"/>
      <c r="AA34" s="905"/>
      <c r="AB34" s="905"/>
      <c r="AC34" s="905"/>
      <c r="AD34" s="903"/>
      <c r="AS34" s="983"/>
      <c r="AT34" s="983"/>
      <c r="AU34" s="983"/>
      <c r="AV34" s="1087"/>
      <c r="AW34" s="985"/>
      <c r="AX34" s="986"/>
      <c r="AY34" s="987"/>
      <c r="AZ34" s="984"/>
      <c r="BA34" s="984"/>
      <c r="BB34" s="984"/>
      <c r="BC34" s="984"/>
      <c r="BD34" s="897"/>
      <c r="BE34" s="983"/>
      <c r="BF34" s="983"/>
      <c r="BG34" s="523"/>
    </row>
    <row r="35" spans="2:59" ht="13.5" customHeight="1">
      <c r="B35" s="287"/>
      <c r="C35" s="912"/>
      <c r="D35" s="916" t="s">
        <v>255</v>
      </c>
      <c r="E35" s="901"/>
      <c r="F35" s="901"/>
      <c r="G35" s="901"/>
      <c r="H35" s="901"/>
      <c r="I35" s="901"/>
      <c r="J35" s="901"/>
      <c r="K35" s="901"/>
      <c r="L35" s="901"/>
      <c r="M35" s="901"/>
      <c r="N35" s="918"/>
      <c r="O35" s="902" t="s">
        <v>674</v>
      </c>
      <c r="P35" s="910"/>
      <c r="Q35" s="910"/>
      <c r="R35" s="910"/>
      <c r="S35" s="910"/>
      <c r="T35" s="910"/>
      <c r="U35" s="911"/>
      <c r="V35" s="900"/>
      <c r="W35" s="901"/>
      <c r="X35" s="901"/>
      <c r="Y35" s="901"/>
      <c r="Z35" s="901"/>
      <c r="AA35" s="905"/>
      <c r="AB35" s="905"/>
      <c r="AC35" s="905"/>
      <c r="AD35" s="903"/>
      <c r="AS35" s="983"/>
      <c r="AT35" s="983"/>
      <c r="AU35" s="983"/>
      <c r="AV35" s="1087"/>
      <c r="AW35" s="985"/>
      <c r="AX35" s="986"/>
      <c r="AY35" s="987"/>
      <c r="AZ35" s="984"/>
      <c r="BA35" s="984"/>
      <c r="BB35" s="984"/>
      <c r="BC35" s="984"/>
      <c r="BD35" s="897"/>
      <c r="BE35" s="983"/>
      <c r="BF35" s="983"/>
      <c r="BG35" s="523"/>
    </row>
    <row r="36" spans="2:59" ht="19.5" customHeight="1">
      <c r="B36" s="287"/>
      <c r="C36" s="900"/>
      <c r="D36" s="901" t="s">
        <v>631</v>
      </c>
      <c r="E36" s="901"/>
      <c r="F36" s="901"/>
      <c r="G36" s="901"/>
      <c r="H36" s="901"/>
      <c r="I36" s="901"/>
      <c r="J36" s="901"/>
      <c r="K36" s="901"/>
      <c r="L36" s="901"/>
      <c r="M36" s="901"/>
      <c r="N36" s="907"/>
      <c r="O36" s="901" t="s">
        <v>847</v>
      </c>
      <c r="P36" s="908"/>
      <c r="Q36" s="908"/>
      <c r="R36" s="908"/>
      <c r="S36" s="908"/>
      <c r="T36" s="908"/>
      <c r="U36" s="909"/>
      <c r="V36" s="900"/>
      <c r="W36" s="901"/>
      <c r="X36" s="901"/>
      <c r="Y36" s="901"/>
      <c r="Z36" s="901"/>
      <c r="AA36" s="905"/>
      <c r="AB36" s="905"/>
      <c r="AC36" s="905"/>
      <c r="AD36" s="903"/>
      <c r="AS36" s="983"/>
      <c r="AT36" s="983"/>
      <c r="AU36" s="983"/>
      <c r="AV36" s="1087"/>
      <c r="AW36" s="985"/>
      <c r="AX36" s="986"/>
      <c r="AY36" s="987"/>
      <c r="AZ36" s="984"/>
      <c r="BA36" s="984"/>
      <c r="BB36" s="984"/>
      <c r="BC36" s="984"/>
      <c r="BD36" s="897"/>
      <c r="BE36" s="983"/>
      <c r="BF36" s="983"/>
      <c r="BG36" s="523"/>
    </row>
    <row r="37" spans="2:59" ht="18.75" customHeight="1" thickBot="1">
      <c r="B37" s="287"/>
      <c r="C37" s="919"/>
      <c r="D37" s="920"/>
      <c r="E37" s="920"/>
      <c r="F37" s="920"/>
      <c r="G37" s="920"/>
      <c r="H37" s="921"/>
      <c r="I37" s="921"/>
      <c r="J37" s="921"/>
      <c r="K37" s="920"/>
      <c r="L37" s="921"/>
      <c r="M37" s="920"/>
      <c r="N37" s="919"/>
      <c r="O37" s="920"/>
      <c r="P37" s="920"/>
      <c r="Q37" s="920"/>
      <c r="R37" s="920"/>
      <c r="S37" s="921"/>
      <c r="T37" s="921"/>
      <c r="U37" s="922"/>
      <c r="V37" s="919"/>
      <c r="W37" s="920"/>
      <c r="X37" s="920"/>
      <c r="Y37" s="920"/>
      <c r="Z37" s="920"/>
      <c r="AA37" s="921"/>
      <c r="AB37" s="921"/>
      <c r="AC37" s="921"/>
      <c r="AD37" s="922"/>
      <c r="AS37" s="983"/>
      <c r="AT37" s="983"/>
      <c r="AU37" s="983"/>
      <c r="AV37" s="1087"/>
      <c r="AW37" s="985"/>
      <c r="AX37" s="986"/>
      <c r="AY37" s="987"/>
      <c r="AZ37" s="984"/>
      <c r="BA37" s="984"/>
      <c r="BB37" s="984"/>
      <c r="BC37" s="984"/>
      <c r="BD37" s="897"/>
      <c r="BE37" s="983"/>
      <c r="BF37" s="983"/>
      <c r="BG37" s="523"/>
    </row>
    <row r="38" spans="2:59" ht="21" customHeight="1">
      <c r="C38" s="760"/>
      <c r="AS38" s="983"/>
      <c r="AT38" s="983"/>
      <c r="AU38" s="983"/>
      <c r="AV38" s="1087"/>
      <c r="AW38" s="985" t="s">
        <v>323</v>
      </c>
      <c r="AX38" s="985" t="s">
        <v>635</v>
      </c>
      <c r="AY38" s="985">
        <v>1</v>
      </c>
      <c r="AZ38" s="984" t="str">
        <f t="shared" si="1"/>
        <v>Yes</v>
      </c>
      <c r="BA38" s="984"/>
      <c r="BB38" s="984"/>
      <c r="BC38" s="984"/>
      <c r="BD38" s="897"/>
      <c r="BE38" s="983"/>
      <c r="BF38" s="983"/>
    </row>
    <row r="39" spans="2:59" ht="16.2" thickBot="1">
      <c r="B39" s="289"/>
      <c r="E39" s="289"/>
      <c r="F39" s="289"/>
      <c r="G39" s="289"/>
      <c r="H39" s="289"/>
      <c r="I39" s="289"/>
      <c r="J39" s="289"/>
      <c r="K39" s="289"/>
      <c r="L39" s="289"/>
      <c r="M39" s="289"/>
      <c r="N39" s="289"/>
      <c r="O39" s="289"/>
      <c r="P39" s="289"/>
      <c r="Q39" s="289"/>
      <c r="R39" s="289"/>
      <c r="S39" s="289"/>
      <c r="AD39" s="284"/>
      <c r="AS39" s="983"/>
      <c r="AT39" s="983"/>
      <c r="AU39" s="983"/>
      <c r="AV39" s="1087"/>
      <c r="AW39" s="985" t="s">
        <v>855</v>
      </c>
      <c r="AX39" s="984" t="s">
        <v>843</v>
      </c>
      <c r="AY39" s="984">
        <v>2</v>
      </c>
      <c r="AZ39" s="984" t="str">
        <f t="shared" si="1"/>
        <v>No</v>
      </c>
      <c r="BA39" s="984"/>
      <c r="BB39" s="984"/>
      <c r="BC39" s="984"/>
      <c r="BD39" s="897"/>
      <c r="BE39" s="983"/>
      <c r="BF39" s="983"/>
    </row>
    <row r="40" spans="2:59" ht="32.25" customHeight="1" thickBot="1">
      <c r="B40" s="289"/>
      <c r="C40" s="1138" t="s">
        <v>739</v>
      </c>
      <c r="D40" s="1139"/>
      <c r="E40" s="1139"/>
      <c r="F40" s="1139"/>
      <c r="G40" s="1139"/>
      <c r="H40" s="1139"/>
      <c r="I40" s="1139"/>
      <c r="J40" s="1139"/>
      <c r="K40" s="1139"/>
      <c r="L40" s="1139"/>
      <c r="M40" s="1139"/>
      <c r="N40" s="1140"/>
      <c r="P40" s="289"/>
      <c r="Q40" s="320"/>
      <c r="R40" s="321"/>
      <c r="S40" s="1128" t="s">
        <v>1019</v>
      </c>
      <c r="T40" s="1128"/>
      <c r="U40" s="1128"/>
      <c r="V40" s="1128"/>
      <c r="W40" s="1128"/>
      <c r="X40" s="1128"/>
      <c r="Y40" s="1128"/>
      <c r="Z40" s="1128"/>
      <c r="AA40" s="1128"/>
      <c r="AB40" s="322"/>
      <c r="AC40" s="323"/>
      <c r="AD40" s="284"/>
      <c r="AS40" s="983"/>
      <c r="AT40" s="983"/>
      <c r="AU40" s="983"/>
      <c r="AV40" s="1087"/>
      <c r="AW40" s="984"/>
      <c r="AX40" s="984"/>
      <c r="AY40" s="984"/>
      <c r="AZ40" s="984"/>
      <c r="BA40" s="984"/>
      <c r="BB40" s="984"/>
      <c r="BC40" s="984"/>
      <c r="BD40" s="897"/>
      <c r="BE40" s="983"/>
      <c r="BF40" s="983"/>
    </row>
    <row r="41" spans="2:59" ht="8.25" customHeight="1">
      <c r="C41" s="297"/>
      <c r="D41" s="292"/>
      <c r="E41" s="294"/>
      <c r="F41" s="294"/>
      <c r="G41" s="294"/>
      <c r="H41" s="294"/>
      <c r="I41" s="294"/>
      <c r="J41" s="294"/>
      <c r="K41" s="294"/>
      <c r="L41" s="294"/>
      <c r="M41" s="295"/>
      <c r="N41" s="298"/>
      <c r="Q41" s="324"/>
      <c r="R41" s="1135"/>
      <c r="S41" s="1136"/>
      <c r="T41" s="1136"/>
      <c r="U41" s="1136"/>
      <c r="V41" s="1136"/>
      <c r="W41" s="1136"/>
      <c r="X41" s="1136"/>
      <c r="Y41" s="1136"/>
      <c r="Z41" s="1136"/>
      <c r="AA41" s="1136"/>
      <c r="AB41" s="1137"/>
      <c r="AC41" s="325"/>
      <c r="AD41" s="284"/>
      <c r="AS41" s="983"/>
      <c r="AT41" s="983"/>
      <c r="AU41" s="983"/>
      <c r="AV41" s="1087"/>
      <c r="AW41" s="984"/>
      <c r="AX41" s="984"/>
      <c r="AY41" s="984"/>
      <c r="AZ41" s="984"/>
      <c r="BA41" s="984"/>
      <c r="BB41" s="984"/>
      <c r="BC41" s="984"/>
      <c r="BD41" s="897"/>
      <c r="BE41" s="983"/>
      <c r="BF41" s="983"/>
    </row>
    <row r="42" spans="2:59" ht="21" customHeight="1">
      <c r="C42" s="297"/>
      <c r="D42" s="1131" t="s">
        <v>324</v>
      </c>
      <c r="E42" s="1132"/>
      <c r="F42" s="1132"/>
      <c r="G42" s="1132"/>
      <c r="H42" s="1132"/>
      <c r="I42" s="1132"/>
      <c r="J42" s="1132"/>
      <c r="K42" s="1132"/>
      <c r="L42" s="1132"/>
      <c r="M42" s="1133"/>
      <c r="N42" s="298"/>
      <c r="Q42" s="324"/>
      <c r="R42" s="664"/>
      <c r="S42" s="1134" t="str">
        <f>IF(AND(NTG=1,Planned=1,Evaluated=1),HYPERLINK("#"&amp;"'Table 1'"&amp;"!A1",AX45),IF(AND(NTG=2,Planned=1,Evaluated=1),HYPERLINK("#"&amp;"'Table 1 No Net'"&amp;"!A1",AX45),IF(AND(NTG=1,Planned=2,Evaluated=1),HYPERLINK("#"&amp;"'Table 1 No Plan'"&amp;"!A1",AX45),IF(AND(NTG=1,Planned=1,Evaluated=2),HYPERLINK("#"&amp;"'Table 1 No Eval'"&amp;"!A1",AX45),IF(AND(NTG=2,Planned=2,Evaluated=1),HYPERLINK("#"&amp;"'Table 1 No Net Plan'"&amp;"!A1",AX45),IF(AND(NTG=2,Planned=1,Evaluated=2),HYPERLINK("#"&amp;"'Table 1 No Net Eval'"&amp;"!A1",AX45),IF(AND(NTG=1,Planned=2,Evaluated=2),HYPERLINK("#"&amp;"'Table 1 No Plan Eval'"&amp;"!A1",AX45),IF(AND(NTG=2,Planned=2,Evaluated=2),HYPERLINK("#"&amp;"'Table 1 No Net Plan Eval'"&amp;"!A1",AX45)))))))))</f>
        <v>Table 1: Portfolio Savings, Expenditures, Cost Effectiveness, Goals &amp; Assumptions</v>
      </c>
      <c r="T42" s="1134"/>
      <c r="U42" s="1134"/>
      <c r="V42" s="882"/>
      <c r="W42" s="1134" t="str">
        <f>IF(AND(NTG=1,Planned=1,Evaluated=1),HYPERLINK("#"&amp;"'Table 2'"&amp;"!A1",AX48),IF(AND(NTG=2,Planned=1,Evaluated=1),HYPERLINK("#"&amp;"'Table 2 No Net'"&amp;"!A1",AX48),IF(AND(NTG=1,Planned=2,Evaluated=1),HYPERLINK("#"&amp;"'Table 2 No Plan'"&amp;"!A1",AX48),IF(AND(NTG=1,Planned=1,Evaluated=2),HYPERLINK("#"&amp;"'Table 2 No Eval'"&amp;"!A1",AX48),IF(AND(NTG=2,Planned=2,Evaluated=1),HYPERLINK("#"&amp;"'Table 2 No Net Plan'"&amp;"!A1",AX48),IF(AND(NTG=2,Planned=1,Evaluated=2),HYPERLINK("#"&amp;"'Table 2 No Net Eval'"&amp;"!A1",AX48),IF(AND(NTG=1,Planned=2,Evaluated=2),HYPERLINK("#"&amp;"'Table 2 No Plan Eval'"&amp;"!A1",AX48),IF(AND(NTG=2,Planned=2,Evaluated=2),HYPERLINK("#"&amp;"'Table 2 No Net Plan Eval'"&amp;"!A1",AX48)))))))))</f>
        <v>Table 2: Market Sector Savings, Expenditures and Cost Effectiveness</v>
      </c>
      <c r="X42" s="1134"/>
      <c r="Y42" s="1134"/>
      <c r="Z42" s="1134"/>
      <c r="AA42" s="1134"/>
      <c r="AB42" s="660"/>
      <c r="AC42" s="325"/>
      <c r="AD42" s="284"/>
      <c r="AS42" s="983"/>
      <c r="AT42" s="983"/>
      <c r="AU42" s="983"/>
      <c r="AV42" s="1087"/>
      <c r="AW42" s="984"/>
      <c r="AX42" s="984"/>
      <c r="AY42" s="984"/>
      <c r="AZ42" s="984"/>
      <c r="BA42" s="984"/>
      <c r="BB42" s="984"/>
      <c r="BC42" s="984"/>
      <c r="BD42" s="897"/>
      <c r="BE42" s="983"/>
      <c r="BF42" s="983"/>
    </row>
    <row r="43" spans="2:59" ht="7.5" customHeight="1">
      <c r="C43" s="297"/>
      <c r="D43" s="304"/>
      <c r="E43" s="296"/>
      <c r="F43" s="296"/>
      <c r="G43" s="296"/>
      <c r="H43" s="296"/>
      <c r="I43" s="296"/>
      <c r="J43" s="296"/>
      <c r="K43" s="296"/>
      <c r="L43" s="296"/>
      <c r="M43" s="305"/>
      <c r="N43" s="298"/>
      <c r="Q43" s="324"/>
      <c r="R43" s="664"/>
      <c r="S43" s="1134"/>
      <c r="T43" s="1134"/>
      <c r="U43" s="1134"/>
      <c r="V43" s="882"/>
      <c r="W43" s="1134"/>
      <c r="X43" s="1134"/>
      <c r="Y43" s="1134"/>
      <c r="Z43" s="1134"/>
      <c r="AA43" s="1134"/>
      <c r="AB43" s="660"/>
      <c r="AC43" s="325"/>
      <c r="AD43" s="284"/>
      <c r="AS43" s="983"/>
      <c r="AT43" s="983"/>
      <c r="AU43" s="983"/>
      <c r="AV43" s="1087"/>
      <c r="AW43" s="984"/>
      <c r="AX43" s="984" t="s">
        <v>482</v>
      </c>
      <c r="AY43" s="984"/>
      <c r="AZ43" s="984"/>
      <c r="BA43" s="984"/>
      <c r="BB43" s="984"/>
      <c r="BC43" s="984"/>
      <c r="BD43" s="897"/>
      <c r="BE43" s="983"/>
      <c r="BF43" s="983"/>
    </row>
    <row r="44" spans="2:59" ht="23.25" customHeight="1">
      <c r="C44" s="297"/>
      <c r="D44" s="304"/>
      <c r="E44" s="1127" t="str">
        <f>HYPERLINK("#"&amp;"'Program Descriptions'"&amp;"!A1",CONCATENATE(AW62," ",AX62))</f>
        <v>a) Program Details &amp; Descriptions</v>
      </c>
      <c r="F44" s="1127"/>
      <c r="G44" s="1127"/>
      <c r="H44" s="1127"/>
      <c r="I44" s="1127"/>
      <c r="J44" s="1127"/>
      <c r="K44" s="1127"/>
      <c r="L44" s="1127"/>
      <c r="M44" s="305"/>
      <c r="N44" s="298"/>
      <c r="Q44" s="324"/>
      <c r="R44" s="664"/>
      <c r="S44" s="1134"/>
      <c r="T44" s="1134"/>
      <c r="U44" s="1134"/>
      <c r="V44" s="882"/>
      <c r="W44" s="1134"/>
      <c r="X44" s="1134"/>
      <c r="Y44" s="1134"/>
      <c r="Z44" s="1134"/>
      <c r="AA44" s="1134"/>
      <c r="AB44" s="660"/>
      <c r="AC44" s="325"/>
      <c r="AS44" s="983"/>
      <c r="AT44" s="983"/>
      <c r="AU44" s="983"/>
      <c r="AV44" s="1087"/>
      <c r="AW44" s="984"/>
      <c r="AX44" s="984"/>
      <c r="AY44" s="984"/>
      <c r="AZ44" s="984"/>
      <c r="BA44" s="984"/>
      <c r="BB44" s="984"/>
      <c r="BC44" s="984"/>
      <c r="BD44" s="897"/>
      <c r="BE44" s="983"/>
      <c r="BF44" s="983"/>
    </row>
    <row r="45" spans="2:59" ht="20.25" customHeight="1">
      <c r="C45" s="297"/>
      <c r="D45" s="304"/>
      <c r="E45" s="958"/>
      <c r="F45" s="958"/>
      <c r="G45" s="958"/>
      <c r="H45" s="958"/>
      <c r="I45" s="958"/>
      <c r="J45" s="958"/>
      <c r="K45" s="958"/>
      <c r="L45" s="958"/>
      <c r="M45" s="305"/>
      <c r="N45" s="298"/>
      <c r="Q45" s="324"/>
      <c r="R45" s="664"/>
      <c r="S45" s="1134"/>
      <c r="T45" s="1134"/>
      <c r="U45" s="1134"/>
      <c r="V45" s="882"/>
      <c r="W45" s="1134"/>
      <c r="X45" s="1134"/>
      <c r="Y45" s="1134"/>
      <c r="Z45" s="1134"/>
      <c r="AA45" s="1134"/>
      <c r="AB45" s="660"/>
      <c r="AC45" s="325"/>
      <c r="AS45" s="983"/>
      <c r="AT45" s="983"/>
      <c r="AU45" s="983"/>
      <c r="AV45" s="1087"/>
      <c r="AW45" s="984" t="s">
        <v>356</v>
      </c>
      <c r="AX45" s="984" t="s">
        <v>939</v>
      </c>
      <c r="AY45" s="984"/>
      <c r="AZ45" s="984"/>
      <c r="BA45" s="984"/>
      <c r="BB45" s="984"/>
      <c r="BC45" s="984"/>
      <c r="BD45" s="897"/>
      <c r="BE45" s="983"/>
      <c r="BF45" s="983"/>
    </row>
    <row r="46" spans="2:59" ht="21" customHeight="1">
      <c r="C46" s="297"/>
      <c r="D46" s="304"/>
      <c r="E46" s="1127" t="str">
        <f>IF(AND(NTG=1,Interactive_Effects=1),HYPERLINK("#"&amp;"'Claimed Savings'"&amp;"!A1",CONCATENATE(AW63," ",AX63)),IF(AND(NTG=1,Interactive_Effects=2),HYPERLINK("#"&amp;"'Claimed Savings - no IE'"&amp;"!A1",CONCATENATE(AW63," ",AX63)),IF(AND(NTG=2,Interactive_Effects=1),HYPERLINK("#"&amp;"'Claimed Savings - no NTG'"&amp;"!A1",CONCATENATE(AW63," ",AX63)),IF(AND(NTG=2,Interactive_Effects=2),HYPERLINK("#"&amp;"'Claimed Savings - no IE no NTG'"&amp;"!A1",CONCATENATE(AW63," ",AX63))))))</f>
        <v>b) Claimed Program Savings</v>
      </c>
      <c r="F46" s="1127"/>
      <c r="G46" s="1127"/>
      <c r="H46" s="1127"/>
      <c r="I46" s="1127"/>
      <c r="J46" s="1127"/>
      <c r="K46" s="1127"/>
      <c r="L46" s="1127"/>
      <c r="M46" s="305"/>
      <c r="N46" s="298"/>
      <c r="Q46" s="324"/>
      <c r="R46" s="664"/>
      <c r="S46" s="1134"/>
      <c r="T46" s="1134"/>
      <c r="U46" s="1134"/>
      <c r="V46" s="882"/>
      <c r="W46" s="1134"/>
      <c r="X46" s="1134"/>
      <c r="Y46" s="1134"/>
      <c r="Z46" s="1134"/>
      <c r="AA46" s="1134"/>
      <c r="AB46" s="660"/>
      <c r="AC46" s="325"/>
      <c r="AS46" s="983"/>
      <c r="AT46" s="983"/>
      <c r="AU46" s="983"/>
      <c r="AV46" s="1087"/>
      <c r="AW46" s="984"/>
      <c r="AX46" s="984"/>
      <c r="AY46" s="984"/>
      <c r="AZ46" s="984"/>
      <c r="BA46" s="984"/>
      <c r="BB46" s="984"/>
      <c r="BC46" s="984"/>
      <c r="BD46" s="897"/>
      <c r="BE46" s="983"/>
      <c r="BF46" s="983"/>
    </row>
    <row r="47" spans="2:59" ht="15.75" customHeight="1">
      <c r="C47" s="297"/>
      <c r="D47" s="304"/>
      <c r="E47" s="958"/>
      <c r="F47" s="958"/>
      <c r="G47" s="958"/>
      <c r="H47" s="958"/>
      <c r="I47" s="958"/>
      <c r="J47" s="958"/>
      <c r="K47" s="958"/>
      <c r="L47" s="958"/>
      <c r="M47" s="305"/>
      <c r="N47" s="298"/>
      <c r="Q47" s="324"/>
      <c r="R47" s="664"/>
      <c r="S47" s="882"/>
      <c r="T47" s="882"/>
      <c r="U47" s="882"/>
      <c r="V47" s="882"/>
      <c r="W47" s="882" t="s">
        <v>346</v>
      </c>
      <c r="X47" s="882"/>
      <c r="Y47" s="882"/>
      <c r="Z47" s="882"/>
      <c r="AA47" s="882"/>
      <c r="AB47" s="660"/>
      <c r="AC47" s="325"/>
      <c r="AS47" s="983"/>
      <c r="AT47" s="983"/>
      <c r="AU47" s="983"/>
      <c r="AV47" s="1087"/>
      <c r="AW47" s="984"/>
      <c r="AX47" s="984"/>
      <c r="AY47" s="984"/>
      <c r="AZ47" s="984"/>
      <c r="BA47" s="984"/>
      <c r="BB47" s="984"/>
      <c r="BC47" s="984"/>
      <c r="BD47" s="897"/>
      <c r="BE47" s="983"/>
      <c r="BF47" s="983"/>
    </row>
    <row r="48" spans="2:59" ht="21">
      <c r="C48" s="297"/>
      <c r="D48" s="304"/>
      <c r="E48" s="1127" t="str">
        <f>HYPERLINK("#"&amp;"'Actual Expenses'"&amp;"!A1",CONCATENATE(AW64," ",AX64))</f>
        <v>c) Actual Program Expenditures</v>
      </c>
      <c r="F48" s="1127"/>
      <c r="G48" s="1127"/>
      <c r="H48" s="1127"/>
      <c r="I48" s="1127"/>
      <c r="J48" s="1127"/>
      <c r="K48" s="1127"/>
      <c r="L48" s="1127"/>
      <c r="M48" s="305"/>
      <c r="N48" s="298"/>
      <c r="Q48" s="324"/>
      <c r="R48" s="664"/>
      <c r="S48" s="1134" t="str">
        <f>IF(Planned=1,HYPERLINK("#"&amp;"'Table 3'"&amp;"!A1",AX49),HYPERLINK("#"&amp;"'Table 3 No Plan'"&amp;"!A1",AX49))</f>
        <v>Table 3: Spending by Program</v>
      </c>
      <c r="T48" s="1134"/>
      <c r="U48" s="1134"/>
      <c r="V48" s="882"/>
      <c r="W48" s="1134" t="str">
        <f>IF(Planned=1,HYPERLINK("#"&amp;"'Table 4'"&amp;"!A1",AX52),HYPERLINK("#"&amp;"'Table 4 No Plan'"&amp;"!A1",AX52))</f>
        <v>Table 4: Portfolio Summary by Expenditure Type</v>
      </c>
      <c r="X48" s="1134"/>
      <c r="Y48" s="1134"/>
      <c r="Z48" s="1134"/>
      <c r="AA48" s="1134"/>
      <c r="AB48" s="660"/>
      <c r="AC48" s="325"/>
      <c r="AS48" s="983"/>
      <c r="AT48" s="983"/>
      <c r="AU48" s="983"/>
      <c r="AV48" s="1087"/>
      <c r="AW48" s="984" t="s">
        <v>481</v>
      </c>
      <c r="AX48" s="984" t="s">
        <v>723</v>
      </c>
      <c r="AY48" s="984"/>
      <c r="AZ48" s="984"/>
      <c r="BA48" s="984"/>
      <c r="BB48" s="984"/>
      <c r="BC48" s="984"/>
      <c r="BD48" s="897"/>
      <c r="BE48" s="983"/>
      <c r="BF48" s="983"/>
    </row>
    <row r="49" spans="3:58" ht="21.75" customHeight="1">
      <c r="C49" s="297"/>
      <c r="D49" s="304"/>
      <c r="E49" s="958"/>
      <c r="F49" s="958"/>
      <c r="G49" s="958"/>
      <c r="H49" s="958"/>
      <c r="I49" s="958"/>
      <c r="J49" s="958"/>
      <c r="K49" s="958"/>
      <c r="L49" s="958"/>
      <c r="M49" s="305"/>
      <c r="N49" s="298"/>
      <c r="Q49" s="324"/>
      <c r="R49" s="664"/>
      <c r="S49" s="1134"/>
      <c r="T49" s="1134"/>
      <c r="U49" s="1134"/>
      <c r="V49" s="882"/>
      <c r="W49" s="1134"/>
      <c r="X49" s="1134"/>
      <c r="Y49" s="1134"/>
      <c r="Z49" s="1134"/>
      <c r="AA49" s="1134"/>
      <c r="AB49" s="660"/>
      <c r="AC49" s="325"/>
      <c r="AS49" s="983"/>
      <c r="AT49" s="983"/>
      <c r="AU49" s="983"/>
      <c r="AV49" s="1087"/>
      <c r="AW49" s="984" t="s">
        <v>605</v>
      </c>
      <c r="AX49" s="984" t="s">
        <v>724</v>
      </c>
      <c r="AY49" s="984"/>
      <c r="AZ49" s="984"/>
      <c r="BA49" s="984"/>
      <c r="BB49" s="984"/>
      <c r="BC49" s="984"/>
      <c r="BD49" s="897"/>
      <c r="BE49" s="983"/>
      <c r="BF49" s="983"/>
    </row>
    <row r="50" spans="3:58" ht="21.75" customHeight="1">
      <c r="C50" s="297"/>
      <c r="D50" s="304"/>
      <c r="E50" s="1127" t="str">
        <f>IF(AND(TRC=0,PAC=0,SCT=0,RIM=0),HYPERLINK("#"&amp;"'Main Menu'"&amp;"!D24",CONCATENATE(AW65," ",AX65)),IF(Reporting_Level=2,IF(AND(TRC=1,PAC=1,SCT=1,RIM=1),HYPERLINK("#"&amp;"'Program All'"&amp;"!A1",CONCATENATE(AW65," ",AX65)),IF(AND(TRC=1,PAC=0,SCT=0,RIM=0),HYPERLINK("#"&amp;"'Program TRC'"&amp;"!A1",CONCATENATE(AW65," ",AX65)),IF(AND(TRC=0,PAC=1,SCT=0,RIM=0),HYPERLINK("#"&amp;"'Program PAC'"&amp;"!A1",CONCATENATE(AW65," ",AX65)),IF(AND(TRC=0,PAC=0,SCT=1,RIM=0),HYPERLINK("#"&amp;"'Program SCT'"&amp;"!A1",CONCATENATE(AW65," ",AX65)),IF(AND(TRC=0,PAC=0,SCT=0,RIM=1),HYPERLINK("#"&amp;"'Program RIM'"&amp;"!A1",CONCATENATE(AW65," ",AX65)),IF(AND(TRC=0,PAC=1,SCT=1,RIM=1),HYPERLINK("#"&amp;"'Program Other TRC'"&amp;"!A1",CONCATENATE(AW65," ",AX65)),IF(AND(TRC=1,PAC=0,SCT=1,RIM=1),HYPERLINK("#"&amp;"'Program Other PAC'"&amp;"!A1",CONCATENATE(AW65," ",AX65)),IF(AND(TRC=1,PAC=1,SCT=0,RIM=1),HYPERLINK("#"&amp;"'Program Other SCT'"&amp;"!A1",CONCATENATE(AW65," ",AX65)),IF(AND(TRC=1,PAC=1,SCT=1,RIM=0),HYPERLINK("#"&amp;"'Program Other RIM'"&amp;"!A1",CONCATENATE(AW65," ",AX65)), IF(AND(TRC=1,PAC=1,SCT=0,RIM=0),HYPERLINK("#"&amp;"'Program TRC PAC'"&amp;"!A1",CONCATENATE(AW65," ",AX65)),IF(AND(TRC=1,PAC=0,SCT=1,RIM=0),HYPERLINK("#"&amp;"'Program TRC SCT'"&amp;"!A1",CONCATENATE(AW65," ",AX65)),IF(AND(TRC=1,PAC=0,SCT=0,RIM=1),HYPERLINK("#"&amp;"'Program TRC RIM'"&amp;"!A1",CONCATENATE(AW65," ",AX65)),IF(AND(TRC=0,PAC=1,SCT=1,RIM=0),HYPERLINK("#"&amp;"'Program PAC SCT'"&amp;"!A1",CONCATENATE(AW65," ",AX65)),IF(AND(TRC=0,PAC=1,SCT=0,RIM=1),HYPERLINK("#"&amp;"'Program PAC RIM'"&amp;"!A1",CONCATENATE(AW65," ",AX65)),IF(AND(TRC=0,PAC=0,SCT=1,RIM=1),HYPERLINK("#"&amp;"'Program SCT RIM'"&amp;"!A1",CONCATENATE(AW65," ",AX65))))))))))))))))),IF(Reporting_Level=1, IF(AND(TRC=1,PAC=1,SCT=1,RIM=1),HYPERLINK("#"&amp;"'Portfolio All'"&amp;"!A1",CONCATENATE(AW65," ",AX65)),IF(AND(TRC=1,PAC=0,SCT=0,RIM=0),HYPERLINK("#"&amp;"'Portfolio TRC'"&amp;"!A1",CONCATENATE(AW65," ",AX65)),IF(AND(TRC=0,PAC=1,SCT=0,RIM=0),HYPERLINK("#"&amp;"'Portfolio PAC'"&amp;"!A1",CONCATENATE(AW65," ",AX65)),IF(AND(TRC=0,PAC=0,SCT=1,RIM=0),HYPERLINK("#"&amp;"'Portfolio SCT'"&amp;"!A1",CONCATENATE(AW65," ",AX65)),IF(AND(TRC=0,PAC=0,SCT=0,RIM=1),HYPERLINK("#"&amp;"'Portfolio RIM'"&amp;"!A1",CONCATENATE(AW65," ",AX65)),IF(AND(TRC=0,PAC=1,SCT=1,RIM=1),HYPERLINK("#"&amp;"'Portfolio Other TRC'"&amp;"!A1",CONCATENATE(AW65," ",AX65)),IF(AND(TRC=1,PAC=0,SCT=1,RIM=1),HYPERLINK("#"&amp;"'Portfolio Other PAC'"&amp;"!A1",CONCATENATE(AW65," ",AX65)),IF(AND(TRC=1,PAC=1,SCT=0,RIM=1),HYPERLINK("#"&amp;"'Portfolio Other SCT'"&amp;"!A1",CONCATENATE(AW65," ",AX65)),IF(AND(TRC=1,PAC=1,SCT=1,RIM=0),HYPERLINK("#"&amp;"'Portfolio Other RIM'"&amp;"!A1",CONCATENATE(AW65," ",AX65)), IF(AND(TRC=1,PAC=1,SCT=0,RIM=0),HYPERLINK("#"&amp;"'Portfolio TRC PAC'"&amp;"!A1",CONCATENATE(AW65," ",AX65)),IF(AND(TRC=1,PAC=0,SCT=1,RIM=0),HYPERLINK("#"&amp;"'Portfolio TRC SCT'"&amp;"!A1",CONCATENATE(AW65," ",AX65)),IF(AND(TRC=1,PAC=0,SCT=0,RIM=1),HYPERLINK("#"&amp;"'Portfolio TRC RIM'"&amp;"!A1",CONCATENATE(AW65," ",AX65)),IF(AND(TRC=0,PAC=1,SCT=1,RIM=0),HYPERLINK("#"&amp;"'Portfolio PAC SCT'"&amp;"!A1",CONCATENATE(AW65," ",AX65)),IF(AND(TRC=0,PAC=1,SCT=0,RIM=1),HYPERLINK("#"&amp;"'Portfolio PAC RIM'"&amp;"!A1",CONCATENATE(AW65," ",AX65)),IF(AND(TRC=0,PAC=0,SCT=1,RIM=1),HYPERLINK("#"&amp;"'Portfolio SCT RIM'"&amp;"!A1",CONCATENATE(AW65," ",AX65))))))))))))))))))))</f>
        <v>d) Cost-effectiveness Test Results</v>
      </c>
      <c r="F50" s="1127"/>
      <c r="G50" s="1127"/>
      <c r="H50" s="1127"/>
      <c r="I50" s="1127"/>
      <c r="J50" s="1127"/>
      <c r="K50" s="1127"/>
      <c r="L50" s="1127"/>
      <c r="M50" s="305"/>
      <c r="N50" s="298"/>
      <c r="Q50" s="324"/>
      <c r="R50" s="664"/>
      <c r="S50" s="1134"/>
      <c r="T50" s="1134"/>
      <c r="U50" s="1134"/>
      <c r="V50" s="882"/>
      <c r="W50" s="1134"/>
      <c r="X50" s="1134"/>
      <c r="Y50" s="1134"/>
      <c r="Z50" s="1134"/>
      <c r="AA50" s="1134"/>
      <c r="AB50" s="660"/>
      <c r="AC50" s="325"/>
      <c r="AS50" s="983"/>
      <c r="AT50" s="983"/>
      <c r="AU50" s="983"/>
      <c r="AV50" s="1087"/>
      <c r="AW50" s="984"/>
      <c r="AX50" s="984"/>
      <c r="AY50" s="984"/>
      <c r="AZ50" s="984"/>
      <c r="BA50" s="984"/>
      <c r="BB50" s="984"/>
      <c r="BC50" s="984"/>
      <c r="BD50" s="897"/>
      <c r="BE50" s="983"/>
      <c r="BF50" s="983"/>
    </row>
    <row r="51" spans="3:58" ht="21.75" customHeight="1">
      <c r="C51" s="297"/>
      <c r="D51" s="304"/>
      <c r="E51" s="958"/>
      <c r="F51" s="958"/>
      <c r="G51" s="958"/>
      <c r="H51" s="958"/>
      <c r="I51" s="958"/>
      <c r="J51" s="958"/>
      <c r="K51" s="958"/>
      <c r="L51" s="958"/>
      <c r="M51" s="305"/>
      <c r="N51" s="298"/>
      <c r="Q51" s="324"/>
      <c r="R51" s="664"/>
      <c r="S51" s="882"/>
      <c r="T51" s="882"/>
      <c r="U51" s="882"/>
      <c r="V51" s="882"/>
      <c r="W51" s="882"/>
      <c r="X51" s="882"/>
      <c r="Y51" s="882"/>
      <c r="Z51" s="882"/>
      <c r="AA51" s="882"/>
      <c r="AB51" s="660"/>
      <c r="AC51" s="325"/>
      <c r="AS51" s="983"/>
      <c r="AT51" s="983"/>
      <c r="AU51" s="983"/>
      <c r="AV51" s="1087"/>
      <c r="AW51" s="984"/>
      <c r="AX51" s="984"/>
      <c r="AY51" s="984"/>
      <c r="AZ51" s="984"/>
      <c r="BA51" s="984"/>
      <c r="BB51" s="984"/>
      <c r="BC51" s="984"/>
      <c r="BD51" s="897"/>
      <c r="BE51" s="983"/>
      <c r="BF51" s="983"/>
    </row>
    <row r="52" spans="3:58" ht="21" customHeight="1">
      <c r="C52" s="297"/>
      <c r="D52" s="304"/>
      <c r="E52" s="1127" t="str">
        <f>HYPERLINK("#"&amp;"'Key Assumptions'"&amp;"!A1",CONCATENATE(AW66," ",AX66))</f>
        <v>e) Key Assumptions</v>
      </c>
      <c r="F52" s="1127"/>
      <c r="G52" s="1127"/>
      <c r="H52" s="1127"/>
      <c r="I52" s="1127"/>
      <c r="J52" s="1127"/>
      <c r="K52" s="1127"/>
      <c r="L52" s="1127"/>
      <c r="M52" s="305"/>
      <c r="N52" s="298"/>
      <c r="Q52" s="324"/>
      <c r="R52" s="664"/>
      <c r="S52" s="1134" t="str">
        <f>IF(Reporting_Level=2,IF(AND(NTG=1,Planned=1,Evaluated=1),HYPERLINK("#"&amp;"'Table 5'"&amp;"!A1",AX53),IF(AND(NTG=2,Planned=1,Evaluated=1),HYPERLINK("#"&amp;"'Table 5 No Net'"&amp;"!A1",AX53),IF(AND(NTG=1,Planned=2,Evaluated=1),HYPERLINK("#"&amp;"'Table 5 No Plan'"&amp;"!A1",AX53),IF(AND(NTG=1,Planned=1,Evaluated=2),HYPERLINK("#"&amp;"'Table 5 No Eval'"&amp;"!A1",AX53),IF(AND(NTG=2,Planned=2,Evaluated=1),HYPERLINK("#"&amp;"'Table 5 No Net Plan'"&amp;"!A1",AX53),IF(AND(NTG=2,Planned=1,Evaluated=2),HYPERLINK("#"&amp;"'Table 5 No Net Eval'"&amp;"!A1",AX53),IF(AND(NTG=1,Planned=2,Evaluated=2),HYPERLINK("#"&amp;"'Table 5 No Plan Eval'"&amp;"!A1",AX53),IF(AND(NTG=2,Planned=2,Evaluated=2),HYPERLINK("#"&amp;"'Table 5 No Net Plan Eval'"&amp;"!A1",AX53))))))))),IF(AND(NTG=1,Planned=1,Evaluated=1),HYPERLINK("#"&amp;"'Table 5 No Report'"&amp;"!A1",AX53),IF(AND(NTG=2,Planned=1,Evaluated=1),HYPERLINK("#"&amp;"'Table 5 No Net No Report'"&amp;"!A1",AX53),IF(AND(NTG=1,Planned=2,Evaluated=1),HYPERLINK("#"&amp;"'Table 5 No Plan No Report'"&amp;"!A1",AX53),IF(AND(NTG=1,Planned=1,Evaluated=2),HYPERLINK("#"&amp;"'Table 5 No Eval No Report'"&amp;"!A1",AX53),IF(AND(NTG=2,Planned=2,Evaluated=1),HYPERLINK("#"&amp;"'Table 5 No Net Plan No Report'"&amp;"!A1",AX53),IF(AND(NTG=2,Planned=1,Evaluated=2),HYPERLINK("#"&amp;"'Table 5 No Net Eval No Report'"&amp;"!A1",AX53),IF(AND(NTG=1,Planned=2,Evaluated=2),HYPERLINK("#"&amp;"'Table 5 No Plan Eval No Report'"&amp;"!A1",AX53),IF(AND(NTG=2,Planned=2,Evaluated=2),HYPERLINK("#"&amp;"'Table 5 No Net Plan Eval No Report'"&amp;"!A1",AX53))))))))))</f>
        <v>Table 5: Results Detailed by Program</v>
      </c>
      <c r="T52" s="1134"/>
      <c r="U52" s="1134"/>
      <c r="V52" s="882"/>
      <c r="W52" s="1134" t="str">
        <f>IF(OR(Prior_Years=0,Prior_Years=2),"",IF(AND(NTG=1,Planned=1,Evaluated=1),HYPERLINK("#"&amp;"'Table 6'"&amp;"!A1",AX54),IF(AND(NTG=2,Planned=1,Evaluated=1),HYPERLINK("#"&amp;"'Table 6 No Net'"&amp;"!A1",AX54),IF(AND(NTG=1,Planned=2,Evaluated=1),HYPERLINK("#"&amp;"'Table 6 No Plan'"&amp;"!A1",AX54),IF(AND(NTG=1,Planned=1,Evaluated=2),HYPERLINK("#"&amp;"'Table 6 No Eval'"&amp;"!A1",AX54),IF(AND(NTG=2,Planned=2,Evaluated=1),HYPERLINK("#"&amp;"'Table 6 No Net Plan'"&amp;"!A1",AX54),IF(AND(NTG=2,Planned=1,Evaluated=2),HYPERLINK("#"&amp;"'Table 6 No Net Eval'"&amp;"!A1",AX54),IF(AND(NTG=1,Planned=2,Evaluated=2),HYPERLINK("#"&amp;"'Table 6 No Plan Eval'"&amp;"!A1",AX54),IF(AND(NTG=2,Planned=2,Evaluated=2),HYPERLINK("#"&amp;"'Table 6 No Net Plan Eval'"&amp;"!A1",AX54))))))))))</f>
        <v>Table 6: Program Savings, Expenditures and Participation</v>
      </c>
      <c r="X52" s="1134"/>
      <c r="Y52" s="1134"/>
      <c r="Z52" s="1134"/>
      <c r="AA52" s="1134"/>
      <c r="AB52" s="660"/>
      <c r="AC52" s="325"/>
      <c r="AS52" s="983"/>
      <c r="AT52" s="983"/>
      <c r="AU52" s="983"/>
      <c r="AV52" s="1087"/>
      <c r="AW52" s="984" t="s">
        <v>606</v>
      </c>
      <c r="AX52" s="984" t="s">
        <v>725</v>
      </c>
      <c r="AY52" s="984"/>
      <c r="AZ52" s="984"/>
      <c r="BA52" s="984"/>
      <c r="BB52" s="984"/>
      <c r="BC52" s="984"/>
      <c r="BD52" s="897"/>
      <c r="BE52" s="983"/>
      <c r="BF52" s="983"/>
    </row>
    <row r="53" spans="3:58" ht="17.25" customHeight="1" thickBot="1">
      <c r="C53" s="297"/>
      <c r="D53" s="293"/>
      <c r="E53" s="290"/>
      <c r="F53" s="290"/>
      <c r="G53" s="290"/>
      <c r="H53" s="290"/>
      <c r="I53" s="290"/>
      <c r="J53" s="290"/>
      <c r="K53" s="290"/>
      <c r="L53" s="290"/>
      <c r="M53" s="291"/>
      <c r="N53" s="298"/>
      <c r="Q53" s="324"/>
      <c r="R53" s="664"/>
      <c r="S53" s="1134"/>
      <c r="T53" s="1134"/>
      <c r="U53" s="1134"/>
      <c r="V53" s="882"/>
      <c r="W53" s="1134"/>
      <c r="X53" s="1134"/>
      <c r="Y53" s="1134"/>
      <c r="Z53" s="1134"/>
      <c r="AA53" s="1134"/>
      <c r="AB53" s="660"/>
      <c r="AC53" s="325"/>
      <c r="AS53" s="983"/>
      <c r="AT53" s="983"/>
      <c r="AU53" s="1087"/>
      <c r="AV53" s="1087"/>
      <c r="AW53" s="984" t="s">
        <v>88</v>
      </c>
      <c r="AX53" s="984" t="s">
        <v>1015</v>
      </c>
      <c r="AY53" s="984"/>
      <c r="AZ53" s="984"/>
      <c r="BA53" s="984"/>
      <c r="BB53" s="984"/>
      <c r="BC53" s="984"/>
      <c r="BD53" s="897"/>
      <c r="BE53" s="983"/>
      <c r="BF53" s="983"/>
    </row>
    <row r="54" spans="3:58" ht="24" customHeight="1" thickBot="1">
      <c r="C54" s="297"/>
      <c r="D54" s="299"/>
      <c r="E54" s="300"/>
      <c r="F54" s="300"/>
      <c r="G54" s="300"/>
      <c r="H54" s="300"/>
      <c r="I54" s="300"/>
      <c r="J54" s="300"/>
      <c r="K54" s="300"/>
      <c r="L54" s="300"/>
      <c r="M54" s="300"/>
      <c r="N54" s="298"/>
      <c r="Q54" s="324"/>
      <c r="R54" s="664"/>
      <c r="S54" s="1134"/>
      <c r="T54" s="1134"/>
      <c r="U54" s="1134"/>
      <c r="V54" s="882"/>
      <c r="W54" s="1134"/>
      <c r="X54" s="1134"/>
      <c r="Y54" s="1134"/>
      <c r="Z54" s="1134"/>
      <c r="AA54" s="1134"/>
      <c r="AB54" s="660"/>
      <c r="AC54" s="325"/>
      <c r="AS54" s="983"/>
      <c r="AT54" s="983"/>
      <c r="AU54" s="983"/>
      <c r="AV54" s="1087"/>
      <c r="AW54" s="984" t="s">
        <v>607</v>
      </c>
      <c r="AX54" s="984" t="s">
        <v>726</v>
      </c>
      <c r="AY54" s="984"/>
      <c r="AZ54" s="984"/>
      <c r="BA54" s="984"/>
      <c r="BB54" s="984"/>
      <c r="BC54" s="984"/>
      <c r="BD54" s="897"/>
      <c r="BE54" s="983"/>
      <c r="BF54" s="983"/>
    </row>
    <row r="55" spans="3:58" ht="21.75" customHeight="1">
      <c r="C55" s="297"/>
      <c r="D55" s="1115" t="s">
        <v>477</v>
      </c>
      <c r="E55" s="1116"/>
      <c r="F55" s="1116"/>
      <c r="G55" s="1116"/>
      <c r="H55" s="1116"/>
      <c r="I55" s="1116"/>
      <c r="J55" s="1116"/>
      <c r="K55" s="1116"/>
      <c r="L55" s="1116"/>
      <c r="M55" s="1117"/>
      <c r="N55" s="298"/>
      <c r="Q55" s="324"/>
      <c r="R55" s="656"/>
      <c r="S55" s="883"/>
      <c r="T55" s="883"/>
      <c r="U55" s="883"/>
      <c r="V55" s="883"/>
      <c r="W55" s="883"/>
      <c r="X55" s="883"/>
      <c r="Y55" s="883"/>
      <c r="Z55" s="882"/>
      <c r="AA55" s="882"/>
      <c r="AB55" s="659"/>
      <c r="AC55" s="325"/>
      <c r="AS55" s="983"/>
      <c r="AT55" s="983"/>
      <c r="AU55" s="983"/>
      <c r="AV55" s="1087"/>
      <c r="AW55" s="984" t="s">
        <v>608</v>
      </c>
      <c r="AX55" s="984" t="s">
        <v>1016</v>
      </c>
      <c r="AY55" s="897"/>
      <c r="AZ55" s="984"/>
      <c r="BA55" s="984"/>
      <c r="BB55" s="984"/>
      <c r="BC55" s="984"/>
      <c r="BD55" s="897"/>
      <c r="BE55" s="983"/>
      <c r="BF55" s="983"/>
    </row>
    <row r="56" spans="3:58" ht="21.75" customHeight="1">
      <c r="C56" s="297"/>
      <c r="D56" s="1112" t="str">
        <f>E1</f>
        <v>ABC Utility</v>
      </c>
      <c r="E56" s="1113"/>
      <c r="F56" s="1113"/>
      <c r="G56" s="1113"/>
      <c r="H56" s="1113"/>
      <c r="I56" s="1113"/>
      <c r="J56" s="1113"/>
      <c r="K56" s="1113"/>
      <c r="L56" s="1113"/>
      <c r="M56" s="1114"/>
      <c r="N56" s="298"/>
      <c r="Q56" s="324"/>
      <c r="R56" s="664"/>
      <c r="S56" s="1134" t="str">
        <f>IF(
  OR(Prior_Years=0,Prior_Years=2),
  "",
  IF(AND(NTG=1,Planned=1,Evaluated=1),
   HYPERLINK("#"&amp;"'Table 7'"&amp;"!A1",AX55),
   IF(AND(NTG=2,Planned=1,Evaluated=1),
      HYPERLINK("#"&amp;"'Table 7 No Net'"&amp;"!A1",AX55),
      IF(AND(NTG=1,Planned=2,Evaluated=1),
         HYPERLINK("#"&amp;"'Table 7 No Plan'"&amp;"!A1",AX55),
         IF(AND(NTG=1,Planned=1,Evaluated=2),
            HYPERLINK("#"&amp;"'Table 7 No Eval'"&amp;"!A1",AX55),
            IF(AND(NTG=2,Planned=2,Evaluated=1),
               HYPERLINK("#"&amp;"'Table 7 No Net Plan'"&amp;"!A1",AX55),
               IF(AND(NTG=2,Planned=1,Evaluated=2),
                  HYPERLINK("#"&amp;"'Table 7 No Net Eval'"&amp;"!A1",AX55),
                  IF(AND(NTG=1,Planned=2,Evaluated=2),
                     HYPERLINK("#"&amp;"'Table 7 No Plan Eval'"&amp;"!A1",AX55),
                     IF(AND(NTG=2,Planned=2,Evaluated=2),
                        HYPERLINK("#"&amp;"'Table 7 No Net Plan Eval'"&amp;"!A1",AX55)
                        )
                     )
                  )
               )
            )
         )
      )
   )
)</f>
        <v>Table 7: Portfolio Expenditures and Savings by Year</v>
      </c>
      <c r="T56" s="1134"/>
      <c r="U56" s="1134"/>
      <c r="V56" s="882"/>
      <c r="W56" s="1134" t="str">
        <f>IF(OR(Prior_Years=0,Prior_Years=2),"",IF(NTG=1,HYPERLINK("#"&amp;"'Table 8'"&amp;"!A1",AX56),HYPERLINK("#"&amp;"'Table 8 No Net'"&amp;"!A1",AX56)))</f>
        <v>Table 8: Comparison with Last Year's Data</v>
      </c>
      <c r="X56" s="1134"/>
      <c r="Y56" s="1134"/>
      <c r="Z56" s="1134"/>
      <c r="AA56" s="1134"/>
      <c r="AB56" s="660"/>
      <c r="AC56" s="325"/>
      <c r="AS56" s="983"/>
      <c r="AT56" s="983"/>
      <c r="AU56" s="983"/>
      <c r="AV56" s="1087"/>
      <c r="AW56" s="984" t="s">
        <v>609</v>
      </c>
      <c r="AX56" s="984" t="s">
        <v>980</v>
      </c>
      <c r="AY56" s="984"/>
      <c r="AZ56" s="984"/>
      <c r="BA56" s="984"/>
      <c r="BB56" s="984"/>
      <c r="BC56" s="984"/>
      <c r="BD56" s="897"/>
      <c r="BE56" s="983"/>
      <c r="BF56" s="983"/>
    </row>
    <row r="57" spans="3:58" ht="18" customHeight="1">
      <c r="C57" s="297"/>
      <c r="D57" s="1141" t="s">
        <v>675</v>
      </c>
      <c r="E57" s="1142"/>
      <c r="F57" s="1142"/>
      <c r="G57" s="1142"/>
      <c r="H57" s="1142"/>
      <c r="I57" s="1142"/>
      <c r="J57" s="1142"/>
      <c r="K57" s="1142"/>
      <c r="L57" s="1142"/>
      <c r="M57" s="1143"/>
      <c r="N57" s="298"/>
      <c r="Q57" s="324"/>
      <c r="R57" s="664"/>
      <c r="S57" s="1134"/>
      <c r="T57" s="1134"/>
      <c r="U57" s="1134"/>
      <c r="V57" s="882"/>
      <c r="W57" s="1134"/>
      <c r="X57" s="1134"/>
      <c r="Y57" s="1134"/>
      <c r="Z57" s="1134"/>
      <c r="AA57" s="1134"/>
      <c r="AB57" s="660"/>
      <c r="AC57" s="325"/>
      <c r="AS57" s="983"/>
      <c r="AT57" s="983"/>
      <c r="AU57" s="983"/>
      <c r="AV57" s="1087"/>
      <c r="AW57" s="984"/>
      <c r="AX57" s="984"/>
      <c r="AY57" s="984"/>
      <c r="AZ57" s="984"/>
      <c r="BA57" s="984"/>
      <c r="BB57" s="984"/>
      <c r="BC57" s="984"/>
      <c r="BD57" s="897"/>
      <c r="BE57" s="983"/>
      <c r="BF57" s="983"/>
    </row>
    <row r="58" spans="3:58" ht="18" customHeight="1">
      <c r="C58" s="297"/>
      <c r="D58" s="297"/>
      <c r="E58" s="308"/>
      <c r="F58" s="300"/>
      <c r="G58" s="300"/>
      <c r="H58" s="300"/>
      <c r="I58" s="300"/>
      <c r="J58" s="300"/>
      <c r="K58" s="300"/>
      <c r="L58" s="300"/>
      <c r="M58" s="307"/>
      <c r="N58" s="298"/>
      <c r="Q58" s="324"/>
      <c r="R58" s="664"/>
      <c r="S58" s="1134"/>
      <c r="T58" s="1134"/>
      <c r="U58" s="1134"/>
      <c r="V58" s="882"/>
      <c r="W58" s="1134"/>
      <c r="X58" s="1134"/>
      <c r="Y58" s="1134"/>
      <c r="Z58" s="1134"/>
      <c r="AA58" s="1134"/>
      <c r="AB58" s="660"/>
      <c r="AC58" s="325"/>
      <c r="AS58" s="983"/>
      <c r="AT58" s="983"/>
      <c r="AU58" s="983"/>
      <c r="AV58" s="1087"/>
      <c r="AW58" s="984"/>
      <c r="AX58" s="984"/>
      <c r="AY58" s="984"/>
      <c r="AZ58" s="984"/>
      <c r="BA58" s="984"/>
      <c r="BB58" s="984"/>
      <c r="BC58" s="984"/>
      <c r="BD58" s="897"/>
      <c r="BE58" s="983"/>
      <c r="BF58" s="983"/>
    </row>
    <row r="59" spans="3:58" ht="18.75" customHeight="1" thickBot="1">
      <c r="C59" s="297"/>
      <c r="D59" s="297"/>
      <c r="E59" s="1151" t="str">
        <f>IF(OR(Planned=0,Planned=2),HYPERLINK("#"&amp;"'Main Menu'"&amp;"!A1",""),IF(Planned=1,HYPERLINK("#"&amp;"'Budgets'"&amp;"!A1",CONCATENATE(AW67," ",AX67)),HYPERLINK("#"&amp;"'Main Menu'"&amp;"!N6","")))</f>
        <v>f) Planned Program Budgets</v>
      </c>
      <c r="F59" s="1151"/>
      <c r="G59" s="1151"/>
      <c r="H59" s="1151"/>
      <c r="I59" s="1151"/>
      <c r="J59" s="1151"/>
      <c r="K59" s="1151"/>
      <c r="L59" s="1151"/>
      <c r="M59" s="307"/>
      <c r="N59" s="298"/>
      <c r="Q59" s="324"/>
      <c r="R59" s="661"/>
      <c r="S59" s="657"/>
      <c r="T59" s="657"/>
      <c r="U59" s="657"/>
      <c r="V59" s="657"/>
      <c r="W59" s="657"/>
      <c r="X59" s="657"/>
      <c r="Y59" s="657"/>
      <c r="Z59" s="657"/>
      <c r="AA59" s="657"/>
      <c r="AB59" s="658"/>
      <c r="AC59" s="325"/>
      <c r="AS59" s="983"/>
      <c r="AT59" s="983"/>
      <c r="AU59" s="983"/>
      <c r="AV59" s="1087"/>
      <c r="AW59" s="984"/>
      <c r="AX59" s="984"/>
      <c r="AY59" s="984"/>
      <c r="AZ59" s="984"/>
      <c r="BA59" s="984"/>
      <c r="BB59" s="984"/>
      <c r="BC59" s="984"/>
      <c r="BD59" s="897"/>
      <c r="BE59" s="983"/>
      <c r="BF59" s="983"/>
    </row>
    <row r="60" spans="3:58" ht="18.75" customHeight="1" thickBot="1">
      <c r="C60" s="297"/>
      <c r="D60" s="297"/>
      <c r="E60" s="955"/>
      <c r="F60" s="956"/>
      <c r="G60" s="956"/>
      <c r="H60" s="956"/>
      <c r="I60" s="956"/>
      <c r="J60" s="956"/>
      <c r="K60" s="956"/>
      <c r="L60" s="956"/>
      <c r="M60" s="307"/>
      <c r="N60" s="298"/>
      <c r="Q60" s="326"/>
      <c r="R60" s="327"/>
      <c r="S60" s="327"/>
      <c r="T60" s="327"/>
      <c r="U60" s="327"/>
      <c r="V60" s="327"/>
      <c r="W60" s="327"/>
      <c r="X60" s="327"/>
      <c r="Y60" s="327"/>
      <c r="Z60" s="327"/>
      <c r="AA60" s="327"/>
      <c r="AB60" s="327"/>
      <c r="AC60" s="328"/>
      <c r="AS60" s="983"/>
      <c r="AT60" s="983"/>
      <c r="AU60" s="983"/>
      <c r="AV60" s="1087"/>
      <c r="AW60" s="984"/>
      <c r="AX60" s="984"/>
      <c r="AY60" s="984"/>
      <c r="AZ60" s="984"/>
      <c r="BA60" s="984"/>
      <c r="BB60" s="984"/>
      <c r="BC60" s="984"/>
      <c r="BD60" s="897"/>
      <c r="BE60" s="983"/>
      <c r="BF60" s="983"/>
    </row>
    <row r="61" spans="3:58" ht="21" customHeight="1">
      <c r="C61" s="297"/>
      <c r="D61" s="297"/>
      <c r="E61" s="1150" t="str">
        <f>IF(OR(Planned=0,Planned=2),HYPERLINK("#"&amp;"'Main Menu'"&amp;"!N9",""),IF(AND(NTG=1,Interactive_Effects=1),HYPERLINK("#"&amp;"'Planned Savings'"&amp;"!A1",CONCATENATE(AW68," ",AX68)),IF(AND(NTG=1,Interactive_Effects=2),HYPERLINK("#"&amp;"'Planned Savings - No IE'"&amp;"!A1",CONCATENATE(AW68," ",AX68)),IF(AND(NTG=2,Interactive_Effects=1),HYPERLINK("#"&amp;"'Planned Savings - No NTG'"&amp;"!A1",CONCATENATE(AW68," ",AX68)),IF(AND(NTG=2,Interactive_Effects=2),HYPERLINK("#"&amp;"'Planned Savings No IE No NTG'"&amp;"!A1",CONCATENATE(AW68," ",AX68)))))))</f>
        <v>g) Planned Program Savings</v>
      </c>
      <c r="F61" s="1150"/>
      <c r="G61" s="1150"/>
      <c r="H61" s="1150"/>
      <c r="I61" s="1150"/>
      <c r="J61" s="1150"/>
      <c r="K61" s="1150"/>
      <c r="L61" s="1150"/>
      <c r="M61" s="307"/>
      <c r="N61" s="298"/>
      <c r="AS61" s="983"/>
      <c r="AT61" s="983"/>
      <c r="AU61" s="983"/>
      <c r="AV61" s="1087"/>
      <c r="AW61" s="984"/>
      <c r="AX61" s="984" t="s">
        <v>644</v>
      </c>
      <c r="AY61" s="984"/>
      <c r="AZ61" s="984"/>
      <c r="BA61" s="984"/>
      <c r="BB61" s="984"/>
      <c r="BC61" s="984"/>
      <c r="BD61" s="897"/>
      <c r="BE61" s="983"/>
      <c r="BF61" s="983"/>
    </row>
    <row r="62" spans="3:58" ht="18.75" customHeight="1">
      <c r="C62" s="297"/>
      <c r="D62" s="297"/>
      <c r="E62" s="956"/>
      <c r="F62" s="956"/>
      <c r="G62" s="956"/>
      <c r="H62" s="956"/>
      <c r="I62" s="956"/>
      <c r="J62" s="956"/>
      <c r="K62" s="956"/>
      <c r="L62" s="956"/>
      <c r="M62" s="307"/>
      <c r="N62" s="298"/>
      <c r="AS62" s="983"/>
      <c r="AT62" s="983"/>
      <c r="AU62" s="983"/>
      <c r="AV62" s="1087"/>
      <c r="AW62" s="988" t="s">
        <v>651</v>
      </c>
      <c r="AX62" s="984" t="s">
        <v>770</v>
      </c>
      <c r="AY62" s="984"/>
      <c r="AZ62" s="984"/>
      <c r="BA62" s="984"/>
      <c r="BB62" s="984"/>
      <c r="BC62" s="984"/>
      <c r="BD62" s="897"/>
      <c r="BE62" s="983"/>
      <c r="BF62" s="983"/>
    </row>
    <row r="63" spans="3:58" ht="18" customHeight="1">
      <c r="C63" s="297"/>
      <c r="D63" s="297"/>
      <c r="E63" s="1150" t="str">
        <f>IF(OR(Evaluated=0,Evaluated=2),HYPERLINK("#"&amp;"'Main Menu'"&amp;"!N9",""),IF(AND(NTG=1,Interactive_Effects=1),HYPERLINK("#"&amp;"'Evaluated Savings'"&amp;"!A1",CONCATENATE(AW69," ",AX69)),IF(AND(NTG=1,Interactive_Effects=2),HYPERLINK("#"&amp;"'Evaluated Savings - No IE'"&amp;"!A1",CONCATENATE(AW69," ",AX69)),IF(AND(NTG=2,Interactive_Effects=1),HYPERLINK("#"&amp;"'Evaluated Savings - No NTG'"&amp;"!A1",CONCATENATE(AW69," ",AX69)),IF(AND(NTG=2,Interactive_Effects=2),HYPERLINK("#"&amp;"'Evaluated Savings No IE No NTG'"&amp;"!A1",CONCATENATE(AW69," ",AX69)))))))</f>
        <v>h) Evaluated Program Savings</v>
      </c>
      <c r="F63" s="1150"/>
      <c r="G63" s="1150"/>
      <c r="H63" s="1150"/>
      <c r="I63" s="1150"/>
      <c r="J63" s="1150"/>
      <c r="K63" s="1150"/>
      <c r="L63" s="1150"/>
      <c r="M63" s="307"/>
      <c r="N63" s="298"/>
      <c r="AS63" s="983"/>
      <c r="AT63" s="983"/>
      <c r="AU63" s="983"/>
      <c r="AV63" s="1087"/>
      <c r="AW63" s="988" t="s">
        <v>652</v>
      </c>
      <c r="AX63" s="984" t="s">
        <v>645</v>
      </c>
      <c r="AY63" s="984"/>
      <c r="AZ63" s="984"/>
      <c r="BA63" s="984"/>
      <c r="BB63" s="984"/>
      <c r="BC63" s="984"/>
      <c r="BD63" s="897"/>
      <c r="BE63" s="983"/>
      <c r="BF63" s="983"/>
    </row>
    <row r="64" spans="3:58" ht="21.75" customHeight="1">
      <c r="C64" s="297"/>
      <c r="D64" s="297"/>
      <c r="E64" s="956"/>
      <c r="F64" s="956"/>
      <c r="G64" s="956"/>
      <c r="H64" s="956"/>
      <c r="I64" s="956"/>
      <c r="J64" s="956"/>
      <c r="K64" s="956"/>
      <c r="L64" s="956"/>
      <c r="M64" s="307"/>
      <c r="N64" s="298"/>
      <c r="AU64" s="897"/>
      <c r="AV64" s="984"/>
      <c r="AW64" s="988" t="s">
        <v>650</v>
      </c>
      <c r="AX64" s="984" t="s">
        <v>658</v>
      </c>
      <c r="AY64" s="984"/>
      <c r="AZ64" s="984"/>
      <c r="BA64" s="984"/>
      <c r="BB64" s="984"/>
      <c r="BC64" s="984"/>
      <c r="BD64" s="897"/>
      <c r="BE64" s="897"/>
      <c r="BF64" s="897"/>
    </row>
    <row r="65" spans="3:58" ht="20.25" customHeight="1">
      <c r="C65" s="297"/>
      <c r="D65" s="297"/>
      <c r="E65" s="1150" t="str">
        <f>IF(AND(Prior_Years=1),HYPERLINK("#"&amp;"'Prior Years'"&amp;"!A1",CONCATENATE(AW70," ",AX70)),HYPERLINK("#"&amp;"'Main Menu'"&amp;"!N15",""))</f>
        <v>i) Program Data - Prior Two Years</v>
      </c>
      <c r="F65" s="1150"/>
      <c r="G65" s="1150"/>
      <c r="H65" s="1150"/>
      <c r="I65" s="1150"/>
      <c r="J65" s="1150"/>
      <c r="K65" s="1150"/>
      <c r="L65" s="1150"/>
      <c r="M65" s="307"/>
      <c r="N65" s="298"/>
      <c r="AU65" s="897"/>
      <c r="AV65" s="984"/>
      <c r="AW65" s="988" t="s">
        <v>653</v>
      </c>
      <c r="AX65" s="984" t="s">
        <v>754</v>
      </c>
      <c r="AY65" s="984"/>
      <c r="AZ65" s="984"/>
      <c r="BA65" s="984"/>
      <c r="BB65" s="984"/>
      <c r="BC65" s="984"/>
      <c r="BD65" s="897"/>
      <c r="BE65" s="897"/>
      <c r="BF65" s="897"/>
    </row>
    <row r="66" spans="3:58" ht="21" customHeight="1">
      <c r="C66" s="297"/>
      <c r="D66" s="297"/>
      <c r="E66" s="956"/>
      <c r="F66" s="956"/>
      <c r="G66" s="956"/>
      <c r="H66" s="956"/>
      <c r="I66" s="956"/>
      <c r="J66" s="956"/>
      <c r="K66" s="956"/>
      <c r="L66" s="956"/>
      <c r="M66" s="307"/>
      <c r="N66" s="298"/>
      <c r="AU66" s="897"/>
      <c r="AV66" s="984"/>
      <c r="AW66" s="988" t="s">
        <v>654</v>
      </c>
      <c r="AX66" s="984" t="s">
        <v>646</v>
      </c>
      <c r="AY66" s="984"/>
      <c r="AZ66" s="984"/>
      <c r="BA66" s="984"/>
      <c r="BB66" s="984"/>
      <c r="BC66" s="984"/>
      <c r="BD66" s="897"/>
      <c r="BE66" s="897"/>
      <c r="BF66" s="897"/>
    </row>
    <row r="67" spans="3:58" ht="18.75" customHeight="1">
      <c r="C67" s="297"/>
      <c r="D67" s="297"/>
      <c r="E67" s="1150" t="str">
        <f>IF(AND(Prior_Years=1),HYPERLINK("#"&amp;"'Portfolio Statistics'"&amp;"!A1",CONCATENATE(AW71," ",AX71)),"")</f>
        <v>j) Portfolio Data - Prior Five Years</v>
      </c>
      <c r="F67" s="1150"/>
      <c r="G67" s="1150"/>
      <c r="H67" s="1150"/>
      <c r="I67" s="1150"/>
      <c r="J67" s="1150"/>
      <c r="K67" s="1150"/>
      <c r="L67" s="1150"/>
      <c r="M67" s="307"/>
      <c r="N67" s="298"/>
      <c r="AD67" s="286"/>
      <c r="AU67" s="897"/>
      <c r="AV67" s="984"/>
      <c r="AW67" s="984" t="str">
        <f>IF(Planned=1,"f)","")</f>
        <v>f)</v>
      </c>
      <c r="AX67" s="984" t="s">
        <v>753</v>
      </c>
      <c r="AY67" s="984"/>
      <c r="AZ67" s="984"/>
      <c r="BA67" s="984"/>
      <c r="BB67" s="984"/>
      <c r="BC67" s="984"/>
      <c r="BD67" s="897"/>
      <c r="BE67" s="897"/>
      <c r="BF67" s="897"/>
    </row>
    <row r="68" spans="3:58" ht="19.5" customHeight="1">
      <c r="C68" s="297"/>
      <c r="D68" s="297"/>
      <c r="E68" s="956"/>
      <c r="F68" s="956"/>
      <c r="G68" s="956"/>
      <c r="H68" s="956"/>
      <c r="I68" s="956"/>
      <c r="J68" s="956"/>
      <c r="K68" s="956"/>
      <c r="L68" s="956"/>
      <c r="M68" s="307"/>
      <c r="N68" s="298"/>
      <c r="AU68" s="897"/>
      <c r="AV68" s="984"/>
      <c r="AW68" s="984" t="str">
        <f>IF(Planned=1,"g)","")</f>
        <v>g)</v>
      </c>
      <c r="AX68" s="984" t="s">
        <v>648</v>
      </c>
      <c r="AY68" s="984"/>
      <c r="AZ68" s="984"/>
      <c r="BA68" s="984"/>
      <c r="BB68" s="984"/>
      <c r="BC68" s="984"/>
      <c r="BD68" s="897"/>
      <c r="BE68" s="897"/>
      <c r="BF68" s="897"/>
    </row>
    <row r="69" spans="3:58" ht="15.75" customHeight="1">
      <c r="C69" s="297"/>
      <c r="D69" s="297"/>
      <c r="E69" s="1149" t="str">
        <f>IF(EE_Finance=1,HYPERLINK("#"&amp;"'EE Finance'"&amp;"!A1",CONCATENATE(AW73," ",AX73)),"")</f>
        <v>k) Energy Efficiency Finance</v>
      </c>
      <c r="F69" s="1149"/>
      <c r="G69" s="1149"/>
      <c r="H69" s="1149"/>
      <c r="I69" s="1149"/>
      <c r="J69" s="1149"/>
      <c r="K69" s="1149"/>
      <c r="L69" s="1149"/>
      <c r="M69" s="307"/>
      <c r="N69" s="298"/>
      <c r="AU69" s="897"/>
      <c r="AV69" s="984"/>
      <c r="AW69" s="988" t="str">
        <f>IF(AND(Planned=1,Evaluated=1),"h)",IF(Evaluated=1,"f)",""))</f>
        <v>h)</v>
      </c>
      <c r="AX69" s="984" t="s">
        <v>649</v>
      </c>
      <c r="AY69" s="984"/>
      <c r="AZ69" s="984"/>
      <c r="BA69" s="984"/>
      <c r="BB69" s="984"/>
      <c r="BC69" s="984"/>
      <c r="BD69" s="897"/>
      <c r="BE69" s="897"/>
      <c r="BF69" s="897"/>
    </row>
    <row r="70" spans="3:58" ht="21.75" customHeight="1">
      <c r="C70" s="297"/>
      <c r="D70" s="297"/>
      <c r="E70" s="956"/>
      <c r="F70" s="956"/>
      <c r="G70" s="956"/>
      <c r="H70" s="956"/>
      <c r="I70" s="956"/>
      <c r="J70" s="957"/>
      <c r="K70" s="957"/>
      <c r="L70" s="957"/>
      <c r="M70" s="307"/>
      <c r="N70" s="298"/>
      <c r="AU70" s="897"/>
      <c r="AV70" s="984"/>
      <c r="AW70" s="988" t="str">
        <f>IF(AND(Planned=1,Evaluated=1,Prior_Years=1),"i)",IF(AND(Planned=2,Evaluated=1,Prior_Years=1),"g)",IF(AND(Planned=1,Evaluated=2,Prior_Years=1),"g)",IF(AND(Planned=2,Evaluated=2,Prior_Years=1),"f)",""))))</f>
        <v>i)</v>
      </c>
      <c r="AX70" s="984" t="s">
        <v>853</v>
      </c>
      <c r="AY70" s="984"/>
      <c r="AZ70" s="984"/>
      <c r="BA70" s="984"/>
      <c r="BB70" s="984"/>
      <c r="BC70" s="984"/>
      <c r="BD70" s="897"/>
      <c r="BE70" s="897"/>
      <c r="BF70" s="897"/>
    </row>
    <row r="71" spans="3:58" ht="21" customHeight="1">
      <c r="C71" s="297"/>
      <c r="D71" s="297"/>
      <c r="E71" s="1149" t="str">
        <f>IF(Performance_Incentives=1,HYPERLINK("#"&amp;"'Perf. Incentives'"&amp;"!A1",CONCATENATE(AW74," ",AX74)),"")</f>
        <v>l) Program Administrator Incentives</v>
      </c>
      <c r="F71" s="1149"/>
      <c r="G71" s="1149"/>
      <c r="H71" s="1149"/>
      <c r="I71" s="1149"/>
      <c r="J71" s="1149"/>
      <c r="K71" s="1149"/>
      <c r="L71" s="1149"/>
      <c r="M71" s="307"/>
      <c r="N71" s="298"/>
      <c r="AU71" s="897"/>
      <c r="AV71" s="984"/>
      <c r="AW71" s="988" t="str">
        <f>IF(AND(Planned=1,Evaluated=1,Prior_Years=1),"j)",IF(AND(Planned=2,Evaluated=1,Prior_Years=1),"h)",IF(AND(Planned=1,Evaluated=2,Prior_Years=1),"h)",IF(AND(Planned=2,Evaluated=2,Prior_Years=1),"g)",""))))</f>
        <v>j)</v>
      </c>
      <c r="AX71" s="984" t="s">
        <v>854</v>
      </c>
      <c r="AY71" s="984"/>
      <c r="AZ71" s="984"/>
      <c r="BA71" s="984"/>
      <c r="BB71" s="984"/>
      <c r="BC71" s="984"/>
      <c r="BD71" s="897"/>
      <c r="BE71" s="897"/>
      <c r="BF71" s="897"/>
    </row>
    <row r="72" spans="3:58" ht="15.75" customHeight="1" thickBot="1">
      <c r="C72" s="297"/>
      <c r="D72" s="309"/>
      <c r="E72" s="310"/>
      <c r="F72" s="310"/>
      <c r="G72" s="310"/>
      <c r="H72" s="310"/>
      <c r="I72" s="310"/>
      <c r="J72" s="310"/>
      <c r="K72" s="310"/>
      <c r="L72" s="310"/>
      <c r="M72" s="311"/>
      <c r="N72" s="298"/>
      <c r="AU72" s="897"/>
      <c r="AV72" s="984"/>
      <c r="AW72" s="988"/>
      <c r="AX72" s="984"/>
      <c r="AY72" s="984"/>
      <c r="AZ72" s="984"/>
      <c r="BA72" s="984"/>
      <c r="BB72" s="984"/>
      <c r="BC72" s="984"/>
      <c r="BD72" s="897"/>
      <c r="BE72" s="897"/>
      <c r="BF72" s="897"/>
    </row>
    <row r="73" spans="3:58" ht="13.8" thickBot="1">
      <c r="C73" s="301"/>
      <c r="D73" s="302"/>
      <c r="E73" s="302"/>
      <c r="F73" s="302"/>
      <c r="G73" s="302"/>
      <c r="H73" s="302"/>
      <c r="I73" s="302"/>
      <c r="J73" s="302"/>
      <c r="K73" s="302"/>
      <c r="L73" s="302"/>
      <c r="M73" s="302"/>
      <c r="N73" s="303"/>
      <c r="AU73" s="897"/>
      <c r="AV73" s="984"/>
      <c r="AW73" s="988" t="str">
        <f>IF(AND(Planned=1,Evaluated=1,Prior_Years=1,EE_Finance=1),"k)",IF(AND(Planned=2,Evaluated=1,Prior_Years=1,EE_Finance=1),"i)",IF(AND(Planned=1,Evaluated=2,Prior_Years=1,EE_Finance=1),"i)",IF(AND(Planned=2,Evaluated=2,Prior_Years=1,EE_Finance=1),"h)",IF(AND(Planned=2,Evaluated=2,Prior_Years=2,EE_Finance=1),"f)",IF(AND(Planned=1,Evaluated=1,Prior_Years=2,EE_Finance=1),"h)",IF(AND(Planned=2,Evaluated=1,Prior_Years=2,EE_Finance=1),"g)",IF(AND(Planned=1,Evaluated=2,Prior_Years=2,EE_Finance=1),"h)",""))))))))</f>
        <v>k)</v>
      </c>
      <c r="AX73" s="984" t="s">
        <v>805</v>
      </c>
      <c r="AY73" s="984"/>
      <c r="AZ73" s="984"/>
      <c r="BA73" s="984"/>
      <c r="BB73" s="984"/>
      <c r="BC73" s="984"/>
      <c r="BD73" s="897"/>
      <c r="BE73" s="897"/>
      <c r="BF73" s="897"/>
    </row>
    <row r="74" spans="3:58">
      <c r="AU74" s="897"/>
      <c r="AV74" s="984"/>
      <c r="AW74" s="988" t="str">
        <f>IF(OR(Performance_Incentives=0,Performance_Incentives=2),"",IF(AND(Planned=1,Evaluated=1,Prior_Years=1,EE_Finance=1),"l)",IF(AND(Planned=2,Evaluated=1,Prior_Years=1,EE_Finance=1),"j)",IF(AND(Planned=1,Evaluated=2,Prior_Years=1,EE_Finance=1),"j)",IF(AND(Planned=2,Evaluated=2,Prior_Years=1,EE_Finance=1),"i)",IF(AND(Planned=2,Evaluated=2,Prior_Years=2,EE_Finance=1),"g)",IF(AND(Planned=1,Evaluated=1,Prior_Years=2,EE_Finance=1),"i)",IF(AND(Planned=2,Evaluated=1,Prior_Years=2,EE_Finance=1),"h)",IF(AND(Planned=1,Evaluated=2,Prior_Years=2,EE_Finance=1),"i)",IF(AND(Planned=1,Evaluated=1,Prior_Years=1,EE_Finance=2),"k)",IF(AND(Planned=2,Evaluated=1,Prior_Years=1,EE_Finance=2),"i)",IF(AND(Planned=1,Evaluated=2,Prior_Years=1,EE_Finance=2),"i)",IF(AND(Planned=2,Evaluated=2,Prior_Years=1,EE_Finance=2),"h)",IF(AND(Planned=2,Evaluated=2,Prior_Years=2,EE_Finance=2),"f)",IF(AND(Planned=1,Evaluated=1,Prior_Years=2,EE_Finance=2),"h)",IF(AND(Planned=2,Evaluated=1,Prior_Years=2,EE_Finance=2),"g)",IF(AND(Planned=1,Evaluated=2,Prior_Years=2,EE_Finance=2),"h)","")))))))))))))))))</f>
        <v>l)</v>
      </c>
      <c r="AX74" s="984" t="s">
        <v>802</v>
      </c>
      <c r="AY74" s="984"/>
      <c r="AZ74" s="984"/>
      <c r="BA74" s="984"/>
      <c r="BB74" s="984"/>
      <c r="BC74" s="984"/>
      <c r="BD74" s="897"/>
      <c r="BE74" s="897"/>
      <c r="BF74" s="897"/>
    </row>
    <row r="75" spans="3:58">
      <c r="AU75" s="897"/>
      <c r="AV75" s="984"/>
      <c r="AW75" s="984"/>
      <c r="AX75" s="984"/>
      <c r="AY75" s="984"/>
      <c r="AZ75" s="984"/>
      <c r="BA75" s="984"/>
      <c r="BB75" s="984"/>
      <c r="BC75" s="984"/>
      <c r="BD75" s="897"/>
      <c r="BE75" s="897"/>
      <c r="BF75" s="897"/>
    </row>
    <row r="76" spans="3:58">
      <c r="U76" s="288"/>
      <c r="AU76" s="897"/>
      <c r="AV76" s="984"/>
      <c r="AW76" s="984"/>
      <c r="AX76" s="984"/>
      <c r="AY76" s="984"/>
      <c r="AZ76" s="984"/>
      <c r="BA76" s="984"/>
      <c r="BB76" s="984"/>
      <c r="BC76" s="984"/>
      <c r="BD76" s="897"/>
      <c r="BE76" s="897"/>
      <c r="BF76" s="897"/>
    </row>
    <row r="77" spans="3:58">
      <c r="AU77" s="897"/>
      <c r="AV77" s="984"/>
      <c r="AW77" s="984"/>
      <c r="AX77" s="984"/>
      <c r="AY77" s="984"/>
      <c r="AZ77" s="984"/>
      <c r="BA77" s="984"/>
      <c r="BB77" s="984"/>
      <c r="BC77" s="984"/>
      <c r="BD77" s="897"/>
      <c r="BE77" s="897"/>
      <c r="BF77" s="897"/>
    </row>
    <row r="78" spans="3:58">
      <c r="AU78" s="897"/>
      <c r="AV78" s="984"/>
      <c r="AW78" s="984"/>
      <c r="AX78" s="984"/>
      <c r="AY78" s="984"/>
      <c r="AZ78" s="984"/>
      <c r="BA78" s="984"/>
      <c r="BB78" s="984"/>
      <c r="BC78" s="984"/>
      <c r="BD78" s="897"/>
      <c r="BE78" s="897"/>
      <c r="BF78" s="897"/>
    </row>
    <row r="79" spans="3:58">
      <c r="AU79" s="897"/>
      <c r="AV79" s="984"/>
      <c r="AW79" s="984"/>
      <c r="AX79" s="984" t="str">
        <f>CONCATENATE(Program_Year," ","Retail Sales"," ("&amp;Titles!F13&amp;")")</f>
        <v>2014 Retail Sales (MWh)</v>
      </c>
      <c r="AY79" s="984"/>
      <c r="AZ79" s="984"/>
      <c r="BA79" s="984"/>
      <c r="BB79" s="984"/>
      <c r="BC79" s="984"/>
      <c r="BD79" s="897"/>
      <c r="BE79" s="897"/>
      <c r="BF79" s="897"/>
    </row>
    <row r="80" spans="3:58">
      <c r="AU80" s="897"/>
      <c r="AV80" s="984"/>
      <c r="AW80" s="984"/>
      <c r="AX80" s="984" t="str">
        <f>CONCATENATE(Program_Year-1," ","Retail Sales"," ("&amp;Titles!F13&amp;")")</f>
        <v>2013 Retail Sales (MWh)</v>
      </c>
      <c r="AY80" s="984"/>
      <c r="AZ80" s="984"/>
      <c r="BA80" s="984"/>
      <c r="BB80" s="984"/>
      <c r="BC80" s="984"/>
      <c r="BD80" s="897"/>
      <c r="BE80" s="897"/>
      <c r="BF80" s="897"/>
    </row>
    <row r="81" spans="6:58">
      <c r="AU81" s="897"/>
      <c r="AV81" s="984"/>
      <c r="AW81" s="984"/>
      <c r="AX81" s="984" t="str">
        <f>CONCATENATE(Program_Year-2," ","Retail Sales"," ("&amp;Titles!F13&amp;")")</f>
        <v>2012 Retail Sales (MWh)</v>
      </c>
      <c r="AY81" s="984"/>
      <c r="AZ81" s="984"/>
      <c r="BA81" s="984"/>
      <c r="BB81" s="984"/>
      <c r="BC81" s="984"/>
      <c r="BD81" s="897"/>
      <c r="BE81" s="897"/>
      <c r="BF81" s="897"/>
    </row>
    <row r="82" spans="6:58">
      <c r="AU82" s="897"/>
      <c r="AV82" s="984"/>
      <c r="AW82" s="984"/>
      <c r="AX82" s="984" t="str">
        <f>CONCATENATE("Average ",Program_Year-1," &amp; ",Program_Year," ","Retail Sales"," ("&amp;Titles!F13&amp;")")</f>
        <v>Average 2013 &amp; 2014 Retail Sales (MWh)</v>
      </c>
      <c r="AY82" s="984"/>
      <c r="AZ82" s="984"/>
      <c r="BA82" s="984"/>
      <c r="BB82" s="984"/>
      <c r="BC82" s="984"/>
      <c r="BD82" s="897"/>
      <c r="BE82" s="897"/>
      <c r="BF82" s="897"/>
    </row>
    <row r="83" spans="6:58">
      <c r="AU83" s="897"/>
      <c r="AV83" s="984"/>
      <c r="AW83" s="984"/>
      <c r="AX83" s="984" t="str">
        <f>CONCATENATE("Average ",Program_Year-2,", ",Program_Year-1," &amp; ",Program_Year," ","Retail Sales"," ("&amp;Titles!F13&amp;")")</f>
        <v>Average 2012, 2013 &amp; 2014 Retail Sales (MWh)</v>
      </c>
      <c r="AY83" s="984"/>
      <c r="AZ83" s="984"/>
      <c r="BA83" s="984"/>
      <c r="BB83" s="984"/>
      <c r="BC83" s="984"/>
      <c r="BD83" s="897"/>
      <c r="BE83" s="897"/>
      <c r="BF83" s="897"/>
    </row>
    <row r="84" spans="6:58">
      <c r="AU84" s="897"/>
      <c r="AV84" s="984"/>
      <c r="AW84" s="984"/>
      <c r="AX84" s="984"/>
      <c r="AY84" s="984"/>
      <c r="AZ84" s="984"/>
      <c r="BA84" s="984"/>
      <c r="BB84" s="984"/>
      <c r="BC84" s="984"/>
      <c r="BD84" s="897"/>
      <c r="BE84" s="897"/>
      <c r="BF84" s="897"/>
    </row>
    <row r="85" spans="6:58">
      <c r="AU85" s="897"/>
      <c r="AV85" s="897"/>
      <c r="AW85" s="897"/>
      <c r="AX85" s="897"/>
      <c r="AY85" s="897"/>
      <c r="AZ85" s="897"/>
      <c r="BA85" s="897"/>
      <c r="BB85" s="897"/>
      <c r="BC85" s="897"/>
      <c r="BD85" s="897"/>
      <c r="BE85" s="897"/>
      <c r="BF85" s="897"/>
    </row>
    <row r="86" spans="6:58">
      <c r="AU86" s="897"/>
      <c r="AV86" s="897"/>
      <c r="AW86" s="897"/>
      <c r="AX86" s="897"/>
      <c r="AY86" s="897"/>
      <c r="AZ86" s="897"/>
      <c r="BA86" s="897"/>
      <c r="BB86" s="897"/>
      <c r="BC86" s="897"/>
      <c r="BD86" s="897"/>
      <c r="BE86" s="897"/>
      <c r="BF86" s="897"/>
    </row>
    <row r="87" spans="6:58">
      <c r="AU87" s="897"/>
      <c r="AV87" s="897"/>
      <c r="AW87" s="897"/>
      <c r="AX87" s="897"/>
      <c r="AY87" s="897"/>
      <c r="AZ87" s="897"/>
      <c r="BA87" s="897"/>
      <c r="BB87" s="897"/>
      <c r="BC87" s="897"/>
      <c r="BD87" s="897"/>
      <c r="BE87" s="897"/>
      <c r="BF87" s="897"/>
    </row>
    <row r="88" spans="6:58">
      <c r="AU88" s="897"/>
      <c r="AV88" s="897"/>
      <c r="AW88" s="897"/>
      <c r="AX88" s="897"/>
      <c r="AY88" s="897"/>
      <c r="AZ88" s="897"/>
      <c r="BA88" s="897"/>
      <c r="BB88" s="897"/>
      <c r="BC88" s="897"/>
      <c r="BD88" s="897"/>
      <c r="BE88" s="897"/>
      <c r="BF88" s="897"/>
    </row>
    <row r="94" spans="6:58" ht="15.6">
      <c r="F94" s="285"/>
    </row>
  </sheetData>
  <sheetProtection selectLockedCells="1"/>
  <mergeCells count="57">
    <mergeCell ref="AD8:AE8"/>
    <mergeCell ref="AB6:AG6"/>
    <mergeCell ref="N25:U25"/>
    <mergeCell ref="E71:L71"/>
    <mergeCell ref="E63:L63"/>
    <mergeCell ref="E61:L61"/>
    <mergeCell ref="E69:L69"/>
    <mergeCell ref="E67:L67"/>
    <mergeCell ref="E65:L65"/>
    <mergeCell ref="E59:L59"/>
    <mergeCell ref="W48:AA50"/>
    <mergeCell ref="S48:U50"/>
    <mergeCell ref="W52:AA54"/>
    <mergeCell ref="S52:U54"/>
    <mergeCell ref="W56:AA58"/>
    <mergeCell ref="S56:U58"/>
    <mergeCell ref="E48:L48"/>
    <mergeCell ref="E50:L50"/>
    <mergeCell ref="E52:L52"/>
    <mergeCell ref="D57:M57"/>
    <mergeCell ref="E44:L44"/>
    <mergeCell ref="S40:AA40"/>
    <mergeCell ref="C27:M28"/>
    <mergeCell ref="D42:M42"/>
    <mergeCell ref="S42:U46"/>
    <mergeCell ref="W42:AA46"/>
    <mergeCell ref="R41:AB41"/>
    <mergeCell ref="C31:M32"/>
    <mergeCell ref="N28:U29"/>
    <mergeCell ref="N32:U34"/>
    <mergeCell ref="C40:N40"/>
    <mergeCell ref="C6:F6"/>
    <mergeCell ref="H6:L6"/>
    <mergeCell ref="D56:M56"/>
    <mergeCell ref="D55:M55"/>
    <mergeCell ref="O9:P9"/>
    <mergeCell ref="O12:P12"/>
    <mergeCell ref="G8:L8"/>
    <mergeCell ref="G9:L9"/>
    <mergeCell ref="G11:L11"/>
    <mergeCell ref="G12:L12"/>
    <mergeCell ref="G13:L13"/>
    <mergeCell ref="G14:L14"/>
    <mergeCell ref="C18:AD18"/>
    <mergeCell ref="O14:P14"/>
    <mergeCell ref="E46:L46"/>
    <mergeCell ref="G15:L15"/>
    <mergeCell ref="C23:M24"/>
    <mergeCell ref="C19:AD19"/>
    <mergeCell ref="N20:U21"/>
    <mergeCell ref="V20:AD21"/>
    <mergeCell ref="V24:AD25"/>
    <mergeCell ref="S15:Y15"/>
    <mergeCell ref="S9:Y9"/>
    <mergeCell ref="S11:Y11"/>
    <mergeCell ref="S13:Y13"/>
    <mergeCell ref="G10:L10"/>
  </mergeCells>
  <conditionalFormatting sqref="O14:P14">
    <cfRule type="expression" dxfId="57" priority="10">
      <formula>$O$12="Other"</formula>
    </cfRule>
  </conditionalFormatting>
  <conditionalFormatting sqref="E59 E61">
    <cfRule type="expression" dxfId="56" priority="40">
      <formula>Planned=1</formula>
    </cfRule>
  </conditionalFormatting>
  <conditionalFormatting sqref="E63">
    <cfRule type="expression" dxfId="55" priority="41">
      <formula>Evaluated=1</formula>
    </cfRule>
  </conditionalFormatting>
  <conditionalFormatting sqref="E65">
    <cfRule type="expression" dxfId="54" priority="46">
      <formula>Prior_Years=1</formula>
    </cfRule>
  </conditionalFormatting>
  <conditionalFormatting sqref="E71">
    <cfRule type="expression" dxfId="53" priority="54">
      <formula>Performance_Incentives=1</formula>
    </cfRule>
  </conditionalFormatting>
  <conditionalFormatting sqref="E69">
    <cfRule type="expression" dxfId="52" priority="56">
      <formula>EE_Finance=1</formula>
    </cfRule>
  </conditionalFormatting>
  <conditionalFormatting sqref="E67">
    <cfRule type="expression" dxfId="51" priority="9">
      <formula>Prior_Years=1</formula>
    </cfRule>
  </conditionalFormatting>
  <conditionalFormatting sqref="AM20">
    <cfRule type="expression" dxfId="50" priority="64">
      <formula>$F$31="Other"</formula>
    </cfRule>
  </conditionalFormatting>
  <conditionalFormatting sqref="W56:AA58">
    <cfRule type="expression" dxfId="49" priority="8">
      <formula>OR(Prior_Years=0,Prior_Years=2)</formula>
    </cfRule>
  </conditionalFormatting>
  <conditionalFormatting sqref="S11">
    <cfRule type="expression" dxfId="48" priority="6">
      <formula>IF(target_format="% of Retail Sales",1,0)</formula>
    </cfRule>
    <cfRule type="expression" dxfId="47" priority="7">
      <formula>IF(target_format="Gross Energy Savings",1,0)</formula>
    </cfRule>
  </conditionalFormatting>
  <conditionalFormatting sqref="S15">
    <cfRule type="expression" dxfId="46" priority="4">
      <formula>IF(target_format="% of Retail Sales",1,0)</formula>
    </cfRule>
    <cfRule type="expression" dxfId="45" priority="5">
      <formula>IF(target_format="Gross Energy Savings",1,0)</formula>
    </cfRule>
  </conditionalFormatting>
  <conditionalFormatting sqref="S56:U58">
    <cfRule type="expression" dxfId="44" priority="2">
      <formula>OR(Prior_Years=0,Prior_Years=2)</formula>
    </cfRule>
  </conditionalFormatting>
  <conditionalFormatting sqref="W52:AA54">
    <cfRule type="expression" dxfId="43" priority="1">
      <formula>OR(Prior_Years=0,Prior_Years=2)</formula>
    </cfRule>
  </conditionalFormatting>
  <dataValidations count="2">
    <dataValidation type="list" allowBlank="1" showInputMessage="1" showErrorMessage="1" sqref="O9">
      <formula1>Single_Multi</formula1>
    </dataValidation>
    <dataValidation type="list" allowBlank="1" showInputMessage="1" showErrorMessage="1" sqref="S9">
      <formula1>"Gross Energy Savings,% of Retail Sales,N/A"</formula1>
    </dataValidation>
  </dataValidations>
  <pageMargins left="0.5" right="0.5" top="0.75" bottom="0.75" header="0.3" footer="0.3"/>
  <pageSetup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Group Box 1">
              <controlPr defaultSize="0" autoFill="0" autoPict="0">
                <anchor moveWithCells="1">
                  <from>
                    <xdr:col>2</xdr:col>
                    <xdr:colOff>0</xdr:colOff>
                    <xdr:row>20</xdr:row>
                    <xdr:rowOff>0</xdr:rowOff>
                  </from>
                  <to>
                    <xdr:col>4</xdr:col>
                    <xdr:colOff>304800</xdr:colOff>
                    <xdr:row>22</xdr:row>
                    <xdr:rowOff>137160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2</xdr:col>
                    <xdr:colOff>0</xdr:colOff>
                    <xdr:row>20</xdr:row>
                    <xdr:rowOff>0</xdr:rowOff>
                  </from>
                  <to>
                    <xdr:col>2</xdr:col>
                    <xdr:colOff>251460</xdr:colOff>
                    <xdr:row>20</xdr:row>
                    <xdr:rowOff>220980</xdr:rowOff>
                  </to>
                </anchor>
              </controlPr>
            </control>
          </mc:Choice>
        </mc:AlternateContent>
        <mc:AlternateContent xmlns:mc="http://schemas.openxmlformats.org/markup-compatibility/2006">
          <mc:Choice Requires="x14">
            <control shapeId="1027" r:id="rId6" name="Option Button 3">
              <controlPr defaultSize="0" autoFill="0" autoLine="0" autoPict="0">
                <anchor moveWithCells="1">
                  <from>
                    <xdr:col>2</xdr:col>
                    <xdr:colOff>0</xdr:colOff>
                    <xdr:row>20</xdr:row>
                    <xdr:rowOff>220980</xdr:rowOff>
                  </from>
                  <to>
                    <xdr:col>2</xdr:col>
                    <xdr:colOff>259080</xdr:colOff>
                    <xdr:row>22</xdr:row>
                    <xdr:rowOff>30480</xdr:rowOff>
                  </to>
                </anchor>
              </controlPr>
            </control>
          </mc:Choice>
        </mc:AlternateContent>
        <mc:AlternateContent xmlns:mc="http://schemas.openxmlformats.org/markup-compatibility/2006">
          <mc:Choice Requires="x14">
            <control shapeId="1031" r:id="rId7" name="Option Button 7">
              <controlPr defaultSize="0" autoFill="0" autoLine="0" autoPict="0">
                <anchor moveWithCells="1">
                  <from>
                    <xdr:col>21</xdr:col>
                    <xdr:colOff>144780</xdr:colOff>
                    <xdr:row>21</xdr:row>
                    <xdr:rowOff>0</xdr:rowOff>
                  </from>
                  <to>
                    <xdr:col>22</xdr:col>
                    <xdr:colOff>0</xdr:colOff>
                    <xdr:row>22</xdr:row>
                    <xdr:rowOff>45720</xdr:rowOff>
                  </to>
                </anchor>
              </controlPr>
            </control>
          </mc:Choice>
        </mc:AlternateContent>
        <mc:AlternateContent xmlns:mc="http://schemas.openxmlformats.org/markup-compatibility/2006">
          <mc:Choice Requires="x14">
            <control shapeId="1033" r:id="rId8" name="Group Box 9">
              <controlPr defaultSize="0" autoFill="0" autoPict="0">
                <anchor moveWithCells="1">
                  <from>
                    <xdr:col>1</xdr:col>
                    <xdr:colOff>381000</xdr:colOff>
                    <xdr:row>23</xdr:row>
                    <xdr:rowOff>38100</xdr:rowOff>
                  </from>
                  <to>
                    <xdr:col>3</xdr:col>
                    <xdr:colOff>175260</xdr:colOff>
                    <xdr:row>27</xdr:row>
                    <xdr:rowOff>38100</xdr:rowOff>
                  </to>
                </anchor>
              </controlPr>
            </control>
          </mc:Choice>
        </mc:AlternateContent>
        <mc:AlternateContent xmlns:mc="http://schemas.openxmlformats.org/markup-compatibility/2006">
          <mc:Choice Requires="x14">
            <control shapeId="1057" r:id="rId9" name="Group Box 33">
              <controlPr defaultSize="0" autoFill="0" autoPict="0">
                <anchor moveWithCells="1">
                  <from>
                    <xdr:col>20</xdr:col>
                    <xdr:colOff>327660</xdr:colOff>
                    <xdr:row>27</xdr:row>
                    <xdr:rowOff>160020</xdr:rowOff>
                  </from>
                  <to>
                    <xdr:col>23</xdr:col>
                    <xdr:colOff>160020</xdr:colOff>
                    <xdr:row>30</xdr:row>
                    <xdr:rowOff>38100</xdr:rowOff>
                  </to>
                </anchor>
              </controlPr>
            </control>
          </mc:Choice>
        </mc:AlternateContent>
        <mc:AlternateContent xmlns:mc="http://schemas.openxmlformats.org/markup-compatibility/2006">
          <mc:Choice Requires="x14">
            <control shapeId="1059" r:id="rId10" name="Group Box 35">
              <controlPr defaultSize="0" autoFill="0" autoPict="0">
                <anchor moveWithCells="1">
                  <from>
                    <xdr:col>13</xdr:col>
                    <xdr:colOff>0</xdr:colOff>
                    <xdr:row>28</xdr:row>
                    <xdr:rowOff>137160</xdr:rowOff>
                  </from>
                  <to>
                    <xdr:col>15</xdr:col>
                    <xdr:colOff>251460</xdr:colOff>
                    <xdr:row>31</xdr:row>
                    <xdr:rowOff>137160</xdr:rowOff>
                  </to>
                </anchor>
              </controlPr>
            </control>
          </mc:Choice>
        </mc:AlternateContent>
        <mc:AlternateContent xmlns:mc="http://schemas.openxmlformats.org/markup-compatibility/2006">
          <mc:Choice Requires="x14">
            <control shapeId="1071" r:id="rId11" name="Option Button 47">
              <controlPr defaultSize="0" autoFill="0" autoLine="0" autoPict="0">
                <anchor moveWithCells="1">
                  <from>
                    <xdr:col>21</xdr:col>
                    <xdr:colOff>137160</xdr:colOff>
                    <xdr:row>28</xdr:row>
                    <xdr:rowOff>0</xdr:rowOff>
                  </from>
                  <to>
                    <xdr:col>21</xdr:col>
                    <xdr:colOff>342900</xdr:colOff>
                    <xdr:row>28</xdr:row>
                    <xdr:rowOff>190500</xdr:rowOff>
                  </to>
                </anchor>
              </controlPr>
            </control>
          </mc:Choice>
        </mc:AlternateContent>
        <mc:AlternateContent xmlns:mc="http://schemas.openxmlformats.org/markup-compatibility/2006">
          <mc:Choice Requires="x14">
            <control shapeId="1074" r:id="rId12" name="Option Button 50">
              <controlPr defaultSize="0" autoFill="0" autoLine="0" autoPict="0">
                <anchor moveWithCells="1">
                  <from>
                    <xdr:col>13</xdr:col>
                    <xdr:colOff>68580</xdr:colOff>
                    <xdr:row>29</xdr:row>
                    <xdr:rowOff>0</xdr:rowOff>
                  </from>
                  <to>
                    <xdr:col>14</xdr:col>
                    <xdr:colOff>0</xdr:colOff>
                    <xdr:row>29</xdr:row>
                    <xdr:rowOff>160020</xdr:rowOff>
                  </to>
                </anchor>
              </controlPr>
            </control>
          </mc:Choice>
        </mc:AlternateContent>
        <mc:AlternateContent xmlns:mc="http://schemas.openxmlformats.org/markup-compatibility/2006">
          <mc:Choice Requires="x14">
            <control shapeId="1075" r:id="rId13" name="Option Button 51">
              <controlPr defaultSize="0" autoFill="0" autoLine="0" autoPict="0">
                <anchor moveWithCells="1">
                  <from>
                    <xdr:col>13</xdr:col>
                    <xdr:colOff>60960</xdr:colOff>
                    <xdr:row>30</xdr:row>
                    <xdr:rowOff>0</xdr:rowOff>
                  </from>
                  <to>
                    <xdr:col>14</xdr:col>
                    <xdr:colOff>0</xdr:colOff>
                    <xdr:row>30</xdr:row>
                    <xdr:rowOff>160020</xdr:rowOff>
                  </to>
                </anchor>
              </controlPr>
            </control>
          </mc:Choice>
        </mc:AlternateContent>
        <mc:AlternateContent xmlns:mc="http://schemas.openxmlformats.org/markup-compatibility/2006">
          <mc:Choice Requires="x14">
            <control shapeId="1080" r:id="rId14" name="Option Button 56">
              <controlPr defaultSize="0" autoFill="0" autoLine="0" autoPict="0">
                <anchor moveWithCells="1">
                  <from>
                    <xdr:col>21</xdr:col>
                    <xdr:colOff>137160</xdr:colOff>
                    <xdr:row>21</xdr:row>
                    <xdr:rowOff>175260</xdr:rowOff>
                  </from>
                  <to>
                    <xdr:col>22</xdr:col>
                    <xdr:colOff>0</xdr:colOff>
                    <xdr:row>22</xdr:row>
                    <xdr:rowOff>213360</xdr:rowOff>
                  </to>
                </anchor>
              </controlPr>
            </control>
          </mc:Choice>
        </mc:AlternateContent>
        <mc:AlternateContent xmlns:mc="http://schemas.openxmlformats.org/markup-compatibility/2006">
          <mc:Choice Requires="x14">
            <control shapeId="1082" r:id="rId15" name="Group Box 58">
              <controlPr defaultSize="0" autoFill="0" autoPict="0">
                <anchor moveWithCells="1">
                  <from>
                    <xdr:col>13</xdr:col>
                    <xdr:colOff>0</xdr:colOff>
                    <xdr:row>20</xdr:row>
                    <xdr:rowOff>106680</xdr:rowOff>
                  </from>
                  <to>
                    <xdr:col>14</xdr:col>
                    <xdr:colOff>266700</xdr:colOff>
                    <xdr:row>23</xdr:row>
                    <xdr:rowOff>68580</xdr:rowOff>
                  </to>
                </anchor>
              </controlPr>
            </control>
          </mc:Choice>
        </mc:AlternateContent>
        <mc:AlternateContent xmlns:mc="http://schemas.openxmlformats.org/markup-compatibility/2006">
          <mc:Choice Requires="x14">
            <control shapeId="1083" r:id="rId16" name="Option Button 59">
              <controlPr defaultSize="0" autoFill="0" autoLine="0" autoPict="0">
                <anchor moveWithCells="1">
                  <from>
                    <xdr:col>13</xdr:col>
                    <xdr:colOff>45720</xdr:colOff>
                    <xdr:row>21</xdr:row>
                    <xdr:rowOff>0</xdr:rowOff>
                  </from>
                  <to>
                    <xdr:col>14</xdr:col>
                    <xdr:colOff>0</xdr:colOff>
                    <xdr:row>22</xdr:row>
                    <xdr:rowOff>68580</xdr:rowOff>
                  </to>
                </anchor>
              </controlPr>
            </control>
          </mc:Choice>
        </mc:AlternateContent>
        <mc:AlternateContent xmlns:mc="http://schemas.openxmlformats.org/markup-compatibility/2006">
          <mc:Choice Requires="x14">
            <control shapeId="1084" r:id="rId17" name="Option Button 60">
              <controlPr defaultSize="0" autoFill="0" autoLine="0" autoPict="0">
                <anchor moveWithCells="1">
                  <from>
                    <xdr:col>13</xdr:col>
                    <xdr:colOff>45720</xdr:colOff>
                    <xdr:row>21</xdr:row>
                    <xdr:rowOff>182880</xdr:rowOff>
                  </from>
                  <to>
                    <xdr:col>14</xdr:col>
                    <xdr:colOff>0</xdr:colOff>
                    <xdr:row>23</xdr:row>
                    <xdr:rowOff>7620</xdr:rowOff>
                  </to>
                </anchor>
              </controlPr>
            </control>
          </mc:Choice>
        </mc:AlternateContent>
        <mc:AlternateContent xmlns:mc="http://schemas.openxmlformats.org/markup-compatibility/2006">
          <mc:Choice Requires="x14">
            <control shapeId="1085" r:id="rId18" name="Group Box 61">
              <controlPr defaultSize="0" autoFill="0" autoPict="0">
                <anchor moveWithCells="1">
                  <from>
                    <xdr:col>13</xdr:col>
                    <xdr:colOff>0</xdr:colOff>
                    <xdr:row>25</xdr:row>
                    <xdr:rowOff>0</xdr:rowOff>
                  </from>
                  <to>
                    <xdr:col>14</xdr:col>
                    <xdr:colOff>403860</xdr:colOff>
                    <xdr:row>27</xdr:row>
                    <xdr:rowOff>30480</xdr:rowOff>
                  </to>
                </anchor>
              </controlPr>
            </control>
          </mc:Choice>
        </mc:AlternateContent>
        <mc:AlternateContent xmlns:mc="http://schemas.openxmlformats.org/markup-compatibility/2006">
          <mc:Choice Requires="x14">
            <control shapeId="1087" r:id="rId19" name="Option Button 63">
              <controlPr defaultSize="0" autoFill="0" autoLine="0" autoPict="0">
                <anchor moveWithCells="1">
                  <from>
                    <xdr:col>13</xdr:col>
                    <xdr:colOff>0</xdr:colOff>
                    <xdr:row>25</xdr:row>
                    <xdr:rowOff>0</xdr:rowOff>
                  </from>
                  <to>
                    <xdr:col>13</xdr:col>
                    <xdr:colOff>228600</xdr:colOff>
                    <xdr:row>25</xdr:row>
                    <xdr:rowOff>175260</xdr:rowOff>
                  </to>
                </anchor>
              </controlPr>
            </control>
          </mc:Choice>
        </mc:AlternateContent>
        <mc:AlternateContent xmlns:mc="http://schemas.openxmlformats.org/markup-compatibility/2006">
          <mc:Choice Requires="x14">
            <control shapeId="1088" r:id="rId20" name="Option Button 64">
              <controlPr defaultSize="0" autoFill="0" autoLine="0" autoPict="0">
                <anchor moveWithCells="1">
                  <from>
                    <xdr:col>13</xdr:col>
                    <xdr:colOff>0</xdr:colOff>
                    <xdr:row>26</xdr:row>
                    <xdr:rowOff>30480</xdr:rowOff>
                  </from>
                  <to>
                    <xdr:col>13</xdr:col>
                    <xdr:colOff>236220</xdr:colOff>
                    <xdr:row>27</xdr:row>
                    <xdr:rowOff>0</xdr:rowOff>
                  </to>
                </anchor>
              </controlPr>
            </control>
          </mc:Choice>
        </mc:AlternateContent>
        <mc:AlternateContent xmlns:mc="http://schemas.openxmlformats.org/markup-compatibility/2006">
          <mc:Choice Requires="x14">
            <control shapeId="1115" r:id="rId21" name="Group Box 91">
              <controlPr defaultSize="0" autoFill="0" autoPict="0">
                <anchor moveWithCells="1">
                  <from>
                    <xdr:col>21</xdr:col>
                    <xdr:colOff>38100</xdr:colOff>
                    <xdr:row>24</xdr:row>
                    <xdr:rowOff>182880</xdr:rowOff>
                  </from>
                  <to>
                    <xdr:col>22</xdr:col>
                    <xdr:colOff>83820</xdr:colOff>
                    <xdr:row>27</xdr:row>
                    <xdr:rowOff>182880</xdr:rowOff>
                  </to>
                </anchor>
              </controlPr>
            </control>
          </mc:Choice>
        </mc:AlternateContent>
        <mc:AlternateContent xmlns:mc="http://schemas.openxmlformats.org/markup-compatibility/2006">
          <mc:Choice Requires="x14">
            <control shapeId="1116" r:id="rId22" name="Option Button 92">
              <controlPr defaultSize="0" autoFill="0" autoLine="0" autoPict="0">
                <anchor moveWithCells="1">
                  <from>
                    <xdr:col>21</xdr:col>
                    <xdr:colOff>121920</xdr:colOff>
                    <xdr:row>25</xdr:row>
                    <xdr:rowOff>0</xdr:rowOff>
                  </from>
                  <to>
                    <xdr:col>22</xdr:col>
                    <xdr:colOff>0</xdr:colOff>
                    <xdr:row>26</xdr:row>
                    <xdr:rowOff>38100</xdr:rowOff>
                  </to>
                </anchor>
              </controlPr>
            </control>
          </mc:Choice>
        </mc:AlternateContent>
        <mc:AlternateContent xmlns:mc="http://schemas.openxmlformats.org/markup-compatibility/2006">
          <mc:Choice Requires="x14">
            <control shapeId="1117" r:id="rId23" name="Option Button 93">
              <controlPr defaultSize="0" autoFill="0" autoLine="0" autoPict="0">
                <anchor moveWithCells="1">
                  <from>
                    <xdr:col>21</xdr:col>
                    <xdr:colOff>121920</xdr:colOff>
                    <xdr:row>25</xdr:row>
                    <xdr:rowOff>160020</xdr:rowOff>
                  </from>
                  <to>
                    <xdr:col>22</xdr:col>
                    <xdr:colOff>0</xdr:colOff>
                    <xdr:row>27</xdr:row>
                    <xdr:rowOff>0</xdr:rowOff>
                  </to>
                </anchor>
              </controlPr>
            </control>
          </mc:Choice>
        </mc:AlternateContent>
        <mc:AlternateContent xmlns:mc="http://schemas.openxmlformats.org/markup-compatibility/2006">
          <mc:Choice Requires="x14">
            <control shapeId="1126" r:id="rId24" name="Group Box 102">
              <controlPr defaultSize="0" autoFill="0" autoPict="0">
                <anchor moveWithCells="1">
                  <from>
                    <xdr:col>1</xdr:col>
                    <xdr:colOff>403860</xdr:colOff>
                    <xdr:row>32</xdr:row>
                    <xdr:rowOff>0</xdr:rowOff>
                  </from>
                  <to>
                    <xdr:col>3</xdr:col>
                    <xdr:colOff>76200</xdr:colOff>
                    <xdr:row>35</xdr:row>
                    <xdr:rowOff>236220</xdr:rowOff>
                  </to>
                </anchor>
              </controlPr>
            </control>
          </mc:Choice>
        </mc:AlternateContent>
        <mc:AlternateContent xmlns:mc="http://schemas.openxmlformats.org/markup-compatibility/2006">
          <mc:Choice Requires="x14">
            <control shapeId="1127" r:id="rId25" name="Check Box 103">
              <controlPr defaultSize="0" autoFill="0" autoLine="0" autoPict="0">
                <anchor moveWithCells="1">
                  <from>
                    <xdr:col>2</xdr:col>
                    <xdr:colOff>22860</xdr:colOff>
                    <xdr:row>32</xdr:row>
                    <xdr:rowOff>0</xdr:rowOff>
                  </from>
                  <to>
                    <xdr:col>3</xdr:col>
                    <xdr:colOff>0</xdr:colOff>
                    <xdr:row>32</xdr:row>
                    <xdr:rowOff>213360</xdr:rowOff>
                  </to>
                </anchor>
              </controlPr>
            </control>
          </mc:Choice>
        </mc:AlternateContent>
        <mc:AlternateContent xmlns:mc="http://schemas.openxmlformats.org/markup-compatibility/2006">
          <mc:Choice Requires="x14">
            <control shapeId="1128" r:id="rId26" name="Check Box 104">
              <controlPr defaultSize="0" autoFill="0" autoLine="0" autoPict="0">
                <anchor moveWithCells="1">
                  <from>
                    <xdr:col>2</xdr:col>
                    <xdr:colOff>22860</xdr:colOff>
                    <xdr:row>33</xdr:row>
                    <xdr:rowOff>0</xdr:rowOff>
                  </from>
                  <to>
                    <xdr:col>3</xdr:col>
                    <xdr:colOff>0</xdr:colOff>
                    <xdr:row>33</xdr:row>
                    <xdr:rowOff>213360</xdr:rowOff>
                  </to>
                </anchor>
              </controlPr>
            </control>
          </mc:Choice>
        </mc:AlternateContent>
        <mc:AlternateContent xmlns:mc="http://schemas.openxmlformats.org/markup-compatibility/2006">
          <mc:Choice Requires="x14">
            <control shapeId="1129" r:id="rId27" name="Check Box 105">
              <controlPr defaultSize="0" autoFill="0" autoLine="0" autoPict="0">
                <anchor moveWithCells="1">
                  <from>
                    <xdr:col>2</xdr:col>
                    <xdr:colOff>22860</xdr:colOff>
                    <xdr:row>33</xdr:row>
                    <xdr:rowOff>228600</xdr:rowOff>
                  </from>
                  <to>
                    <xdr:col>3</xdr:col>
                    <xdr:colOff>0</xdr:colOff>
                    <xdr:row>35</xdr:row>
                    <xdr:rowOff>30480</xdr:rowOff>
                  </to>
                </anchor>
              </controlPr>
            </control>
          </mc:Choice>
        </mc:AlternateContent>
        <mc:AlternateContent xmlns:mc="http://schemas.openxmlformats.org/markup-compatibility/2006">
          <mc:Choice Requires="x14">
            <control shapeId="1130" r:id="rId28" name="Check Box 106">
              <controlPr defaultSize="0" autoFill="0" autoLine="0" autoPict="0">
                <anchor moveWithCells="1">
                  <from>
                    <xdr:col>2</xdr:col>
                    <xdr:colOff>22860</xdr:colOff>
                    <xdr:row>35</xdr:row>
                    <xdr:rowOff>7620</xdr:rowOff>
                  </from>
                  <to>
                    <xdr:col>3</xdr:col>
                    <xdr:colOff>0</xdr:colOff>
                    <xdr:row>35</xdr:row>
                    <xdr:rowOff>213360</xdr:rowOff>
                  </to>
                </anchor>
              </controlPr>
            </control>
          </mc:Choice>
        </mc:AlternateContent>
        <mc:AlternateContent xmlns:mc="http://schemas.openxmlformats.org/markup-compatibility/2006">
          <mc:Choice Requires="x14">
            <control shapeId="1131" r:id="rId29" name="Group Box 107">
              <controlPr defaultSize="0" autoFill="0" autoPict="0">
                <anchor moveWithCells="1">
                  <from>
                    <xdr:col>13</xdr:col>
                    <xdr:colOff>0</xdr:colOff>
                    <xdr:row>33</xdr:row>
                    <xdr:rowOff>175260</xdr:rowOff>
                  </from>
                  <to>
                    <xdr:col>14</xdr:col>
                    <xdr:colOff>121920</xdr:colOff>
                    <xdr:row>36</xdr:row>
                    <xdr:rowOff>99060</xdr:rowOff>
                  </to>
                </anchor>
              </controlPr>
            </control>
          </mc:Choice>
        </mc:AlternateContent>
        <mc:AlternateContent xmlns:mc="http://schemas.openxmlformats.org/markup-compatibility/2006">
          <mc:Choice Requires="x14">
            <control shapeId="1140" r:id="rId30" name="Option Button 116">
              <controlPr defaultSize="0" autoFill="0" autoLine="0" autoPict="0">
                <anchor moveWithCells="1">
                  <from>
                    <xdr:col>13</xdr:col>
                    <xdr:colOff>68580</xdr:colOff>
                    <xdr:row>33</xdr:row>
                    <xdr:rowOff>175260</xdr:rowOff>
                  </from>
                  <to>
                    <xdr:col>14</xdr:col>
                    <xdr:colOff>0</xdr:colOff>
                    <xdr:row>35</xdr:row>
                    <xdr:rowOff>0</xdr:rowOff>
                  </to>
                </anchor>
              </controlPr>
            </control>
          </mc:Choice>
        </mc:AlternateContent>
        <mc:AlternateContent xmlns:mc="http://schemas.openxmlformats.org/markup-compatibility/2006">
          <mc:Choice Requires="x14">
            <control shapeId="1141" r:id="rId31" name="Option Button 117">
              <controlPr defaultSize="0" autoFill="0" autoLine="0" autoPict="0">
                <anchor moveWithCells="1">
                  <from>
                    <xdr:col>13</xdr:col>
                    <xdr:colOff>68580</xdr:colOff>
                    <xdr:row>35</xdr:row>
                    <xdr:rowOff>0</xdr:rowOff>
                  </from>
                  <to>
                    <xdr:col>14</xdr:col>
                    <xdr:colOff>0</xdr:colOff>
                    <xdr:row>35</xdr:row>
                    <xdr:rowOff>228600</xdr:rowOff>
                  </to>
                </anchor>
              </controlPr>
            </control>
          </mc:Choice>
        </mc:AlternateContent>
        <mc:AlternateContent xmlns:mc="http://schemas.openxmlformats.org/markup-compatibility/2006">
          <mc:Choice Requires="x14">
            <control shapeId="1142" r:id="rId32" name="Option Button 118">
              <controlPr defaultSize="0" autoFill="0" autoLine="0" autoPict="0">
                <anchor moveWithCells="1">
                  <from>
                    <xdr:col>21</xdr:col>
                    <xdr:colOff>137160</xdr:colOff>
                    <xdr:row>29</xdr:row>
                    <xdr:rowOff>0</xdr:rowOff>
                  </from>
                  <to>
                    <xdr:col>22</xdr:col>
                    <xdr:colOff>60960</xdr:colOff>
                    <xdr:row>29</xdr:row>
                    <xdr:rowOff>220980</xdr:rowOff>
                  </to>
                </anchor>
              </controlPr>
            </control>
          </mc:Choice>
        </mc:AlternateContent>
        <mc:AlternateContent xmlns:mc="http://schemas.openxmlformats.org/markup-compatibility/2006">
          <mc:Choice Requires="x14">
            <control shapeId="1144" r:id="rId33" name="Group Box 120">
              <controlPr defaultSize="0" autoFill="0" autoPict="0">
                <anchor moveWithCells="1">
                  <from>
                    <xdr:col>21</xdr:col>
                    <xdr:colOff>0</xdr:colOff>
                    <xdr:row>20</xdr:row>
                    <xdr:rowOff>198120</xdr:rowOff>
                  </from>
                  <to>
                    <xdr:col>23</xdr:col>
                    <xdr:colOff>220980</xdr:colOff>
                    <xdr:row>23</xdr:row>
                    <xdr:rowOff>38100</xdr:rowOff>
                  </to>
                </anchor>
              </controlPr>
            </control>
          </mc:Choice>
        </mc:AlternateContent>
        <mc:AlternateContent xmlns:mc="http://schemas.openxmlformats.org/markup-compatibility/2006">
          <mc:Choice Requires="x14">
            <control shapeId="1149" r:id="rId34" name="Group Box 125">
              <controlPr defaultSize="0" autoFill="0" autoPict="0">
                <anchor moveWithCells="1">
                  <from>
                    <xdr:col>21</xdr:col>
                    <xdr:colOff>0</xdr:colOff>
                    <xdr:row>31</xdr:row>
                    <xdr:rowOff>182880</xdr:rowOff>
                  </from>
                  <to>
                    <xdr:col>23</xdr:col>
                    <xdr:colOff>30480</xdr:colOff>
                    <xdr:row>35</xdr:row>
                    <xdr:rowOff>60960</xdr:rowOff>
                  </to>
                </anchor>
              </controlPr>
            </control>
          </mc:Choice>
        </mc:AlternateContent>
        <mc:AlternateContent xmlns:mc="http://schemas.openxmlformats.org/markup-compatibility/2006">
          <mc:Choice Requires="x14">
            <control shapeId="1170" r:id="rId35" name="Option Button 146">
              <controlPr defaultSize="0" autoFill="0" autoLine="0" autoPict="0">
                <anchor moveWithCells="1">
                  <from>
                    <xdr:col>2</xdr:col>
                    <xdr:colOff>68580</xdr:colOff>
                    <xdr:row>23</xdr:row>
                    <xdr:rowOff>190500</xdr:rowOff>
                  </from>
                  <to>
                    <xdr:col>3</xdr:col>
                    <xdr:colOff>38100</xdr:colOff>
                    <xdr:row>25</xdr:row>
                    <xdr:rowOff>7620</xdr:rowOff>
                  </to>
                </anchor>
              </controlPr>
            </control>
          </mc:Choice>
        </mc:AlternateContent>
        <mc:AlternateContent xmlns:mc="http://schemas.openxmlformats.org/markup-compatibility/2006">
          <mc:Choice Requires="x14">
            <control shapeId="1171" r:id="rId36" name="Option Button 147">
              <controlPr defaultSize="0" autoFill="0" autoLine="0" autoPict="0">
                <anchor moveWithCells="1">
                  <from>
                    <xdr:col>2</xdr:col>
                    <xdr:colOff>68580</xdr:colOff>
                    <xdr:row>24</xdr:row>
                    <xdr:rowOff>182880</xdr:rowOff>
                  </from>
                  <to>
                    <xdr:col>3</xdr:col>
                    <xdr:colOff>60960</xdr:colOff>
                    <xdr:row>26</xdr:row>
                    <xdr:rowOff>30480</xdr:rowOff>
                  </to>
                </anchor>
              </controlPr>
            </control>
          </mc:Choice>
        </mc:AlternateContent>
        <mc:AlternateContent xmlns:mc="http://schemas.openxmlformats.org/markup-compatibility/2006">
          <mc:Choice Requires="x14">
            <control shapeId="1174" r:id="rId37" name="Group Box 150">
              <controlPr defaultSize="0" autoFill="0" autoPict="0">
                <anchor moveWithCells="1">
                  <from>
                    <xdr:col>1</xdr:col>
                    <xdr:colOff>251460</xdr:colOff>
                    <xdr:row>27</xdr:row>
                    <xdr:rowOff>30480</xdr:rowOff>
                  </from>
                  <to>
                    <xdr:col>4</xdr:col>
                    <xdr:colOff>381000</xdr:colOff>
                    <xdr:row>30</xdr:row>
                    <xdr:rowOff>106680</xdr:rowOff>
                  </to>
                </anchor>
              </controlPr>
            </control>
          </mc:Choice>
        </mc:AlternateContent>
        <mc:AlternateContent xmlns:mc="http://schemas.openxmlformats.org/markup-compatibility/2006">
          <mc:Choice Requires="x14">
            <control shapeId="1175" r:id="rId38" name="Option Button 151">
              <controlPr defaultSize="0" autoFill="0" autoLine="0" autoPict="0">
                <anchor moveWithCells="1">
                  <from>
                    <xdr:col>2</xdr:col>
                    <xdr:colOff>60960</xdr:colOff>
                    <xdr:row>27</xdr:row>
                    <xdr:rowOff>213360</xdr:rowOff>
                  </from>
                  <to>
                    <xdr:col>3</xdr:col>
                    <xdr:colOff>38100</xdr:colOff>
                    <xdr:row>29</xdr:row>
                    <xdr:rowOff>0</xdr:rowOff>
                  </to>
                </anchor>
              </controlPr>
            </control>
          </mc:Choice>
        </mc:AlternateContent>
        <mc:AlternateContent xmlns:mc="http://schemas.openxmlformats.org/markup-compatibility/2006">
          <mc:Choice Requires="x14">
            <control shapeId="1176" r:id="rId39" name="Option Button 152">
              <controlPr defaultSize="0" autoFill="0" autoLine="0" autoPict="0">
                <anchor moveWithCells="1">
                  <from>
                    <xdr:col>2</xdr:col>
                    <xdr:colOff>60960</xdr:colOff>
                    <xdr:row>29</xdr:row>
                    <xdr:rowOff>0</xdr:rowOff>
                  </from>
                  <to>
                    <xdr:col>3</xdr:col>
                    <xdr:colOff>30480</xdr:colOff>
                    <xdr:row>30</xdr:row>
                    <xdr:rowOff>7620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Titles!$B$20:$B$22</xm:f>
          </x14:formula1>
          <xm:sqref>O12</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X127"/>
  <sheetViews>
    <sheetView showGridLines="0" showRowColHeaders="0" workbookViewId="0">
      <pane ySplit="7" topLeftCell="A8" activePane="bottomLeft" state="frozen"/>
      <selection pane="bottomLeft" activeCell="N44" sqref="N44"/>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7.44140625" style="3" customWidth="1"/>
    <col min="6" max="6" width="16.109375" style="3" customWidth="1"/>
    <col min="7" max="7" width="3.109375" style="3" customWidth="1"/>
    <col min="8" max="8" width="13.44140625" style="3" customWidth="1"/>
    <col min="9" max="10" width="18" style="3" bestFit="1" customWidth="1"/>
    <col min="11" max="11" width="2.88671875" style="3" customWidth="1"/>
    <col min="12" max="12" width="9.33203125" style="3" customWidth="1"/>
    <col min="13" max="13" width="2.88671875" style="3" customWidth="1"/>
    <col min="14" max="14" width="13.33203125" style="3" customWidth="1"/>
    <col min="15" max="16" width="18" style="3" bestFit="1" customWidth="1"/>
    <col min="17" max="17" width="4.6640625" style="3" customWidth="1"/>
    <col min="18" max="18" width="11.44140625" style="3" customWidth="1"/>
    <col min="19" max="19" width="3.6640625" style="3" customWidth="1"/>
    <col min="20" max="20" width="15.5546875" style="3" customWidth="1"/>
    <col min="21" max="21" width="13.88671875" style="3" customWidth="1"/>
    <col min="22" max="22" width="24.33203125" style="3" bestFit="1" customWidth="1"/>
    <col min="23" max="23" width="5.6640625" style="3" customWidth="1"/>
    <col min="24" max="24" width="5.33203125" style="3" customWidth="1"/>
    <col min="25" max="25" width="1" style="3" customWidth="1"/>
    <col min="26" max="26" width="16" style="3" customWidth="1"/>
    <col min="27" max="16384" width="9.33203125" style="3"/>
  </cols>
  <sheetData>
    <row r="1" spans="2:24" ht="28.5" customHeight="1"/>
    <row r="2" spans="2:24" s="27" customFormat="1" ht="54.75" customHeight="1">
      <c r="B2" s="24"/>
      <c r="C2" s="25"/>
      <c r="D2" s="25"/>
      <c r="E2" s="25"/>
      <c r="F2" s="25"/>
      <c r="G2" s="25"/>
      <c r="H2" s="25"/>
      <c r="I2" s="25"/>
      <c r="J2" s="25"/>
      <c r="K2" s="25"/>
      <c r="L2" s="25"/>
      <c r="M2" s="25"/>
      <c r="N2" s="25"/>
      <c r="O2" s="25"/>
      <c r="P2" s="25"/>
      <c r="Q2" s="25"/>
      <c r="R2" s="25"/>
      <c r="S2" s="25"/>
      <c r="T2" s="25"/>
      <c r="U2" s="25"/>
      <c r="V2" s="25"/>
      <c r="W2" s="25"/>
      <c r="X2" s="26"/>
    </row>
    <row r="3" spans="2:24" ht="7.5" customHeight="1">
      <c r="B3" s="28"/>
      <c r="C3" s="29"/>
      <c r="D3" s="29"/>
      <c r="E3" s="29"/>
      <c r="F3" s="29"/>
      <c r="G3" s="29"/>
      <c r="H3" s="29"/>
      <c r="I3" s="29"/>
      <c r="J3" s="29"/>
      <c r="K3" s="29"/>
      <c r="L3" s="29"/>
      <c r="M3" s="29"/>
      <c r="N3" s="29"/>
      <c r="O3" s="29"/>
      <c r="P3" s="29"/>
      <c r="Q3" s="29"/>
      <c r="R3" s="29"/>
      <c r="S3" s="29"/>
      <c r="T3" s="29"/>
      <c r="U3" s="29"/>
      <c r="V3" s="29"/>
      <c r="W3" s="29"/>
      <c r="X3" s="30"/>
    </row>
    <row r="4" spans="2:24">
      <c r="B4" s="31"/>
      <c r="C4" s="33"/>
      <c r="D4" s="33"/>
      <c r="E4" s="33"/>
      <c r="F4" s="33"/>
      <c r="G4" s="33"/>
      <c r="H4" s="33"/>
      <c r="I4" s="33"/>
      <c r="J4" s="33"/>
      <c r="K4" s="33"/>
      <c r="L4" s="33"/>
      <c r="M4" s="33"/>
      <c r="N4" s="33"/>
      <c r="O4" s="33"/>
      <c r="P4" s="33"/>
      <c r="Q4" s="33"/>
      <c r="R4" s="33"/>
      <c r="S4" s="33"/>
      <c r="T4" s="33"/>
      <c r="U4" s="33"/>
      <c r="V4" s="33"/>
      <c r="W4" s="33"/>
      <c r="X4" s="35"/>
    </row>
    <row r="5" spans="2:24" ht="17.25" customHeight="1">
      <c r="B5" s="31"/>
      <c r="C5" s="33"/>
      <c r="D5" s="1193"/>
      <c r="E5" s="1193"/>
      <c r="F5" s="1193"/>
      <c r="G5" s="33"/>
      <c r="H5" s="1193"/>
      <c r="I5" s="1193"/>
      <c r="J5" s="1193"/>
      <c r="K5" s="33"/>
      <c r="L5" s="33"/>
      <c r="M5" s="33"/>
      <c r="N5" s="228"/>
      <c r="O5" s="33"/>
      <c r="P5" s="33"/>
      <c r="Q5" s="33"/>
      <c r="R5" s="33"/>
      <c r="S5" s="33"/>
      <c r="T5" s="33"/>
      <c r="U5" s="33"/>
      <c r="V5" s="33"/>
      <c r="W5" s="33"/>
      <c r="X5" s="35"/>
    </row>
    <row r="6" spans="2:24" ht="82.8">
      <c r="B6" s="31"/>
      <c r="C6" s="33"/>
      <c r="D6" s="273" t="s">
        <v>817</v>
      </c>
      <c r="E6" s="273" t="s">
        <v>819</v>
      </c>
      <c r="F6" s="273" t="s">
        <v>267</v>
      </c>
      <c r="G6" s="33"/>
      <c r="H6" s="44" t="s">
        <v>268</v>
      </c>
      <c r="I6" s="44" t="s">
        <v>269</v>
      </c>
      <c r="J6" s="44" t="s">
        <v>270</v>
      </c>
      <c r="K6" s="33"/>
      <c r="L6" s="44" t="s">
        <v>258</v>
      </c>
      <c r="M6" s="33"/>
      <c r="N6" s="44" t="s">
        <v>271</v>
      </c>
      <c r="O6" s="44" t="s">
        <v>272</v>
      </c>
      <c r="P6" s="44" t="s">
        <v>273</v>
      </c>
      <c r="Q6" s="33"/>
      <c r="R6" s="201" t="s">
        <v>657</v>
      </c>
      <c r="S6" s="33"/>
      <c r="T6" s="422" t="s">
        <v>388</v>
      </c>
      <c r="U6" s="422" t="s">
        <v>358</v>
      </c>
      <c r="V6" s="201" t="s">
        <v>389</v>
      </c>
      <c r="W6" s="33"/>
      <c r="X6" s="35"/>
    </row>
    <row r="7" spans="2:24" ht="16.2" thickBot="1">
      <c r="B7" s="31"/>
      <c r="C7" s="32" t="s">
        <v>6</v>
      </c>
      <c r="D7" s="276" t="s">
        <v>818</v>
      </c>
      <c r="E7" s="276"/>
      <c r="F7" s="276" t="str">
        <f>"("&amp;Titles!F13&amp;")"</f>
        <v>(MWh)</v>
      </c>
      <c r="H7" s="44" t="str">
        <f>"("&amp;Titles!F12&amp;")"</f>
        <v>(MW)</v>
      </c>
      <c r="I7" s="44" t="str">
        <f>"("&amp;Titles!F13&amp;")"</f>
        <v>(MWh)</v>
      </c>
      <c r="J7" s="44" t="str">
        <f>"("&amp;Titles!F14&amp;")"</f>
        <v>(MWh)</v>
      </c>
      <c r="L7" s="44" t="s">
        <v>56</v>
      </c>
      <c r="N7" s="44" t="str">
        <f>"("&amp;Titles!F12&amp;")"</f>
        <v>(MW)</v>
      </c>
      <c r="O7" s="44" t="str">
        <f>"("&amp;Titles!F13&amp;")"</f>
        <v>(MWh)</v>
      </c>
      <c r="P7" s="44" t="str">
        <f>"("&amp;Titles!F14&amp;")"</f>
        <v>(MWh)</v>
      </c>
      <c r="R7" s="201" t="s">
        <v>249</v>
      </c>
      <c r="U7" s="44"/>
      <c r="W7" s="33"/>
      <c r="X7" s="35"/>
    </row>
    <row r="8" spans="2:24" ht="15" customHeight="1">
      <c r="B8" s="36">
        <v>1</v>
      </c>
      <c r="C8" s="37" t="str">
        <f>'Program Descriptions'!C5</f>
        <v>Residential New Construction (example)</v>
      </c>
      <c r="D8" s="713"/>
      <c r="E8" s="719"/>
      <c r="F8" s="716"/>
      <c r="H8" s="264">
        <v>34</v>
      </c>
      <c r="I8" s="264">
        <v>270</v>
      </c>
      <c r="J8" s="265">
        <v>2700</v>
      </c>
      <c r="L8" s="924">
        <f>IF('Planned NTG'!$F$3="No",'Planned NTG'!F6,'Planned NTG'!H6)</f>
        <v>0.9</v>
      </c>
      <c r="N8" s="925">
        <f>IF(H8=0,0,H8*$L8)</f>
        <v>30.6</v>
      </c>
      <c r="O8" s="926">
        <f t="shared" ref="O8:P17" si="0">IF(I8="","",I8*$L8)</f>
        <v>243</v>
      </c>
      <c r="P8" s="926">
        <f t="shared" si="0"/>
        <v>2430</v>
      </c>
      <c r="R8" s="520">
        <v>10</v>
      </c>
      <c r="T8" s="64">
        <v>240</v>
      </c>
      <c r="U8" s="222">
        <v>8000</v>
      </c>
      <c r="V8" s="38" t="s">
        <v>38</v>
      </c>
      <c r="W8" s="33"/>
      <c r="X8" s="35"/>
    </row>
    <row r="9" spans="2:24" ht="15" customHeight="1">
      <c r="B9" s="36">
        <v>2</v>
      </c>
      <c r="C9" s="37" t="str">
        <f>'Program Descriptions'!C6</f>
        <v>Residential Whole Home Retrofit</v>
      </c>
      <c r="D9" s="714"/>
      <c r="E9" s="720"/>
      <c r="F9" s="717"/>
      <c r="H9" s="266"/>
      <c r="I9" s="266"/>
      <c r="J9" s="267"/>
      <c r="L9" s="928" t="str">
        <f>IF('Planned NTG'!$F$3="No",'Planned NTG'!F7,'Planned NTG'!H7)</f>
        <v/>
      </c>
      <c r="N9" s="925">
        <f t="shared" ref="N9:N17" si="1">IF(H9=0,0,H9*$L9)</f>
        <v>0</v>
      </c>
      <c r="O9" s="927" t="str">
        <f t="shared" si="0"/>
        <v/>
      </c>
      <c r="P9" s="927" t="str">
        <f t="shared" si="0"/>
        <v/>
      </c>
      <c r="R9" s="520"/>
      <c r="T9" s="679"/>
      <c r="U9" s="222"/>
      <c r="V9" s="38"/>
      <c r="W9" s="33"/>
      <c r="X9" s="35"/>
    </row>
    <row r="10" spans="2:24" ht="15" customHeight="1">
      <c r="B10" s="36">
        <v>3</v>
      </c>
      <c r="C10" s="37" t="str">
        <f>'Program Descriptions'!C7</f>
        <v>C&amp;I Prescriptive</v>
      </c>
      <c r="D10" s="714"/>
      <c r="E10" s="720"/>
      <c r="F10" s="717"/>
      <c r="H10" s="266"/>
      <c r="I10" s="266"/>
      <c r="J10" s="267"/>
      <c r="L10" s="928" t="str">
        <f>IF('Planned NTG'!$F$3="No",'Planned NTG'!F8,'Planned NTG'!H8)</f>
        <v/>
      </c>
      <c r="N10" s="925">
        <f t="shared" si="1"/>
        <v>0</v>
      </c>
      <c r="O10" s="927" t="str">
        <f t="shared" si="0"/>
        <v/>
      </c>
      <c r="P10" s="927" t="str">
        <f t="shared" si="0"/>
        <v/>
      </c>
      <c r="R10" s="520"/>
      <c r="T10" s="64"/>
      <c r="U10" s="222"/>
      <c r="V10" s="38"/>
      <c r="W10" s="33"/>
      <c r="X10" s="35"/>
    </row>
    <row r="11" spans="2:24" ht="15" customHeight="1">
      <c r="B11" s="36">
        <v>4</v>
      </c>
      <c r="C11" s="37" t="str">
        <f>'Program Descriptions'!C8</f>
        <v>Empty</v>
      </c>
      <c r="D11" s="714"/>
      <c r="E11" s="720"/>
      <c r="F11" s="717"/>
      <c r="H11" s="266"/>
      <c r="I11" s="266"/>
      <c r="J11" s="267"/>
      <c r="L11" s="928" t="str">
        <f>IF('Planned NTG'!$F$3="No",'Planned NTG'!F9,'Planned NTG'!H9)</f>
        <v/>
      </c>
      <c r="N11" s="925">
        <f t="shared" si="1"/>
        <v>0</v>
      </c>
      <c r="O11" s="927" t="str">
        <f t="shared" si="0"/>
        <v/>
      </c>
      <c r="P11" s="927" t="str">
        <f t="shared" si="0"/>
        <v/>
      </c>
      <c r="R11" s="520"/>
      <c r="T11" s="64"/>
      <c r="U11" s="222"/>
      <c r="V11" s="38"/>
      <c r="W11" s="33"/>
      <c r="X11" s="35"/>
    </row>
    <row r="12" spans="2:24" ht="15" customHeight="1">
      <c r="B12" s="36">
        <v>5</v>
      </c>
      <c r="C12" s="37" t="str">
        <f>'Program Descriptions'!C9</f>
        <v>Empty</v>
      </c>
      <c r="D12" s="714"/>
      <c r="E12" s="720"/>
      <c r="F12" s="717"/>
      <c r="H12" s="266"/>
      <c r="I12" s="266"/>
      <c r="J12" s="267"/>
      <c r="L12" s="928" t="str">
        <f>IF('Planned NTG'!$F$3="No",'Planned NTG'!F10,'Planned NTG'!H10)</f>
        <v/>
      </c>
      <c r="N12" s="925">
        <f t="shared" si="1"/>
        <v>0</v>
      </c>
      <c r="O12" s="927" t="str">
        <f t="shared" si="0"/>
        <v/>
      </c>
      <c r="P12" s="927" t="str">
        <f t="shared" si="0"/>
        <v/>
      </c>
      <c r="R12" s="520"/>
      <c r="T12" s="64"/>
      <c r="U12" s="222"/>
      <c r="V12" s="38"/>
      <c r="W12" s="33"/>
      <c r="X12" s="35"/>
    </row>
    <row r="13" spans="2:24" ht="15" customHeight="1">
      <c r="B13" s="36">
        <v>6</v>
      </c>
      <c r="C13" s="37" t="str">
        <f>'Program Descriptions'!C10</f>
        <v>Empty</v>
      </c>
      <c r="D13" s="714"/>
      <c r="E13" s="720"/>
      <c r="F13" s="717"/>
      <c r="H13" s="266"/>
      <c r="I13" s="266"/>
      <c r="J13" s="267"/>
      <c r="L13" s="928" t="str">
        <f>IF('Planned NTG'!$F$3="No",'Planned NTG'!F11,'Planned NTG'!H11)</f>
        <v/>
      </c>
      <c r="N13" s="925">
        <f t="shared" si="1"/>
        <v>0</v>
      </c>
      <c r="O13" s="927" t="str">
        <f t="shared" si="0"/>
        <v/>
      </c>
      <c r="P13" s="927" t="str">
        <f t="shared" si="0"/>
        <v/>
      </c>
      <c r="R13" s="520"/>
      <c r="T13" s="64"/>
      <c r="U13" s="222"/>
      <c r="V13" s="38"/>
      <c r="W13" s="33"/>
      <c r="X13" s="35"/>
    </row>
    <row r="14" spans="2:24" ht="15" customHeight="1">
      <c r="B14" s="36">
        <v>7</v>
      </c>
      <c r="C14" s="37" t="str">
        <f>'Program Descriptions'!C11</f>
        <v>Empty</v>
      </c>
      <c r="D14" s="714"/>
      <c r="E14" s="720"/>
      <c r="F14" s="717"/>
      <c r="H14" s="266"/>
      <c r="I14" s="266"/>
      <c r="J14" s="267"/>
      <c r="L14" s="928" t="str">
        <f>IF('Planned NTG'!$F$3="No",'Planned NTG'!F12,'Planned NTG'!H12)</f>
        <v/>
      </c>
      <c r="N14" s="925">
        <f t="shared" si="1"/>
        <v>0</v>
      </c>
      <c r="O14" s="927" t="str">
        <f t="shared" si="0"/>
        <v/>
      </c>
      <c r="P14" s="927" t="str">
        <f t="shared" si="0"/>
        <v/>
      </c>
      <c r="R14" s="520"/>
      <c r="T14" s="64"/>
      <c r="U14" s="222"/>
      <c r="V14" s="38"/>
      <c r="W14" s="33"/>
      <c r="X14" s="35"/>
    </row>
    <row r="15" spans="2:24" ht="15" customHeight="1">
      <c r="B15" s="36">
        <v>8</v>
      </c>
      <c r="C15" s="37" t="str">
        <f>'Program Descriptions'!C12</f>
        <v>Empty</v>
      </c>
      <c r="D15" s="714"/>
      <c r="E15" s="720"/>
      <c r="F15" s="717"/>
      <c r="H15" s="266"/>
      <c r="I15" s="266"/>
      <c r="J15" s="267"/>
      <c r="L15" s="928" t="str">
        <f>IF('Planned NTG'!$F$3="No",'Planned NTG'!F13,'Planned NTG'!H13)</f>
        <v/>
      </c>
      <c r="N15" s="925">
        <f t="shared" si="1"/>
        <v>0</v>
      </c>
      <c r="O15" s="927" t="str">
        <f t="shared" si="0"/>
        <v/>
      </c>
      <c r="P15" s="927" t="str">
        <f t="shared" si="0"/>
        <v/>
      </c>
      <c r="R15" s="520"/>
      <c r="T15" s="64"/>
      <c r="U15" s="222"/>
      <c r="V15" s="38"/>
      <c r="W15" s="33"/>
      <c r="X15" s="35"/>
    </row>
    <row r="16" spans="2:24" ht="15" customHeight="1">
      <c r="B16" s="36">
        <v>9</v>
      </c>
      <c r="C16" s="37" t="str">
        <f>'Program Descriptions'!C13</f>
        <v>Empty</v>
      </c>
      <c r="D16" s="714"/>
      <c r="E16" s="720"/>
      <c r="F16" s="717"/>
      <c r="H16" s="266"/>
      <c r="I16" s="266"/>
      <c r="J16" s="267"/>
      <c r="L16" s="928" t="str">
        <f>IF('Planned NTG'!$F$3="No",'Planned NTG'!F14,'Planned NTG'!H14)</f>
        <v/>
      </c>
      <c r="N16" s="925">
        <f t="shared" si="1"/>
        <v>0</v>
      </c>
      <c r="O16" s="927" t="str">
        <f t="shared" si="0"/>
        <v/>
      </c>
      <c r="P16" s="927" t="str">
        <f t="shared" si="0"/>
        <v/>
      </c>
      <c r="R16" s="520"/>
      <c r="T16" s="64"/>
      <c r="U16" s="222"/>
      <c r="V16" s="38"/>
      <c r="W16" s="33"/>
      <c r="X16" s="35"/>
    </row>
    <row r="17" spans="2:24" ht="15" customHeight="1">
      <c r="B17" s="36">
        <v>10</v>
      </c>
      <c r="C17" s="37" t="str">
        <f>'Program Descriptions'!C14</f>
        <v>Empty</v>
      </c>
      <c r="D17" s="714"/>
      <c r="E17" s="720"/>
      <c r="F17" s="717"/>
      <c r="H17" s="266"/>
      <c r="I17" s="266"/>
      <c r="J17" s="267"/>
      <c r="L17" s="928" t="str">
        <f>IF('Planned NTG'!$F$3="No",'Planned NTG'!F15,'Planned NTG'!H15)</f>
        <v/>
      </c>
      <c r="N17" s="925">
        <f t="shared" si="1"/>
        <v>0</v>
      </c>
      <c r="O17" s="927" t="str">
        <f t="shared" si="0"/>
        <v/>
      </c>
      <c r="P17" s="927" t="str">
        <f t="shared" si="0"/>
        <v/>
      </c>
      <c r="R17" s="520"/>
      <c r="T17" s="64"/>
      <c r="U17" s="222"/>
      <c r="V17" s="38"/>
      <c r="W17" s="33"/>
      <c r="X17" s="35"/>
    </row>
    <row r="18" spans="2:24" ht="15" customHeight="1">
      <c r="B18" s="36">
        <v>11</v>
      </c>
      <c r="C18" s="37" t="str">
        <f>'Program Descriptions'!C15</f>
        <v>Empty</v>
      </c>
      <c r="D18" s="714"/>
      <c r="E18" s="720"/>
      <c r="F18" s="717"/>
      <c r="H18" s="266"/>
      <c r="I18" s="266"/>
      <c r="J18" s="267"/>
      <c r="L18" s="928" t="str">
        <f>IF('Planned NTG'!$F$3="No",'Planned NTG'!F16,'Planned NTG'!H16)</f>
        <v/>
      </c>
      <c r="N18" s="925">
        <f t="shared" ref="N18:N37" si="2">IF(H18=0,0,H18*$L18)</f>
        <v>0</v>
      </c>
      <c r="O18" s="927" t="str">
        <f t="shared" ref="O18:O37" si="3">IF(I18="","",I18*$L18)</f>
        <v/>
      </c>
      <c r="P18" s="927" t="str">
        <f t="shared" ref="P18:P37" si="4">IF(J18="","",J18*$L18)</f>
        <v/>
      </c>
      <c r="R18" s="520"/>
      <c r="T18" s="64"/>
      <c r="U18" s="222"/>
      <c r="V18" s="38"/>
      <c r="W18" s="33"/>
      <c r="X18" s="35"/>
    </row>
    <row r="19" spans="2:24" ht="15" customHeight="1">
      <c r="B19" s="36">
        <v>12</v>
      </c>
      <c r="C19" s="37" t="str">
        <f>'Program Descriptions'!C16</f>
        <v>Empty</v>
      </c>
      <c r="D19" s="714"/>
      <c r="E19" s="720"/>
      <c r="F19" s="717"/>
      <c r="H19" s="266"/>
      <c r="I19" s="266"/>
      <c r="J19" s="267"/>
      <c r="L19" s="928" t="str">
        <f>IF('Planned NTG'!$F$3="No",'Planned NTG'!F17,'Planned NTG'!H17)</f>
        <v/>
      </c>
      <c r="N19" s="925">
        <f t="shared" si="2"/>
        <v>0</v>
      </c>
      <c r="O19" s="927" t="str">
        <f t="shared" si="3"/>
        <v/>
      </c>
      <c r="P19" s="927" t="str">
        <f t="shared" si="4"/>
        <v/>
      </c>
      <c r="R19" s="520"/>
      <c r="T19" s="64"/>
      <c r="U19" s="222"/>
      <c r="V19" s="38"/>
      <c r="W19" s="33"/>
      <c r="X19" s="35"/>
    </row>
    <row r="20" spans="2:24" ht="15" customHeight="1">
      <c r="B20" s="36">
        <v>13</v>
      </c>
      <c r="C20" s="37" t="str">
        <f>'Program Descriptions'!C17</f>
        <v>Empty</v>
      </c>
      <c r="D20" s="714"/>
      <c r="E20" s="720"/>
      <c r="F20" s="717"/>
      <c r="H20" s="266"/>
      <c r="I20" s="266"/>
      <c r="J20" s="267"/>
      <c r="L20" s="928" t="str">
        <f>IF('Planned NTG'!$F$3="No",'Planned NTG'!F18,'Planned NTG'!H18)</f>
        <v/>
      </c>
      <c r="N20" s="925">
        <f t="shared" si="2"/>
        <v>0</v>
      </c>
      <c r="O20" s="927" t="str">
        <f t="shared" si="3"/>
        <v/>
      </c>
      <c r="P20" s="927" t="str">
        <f t="shared" si="4"/>
        <v/>
      </c>
      <c r="R20" s="520"/>
      <c r="T20" s="64"/>
      <c r="U20" s="222"/>
      <c r="V20" s="38"/>
      <c r="W20" s="33"/>
      <c r="X20" s="35"/>
    </row>
    <row r="21" spans="2:24" ht="15" customHeight="1">
      <c r="B21" s="36">
        <v>14</v>
      </c>
      <c r="C21" s="37" t="str">
        <f>'Program Descriptions'!C18</f>
        <v>Empty</v>
      </c>
      <c r="D21" s="714"/>
      <c r="E21" s="720"/>
      <c r="F21" s="717"/>
      <c r="H21" s="266"/>
      <c r="I21" s="266"/>
      <c r="J21" s="267"/>
      <c r="L21" s="928" t="str">
        <f>IF('Planned NTG'!$F$3="No",'Planned NTG'!F19,'Planned NTG'!H19)</f>
        <v/>
      </c>
      <c r="N21" s="925">
        <f t="shared" si="2"/>
        <v>0</v>
      </c>
      <c r="O21" s="927" t="str">
        <f t="shared" si="3"/>
        <v/>
      </c>
      <c r="P21" s="927" t="str">
        <f t="shared" si="4"/>
        <v/>
      </c>
      <c r="R21" s="520"/>
      <c r="T21" s="64"/>
      <c r="U21" s="222"/>
      <c r="V21" s="38"/>
      <c r="W21" s="33"/>
      <c r="X21" s="35"/>
    </row>
    <row r="22" spans="2:24" ht="15" customHeight="1">
      <c r="B22" s="36">
        <v>15</v>
      </c>
      <c r="C22" s="37" t="str">
        <f>'Program Descriptions'!C19</f>
        <v>Empty</v>
      </c>
      <c r="D22" s="714"/>
      <c r="E22" s="720"/>
      <c r="F22" s="717"/>
      <c r="H22" s="266"/>
      <c r="I22" s="266"/>
      <c r="J22" s="267"/>
      <c r="L22" s="928" t="str">
        <f>IF('Planned NTG'!$F$3="No",'Planned NTG'!F20,'Planned NTG'!H20)</f>
        <v/>
      </c>
      <c r="N22" s="925">
        <f t="shared" si="2"/>
        <v>0</v>
      </c>
      <c r="O22" s="927" t="str">
        <f t="shared" si="3"/>
        <v/>
      </c>
      <c r="P22" s="927" t="str">
        <f t="shared" si="4"/>
        <v/>
      </c>
      <c r="R22" s="520"/>
      <c r="T22" s="64"/>
      <c r="U22" s="222"/>
      <c r="V22" s="38"/>
      <c r="W22" s="33"/>
      <c r="X22" s="35"/>
    </row>
    <row r="23" spans="2:24" ht="15" customHeight="1">
      <c r="B23" s="36">
        <v>16</v>
      </c>
      <c r="C23" s="37" t="str">
        <f>'Program Descriptions'!C20</f>
        <v>Empty</v>
      </c>
      <c r="D23" s="714"/>
      <c r="E23" s="720"/>
      <c r="F23" s="717"/>
      <c r="H23" s="266"/>
      <c r="I23" s="266"/>
      <c r="J23" s="267"/>
      <c r="L23" s="928" t="str">
        <f>IF('Planned NTG'!$F$3="No",'Planned NTG'!F21,'Planned NTG'!H21)</f>
        <v/>
      </c>
      <c r="N23" s="925">
        <f t="shared" si="2"/>
        <v>0</v>
      </c>
      <c r="O23" s="927" t="str">
        <f t="shared" si="3"/>
        <v/>
      </c>
      <c r="P23" s="927" t="str">
        <f t="shared" si="4"/>
        <v/>
      </c>
      <c r="R23" s="520"/>
      <c r="T23" s="64"/>
      <c r="U23" s="222"/>
      <c r="V23" s="38"/>
      <c r="W23" s="33"/>
      <c r="X23" s="35"/>
    </row>
    <row r="24" spans="2:24" ht="15" customHeight="1">
      <c r="B24" s="36">
        <v>17</v>
      </c>
      <c r="C24" s="37" t="str">
        <f>'Program Descriptions'!C21</f>
        <v>Empty</v>
      </c>
      <c r="D24" s="714"/>
      <c r="E24" s="720"/>
      <c r="F24" s="717"/>
      <c r="H24" s="266"/>
      <c r="I24" s="266"/>
      <c r="J24" s="267"/>
      <c r="L24" s="928" t="str">
        <f>IF('Planned NTG'!$F$3="No",'Planned NTG'!F22,'Planned NTG'!H22)</f>
        <v/>
      </c>
      <c r="N24" s="925">
        <f t="shared" si="2"/>
        <v>0</v>
      </c>
      <c r="O24" s="927" t="str">
        <f t="shared" si="3"/>
        <v/>
      </c>
      <c r="P24" s="927" t="str">
        <f t="shared" si="4"/>
        <v/>
      </c>
      <c r="R24" s="520"/>
      <c r="T24" s="64"/>
      <c r="U24" s="222"/>
      <c r="V24" s="38"/>
      <c r="W24" s="33"/>
      <c r="X24" s="35"/>
    </row>
    <row r="25" spans="2:24" ht="15" customHeight="1">
      <c r="B25" s="36">
        <v>18</v>
      </c>
      <c r="C25" s="37" t="str">
        <f>'Program Descriptions'!C22</f>
        <v>Empty</v>
      </c>
      <c r="D25" s="714"/>
      <c r="E25" s="720"/>
      <c r="F25" s="717"/>
      <c r="H25" s="266"/>
      <c r="I25" s="266"/>
      <c r="J25" s="267"/>
      <c r="L25" s="928" t="str">
        <f>IF('Planned NTG'!$F$3="No",'Planned NTG'!F23,'Planned NTG'!H23)</f>
        <v/>
      </c>
      <c r="N25" s="925">
        <f t="shared" si="2"/>
        <v>0</v>
      </c>
      <c r="O25" s="927" t="str">
        <f t="shared" si="3"/>
        <v/>
      </c>
      <c r="P25" s="927" t="str">
        <f t="shared" si="4"/>
        <v/>
      </c>
      <c r="R25" s="520"/>
      <c r="T25" s="64"/>
      <c r="U25" s="222"/>
      <c r="V25" s="38"/>
      <c r="W25" s="33"/>
      <c r="X25" s="35"/>
    </row>
    <row r="26" spans="2:24" ht="15" customHeight="1">
      <c r="B26" s="36">
        <v>19</v>
      </c>
      <c r="C26" s="37" t="str">
        <f>'Program Descriptions'!C23</f>
        <v>Empty</v>
      </c>
      <c r="D26" s="714"/>
      <c r="E26" s="720"/>
      <c r="F26" s="717"/>
      <c r="H26" s="266"/>
      <c r="I26" s="266"/>
      <c r="J26" s="267"/>
      <c r="L26" s="928" t="str">
        <f>IF('Planned NTG'!$F$3="No",'Planned NTG'!F24,'Planned NTG'!H24)</f>
        <v/>
      </c>
      <c r="N26" s="925">
        <f t="shared" si="2"/>
        <v>0</v>
      </c>
      <c r="O26" s="927" t="str">
        <f t="shared" si="3"/>
        <v/>
      </c>
      <c r="P26" s="927" t="str">
        <f t="shared" si="4"/>
        <v/>
      </c>
      <c r="R26" s="520"/>
      <c r="T26" s="64"/>
      <c r="U26" s="222"/>
      <c r="V26" s="38"/>
      <c r="W26" s="33"/>
      <c r="X26" s="35"/>
    </row>
    <row r="27" spans="2:24" ht="15" customHeight="1">
      <c r="B27" s="36">
        <v>20</v>
      </c>
      <c r="C27" s="37" t="str">
        <f>'Program Descriptions'!C24</f>
        <v>Empty</v>
      </c>
      <c r="D27" s="714"/>
      <c r="E27" s="720"/>
      <c r="F27" s="717"/>
      <c r="H27" s="266"/>
      <c r="I27" s="266"/>
      <c r="J27" s="267"/>
      <c r="L27" s="928" t="str">
        <f>IF('Planned NTG'!$F$3="No",'Planned NTG'!F25,'Planned NTG'!H25)</f>
        <v/>
      </c>
      <c r="N27" s="925">
        <f t="shared" si="2"/>
        <v>0</v>
      </c>
      <c r="O27" s="927" t="str">
        <f t="shared" si="3"/>
        <v/>
      </c>
      <c r="P27" s="927" t="str">
        <f t="shared" si="4"/>
        <v/>
      </c>
      <c r="R27" s="520"/>
      <c r="T27" s="64"/>
      <c r="U27" s="222"/>
      <c r="V27" s="38"/>
      <c r="W27" s="33"/>
      <c r="X27" s="35"/>
    </row>
    <row r="28" spans="2:24" ht="15" customHeight="1">
      <c r="B28" s="36">
        <v>21</v>
      </c>
      <c r="C28" s="37" t="str">
        <f>'Program Descriptions'!C25</f>
        <v>Empty</v>
      </c>
      <c r="D28" s="714"/>
      <c r="E28" s="720"/>
      <c r="F28" s="717"/>
      <c r="H28" s="266"/>
      <c r="I28" s="266"/>
      <c r="J28" s="267"/>
      <c r="L28" s="928" t="str">
        <f>IF('Planned NTG'!$F$3="No",'Planned NTG'!F26,'Planned NTG'!H26)</f>
        <v/>
      </c>
      <c r="N28" s="925">
        <f t="shared" si="2"/>
        <v>0</v>
      </c>
      <c r="O28" s="927" t="str">
        <f t="shared" si="3"/>
        <v/>
      </c>
      <c r="P28" s="927" t="str">
        <f t="shared" si="4"/>
        <v/>
      </c>
      <c r="R28" s="520"/>
      <c r="T28" s="64"/>
      <c r="U28" s="222"/>
      <c r="V28" s="38"/>
      <c r="W28" s="33"/>
      <c r="X28" s="35"/>
    </row>
    <row r="29" spans="2:24" ht="15" customHeight="1">
      <c r="B29" s="36">
        <v>22</v>
      </c>
      <c r="C29" s="37" t="str">
        <f>'Program Descriptions'!C26</f>
        <v>Empty</v>
      </c>
      <c r="D29" s="714"/>
      <c r="E29" s="720"/>
      <c r="F29" s="717"/>
      <c r="H29" s="266"/>
      <c r="I29" s="266"/>
      <c r="J29" s="267"/>
      <c r="L29" s="928" t="str">
        <f>IF('Planned NTG'!$F$3="No",'Planned NTG'!F27,'Planned NTG'!H27)</f>
        <v/>
      </c>
      <c r="N29" s="925">
        <f t="shared" si="2"/>
        <v>0</v>
      </c>
      <c r="O29" s="927" t="str">
        <f t="shared" si="3"/>
        <v/>
      </c>
      <c r="P29" s="927" t="str">
        <f t="shared" si="4"/>
        <v/>
      </c>
      <c r="R29" s="520"/>
      <c r="T29" s="64"/>
      <c r="U29" s="222"/>
      <c r="V29" s="38"/>
      <c r="W29" s="33"/>
      <c r="X29" s="35"/>
    </row>
    <row r="30" spans="2:24" ht="15" customHeight="1">
      <c r="B30" s="36">
        <v>23</v>
      </c>
      <c r="C30" s="37" t="str">
        <f>'Program Descriptions'!C27</f>
        <v>Empty</v>
      </c>
      <c r="D30" s="714"/>
      <c r="E30" s="720"/>
      <c r="F30" s="717"/>
      <c r="H30" s="266"/>
      <c r="I30" s="266"/>
      <c r="J30" s="267"/>
      <c r="L30" s="928" t="str">
        <f>IF('Planned NTG'!$F$3="No",'Planned NTG'!F28,'Planned NTG'!H28)</f>
        <v/>
      </c>
      <c r="N30" s="925">
        <f t="shared" si="2"/>
        <v>0</v>
      </c>
      <c r="O30" s="927" t="str">
        <f t="shared" si="3"/>
        <v/>
      </c>
      <c r="P30" s="927" t="str">
        <f t="shared" si="4"/>
        <v/>
      </c>
      <c r="R30" s="520"/>
      <c r="T30" s="64"/>
      <c r="U30" s="222"/>
      <c r="V30" s="38"/>
      <c r="W30" s="33"/>
      <c r="X30" s="35"/>
    </row>
    <row r="31" spans="2:24" ht="15" customHeight="1">
      <c r="B31" s="36">
        <v>24</v>
      </c>
      <c r="C31" s="37" t="str">
        <f>'Program Descriptions'!C28</f>
        <v>Empty</v>
      </c>
      <c r="D31" s="714"/>
      <c r="E31" s="720"/>
      <c r="F31" s="717"/>
      <c r="H31" s="266"/>
      <c r="I31" s="266"/>
      <c r="J31" s="267"/>
      <c r="L31" s="928" t="str">
        <f>IF('Planned NTG'!$F$3="No",'Planned NTG'!F29,'Planned NTG'!H29)</f>
        <v/>
      </c>
      <c r="N31" s="925">
        <f t="shared" si="2"/>
        <v>0</v>
      </c>
      <c r="O31" s="927" t="str">
        <f t="shared" si="3"/>
        <v/>
      </c>
      <c r="P31" s="927" t="str">
        <f t="shared" si="4"/>
        <v/>
      </c>
      <c r="R31" s="520"/>
      <c r="T31" s="64"/>
      <c r="U31" s="222"/>
      <c r="V31" s="38"/>
      <c r="W31" s="33"/>
      <c r="X31" s="35"/>
    </row>
    <row r="32" spans="2:24" ht="15" customHeight="1">
      <c r="B32" s="36">
        <v>25</v>
      </c>
      <c r="C32" s="37" t="str">
        <f>'Program Descriptions'!C29</f>
        <v>Empty</v>
      </c>
      <c r="D32" s="714"/>
      <c r="E32" s="720"/>
      <c r="F32" s="717"/>
      <c r="H32" s="266"/>
      <c r="I32" s="266"/>
      <c r="J32" s="267"/>
      <c r="L32" s="928" t="str">
        <f>IF('Planned NTG'!$F$3="No",'Planned NTG'!F30,'Planned NTG'!H30)</f>
        <v/>
      </c>
      <c r="N32" s="925">
        <f t="shared" si="2"/>
        <v>0</v>
      </c>
      <c r="O32" s="927" t="str">
        <f t="shared" si="3"/>
        <v/>
      </c>
      <c r="P32" s="927" t="str">
        <f t="shared" si="4"/>
        <v/>
      </c>
      <c r="R32" s="520"/>
      <c r="T32" s="64"/>
      <c r="U32" s="222"/>
      <c r="V32" s="38"/>
      <c r="W32" s="33"/>
      <c r="X32" s="35"/>
    </row>
    <row r="33" spans="2:24" ht="15" customHeight="1">
      <c r="B33" s="36">
        <v>26</v>
      </c>
      <c r="C33" s="37" t="str">
        <f>'Program Descriptions'!C30</f>
        <v>Empty</v>
      </c>
      <c r="D33" s="714"/>
      <c r="E33" s="720"/>
      <c r="F33" s="717"/>
      <c r="H33" s="266"/>
      <c r="I33" s="266"/>
      <c r="J33" s="267"/>
      <c r="L33" s="928" t="str">
        <f>IF('Planned NTG'!$F$3="No",'Planned NTG'!F31,'Planned NTG'!H31)</f>
        <v/>
      </c>
      <c r="N33" s="925">
        <f t="shared" si="2"/>
        <v>0</v>
      </c>
      <c r="O33" s="927" t="str">
        <f t="shared" si="3"/>
        <v/>
      </c>
      <c r="P33" s="927" t="str">
        <f t="shared" si="4"/>
        <v/>
      </c>
      <c r="R33" s="520"/>
      <c r="T33" s="64"/>
      <c r="U33" s="222"/>
      <c r="V33" s="38"/>
      <c r="W33" s="33"/>
      <c r="X33" s="35"/>
    </row>
    <row r="34" spans="2:24" ht="15" customHeight="1">
      <c r="B34" s="36">
        <v>27</v>
      </c>
      <c r="C34" s="37" t="str">
        <f>'Program Descriptions'!C31</f>
        <v>Empty</v>
      </c>
      <c r="D34" s="714"/>
      <c r="E34" s="720"/>
      <c r="F34" s="717"/>
      <c r="H34" s="266"/>
      <c r="I34" s="266"/>
      <c r="J34" s="267"/>
      <c r="L34" s="928" t="str">
        <f>IF('Planned NTG'!$F$3="No",'Planned NTG'!F32,'Planned NTG'!H32)</f>
        <v/>
      </c>
      <c r="N34" s="925">
        <f t="shared" si="2"/>
        <v>0</v>
      </c>
      <c r="O34" s="927" t="str">
        <f t="shared" si="3"/>
        <v/>
      </c>
      <c r="P34" s="927" t="str">
        <f t="shared" si="4"/>
        <v/>
      </c>
      <c r="R34" s="520"/>
      <c r="T34" s="64"/>
      <c r="U34" s="222"/>
      <c r="V34" s="38"/>
      <c r="W34" s="33"/>
      <c r="X34" s="35"/>
    </row>
    <row r="35" spans="2:24" ht="15" customHeight="1">
      <c r="B35" s="36">
        <v>28</v>
      </c>
      <c r="C35" s="37" t="str">
        <f>'Program Descriptions'!C32</f>
        <v>Empty</v>
      </c>
      <c r="D35" s="714"/>
      <c r="E35" s="720"/>
      <c r="F35" s="717"/>
      <c r="H35" s="266"/>
      <c r="I35" s="266"/>
      <c r="J35" s="267"/>
      <c r="L35" s="928" t="str">
        <f>IF('Planned NTG'!$F$3="No",'Planned NTG'!F33,'Planned NTG'!H33)</f>
        <v/>
      </c>
      <c r="N35" s="925">
        <f t="shared" si="2"/>
        <v>0</v>
      </c>
      <c r="O35" s="927" t="str">
        <f t="shared" si="3"/>
        <v/>
      </c>
      <c r="P35" s="927" t="str">
        <f t="shared" si="4"/>
        <v/>
      </c>
      <c r="R35" s="520"/>
      <c r="T35" s="64"/>
      <c r="U35" s="222"/>
      <c r="V35" s="38"/>
      <c r="W35" s="33"/>
      <c r="X35" s="35"/>
    </row>
    <row r="36" spans="2:24" ht="15" customHeight="1">
      <c r="B36" s="36">
        <v>29</v>
      </c>
      <c r="C36" s="37" t="str">
        <f>'Program Descriptions'!C33</f>
        <v>Empty</v>
      </c>
      <c r="D36" s="714"/>
      <c r="E36" s="720"/>
      <c r="F36" s="717"/>
      <c r="H36" s="266"/>
      <c r="I36" s="266"/>
      <c r="J36" s="267"/>
      <c r="L36" s="928" t="str">
        <f>IF('Planned NTG'!$F$3="No",'Planned NTG'!F34,'Planned NTG'!H34)</f>
        <v/>
      </c>
      <c r="N36" s="925">
        <f t="shared" si="2"/>
        <v>0</v>
      </c>
      <c r="O36" s="927" t="str">
        <f t="shared" si="3"/>
        <v/>
      </c>
      <c r="P36" s="927" t="str">
        <f t="shared" si="4"/>
        <v/>
      </c>
      <c r="R36" s="520"/>
      <c r="T36" s="64"/>
      <c r="U36" s="222"/>
      <c r="V36" s="38"/>
      <c r="W36" s="33"/>
      <c r="X36" s="35"/>
    </row>
    <row r="37" spans="2:24" ht="15" customHeight="1" thickBot="1">
      <c r="B37" s="36">
        <v>30</v>
      </c>
      <c r="C37" s="37" t="str">
        <f>'Program Descriptions'!C34</f>
        <v>Empty</v>
      </c>
      <c r="D37" s="715"/>
      <c r="E37" s="721"/>
      <c r="F37" s="718"/>
      <c r="H37" s="266"/>
      <c r="I37" s="266"/>
      <c r="J37" s="267"/>
      <c r="L37" s="928" t="str">
        <f>IF('Planned NTG'!$F$3="No",'Planned NTG'!F35,'Planned NTG'!H35)</f>
        <v/>
      </c>
      <c r="N37" s="925">
        <f t="shared" si="2"/>
        <v>0</v>
      </c>
      <c r="O37" s="927" t="str">
        <f t="shared" si="3"/>
        <v/>
      </c>
      <c r="P37" s="927" t="str">
        <f t="shared" si="4"/>
        <v/>
      </c>
      <c r="R37" s="520"/>
      <c r="T37" s="64"/>
      <c r="U37" s="222"/>
      <c r="V37" s="38"/>
      <c r="W37" s="33"/>
      <c r="X37" s="35"/>
    </row>
    <row r="38" spans="2:24" ht="15" customHeight="1">
      <c r="B38" s="36"/>
      <c r="C38" s="49" t="s">
        <v>28</v>
      </c>
      <c r="D38" s="210"/>
      <c r="E38" s="210"/>
      <c r="F38" s="210"/>
      <c r="H38" s="275">
        <f>SUM(H8:H37)</f>
        <v>34</v>
      </c>
      <c r="I38" s="275">
        <f>SUM(I8:I37)</f>
        <v>270</v>
      </c>
      <c r="J38" s="275">
        <f>SUM(J8:J37)</f>
        <v>2700</v>
      </c>
      <c r="N38" s="65">
        <f>SUM(N8:N37)</f>
        <v>30.6</v>
      </c>
      <c r="O38" s="65">
        <f>SUM(O8:O37)</f>
        <v>243</v>
      </c>
      <c r="P38" s="65">
        <f>SUM(P8:P37)</f>
        <v>2430</v>
      </c>
      <c r="T38" s="65"/>
      <c r="U38" s="65"/>
      <c r="V38" s="65"/>
      <c r="W38" s="33"/>
      <c r="X38" s="35"/>
    </row>
    <row r="39" spans="2:24" ht="15" customHeight="1">
      <c r="B39" s="36"/>
      <c r="C39" s="49"/>
      <c r="D39" s="46"/>
      <c r="E39" s="46"/>
      <c r="F39" s="46"/>
      <c r="G39" s="46"/>
      <c r="H39" s="46"/>
      <c r="I39" s="46"/>
      <c r="J39" s="46"/>
      <c r="K39" s="46"/>
      <c r="L39" s="46"/>
      <c r="M39" s="46"/>
      <c r="N39" s="46"/>
      <c r="O39" s="46"/>
      <c r="P39" s="46"/>
      <c r="Q39" s="46"/>
      <c r="R39" s="46"/>
      <c r="S39" s="46"/>
      <c r="T39" s="33"/>
      <c r="U39" s="33"/>
      <c r="V39" s="33"/>
      <c r="W39" s="33"/>
      <c r="X39" s="35"/>
    </row>
    <row r="40" spans="2:24" ht="15" customHeight="1">
      <c r="B40" s="39"/>
      <c r="C40" s="40"/>
      <c r="D40" s="40"/>
      <c r="E40" s="40"/>
      <c r="F40" s="40"/>
      <c r="G40" s="40"/>
      <c r="H40" s="40"/>
      <c r="I40" s="40"/>
      <c r="J40" s="40"/>
      <c r="K40" s="40"/>
      <c r="L40" s="40"/>
      <c r="M40" s="40"/>
      <c r="N40" s="40"/>
      <c r="O40" s="40"/>
      <c r="P40" s="40"/>
      <c r="Q40" s="40"/>
      <c r="R40" s="40"/>
      <c r="S40" s="40"/>
      <c r="T40" s="40"/>
      <c r="U40" s="40"/>
      <c r="V40" s="40"/>
      <c r="W40" s="40"/>
      <c r="X40" s="41"/>
    </row>
    <row r="41" spans="2:24" s="33" customFormat="1" ht="15" customHeight="1">
      <c r="B41" s="1209" t="s">
        <v>673</v>
      </c>
      <c r="C41" s="1209"/>
      <c r="D41" s="1209"/>
      <c r="E41" s="1209"/>
      <c r="F41" s="666" t="str">
        <f>IF(Site_or_SitePlusLosses=1,"site",IF(Site_or_SitePlusLosses=2,"site plus T&amp;D losses between the site and power plant","Did not answer the question"))</f>
        <v>site</v>
      </c>
    </row>
    <row r="42" spans="2:24" ht="15" customHeight="1">
      <c r="B42" s="33"/>
      <c r="C42" s="666" t="str">
        <f>IF(Naturally_Occurring=1,"The reported gross savings values account for naturally occuring energy savings",IF(Naturally_Occurring=0,"The reported gross savings values do not account for naturally occuring energy savings",""))</f>
        <v/>
      </c>
      <c r="D42" s="33"/>
      <c r="E42" s="33"/>
      <c r="F42" s="33"/>
      <c r="G42" s="33"/>
      <c r="H42" s="33"/>
      <c r="I42" s="33"/>
      <c r="J42" s="33"/>
      <c r="K42" s="33"/>
      <c r="L42" s="33"/>
      <c r="M42" s="33"/>
      <c r="N42" s="33"/>
      <c r="O42" s="33"/>
      <c r="P42" s="33"/>
      <c r="Q42" s="33"/>
      <c r="R42" s="33"/>
      <c r="S42" s="33"/>
      <c r="T42" s="33"/>
      <c r="U42" s="33"/>
      <c r="V42" s="33"/>
      <c r="W42" s="33"/>
      <c r="X42" s="33"/>
    </row>
    <row r="43" spans="2:24" ht="15" customHeight="1">
      <c r="B43" s="33"/>
      <c r="C43" s="33"/>
      <c r="D43" s="33"/>
      <c r="E43" s="33"/>
      <c r="F43" s="33"/>
      <c r="G43" s="33"/>
      <c r="H43" s="33"/>
      <c r="I43" s="33"/>
      <c r="J43" s="33"/>
      <c r="K43" s="33"/>
      <c r="L43" s="33"/>
      <c r="M43" s="33"/>
      <c r="N43" s="33"/>
      <c r="O43" s="33"/>
      <c r="P43" s="33"/>
      <c r="Q43" s="33"/>
      <c r="R43" s="33"/>
      <c r="S43" s="33"/>
      <c r="T43" s="33"/>
      <c r="U43" s="33"/>
      <c r="V43" s="33"/>
      <c r="W43" s="33"/>
      <c r="X43" s="33"/>
    </row>
    <row r="44" spans="2:24" ht="15" customHeight="1">
      <c r="B44" s="33"/>
      <c r="C44" s="33"/>
      <c r="D44" s="33"/>
      <c r="E44" s="33"/>
      <c r="F44" s="33"/>
      <c r="G44" s="33"/>
      <c r="H44" s="33"/>
      <c r="I44" s="33"/>
      <c r="J44" s="33"/>
      <c r="K44" s="33"/>
      <c r="L44" s="33"/>
      <c r="M44" s="33"/>
      <c r="N44" s="33"/>
      <c r="O44" s="33"/>
      <c r="P44" s="33"/>
      <c r="Q44" s="33"/>
      <c r="R44" s="33"/>
      <c r="S44" s="33"/>
      <c r="T44" s="33"/>
      <c r="U44" s="33"/>
      <c r="V44" s="33"/>
      <c r="W44" s="33"/>
      <c r="X44" s="33"/>
    </row>
    <row r="45" spans="2:24" ht="15" customHeight="1"/>
    <row r="46" spans="2:24" ht="15" customHeight="1"/>
    <row r="47" spans="2:24" ht="15" customHeight="1"/>
    <row r="48" spans="2:2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sheetProtection password="C96F" sheet="1" objects="1" scenarios="1" formatRows="0"/>
  <mergeCells count="3">
    <mergeCell ref="D5:F5"/>
    <mergeCell ref="H5:J5"/>
    <mergeCell ref="B41:E41"/>
  </mergeCells>
  <dataValidations count="1">
    <dataValidation type="list" allowBlank="1" showInputMessage="1" showErrorMessage="1" sqref="D8:D37">
      <formula1>"Yes,No"</formula1>
    </dataValidation>
  </dataValidations>
  <pageMargins left="0.25" right="0.25" top="0.25" bottom="0.25" header="0.3" footer="0.3"/>
  <pageSetup orientation="landscape" r:id="rId1"/>
  <ignoredErrors>
    <ignoredError sqref="H38:J38 N38:P38 N8:P8 O9:P17 N9:N12" unlockedFormula="1"/>
  </ignoredErrors>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V8:V37</xm:sqref>
        </x14:dataValidation>
      </x14:dataValidations>
    </ext>
  </extLst>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1"/>
  <dimension ref="A1:N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24" sqref="D24"/>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9" width="12" style="424" customWidth="1"/>
    <col min="10" max="12" width="13.6640625" style="424" customWidth="1"/>
    <col min="13" max="13" width="6.44140625" style="424" bestFit="1" customWidth="1"/>
    <col min="14" max="14" width="10" style="424" bestFit="1" customWidth="1"/>
    <col min="15" max="16384" width="9.33203125" style="424"/>
  </cols>
  <sheetData>
    <row r="1" spans="1:14" ht="38.25" customHeight="1"/>
    <row r="2" spans="1:14" ht="4.5" customHeight="1"/>
    <row r="3" spans="1:14" ht="22.8">
      <c r="B3" s="390" t="str">
        <f>Titles!F2&amp;" Portfolio Data"</f>
        <v>2014 Portfolio Data</v>
      </c>
      <c r="C3" s="390"/>
      <c r="D3" s="390"/>
      <c r="E3" s="390"/>
      <c r="F3" s="390"/>
      <c r="G3" s="390"/>
      <c r="H3" s="390"/>
      <c r="I3" s="390"/>
      <c r="J3" s="390"/>
      <c r="K3" s="390"/>
      <c r="L3" s="390"/>
      <c r="M3" s="390"/>
      <c r="N3" s="390"/>
    </row>
    <row r="4" spans="1:14" ht="4.5" customHeight="1">
      <c r="E4" s="33"/>
      <c r="F4" s="33"/>
      <c r="G4" s="33"/>
      <c r="H4" s="33"/>
      <c r="I4" s="33"/>
      <c r="J4" s="33"/>
      <c r="K4" s="33"/>
      <c r="L4" s="33"/>
      <c r="M4" s="33"/>
      <c r="N4" s="33"/>
    </row>
    <row r="5" spans="1:14" ht="15.75" customHeight="1">
      <c r="E5" s="1320" t="s">
        <v>711</v>
      </c>
      <c r="F5" s="1321"/>
      <c r="G5" s="1322" t="s">
        <v>282</v>
      </c>
      <c r="H5" s="1323"/>
      <c r="I5" s="1324"/>
      <c r="J5" s="1322" t="s">
        <v>281</v>
      </c>
      <c r="K5" s="1323"/>
      <c r="L5" s="1397"/>
      <c r="M5" s="1398" t="s">
        <v>34</v>
      </c>
      <c r="N5" s="1399"/>
    </row>
    <row r="6" spans="1:14" ht="27">
      <c r="A6" s="7"/>
      <c r="B6" s="1316" t="s">
        <v>6</v>
      </c>
      <c r="C6" s="1316" t="s">
        <v>7</v>
      </c>
      <c r="D6" s="1316" t="s">
        <v>8</v>
      </c>
      <c r="E6" s="643" t="s">
        <v>58</v>
      </c>
      <c r="F6" s="644" t="s">
        <v>59</v>
      </c>
      <c r="G6" s="643" t="s">
        <v>90</v>
      </c>
      <c r="H6" s="643" t="s">
        <v>275</v>
      </c>
      <c r="I6" s="643" t="s">
        <v>276</v>
      </c>
      <c r="J6" s="234" t="s">
        <v>90</v>
      </c>
      <c r="K6" s="645" t="s">
        <v>275</v>
      </c>
      <c r="L6" s="644" t="s">
        <v>276</v>
      </c>
      <c r="M6" s="1316" t="s">
        <v>60</v>
      </c>
      <c r="N6" s="1316" t="s">
        <v>325</v>
      </c>
    </row>
    <row r="7" spans="1:14" ht="13.5" customHeight="1">
      <c r="A7" s="7"/>
      <c r="B7" s="1396"/>
      <c r="C7" s="1396"/>
      <c r="D7" s="1396"/>
      <c r="E7" s="647" t="s">
        <v>283</v>
      </c>
      <c r="F7" s="648" t="s">
        <v>283</v>
      </c>
      <c r="G7" s="647" t="str">
        <f>Titles!F12</f>
        <v>MW</v>
      </c>
      <c r="H7" s="647" t="str">
        <f>Titles!F13</f>
        <v>MWh</v>
      </c>
      <c r="I7" s="647" t="str">
        <f>Titles!F14</f>
        <v>MWh</v>
      </c>
      <c r="J7" s="391" t="str">
        <f>Titles!F12</f>
        <v>MW</v>
      </c>
      <c r="K7" s="648" t="str">
        <f>Titles!F13</f>
        <v>MWh</v>
      </c>
      <c r="L7" s="652" t="str">
        <f>Titles!F14</f>
        <v>MWh</v>
      </c>
      <c r="M7" s="1401"/>
      <c r="N7" s="1401"/>
    </row>
    <row r="8" spans="1:14">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Tables!N121</f>
        <v>20</v>
      </c>
      <c r="K8" s="269">
        <f ca="1">Tables!O121</f>
        <v>258</v>
      </c>
      <c r="L8" s="653">
        <f ca="1">Tables!P121</f>
        <v>2580</v>
      </c>
      <c r="M8" s="654">
        <f ca="1">Tables!Z121</f>
        <v>240</v>
      </c>
      <c r="N8" s="654">
        <f ca="1">Tables!AA121</f>
        <v>500</v>
      </c>
    </row>
    <row r="9" spans="1:14">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Tables!N122</f>
        <v>18</v>
      </c>
      <c r="K9" s="269">
        <f ca="1">Tables!O122</f>
        <v>15</v>
      </c>
      <c r="L9" s="653">
        <f ca="1">Tables!P122</f>
        <v>2432</v>
      </c>
      <c r="M9" s="654">
        <f ca="1">Tables!Z122</f>
        <v>0</v>
      </c>
      <c r="N9" s="654">
        <f ca="1">Tables!AA122</f>
        <v>400</v>
      </c>
    </row>
    <row r="10" spans="1:14">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Tables!N123</f>
        <v>10</v>
      </c>
      <c r="K10" s="269">
        <f ca="1">Tables!O123</f>
        <v>300</v>
      </c>
      <c r="L10" s="269">
        <f ca="1">Tables!P123</f>
        <v>1234</v>
      </c>
      <c r="M10" s="269">
        <f ca="1">Tables!Z123</f>
        <v>0</v>
      </c>
      <c r="N10" s="269">
        <f ca="1">Tables!AA123</f>
        <v>32</v>
      </c>
    </row>
    <row r="11" spans="1:14">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Tables!N124</f>
        <v>-</v>
      </c>
      <c r="K11" s="269" t="str">
        <f ca="1">Tables!O124</f>
        <v>-</v>
      </c>
      <c r="L11" s="269" t="str">
        <f ca="1">Tables!P124</f>
        <v>-</v>
      </c>
      <c r="M11" s="269" t="str">
        <f ca="1">Tables!Z124</f>
        <v>-</v>
      </c>
      <c r="N11" s="269" t="str">
        <f ca="1">Tables!AA124</f>
        <v>-</v>
      </c>
    </row>
    <row r="12" spans="1:14">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Tables!N125</f>
        <v>-</v>
      </c>
      <c r="K12" s="269" t="str">
        <f ca="1">Tables!O125</f>
        <v>-</v>
      </c>
      <c r="L12" s="269" t="str">
        <f ca="1">Tables!P125</f>
        <v>-</v>
      </c>
      <c r="M12" s="269" t="str">
        <f ca="1">Tables!Z125</f>
        <v>-</v>
      </c>
      <c r="N12" s="269" t="str">
        <f ca="1">Tables!AA125</f>
        <v>-</v>
      </c>
    </row>
    <row r="13" spans="1:14">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Tables!N126</f>
        <v>-</v>
      </c>
      <c r="K13" s="269" t="str">
        <f ca="1">Tables!O126</f>
        <v>-</v>
      </c>
      <c r="L13" s="269" t="str">
        <f ca="1">Tables!P126</f>
        <v>-</v>
      </c>
      <c r="M13" s="269" t="str">
        <f ca="1">Tables!Z126</f>
        <v>-</v>
      </c>
      <c r="N13" s="269" t="str">
        <f ca="1">Tables!AA126</f>
        <v>-</v>
      </c>
    </row>
    <row r="14" spans="1:14">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Tables!N127</f>
        <v>-</v>
      </c>
      <c r="K14" s="269" t="str">
        <f ca="1">Tables!O127</f>
        <v>-</v>
      </c>
      <c r="L14" s="269" t="str">
        <f ca="1">Tables!P127</f>
        <v>-</v>
      </c>
      <c r="M14" s="269" t="str">
        <f ca="1">Tables!Z127</f>
        <v>-</v>
      </c>
      <c r="N14" s="269" t="str">
        <f ca="1">Tables!AA127</f>
        <v>-</v>
      </c>
    </row>
    <row r="15" spans="1:14">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Tables!N128</f>
        <v>-</v>
      </c>
      <c r="K15" s="269" t="str">
        <f ca="1">Tables!O128</f>
        <v>-</v>
      </c>
      <c r="L15" s="269" t="str">
        <f ca="1">Tables!P128</f>
        <v>-</v>
      </c>
      <c r="M15" s="269" t="str">
        <f ca="1">Tables!Z128</f>
        <v>-</v>
      </c>
      <c r="N15" s="269" t="str">
        <f ca="1">Tables!AA128</f>
        <v>-</v>
      </c>
    </row>
    <row r="16" spans="1:14">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Tables!N129</f>
        <v>-</v>
      </c>
      <c r="K16" s="269" t="str">
        <f ca="1">Tables!O129</f>
        <v>-</v>
      </c>
      <c r="L16" s="269" t="str">
        <f ca="1">Tables!P129</f>
        <v>-</v>
      </c>
      <c r="M16" s="269" t="str">
        <f ca="1">Tables!Z129</f>
        <v>-</v>
      </c>
      <c r="N16" s="269" t="str">
        <f ca="1">Tables!AA129</f>
        <v>-</v>
      </c>
    </row>
    <row r="17" spans="2:14">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Tables!N130</f>
        <v>-</v>
      </c>
      <c r="K17" s="269" t="str">
        <f ca="1">Tables!O130</f>
        <v>-</v>
      </c>
      <c r="L17" s="269" t="str">
        <f ca="1">Tables!P130</f>
        <v>-</v>
      </c>
      <c r="M17" s="269" t="str">
        <f ca="1">Tables!Z130</f>
        <v>-</v>
      </c>
      <c r="N17" s="269" t="str">
        <f ca="1">Tables!AA130</f>
        <v>-</v>
      </c>
    </row>
    <row r="18" spans="2:14">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Tables!N131</f>
        <v>-</v>
      </c>
      <c r="K18" s="269" t="str">
        <f ca="1">Tables!O131</f>
        <v>-</v>
      </c>
      <c r="L18" s="269" t="str">
        <f ca="1">Tables!P131</f>
        <v>-</v>
      </c>
      <c r="M18" s="269" t="str">
        <f ca="1">Tables!Z131</f>
        <v>-</v>
      </c>
      <c r="N18" s="269" t="str">
        <f ca="1">Tables!AA131</f>
        <v>-</v>
      </c>
    </row>
    <row r="19" spans="2:14">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Tables!N132</f>
        <v>-</v>
      </c>
      <c r="K19" s="269" t="str">
        <f ca="1">Tables!O132</f>
        <v>-</v>
      </c>
      <c r="L19" s="269" t="str">
        <f ca="1">Tables!P132</f>
        <v>-</v>
      </c>
      <c r="M19" s="269" t="str">
        <f ca="1">Tables!Z132</f>
        <v>-</v>
      </c>
      <c r="N19" s="269" t="str">
        <f ca="1">Tables!AA132</f>
        <v>-</v>
      </c>
    </row>
    <row r="20" spans="2:14">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Tables!N133</f>
        <v>-</v>
      </c>
      <c r="K20" s="269" t="str">
        <f ca="1">Tables!O133</f>
        <v>-</v>
      </c>
      <c r="L20" s="269" t="str">
        <f ca="1">Tables!P133</f>
        <v>-</v>
      </c>
      <c r="M20" s="269" t="str">
        <f ca="1">Tables!Z133</f>
        <v>-</v>
      </c>
      <c r="N20" s="269" t="str">
        <f ca="1">Tables!AA133</f>
        <v>-</v>
      </c>
    </row>
    <row r="21" spans="2:14">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Tables!N134</f>
        <v>-</v>
      </c>
      <c r="K21" s="269" t="str">
        <f ca="1">Tables!O134</f>
        <v>-</v>
      </c>
      <c r="L21" s="269" t="str">
        <f ca="1">Tables!P134</f>
        <v>-</v>
      </c>
      <c r="M21" s="269" t="str">
        <f ca="1">Tables!Z134</f>
        <v>-</v>
      </c>
      <c r="N21" s="269" t="str">
        <f ca="1">Tables!AA134</f>
        <v>-</v>
      </c>
    </row>
    <row r="22" spans="2:14">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Tables!N135</f>
        <v>-</v>
      </c>
      <c r="K22" s="269" t="str">
        <f ca="1">Tables!O135</f>
        <v>-</v>
      </c>
      <c r="L22" s="269" t="str">
        <f ca="1">Tables!P135</f>
        <v>-</v>
      </c>
      <c r="M22" s="269" t="str">
        <f ca="1">Tables!Z135</f>
        <v>-</v>
      </c>
      <c r="N22" s="269" t="str">
        <f ca="1">Tables!AA135</f>
        <v>-</v>
      </c>
    </row>
    <row r="23" spans="2:14">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Tables!N136</f>
        <v>-</v>
      </c>
      <c r="K23" s="269" t="str">
        <f ca="1">Tables!O136</f>
        <v>-</v>
      </c>
      <c r="L23" s="269" t="str">
        <f ca="1">Tables!P136</f>
        <v>-</v>
      </c>
      <c r="M23" s="269" t="str">
        <f ca="1">Tables!Z136</f>
        <v>-</v>
      </c>
      <c r="N23" s="269" t="str">
        <f ca="1">Tables!AA136</f>
        <v>-</v>
      </c>
    </row>
    <row r="24" spans="2:14">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Tables!N137</f>
        <v>-</v>
      </c>
      <c r="K24" s="269" t="str">
        <f ca="1">Tables!O137</f>
        <v>-</v>
      </c>
      <c r="L24" s="269" t="str">
        <f ca="1">Tables!P137</f>
        <v>-</v>
      </c>
      <c r="M24" s="269" t="str">
        <f ca="1">Tables!Z137</f>
        <v>-</v>
      </c>
      <c r="N24" s="269" t="str">
        <f ca="1">Tables!AA137</f>
        <v>-</v>
      </c>
    </row>
    <row r="25" spans="2:14">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Tables!N138</f>
        <v>-</v>
      </c>
      <c r="K25" s="269" t="str">
        <f ca="1">Tables!O138</f>
        <v>-</v>
      </c>
      <c r="L25" s="269" t="str">
        <f ca="1">Tables!P138</f>
        <v>-</v>
      </c>
      <c r="M25" s="269" t="str">
        <f ca="1">Tables!Z138</f>
        <v>-</v>
      </c>
      <c r="N25" s="269" t="str">
        <f ca="1">Tables!AA138</f>
        <v>-</v>
      </c>
    </row>
    <row r="26" spans="2:14">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Tables!N139</f>
        <v>-</v>
      </c>
      <c r="K26" s="269" t="str">
        <f ca="1">Tables!O139</f>
        <v>-</v>
      </c>
      <c r="L26" s="269" t="str">
        <f ca="1">Tables!P139</f>
        <v>-</v>
      </c>
      <c r="M26" s="269" t="str">
        <f ca="1">Tables!Z139</f>
        <v>-</v>
      </c>
      <c r="N26" s="269" t="str">
        <f ca="1">Tables!AA139</f>
        <v>-</v>
      </c>
    </row>
    <row r="27" spans="2:14">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Tables!N140</f>
        <v>-</v>
      </c>
      <c r="K27" s="269" t="str">
        <f ca="1">Tables!O140</f>
        <v>-</v>
      </c>
      <c r="L27" s="269" t="str">
        <f ca="1">Tables!P140</f>
        <v>-</v>
      </c>
      <c r="M27" s="269" t="str">
        <f ca="1">Tables!Z140</f>
        <v>-</v>
      </c>
      <c r="N27" s="269" t="str">
        <f ca="1">Tables!AA140</f>
        <v>-</v>
      </c>
    </row>
    <row r="28" spans="2:14">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Tables!N141</f>
        <v>-</v>
      </c>
      <c r="K28" s="269" t="str">
        <f ca="1">Tables!O141</f>
        <v>-</v>
      </c>
      <c r="L28" s="269" t="str">
        <f ca="1">Tables!P141</f>
        <v>-</v>
      </c>
      <c r="M28" s="269" t="str">
        <f ca="1">Tables!Z141</f>
        <v>-</v>
      </c>
      <c r="N28" s="269" t="str">
        <f ca="1">Tables!AA141</f>
        <v>-</v>
      </c>
    </row>
    <row r="29" spans="2:14">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Tables!N142</f>
        <v>-</v>
      </c>
      <c r="K29" s="269" t="str">
        <f ca="1">Tables!O142</f>
        <v>-</v>
      </c>
      <c r="L29" s="269" t="str">
        <f ca="1">Tables!P142</f>
        <v>-</v>
      </c>
      <c r="M29" s="269" t="str">
        <f ca="1">Tables!Z142</f>
        <v>-</v>
      </c>
      <c r="N29" s="269" t="str">
        <f ca="1">Tables!AA142</f>
        <v>-</v>
      </c>
    </row>
    <row r="30" spans="2:14">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Tables!N143</f>
        <v>-</v>
      </c>
      <c r="K30" s="269" t="str">
        <f ca="1">Tables!O143</f>
        <v>-</v>
      </c>
      <c r="L30" s="269" t="str">
        <f ca="1">Tables!P143</f>
        <v>-</v>
      </c>
      <c r="M30" s="269" t="str">
        <f ca="1">Tables!Z143</f>
        <v>-</v>
      </c>
      <c r="N30" s="269" t="str">
        <f ca="1">Tables!AA143</f>
        <v>-</v>
      </c>
    </row>
    <row r="31" spans="2:14">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Tables!N144</f>
        <v>-</v>
      </c>
      <c r="K31" s="269" t="str">
        <f ca="1">Tables!O144</f>
        <v>-</v>
      </c>
      <c r="L31" s="269" t="str">
        <f ca="1">Tables!P144</f>
        <v>-</v>
      </c>
      <c r="M31" s="269" t="str">
        <f ca="1">Tables!Z144</f>
        <v>-</v>
      </c>
      <c r="N31" s="269" t="str">
        <f ca="1">Tables!AA144</f>
        <v>-</v>
      </c>
    </row>
    <row r="32" spans="2:14">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Tables!N145</f>
        <v>-</v>
      </c>
      <c r="K32" s="269" t="str">
        <f ca="1">Tables!O145</f>
        <v>-</v>
      </c>
      <c r="L32" s="269" t="str">
        <f ca="1">Tables!P145</f>
        <v>-</v>
      </c>
      <c r="M32" s="269" t="str">
        <f ca="1">Tables!Z145</f>
        <v>-</v>
      </c>
      <c r="N32" s="269" t="str">
        <f ca="1">Tables!AA145</f>
        <v>-</v>
      </c>
    </row>
    <row r="33" spans="2:14">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Tables!N146</f>
        <v>-</v>
      </c>
      <c r="K33" s="269" t="str">
        <f ca="1">Tables!O146</f>
        <v>-</v>
      </c>
      <c r="L33" s="269" t="str">
        <f ca="1">Tables!P146</f>
        <v>-</v>
      </c>
      <c r="M33" s="269" t="str">
        <f ca="1">Tables!Z146</f>
        <v>-</v>
      </c>
      <c r="N33" s="269" t="str">
        <f ca="1">Tables!AA146</f>
        <v>-</v>
      </c>
    </row>
    <row r="34" spans="2:14">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Tables!N147</f>
        <v>-</v>
      </c>
      <c r="K34" s="269" t="str">
        <f ca="1">Tables!O147</f>
        <v>-</v>
      </c>
      <c r="L34" s="269" t="str">
        <f ca="1">Tables!P147</f>
        <v>-</v>
      </c>
      <c r="M34" s="269" t="str">
        <f ca="1">Tables!Z147</f>
        <v>-</v>
      </c>
      <c r="N34" s="269" t="str">
        <f ca="1">Tables!AA147</f>
        <v>-</v>
      </c>
    </row>
    <row r="35" spans="2:14">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Tables!N148</f>
        <v>-</v>
      </c>
      <c r="K35" s="269" t="str">
        <f ca="1">Tables!O148</f>
        <v>-</v>
      </c>
      <c r="L35" s="269" t="str">
        <f ca="1">Tables!P148</f>
        <v>-</v>
      </c>
      <c r="M35" s="269" t="str">
        <f ca="1">Tables!Z148</f>
        <v>-</v>
      </c>
      <c r="N35" s="269" t="str">
        <f ca="1">Tables!AA148</f>
        <v>-</v>
      </c>
    </row>
    <row r="36" spans="2:14">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Tables!N149</f>
        <v>-</v>
      </c>
      <c r="K36" s="269" t="str">
        <f ca="1">Tables!O149</f>
        <v>-</v>
      </c>
      <c r="L36" s="269" t="str">
        <f ca="1">Tables!P149</f>
        <v>-</v>
      </c>
      <c r="M36" s="269" t="str">
        <f ca="1">Tables!Z149</f>
        <v>-</v>
      </c>
      <c r="N36" s="269" t="str">
        <f ca="1">Tables!AA149</f>
        <v>-</v>
      </c>
    </row>
    <row r="37" spans="2:14">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Tables!N150</f>
        <v>-</v>
      </c>
      <c r="K37" s="269" t="str">
        <f ca="1">Tables!O150</f>
        <v>-</v>
      </c>
      <c r="L37" s="269" t="str">
        <f ca="1">Tables!P150</f>
        <v>-</v>
      </c>
      <c r="M37" s="269" t="str">
        <f ca="1">Tables!Z150</f>
        <v>-</v>
      </c>
      <c r="N37" s="269" t="str">
        <f ca="1">Tables!AA150</f>
        <v>-</v>
      </c>
    </row>
    <row r="38" spans="2:14">
      <c r="F38" s="233"/>
      <c r="G38" s="233"/>
      <c r="H38" s="233"/>
      <c r="I38" s="233"/>
      <c r="J38" s="233"/>
      <c r="K38" s="233"/>
      <c r="L38" s="233"/>
      <c r="M38" s="233"/>
      <c r="N38" s="233"/>
    </row>
    <row r="39" spans="2:14" ht="15" customHeight="1">
      <c r="B39" s="1193" t="s">
        <v>673</v>
      </c>
      <c r="C39" s="1193"/>
      <c r="D39" s="1193"/>
      <c r="E39" s="1193"/>
      <c r="F39" s="666" t="str">
        <f>IF(Site_or_SitePlusLosses=1,"site",IF(Site_or_SitePlusLosses=2,"site plus T&amp;D losses between the site and power plant","Did not answer the question"))</f>
        <v>site</v>
      </c>
    </row>
    <row r="40" spans="2:14">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0">
    <mergeCell ref="N6:N7"/>
    <mergeCell ref="B39:E39"/>
    <mergeCell ref="E5:F5"/>
    <mergeCell ref="G5:I5"/>
    <mergeCell ref="J5:L5"/>
    <mergeCell ref="M5:N5"/>
    <mergeCell ref="B6:B7"/>
    <mergeCell ref="C6:C7"/>
    <mergeCell ref="D6:D7"/>
    <mergeCell ref="M6:M7"/>
  </mergeCells>
  <pageMargins left="0.5" right="0.5" top="0.75" bottom="0.75" header="0.3" footer="0.3"/>
  <pageSetup scale="95" orientation="landscape" r:id="rId1"/>
  <colBreaks count="2" manualBreakCount="2">
    <brk id="4" max="1048575" man="1"/>
    <brk id="13" max="25" man="1"/>
  </colBreaks>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2"/>
  <dimension ref="A1:L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20" sqref="D20"/>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11" width="13.6640625" style="424" customWidth="1"/>
    <col min="12" max="12" width="14.44140625" style="424" bestFit="1" customWidth="1"/>
    <col min="13" max="16384" width="9.33203125" style="424"/>
  </cols>
  <sheetData>
    <row r="1" spans="1:12" ht="38.25" customHeight="1"/>
    <row r="2" spans="1:12" ht="4.5" customHeight="1"/>
    <row r="3" spans="1:12" ht="22.8">
      <c r="B3" s="390" t="str">
        <f>Titles!F2&amp;" Portfolio Data"</f>
        <v>2014 Portfolio Data</v>
      </c>
      <c r="C3" s="390"/>
      <c r="D3" s="390"/>
      <c r="E3" s="390"/>
      <c r="F3" s="390"/>
      <c r="G3" s="390"/>
      <c r="H3" s="390"/>
      <c r="I3" s="390"/>
      <c r="J3" s="390"/>
      <c r="K3" s="390"/>
      <c r="L3" s="390"/>
    </row>
    <row r="4" spans="1:12" ht="4.5" customHeight="1">
      <c r="E4" s="33"/>
      <c r="F4" s="33"/>
      <c r="G4" s="33"/>
      <c r="H4" s="33"/>
      <c r="I4" s="33"/>
      <c r="J4" s="33"/>
      <c r="K4" s="33"/>
      <c r="L4" s="33"/>
    </row>
    <row r="5" spans="1:12" ht="15.75" customHeight="1">
      <c r="E5" s="646" t="s">
        <v>711</v>
      </c>
      <c r="F5" s="1322" t="s">
        <v>281</v>
      </c>
      <c r="G5" s="1323"/>
      <c r="H5" s="1324"/>
      <c r="I5" s="1322" t="s">
        <v>352</v>
      </c>
      <c r="J5" s="1323"/>
      <c r="K5" s="1324"/>
      <c r="L5" s="655" t="s">
        <v>34</v>
      </c>
    </row>
    <row r="6" spans="1:12" ht="27">
      <c r="A6" s="7"/>
      <c r="B6" s="1316" t="s">
        <v>6</v>
      </c>
      <c r="C6" s="1316" t="s">
        <v>7</v>
      </c>
      <c r="D6" s="1316" t="s">
        <v>8</v>
      </c>
      <c r="E6" s="650" t="s">
        <v>59</v>
      </c>
      <c r="F6" s="234" t="s">
        <v>90</v>
      </c>
      <c r="G6" s="645" t="s">
        <v>275</v>
      </c>
      <c r="H6" s="643" t="s">
        <v>276</v>
      </c>
      <c r="I6" s="234" t="s">
        <v>90</v>
      </c>
      <c r="J6" s="645" t="s">
        <v>275</v>
      </c>
      <c r="K6" s="645" t="s">
        <v>276</v>
      </c>
      <c r="L6" s="1316" t="s">
        <v>325</v>
      </c>
    </row>
    <row r="7" spans="1:12" ht="13.5" customHeight="1">
      <c r="A7" s="7"/>
      <c r="B7" s="1396"/>
      <c r="C7" s="1396"/>
      <c r="D7" s="1396"/>
      <c r="E7" s="651" t="s">
        <v>283</v>
      </c>
      <c r="F7" s="391" t="str">
        <f>Titles!F12</f>
        <v>MW</v>
      </c>
      <c r="G7" s="648" t="str">
        <f>Titles!F13</f>
        <v>MWh</v>
      </c>
      <c r="H7" s="647" t="str">
        <f>Titles!F14</f>
        <v>MWh</v>
      </c>
      <c r="I7" s="391" t="str">
        <f>Titles!F12</f>
        <v>MW</v>
      </c>
      <c r="J7" s="648" t="str">
        <f>Titles!F13</f>
        <v>MWh</v>
      </c>
      <c r="K7" s="648" t="str">
        <f>Titles!F14</f>
        <v>MWh</v>
      </c>
      <c r="L7" s="1401"/>
    </row>
    <row r="8" spans="1:12">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Tables!Q121</f>
        <v>18</v>
      </c>
      <c r="J8" s="269">
        <f ca="1">Tables!R121</f>
        <v>232.20000000000002</v>
      </c>
      <c r="K8" s="269">
        <f ca="1">Tables!S121</f>
        <v>2322</v>
      </c>
      <c r="L8" s="654">
        <f ca="1">Tables!AA121</f>
        <v>500</v>
      </c>
    </row>
    <row r="9" spans="1:12">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Tables!Q122</f>
        <v>14.4</v>
      </c>
      <c r="J9" s="269">
        <f ca="1">Tables!R122</f>
        <v>12</v>
      </c>
      <c r="K9" s="269">
        <f ca="1">Tables!S122</f>
        <v>1945.6000000000001</v>
      </c>
      <c r="L9" s="654">
        <f ca="1">Tables!AA122</f>
        <v>400</v>
      </c>
    </row>
    <row r="10" spans="1:12">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Tables!Q123</f>
        <v>7</v>
      </c>
      <c r="J10" s="269">
        <f ca="1">Tables!R123</f>
        <v>210</v>
      </c>
      <c r="K10" s="269">
        <f ca="1">Tables!S123</f>
        <v>863.8</v>
      </c>
      <c r="L10" s="654">
        <f ca="1">Tables!AA123</f>
        <v>32</v>
      </c>
    </row>
    <row r="11" spans="1:12">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Tables!Q124</f>
        <v>-</v>
      </c>
      <c r="J11" s="269" t="str">
        <f ca="1">Tables!R124</f>
        <v>-</v>
      </c>
      <c r="K11" s="269" t="str">
        <f ca="1">Tables!S124</f>
        <v>-</v>
      </c>
      <c r="L11" s="654" t="str">
        <f ca="1">Tables!AA124</f>
        <v>-</v>
      </c>
    </row>
    <row r="12" spans="1:12">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Tables!Q125</f>
        <v>-</v>
      </c>
      <c r="J12" s="269" t="str">
        <f ca="1">Tables!R125</f>
        <v>-</v>
      </c>
      <c r="K12" s="269" t="str">
        <f ca="1">Tables!S125</f>
        <v>-</v>
      </c>
      <c r="L12" s="654" t="str">
        <f ca="1">Tables!AA125</f>
        <v>-</v>
      </c>
    </row>
    <row r="13" spans="1:12">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Tables!Q126</f>
        <v>-</v>
      </c>
      <c r="J13" s="269" t="str">
        <f ca="1">Tables!R126</f>
        <v>-</v>
      </c>
      <c r="K13" s="269" t="str">
        <f ca="1">Tables!S126</f>
        <v>-</v>
      </c>
      <c r="L13" s="654" t="str">
        <f ca="1">Tables!AA126</f>
        <v>-</v>
      </c>
    </row>
    <row r="14" spans="1:12">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Tables!Q127</f>
        <v>-</v>
      </c>
      <c r="J14" s="269" t="str">
        <f ca="1">Tables!R127</f>
        <v>-</v>
      </c>
      <c r="K14" s="269" t="str">
        <f ca="1">Tables!S127</f>
        <v>-</v>
      </c>
      <c r="L14" s="269" t="str">
        <f ca="1">Tables!AA127</f>
        <v>-</v>
      </c>
    </row>
    <row r="15" spans="1:12">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Tables!Q128</f>
        <v>-</v>
      </c>
      <c r="J15" s="269" t="str">
        <f ca="1">Tables!R128</f>
        <v>-</v>
      </c>
      <c r="K15" s="269" t="str">
        <f ca="1">Tables!S128</f>
        <v>-</v>
      </c>
      <c r="L15" s="269" t="str">
        <f ca="1">Tables!AA128</f>
        <v>-</v>
      </c>
    </row>
    <row r="16" spans="1:12">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Tables!Q129</f>
        <v>-</v>
      </c>
      <c r="J16" s="269" t="str">
        <f ca="1">Tables!R129</f>
        <v>-</v>
      </c>
      <c r="K16" s="269" t="str">
        <f ca="1">Tables!S129</f>
        <v>-</v>
      </c>
      <c r="L16" s="269" t="str">
        <f ca="1">Tables!AA129</f>
        <v>-</v>
      </c>
    </row>
    <row r="17" spans="2:12">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Tables!Q130</f>
        <v>-</v>
      </c>
      <c r="J17" s="269" t="str">
        <f ca="1">Tables!R130</f>
        <v>-</v>
      </c>
      <c r="K17" s="269" t="str">
        <f ca="1">Tables!S130</f>
        <v>-</v>
      </c>
      <c r="L17" s="269" t="str">
        <f ca="1">Tables!AA130</f>
        <v>-</v>
      </c>
    </row>
    <row r="18" spans="2:12">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Tables!Q131</f>
        <v>-</v>
      </c>
      <c r="J18" s="269" t="str">
        <f ca="1">Tables!R131</f>
        <v>-</v>
      </c>
      <c r="K18" s="269" t="str">
        <f ca="1">Tables!S131</f>
        <v>-</v>
      </c>
      <c r="L18" s="269" t="str">
        <f ca="1">Tables!AA131</f>
        <v>-</v>
      </c>
    </row>
    <row r="19" spans="2:12">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Tables!Q132</f>
        <v>-</v>
      </c>
      <c r="J19" s="269" t="str">
        <f ca="1">Tables!R132</f>
        <v>-</v>
      </c>
      <c r="K19" s="269" t="str">
        <f ca="1">Tables!S132</f>
        <v>-</v>
      </c>
      <c r="L19" s="269" t="str">
        <f ca="1">Tables!AA132</f>
        <v>-</v>
      </c>
    </row>
    <row r="20" spans="2:12">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Tables!Q133</f>
        <v>-</v>
      </c>
      <c r="J20" s="269" t="str">
        <f ca="1">Tables!R133</f>
        <v>-</v>
      </c>
      <c r="K20" s="269" t="str">
        <f ca="1">Tables!S133</f>
        <v>-</v>
      </c>
      <c r="L20" s="269" t="str">
        <f ca="1">Tables!AA133</f>
        <v>-</v>
      </c>
    </row>
    <row r="21" spans="2:12">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Tables!Q134</f>
        <v>-</v>
      </c>
      <c r="J21" s="269" t="str">
        <f ca="1">Tables!R134</f>
        <v>-</v>
      </c>
      <c r="K21" s="269" t="str">
        <f ca="1">Tables!S134</f>
        <v>-</v>
      </c>
      <c r="L21" s="269" t="str">
        <f ca="1">Tables!AA134</f>
        <v>-</v>
      </c>
    </row>
    <row r="22" spans="2:12">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Tables!Q135</f>
        <v>-</v>
      </c>
      <c r="J22" s="269" t="str">
        <f ca="1">Tables!R135</f>
        <v>-</v>
      </c>
      <c r="K22" s="269" t="str">
        <f ca="1">Tables!S135</f>
        <v>-</v>
      </c>
      <c r="L22" s="269" t="str">
        <f ca="1">Tables!AA135</f>
        <v>-</v>
      </c>
    </row>
    <row r="23" spans="2:12">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Tables!Q136</f>
        <v>-</v>
      </c>
      <c r="J23" s="269" t="str">
        <f ca="1">Tables!R136</f>
        <v>-</v>
      </c>
      <c r="K23" s="269" t="str">
        <f ca="1">Tables!S136</f>
        <v>-</v>
      </c>
      <c r="L23" s="269" t="str">
        <f ca="1">Tables!AA136</f>
        <v>-</v>
      </c>
    </row>
    <row r="24" spans="2:12">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Tables!Q137</f>
        <v>-</v>
      </c>
      <c r="J24" s="269" t="str">
        <f ca="1">Tables!R137</f>
        <v>-</v>
      </c>
      <c r="K24" s="269" t="str">
        <f ca="1">Tables!S137</f>
        <v>-</v>
      </c>
      <c r="L24" s="269" t="str">
        <f ca="1">Tables!AA137</f>
        <v>-</v>
      </c>
    </row>
    <row r="25" spans="2:12">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Tables!Q138</f>
        <v>-</v>
      </c>
      <c r="J25" s="269" t="str">
        <f ca="1">Tables!R138</f>
        <v>-</v>
      </c>
      <c r="K25" s="269" t="str">
        <f ca="1">Tables!S138</f>
        <v>-</v>
      </c>
      <c r="L25" s="269" t="str">
        <f ca="1">Tables!AA138</f>
        <v>-</v>
      </c>
    </row>
    <row r="26" spans="2:12">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Tables!Q139</f>
        <v>-</v>
      </c>
      <c r="J26" s="269" t="str">
        <f ca="1">Tables!R139</f>
        <v>-</v>
      </c>
      <c r="K26" s="269" t="str">
        <f ca="1">Tables!S139</f>
        <v>-</v>
      </c>
      <c r="L26" s="269" t="str">
        <f ca="1">Tables!AA139</f>
        <v>-</v>
      </c>
    </row>
    <row r="27" spans="2:12">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Tables!Q140</f>
        <v>-</v>
      </c>
      <c r="J27" s="269" t="str">
        <f ca="1">Tables!R140</f>
        <v>-</v>
      </c>
      <c r="K27" s="269" t="str">
        <f ca="1">Tables!S140</f>
        <v>-</v>
      </c>
      <c r="L27" s="269" t="str">
        <f ca="1">Tables!AA140</f>
        <v>-</v>
      </c>
    </row>
    <row r="28" spans="2:12">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Tables!Q141</f>
        <v>-</v>
      </c>
      <c r="J28" s="269" t="str">
        <f ca="1">Tables!R141</f>
        <v>-</v>
      </c>
      <c r="K28" s="269" t="str">
        <f ca="1">Tables!S141</f>
        <v>-</v>
      </c>
      <c r="L28" s="269" t="str">
        <f ca="1">Tables!AA141</f>
        <v>-</v>
      </c>
    </row>
    <row r="29" spans="2:12">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Tables!Q142</f>
        <v>-</v>
      </c>
      <c r="J29" s="269" t="str">
        <f ca="1">Tables!R142</f>
        <v>-</v>
      </c>
      <c r="K29" s="269" t="str">
        <f ca="1">Tables!S142</f>
        <v>-</v>
      </c>
      <c r="L29" s="269" t="str">
        <f ca="1">Tables!AA142</f>
        <v>-</v>
      </c>
    </row>
    <row r="30" spans="2:12">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Tables!Q143</f>
        <v>-</v>
      </c>
      <c r="J30" s="269" t="str">
        <f ca="1">Tables!R143</f>
        <v>-</v>
      </c>
      <c r="K30" s="269" t="str">
        <f ca="1">Tables!S143</f>
        <v>-</v>
      </c>
      <c r="L30" s="269" t="str">
        <f ca="1">Tables!AA143</f>
        <v>-</v>
      </c>
    </row>
    <row r="31" spans="2:12">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Tables!Q144</f>
        <v>-</v>
      </c>
      <c r="J31" s="269" t="str">
        <f ca="1">Tables!R144</f>
        <v>-</v>
      </c>
      <c r="K31" s="269" t="str">
        <f ca="1">Tables!S144</f>
        <v>-</v>
      </c>
      <c r="L31" s="269" t="str">
        <f ca="1">Tables!AA144</f>
        <v>-</v>
      </c>
    </row>
    <row r="32" spans="2:12">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Tables!Q145</f>
        <v>-</v>
      </c>
      <c r="J32" s="269" t="str">
        <f ca="1">Tables!R145</f>
        <v>-</v>
      </c>
      <c r="K32" s="269" t="str">
        <f ca="1">Tables!S145</f>
        <v>-</v>
      </c>
      <c r="L32" s="269" t="str">
        <f ca="1">Tables!AA145</f>
        <v>-</v>
      </c>
    </row>
    <row r="33" spans="2:12">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Tables!Q146</f>
        <v>-</v>
      </c>
      <c r="J33" s="269" t="str">
        <f ca="1">Tables!R146</f>
        <v>-</v>
      </c>
      <c r="K33" s="269" t="str">
        <f ca="1">Tables!S146</f>
        <v>-</v>
      </c>
      <c r="L33" s="269" t="str">
        <f ca="1">Tables!AA146</f>
        <v>-</v>
      </c>
    </row>
    <row r="34" spans="2:12">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Tables!Q147</f>
        <v>-</v>
      </c>
      <c r="J34" s="269" t="str">
        <f ca="1">Tables!R147</f>
        <v>-</v>
      </c>
      <c r="K34" s="269" t="str">
        <f ca="1">Tables!S147</f>
        <v>-</v>
      </c>
      <c r="L34" s="269" t="str">
        <f ca="1">Tables!AA147</f>
        <v>-</v>
      </c>
    </row>
    <row r="35" spans="2:12">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Tables!Q148</f>
        <v>-</v>
      </c>
      <c r="J35" s="269" t="str">
        <f ca="1">Tables!R148</f>
        <v>-</v>
      </c>
      <c r="K35" s="269" t="str">
        <f ca="1">Tables!S148</f>
        <v>-</v>
      </c>
      <c r="L35" s="269" t="str">
        <f ca="1">Tables!AA148</f>
        <v>-</v>
      </c>
    </row>
    <row r="36" spans="2:12">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Tables!Q149</f>
        <v>-</v>
      </c>
      <c r="J36" s="269" t="str">
        <f ca="1">Tables!R149</f>
        <v>-</v>
      </c>
      <c r="K36" s="269" t="str">
        <f ca="1">Tables!S149</f>
        <v>-</v>
      </c>
      <c r="L36" s="269" t="str">
        <f ca="1">Tables!AA149</f>
        <v>-</v>
      </c>
    </row>
    <row r="37" spans="2:12">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Tables!Q150</f>
        <v>-</v>
      </c>
      <c r="J37" s="269" t="str">
        <f ca="1">Tables!R150</f>
        <v>-</v>
      </c>
      <c r="K37" s="269" t="str">
        <f ca="1">Tables!S150</f>
        <v>-</v>
      </c>
      <c r="L37" s="269" t="str">
        <f ca="1">Tables!AA150</f>
        <v>-</v>
      </c>
    </row>
    <row r="38" spans="2:12">
      <c r="E38" s="233"/>
      <c r="F38" s="233"/>
      <c r="G38" s="233"/>
      <c r="H38" s="233"/>
      <c r="I38" s="233"/>
      <c r="J38" s="233"/>
      <c r="K38" s="233"/>
      <c r="L38" s="233"/>
    </row>
    <row r="39" spans="2:12">
      <c r="B39" s="1193" t="s">
        <v>673</v>
      </c>
      <c r="C39" s="1193"/>
      <c r="D39" s="1193"/>
      <c r="E39" s="1193"/>
      <c r="F39" s="666" t="str">
        <f>IF(Site_or_SitePlusLosses=1,"site",IF(Site_or_SitePlusLosses=2,"site plus T&amp;D losses between the site and power plant","Did not answer the question"))</f>
        <v>site</v>
      </c>
    </row>
    <row r="40" spans="2:12">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7">
    <mergeCell ref="L6:L7"/>
    <mergeCell ref="B39:E39"/>
    <mergeCell ref="F5:H5"/>
    <mergeCell ref="I5:K5"/>
    <mergeCell ref="B6:B7"/>
    <mergeCell ref="C6:C7"/>
    <mergeCell ref="D6:D7"/>
  </mergeCells>
  <pageMargins left="0.5" right="0.5" top="0.75" bottom="0.75" header="0.3" footer="0.3"/>
  <pageSetup scale="95" orientation="landscape" r:id="rId1"/>
  <colBreaks count="1" manualBreakCount="1">
    <brk id="11" max="25" man="1"/>
  </col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3"/>
  <dimension ref="A1:I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19" sqref="D19"/>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8" width="13.6640625" style="424" customWidth="1"/>
    <col min="9" max="9" width="14.44140625" style="424" bestFit="1" customWidth="1"/>
    <col min="10" max="16384" width="9.33203125" style="424"/>
  </cols>
  <sheetData>
    <row r="1" spans="1:9" ht="38.25" customHeight="1"/>
    <row r="2" spans="1:9" ht="4.5" customHeight="1"/>
    <row r="3" spans="1:9" ht="22.8">
      <c r="B3" s="390" t="str">
        <f>Titles!F2&amp;" Portfolio Data"</f>
        <v>2014 Portfolio Data</v>
      </c>
      <c r="C3" s="390"/>
      <c r="D3" s="390"/>
      <c r="E3" s="390"/>
      <c r="F3" s="390"/>
      <c r="G3" s="390"/>
      <c r="H3" s="390"/>
      <c r="I3" s="390"/>
    </row>
    <row r="4" spans="1:9" ht="4.5" customHeight="1">
      <c r="E4" s="33"/>
      <c r="F4" s="33"/>
      <c r="G4" s="33"/>
      <c r="H4" s="33"/>
      <c r="I4" s="33"/>
    </row>
    <row r="5" spans="1:9" ht="15.75" customHeight="1">
      <c r="E5" s="646" t="s">
        <v>711</v>
      </c>
      <c r="F5" s="1322" t="s">
        <v>281</v>
      </c>
      <c r="G5" s="1323"/>
      <c r="H5" s="1324"/>
      <c r="I5" s="655" t="s">
        <v>34</v>
      </c>
    </row>
    <row r="6" spans="1:9" ht="63.75" customHeight="1">
      <c r="A6" s="7"/>
      <c r="B6" s="1316" t="s">
        <v>6</v>
      </c>
      <c r="C6" s="1316" t="s">
        <v>7</v>
      </c>
      <c r="D6" s="1316" t="s">
        <v>8</v>
      </c>
      <c r="E6" s="650" t="s">
        <v>59</v>
      </c>
      <c r="F6" s="234" t="s">
        <v>90</v>
      </c>
      <c r="G6" s="645" t="s">
        <v>275</v>
      </c>
      <c r="H6" s="643" t="s">
        <v>276</v>
      </c>
      <c r="I6" s="1316" t="s">
        <v>325</v>
      </c>
    </row>
    <row r="7" spans="1:9" ht="13.5" customHeight="1">
      <c r="A7" s="7"/>
      <c r="B7" s="1396"/>
      <c r="C7" s="1396"/>
      <c r="D7" s="1396"/>
      <c r="E7" s="651" t="s">
        <v>283</v>
      </c>
      <c r="F7" s="391" t="str">
        <f>Titles!F12</f>
        <v>MW</v>
      </c>
      <c r="G7" s="648" t="str">
        <f>Titles!F13</f>
        <v>MWh</v>
      </c>
      <c r="H7" s="647" t="str">
        <f>Titles!F14</f>
        <v>MWh</v>
      </c>
      <c r="I7" s="1401"/>
    </row>
    <row r="8" spans="1:9">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654">
        <f ca="1">Tables!AA121</f>
        <v>500</v>
      </c>
    </row>
    <row r="9" spans="1:9">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654">
        <f ca="1">Tables!AA122</f>
        <v>400</v>
      </c>
    </row>
    <row r="10" spans="1:9">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654">
        <f ca="1">Tables!AA123</f>
        <v>32</v>
      </c>
    </row>
    <row r="11" spans="1:9">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654" t="str">
        <f ca="1">Tables!AA124</f>
        <v>-</v>
      </c>
    </row>
    <row r="12" spans="1:9">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654" t="str">
        <f ca="1">Tables!AA125</f>
        <v>-</v>
      </c>
    </row>
    <row r="13" spans="1:9">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654" t="str">
        <f ca="1">Tables!AA126</f>
        <v>-</v>
      </c>
    </row>
    <row r="14" spans="1:9">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654" t="str">
        <f ca="1">Tables!AA127</f>
        <v>-</v>
      </c>
    </row>
    <row r="15" spans="1:9">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654" t="str">
        <f ca="1">Tables!AA128</f>
        <v>-</v>
      </c>
    </row>
    <row r="16" spans="1:9">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654" t="str">
        <f ca="1">Tables!AA129</f>
        <v>-</v>
      </c>
    </row>
    <row r="17" spans="2:9">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654" t="str">
        <f ca="1">Tables!AA130</f>
        <v>-</v>
      </c>
    </row>
    <row r="18" spans="2:9">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654" t="str">
        <f ca="1">Tables!AA131</f>
        <v>-</v>
      </c>
    </row>
    <row r="19" spans="2:9">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654" t="str">
        <f ca="1">Tables!AA132</f>
        <v>-</v>
      </c>
    </row>
    <row r="20" spans="2:9">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Tables!AA133</f>
        <v>-</v>
      </c>
    </row>
    <row r="21" spans="2:9">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Tables!AA134</f>
        <v>-</v>
      </c>
    </row>
    <row r="22" spans="2:9">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Tables!AA135</f>
        <v>-</v>
      </c>
    </row>
    <row r="23" spans="2:9">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Tables!AA136</f>
        <v>-</v>
      </c>
    </row>
    <row r="24" spans="2:9">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Tables!AA137</f>
        <v>-</v>
      </c>
    </row>
    <row r="25" spans="2:9">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Tables!AA138</f>
        <v>-</v>
      </c>
    </row>
    <row r="26" spans="2:9">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Tables!AA139</f>
        <v>-</v>
      </c>
    </row>
    <row r="27" spans="2:9">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Tables!AA140</f>
        <v>-</v>
      </c>
    </row>
    <row r="28" spans="2:9">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Tables!AA141</f>
        <v>-</v>
      </c>
    </row>
    <row r="29" spans="2:9">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Tables!AA142</f>
        <v>-</v>
      </c>
    </row>
    <row r="30" spans="2:9">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Tables!AA143</f>
        <v>-</v>
      </c>
    </row>
    <row r="31" spans="2:9">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Tables!AA144</f>
        <v>-</v>
      </c>
    </row>
    <row r="32" spans="2:9">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Tables!AA145</f>
        <v>-</v>
      </c>
    </row>
    <row r="33" spans="2:9">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Tables!AA146</f>
        <v>-</v>
      </c>
    </row>
    <row r="34" spans="2:9">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Tables!AA147</f>
        <v>-</v>
      </c>
    </row>
    <row r="35" spans="2:9">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Tables!AA148</f>
        <v>-</v>
      </c>
    </row>
    <row r="36" spans="2:9">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Tables!AA149</f>
        <v>-</v>
      </c>
    </row>
    <row r="37" spans="2:9">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Tables!AA150</f>
        <v>-</v>
      </c>
    </row>
    <row r="38" spans="2:9">
      <c r="E38" s="233"/>
      <c r="F38" s="233"/>
      <c r="G38" s="233"/>
      <c r="H38" s="233"/>
      <c r="I38" s="233"/>
    </row>
    <row r="39" spans="2:9">
      <c r="B39" s="1193" t="s">
        <v>673</v>
      </c>
      <c r="C39" s="1193"/>
      <c r="D39" s="1193"/>
      <c r="E39" s="1193"/>
      <c r="F39" s="666" t="str">
        <f>IF(Site_or_SitePlusLosses=1,"site",IF(Site_or_SitePlusLosses=2,"site plus T&amp;D losses between the site and power plant","Did not answer the question"))</f>
        <v>site</v>
      </c>
    </row>
    <row r="40" spans="2:9">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6">
    <mergeCell ref="I6:I7"/>
    <mergeCell ref="B39:E39"/>
    <mergeCell ref="F5:H5"/>
    <mergeCell ref="B6:B7"/>
    <mergeCell ref="C6:C7"/>
    <mergeCell ref="D6:D7"/>
  </mergeCells>
  <pageMargins left="0.5" right="0.5" top="0.75" bottom="0.75" header="0.3" footer="0.3"/>
  <pageSetup scale="95" orientation="landscape" r:id="rId1"/>
  <colBreaks count="1" manualBreakCount="1">
    <brk id="8" max="25" man="1"/>
  </colBreaks>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U43"/>
  <sheetViews>
    <sheetView showGridLines="0" showRowColHeaders="0" workbookViewId="0">
      <pane ySplit="3" topLeftCell="A4" activePane="bottomLeft" state="frozen"/>
      <selection activeCell="H6" sqref="H6:L6"/>
      <selection pane="bottomLeft"/>
    </sheetView>
  </sheetViews>
  <sheetFormatPr defaultColWidth="9.33203125" defaultRowHeight="13.8"/>
  <cols>
    <col min="1" max="1" width="1" style="3" customWidth="1"/>
    <col min="2" max="2" width="17.44140625" style="3" customWidth="1"/>
    <col min="3" max="4" width="12" style="3" bestFit="1" customWidth="1"/>
    <col min="5" max="5" width="5.6640625" style="3" customWidth="1"/>
    <col min="6" max="6" width="11.44140625" style="3" customWidth="1"/>
    <col min="7" max="7" width="11" style="3" customWidth="1"/>
    <col min="8" max="8" width="5.6640625" style="3" customWidth="1"/>
    <col min="9" max="9" width="10.109375" style="3" customWidth="1"/>
    <col min="10" max="10" width="5.6640625" style="3" customWidth="1"/>
    <col min="11" max="12" width="11.44140625" style="3" customWidth="1"/>
    <col min="13" max="13" width="5.6640625" style="3" customWidth="1"/>
    <col min="14" max="14" width="11.33203125" style="3" customWidth="1"/>
    <col min="15" max="15" width="5.6640625" style="3" customWidth="1"/>
    <col min="16" max="17" width="13.5546875" style="3" bestFit="1" customWidth="1"/>
    <col min="18" max="18" width="6" style="3" customWidth="1"/>
    <col min="19" max="19" width="13.5546875" style="3" bestFit="1" customWidth="1"/>
    <col min="20" max="20" width="5.6640625" style="3" customWidth="1"/>
    <col min="21" max="21" width="1.33203125" style="3" customWidth="1"/>
    <col min="22" max="16384" width="9.33203125" style="3"/>
  </cols>
  <sheetData>
    <row r="1" spans="1:21" ht="38.25" customHeight="1"/>
    <row r="2" spans="1:21" ht="4.5" customHeight="1" thickBot="1"/>
    <row r="3" spans="1:21" ht="20.25" customHeight="1" thickBot="1">
      <c r="B3" s="1402" t="s">
        <v>777</v>
      </c>
      <c r="C3" s="1403"/>
      <c r="D3" s="1404"/>
      <c r="E3" s="283" t="s">
        <v>99</v>
      </c>
    </row>
    <row r="4" spans="1:21" ht="15.75" customHeight="1" thickBot="1"/>
    <row r="5" spans="1:21" ht="23.4" thickBot="1">
      <c r="B5" s="1385" t="str">
        <f>B3</f>
        <v>Residential New Construction (example)</v>
      </c>
      <c r="C5" s="1386"/>
      <c r="D5" s="1386"/>
      <c r="E5" s="1386"/>
      <c r="F5" s="1386"/>
      <c r="G5" s="1386"/>
      <c r="H5" s="1386"/>
      <c r="I5" s="1386"/>
      <c r="J5" s="1386"/>
      <c r="K5" s="1386"/>
      <c r="L5" s="1386"/>
      <c r="M5" s="1386"/>
      <c r="N5" s="1386"/>
      <c r="O5" s="1386"/>
      <c r="P5" s="1386"/>
      <c r="Q5" s="1386"/>
      <c r="R5" s="1386"/>
      <c r="S5" s="1386"/>
      <c r="T5" s="1387"/>
    </row>
    <row r="6" spans="1:21" ht="4.5" customHeight="1">
      <c r="B6" s="155"/>
      <c r="C6" s="33"/>
      <c r="D6" s="33"/>
      <c r="E6" s="33"/>
      <c r="F6" s="33"/>
      <c r="G6" s="33"/>
      <c r="H6" s="33"/>
      <c r="I6" s="33"/>
      <c r="J6" s="33"/>
      <c r="K6" s="33"/>
      <c r="L6" s="33"/>
      <c r="M6" s="33"/>
      <c r="N6" s="33"/>
      <c r="O6" s="33"/>
      <c r="P6" s="33"/>
      <c r="Q6" s="33"/>
      <c r="R6" s="33"/>
      <c r="S6" s="33"/>
      <c r="T6" s="33"/>
    </row>
    <row r="7" spans="1:21" ht="14.25" customHeight="1">
      <c r="B7" s="156"/>
      <c r="C7" s="1311" t="s">
        <v>711</v>
      </c>
      <c r="D7" s="1311"/>
      <c r="E7" s="1311"/>
      <c r="F7" s="1331" t="str">
        <f>"Gross Energy Savings ("&amp;Titles!F13&amp;")"</f>
        <v>Gross Energy Savings (MWh)</v>
      </c>
      <c r="G7" s="1332"/>
      <c r="H7" s="1332"/>
      <c r="I7" s="1332"/>
      <c r="J7" s="1333"/>
      <c r="K7" s="1331" t="str">
        <f>"Net Energy Savings ("&amp;Titles!F13&amp;")"</f>
        <v>Net Energy Savings (MWh)</v>
      </c>
      <c r="L7" s="1332"/>
      <c r="M7" s="1332"/>
      <c r="N7" s="1332"/>
      <c r="O7" s="1333"/>
      <c r="P7" s="1311" t="s">
        <v>34</v>
      </c>
      <c r="Q7" s="1312"/>
      <c r="R7" s="1312"/>
      <c r="S7" s="1311"/>
      <c r="T7" s="1311"/>
    </row>
    <row r="8" spans="1:21" ht="17.25" customHeight="1">
      <c r="A8" s="7"/>
      <c r="B8" s="157" t="s">
        <v>100</v>
      </c>
      <c r="C8" s="157" t="s">
        <v>58</v>
      </c>
      <c r="D8" s="157" t="s">
        <v>59</v>
      </c>
      <c r="E8" s="157" t="s">
        <v>101</v>
      </c>
      <c r="F8" s="157" t="s">
        <v>60</v>
      </c>
      <c r="G8" s="157" t="s">
        <v>325</v>
      </c>
      <c r="H8" s="157" t="s">
        <v>101</v>
      </c>
      <c r="I8" s="157" t="s">
        <v>61</v>
      </c>
      <c r="J8" s="157" t="s">
        <v>101</v>
      </c>
      <c r="K8" s="157" t="s">
        <v>60</v>
      </c>
      <c r="L8" s="157" t="s">
        <v>325</v>
      </c>
      <c r="M8" s="157" t="s">
        <v>101</v>
      </c>
      <c r="N8" s="157" t="s">
        <v>61</v>
      </c>
      <c r="O8" s="157" t="s">
        <v>101</v>
      </c>
      <c r="P8" s="157" t="s">
        <v>60</v>
      </c>
      <c r="Q8" s="389" t="s">
        <v>325</v>
      </c>
      <c r="R8" s="389" t="s">
        <v>101</v>
      </c>
      <c r="S8" s="157" t="s">
        <v>61</v>
      </c>
      <c r="T8" s="157" t="s">
        <v>101</v>
      </c>
      <c r="U8" s="7"/>
    </row>
    <row r="9" spans="1:21" ht="20.100000000000001" customHeight="1">
      <c r="B9" s="158" t="str">
        <f>"Program Year "&amp;Titles!F2-2</f>
        <v>Program Year 2012</v>
      </c>
      <c r="C9" s="158">
        <f ca="1">INDEX((Historical_Data_Summary,Historical_Data_No_Net_Summary),MATCH($B$3,Prg_Names_Reordered,0)+1,1,NTG)</f>
        <v>80000</v>
      </c>
      <c r="D9" s="158">
        <f ca="1">INDEX((Historical_Data_Summary,Historical_Data_No_Net_Summary),MATCH($B$3,Prg_Names_Reordered,0)+1,2,NTG)</f>
        <v>90000</v>
      </c>
      <c r="E9" s="159">
        <f ca="1">IF(ISERROR(D9/C9),"-",D9/C9)</f>
        <v>1.125</v>
      </c>
      <c r="F9" s="671">
        <f ca="1">INDEX((Historical_Data_Summary,Historical_Data_No_Net_Summary),MATCH($B$3,Prg_Names_Reordered,0)+1,5,NTG)</f>
        <v>230</v>
      </c>
      <c r="G9" s="671">
        <f ca="1">INDEX((Historical_Data_Summary,Historical_Data_No_Net_Summary),MATCH($B$3,Prg_Names_Reordered,0)+1,6,NTG)</f>
        <v>250</v>
      </c>
      <c r="H9" s="159">
        <f ca="1">IF(ISERROR(G9/F9),"-",G9/F9)</f>
        <v>1.0869565217391304</v>
      </c>
      <c r="I9" s="671">
        <f ca="1">INDEX((Historical_Data_Summary,Historical_Data_No_Net_Summary),MATCH($B$3,Prg_Names_Reordered,0)+1,7,NTG)</f>
        <v>200</v>
      </c>
      <c r="J9" s="159">
        <f ca="1">IF(ISERROR(I9/F9),"-",I9/F9)</f>
        <v>0.86956521739130432</v>
      </c>
      <c r="K9" s="671">
        <f ca="1">INDEX((Historical_Data_Summary,Historical_Data_No_Net_Summary),MATCH($B$3,Prg_Names_Reordered,0)+1,11,NTG)</f>
        <v>207</v>
      </c>
      <c r="L9" s="671">
        <f ca="1">INDEX((Historical_Data_Summary,Historical_Data_No_Net_Summary),MATCH($B$3,Prg_Names_Reordered,0)+1,12,NTG)</f>
        <v>225</v>
      </c>
      <c r="M9" s="159">
        <f ca="1">IF(ISERROR(L9/K9),"-",L9/K9)</f>
        <v>1.0869565217391304</v>
      </c>
      <c r="N9" s="671">
        <f ca="1">INDEX((Historical_Data_Summary,Historical_Data_No_Net_Summary),MATCH($B$3,Prg_Names_Reordered,0)+1,13,NTG)</f>
        <v>180</v>
      </c>
      <c r="O9" s="159">
        <f ca="1">IF(ISERROR(N9/K9),"-",N9/K9)</f>
        <v>0.86956521739130432</v>
      </c>
      <c r="P9" s="671">
        <f ca="1">INDEX((Historical_Data_Summary,Historical_Data_No_Net_Summary),MATCH($B$3,Prg_Names_Reordered,0)+1,29,NTG)</f>
        <v>230</v>
      </c>
      <c r="Q9" s="671">
        <f ca="1">INDEX((Historical_Data_Summary,Historical_Data_No_Net_Summary),MATCH($B$3,Prg_Names_Reordered,0)+1,30,NTG)</f>
        <v>220</v>
      </c>
      <c r="R9" s="159">
        <f ca="1">IF(ISERROR(Q9/P9),"-",Q9/P9)</f>
        <v>0.95652173913043481</v>
      </c>
      <c r="S9" s="671">
        <f ca="1">INDEX((Historical_Data_Summary,Historical_Data_No_Net_Summary),MATCH($B$3,Prg_Names_Reordered,0)+1,31,NTG)</f>
        <v>220</v>
      </c>
      <c r="T9" s="159">
        <f ca="1">IF(ISERROR(S9/P9),"-",S9/P9)</f>
        <v>0.95652173913043481</v>
      </c>
      <c r="U9" s="7"/>
    </row>
    <row r="10" spans="1:21" ht="20.100000000000001" customHeight="1">
      <c r="B10" s="158" t="str">
        <f>"Program Year "&amp;Titles!F2-1</f>
        <v>Program Year 2013</v>
      </c>
      <c r="C10" s="158">
        <f ca="1">INDEX((Historical_Data_Summary,Historical_Data_No_Net_Summary),MATCH($B$3,Prg_Names_Reordered,0)+1,3,NTG)</f>
        <v>100000</v>
      </c>
      <c r="D10" s="158">
        <f ca="1">INDEX((Historical_Data_Summary,Historical_Data_No_Net_Summary),MATCH($B$3,Prg_Names_Reordered,0)+1,4,NTG)</f>
        <v>105000</v>
      </c>
      <c r="E10" s="159">
        <f ca="1">IF(ISERROR(D10/C10),"-",D10/C10)</f>
        <v>1.05</v>
      </c>
      <c r="F10" s="671">
        <f ca="1">INDEX((Historical_Data_Summary,Historical_Data_No_Net_Summary),MATCH($B$3,Prg_Names_Reordered,0)+1,8,NTG)</f>
        <v>250</v>
      </c>
      <c r="G10" s="671">
        <f ca="1">INDEX((Historical_Data_Summary,Historical_Data_No_Net_Summary),MATCH($B$3,Prg_Names_Reordered,0)+1,9,NTG)</f>
        <v>253</v>
      </c>
      <c r="H10" s="159">
        <f ca="1">IF(ISERROR(G10/F10),"-",G10/F10)</f>
        <v>1.012</v>
      </c>
      <c r="I10" s="671">
        <f ca="1">INDEX((Historical_Data_Summary,Historical_Data_No_Net_Summary),MATCH($B$3,Prg_Names_Reordered,0)+1,10,NTG)</f>
        <v>220</v>
      </c>
      <c r="J10" s="159">
        <f t="shared" ref="J10:J11" ca="1" si="0">IF(ISERROR(I10/F10),"-",I10/F10)</f>
        <v>0.88</v>
      </c>
      <c r="K10" s="671">
        <f ca="1">INDEX((Historical_Data_Summary,Historical_Data_No_Net_Summary),MATCH($B$3,Prg_Names_Reordered,0)+1,14,NTG)</f>
        <v>225</v>
      </c>
      <c r="L10" s="671">
        <f ca="1">INDEX((Historical_Data_Summary,Historical_Data_No_Net_Summary),MATCH($B$3,Prg_Names_Reordered,0)+1,15,NTG)</f>
        <v>207</v>
      </c>
      <c r="M10" s="159">
        <f ca="1">IF(ISERROR(L10/K10),"-",L10/K10)</f>
        <v>0.92</v>
      </c>
      <c r="N10" s="671">
        <f ca="1">INDEX((Historical_Data_Summary,Historical_Data_No_Net_Summary),MATCH($B$3,Prg_Names_Reordered,0)+1,16,NTG)</f>
        <v>198</v>
      </c>
      <c r="O10" s="159">
        <f t="shared" ref="O10:O11" ca="1" si="1">IF(ISERROR(N10/K10),"-",N10/K10)</f>
        <v>0.88</v>
      </c>
      <c r="P10" s="671">
        <f ca="1">INDEX((Historical_Data_Summary,Historical_Data_No_Net_Summary),MATCH($B$3,Prg_Names_Reordered,0)+1,32,NTG)</f>
        <v>230</v>
      </c>
      <c r="Q10" s="671">
        <f ca="1">INDEX((Historical_Data_Summary,Historical_Data_No_Net_Summary),MATCH($B$3,Prg_Names_Reordered,0)+1,33,NTG)</f>
        <v>220</v>
      </c>
      <c r="R10" s="159">
        <f ca="1">IF(ISERROR(Q10/P10),"-",Q10/P10)</f>
        <v>0.95652173913043481</v>
      </c>
      <c r="S10" s="671">
        <f ca="1">INDEX((Historical_Data_Summary,Historical_Data_No_Net_Summary),MATCH($B$3,Prg_Names_Reordered,0)+1,34,NTG)</f>
        <v>220</v>
      </c>
      <c r="T10" s="159">
        <f t="shared" ref="T10:T11" ca="1" si="2">IF(ISERROR(S10/P10),"-",S10/P10)</f>
        <v>0.95652173913043481</v>
      </c>
      <c r="U10" s="7"/>
    </row>
    <row r="11" spans="1:21" ht="20.100000000000001" customHeight="1">
      <c r="B11" s="161" t="str">
        <f>"Program Year "&amp;Titles!F2</f>
        <v>Program Year 2014</v>
      </c>
      <c r="C11" s="161">
        <f ca="1">VLOOKUP($B$3,'Reordered Data'!$C$4:$X$34,19,FALSE)</f>
        <v>113100</v>
      </c>
      <c r="D11" s="161">
        <f ca="1">VLOOKUP($B$3,'Reordered Data'!$C$39:$X$69,22,FALSE)</f>
        <v>156400</v>
      </c>
      <c r="E11" s="162">
        <f ca="1">IF(ISERROR(D11/C11),"-",D11/C11)</f>
        <v>1.3828470380194517</v>
      </c>
      <c r="F11" s="463">
        <f ca="1">VLOOKUP($B$3,Tables!$B$83:$AI$113,6,FALSE)</f>
        <v>250</v>
      </c>
      <c r="G11" s="463">
        <f ca="1">VLOOKUP($B$3,Tables!$B$83:$AI$113,7,FALSE)</f>
        <v>258</v>
      </c>
      <c r="H11" s="162">
        <f ca="1">IF(ISERROR(G11/F11),"-",G11/F11)</f>
        <v>1.032</v>
      </c>
      <c r="I11" s="463">
        <f ca="1">VLOOKUP($B$3,Tables!$B$83:$AI$113,9,FALSE)</f>
        <v>340</v>
      </c>
      <c r="J11" s="159">
        <f t="shared" ca="1" si="0"/>
        <v>1.36</v>
      </c>
      <c r="K11" s="463">
        <f ca="1">VLOOKUP($B$3,Tables!$B$83:$AI$113,11,FALSE)</f>
        <v>225</v>
      </c>
      <c r="L11" s="463">
        <f ca="1">VLOOKUP($B$3,Tables!$B$83:$AI$113,12,FALSE)</f>
        <v>232.20000000000002</v>
      </c>
      <c r="M11" s="162">
        <f ca="1">IF(ISERROR(L11/K11),"-",L11/K11)</f>
        <v>1.032</v>
      </c>
      <c r="N11" s="463">
        <f ca="1">VLOOKUP($B$3,Tables!$B$83:$AI$113,14,FALSE)</f>
        <v>306</v>
      </c>
      <c r="O11" s="159">
        <f t="shared" ca="1" si="1"/>
        <v>1.36</v>
      </c>
      <c r="P11" s="463">
        <f ca="1">VLOOKUP($B$3,Tables!$B$83:$AI$113,16,FALSE)</f>
        <v>240</v>
      </c>
      <c r="Q11" s="463">
        <f ca="1">VLOOKUP($B$3,Tables!$B$83:$AI$113,17,FALSE)</f>
        <v>500</v>
      </c>
      <c r="R11" s="162">
        <f ca="1">IF(ISERROR(Q11/P11),"-",Q11/P11)</f>
        <v>2.0833333333333335</v>
      </c>
      <c r="S11" s="463">
        <f ca="1">VLOOKUP($B$3,Tables!$B$83:$AI$113,19,FALSE)</f>
        <v>500</v>
      </c>
      <c r="T11" s="159">
        <f t="shared" ca="1" si="2"/>
        <v>2.0833333333333335</v>
      </c>
      <c r="U11" s="7"/>
    </row>
    <row r="33" spans="2:8">
      <c r="D33" s="424"/>
      <c r="F33" s="424">
        <f ca="1">MATCH($B$3,Prg_Names_Reordered,0)</f>
        <v>1</v>
      </c>
    </row>
    <row r="34" spans="2:8">
      <c r="D34" s="424"/>
    </row>
    <row r="35" spans="2:8">
      <c r="D35" s="424"/>
    </row>
    <row r="36" spans="2:8">
      <c r="D36" s="424"/>
    </row>
    <row r="37" spans="2:8" ht="15" customHeight="1">
      <c r="B37" s="1193" t="s">
        <v>673</v>
      </c>
      <c r="C37" s="1193"/>
      <c r="D37" s="1193"/>
      <c r="E37" s="1193"/>
      <c r="F37" s="1193"/>
      <c r="G37" s="1193"/>
      <c r="H37" s="666" t="str">
        <f>IF(Site_or_SitePlusLosses=1,"site",IF(Site_or_SitePlusLosses=2,"site plus T&amp;D losses between the site and power plant","Did not answer the question"))</f>
        <v>site</v>
      </c>
    </row>
    <row r="38" spans="2:8">
      <c r="B38" s="666" t="str">
        <f>IF(Naturally_Occurring=1,"The reported gross savings values account for naturally occuring energy savings",IF(Naturally_Occurring=0,"The reported gross savings values do not account for naturally occuring energy savings",""))</f>
        <v/>
      </c>
      <c r="D38" s="424"/>
    </row>
    <row r="39" spans="2:8">
      <c r="D39" s="424"/>
    </row>
    <row r="40" spans="2:8">
      <c r="D40" s="424"/>
    </row>
    <row r="41" spans="2:8">
      <c r="D41" s="424"/>
    </row>
    <row r="42" spans="2:8">
      <c r="D42" s="424"/>
    </row>
    <row r="43" spans="2:8">
      <c r="D43" s="424"/>
    </row>
  </sheetData>
  <mergeCells count="7">
    <mergeCell ref="B37:G37"/>
    <mergeCell ref="B3:D3"/>
    <mergeCell ref="B5:T5"/>
    <mergeCell ref="C7:E7"/>
    <mergeCell ref="P7:T7"/>
    <mergeCell ref="F7:J7"/>
    <mergeCell ref="K7:O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'Program Descriptions'!#REF!</xm:f>
          </x14:formula1>
          <xm:sqref>D3</xm:sqref>
        </x14:dataValidation>
        <x14:dataValidation type="list" allowBlank="1" showInputMessage="1" showErrorMessage="1">
          <x14:formula1>
            <xm:f>'Program Descriptions'!C5:C34</xm:f>
          </x14:formula1>
          <xm:sqref>B3</xm:sqref>
        </x14:dataValidation>
        <x14:dataValidation type="list" allowBlank="1" showInputMessage="1" showErrorMessage="1">
          <x14:formula1>
            <xm:f>'Program Descriptions'!E5:E34</xm:f>
          </x14:formula1>
          <xm:sqref>C3</xm:sqref>
        </x14:dataValidation>
      </x14:dataValidations>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7"/>
  <dimension ref="A1:P38"/>
  <sheetViews>
    <sheetView showGridLines="0" showRowColHeaders="0" workbookViewId="0">
      <pane ySplit="3" topLeftCell="A5" activePane="bottomLeft" state="frozen"/>
      <selection activeCell="H6" sqref="H6:L6"/>
      <selection pane="bottomLeft" activeCell="J11" sqref="J11"/>
    </sheetView>
  </sheetViews>
  <sheetFormatPr defaultColWidth="9.33203125" defaultRowHeight="13.8"/>
  <cols>
    <col min="1" max="1" width="1" style="424" customWidth="1"/>
    <col min="2" max="2" width="17.44140625" style="424" customWidth="1"/>
    <col min="3" max="4" width="12" style="424" bestFit="1" customWidth="1"/>
    <col min="5" max="5" width="5.6640625" style="424" customWidth="1"/>
    <col min="6" max="6" width="11.44140625" style="424" customWidth="1"/>
    <col min="7" max="7" width="11" style="424" customWidth="1"/>
    <col min="8" max="8" width="5.6640625" style="424" customWidth="1"/>
    <col min="9" max="9" width="10.109375" style="424" customWidth="1"/>
    <col min="10" max="10" width="5.6640625" style="424" customWidth="1"/>
    <col min="11" max="12" width="13.5546875" style="424" bestFit="1" customWidth="1"/>
    <col min="13" max="13" width="6" style="424" customWidth="1"/>
    <col min="14" max="14" width="13.5546875" style="424" bestFit="1" customWidth="1"/>
    <col min="15" max="15" width="5.6640625" style="424" customWidth="1"/>
    <col min="16" max="16" width="1.33203125" style="424" customWidth="1"/>
    <col min="17" max="16384" width="9.33203125" style="424"/>
  </cols>
  <sheetData>
    <row r="1" spans="1:16" ht="38.25" customHeight="1"/>
    <row r="2" spans="1:16" ht="4.5" customHeight="1" thickBot="1"/>
    <row r="3" spans="1:16" ht="20.25" customHeight="1" thickBot="1">
      <c r="B3" s="1402" t="s">
        <v>777</v>
      </c>
      <c r="C3" s="1403"/>
      <c r="D3" s="1404"/>
      <c r="E3" s="283" t="s">
        <v>99</v>
      </c>
    </row>
    <row r="4" spans="1:16" ht="15.75" customHeight="1" thickBot="1"/>
    <row r="5" spans="1:16" ht="23.4" thickBot="1">
      <c r="B5" s="1385" t="str">
        <f>B3</f>
        <v>Residential New Construction (example)</v>
      </c>
      <c r="C5" s="1386"/>
      <c r="D5" s="1386"/>
      <c r="E5" s="1386"/>
      <c r="F5" s="1386"/>
      <c r="G5" s="1386"/>
      <c r="H5" s="1386"/>
      <c r="I5" s="1386"/>
      <c r="J5" s="1386"/>
      <c r="K5" s="1386"/>
      <c r="L5" s="1386"/>
      <c r="M5" s="1386"/>
      <c r="N5" s="1386"/>
      <c r="O5" s="1387"/>
    </row>
    <row r="6" spans="1:16" ht="4.5" customHeight="1">
      <c r="B6" s="155"/>
      <c r="C6" s="33"/>
      <c r="D6" s="33"/>
      <c r="E6" s="33"/>
      <c r="F6" s="33"/>
      <c r="G6" s="33"/>
      <c r="H6" s="33"/>
      <c r="I6" s="33"/>
      <c r="J6" s="33"/>
      <c r="K6" s="33"/>
      <c r="L6" s="33"/>
      <c r="M6" s="33"/>
      <c r="N6" s="33"/>
      <c r="O6" s="33"/>
    </row>
    <row r="7" spans="1:16" ht="14.25" customHeight="1">
      <c r="B7" s="156"/>
      <c r="C7" s="1311" t="s">
        <v>711</v>
      </c>
      <c r="D7" s="1311"/>
      <c r="E7" s="1311"/>
      <c r="F7" s="1331" t="str">
        <f>"Gross Energy Savings ("&amp;Titles!F13&amp;")"</f>
        <v>Gross Energy Savings (MWh)</v>
      </c>
      <c r="G7" s="1332"/>
      <c r="H7" s="1332"/>
      <c r="I7" s="1332"/>
      <c r="J7" s="1333"/>
      <c r="K7" s="1311" t="s">
        <v>34</v>
      </c>
      <c r="L7" s="1312"/>
      <c r="M7" s="1312"/>
      <c r="N7" s="1311"/>
      <c r="O7" s="1311"/>
    </row>
    <row r="8" spans="1:16" ht="17.25" customHeight="1">
      <c r="A8" s="7"/>
      <c r="B8" s="157" t="s">
        <v>100</v>
      </c>
      <c r="C8" s="157" t="s">
        <v>58</v>
      </c>
      <c r="D8" s="157" t="s">
        <v>59</v>
      </c>
      <c r="E8" s="157" t="s">
        <v>101</v>
      </c>
      <c r="F8" s="157" t="s">
        <v>60</v>
      </c>
      <c r="G8" s="157" t="s">
        <v>325</v>
      </c>
      <c r="H8" s="157" t="s">
        <v>101</v>
      </c>
      <c r="I8" s="157" t="s">
        <v>61</v>
      </c>
      <c r="J8" s="157" t="s">
        <v>101</v>
      </c>
      <c r="K8" s="157" t="s">
        <v>60</v>
      </c>
      <c r="L8" s="389" t="s">
        <v>325</v>
      </c>
      <c r="M8" s="389" t="s">
        <v>101</v>
      </c>
      <c r="N8" s="157" t="s">
        <v>61</v>
      </c>
      <c r="O8" s="157" t="s">
        <v>101</v>
      </c>
      <c r="P8" s="7"/>
    </row>
    <row r="9" spans="1:16" ht="20.100000000000001" customHeight="1">
      <c r="B9" s="158" t="str">
        <f>"Program Year "&amp;Titles!F2-2</f>
        <v>Program Year 2012</v>
      </c>
      <c r="C9" s="158">
        <f ca="1">INDEX((Historical_Data_Summary,Historical_Data_No_Net_Summary),MATCH($B$3,Prg_Names_Reordered,0)+1,1,NTG)</f>
        <v>80000</v>
      </c>
      <c r="D9" s="158">
        <f ca="1">INDEX((Historical_Data_Summary,Historical_Data_No_Net_Summary),MATCH($B$3,Prg_Names_Reordered,0)+1,2,NTG)</f>
        <v>90000</v>
      </c>
      <c r="E9" s="159">
        <f ca="1">IF(ISERROR(D9/C9),"-",D9/C9)</f>
        <v>1.125</v>
      </c>
      <c r="F9" s="671">
        <f ca="1">INDEX((Historical_Data_Summary,Historical_Data_No_Net_Summary),MATCH($B$3,Prg_Names_Reordered,0)+1,5,NTG)</f>
        <v>230</v>
      </c>
      <c r="G9" s="671">
        <f ca="1">INDEX((Historical_Data_Summary,Historical_Data_No_Net_Summary),MATCH($B$3,Prg_Names_Reordered,0)+1,6,NTG)</f>
        <v>250</v>
      </c>
      <c r="H9" s="159">
        <f ca="1">IF(ISERROR(G9/F9),"-",G9/F9)</f>
        <v>1.0869565217391304</v>
      </c>
      <c r="I9" s="671">
        <f ca="1">INDEX((Historical_Data_Summary,Historical_Data_No_Net_Summary),MATCH($B$3,Prg_Names_Reordered,0)+1,9,NTG)</f>
        <v>253</v>
      </c>
      <c r="J9" s="159">
        <f ca="1">IF(ISERROR(I9/F9),"-",I9/F9)</f>
        <v>1.1000000000000001</v>
      </c>
      <c r="K9" s="671">
        <f ca="1">INDEX((Historical_Data_Summary,Historical_Data_No_Net_Summary),MATCH($B$3,Prg_Names_Reordered,0)+1,29,NTG)</f>
        <v>230</v>
      </c>
      <c r="L9" s="671">
        <f ca="1">INDEX((Historical_Data_Summary,Historical_Data_No_Net_Summary),MATCH($B$3,Prg_Names_Reordered,0)+1,30,NTG)</f>
        <v>220</v>
      </c>
      <c r="M9" s="159">
        <f ca="1">IF(ISERROR(L9/K9),"-",L9/K9)</f>
        <v>0.95652173913043481</v>
      </c>
      <c r="N9" s="671">
        <f ca="1">INDEX((Historical_Data_Summary,Historical_Data_No_Net_Summary),MATCH($B$3,Prg_Names_Reordered,0)+1,31,NTG)</f>
        <v>220</v>
      </c>
      <c r="O9" s="159">
        <f ca="1">IF(ISERROR(N9/K9),"-",N9/K9)</f>
        <v>0.95652173913043481</v>
      </c>
      <c r="P9" s="7"/>
    </row>
    <row r="10" spans="1:16" ht="20.100000000000001" customHeight="1">
      <c r="B10" s="158" t="str">
        <f>"Program Year "&amp;Titles!F2-1</f>
        <v>Program Year 2013</v>
      </c>
      <c r="C10" s="158">
        <f ca="1">INDEX((Historical_Data_Summary,Historical_Data_No_Net_Summary),MATCH($B$3,Prg_Names_Reordered,0)+1,3,NTG)</f>
        <v>100000</v>
      </c>
      <c r="D10" s="158">
        <f ca="1">INDEX((Historical_Data_Summary,Historical_Data_No_Net_Summary),MATCH($B$3,Prg_Names_Reordered,0)+1,4,NTG)</f>
        <v>105000</v>
      </c>
      <c r="E10" s="159">
        <f ca="1">IF(ISERROR(D10/C10),"-",D10/C10)</f>
        <v>1.05</v>
      </c>
      <c r="F10" s="671">
        <f ca="1">INDEX((Historical_Data_Summary,Historical_Data_No_Net_Summary),MATCH($B$3,Prg_Names_Reordered,0)+1,7,NTG)</f>
        <v>200</v>
      </c>
      <c r="G10" s="671">
        <f ca="1">INDEX((Historical_Data_Summary,Historical_Data_No_Net_Summary),MATCH($B$3,Prg_Names_Reordered,0)+1,8,NTG)</f>
        <v>250</v>
      </c>
      <c r="H10" s="159">
        <f ca="1">IF(ISERROR(G10/F10),"-",G10/F10)</f>
        <v>1.25</v>
      </c>
      <c r="I10" s="671">
        <f ca="1">INDEX((Historical_Data_Summary,Historical_Data_No_Net_Summary),MATCH($B$3,Prg_Names_Reordered,0)+1,10,NTG)</f>
        <v>220</v>
      </c>
      <c r="J10" s="159">
        <f t="shared" ref="J10:J11" ca="1" si="0">IF(ISERROR(I10/F10),"-",I10/F10)</f>
        <v>1.1000000000000001</v>
      </c>
      <c r="K10" s="671">
        <f ca="1">INDEX((Historical_Data_Summary,Historical_Data_No_Net_Summary),MATCH($B$3,Prg_Names_Reordered,0)+1,32,NTG)</f>
        <v>230</v>
      </c>
      <c r="L10" s="671">
        <f ca="1">INDEX((Historical_Data_Summary,Historical_Data_No_Net_Summary),MATCH($B$3,Prg_Names_Reordered,0)+1,33,NTG)</f>
        <v>220</v>
      </c>
      <c r="M10" s="159">
        <f ca="1">IF(ISERROR(L10/K10),"-",L10/K10)</f>
        <v>0.95652173913043481</v>
      </c>
      <c r="N10" s="671">
        <f ca="1">INDEX((Historical_Data_Summary,Historical_Data_No_Net_Summary),MATCH($B$3,Prg_Names_Reordered,0)+1,34,NTG)</f>
        <v>220</v>
      </c>
      <c r="O10" s="159">
        <f t="shared" ref="O10:O11" ca="1" si="1">IF(ISERROR(N10/K10),"-",N10/K10)</f>
        <v>0.95652173913043481</v>
      </c>
      <c r="P10" s="7"/>
    </row>
    <row r="11" spans="1:16" ht="20.100000000000001" customHeight="1">
      <c r="B11" s="161" t="str">
        <f>"Program Year "&amp;Titles!F2</f>
        <v>Program Year 2014</v>
      </c>
      <c r="C11" s="161">
        <f ca="1">VLOOKUP($B$3,'Reordered Data'!$C$4:$X$34,19,FALSE)</f>
        <v>113100</v>
      </c>
      <c r="D11" s="161">
        <f ca="1">VLOOKUP($B$3,'Reordered Data'!$C$39:$X$69,22,FALSE)</f>
        <v>156400</v>
      </c>
      <c r="E11" s="162">
        <f ca="1">IF(ISERROR(D11/C11),"-",D11/C11)</f>
        <v>1.3828470380194517</v>
      </c>
      <c r="F11" s="463">
        <f ca="1">VLOOKUP($B$3,Tables!$B$83:$AI$113,6,FALSE)</f>
        <v>250</v>
      </c>
      <c r="G11" s="463">
        <f ca="1">VLOOKUP($B$3,Tables!$B$83:$AI$113,7,FALSE)</f>
        <v>258</v>
      </c>
      <c r="H11" s="162">
        <f ca="1">IF(ISERROR(G11/F11),"-",G11/F11)</f>
        <v>1.032</v>
      </c>
      <c r="I11" s="463">
        <f ca="1">VLOOKUP($B$3,Tables!$B$83:$AI$113,9,FALSE)</f>
        <v>340</v>
      </c>
      <c r="J11" s="159">
        <f t="shared" ca="1" si="0"/>
        <v>1.36</v>
      </c>
      <c r="K11" s="463">
        <f ca="1">VLOOKUP($B$3,Tables!$B$83:$AI$113,16,FALSE)</f>
        <v>240</v>
      </c>
      <c r="L11" s="463">
        <f ca="1">VLOOKUP($B$3,Tables!$B$83:$AI$113,17,FALSE)</f>
        <v>500</v>
      </c>
      <c r="M11" s="162">
        <f ca="1">IF(ISERROR(L11/K11),"-",L11/K11)</f>
        <v>2.0833333333333335</v>
      </c>
      <c r="N11" s="463">
        <f ca="1">VLOOKUP($B$3,Tables!$B$83:$AI$113,19,FALSE)</f>
        <v>500</v>
      </c>
      <c r="O11" s="159">
        <f t="shared" ca="1" si="1"/>
        <v>2.0833333333333335</v>
      </c>
      <c r="P11" s="7"/>
    </row>
    <row r="33" spans="2:8">
      <c r="F33" s="424">
        <f ca="1">MATCH($B$3,Prg_Names_Reordered,0)</f>
        <v>1</v>
      </c>
    </row>
    <row r="37" spans="2:8" ht="15" customHeight="1">
      <c r="B37" s="1193" t="s">
        <v>673</v>
      </c>
      <c r="C37" s="1193"/>
      <c r="D37" s="1193"/>
      <c r="E37" s="1193"/>
      <c r="F37" s="1193"/>
      <c r="G37" s="1193"/>
      <c r="H37" s="666" t="str">
        <f>IF(Site_or_SitePlusLosses=1,"site",IF(Site_or_SitePlusLosses=2,"site plus T&amp;D losses between the site and power plant","Did not answer the question"))</f>
        <v>site</v>
      </c>
    </row>
    <row r="38" spans="2:8">
      <c r="B38" s="666" t="str">
        <f>IF(Naturally_Occurring=1,"The reported gross savings values account for naturally occuring energy savings",IF(Naturally_Occurring=0,"The reported gross savings values do not account for naturally occuring energy savings",""))</f>
        <v/>
      </c>
    </row>
  </sheetData>
  <mergeCells count="6">
    <mergeCell ref="B37:G37"/>
    <mergeCell ref="B3:D3"/>
    <mergeCell ref="B5:O5"/>
    <mergeCell ref="C7:E7"/>
    <mergeCell ref="F7:J7"/>
    <mergeCell ref="K7:O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'Program Descriptions'!#REF!</xm:f>
          </x14:formula1>
          <xm:sqref>D3</xm:sqref>
        </x14:dataValidation>
        <x14:dataValidation type="list" allowBlank="1" showInputMessage="1" showErrorMessage="1">
          <x14:formula1>
            <xm:f>'Program Descriptions'!C5:C34</xm:f>
          </x14:formula1>
          <xm:sqref>B3</xm:sqref>
        </x14:dataValidation>
        <x14:dataValidation type="list" allowBlank="1" showInputMessage="1" showErrorMessage="1">
          <x14:formula1>
            <xm:f>'Program Descriptions'!E5:E34</xm:f>
          </x14:formula1>
          <xm:sqref>C3</xm:sqref>
        </x14:dataValidation>
      </x14:dataValidations>
    </ext>
  </extLst>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8"/>
  <dimension ref="A1:J37"/>
  <sheetViews>
    <sheetView showGridLines="0" showRowColHeaders="0" workbookViewId="0">
      <pane ySplit="3" topLeftCell="A4" activePane="bottomLeft" state="frozen"/>
      <selection activeCell="H6" sqref="H6:L6"/>
      <selection pane="bottomLeft" activeCell="P25" sqref="P25"/>
    </sheetView>
  </sheetViews>
  <sheetFormatPr defaultColWidth="9.33203125" defaultRowHeight="13.8"/>
  <cols>
    <col min="1" max="1" width="1" style="424" customWidth="1"/>
    <col min="2" max="2" width="17.44140625" style="424" customWidth="1"/>
    <col min="3" max="3" width="12.88671875" style="424" bestFit="1" customWidth="1"/>
    <col min="4" max="4" width="11" style="424" customWidth="1"/>
    <col min="5" max="5" width="10.109375" style="424" customWidth="1"/>
    <col min="6" max="6" width="11.44140625" style="424" customWidth="1"/>
    <col min="7" max="7" width="11.33203125" style="424" customWidth="1"/>
    <col min="8" max="9" width="12" style="424" bestFit="1" customWidth="1"/>
    <col min="10" max="10" width="1.33203125" style="424" customWidth="1"/>
    <col min="11" max="16384" width="9.33203125" style="424"/>
  </cols>
  <sheetData>
    <row r="1" spans="1:10" ht="38.25" customHeight="1"/>
    <row r="2" spans="1:10" ht="4.5" customHeight="1" thickBot="1"/>
    <row r="3" spans="1:10" ht="20.25" customHeight="1" thickBot="1">
      <c r="B3" s="1402" t="s">
        <v>777</v>
      </c>
      <c r="C3" s="1404"/>
      <c r="D3" s="283" t="s">
        <v>99</v>
      </c>
    </row>
    <row r="4" spans="1:10" ht="15.75" customHeight="1" thickBot="1"/>
    <row r="5" spans="1:10" ht="23.4" thickBot="1">
      <c r="B5" s="1385" t="str">
        <f>B3</f>
        <v>Residential New Construction (example)</v>
      </c>
      <c r="C5" s="1386"/>
      <c r="D5" s="1386"/>
      <c r="E5" s="1386"/>
      <c r="F5" s="1386"/>
      <c r="G5" s="1386"/>
      <c r="H5" s="1386"/>
      <c r="I5" s="1386"/>
    </row>
    <row r="6" spans="1:10" ht="4.5" customHeight="1">
      <c r="B6" s="155"/>
      <c r="C6" s="33"/>
      <c r="D6" s="33"/>
      <c r="E6" s="33"/>
      <c r="F6" s="33"/>
      <c r="G6" s="33"/>
      <c r="H6" s="33"/>
      <c r="I6" s="33"/>
    </row>
    <row r="7" spans="1:10" ht="34.5" customHeight="1">
      <c r="B7" s="156"/>
      <c r="C7" s="649" t="s">
        <v>711</v>
      </c>
      <c r="D7" s="1405" t="str">
        <f>"Gross Energy Savings ("&amp;Titles!F13&amp;")"</f>
        <v>Gross Energy Savings (MWh)</v>
      </c>
      <c r="E7" s="1405"/>
      <c r="F7" s="1406" t="str">
        <f>"Net Energy Savings ("&amp;Titles!F13&amp;")"</f>
        <v>Net Energy Savings (MWh)</v>
      </c>
      <c r="G7" s="1407"/>
      <c r="H7" s="1312" t="s">
        <v>34</v>
      </c>
      <c r="I7" s="1311"/>
    </row>
    <row r="8" spans="1:10" ht="17.25" customHeight="1">
      <c r="A8" s="7"/>
      <c r="B8" s="157" t="s">
        <v>100</v>
      </c>
      <c r="C8" s="157" t="s">
        <v>59</v>
      </c>
      <c r="D8" s="157" t="s">
        <v>325</v>
      </c>
      <c r="E8" s="157" t="s">
        <v>61</v>
      </c>
      <c r="F8" s="157" t="s">
        <v>325</v>
      </c>
      <c r="G8" s="157" t="s">
        <v>61</v>
      </c>
      <c r="H8" s="389" t="s">
        <v>325</v>
      </c>
      <c r="I8" s="157" t="s">
        <v>61</v>
      </c>
      <c r="J8" s="7"/>
    </row>
    <row r="9" spans="1:10" ht="20.100000000000001" customHeight="1">
      <c r="B9" s="158" t="str">
        <f>"Program Year "&amp;Titles!F2-2</f>
        <v>Program Year 2012</v>
      </c>
      <c r="C9" s="158">
        <f ca="1">INDEX((Historical_Data_Summary,Historical_Data_No_Net_Summary),MATCH($B$3,Prg_Names_Reordered,0)+1,2,NTG)</f>
        <v>90000</v>
      </c>
      <c r="D9" s="671">
        <f ca="1">INDEX((Historical_Data_Summary,Historical_Data_No_Net_Summary),MATCH($B$3,Prg_Names_Reordered,0)+1,6,NTG)</f>
        <v>250</v>
      </c>
      <c r="E9" s="671">
        <f ca="1">INDEX((Historical_Data_Summary,Historical_Data_No_Net_Summary),MATCH($B$3,Prg_Names_Reordered,0)+1,9,NTG)</f>
        <v>253</v>
      </c>
      <c r="F9" s="671">
        <f ca="1">INDEX((Historical_Data_Summary,Historical_Data_No_Net_Summary),MATCH($B$3,Prg_Names_Reordered,0)+1,12,NTG)</f>
        <v>225</v>
      </c>
      <c r="G9" s="671">
        <f ca="1">INDEX((Historical_Data_Summary,Historical_Data_No_Net_Summary),MATCH($B$3,Prg_Names_Reordered,0)+1,13,NTG)</f>
        <v>180</v>
      </c>
      <c r="H9" s="671">
        <f ca="1">INDEX((Historical_Data_Summary,Historical_Data_No_Net_Summary),MATCH($B$3,Prg_Names_Reordered,0)+1,30,NTG)</f>
        <v>220</v>
      </c>
      <c r="I9" s="671">
        <f ca="1">INDEX((Historical_Data_Summary,Historical_Data_No_Net_Summary),MATCH($B$3,Prg_Names_Reordered,0)+1,31,NTG)</f>
        <v>220</v>
      </c>
      <c r="J9" s="7"/>
    </row>
    <row r="10" spans="1:10" ht="20.100000000000001" customHeight="1">
      <c r="B10" s="158" t="str">
        <f>"Program Year "&amp;Titles!F2-1</f>
        <v>Program Year 2013</v>
      </c>
      <c r="C10" s="158">
        <f ca="1">INDEX((Historical_Data_Summary,Historical_Data_No_Net_Summary),MATCH($B$3,Prg_Names_Reordered,0)+1,4,NTG)</f>
        <v>105000</v>
      </c>
      <c r="D10" s="671">
        <f ca="1">INDEX((Historical_Data_Summary,Historical_Data_No_Net_Summary),MATCH($B$3,Prg_Names_Reordered,0)+1,8,NTG)</f>
        <v>250</v>
      </c>
      <c r="E10" s="671">
        <f ca="1">INDEX((Historical_Data_Summary,Historical_Data_No_Net_Summary),MATCH($B$3,Prg_Names_Reordered,0)+1,10,NTG)</f>
        <v>220</v>
      </c>
      <c r="F10" s="671">
        <f ca="1">INDEX((Historical_Data_Summary,Historical_Data_No_Net_Summary),MATCH($B$3,Prg_Names_Reordered,0)+1,15,NTG)</f>
        <v>207</v>
      </c>
      <c r="G10" s="671">
        <f ca="1">INDEX((Historical_Data_Summary,Historical_Data_No_Net_Summary),MATCH($B$3,Prg_Names_Reordered,0)+1,16,NTG)</f>
        <v>198</v>
      </c>
      <c r="H10" s="671">
        <f ca="1">INDEX((Historical_Data_Summary,Historical_Data_No_Net_Summary),MATCH($B$3,Prg_Names_Reordered,0)+1,33,NTG)</f>
        <v>220</v>
      </c>
      <c r="I10" s="671">
        <f ca="1">INDEX((Historical_Data_Summary,Historical_Data_No_Net_Summary),MATCH($B$3,Prg_Names_Reordered,0)+1,34,NTG)</f>
        <v>220</v>
      </c>
      <c r="J10" s="7"/>
    </row>
    <row r="11" spans="1:10" ht="20.100000000000001" customHeight="1">
      <c r="B11" s="161" t="str">
        <f>"Program Year "&amp;Titles!F2</f>
        <v>Program Year 2014</v>
      </c>
      <c r="C11" s="161">
        <f ca="1">VLOOKUP($B$3,'Reordered Data'!$C$39:$X$69,22,FALSE)</f>
        <v>156400</v>
      </c>
      <c r="D11" s="463">
        <f ca="1">VLOOKUP($B$3,Tables!$B$83:$AI$113,7,FALSE)</f>
        <v>258</v>
      </c>
      <c r="E11" s="463">
        <f ca="1">VLOOKUP($B$3,Tables!$B$83:$AI$113,9,FALSE)</f>
        <v>340</v>
      </c>
      <c r="F11" s="463">
        <f ca="1">VLOOKUP($B$3,Tables!$B$83:$AI$113,12,FALSE)</f>
        <v>232.20000000000002</v>
      </c>
      <c r="G11" s="463">
        <f ca="1">VLOOKUP($B$3,Tables!$B$83:$AI$113,14,FALSE)</f>
        <v>306</v>
      </c>
      <c r="H11" s="463">
        <f ca="1">VLOOKUP($B$3,Tables!$B$83:$AI$113,17,FALSE)</f>
        <v>500</v>
      </c>
      <c r="I11" s="463">
        <f ca="1">VLOOKUP($B$3,Tables!$B$83:$AI$113,19,FALSE)</f>
        <v>500</v>
      </c>
      <c r="J11" s="7"/>
    </row>
    <row r="32" spans="2:8" ht="15" customHeight="1">
      <c r="B32" s="1191" t="s">
        <v>673</v>
      </c>
      <c r="C32" s="1191"/>
      <c r="D32" s="1191"/>
      <c r="E32" s="1191"/>
      <c r="F32" s="1191"/>
      <c r="G32" s="1191"/>
      <c r="H32" s="666" t="str">
        <f>IF(Site_or_SitePlusLosses=1,"site",IF(Site_or_SitePlusLosses=2,"site plus T&amp;D losses between the site and power plant","Did not answer the question"))</f>
        <v>site</v>
      </c>
    </row>
    <row r="33" spans="2:2" ht="15" customHeight="1">
      <c r="B33" s="666" t="str">
        <f>IF(Naturally_Occurring=1,"The reported gross savings values account for naturally occuring energy savings",IF(Naturally_Occurring=0,"The reported gross savings values do not account for naturally occuring energy savings",""))</f>
        <v/>
      </c>
    </row>
    <row r="37" spans="2:2" ht="15" customHeight="1"/>
  </sheetData>
  <mergeCells count="6">
    <mergeCell ref="B32:G32"/>
    <mergeCell ref="B3:C3"/>
    <mergeCell ref="B5:I5"/>
    <mergeCell ref="D7:E7"/>
    <mergeCell ref="F7:G7"/>
    <mergeCell ref="H7:I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'Program Descriptions'!#REF!</xm:f>
          </x14:formula1>
          <xm:sqref>C3</xm:sqref>
        </x14:dataValidation>
        <x14:dataValidation type="list" allowBlank="1" showInputMessage="1" showErrorMessage="1">
          <x14:formula1>
            <xm:f>'Program Descriptions'!C5:C34</xm:f>
          </x14:formula1>
          <xm:sqref>B3</xm:sqref>
        </x14:dataValidation>
      </x14:dataValidations>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9"/>
  <dimension ref="A1:O38"/>
  <sheetViews>
    <sheetView showGridLines="0" showRowColHeaders="0" workbookViewId="0">
      <pane ySplit="3" topLeftCell="A5" activePane="bottomLeft" state="frozen"/>
      <selection activeCell="H6" sqref="H6:L6"/>
      <selection pane="bottomLeft"/>
    </sheetView>
  </sheetViews>
  <sheetFormatPr defaultColWidth="9.33203125" defaultRowHeight="13.8"/>
  <cols>
    <col min="1" max="1" width="1" style="424" customWidth="1"/>
    <col min="2" max="2" width="17.44140625" style="424" customWidth="1"/>
    <col min="3" max="4" width="12" style="424" bestFit="1" customWidth="1"/>
    <col min="5" max="5" width="5.6640625" style="424" customWidth="1"/>
    <col min="6" max="6" width="11.44140625" style="424" customWidth="1"/>
    <col min="7" max="7" width="11" style="424" customWidth="1"/>
    <col min="8" max="8" width="5.6640625" style="424" customWidth="1"/>
    <col min="9" max="10" width="11.44140625" style="424" customWidth="1"/>
    <col min="11" max="11" width="5.6640625" style="424" customWidth="1"/>
    <col min="12" max="13" width="13.5546875" style="424" bestFit="1" customWidth="1"/>
    <col min="14" max="14" width="6" style="424" customWidth="1"/>
    <col min="15" max="15" width="1.33203125" style="424" customWidth="1"/>
    <col min="16" max="16384" width="9.33203125" style="424"/>
  </cols>
  <sheetData>
    <row r="1" spans="1:15" ht="38.25" customHeight="1"/>
    <row r="2" spans="1:15" ht="4.5" customHeight="1" thickBot="1"/>
    <row r="3" spans="1:15" ht="20.25" customHeight="1" thickBot="1">
      <c r="B3" s="1402" t="s">
        <v>777</v>
      </c>
      <c r="C3" s="1403"/>
      <c r="D3" s="1404"/>
      <c r="E3" s="283" t="s">
        <v>99</v>
      </c>
    </row>
    <row r="4" spans="1:15" ht="15.75" customHeight="1" thickBot="1"/>
    <row r="5" spans="1:15" ht="23.4" thickBot="1">
      <c r="B5" s="1385" t="str">
        <f>B3</f>
        <v>Residential New Construction (example)</v>
      </c>
      <c r="C5" s="1386"/>
      <c r="D5" s="1386"/>
      <c r="E5" s="1386"/>
      <c r="F5" s="1386"/>
      <c r="G5" s="1386"/>
      <c r="H5" s="1386"/>
      <c r="I5" s="1386"/>
      <c r="J5" s="1386"/>
      <c r="K5" s="1386"/>
      <c r="L5" s="1386"/>
      <c r="M5" s="1386"/>
      <c r="N5" s="1386"/>
    </row>
    <row r="6" spans="1:15" ht="4.5" customHeight="1">
      <c r="B6" s="155"/>
      <c r="C6" s="33"/>
      <c r="D6" s="33"/>
      <c r="E6" s="33"/>
      <c r="F6" s="33"/>
      <c r="G6" s="33"/>
      <c r="H6" s="33"/>
      <c r="I6" s="33"/>
      <c r="J6" s="33"/>
      <c r="K6" s="33"/>
      <c r="L6" s="33"/>
      <c r="M6" s="33"/>
      <c r="N6" s="33"/>
    </row>
    <row r="7" spans="1:15" ht="14.25" customHeight="1">
      <c r="B7" s="156"/>
      <c r="C7" s="1311" t="s">
        <v>711</v>
      </c>
      <c r="D7" s="1311"/>
      <c r="E7" s="1311"/>
      <c r="F7" s="1331" t="str">
        <f>"Gross Energy Savings ("&amp;Titles!F13&amp;")"</f>
        <v>Gross Energy Savings (MWh)</v>
      </c>
      <c r="G7" s="1332"/>
      <c r="H7" s="1332"/>
      <c r="I7" s="1331" t="str">
        <f>"Net Energy Savings ("&amp;Titles!F13&amp;")"</f>
        <v>Net Energy Savings (MWh)</v>
      </c>
      <c r="J7" s="1332"/>
      <c r="K7" s="1332"/>
      <c r="L7" s="1311" t="s">
        <v>34</v>
      </c>
      <c r="M7" s="1312"/>
      <c r="N7" s="1312"/>
    </row>
    <row r="8" spans="1:15" ht="17.25" customHeight="1">
      <c r="A8" s="7"/>
      <c r="B8" s="157" t="s">
        <v>100</v>
      </c>
      <c r="C8" s="157" t="s">
        <v>58</v>
      </c>
      <c r="D8" s="157" t="s">
        <v>59</v>
      </c>
      <c r="E8" s="157" t="s">
        <v>101</v>
      </c>
      <c r="F8" s="157" t="s">
        <v>60</v>
      </c>
      <c r="G8" s="157" t="s">
        <v>325</v>
      </c>
      <c r="H8" s="157" t="s">
        <v>101</v>
      </c>
      <c r="I8" s="157" t="s">
        <v>60</v>
      </c>
      <c r="J8" s="157" t="s">
        <v>325</v>
      </c>
      <c r="K8" s="157" t="s">
        <v>101</v>
      </c>
      <c r="L8" s="157" t="s">
        <v>60</v>
      </c>
      <c r="M8" s="389" t="s">
        <v>325</v>
      </c>
      <c r="N8" s="389" t="s">
        <v>101</v>
      </c>
      <c r="O8" s="7"/>
    </row>
    <row r="9" spans="1:15" ht="20.100000000000001" customHeight="1">
      <c r="B9" s="158" t="str">
        <f>"Program Year "&amp;Titles!F2-2</f>
        <v>Program Year 2012</v>
      </c>
      <c r="C9" s="158">
        <f ca="1">INDEX((Historical_Data_Summary,Historical_Data_No_Net_Summary),MATCH($B$3,Prg_Names_Reordered,0)+1,1,NTG)</f>
        <v>80000</v>
      </c>
      <c r="D9" s="158">
        <f ca="1">INDEX((Historical_Data_Summary,Historical_Data_No_Net_Summary),MATCH($B$3,Prg_Names_Reordered,0)+1,2,NTG)</f>
        <v>90000</v>
      </c>
      <c r="E9" s="159">
        <f ca="1">IF(ISERROR(D9/C9),"-",D9/C9)</f>
        <v>1.125</v>
      </c>
      <c r="F9" s="671">
        <f ca="1">INDEX((Historical_Data_Summary,Historical_Data_No_Net_Summary),MATCH($B$3,Prg_Names_Reordered,0)+1,5,NTG)</f>
        <v>230</v>
      </c>
      <c r="G9" s="671">
        <f ca="1">INDEX((Historical_Data_Summary,Historical_Data_No_Net_Summary),MATCH($B$3,Prg_Names_Reordered,0)+1,6,NTG)</f>
        <v>250</v>
      </c>
      <c r="H9" s="159">
        <f ca="1">IF(ISERROR(G9/F9),"-",G9/F9)</f>
        <v>1.0869565217391304</v>
      </c>
      <c r="I9" s="671">
        <f ca="1">INDEX((Historical_Data_Summary,Historical_Data_No_Net_Summary),MATCH($B$3,Prg_Names_Reordered,0)+1,11,NTG)</f>
        <v>207</v>
      </c>
      <c r="J9" s="671">
        <f ca="1">INDEX((Historical_Data_Summary,Historical_Data_No_Net_Summary),MATCH($B$3,Prg_Names_Reordered,0)+1,12,NTG)</f>
        <v>225</v>
      </c>
      <c r="K9" s="159">
        <f ca="1">IF(ISERROR(J9/I9),"-",J9/I9)</f>
        <v>1.0869565217391304</v>
      </c>
      <c r="L9" s="671">
        <f ca="1">INDEX((Historical_Data_Summary,Historical_Data_No_Net_Summary),MATCH($B$3,Prg_Names_Reordered,0)+1,29,NTG)</f>
        <v>230</v>
      </c>
      <c r="M9" s="671">
        <f ca="1">INDEX((Historical_Data_Summary,Historical_Data_No_Net_Summary),MATCH($B$3,Prg_Names_Reordered,0)+1,30,NTG)</f>
        <v>220</v>
      </c>
      <c r="N9" s="159">
        <f ca="1">IF(ISERROR(M9/L9),"-",M9/L9)</f>
        <v>0.95652173913043481</v>
      </c>
      <c r="O9" s="7"/>
    </row>
    <row r="10" spans="1:15" ht="20.100000000000001" customHeight="1">
      <c r="B10" s="158" t="str">
        <f>"Program Year "&amp;Titles!F2-1</f>
        <v>Program Year 2013</v>
      </c>
      <c r="C10" s="158">
        <f ca="1">INDEX((Historical_Data_Summary,Historical_Data_No_Net_Summary),MATCH($B$3,Prg_Names_Reordered,0)+1,3,NTG)</f>
        <v>100000</v>
      </c>
      <c r="D10" s="158">
        <f ca="1">INDEX((Historical_Data_Summary,Historical_Data_No_Net_Summary),MATCH($B$3,Prg_Names_Reordered,0)+1,4,NTG)</f>
        <v>105000</v>
      </c>
      <c r="E10" s="159">
        <f ca="1">IF(ISERROR(D10/C10),"-",D10/C10)</f>
        <v>1.05</v>
      </c>
      <c r="F10" s="671">
        <f ca="1">INDEX((Historical_Data_Summary,Historical_Data_No_Net_Summary),MATCH($B$3,Prg_Names_Reordered,0)+1,7,NTG)</f>
        <v>200</v>
      </c>
      <c r="G10" s="671">
        <f ca="1">INDEX((Historical_Data_Summary,Historical_Data_No_Net_Summary),MATCH($B$3,Prg_Names_Reordered,0)+1,8,NTG)</f>
        <v>250</v>
      </c>
      <c r="H10" s="159">
        <f ca="1">IF(ISERROR(G10/F10),"-",G10/F10)</f>
        <v>1.25</v>
      </c>
      <c r="I10" s="671">
        <f ca="1">INDEX((Historical_Data_Summary,Historical_Data_No_Net_Summary),MATCH($B$3,Prg_Names_Reordered,0)+1,14,NTG)</f>
        <v>225</v>
      </c>
      <c r="J10" s="671">
        <f ca="1">INDEX((Historical_Data_Summary,Historical_Data_No_Net_Summary),MATCH($B$3,Prg_Names_Reordered,0)+1,15,NTG)</f>
        <v>207</v>
      </c>
      <c r="K10" s="159">
        <f ca="1">IF(ISERROR(J10/I10),"-",J10/I10)</f>
        <v>0.92</v>
      </c>
      <c r="L10" s="671">
        <f ca="1">INDEX((Historical_Data_Summary,Historical_Data_No_Net_Summary),MATCH($B$3,Prg_Names_Reordered,0)+1,32,NTG)</f>
        <v>230</v>
      </c>
      <c r="M10" s="671">
        <f ca="1">INDEX((Historical_Data_Summary,Historical_Data_No_Net_Summary),MATCH($B$3,Prg_Names_Reordered,0)+1,33,NTG)</f>
        <v>220</v>
      </c>
      <c r="N10" s="159">
        <f ca="1">IF(ISERROR(M10/L10),"-",M10/L10)</f>
        <v>0.95652173913043481</v>
      </c>
      <c r="O10" s="7"/>
    </row>
    <row r="11" spans="1:15" ht="20.100000000000001" customHeight="1">
      <c r="B11" s="161" t="str">
        <f>"Program Year "&amp;Titles!F2</f>
        <v>Program Year 2014</v>
      </c>
      <c r="C11" s="161">
        <f ca="1">VLOOKUP($B$3,'Reordered Data'!$C$4:$X$34,19,FALSE)</f>
        <v>113100</v>
      </c>
      <c r="D11" s="161">
        <f ca="1">VLOOKUP($B$3,'Reordered Data'!$C$39:$X$69,22,FALSE)</f>
        <v>156400</v>
      </c>
      <c r="E11" s="162">
        <f ca="1">IF(ISERROR(D11/C11),"-",D11/C11)</f>
        <v>1.3828470380194517</v>
      </c>
      <c r="F11" s="463">
        <f ca="1">VLOOKUP($B$3,Tables!$B$83:$AI$113,6,FALSE)</f>
        <v>250</v>
      </c>
      <c r="G11" s="463">
        <f ca="1">VLOOKUP($B$3,Tables!$B$83:$AI$113,7,FALSE)</f>
        <v>258</v>
      </c>
      <c r="H11" s="162">
        <f ca="1">IF(ISERROR(G11/F11),"-",G11/F11)</f>
        <v>1.032</v>
      </c>
      <c r="I11" s="463">
        <f ca="1">VLOOKUP($B$3,Tables!$B$83:$AI$113,11,FALSE)</f>
        <v>225</v>
      </c>
      <c r="J11" s="463">
        <f ca="1">VLOOKUP($B$3,Tables!$B$83:$AI$113,12,FALSE)</f>
        <v>232.20000000000002</v>
      </c>
      <c r="K11" s="162">
        <f ca="1">IF(ISERROR(J11/I11),"-",J11/I11)</f>
        <v>1.032</v>
      </c>
      <c r="L11" s="463">
        <f ca="1">VLOOKUP($B$3,Tables!$B$83:$AI$113,16,FALSE)</f>
        <v>240</v>
      </c>
      <c r="M11" s="463">
        <f ca="1">VLOOKUP($B$3,Tables!$B$83:$AI$113,17,FALSE)</f>
        <v>500</v>
      </c>
      <c r="N11" s="162">
        <f ca="1">IF(ISERROR(M11/L11),"-",M11/L11)</f>
        <v>2.0833333333333335</v>
      </c>
      <c r="O11" s="7"/>
    </row>
    <row r="33" spans="2:8">
      <c r="F33" s="424">
        <f ca="1">MATCH($B$3,Prg_Names_Reordered,0)</f>
        <v>1</v>
      </c>
    </row>
    <row r="37" spans="2:8" ht="15" customHeight="1">
      <c r="B37" s="1193" t="s">
        <v>673</v>
      </c>
      <c r="C37" s="1193"/>
      <c r="D37" s="1193"/>
      <c r="E37" s="1193"/>
      <c r="F37" s="1193"/>
      <c r="G37" s="1193"/>
      <c r="H37" s="666" t="str">
        <f>IF(Site_or_SitePlusLosses=1,"site",IF(Site_or_SitePlusLosses=2,"site plus T&amp;D losses between the site and power plant","Did not answer the question"))</f>
        <v>site</v>
      </c>
    </row>
    <row r="38" spans="2:8">
      <c r="B38" s="666" t="str">
        <f>IF(Naturally_Occurring=1,"The reported gross savings values account for naturally occuring energy savings",IF(Naturally_Occurring=0,"The reported gross savings values do not account for naturally occuring energy savings",""))</f>
        <v/>
      </c>
    </row>
  </sheetData>
  <sheetProtection password="C96F" sheet="1" objects="1" scenarios="1"/>
  <mergeCells count="7">
    <mergeCell ref="B37:G37"/>
    <mergeCell ref="B3:D3"/>
    <mergeCell ref="B5:N5"/>
    <mergeCell ref="C7:E7"/>
    <mergeCell ref="F7:H7"/>
    <mergeCell ref="I7:K7"/>
    <mergeCell ref="L7:N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'Program Descriptions'!#REF!</xm:f>
          </x14:formula1>
          <xm:sqref>D3</xm:sqref>
        </x14:dataValidation>
        <x14:dataValidation type="list" allowBlank="1" showInputMessage="1" showErrorMessage="1">
          <x14:formula1>
            <xm:f>'Program Descriptions'!C5:C34</xm:f>
          </x14:formula1>
          <xm:sqref>B3</xm:sqref>
        </x14:dataValidation>
        <x14:dataValidation type="list" allowBlank="1" showInputMessage="1" showErrorMessage="1">
          <x14:formula1>
            <xm:f>'Program Descriptions'!E5:E34</xm:f>
          </x14:formula1>
          <xm:sqref>C3</xm:sqref>
        </x14:dataValidation>
      </x14:dataValidations>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0"/>
  <dimension ref="A1:I37"/>
  <sheetViews>
    <sheetView showGridLines="0" showRowColHeaders="0" workbookViewId="0">
      <pane ySplit="3" topLeftCell="A4" activePane="bottomLeft" state="frozen"/>
      <selection activeCell="H6" sqref="H6:L6"/>
      <selection pane="bottomLeft" activeCell="J13" sqref="J13"/>
    </sheetView>
  </sheetViews>
  <sheetFormatPr defaultColWidth="9.33203125" defaultRowHeight="13.8"/>
  <cols>
    <col min="1" max="1" width="1" style="424" customWidth="1"/>
    <col min="2" max="2" width="17.44140625" style="424" customWidth="1"/>
    <col min="3" max="3" width="12" style="424" bestFit="1" customWidth="1"/>
    <col min="4" max="4" width="11" style="424" customWidth="1"/>
    <col min="5" max="5" width="10.109375" style="424" customWidth="1"/>
    <col min="6" max="7" width="13.5546875" style="424" bestFit="1" customWidth="1"/>
    <col min="8" max="8" width="1.33203125" style="424" customWidth="1"/>
    <col min="9" max="16384" width="9.33203125" style="424"/>
  </cols>
  <sheetData>
    <row r="1" spans="1:8" ht="38.25" customHeight="1"/>
    <row r="2" spans="1:8" ht="4.5" customHeight="1" thickBot="1"/>
    <row r="3" spans="1:8" ht="20.25" customHeight="1" thickBot="1">
      <c r="B3" s="1402" t="s">
        <v>777</v>
      </c>
      <c r="C3" s="1404"/>
      <c r="D3" s="283" t="s">
        <v>99</v>
      </c>
    </row>
    <row r="4" spans="1:8" ht="15.75" customHeight="1" thickBot="1"/>
    <row r="5" spans="1:8" ht="23.4" thickBot="1">
      <c r="B5" s="1385" t="str">
        <f>B3</f>
        <v>Residential New Construction (example)</v>
      </c>
      <c r="C5" s="1386"/>
      <c r="D5" s="1386"/>
      <c r="E5" s="1386"/>
      <c r="F5" s="1386"/>
      <c r="G5" s="1387"/>
    </row>
    <row r="6" spans="1:8" ht="4.5" customHeight="1">
      <c r="B6" s="155"/>
      <c r="C6" s="33"/>
      <c r="D6" s="33"/>
      <c r="E6" s="33"/>
      <c r="F6" s="33"/>
      <c r="G6" s="33"/>
    </row>
    <row r="7" spans="1:8" ht="34.5" customHeight="1">
      <c r="B7" s="156"/>
      <c r="C7" s="1311" t="s">
        <v>711</v>
      </c>
      <c r="D7" s="1406" t="str">
        <f>"Gross Energy Savings ("&amp;Titles!F13&amp;")"</f>
        <v>Gross Energy Savings (MWh)</v>
      </c>
      <c r="E7" s="1407"/>
      <c r="F7" s="1312" t="s">
        <v>34</v>
      </c>
      <c r="G7" s="1311"/>
    </row>
    <row r="8" spans="1:8" ht="17.25" customHeight="1">
      <c r="A8" s="7"/>
      <c r="B8" s="157" t="s">
        <v>100</v>
      </c>
      <c r="C8" s="157" t="s">
        <v>59</v>
      </c>
      <c r="D8" s="157" t="s">
        <v>325</v>
      </c>
      <c r="E8" s="157" t="s">
        <v>61</v>
      </c>
      <c r="F8" s="389" t="s">
        <v>325</v>
      </c>
      <c r="G8" s="157" t="s">
        <v>61</v>
      </c>
      <c r="H8" s="7"/>
    </row>
    <row r="9" spans="1:8" ht="20.100000000000001" customHeight="1">
      <c r="B9" s="158" t="str">
        <f>"Program Year "&amp;Titles!F2-2</f>
        <v>Program Year 2012</v>
      </c>
      <c r="C9" s="158">
        <f ca="1">INDEX((Historical_Data_Summary,Historical_Data_No_Net_Summary),MATCH($B$3,Prg_Names_Reordered,0)+1,2,NTG)</f>
        <v>90000</v>
      </c>
      <c r="D9" s="671">
        <f ca="1">INDEX((Historical_Data_Summary,Historical_Data_No_Net_Summary),MATCH($B$3,Prg_Names_Reordered,0)+1,6,NTG)</f>
        <v>250</v>
      </c>
      <c r="E9" s="671">
        <f ca="1">INDEX((Historical_Data_Summary,Historical_Data_No_Net_Summary),MATCH($B$3,Prg_Names_Reordered,0)+1,7,NTG)</f>
        <v>200</v>
      </c>
      <c r="F9" s="671">
        <f ca="1">INDEX((Historical_Data_Summary,Historical_Data_No_Net_Summary),MATCH($B$3,Prg_Names_Reordered,0)+1,30,NTG)</f>
        <v>220</v>
      </c>
      <c r="G9" s="671">
        <f ca="1">INDEX((Historical_Data_Summary,Historical_Data_No_Net_Summary),MATCH($B$3,Prg_Names_Reordered,0)+1,31,NTG)</f>
        <v>220</v>
      </c>
      <c r="H9" s="7"/>
    </row>
    <row r="10" spans="1:8" ht="20.100000000000001" customHeight="1">
      <c r="B10" s="158" t="str">
        <f>"Program Year "&amp;Titles!F2-1</f>
        <v>Program Year 2013</v>
      </c>
      <c r="C10" s="158">
        <f ca="1">INDEX((Historical_Data_Summary,Historical_Data_No_Net_Summary),MATCH($B$3,Prg_Names_Reordered,0)+1,4,NTG)</f>
        <v>105000</v>
      </c>
      <c r="D10" s="671">
        <f ca="1">INDEX((Historical_Data_Summary,Historical_Data_No_Net_Summary),MATCH($B$3,Prg_Names_Reordered,0)+1,9,NTG)</f>
        <v>253</v>
      </c>
      <c r="E10" s="671">
        <f ca="1">INDEX((Historical_Data_Summary,Historical_Data_No_Net_Summary),MATCH($B$3,Prg_Names_Reordered,0)+1,10,NTG)</f>
        <v>220</v>
      </c>
      <c r="F10" s="671">
        <f ca="1">INDEX((Historical_Data_Summary,Historical_Data_No_Net_Summary),MATCH($B$3,Prg_Names_Reordered,0)+1,33,NTG)</f>
        <v>220</v>
      </c>
      <c r="G10" s="671">
        <f ca="1">INDEX((Historical_Data_Summary,Historical_Data_No_Net_Summary),MATCH($B$3,Prg_Names_Reordered,0)+1,34,NTG)</f>
        <v>220</v>
      </c>
      <c r="H10" s="7"/>
    </row>
    <row r="11" spans="1:8" ht="20.100000000000001" customHeight="1">
      <c r="B11" s="161" t="str">
        <f>"Program Year "&amp;Titles!F2</f>
        <v>Program Year 2014</v>
      </c>
      <c r="C11" s="161">
        <f ca="1">VLOOKUP($B$3,'Reordered Data'!$C$39:$X$69,22,FALSE)</f>
        <v>156400</v>
      </c>
      <c r="D11" s="463">
        <f ca="1">VLOOKUP($B$3,Tables!$B$83:$AI$113,7,FALSE)</f>
        <v>258</v>
      </c>
      <c r="E11" s="463">
        <f ca="1">VLOOKUP($B$3,Tables!$B$83:$AI$113,9,FALSE)</f>
        <v>340</v>
      </c>
      <c r="F11" s="463">
        <f ca="1">VLOOKUP($B$3,Tables!$B$83:$AI$113,17,FALSE)</f>
        <v>500</v>
      </c>
      <c r="G11" s="463">
        <f ca="1">VLOOKUP($B$3,Tables!$B$83:$AI$113,19,FALSE)</f>
        <v>500</v>
      </c>
      <c r="H11" s="7"/>
    </row>
    <row r="32" spans="2:9" ht="15" customHeight="1">
      <c r="B32" s="1191" t="s">
        <v>673</v>
      </c>
      <c r="C32" s="1191"/>
      <c r="D32" s="1191"/>
      <c r="E32" s="1191"/>
      <c r="F32" s="1191"/>
      <c r="G32" s="1191"/>
      <c r="H32" s="1191"/>
      <c r="I32" s="666" t="str">
        <f>IF(Site_or_SitePlusLosses=1,"site",IF(Site_or_SitePlusLosses=2,"site plus T&amp;D losses between the site and power plant","Did not answer the question"))</f>
        <v>site</v>
      </c>
    </row>
    <row r="33" spans="2:2">
      <c r="B33" s="666" t="str">
        <f>IF(Naturally_Occurring=1,"The reported gross savings values account for naturally occuring energy savings",IF(Naturally_Occurring=0,"The reported gross savings values do not account for naturally occuring energy savings",""))</f>
        <v/>
      </c>
    </row>
    <row r="37" spans="2:2" ht="15" customHeight="1"/>
  </sheetData>
  <mergeCells count="6">
    <mergeCell ref="B32:H32"/>
    <mergeCell ref="B3:C3"/>
    <mergeCell ref="B5:G5"/>
    <mergeCell ref="C7"/>
    <mergeCell ref="D7:E7"/>
    <mergeCell ref="F7:G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'Program Descriptions'!#REF!</xm:f>
          </x14:formula1>
          <xm:sqref>C3</xm:sqref>
        </x14:dataValidation>
        <x14:dataValidation type="list" allowBlank="1" showInputMessage="1" showErrorMessage="1">
          <x14:formula1>
            <xm:f>'Program Descriptions'!C5:C34</xm:f>
          </x14:formula1>
          <xm:sqref>B3</xm:sqref>
        </x14:dataValidation>
      </x14:dataValidations>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1"/>
  <dimension ref="A1:L37"/>
  <sheetViews>
    <sheetView showGridLines="0" showRowColHeaders="0" workbookViewId="0">
      <pane ySplit="3" topLeftCell="A5" activePane="bottomLeft" state="frozen"/>
      <selection activeCell="H6" sqref="H6:L6"/>
      <selection pane="bottomLeft" activeCell="F40" sqref="F40"/>
    </sheetView>
  </sheetViews>
  <sheetFormatPr defaultColWidth="9.33203125" defaultRowHeight="13.8"/>
  <cols>
    <col min="1" max="1" width="1" style="424" customWidth="1"/>
    <col min="2" max="2" width="17.44140625" style="424" customWidth="1"/>
    <col min="3" max="4" width="12" style="424" bestFit="1" customWidth="1"/>
    <col min="5" max="5" width="5.6640625" style="424" customWidth="1"/>
    <col min="6" max="6" width="11.44140625" style="424" customWidth="1"/>
    <col min="7" max="7" width="11" style="424" customWidth="1"/>
    <col min="8" max="8" width="5.6640625" style="424" customWidth="1"/>
    <col min="9" max="10" width="13.5546875" style="424" bestFit="1" customWidth="1"/>
    <col min="11" max="11" width="6" style="424" customWidth="1"/>
    <col min="12" max="12" width="1.33203125" style="424" customWidth="1"/>
    <col min="13" max="16384" width="9.33203125" style="424"/>
  </cols>
  <sheetData>
    <row r="1" spans="1:12" ht="38.25" customHeight="1"/>
    <row r="2" spans="1:12" ht="4.5" customHeight="1" thickBot="1"/>
    <row r="3" spans="1:12" ht="20.25" customHeight="1" thickBot="1">
      <c r="B3" s="1402" t="s">
        <v>777</v>
      </c>
      <c r="C3" s="1403"/>
      <c r="D3" s="1404"/>
      <c r="E3" s="283" t="s">
        <v>99</v>
      </c>
    </row>
    <row r="4" spans="1:12" ht="15.75" customHeight="1" thickBot="1"/>
    <row r="5" spans="1:12" ht="23.4" thickBot="1">
      <c r="B5" s="1385" t="str">
        <f>B3</f>
        <v>Residential New Construction (example)</v>
      </c>
      <c r="C5" s="1386"/>
      <c r="D5" s="1386"/>
      <c r="E5" s="1386"/>
      <c r="F5" s="1386"/>
      <c r="G5" s="1386"/>
      <c r="H5" s="1386"/>
      <c r="I5" s="1386"/>
      <c r="J5" s="1386"/>
      <c r="K5" s="1386"/>
    </row>
    <row r="6" spans="1:12" ht="4.5" customHeight="1">
      <c r="B6" s="155"/>
      <c r="C6" s="33"/>
      <c r="D6" s="33"/>
      <c r="E6" s="33"/>
      <c r="F6" s="33"/>
      <c r="G6" s="33"/>
      <c r="H6" s="33"/>
      <c r="I6" s="33"/>
      <c r="J6" s="33"/>
      <c r="K6" s="33"/>
    </row>
    <row r="7" spans="1:12" ht="14.25" customHeight="1">
      <c r="B7" s="156"/>
      <c r="C7" s="1311" t="s">
        <v>711</v>
      </c>
      <c r="D7" s="1311"/>
      <c r="E7" s="1311"/>
      <c r="F7" s="1331" t="str">
        <f>"Gross Energy Savings ("&amp;Titles!F13&amp;")"</f>
        <v>Gross Energy Savings (MWh)</v>
      </c>
      <c r="G7" s="1332"/>
      <c r="H7" s="1332"/>
      <c r="I7" s="1311" t="s">
        <v>34</v>
      </c>
      <c r="J7" s="1312"/>
      <c r="K7" s="1312"/>
    </row>
    <row r="8" spans="1:12" ht="17.25" customHeight="1">
      <c r="A8" s="7"/>
      <c r="B8" s="157" t="s">
        <v>100</v>
      </c>
      <c r="C8" s="157" t="s">
        <v>58</v>
      </c>
      <c r="D8" s="157" t="s">
        <v>59</v>
      </c>
      <c r="E8" s="157" t="s">
        <v>101</v>
      </c>
      <c r="F8" s="157" t="s">
        <v>60</v>
      </c>
      <c r="G8" s="157" t="s">
        <v>325</v>
      </c>
      <c r="H8" s="157" t="s">
        <v>101</v>
      </c>
      <c r="I8" s="157" t="s">
        <v>60</v>
      </c>
      <c r="J8" s="389" t="s">
        <v>325</v>
      </c>
      <c r="K8" s="389" t="s">
        <v>101</v>
      </c>
      <c r="L8" s="7"/>
    </row>
    <row r="9" spans="1:12" ht="20.100000000000001" customHeight="1">
      <c r="B9" s="158" t="str">
        <f>"Program Year "&amp;Titles!F2-2</f>
        <v>Program Year 2012</v>
      </c>
      <c r="C9" s="158">
        <f ca="1">INDEX((Historical_Data_Summary,Historical_Data_No_Net_Summary),MATCH($B$3,Prg_Names_Reordered,0)+1,1,NTG)</f>
        <v>80000</v>
      </c>
      <c r="D9" s="158">
        <f ca="1">INDEX((Historical_Data_Summary,Historical_Data_No_Net_Summary),MATCH($B$3,Prg_Names_Reordered,0)+1,2,NTG)</f>
        <v>90000</v>
      </c>
      <c r="E9" s="159">
        <f ca="1">IF(ISERROR(D9/C9),"-",D9/C9)</f>
        <v>1.125</v>
      </c>
      <c r="F9" s="671">
        <f ca="1">INDEX((Historical_Data_Summary,Historical_Data_No_Net_Summary),MATCH($B$3,Prg_Names_Reordered,0)+1,5,NTG)</f>
        <v>230</v>
      </c>
      <c r="G9" s="671">
        <f ca="1">INDEX((Historical_Data_Summary,Historical_Data_No_Net_Summary),MATCH($B$3,Prg_Names_Reordered,0)+1,6,NTG)</f>
        <v>250</v>
      </c>
      <c r="H9" s="159">
        <f ca="1">IF(ISERROR(G9/F9),"-",G9/F9)</f>
        <v>1.0869565217391304</v>
      </c>
      <c r="I9" s="671">
        <f ca="1">INDEX((Historical_Data_Summary,Historical_Data_No_Net_Summary),MATCH($B$3,Prg_Names_Reordered,0)+1,29,NTG)</f>
        <v>230</v>
      </c>
      <c r="J9" s="671">
        <f ca="1">INDEX((Historical_Data_Summary,Historical_Data_No_Net_Summary),MATCH($B$3,Prg_Names_Reordered,0)+1,30,NTG)</f>
        <v>220</v>
      </c>
      <c r="K9" s="159">
        <f ca="1">IF(ISERROR(J9/I9),"-",J9/I9)</f>
        <v>0.95652173913043481</v>
      </c>
      <c r="L9" s="7"/>
    </row>
    <row r="10" spans="1:12" ht="20.100000000000001" customHeight="1">
      <c r="B10" s="158" t="str">
        <f>"Program Year "&amp;Titles!F2-1</f>
        <v>Program Year 2013</v>
      </c>
      <c r="C10" s="158">
        <f ca="1">INDEX((Historical_Data_Summary,Historical_Data_No_Net_Summary),MATCH($B$3,Prg_Names_Reordered,0)+1,3,NTG)</f>
        <v>100000</v>
      </c>
      <c r="D10" s="158">
        <f ca="1">INDEX((Historical_Data_Summary,Historical_Data_No_Net_Summary),MATCH($B$3,Prg_Names_Reordered,0)+1,4,NTG)</f>
        <v>105000</v>
      </c>
      <c r="E10" s="159">
        <f ca="1">IF(ISERROR(D10/C10),"-",D10/C10)</f>
        <v>1.05</v>
      </c>
      <c r="F10" s="671">
        <f ca="1">INDEX((Historical_Data_Summary,Historical_Data_No_Net_Summary),MATCH($B$3,Prg_Names_Reordered,0)+1,7,NTG)</f>
        <v>200</v>
      </c>
      <c r="G10" s="671">
        <f ca="1">INDEX((Historical_Data_Summary,Historical_Data_No_Net_Summary),MATCH($B$3,Prg_Names_Reordered,0)+1,8,NTG)</f>
        <v>250</v>
      </c>
      <c r="H10" s="159">
        <f ca="1">IF(ISERROR(G10/F10),"-",G10/F10)</f>
        <v>1.25</v>
      </c>
      <c r="I10" s="671">
        <f ca="1">INDEX((Historical_Data_Summary,Historical_Data_No_Net_Summary),MATCH($B$3,Prg_Names_Reordered,0)+1,32,NTG)</f>
        <v>230</v>
      </c>
      <c r="J10" s="671">
        <f ca="1">INDEX((Historical_Data_Summary,Historical_Data_No_Net_Summary),MATCH($B$3,Prg_Names_Reordered,0)+1,33,NTG)</f>
        <v>220</v>
      </c>
      <c r="K10" s="159">
        <f ca="1">IF(ISERROR(J10/I10),"-",J10/I10)</f>
        <v>0.95652173913043481</v>
      </c>
      <c r="L10" s="7"/>
    </row>
    <row r="11" spans="1:12" ht="20.100000000000001" customHeight="1">
      <c r="B11" s="161" t="str">
        <f>"Program Year "&amp;Titles!F2</f>
        <v>Program Year 2014</v>
      </c>
      <c r="C11" s="161">
        <f ca="1">VLOOKUP($B$3,'Reordered Data'!$C$4:$X$34,16,FALSE)</f>
        <v>30000</v>
      </c>
      <c r="D11" s="161">
        <f ca="1">VLOOKUP($B$3,'Reordered Data'!$C$39:$X$69,18,FALSE)</f>
        <v>50000</v>
      </c>
      <c r="E11" s="162">
        <f ca="1">IF(ISERROR(D11/C11),"-",D11/C11)</f>
        <v>1.6666666666666667</v>
      </c>
      <c r="F11" s="463">
        <f ca="1">VLOOKUP($B$3,Tables!$B$83:$AI$113,6,FALSE)</f>
        <v>250</v>
      </c>
      <c r="G11" s="463">
        <f ca="1">VLOOKUP($B$3,Tables!$B$83:$AI$113,7,FALSE)</f>
        <v>258</v>
      </c>
      <c r="H11" s="162">
        <f ca="1">IF(ISERROR(G11/F11),"-",G11/F11)</f>
        <v>1.032</v>
      </c>
      <c r="I11" s="463">
        <f ca="1">VLOOKUP($B$3,Tables!$B$83:$AI$113,16,FALSE)</f>
        <v>240</v>
      </c>
      <c r="J11" s="463">
        <f ca="1">VLOOKUP($B$3,Tables!$B$83:$AI$113,17,FALSE)</f>
        <v>500</v>
      </c>
      <c r="K11" s="162">
        <f ca="1">IF(ISERROR(J11/I11),"-",J11/I11)</f>
        <v>2.0833333333333335</v>
      </c>
      <c r="L11" s="7"/>
    </row>
    <row r="33" spans="2:8">
      <c r="F33" s="424">
        <f ca="1">MATCH($B$3,Prg_Names_Reordered,0)</f>
        <v>1</v>
      </c>
    </row>
    <row r="36" spans="2:8">
      <c r="B36" s="1193" t="s">
        <v>673</v>
      </c>
      <c r="C36" s="1193"/>
      <c r="D36" s="1193"/>
      <c r="E36" s="1193"/>
      <c r="F36" s="1193"/>
      <c r="G36" s="1193"/>
      <c r="H36" s="666" t="str">
        <f>IF(Site_or_SitePlusLosses=1,"site",IF(Site_or_SitePlusLosses=2,"site plus T&amp;D losses between the site and power plant","Did not answer the question"))</f>
        <v>site</v>
      </c>
    </row>
    <row r="37" spans="2:8" ht="15" customHeight="1">
      <c r="B37" s="666" t="str">
        <f>IF(Naturally_Occurring=1,"The reported gross savings values account for naturally occuring energy savings",IF(Naturally_Occurring=0,"The reported gross savings values do not account for naturally occuring energy savings",""))</f>
        <v/>
      </c>
    </row>
  </sheetData>
  <sheetProtection password="C96F" sheet="1" objects="1" scenarios="1"/>
  <mergeCells count="6">
    <mergeCell ref="B36:G36"/>
    <mergeCell ref="B3:D3"/>
    <mergeCell ref="B5:K5"/>
    <mergeCell ref="C7:E7"/>
    <mergeCell ref="F7:H7"/>
    <mergeCell ref="I7:K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'Program Descriptions'!#REF!</xm:f>
          </x14:formula1>
          <xm:sqref>D3</xm:sqref>
        </x14:dataValidation>
        <x14:dataValidation type="list" allowBlank="1" showInputMessage="1" showErrorMessage="1">
          <x14:formula1>
            <xm:f>'Program Descriptions'!C5:C34</xm:f>
          </x14:formula1>
          <xm:sqref>B3</xm:sqref>
        </x14:dataValidation>
        <x14:dataValidation type="list" allowBlank="1" showInputMessage="1" showErrorMessage="1">
          <x14:formula1>
            <xm:f>'Program Descriptions'!E5:E34</xm:f>
          </x14:formula1>
          <xm:sqref>C3</xm:sqref>
        </x14:dataValidation>
      </x14:dataValidations>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2"/>
  <dimension ref="A1:H37"/>
  <sheetViews>
    <sheetView showGridLines="0" showRowColHeaders="0" zoomScaleNormal="100" workbookViewId="0">
      <pane ySplit="3" topLeftCell="A5" activePane="bottomLeft" state="frozen"/>
      <selection activeCell="H6" sqref="H6:L6"/>
      <selection pane="bottomLeft" activeCell="E11" sqref="E11"/>
    </sheetView>
  </sheetViews>
  <sheetFormatPr defaultColWidth="9.33203125" defaultRowHeight="13.8"/>
  <cols>
    <col min="1" max="1" width="1" style="424" customWidth="1"/>
    <col min="2" max="2" width="17.44140625" style="424" customWidth="1"/>
    <col min="3" max="3" width="12.88671875" style="424" bestFit="1" customWidth="1"/>
    <col min="4" max="4" width="11" style="424" customWidth="1"/>
    <col min="5" max="5" width="11.44140625" style="424" customWidth="1"/>
    <col min="6" max="6" width="13.5546875" style="424" bestFit="1" customWidth="1"/>
    <col min="7" max="7" width="1.33203125" style="424" customWidth="1"/>
    <col min="8" max="16384" width="9.33203125" style="424"/>
  </cols>
  <sheetData>
    <row r="1" spans="1:7" ht="38.25" customHeight="1"/>
    <row r="2" spans="1:7" ht="4.5" customHeight="1" thickBot="1"/>
    <row r="3" spans="1:7" ht="20.25" customHeight="1" thickBot="1">
      <c r="B3" s="1402" t="s">
        <v>777</v>
      </c>
      <c r="C3" s="1404"/>
      <c r="D3" s="283" t="s">
        <v>99</v>
      </c>
    </row>
    <row r="4" spans="1:7" ht="15.75" customHeight="1" thickBot="1"/>
    <row r="5" spans="1:7" ht="23.4" thickBot="1">
      <c r="B5" s="1385" t="str">
        <f>B3</f>
        <v>Residential New Construction (example)</v>
      </c>
      <c r="C5" s="1386"/>
      <c r="D5" s="1386"/>
      <c r="E5" s="1386"/>
      <c r="F5" s="1386"/>
    </row>
    <row r="6" spans="1:7" ht="4.5" customHeight="1">
      <c r="B6" s="155"/>
      <c r="C6" s="33"/>
      <c r="D6" s="33"/>
      <c r="E6" s="33"/>
      <c r="F6" s="33"/>
    </row>
    <row r="7" spans="1:7" ht="57" customHeight="1">
      <c r="B7" s="156"/>
      <c r="C7" s="1311" t="s">
        <v>711</v>
      </c>
      <c r="D7" s="1405" t="str">
        <f>"Gross Energy Savings ("&amp;Titles!F13&amp;")"</f>
        <v>Gross Energy Savings (MWh)</v>
      </c>
      <c r="E7" s="1408" t="str">
        <f>"Net Energy Savings ("&amp;Titles!F13&amp;")"</f>
        <v>Net Energy Savings (MWh)</v>
      </c>
      <c r="F7" s="1312" t="s">
        <v>34</v>
      </c>
    </row>
    <row r="8" spans="1:7" ht="17.25" customHeight="1">
      <c r="A8" s="7"/>
      <c r="B8" s="157" t="s">
        <v>100</v>
      </c>
      <c r="C8" s="157" t="s">
        <v>59</v>
      </c>
      <c r="D8" s="157" t="s">
        <v>325</v>
      </c>
      <c r="E8" s="157" t="s">
        <v>325</v>
      </c>
      <c r="F8" s="389" t="s">
        <v>325</v>
      </c>
      <c r="G8" s="7"/>
    </row>
    <row r="9" spans="1:7" ht="20.100000000000001" customHeight="1">
      <c r="B9" s="158" t="str">
        <f>"Program Year "&amp;Titles!F2-2</f>
        <v>Program Year 2012</v>
      </c>
      <c r="C9" s="158">
        <f ca="1">INDEX((Historical_Data_Summary,Historical_Data_No_Net_Summary),MATCH($B$3,Prg_Names_Reordered,0)+1,2,NTG)</f>
        <v>90000</v>
      </c>
      <c r="D9" s="671">
        <f ca="1">INDEX((Historical_Data_Summary,Historical_Data_No_Net_Summary),MATCH($B$3,Prg_Names_Reordered,0)+1,6,NTG)</f>
        <v>250</v>
      </c>
      <c r="E9" s="671">
        <f ca="1">INDEX((Historical_Data_Summary,Historical_Data_No_Net_Summary),MATCH($B$3,Prg_Names_Reordered,0)+1,12,NTG)</f>
        <v>225</v>
      </c>
      <c r="F9" s="671">
        <f ca="1">INDEX((Historical_Data_Summary,Historical_Data_No_Net_Summary),MATCH($B$3,Prg_Names_Reordered,0)+1,30,NTG)</f>
        <v>220</v>
      </c>
      <c r="G9" s="7"/>
    </row>
    <row r="10" spans="1:7" ht="20.100000000000001" customHeight="1">
      <c r="B10" s="158" t="str">
        <f>"Program Year "&amp;Titles!F2-1</f>
        <v>Program Year 2013</v>
      </c>
      <c r="C10" s="158">
        <f ca="1">INDEX((Historical_Data_Summary,Historical_Data_No_Net_Summary),MATCH($B$3,Prg_Names_Reordered,0)+1,4,NTG)</f>
        <v>105000</v>
      </c>
      <c r="D10" s="671">
        <f ca="1">INDEX((Historical_Data_Summary,Historical_Data_No_Net_Summary),MATCH($B$3,Prg_Names_Reordered,0)+1,8,NTG)</f>
        <v>250</v>
      </c>
      <c r="E10" s="671">
        <f ca="1">INDEX((Historical_Data_Summary,Historical_Data_No_Net_Summary),MATCH($B$3,Prg_Names_Reordered,0)+1,15,NTG)</f>
        <v>207</v>
      </c>
      <c r="F10" s="671">
        <f ca="1">INDEX((Historical_Data_Summary,Historical_Data_No_Net_Summary),MATCH($B$3,Prg_Names_Reordered,0)+1,33,NTG)</f>
        <v>220</v>
      </c>
      <c r="G10" s="7"/>
    </row>
    <row r="11" spans="1:7" ht="20.100000000000001" customHeight="1">
      <c r="B11" s="161" t="str">
        <f>"Program Year "&amp;Titles!F2</f>
        <v>Program Year 2014</v>
      </c>
      <c r="C11" s="161">
        <f ca="1">VLOOKUP($B$3,'Reordered Data'!$C$39:$X$69,22,FALSE)</f>
        <v>156400</v>
      </c>
      <c r="D11" s="463">
        <f ca="1">VLOOKUP($B$3,Tables!$B$83:$AI$113,7,FALSE)</f>
        <v>258</v>
      </c>
      <c r="E11" s="463">
        <f ca="1">VLOOKUP($B$3,Tables!$B$83:$AI$113,12,FALSE)</f>
        <v>232.20000000000002</v>
      </c>
      <c r="F11" s="463">
        <f ca="1">VLOOKUP($B$3,Tables!$B$83:$AI$113,17,FALSE)</f>
        <v>500</v>
      </c>
      <c r="G11" s="7"/>
    </row>
    <row r="34" spans="2:8">
      <c r="B34" s="1193" t="s">
        <v>673</v>
      </c>
      <c r="C34" s="1193"/>
      <c r="D34" s="1193"/>
      <c r="E34" s="1193"/>
      <c r="F34" s="1193"/>
      <c r="G34" s="1193"/>
      <c r="H34" s="666" t="str">
        <f>IF(Site_or_SitePlusLosses=1,"site",IF(Site_or_SitePlusLosses=2,"site plus T&amp;D losses between the site and power plant","Did not answer the question"))</f>
        <v>site</v>
      </c>
    </row>
    <row r="35" spans="2:8">
      <c r="B35" s="666" t="str">
        <f>IF(Naturally_Occurring=1,"The reported gross savings values account for naturally occuring energy savings",IF(Naturally_Occurring=0,"The reported gross savings values do not account for naturally occuring energy savings",""))</f>
        <v/>
      </c>
    </row>
    <row r="37" spans="2:8" ht="15" customHeight="1"/>
  </sheetData>
  <sheetProtection password="C96F" sheet="1" objects="1" scenarios="1"/>
  <mergeCells count="7">
    <mergeCell ref="B34:G34"/>
    <mergeCell ref="B3:C3"/>
    <mergeCell ref="B5:F5"/>
    <mergeCell ref="C7"/>
    <mergeCell ref="D7"/>
    <mergeCell ref="E7"/>
    <mergeCell ref="F7"/>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'Program Descriptions'!#REF!</xm:f>
          </x14:formula1>
          <xm:sqref>C3</xm:sqref>
        </x14:dataValidation>
        <x14:dataValidation type="list" allowBlank="1" showInputMessage="1" showErrorMessage="1">
          <x14:formula1>
            <xm:f>'Program Descriptions'!C5:C34</xm:f>
          </x14:formula1>
          <xm:sqref>B3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1:T127"/>
  <sheetViews>
    <sheetView showGridLines="0" showRowColHeaders="0" workbookViewId="0">
      <pane ySplit="7" topLeftCell="A8" activePane="bottomLeft" state="frozen"/>
      <selection pane="bottomLeft" activeCell="E12" sqref="E12"/>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7.44140625" style="3" customWidth="1"/>
    <col min="6" max="6" width="16.109375" style="3" customWidth="1"/>
    <col min="7" max="7" width="2.88671875" style="3" customWidth="1"/>
    <col min="8" max="8" width="9.33203125" style="3" customWidth="1"/>
    <col min="9" max="9" width="2.88671875" style="3" customWidth="1"/>
    <col min="10" max="10" width="13.33203125" style="3" customWidth="1"/>
    <col min="11" max="12" width="18" style="3" bestFit="1" customWidth="1"/>
    <col min="13" max="13" width="4.6640625" style="3" customWidth="1"/>
    <col min="14" max="14" width="11.44140625" style="3" customWidth="1"/>
    <col min="15" max="15" width="3.6640625" style="3" customWidth="1"/>
    <col min="16" max="16" width="17" style="3" customWidth="1"/>
    <col min="17" max="17" width="13.88671875" style="3" customWidth="1"/>
    <col min="18" max="18" width="24.33203125" style="3" bestFit="1" customWidth="1"/>
    <col min="19" max="19" width="5.6640625" style="3" customWidth="1"/>
    <col min="20" max="20" width="5.33203125" style="3" customWidth="1"/>
    <col min="21" max="21" width="1" style="3" customWidth="1"/>
    <col min="22" max="22" width="16" style="3" customWidth="1"/>
    <col min="23" max="16384" width="9.33203125" style="3"/>
  </cols>
  <sheetData>
    <row r="1" spans="2:20" ht="28.5" customHeight="1"/>
    <row r="2" spans="2:20" s="27" customFormat="1" ht="54.75" customHeight="1">
      <c r="B2" s="24"/>
      <c r="C2" s="25"/>
      <c r="D2" s="25"/>
      <c r="E2" s="25"/>
      <c r="F2" s="25"/>
      <c r="G2" s="25"/>
      <c r="H2" s="25"/>
      <c r="I2" s="25"/>
      <c r="J2" s="25"/>
      <c r="K2" s="25"/>
      <c r="L2" s="25"/>
      <c r="M2" s="25"/>
      <c r="N2" s="25"/>
      <c r="O2" s="25"/>
      <c r="P2" s="25"/>
      <c r="Q2" s="25"/>
      <c r="R2" s="25"/>
      <c r="S2" s="25"/>
      <c r="T2" s="26"/>
    </row>
    <row r="3" spans="2:20" ht="7.5" customHeight="1">
      <c r="B3" s="28"/>
      <c r="C3" s="29"/>
      <c r="D3" s="29"/>
      <c r="E3" s="29"/>
      <c r="F3" s="29"/>
      <c r="G3" s="29"/>
      <c r="H3" s="29"/>
      <c r="I3" s="29"/>
      <c r="J3" s="29"/>
      <c r="K3" s="29"/>
      <c r="L3" s="29"/>
      <c r="M3" s="29"/>
      <c r="N3" s="29"/>
      <c r="O3" s="29"/>
      <c r="P3" s="29"/>
      <c r="Q3" s="29"/>
      <c r="R3" s="29"/>
      <c r="S3" s="29"/>
      <c r="T3" s="30"/>
    </row>
    <row r="4" spans="2:20">
      <c r="B4" s="31"/>
      <c r="C4" s="33"/>
      <c r="D4" s="33"/>
      <c r="E4" s="33"/>
      <c r="F4" s="33"/>
      <c r="G4" s="33"/>
      <c r="H4" s="33"/>
      <c r="I4" s="33"/>
      <c r="J4" s="33"/>
      <c r="K4" s="33"/>
      <c r="L4" s="33"/>
      <c r="M4" s="33"/>
      <c r="N4" s="33"/>
      <c r="O4" s="33"/>
      <c r="P4" s="33"/>
      <c r="Q4" s="33"/>
      <c r="R4" s="33"/>
      <c r="S4" s="33"/>
      <c r="T4" s="35"/>
    </row>
    <row r="5" spans="2:20" ht="17.25" customHeight="1">
      <c r="B5" s="31"/>
      <c r="C5" s="33"/>
      <c r="D5" s="1193"/>
      <c r="E5" s="1193"/>
      <c r="F5" s="1193"/>
      <c r="G5" s="33"/>
      <c r="H5" s="33"/>
      <c r="I5" s="33"/>
      <c r="J5" s="228"/>
      <c r="K5" s="33"/>
      <c r="L5" s="33"/>
      <c r="M5" s="33"/>
      <c r="N5" s="33"/>
      <c r="O5" s="33"/>
      <c r="P5" s="33"/>
      <c r="Q5" s="33"/>
      <c r="R5" s="33"/>
      <c r="S5" s="33"/>
      <c r="T5" s="35"/>
    </row>
    <row r="6" spans="2:20" ht="42.75" customHeight="1">
      <c r="B6" s="31"/>
      <c r="C6" s="33"/>
      <c r="D6" s="44" t="s">
        <v>333</v>
      </c>
      <c r="E6" s="44" t="s">
        <v>347</v>
      </c>
      <c r="F6" s="44" t="s">
        <v>348</v>
      </c>
      <c r="G6" s="33"/>
      <c r="H6" s="44" t="s">
        <v>258</v>
      </c>
      <c r="I6" s="33"/>
      <c r="J6" s="44" t="s">
        <v>349</v>
      </c>
      <c r="K6" s="44" t="s">
        <v>350</v>
      </c>
      <c r="L6" s="44" t="s">
        <v>351</v>
      </c>
      <c r="M6" s="33"/>
      <c r="N6" s="201" t="s">
        <v>657</v>
      </c>
      <c r="O6" s="33"/>
      <c r="P6" s="422" t="s">
        <v>388</v>
      </c>
      <c r="Q6" s="422" t="s">
        <v>358</v>
      </c>
      <c r="R6" s="201" t="s">
        <v>389</v>
      </c>
      <c r="S6" s="33"/>
      <c r="T6" s="35"/>
    </row>
    <row r="7" spans="2:20" ht="16.2" thickBot="1">
      <c r="B7" s="31"/>
      <c r="C7" s="32" t="s">
        <v>6</v>
      </c>
      <c r="D7" s="44" t="str">
        <f>"("&amp;Titles!F12&amp;")"</f>
        <v>(MW)</v>
      </c>
      <c r="E7" s="44" t="str">
        <f>"("&amp;Titles!F13&amp;")"</f>
        <v>(MWh)</v>
      </c>
      <c r="F7" s="44" t="str">
        <f>"("&amp;Titles!F14&amp;")"</f>
        <v>(MWh)</v>
      </c>
      <c r="H7" s="44" t="s">
        <v>56</v>
      </c>
      <c r="J7" s="44" t="str">
        <f>"("&amp;Titles!F12&amp;")"</f>
        <v>(MW)</v>
      </c>
      <c r="K7" s="44" t="str">
        <f>"("&amp;Titles!F13&amp;")"</f>
        <v>(MWh)</v>
      </c>
      <c r="L7" s="44" t="str">
        <f>"("&amp;Titles!F14&amp;")"</f>
        <v>(MWh)</v>
      </c>
      <c r="N7" s="201" t="s">
        <v>249</v>
      </c>
      <c r="Q7" s="44"/>
      <c r="S7" s="33"/>
      <c r="T7" s="35"/>
    </row>
    <row r="8" spans="2:20" ht="15" customHeight="1">
      <c r="B8" s="36">
        <v>1</v>
      </c>
      <c r="C8" s="37" t="str">
        <f>'Program Descriptions'!C5</f>
        <v>Residential New Construction (example)</v>
      </c>
      <c r="D8" s="264">
        <v>34</v>
      </c>
      <c r="E8" s="264">
        <v>250</v>
      </c>
      <c r="F8" s="265">
        <v>2500</v>
      </c>
      <c r="H8" s="924">
        <f>IF('Planned NTG'!$F$3="No",'Planned NTG'!F6,'Planned NTG'!H6)</f>
        <v>0.9</v>
      </c>
      <c r="J8" s="925">
        <f>IF(D8=0,0,D8*$H8)</f>
        <v>30.6</v>
      </c>
      <c r="K8" s="925">
        <f t="shared" ref="K8:L8" si="0">IF(E8=0,0,E8*$H8)</f>
        <v>225</v>
      </c>
      <c r="L8" s="925">
        <f t="shared" si="0"/>
        <v>2250</v>
      </c>
      <c r="N8" s="520">
        <v>10</v>
      </c>
      <c r="O8" s="424"/>
      <c r="P8" s="64">
        <v>240</v>
      </c>
      <c r="Q8" s="222">
        <v>8000</v>
      </c>
      <c r="R8" s="38" t="s">
        <v>38</v>
      </c>
      <c r="S8" s="33"/>
      <c r="T8" s="35"/>
    </row>
    <row r="9" spans="2:20" ht="15" customHeight="1">
      <c r="B9" s="36">
        <v>2</v>
      </c>
      <c r="C9" s="37" t="str">
        <f>'Program Descriptions'!C6</f>
        <v>Residential Whole Home Retrofit</v>
      </c>
      <c r="D9" s="266"/>
      <c r="E9" s="266"/>
      <c r="F9" s="267"/>
      <c r="H9" s="924" t="str">
        <f>IF('Planned NTG'!$F$3="No",'Planned NTG'!F7,'Planned NTG'!H7)</f>
        <v/>
      </c>
      <c r="J9" s="925">
        <f t="shared" ref="J9:J37" si="1">IF(D9=0,0,D9*$H9)</f>
        <v>0</v>
      </c>
      <c r="K9" s="925">
        <f t="shared" ref="K9:K37" si="2">IF(E9=0,0,E9*$H9)</f>
        <v>0</v>
      </c>
      <c r="L9" s="925">
        <f t="shared" ref="L9:L37" si="3">IF(F9=0,0,F9*$H9)</f>
        <v>0</v>
      </c>
      <c r="N9" s="520"/>
      <c r="P9" s="64"/>
      <c r="Q9" s="222"/>
      <c r="R9" s="38"/>
      <c r="S9" s="33"/>
      <c r="T9" s="35"/>
    </row>
    <row r="10" spans="2:20" ht="15" customHeight="1">
      <c r="B10" s="36">
        <v>3</v>
      </c>
      <c r="C10" s="37" t="str">
        <f>'Program Descriptions'!C7</f>
        <v>C&amp;I Prescriptive</v>
      </c>
      <c r="D10" s="266"/>
      <c r="E10" s="266"/>
      <c r="F10" s="267"/>
      <c r="H10" s="924" t="str">
        <f>IF('Planned NTG'!$F$3="No",'Planned NTG'!F8,'Planned NTG'!H8)</f>
        <v/>
      </c>
      <c r="J10" s="925">
        <f t="shared" si="1"/>
        <v>0</v>
      </c>
      <c r="K10" s="925">
        <f t="shared" si="2"/>
        <v>0</v>
      </c>
      <c r="L10" s="925">
        <f t="shared" si="3"/>
        <v>0</v>
      </c>
      <c r="N10" s="520"/>
      <c r="P10" s="64"/>
      <c r="Q10" s="222"/>
      <c r="R10" s="38"/>
      <c r="S10" s="33"/>
      <c r="T10" s="35"/>
    </row>
    <row r="11" spans="2:20" ht="15" customHeight="1">
      <c r="B11" s="36">
        <v>4</v>
      </c>
      <c r="C11" s="37" t="str">
        <f>'Program Descriptions'!C8</f>
        <v>Empty</v>
      </c>
      <c r="D11" s="266"/>
      <c r="E11" s="266"/>
      <c r="F11" s="267"/>
      <c r="H11" s="924" t="str">
        <f>IF('Planned NTG'!$F$3="No",'Planned NTG'!F9,'Planned NTG'!H9)</f>
        <v/>
      </c>
      <c r="J11" s="925">
        <f t="shared" si="1"/>
        <v>0</v>
      </c>
      <c r="K11" s="925">
        <f t="shared" si="2"/>
        <v>0</v>
      </c>
      <c r="L11" s="925">
        <f t="shared" si="3"/>
        <v>0</v>
      </c>
      <c r="N11" s="520"/>
      <c r="P11" s="64"/>
      <c r="Q11" s="222"/>
      <c r="R11" s="38"/>
      <c r="S11" s="33"/>
      <c r="T11" s="35"/>
    </row>
    <row r="12" spans="2:20" ht="15" customHeight="1">
      <c r="B12" s="36">
        <v>5</v>
      </c>
      <c r="C12" s="37" t="str">
        <f>'Program Descriptions'!C9</f>
        <v>Empty</v>
      </c>
      <c r="D12" s="266"/>
      <c r="E12" s="266"/>
      <c r="F12" s="267"/>
      <c r="H12" s="924" t="str">
        <f>IF('Planned NTG'!$F$3="No",'Planned NTG'!F10,'Planned NTG'!H10)</f>
        <v/>
      </c>
      <c r="J12" s="925">
        <f t="shared" si="1"/>
        <v>0</v>
      </c>
      <c r="K12" s="925">
        <f t="shared" si="2"/>
        <v>0</v>
      </c>
      <c r="L12" s="925">
        <f t="shared" si="3"/>
        <v>0</v>
      </c>
      <c r="N12" s="520"/>
      <c r="P12" s="64"/>
      <c r="Q12" s="222"/>
      <c r="R12" s="38"/>
      <c r="S12" s="33"/>
      <c r="T12" s="35"/>
    </row>
    <row r="13" spans="2:20" ht="15" customHeight="1">
      <c r="B13" s="36">
        <v>6</v>
      </c>
      <c r="C13" s="37" t="str">
        <f>'Program Descriptions'!C10</f>
        <v>Empty</v>
      </c>
      <c r="D13" s="266"/>
      <c r="E13" s="266"/>
      <c r="F13" s="267"/>
      <c r="H13" s="924" t="str">
        <f>IF('Planned NTG'!$F$3="No",'Planned NTG'!F11,'Planned NTG'!H11)</f>
        <v/>
      </c>
      <c r="J13" s="925">
        <f t="shared" si="1"/>
        <v>0</v>
      </c>
      <c r="K13" s="925">
        <f t="shared" si="2"/>
        <v>0</v>
      </c>
      <c r="L13" s="925">
        <f t="shared" si="3"/>
        <v>0</v>
      </c>
      <c r="N13" s="520"/>
      <c r="P13" s="64"/>
      <c r="Q13" s="222"/>
      <c r="R13" s="38"/>
      <c r="S13" s="33"/>
      <c r="T13" s="35"/>
    </row>
    <row r="14" spans="2:20" ht="15" customHeight="1">
      <c r="B14" s="36">
        <v>7</v>
      </c>
      <c r="C14" s="37" t="str">
        <f>'Program Descriptions'!C11</f>
        <v>Empty</v>
      </c>
      <c r="D14" s="266"/>
      <c r="E14" s="266"/>
      <c r="F14" s="267"/>
      <c r="H14" s="924" t="str">
        <f>IF('Planned NTG'!$F$3="No",'Planned NTG'!F12,'Planned NTG'!H12)</f>
        <v/>
      </c>
      <c r="J14" s="925">
        <f>IF(D14=0,0,D14*$H14)</f>
        <v>0</v>
      </c>
      <c r="K14" s="925">
        <f t="shared" si="2"/>
        <v>0</v>
      </c>
      <c r="L14" s="925">
        <f t="shared" si="3"/>
        <v>0</v>
      </c>
      <c r="N14" s="520"/>
      <c r="P14" s="64"/>
      <c r="Q14" s="222"/>
      <c r="R14" s="38"/>
      <c r="S14" s="33"/>
      <c r="T14" s="35"/>
    </row>
    <row r="15" spans="2:20" ht="15" customHeight="1">
      <c r="B15" s="36">
        <v>8</v>
      </c>
      <c r="C15" s="37" t="str">
        <f>'Program Descriptions'!C12</f>
        <v>Empty</v>
      </c>
      <c r="D15" s="266"/>
      <c r="E15" s="266"/>
      <c r="F15" s="267"/>
      <c r="H15" s="924" t="str">
        <f>IF('Planned NTG'!$F$3="No",'Planned NTG'!F13,'Planned NTG'!H13)</f>
        <v/>
      </c>
      <c r="J15" s="925">
        <f t="shared" si="1"/>
        <v>0</v>
      </c>
      <c r="K15" s="925">
        <f t="shared" si="2"/>
        <v>0</v>
      </c>
      <c r="L15" s="925">
        <f t="shared" si="3"/>
        <v>0</v>
      </c>
      <c r="N15" s="520"/>
      <c r="P15" s="64"/>
      <c r="Q15" s="222"/>
      <c r="R15" s="38"/>
      <c r="S15" s="33"/>
      <c r="T15" s="35"/>
    </row>
    <row r="16" spans="2:20" ht="15" customHeight="1">
      <c r="B16" s="36">
        <v>9</v>
      </c>
      <c r="C16" s="37" t="str">
        <f>'Program Descriptions'!C13</f>
        <v>Empty</v>
      </c>
      <c r="D16" s="266"/>
      <c r="E16" s="266"/>
      <c r="F16" s="267"/>
      <c r="H16" s="924" t="str">
        <f>IF('Planned NTG'!$F$3="No",'Planned NTG'!F14,'Planned NTG'!H14)</f>
        <v/>
      </c>
      <c r="J16" s="925">
        <f t="shared" si="1"/>
        <v>0</v>
      </c>
      <c r="K16" s="925">
        <f t="shared" si="2"/>
        <v>0</v>
      </c>
      <c r="L16" s="925">
        <f t="shared" si="3"/>
        <v>0</v>
      </c>
      <c r="N16" s="520"/>
      <c r="P16" s="64"/>
      <c r="Q16" s="222"/>
      <c r="R16" s="38"/>
      <c r="S16" s="33"/>
      <c r="T16" s="35"/>
    </row>
    <row r="17" spans="2:20" ht="15" customHeight="1">
      <c r="B17" s="36">
        <v>10</v>
      </c>
      <c r="C17" s="37" t="str">
        <f>'Program Descriptions'!C14</f>
        <v>Empty</v>
      </c>
      <c r="D17" s="266"/>
      <c r="E17" s="266"/>
      <c r="F17" s="267"/>
      <c r="H17" s="924" t="str">
        <f>IF('Planned NTG'!$F$3="No",'Planned NTG'!F15,'Planned NTG'!H15)</f>
        <v/>
      </c>
      <c r="J17" s="925">
        <f t="shared" si="1"/>
        <v>0</v>
      </c>
      <c r="K17" s="925">
        <f t="shared" si="2"/>
        <v>0</v>
      </c>
      <c r="L17" s="925">
        <f t="shared" si="3"/>
        <v>0</v>
      </c>
      <c r="N17" s="520"/>
      <c r="P17" s="64"/>
      <c r="Q17" s="222"/>
      <c r="R17" s="38"/>
      <c r="S17" s="33"/>
      <c r="T17" s="35"/>
    </row>
    <row r="18" spans="2:20" ht="15" customHeight="1">
      <c r="B18" s="36">
        <v>11</v>
      </c>
      <c r="C18" s="37" t="str">
        <f>'Program Descriptions'!C15</f>
        <v>Empty</v>
      </c>
      <c r="D18" s="266"/>
      <c r="E18" s="266"/>
      <c r="F18" s="267"/>
      <c r="H18" s="924" t="str">
        <f>IF('Planned NTG'!$F$3="No",'Planned NTG'!F16,'Planned NTG'!H16)</f>
        <v/>
      </c>
      <c r="J18" s="925">
        <f t="shared" si="1"/>
        <v>0</v>
      </c>
      <c r="K18" s="925">
        <f t="shared" si="2"/>
        <v>0</v>
      </c>
      <c r="L18" s="925">
        <f t="shared" si="3"/>
        <v>0</v>
      </c>
      <c r="N18" s="520"/>
      <c r="P18" s="64"/>
      <c r="Q18" s="222"/>
      <c r="R18" s="38"/>
      <c r="S18" s="33"/>
      <c r="T18" s="35"/>
    </row>
    <row r="19" spans="2:20" ht="15" customHeight="1">
      <c r="B19" s="36">
        <v>12</v>
      </c>
      <c r="C19" s="37" t="str">
        <f>'Program Descriptions'!C16</f>
        <v>Empty</v>
      </c>
      <c r="D19" s="266"/>
      <c r="E19" s="266"/>
      <c r="F19" s="267"/>
      <c r="H19" s="924" t="str">
        <f>IF('Planned NTG'!$F$3="No",'Planned NTG'!F17,'Planned NTG'!H17)</f>
        <v/>
      </c>
      <c r="J19" s="925">
        <f t="shared" si="1"/>
        <v>0</v>
      </c>
      <c r="K19" s="925">
        <f t="shared" si="2"/>
        <v>0</v>
      </c>
      <c r="L19" s="925">
        <f t="shared" si="3"/>
        <v>0</v>
      </c>
      <c r="N19" s="520"/>
      <c r="P19" s="64"/>
      <c r="Q19" s="222"/>
      <c r="R19" s="38"/>
      <c r="S19" s="33"/>
      <c r="T19" s="35"/>
    </row>
    <row r="20" spans="2:20" ht="15" customHeight="1">
      <c r="B20" s="36">
        <v>13</v>
      </c>
      <c r="C20" s="37" t="str">
        <f>'Program Descriptions'!C17</f>
        <v>Empty</v>
      </c>
      <c r="D20" s="266"/>
      <c r="E20" s="266"/>
      <c r="F20" s="267"/>
      <c r="H20" s="924" t="str">
        <f>IF('Planned NTG'!$F$3="No",'Planned NTG'!F18,'Planned NTG'!H18)</f>
        <v/>
      </c>
      <c r="J20" s="925">
        <f t="shared" si="1"/>
        <v>0</v>
      </c>
      <c r="K20" s="925">
        <f t="shared" si="2"/>
        <v>0</v>
      </c>
      <c r="L20" s="925">
        <f t="shared" si="3"/>
        <v>0</v>
      </c>
      <c r="N20" s="520"/>
      <c r="P20" s="64"/>
      <c r="Q20" s="222"/>
      <c r="R20" s="38"/>
      <c r="S20" s="33"/>
      <c r="T20" s="35"/>
    </row>
    <row r="21" spans="2:20" ht="15" customHeight="1">
      <c r="B21" s="36">
        <v>14</v>
      </c>
      <c r="C21" s="37" t="str">
        <f>'Program Descriptions'!C18</f>
        <v>Empty</v>
      </c>
      <c r="D21" s="266"/>
      <c r="E21" s="266"/>
      <c r="F21" s="267"/>
      <c r="H21" s="924" t="str">
        <f>IF('Planned NTG'!$F$3="No",'Planned NTG'!F19,'Planned NTG'!H19)</f>
        <v/>
      </c>
      <c r="J21" s="925">
        <f t="shared" si="1"/>
        <v>0</v>
      </c>
      <c r="K21" s="925">
        <f t="shared" si="2"/>
        <v>0</v>
      </c>
      <c r="L21" s="925">
        <f t="shared" si="3"/>
        <v>0</v>
      </c>
      <c r="N21" s="520"/>
      <c r="P21" s="64"/>
      <c r="Q21" s="222"/>
      <c r="R21" s="38"/>
      <c r="S21" s="33"/>
      <c r="T21" s="35"/>
    </row>
    <row r="22" spans="2:20" ht="15" customHeight="1">
      <c r="B22" s="36">
        <v>15</v>
      </c>
      <c r="C22" s="37" t="str">
        <f>'Program Descriptions'!C19</f>
        <v>Empty</v>
      </c>
      <c r="D22" s="266"/>
      <c r="E22" s="266"/>
      <c r="F22" s="267"/>
      <c r="H22" s="924" t="str">
        <f>IF('Planned NTG'!$F$3="No",'Planned NTG'!F20,'Planned NTG'!H20)</f>
        <v/>
      </c>
      <c r="J22" s="925">
        <f t="shared" si="1"/>
        <v>0</v>
      </c>
      <c r="K22" s="925">
        <f t="shared" si="2"/>
        <v>0</v>
      </c>
      <c r="L22" s="925">
        <f t="shared" si="3"/>
        <v>0</v>
      </c>
      <c r="N22" s="520"/>
      <c r="P22" s="64"/>
      <c r="Q22" s="222"/>
      <c r="R22" s="38"/>
      <c r="S22" s="33"/>
      <c r="T22" s="35"/>
    </row>
    <row r="23" spans="2:20" ht="15" customHeight="1">
      <c r="B23" s="36">
        <v>16</v>
      </c>
      <c r="C23" s="37" t="str">
        <f>'Program Descriptions'!C20</f>
        <v>Empty</v>
      </c>
      <c r="D23" s="266"/>
      <c r="E23" s="266"/>
      <c r="F23" s="267"/>
      <c r="H23" s="924" t="str">
        <f>IF('Planned NTG'!$F$3="No",'Planned NTG'!F21,'Planned NTG'!H21)</f>
        <v/>
      </c>
      <c r="J23" s="925">
        <f t="shared" si="1"/>
        <v>0</v>
      </c>
      <c r="K23" s="925">
        <f t="shared" si="2"/>
        <v>0</v>
      </c>
      <c r="L23" s="925">
        <f t="shared" si="3"/>
        <v>0</v>
      </c>
      <c r="N23" s="520"/>
      <c r="P23" s="64"/>
      <c r="Q23" s="222"/>
      <c r="R23" s="38"/>
      <c r="S23" s="33"/>
      <c r="T23" s="35"/>
    </row>
    <row r="24" spans="2:20" ht="15" customHeight="1">
      <c r="B24" s="36">
        <v>17</v>
      </c>
      <c r="C24" s="37" t="str">
        <f>'Program Descriptions'!C21</f>
        <v>Empty</v>
      </c>
      <c r="D24" s="266"/>
      <c r="E24" s="266"/>
      <c r="F24" s="267"/>
      <c r="H24" s="924" t="str">
        <f>IF('Planned NTG'!$F$3="No",'Planned NTG'!F22,'Planned NTG'!H22)</f>
        <v/>
      </c>
      <c r="J24" s="925">
        <f t="shared" si="1"/>
        <v>0</v>
      </c>
      <c r="K24" s="925">
        <f t="shared" si="2"/>
        <v>0</v>
      </c>
      <c r="L24" s="925">
        <f t="shared" si="3"/>
        <v>0</v>
      </c>
      <c r="N24" s="520"/>
      <c r="P24" s="64"/>
      <c r="Q24" s="222"/>
      <c r="R24" s="38"/>
      <c r="S24" s="33"/>
      <c r="T24" s="35"/>
    </row>
    <row r="25" spans="2:20" ht="15" customHeight="1">
      <c r="B25" s="36">
        <v>18</v>
      </c>
      <c r="C25" s="37" t="str">
        <f>'Program Descriptions'!C22</f>
        <v>Empty</v>
      </c>
      <c r="D25" s="266"/>
      <c r="E25" s="266"/>
      <c r="F25" s="267"/>
      <c r="H25" s="924" t="str">
        <f>IF('Planned NTG'!$F$3="No",'Planned NTG'!F23,'Planned NTG'!H23)</f>
        <v/>
      </c>
      <c r="J25" s="925">
        <f t="shared" si="1"/>
        <v>0</v>
      </c>
      <c r="K25" s="925">
        <f t="shared" si="2"/>
        <v>0</v>
      </c>
      <c r="L25" s="925">
        <f t="shared" si="3"/>
        <v>0</v>
      </c>
      <c r="N25" s="520"/>
      <c r="P25" s="64"/>
      <c r="Q25" s="222"/>
      <c r="R25" s="38"/>
      <c r="S25" s="33"/>
      <c r="T25" s="35"/>
    </row>
    <row r="26" spans="2:20" ht="15" customHeight="1">
      <c r="B26" s="36">
        <v>19</v>
      </c>
      <c r="C26" s="37" t="str">
        <f>'Program Descriptions'!C23</f>
        <v>Empty</v>
      </c>
      <c r="D26" s="266"/>
      <c r="E26" s="266"/>
      <c r="F26" s="267"/>
      <c r="H26" s="924" t="str">
        <f>IF('Planned NTG'!$F$3="No",'Planned NTG'!F24,'Planned NTG'!H24)</f>
        <v/>
      </c>
      <c r="J26" s="925">
        <f t="shared" si="1"/>
        <v>0</v>
      </c>
      <c r="K26" s="925">
        <f t="shared" si="2"/>
        <v>0</v>
      </c>
      <c r="L26" s="925">
        <f t="shared" si="3"/>
        <v>0</v>
      </c>
      <c r="N26" s="520"/>
      <c r="P26" s="64"/>
      <c r="Q26" s="222"/>
      <c r="R26" s="38"/>
      <c r="S26" s="33"/>
      <c r="T26" s="35"/>
    </row>
    <row r="27" spans="2:20" ht="15" customHeight="1">
      <c r="B27" s="36">
        <v>20</v>
      </c>
      <c r="C27" s="37" t="str">
        <f>'Program Descriptions'!C24</f>
        <v>Empty</v>
      </c>
      <c r="D27" s="266"/>
      <c r="E27" s="266"/>
      <c r="F27" s="267"/>
      <c r="H27" s="924" t="str">
        <f>IF('Planned NTG'!$F$3="No",'Planned NTG'!F25,'Planned NTG'!H25)</f>
        <v/>
      </c>
      <c r="J27" s="925">
        <f t="shared" si="1"/>
        <v>0</v>
      </c>
      <c r="K27" s="925">
        <f t="shared" si="2"/>
        <v>0</v>
      </c>
      <c r="L27" s="925">
        <f t="shared" si="3"/>
        <v>0</v>
      </c>
      <c r="N27" s="520"/>
      <c r="P27" s="64"/>
      <c r="Q27" s="222"/>
      <c r="R27" s="38"/>
      <c r="S27" s="33"/>
      <c r="T27" s="35"/>
    </row>
    <row r="28" spans="2:20" ht="15" customHeight="1">
      <c r="B28" s="36">
        <v>21</v>
      </c>
      <c r="C28" s="37" t="str">
        <f>'Program Descriptions'!C25</f>
        <v>Empty</v>
      </c>
      <c r="D28" s="266"/>
      <c r="E28" s="266"/>
      <c r="F28" s="267"/>
      <c r="H28" s="924" t="str">
        <f>IF('Planned NTG'!$F$3="No",'Planned NTG'!F26,'Planned NTG'!H26)</f>
        <v/>
      </c>
      <c r="J28" s="925">
        <f t="shared" si="1"/>
        <v>0</v>
      </c>
      <c r="K28" s="925">
        <f t="shared" si="2"/>
        <v>0</v>
      </c>
      <c r="L28" s="925">
        <f t="shared" si="3"/>
        <v>0</v>
      </c>
      <c r="N28" s="520"/>
      <c r="P28" s="64"/>
      <c r="Q28" s="222"/>
      <c r="R28" s="38"/>
      <c r="S28" s="33"/>
      <c r="T28" s="35"/>
    </row>
    <row r="29" spans="2:20" ht="15" customHeight="1">
      <c r="B29" s="36">
        <v>22</v>
      </c>
      <c r="C29" s="37" t="str">
        <f>'Program Descriptions'!C26</f>
        <v>Empty</v>
      </c>
      <c r="D29" s="266"/>
      <c r="E29" s="266"/>
      <c r="F29" s="267"/>
      <c r="H29" s="924" t="str">
        <f>IF('Planned NTG'!$F$3="No",'Planned NTG'!F27,'Planned NTG'!H27)</f>
        <v/>
      </c>
      <c r="J29" s="925">
        <f t="shared" si="1"/>
        <v>0</v>
      </c>
      <c r="K29" s="925">
        <f t="shared" si="2"/>
        <v>0</v>
      </c>
      <c r="L29" s="925">
        <f t="shared" si="3"/>
        <v>0</v>
      </c>
      <c r="N29" s="520"/>
      <c r="P29" s="64"/>
      <c r="Q29" s="222"/>
      <c r="R29" s="38"/>
      <c r="S29" s="33"/>
      <c r="T29" s="35"/>
    </row>
    <row r="30" spans="2:20" ht="15" customHeight="1">
      <c r="B30" s="36">
        <v>23</v>
      </c>
      <c r="C30" s="37" t="str">
        <f>'Program Descriptions'!C27</f>
        <v>Empty</v>
      </c>
      <c r="D30" s="266"/>
      <c r="E30" s="266"/>
      <c r="F30" s="267"/>
      <c r="H30" s="924" t="str">
        <f>IF('Planned NTG'!$F$3="No",'Planned NTG'!F28,'Planned NTG'!H28)</f>
        <v/>
      </c>
      <c r="J30" s="925">
        <f t="shared" si="1"/>
        <v>0</v>
      </c>
      <c r="K30" s="925">
        <f t="shared" si="2"/>
        <v>0</v>
      </c>
      <c r="L30" s="925">
        <f t="shared" si="3"/>
        <v>0</v>
      </c>
      <c r="N30" s="520"/>
      <c r="P30" s="64"/>
      <c r="Q30" s="222"/>
      <c r="R30" s="38"/>
      <c r="S30" s="33"/>
      <c r="T30" s="35"/>
    </row>
    <row r="31" spans="2:20" ht="15" customHeight="1">
      <c r="B31" s="36">
        <v>24</v>
      </c>
      <c r="C31" s="37" t="str">
        <f>'Program Descriptions'!C28</f>
        <v>Empty</v>
      </c>
      <c r="D31" s="266"/>
      <c r="E31" s="266"/>
      <c r="F31" s="267"/>
      <c r="H31" s="924" t="str">
        <f>IF('Planned NTG'!$F$3="No",'Planned NTG'!F29,'Planned NTG'!H29)</f>
        <v/>
      </c>
      <c r="J31" s="925">
        <f t="shared" si="1"/>
        <v>0</v>
      </c>
      <c r="K31" s="925">
        <f t="shared" si="2"/>
        <v>0</v>
      </c>
      <c r="L31" s="925">
        <f t="shared" si="3"/>
        <v>0</v>
      </c>
      <c r="N31" s="520"/>
      <c r="P31" s="64"/>
      <c r="Q31" s="222"/>
      <c r="R31" s="38"/>
      <c r="S31" s="33"/>
      <c r="T31" s="35"/>
    </row>
    <row r="32" spans="2:20" ht="15" customHeight="1">
      <c r="B32" s="36">
        <v>25</v>
      </c>
      <c r="C32" s="37" t="str">
        <f>'Program Descriptions'!C29</f>
        <v>Empty</v>
      </c>
      <c r="D32" s="266"/>
      <c r="E32" s="266"/>
      <c r="F32" s="267"/>
      <c r="H32" s="924" t="str">
        <f>IF('Planned NTG'!$F$3="No",'Planned NTG'!F30,'Planned NTG'!H30)</f>
        <v/>
      </c>
      <c r="J32" s="925">
        <f t="shared" si="1"/>
        <v>0</v>
      </c>
      <c r="K32" s="925">
        <f t="shared" si="2"/>
        <v>0</v>
      </c>
      <c r="L32" s="925">
        <f t="shared" si="3"/>
        <v>0</v>
      </c>
      <c r="N32" s="520"/>
      <c r="P32" s="64"/>
      <c r="Q32" s="222"/>
      <c r="R32" s="38"/>
      <c r="S32" s="33"/>
      <c r="T32" s="35"/>
    </row>
    <row r="33" spans="2:20" ht="15" customHeight="1">
      <c r="B33" s="36">
        <v>26</v>
      </c>
      <c r="C33" s="37" t="str">
        <f>'Program Descriptions'!C30</f>
        <v>Empty</v>
      </c>
      <c r="D33" s="266"/>
      <c r="E33" s="266"/>
      <c r="F33" s="267"/>
      <c r="H33" s="924" t="str">
        <f>IF('Planned NTG'!$F$3="No",'Planned NTG'!F31,'Planned NTG'!H31)</f>
        <v/>
      </c>
      <c r="J33" s="925">
        <f t="shared" si="1"/>
        <v>0</v>
      </c>
      <c r="K33" s="925">
        <f t="shared" si="2"/>
        <v>0</v>
      </c>
      <c r="L33" s="925">
        <f t="shared" si="3"/>
        <v>0</v>
      </c>
      <c r="N33" s="520"/>
      <c r="P33" s="64"/>
      <c r="Q33" s="222"/>
      <c r="R33" s="38"/>
      <c r="S33" s="33"/>
      <c r="T33" s="35"/>
    </row>
    <row r="34" spans="2:20" ht="15" customHeight="1">
      <c r="B34" s="36">
        <v>27</v>
      </c>
      <c r="C34" s="37" t="str">
        <f>'Program Descriptions'!C31</f>
        <v>Empty</v>
      </c>
      <c r="D34" s="266"/>
      <c r="E34" s="266"/>
      <c r="F34" s="267"/>
      <c r="H34" s="924" t="str">
        <f>IF('Planned NTG'!$F$3="No",'Planned NTG'!F32,'Planned NTG'!H32)</f>
        <v/>
      </c>
      <c r="J34" s="925">
        <f t="shared" si="1"/>
        <v>0</v>
      </c>
      <c r="K34" s="925">
        <f t="shared" si="2"/>
        <v>0</v>
      </c>
      <c r="L34" s="925">
        <f t="shared" si="3"/>
        <v>0</v>
      </c>
      <c r="N34" s="520"/>
      <c r="P34" s="64"/>
      <c r="Q34" s="222"/>
      <c r="R34" s="38"/>
      <c r="S34" s="33"/>
      <c r="T34" s="35"/>
    </row>
    <row r="35" spans="2:20" ht="15" customHeight="1">
      <c r="B35" s="36">
        <v>28</v>
      </c>
      <c r="C35" s="37" t="str">
        <f>'Program Descriptions'!C32</f>
        <v>Empty</v>
      </c>
      <c r="D35" s="266"/>
      <c r="E35" s="266"/>
      <c r="F35" s="267"/>
      <c r="H35" s="924" t="str">
        <f>IF('Planned NTG'!$F$3="No",'Planned NTG'!F33,'Planned NTG'!H33)</f>
        <v/>
      </c>
      <c r="J35" s="925">
        <f t="shared" si="1"/>
        <v>0</v>
      </c>
      <c r="K35" s="925">
        <f t="shared" si="2"/>
        <v>0</v>
      </c>
      <c r="L35" s="925">
        <f t="shared" si="3"/>
        <v>0</v>
      </c>
      <c r="N35" s="520"/>
      <c r="P35" s="64"/>
      <c r="Q35" s="222"/>
      <c r="R35" s="38"/>
      <c r="S35" s="33"/>
      <c r="T35" s="35"/>
    </row>
    <row r="36" spans="2:20" ht="15" customHeight="1">
      <c r="B36" s="36">
        <v>29</v>
      </c>
      <c r="C36" s="37" t="str">
        <f>'Program Descriptions'!C33</f>
        <v>Empty</v>
      </c>
      <c r="D36" s="266"/>
      <c r="E36" s="266"/>
      <c r="F36" s="267"/>
      <c r="H36" s="924" t="str">
        <f>IF('Planned NTG'!$F$3="No",'Planned NTG'!F34,'Planned NTG'!H34)</f>
        <v/>
      </c>
      <c r="J36" s="925">
        <f t="shared" si="1"/>
        <v>0</v>
      </c>
      <c r="K36" s="925">
        <f t="shared" si="2"/>
        <v>0</v>
      </c>
      <c r="L36" s="925">
        <f t="shared" si="3"/>
        <v>0</v>
      </c>
      <c r="N36" s="520"/>
      <c r="P36" s="64"/>
      <c r="Q36" s="222"/>
      <c r="R36" s="38"/>
      <c r="S36" s="33"/>
      <c r="T36" s="35"/>
    </row>
    <row r="37" spans="2:20" ht="15" customHeight="1" thickBot="1">
      <c r="B37" s="36">
        <v>30</v>
      </c>
      <c r="C37" s="37" t="str">
        <f>'Program Descriptions'!C34</f>
        <v>Empty</v>
      </c>
      <c r="D37" s="266"/>
      <c r="E37" s="266"/>
      <c r="F37" s="267"/>
      <c r="H37" s="924" t="str">
        <f>IF('Planned NTG'!$F$3="No",'Planned NTG'!F35,'Planned NTG'!H35)</f>
        <v/>
      </c>
      <c r="J37" s="925">
        <f t="shared" si="1"/>
        <v>0</v>
      </c>
      <c r="K37" s="925">
        <f t="shared" si="2"/>
        <v>0</v>
      </c>
      <c r="L37" s="925">
        <f t="shared" si="3"/>
        <v>0</v>
      </c>
      <c r="N37" s="520"/>
      <c r="P37" s="64"/>
      <c r="Q37" s="222"/>
      <c r="R37" s="38"/>
      <c r="S37" s="33"/>
      <c r="T37" s="35"/>
    </row>
    <row r="38" spans="2:20" ht="15" customHeight="1">
      <c r="B38" s="36"/>
      <c r="C38" s="49" t="s">
        <v>28</v>
      </c>
      <c r="D38" s="268">
        <f>SUM(D8:D37)</f>
        <v>34</v>
      </c>
      <c r="E38" s="268">
        <f>SUM(E8:E37)</f>
        <v>250</v>
      </c>
      <c r="F38" s="268">
        <f>SUM(F8:F37)</f>
        <v>2500</v>
      </c>
      <c r="J38" s="65">
        <f>SUM(J8:J37)</f>
        <v>30.6</v>
      </c>
      <c r="K38" s="65">
        <f>SUM(K8:K37)</f>
        <v>225</v>
      </c>
      <c r="L38" s="65">
        <f>SUM(L8:L37)</f>
        <v>2250</v>
      </c>
      <c r="P38" s="65"/>
      <c r="Q38" s="65"/>
      <c r="R38" s="65"/>
      <c r="S38" s="33"/>
      <c r="T38" s="35"/>
    </row>
    <row r="39" spans="2:20" ht="15" customHeight="1">
      <c r="B39" s="36"/>
      <c r="C39" s="49"/>
      <c r="D39" s="46"/>
      <c r="E39" s="46"/>
      <c r="F39" s="46"/>
      <c r="G39" s="46"/>
      <c r="H39" s="46"/>
      <c r="I39" s="46"/>
      <c r="J39" s="46"/>
      <c r="K39" s="46"/>
      <c r="L39" s="46"/>
      <c r="M39" s="46"/>
      <c r="N39" s="46"/>
      <c r="O39" s="46"/>
      <c r="P39" s="33"/>
      <c r="Q39" s="33"/>
      <c r="R39" s="33"/>
      <c r="S39" s="33"/>
      <c r="T39" s="35"/>
    </row>
    <row r="40" spans="2:20" ht="15" customHeight="1">
      <c r="B40" s="39"/>
      <c r="C40" s="40"/>
      <c r="D40" s="40"/>
      <c r="E40" s="40"/>
      <c r="F40" s="40"/>
      <c r="G40" s="40"/>
      <c r="H40" s="40"/>
      <c r="I40" s="40"/>
      <c r="J40" s="40"/>
      <c r="K40" s="40"/>
      <c r="L40" s="40"/>
      <c r="M40" s="40"/>
      <c r="N40" s="40"/>
      <c r="O40" s="40"/>
      <c r="P40" s="40"/>
      <c r="Q40" s="40"/>
      <c r="R40" s="40"/>
      <c r="S40" s="40"/>
      <c r="T40" s="41"/>
    </row>
    <row r="41" spans="2:20" s="33" customFormat="1" ht="15" customHeight="1">
      <c r="B41" s="1209" t="s">
        <v>673</v>
      </c>
      <c r="C41" s="1209"/>
      <c r="D41" s="1209"/>
      <c r="E41" s="1209"/>
      <c r="F41" s="666" t="str">
        <f>IF(Site_or_SitePlusLosses=1,"site",IF(Site_or_SitePlusLosses=2,"site plus T&amp;D losses between the site and power plant","Did not answer the question"))</f>
        <v>site</v>
      </c>
    </row>
    <row r="42" spans="2:20" ht="15" customHeight="1">
      <c r="B42" s="33"/>
      <c r="C42" s="666" t="str">
        <f>IF(Naturally_Occurring=1,"The reported gross savings values account for naturally occuring energy savings",IF(Naturally_Occurring=0,"The reported gross savings values do not account for naturally occuring energy savings",""))</f>
        <v/>
      </c>
      <c r="D42" s="33"/>
      <c r="E42" s="33"/>
      <c r="F42" s="33"/>
      <c r="G42" s="33"/>
      <c r="H42" s="33"/>
      <c r="I42" s="33"/>
      <c r="J42" s="33"/>
      <c r="K42" s="33"/>
      <c r="L42" s="33"/>
      <c r="M42" s="33"/>
      <c r="N42" s="33"/>
      <c r="O42" s="33"/>
      <c r="P42" s="33"/>
      <c r="Q42" s="33"/>
      <c r="R42" s="33"/>
      <c r="S42" s="33"/>
      <c r="T42" s="33"/>
    </row>
    <row r="43" spans="2:20" ht="15" customHeight="1">
      <c r="B43" s="33"/>
      <c r="C43" s="33"/>
      <c r="D43" s="33"/>
      <c r="E43" s="33"/>
      <c r="F43" s="33"/>
      <c r="G43" s="33"/>
      <c r="H43" s="33"/>
      <c r="I43" s="33"/>
      <c r="J43" s="33"/>
      <c r="K43" s="33"/>
      <c r="L43" s="33"/>
      <c r="M43" s="33"/>
      <c r="N43" s="33"/>
      <c r="O43" s="33"/>
      <c r="P43" s="33"/>
      <c r="Q43" s="33"/>
      <c r="R43" s="33"/>
      <c r="S43" s="33"/>
      <c r="T43" s="33"/>
    </row>
    <row r="44" spans="2:20" ht="15" customHeight="1">
      <c r="B44" s="33"/>
      <c r="C44" s="33"/>
      <c r="D44" s="33"/>
      <c r="E44" s="33"/>
      <c r="F44" s="33"/>
      <c r="G44" s="33"/>
      <c r="H44" s="33"/>
      <c r="I44" s="33"/>
      <c r="J44" s="33"/>
      <c r="K44" s="33"/>
      <c r="L44" s="33"/>
      <c r="M44" s="33"/>
      <c r="N44" s="33"/>
      <c r="O44" s="33"/>
      <c r="P44" s="33"/>
      <c r="Q44" s="33"/>
      <c r="R44" s="33"/>
      <c r="S44" s="33"/>
      <c r="T44" s="33"/>
    </row>
    <row r="45" spans="2:20" ht="15" customHeight="1"/>
    <row r="46" spans="2:20" ht="15" customHeight="1"/>
    <row r="47" spans="2:20" ht="15" customHeight="1"/>
    <row r="48" spans="2:20"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sheetProtection password="C96F" sheet="1" objects="1" scenarios="1" formatRows="0"/>
  <mergeCells count="2">
    <mergeCell ref="D5:F5"/>
    <mergeCell ref="B41:E41"/>
  </mergeCell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R8:R37</xm:sqref>
        </x14:dataValidation>
      </x14:dataValidations>
    </ext>
  </extLst>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3"/>
  <dimension ref="A1:I37"/>
  <sheetViews>
    <sheetView showGridLines="0" showRowColHeaders="0" workbookViewId="0">
      <pane ySplit="3" topLeftCell="A4" activePane="bottomLeft" state="frozen"/>
      <selection activeCell="H6" sqref="H6:L6"/>
      <selection pane="bottomLeft" activeCell="C10" sqref="C10"/>
    </sheetView>
  </sheetViews>
  <sheetFormatPr defaultColWidth="9.33203125" defaultRowHeight="13.8"/>
  <cols>
    <col min="1" max="1" width="1" style="424" customWidth="1"/>
    <col min="2" max="2" width="17.44140625" style="424" customWidth="1"/>
    <col min="3" max="3" width="14.33203125" style="424" customWidth="1"/>
    <col min="4" max="4" width="11" style="424" customWidth="1"/>
    <col min="5" max="5" width="13.5546875" style="424" bestFit="1" customWidth="1"/>
    <col min="6" max="6" width="1.33203125" style="424" customWidth="1"/>
    <col min="7" max="16384" width="9.33203125" style="424"/>
  </cols>
  <sheetData>
    <row r="1" spans="1:6" ht="38.25" customHeight="1"/>
    <row r="2" spans="1:6" ht="4.5" customHeight="1" thickBot="1"/>
    <row r="3" spans="1:6" ht="20.25" customHeight="1" thickBot="1">
      <c r="B3" s="1402" t="s">
        <v>777</v>
      </c>
      <c r="C3" s="1404"/>
      <c r="D3" s="283" t="s">
        <v>99</v>
      </c>
    </row>
    <row r="4" spans="1:6" ht="15.75" customHeight="1" thickBot="1"/>
    <row r="5" spans="1:6" ht="23.4" thickBot="1">
      <c r="B5" s="1385" t="str">
        <f>B3</f>
        <v>Residential New Construction (example)</v>
      </c>
      <c r="C5" s="1386"/>
      <c r="D5" s="1386"/>
      <c r="E5" s="1386"/>
    </row>
    <row r="6" spans="1:6" ht="4.5" customHeight="1">
      <c r="B6" s="155"/>
      <c r="C6" s="33"/>
      <c r="D6" s="33"/>
      <c r="E6" s="33"/>
    </row>
    <row r="7" spans="1:6">
      <c r="B7" s="156"/>
      <c r="C7" s="673" t="s">
        <v>711</v>
      </c>
      <c r="D7" s="1405" t="str">
        <f>"Gross Energy Savings ("&amp;Titles!F13&amp;")"</f>
        <v>Gross Energy Savings (MWh)</v>
      </c>
      <c r="E7" s="1409" t="s">
        <v>34</v>
      </c>
    </row>
    <row r="8" spans="1:6" ht="17.25" customHeight="1">
      <c r="A8" s="7"/>
      <c r="B8" s="157" t="s">
        <v>100</v>
      </c>
      <c r="C8" s="157" t="s">
        <v>59</v>
      </c>
      <c r="D8" s="157" t="s">
        <v>325</v>
      </c>
      <c r="E8" s="389" t="s">
        <v>325</v>
      </c>
      <c r="F8" s="7"/>
    </row>
    <row r="9" spans="1:6" ht="20.100000000000001" customHeight="1">
      <c r="B9" s="158" t="str">
        <f>"Program Year "&amp;Titles!F2-2</f>
        <v>Program Year 2012</v>
      </c>
      <c r="C9" s="158">
        <f ca="1">INDEX((Historical_Data_Summary,Historical_Data_No_Net_Summary),MATCH($B$3,Prg_Names_Reordered,0)+1,2,NTG)</f>
        <v>90000</v>
      </c>
      <c r="D9" s="671">
        <f ca="1">INDEX((Historical_Data_Summary,Historical_Data_No_Net_Summary),MATCH($B$3,Prg_Names_Reordered,0)+1,6,NTG)</f>
        <v>250</v>
      </c>
      <c r="E9" s="671">
        <f ca="1">INDEX((Historical_Data_Summary,Historical_Data_No_Net_Summary),MATCH($B$3,Prg_Names_Reordered,0)+1,30,NTG)</f>
        <v>220</v>
      </c>
      <c r="F9" s="7"/>
    </row>
    <row r="10" spans="1:6" ht="20.100000000000001" customHeight="1">
      <c r="B10" s="158" t="str">
        <f>"Program Year "&amp;Titles!F2-1</f>
        <v>Program Year 2013</v>
      </c>
      <c r="C10" s="158">
        <f ca="1">INDEX((Historical_Data_Summary,Historical_Data_No_Net_Summary),MATCH($B$3,Prg_Names_Reordered,0)+1,4,NTG)</f>
        <v>105000</v>
      </c>
      <c r="D10" s="671">
        <f ca="1">INDEX((Historical_Data_Summary,Historical_Data_No_Net_Summary),MATCH($B$3,Prg_Names_Reordered,0)+1,8,NTG)</f>
        <v>250</v>
      </c>
      <c r="E10" s="671">
        <f ca="1">INDEX((Historical_Data_Summary,Historical_Data_No_Net_Summary),MATCH($B$3,Prg_Names_Reordered,0)+1,33,NTG)</f>
        <v>220</v>
      </c>
      <c r="F10" s="7"/>
    </row>
    <row r="11" spans="1:6" ht="20.100000000000001" customHeight="1">
      <c r="B11" s="161" t="str">
        <f>"Program Year "&amp;Titles!F2</f>
        <v>Program Year 2014</v>
      </c>
      <c r="C11" s="161">
        <f ca="1">VLOOKUP($B$3,'Reordered Data'!$C$39:$X$69,22,FALSE)</f>
        <v>156400</v>
      </c>
      <c r="D11" s="463">
        <f ca="1">VLOOKUP($B$3,Tables!$B$83:$AI$113,7,FALSE)</f>
        <v>258</v>
      </c>
      <c r="E11" s="463">
        <f ca="1">VLOOKUP($B$3,Tables!$B$83:$AI$113,17,FALSE)</f>
        <v>500</v>
      </c>
      <c r="F11" s="7"/>
    </row>
    <row r="30" spans="2:9" ht="15" customHeight="1">
      <c r="B30" s="1191" t="s">
        <v>673</v>
      </c>
      <c r="C30" s="1191"/>
      <c r="D30" s="1191"/>
      <c r="E30" s="1191"/>
      <c r="F30" s="1191"/>
      <c r="G30" s="1191"/>
      <c r="H30" s="1191"/>
      <c r="I30" s="666" t="str">
        <f>IF(Site_or_SitePlusLosses=1,"site",IF(Site_or_SitePlusLosses=2,"site plus T&amp;D losses between the site and power plant","Did not answer the question"))</f>
        <v>site</v>
      </c>
    </row>
    <row r="31" spans="2:9" ht="15" customHeight="1">
      <c r="B31" s="666" t="str">
        <f>IF(Naturally_Occurring=1,"The reported gross savings values account for naturally occuring energy savings",IF(Naturally_Occurring=0,"The reported gross savings values do not account for naturally occuring energy savings",""))</f>
        <v/>
      </c>
    </row>
    <row r="32" spans="2:9" ht="15" customHeight="1"/>
    <row r="37" ht="15" customHeight="1"/>
  </sheetData>
  <sheetProtection password="C96F" sheet="1" objects="1" scenarios="1"/>
  <mergeCells count="5">
    <mergeCell ref="B3:C3"/>
    <mergeCell ref="B5:E5"/>
    <mergeCell ref="D7"/>
    <mergeCell ref="E7"/>
    <mergeCell ref="B30:H30"/>
  </mergeCells>
  <pageMargins left="0.3" right="0.3" top="0.75" bottom="0.75" header="0.3" footer="0.3"/>
  <pageSetup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'Program Descriptions'!#REF!</xm:f>
          </x14:formula1>
          <xm:sqref>C3</xm:sqref>
        </x14:dataValidation>
        <x14:dataValidation type="list" allowBlank="1" showInputMessage="1" showErrorMessage="1">
          <x14:formula1>
            <xm:f>'Program Descriptions'!C5:C34</xm:f>
          </x14:formula1>
          <xm:sqref>B3</xm:sqref>
        </x14:dataValidation>
      </x14:dataValidations>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X22"/>
  <sheetViews>
    <sheetView showGridLines="0" showRowColHeaders="0" workbookViewId="0">
      <pane ySplit="1" topLeftCell="A2" activePane="bottomLeft" state="frozen"/>
      <selection pane="bottomLeft"/>
    </sheetView>
  </sheetViews>
  <sheetFormatPr defaultColWidth="9.33203125" defaultRowHeight="13.8"/>
  <cols>
    <col min="1" max="1" width="1" style="3" customWidth="1"/>
    <col min="2" max="2" width="9.44140625" style="3" customWidth="1"/>
    <col min="3" max="3" width="1" style="3" customWidth="1"/>
    <col min="4" max="4" width="12.33203125" style="3" customWidth="1"/>
    <col min="5" max="5" width="12" style="3" bestFit="1" customWidth="1"/>
    <col min="6" max="6" width="7.6640625" style="3" customWidth="1"/>
    <col min="7" max="7" width="11" style="3" customWidth="1"/>
    <col min="8" max="8" width="7.6640625" style="3" customWidth="1"/>
    <col min="9" max="9" width="1" style="3" customWidth="1"/>
    <col min="10" max="10" width="12.33203125" style="424" customWidth="1"/>
    <col min="11" max="11" width="11" style="424" customWidth="1"/>
    <col min="12" max="12" width="7.6640625" style="424" customWidth="1"/>
    <col min="13" max="13" width="8.5546875" style="424" bestFit="1" customWidth="1"/>
    <col min="14" max="14" width="7.6640625" style="424" customWidth="1"/>
    <col min="15" max="15" width="11" style="424" customWidth="1"/>
    <col min="16" max="16" width="7.6640625" style="424" customWidth="1"/>
    <col min="17" max="17" width="1" style="424" customWidth="1"/>
    <col min="18" max="18" width="11" style="3" customWidth="1"/>
    <col min="19" max="19" width="7.6640625" style="3" customWidth="1"/>
    <col min="20" max="20" width="8.5546875" style="3" bestFit="1" customWidth="1"/>
    <col min="21" max="21" width="7.6640625" style="3" customWidth="1"/>
    <col min="22" max="22" width="11" style="3" customWidth="1"/>
    <col min="23" max="23" width="7.6640625" style="3" customWidth="1"/>
    <col min="24" max="24" width="1.33203125" style="3" customWidth="1"/>
    <col min="25" max="16384" width="9.33203125" style="3"/>
  </cols>
  <sheetData>
    <row r="1" spans="1:24" ht="38.25" customHeight="1"/>
    <row r="2" spans="1:24" ht="4.5" customHeight="1" thickBot="1"/>
    <row r="3" spans="1:24" ht="23.4" thickBot="1">
      <c r="B3" s="1385" t="s">
        <v>752</v>
      </c>
      <c r="C3" s="1386"/>
      <c r="D3" s="1386"/>
      <c r="E3" s="1386"/>
      <c r="F3" s="1386"/>
      <c r="G3" s="1386"/>
      <c r="H3" s="1386"/>
      <c r="I3" s="1386"/>
      <c r="J3" s="1386"/>
      <c r="K3" s="1386"/>
      <c r="L3" s="1386"/>
      <c r="M3" s="1386"/>
      <c r="N3" s="1386"/>
      <c r="O3" s="1386"/>
      <c r="P3" s="1386"/>
      <c r="Q3" s="1386"/>
      <c r="R3" s="1386"/>
      <c r="S3" s="1386"/>
      <c r="T3" s="1386"/>
      <c r="U3" s="1386"/>
      <c r="V3" s="1386"/>
      <c r="W3" s="1387"/>
    </row>
    <row r="4" spans="1:24" ht="4.5" customHeight="1" thickBot="1">
      <c r="B4" s="116"/>
      <c r="C4" s="33"/>
      <c r="D4" s="33"/>
      <c r="E4" s="33"/>
      <c r="F4" s="33"/>
      <c r="G4" s="33"/>
      <c r="H4" s="33"/>
      <c r="I4" s="33"/>
      <c r="J4" s="33"/>
      <c r="K4" s="33"/>
      <c r="L4" s="33"/>
      <c r="M4" s="33"/>
      <c r="N4" s="33"/>
      <c r="O4" s="33"/>
      <c r="P4" s="33"/>
      <c r="Q4" s="33"/>
      <c r="R4" s="33"/>
      <c r="S4" s="33"/>
      <c r="T4" s="33"/>
      <c r="U4" s="33"/>
      <c r="V4" s="33"/>
      <c r="W4" s="117"/>
    </row>
    <row r="5" spans="1:24" ht="13.5" customHeight="1" thickBot="1">
      <c r="A5" s="7"/>
      <c r="B5" s="1304" t="s">
        <v>2</v>
      </c>
      <c r="C5" s="115"/>
      <c r="D5" s="1297" t="s">
        <v>43</v>
      </c>
      <c r="E5" s="1298"/>
      <c r="F5" s="1298"/>
      <c r="G5" s="1298"/>
      <c r="H5" s="1299"/>
      <c r="I5" s="11"/>
      <c r="J5" s="1297" t="s">
        <v>473</v>
      </c>
      <c r="K5" s="1298"/>
      <c r="L5" s="1298"/>
      <c r="M5" s="1298"/>
      <c r="N5" s="1298"/>
      <c r="O5" s="1298"/>
      <c r="P5" s="1299"/>
      <c r="Q5" s="11"/>
      <c r="R5" s="1297" t="s">
        <v>474</v>
      </c>
      <c r="S5" s="1298"/>
      <c r="T5" s="1298"/>
      <c r="U5" s="1298"/>
      <c r="V5" s="1298"/>
      <c r="W5" s="1299"/>
      <c r="X5" s="7"/>
    </row>
    <row r="6" spans="1:24" ht="11.25" customHeight="1">
      <c r="A6" s="7"/>
      <c r="B6" s="1305"/>
      <c r="C6" s="136"/>
      <c r="D6" s="1410" t="s">
        <v>44</v>
      </c>
      <c r="E6" s="1292" t="s">
        <v>58</v>
      </c>
      <c r="F6" s="1293"/>
      <c r="G6" s="1292" t="s">
        <v>59</v>
      </c>
      <c r="H6" s="1293"/>
      <c r="I6" s="11"/>
      <c r="J6" s="1295" t="s">
        <v>95</v>
      </c>
      <c r="K6" s="1292" t="s">
        <v>60</v>
      </c>
      <c r="L6" s="1293"/>
      <c r="M6" s="1292" t="s">
        <v>325</v>
      </c>
      <c r="N6" s="1293"/>
      <c r="O6" s="1294" t="s">
        <v>61</v>
      </c>
      <c r="P6" s="1293"/>
      <c r="Q6" s="11"/>
      <c r="R6" s="1292" t="s">
        <v>60</v>
      </c>
      <c r="S6" s="1293"/>
      <c r="T6" s="1292" t="s">
        <v>325</v>
      </c>
      <c r="U6" s="1293"/>
      <c r="V6" s="1294" t="s">
        <v>61</v>
      </c>
      <c r="W6" s="1293"/>
      <c r="X6" s="7"/>
    </row>
    <row r="7" spans="1:24" ht="54.75" customHeight="1">
      <c r="A7" s="7"/>
      <c r="B7" s="1305"/>
      <c r="C7" s="115"/>
      <c r="D7" s="1411"/>
      <c r="E7" s="76" t="s">
        <v>45</v>
      </c>
      <c r="F7" s="67" t="s">
        <v>96</v>
      </c>
      <c r="G7" s="76" t="s">
        <v>900</v>
      </c>
      <c r="H7" s="67" t="s">
        <v>96</v>
      </c>
      <c r="I7" s="11"/>
      <c r="J7" s="1296"/>
      <c r="K7" s="76" t="s">
        <v>464</v>
      </c>
      <c r="L7" s="67" t="s">
        <v>98</v>
      </c>
      <c r="M7" s="76" t="s">
        <v>465</v>
      </c>
      <c r="N7" s="67" t="s">
        <v>98</v>
      </c>
      <c r="O7" s="145" t="s">
        <v>466</v>
      </c>
      <c r="P7" s="67" t="s">
        <v>98</v>
      </c>
      <c r="Q7" s="11"/>
      <c r="R7" s="76" t="s">
        <v>1079</v>
      </c>
      <c r="S7" s="67" t="s">
        <v>98</v>
      </c>
      <c r="T7" s="76" t="s">
        <v>467</v>
      </c>
      <c r="U7" s="67" t="s">
        <v>98</v>
      </c>
      <c r="V7" s="145" t="s">
        <v>468</v>
      </c>
      <c r="W7" s="67" t="s">
        <v>98</v>
      </c>
      <c r="X7" s="7"/>
    </row>
    <row r="8" spans="1:24" ht="12.75" customHeight="1" thickBot="1">
      <c r="A8" s="7"/>
      <c r="B8" s="1305"/>
      <c r="C8" s="136"/>
      <c r="D8" s="456" t="s">
        <v>42</v>
      </c>
      <c r="E8" s="457" t="s">
        <v>42</v>
      </c>
      <c r="F8" s="458" t="s">
        <v>46</v>
      </c>
      <c r="G8" s="457" t="s">
        <v>42</v>
      </c>
      <c r="H8" s="458" t="s">
        <v>47</v>
      </c>
      <c r="I8" s="150"/>
      <c r="J8" s="459" t="str">
        <f>'Portfolio Statistics'!F6</f>
        <v>(MWh)</v>
      </c>
      <c r="K8" s="457" t="str">
        <f>J8</f>
        <v>(MWh)</v>
      </c>
      <c r="L8" s="458" t="s">
        <v>49</v>
      </c>
      <c r="M8" s="457" t="str">
        <f>J8</f>
        <v>(MWh)</v>
      </c>
      <c r="N8" s="458" t="s">
        <v>50</v>
      </c>
      <c r="O8" s="460" t="str">
        <f>J8</f>
        <v>(MWh)</v>
      </c>
      <c r="P8" s="458" t="s">
        <v>355</v>
      </c>
      <c r="Q8" s="150"/>
      <c r="R8" s="457" t="str">
        <f>K8</f>
        <v>(MWh)</v>
      </c>
      <c r="S8" s="458" t="s">
        <v>1080</v>
      </c>
      <c r="T8" s="457" t="str">
        <f>M8</f>
        <v>(MWh)</v>
      </c>
      <c r="U8" s="458" t="s">
        <v>1081</v>
      </c>
      <c r="V8" s="460" t="str">
        <f>O8</f>
        <v>(MWh)</v>
      </c>
      <c r="W8" s="458" t="s">
        <v>1082</v>
      </c>
      <c r="X8" s="7"/>
    </row>
    <row r="9" spans="1:24" ht="12.75" customHeight="1">
      <c r="A9" s="7"/>
      <c r="B9" s="151">
        <f t="shared" ref="B9:B11" si="0">B10-1</f>
        <v>2010</v>
      </c>
      <c r="C9" s="136"/>
      <c r="D9" s="454">
        <f>Tables!E180</f>
        <v>4500</v>
      </c>
      <c r="E9" s="455">
        <f>Tables!F180</f>
        <v>80</v>
      </c>
      <c r="F9" s="461">
        <f>E9/D9</f>
        <v>1.7777777777777778E-2</v>
      </c>
      <c r="G9" s="455">
        <f>Tables!H180</f>
        <v>75.05</v>
      </c>
      <c r="H9" s="461">
        <f>G9/D9</f>
        <v>1.6677777777777777E-2</v>
      </c>
      <c r="I9" s="452"/>
      <c r="J9" s="603">
        <f>Tables!K180</f>
        <v>200000</v>
      </c>
      <c r="K9" s="603">
        <f>Tables!L180</f>
        <v>100</v>
      </c>
      <c r="L9" s="462">
        <f>K9/$J9</f>
        <v>5.0000000000000001E-4</v>
      </c>
      <c r="M9" s="603">
        <f>Tables!N180</f>
        <v>90</v>
      </c>
      <c r="N9" s="462">
        <f>M9/$J9</f>
        <v>4.4999999999999999E-4</v>
      </c>
      <c r="O9" s="603">
        <f>Tables!P180</f>
        <v>80</v>
      </c>
      <c r="P9" s="462">
        <f>O9/$J9</f>
        <v>4.0000000000000002E-4</v>
      </c>
      <c r="Q9" s="452"/>
      <c r="R9" s="603">
        <f>Tables!S180</f>
        <v>90</v>
      </c>
      <c r="S9" s="462">
        <f>R9/$J9</f>
        <v>4.4999999999999999E-4</v>
      </c>
      <c r="T9" s="603">
        <f>Tables!U180</f>
        <v>82</v>
      </c>
      <c r="U9" s="462">
        <f>T9/$J9</f>
        <v>4.0999999999999999E-4</v>
      </c>
      <c r="V9" s="603">
        <f>Tables!W180</f>
        <v>78</v>
      </c>
      <c r="W9" s="462">
        <f>V9/$J9</f>
        <v>3.8999999999999999E-4</v>
      </c>
      <c r="X9" s="7"/>
    </row>
    <row r="10" spans="1:24" ht="12.75" customHeight="1">
      <c r="A10" s="7"/>
      <c r="B10" s="151">
        <f t="shared" si="0"/>
        <v>2011</v>
      </c>
      <c r="C10" s="136"/>
      <c r="D10" s="604">
        <f>Tables!E181</f>
        <v>4600</v>
      </c>
      <c r="E10" s="605">
        <f>Tables!F181</f>
        <v>90</v>
      </c>
      <c r="F10" s="461">
        <f t="shared" ref="F10:F13" si="1">E10/D10</f>
        <v>1.9565217391304349E-2</v>
      </c>
      <c r="G10" s="605">
        <f>Tables!H181</f>
        <v>92</v>
      </c>
      <c r="H10" s="461">
        <f t="shared" ref="H10:H13" si="2">G10/D10</f>
        <v>0.02</v>
      </c>
      <c r="I10" s="452"/>
      <c r="J10" s="608">
        <f>Tables!K181</f>
        <v>220000</v>
      </c>
      <c r="K10" s="608">
        <f>Tables!L181</f>
        <v>130</v>
      </c>
      <c r="L10" s="462">
        <f t="shared" ref="L10:L13" si="3">K10/J10</f>
        <v>5.9090909090909094E-4</v>
      </c>
      <c r="M10" s="608">
        <f>Tables!N181</f>
        <v>120</v>
      </c>
      <c r="N10" s="462">
        <f t="shared" ref="N10:N13" si="4">M10/$J10</f>
        <v>5.4545454545454548E-4</v>
      </c>
      <c r="O10" s="608">
        <f>Tables!P181</f>
        <v>120</v>
      </c>
      <c r="P10" s="462">
        <f t="shared" ref="P10:P13" si="5">O10/$J10</f>
        <v>5.4545454545454548E-4</v>
      </c>
      <c r="Q10" s="452"/>
      <c r="R10" s="608">
        <f>Tables!S181</f>
        <v>117</v>
      </c>
      <c r="S10" s="462">
        <f t="shared" ref="S10:U13" si="6">R10/$J10</f>
        <v>5.318181818181818E-4</v>
      </c>
      <c r="T10" s="608">
        <f>Tables!U181</f>
        <v>105</v>
      </c>
      <c r="U10" s="462">
        <f t="shared" si="6"/>
        <v>4.7727272727272728E-4</v>
      </c>
      <c r="V10" s="608">
        <f>Tables!W181</f>
        <v>105</v>
      </c>
      <c r="W10" s="462">
        <f t="shared" ref="W10" si="7">V10/$J10</f>
        <v>4.7727272727272728E-4</v>
      </c>
      <c r="X10" s="7"/>
    </row>
    <row r="11" spans="1:24" ht="12.75" customHeight="1">
      <c r="A11" s="7"/>
      <c r="B11" s="151">
        <f t="shared" si="0"/>
        <v>2012</v>
      </c>
      <c r="C11" s="136"/>
      <c r="D11" s="604">
        <f>Tables!E182</f>
        <v>4700</v>
      </c>
      <c r="E11" s="605">
        <f>Tables!F182</f>
        <v>80</v>
      </c>
      <c r="F11" s="461">
        <f t="shared" si="1"/>
        <v>1.7021276595744681E-2</v>
      </c>
      <c r="G11" s="605">
        <f>Tables!H182</f>
        <v>90</v>
      </c>
      <c r="H11" s="461">
        <f t="shared" si="2"/>
        <v>1.9148936170212766E-2</v>
      </c>
      <c r="I11" s="452"/>
      <c r="J11" s="608">
        <f>Tables!K182</f>
        <v>240000</v>
      </c>
      <c r="K11" s="608">
        <f>Tables!L182</f>
        <v>230</v>
      </c>
      <c r="L11" s="462">
        <f t="shared" si="3"/>
        <v>9.5833333333333328E-4</v>
      </c>
      <c r="M11" s="608">
        <f>Tables!N182</f>
        <v>250</v>
      </c>
      <c r="N11" s="462">
        <f t="shared" si="4"/>
        <v>1.0416666666666667E-3</v>
      </c>
      <c r="O11" s="608">
        <f>Tables!P182</f>
        <v>200</v>
      </c>
      <c r="P11" s="462">
        <f t="shared" si="5"/>
        <v>8.3333333333333339E-4</v>
      </c>
      <c r="Q11" s="452"/>
      <c r="R11" s="608">
        <f>Tables!S182</f>
        <v>207</v>
      </c>
      <c r="S11" s="462">
        <f t="shared" si="6"/>
        <v>8.6249999999999999E-4</v>
      </c>
      <c r="T11" s="608">
        <f>Tables!U182</f>
        <v>225</v>
      </c>
      <c r="U11" s="462">
        <f t="shared" si="6"/>
        <v>9.3749999999999997E-4</v>
      </c>
      <c r="V11" s="608">
        <f>Tables!W182</f>
        <v>180</v>
      </c>
      <c r="W11" s="462">
        <f t="shared" ref="W11" si="8">V11/$J11</f>
        <v>7.5000000000000002E-4</v>
      </c>
      <c r="X11" s="7"/>
    </row>
    <row r="12" spans="1:24" ht="12.75" customHeight="1">
      <c r="A12" s="7"/>
      <c r="B12" s="151">
        <f>B13-1</f>
        <v>2013</v>
      </c>
      <c r="C12" s="136"/>
      <c r="D12" s="604">
        <f>Tables!E183</f>
        <v>4800</v>
      </c>
      <c r="E12" s="605">
        <f>Tables!F183</f>
        <v>100</v>
      </c>
      <c r="F12" s="461">
        <f t="shared" si="1"/>
        <v>2.0833333333333332E-2</v>
      </c>
      <c r="G12" s="605">
        <f>Tables!H183</f>
        <v>105</v>
      </c>
      <c r="H12" s="461">
        <f t="shared" si="2"/>
        <v>2.1874999999999999E-2</v>
      </c>
      <c r="I12" s="452"/>
      <c r="J12" s="608">
        <f>Tables!K183</f>
        <v>260000</v>
      </c>
      <c r="K12" s="608">
        <f>Tables!L183</f>
        <v>250</v>
      </c>
      <c r="L12" s="462">
        <f t="shared" si="3"/>
        <v>9.6153846153846159E-4</v>
      </c>
      <c r="M12" s="608">
        <f>Tables!N183</f>
        <v>253</v>
      </c>
      <c r="N12" s="462">
        <f t="shared" si="4"/>
        <v>9.7307692307692308E-4</v>
      </c>
      <c r="O12" s="608">
        <f>Tables!P183</f>
        <v>220</v>
      </c>
      <c r="P12" s="462">
        <f t="shared" si="5"/>
        <v>8.461538461538462E-4</v>
      </c>
      <c r="Q12" s="452"/>
      <c r="R12" s="608">
        <f>Tables!S183</f>
        <v>225</v>
      </c>
      <c r="S12" s="462">
        <f t="shared" si="6"/>
        <v>8.6538461538461541E-4</v>
      </c>
      <c r="T12" s="608">
        <f>Tables!U183</f>
        <v>207</v>
      </c>
      <c r="U12" s="462">
        <f t="shared" si="6"/>
        <v>7.9615384615384617E-4</v>
      </c>
      <c r="V12" s="608">
        <f>Tables!W183</f>
        <v>198</v>
      </c>
      <c r="W12" s="462">
        <f t="shared" ref="W12" si="9">V12/$J12</f>
        <v>7.615384615384615E-4</v>
      </c>
      <c r="X12" s="7"/>
    </row>
    <row r="13" spans="1:24" ht="14.4" thickBot="1">
      <c r="A13" s="7"/>
      <c r="B13" s="153">
        <f>Titles!F2</f>
        <v>2014</v>
      </c>
      <c r="C13" s="154"/>
      <c r="D13" s="453">
        <f>Tables!E184</f>
        <v>4800</v>
      </c>
      <c r="E13" s="606">
        <f>Tables!F184</f>
        <v>113.1</v>
      </c>
      <c r="F13" s="607">
        <f t="shared" si="1"/>
        <v>2.35625E-2</v>
      </c>
      <c r="G13" s="606">
        <f>Tables!H184</f>
        <v>528.4</v>
      </c>
      <c r="H13" s="607">
        <f t="shared" si="2"/>
        <v>0.11008333333333332</v>
      </c>
      <c r="I13" s="452"/>
      <c r="J13" s="609">
        <f>Tables!K184</f>
        <v>26800</v>
      </c>
      <c r="K13" s="609">
        <f ca="1">Tables!L184</f>
        <v>250</v>
      </c>
      <c r="L13" s="610">
        <f t="shared" ca="1" si="3"/>
        <v>9.3283582089552231E-3</v>
      </c>
      <c r="M13" s="609">
        <f ca="1">Tables!N184</f>
        <v>573</v>
      </c>
      <c r="N13" s="610">
        <f t="shared" ca="1" si="4"/>
        <v>2.1380597014925375E-2</v>
      </c>
      <c r="O13" s="609">
        <f ca="1">Tables!P184</f>
        <v>340</v>
      </c>
      <c r="P13" s="610">
        <f t="shared" ca="1" si="5"/>
        <v>1.2686567164179104E-2</v>
      </c>
      <c r="Q13" s="452"/>
      <c r="R13" s="609">
        <f ca="1">Tables!S184</f>
        <v>225</v>
      </c>
      <c r="S13" s="610">
        <f t="shared" ca="1" si="6"/>
        <v>8.3955223880597014E-3</v>
      </c>
      <c r="T13" s="609">
        <f ca="1">Tables!U184</f>
        <v>454.20000000000005</v>
      </c>
      <c r="U13" s="610">
        <f t="shared" ca="1" si="6"/>
        <v>1.6947761194029853E-2</v>
      </c>
      <c r="V13" s="609">
        <f ca="1">Tables!W184</f>
        <v>306</v>
      </c>
      <c r="W13" s="610">
        <f t="shared" ref="W13" ca="1" si="10">V13/$J13</f>
        <v>1.1417910447761194E-2</v>
      </c>
      <c r="X13" s="7"/>
    </row>
    <row r="14" spans="1:24">
      <c r="B14" s="7"/>
      <c r="C14" s="7"/>
      <c r="D14" s="7"/>
      <c r="E14" s="7"/>
      <c r="F14" s="7"/>
      <c r="G14" s="7"/>
      <c r="H14" s="7"/>
      <c r="I14" s="7"/>
      <c r="J14" s="7"/>
      <c r="K14" s="7"/>
      <c r="L14" s="7"/>
      <c r="M14" s="7"/>
      <c r="N14" s="7"/>
      <c r="O14" s="7"/>
      <c r="P14" s="7"/>
      <c r="Q14" s="7"/>
      <c r="R14" s="7"/>
      <c r="S14" s="7"/>
      <c r="T14" s="7"/>
      <c r="U14" s="7"/>
      <c r="V14" s="7"/>
      <c r="W14" s="7"/>
      <c r="X14" s="7"/>
    </row>
    <row r="15" spans="1:24" ht="12.75" customHeight="1">
      <c r="B15" s="1413" t="s">
        <v>673</v>
      </c>
      <c r="C15" s="1413"/>
      <c r="D15" s="1413"/>
      <c r="E15" s="1413"/>
      <c r="G15" s="7"/>
      <c r="H15" s="7"/>
      <c r="I15" s="7"/>
      <c r="J15" s="7"/>
      <c r="K15" s="7"/>
      <c r="L15" s="7"/>
      <c r="M15" s="7"/>
      <c r="N15" s="7"/>
      <c r="O15" s="7"/>
      <c r="P15" s="7"/>
      <c r="Q15" s="7"/>
      <c r="R15" s="7"/>
      <c r="S15" s="7"/>
      <c r="T15" s="7"/>
      <c r="U15" s="7"/>
      <c r="V15" s="7"/>
      <c r="W15" s="7"/>
      <c r="X15" s="7"/>
    </row>
    <row r="16" spans="1:24">
      <c r="B16" s="1413"/>
      <c r="C16" s="1413"/>
      <c r="D16" s="1413"/>
      <c r="E16" s="1413"/>
      <c r="F16" s="7"/>
      <c r="G16" s="7"/>
      <c r="H16" s="7"/>
      <c r="I16" s="7"/>
      <c r="J16" s="7"/>
      <c r="K16" s="7"/>
      <c r="L16" s="7"/>
      <c r="M16" s="7"/>
      <c r="N16" s="7"/>
      <c r="O16" s="7"/>
      <c r="P16" s="7"/>
      <c r="Q16" s="7"/>
      <c r="R16" s="7"/>
      <c r="S16" s="7"/>
      <c r="T16" s="7"/>
      <c r="U16" s="7"/>
      <c r="V16" s="7"/>
      <c r="W16" s="7"/>
      <c r="X16" s="7"/>
    </row>
    <row r="17" spans="2:24" ht="12.75" customHeight="1">
      <c r="B17" s="1413"/>
      <c r="C17" s="1413"/>
      <c r="D17" s="1413"/>
      <c r="E17" s="1413"/>
      <c r="F17" s="1412" t="str">
        <f>IF(Site_or_SitePlusLosses=1,"site",IF(Site_or_SitePlusLosses=2,"site plus T&amp;D losses between the site and power plant","Did not answer the question"))</f>
        <v>site</v>
      </c>
      <c r="G17" s="1412"/>
      <c r="H17" s="7"/>
      <c r="I17" s="7"/>
      <c r="J17" s="7"/>
      <c r="K17" s="7"/>
      <c r="L17" s="7"/>
      <c r="M17" s="7"/>
      <c r="N17" s="7"/>
      <c r="O17" s="7"/>
      <c r="P17" s="7"/>
      <c r="Q17" s="7"/>
      <c r="R17" s="7"/>
      <c r="S17" s="7"/>
      <c r="T17" s="7"/>
      <c r="U17" s="7"/>
      <c r="V17" s="7"/>
      <c r="W17" s="7"/>
      <c r="X17" s="7"/>
    </row>
    <row r="18" spans="2:24">
      <c r="B18" s="7"/>
      <c r="C18" s="7"/>
      <c r="D18" s="7"/>
      <c r="E18" s="7"/>
      <c r="F18" s="1412"/>
      <c r="G18" s="1412"/>
      <c r="H18" s="7"/>
      <c r="I18" s="7"/>
      <c r="J18" s="7"/>
      <c r="K18" s="7"/>
      <c r="L18" s="7"/>
      <c r="M18" s="7"/>
      <c r="N18" s="7"/>
      <c r="O18" s="7"/>
      <c r="P18" s="7"/>
      <c r="Q18" s="7"/>
      <c r="R18" s="7"/>
      <c r="S18" s="7"/>
      <c r="T18" s="7"/>
      <c r="U18" s="7"/>
      <c r="V18" s="7"/>
      <c r="W18" s="7"/>
      <c r="X18" s="7"/>
    </row>
    <row r="19" spans="2:24">
      <c r="B19" s="7"/>
      <c r="C19" s="7"/>
      <c r="D19" s="7"/>
      <c r="E19" s="7"/>
      <c r="F19" s="1412"/>
      <c r="G19" s="1412"/>
      <c r="H19" s="7"/>
      <c r="I19" s="7"/>
      <c r="J19" s="7"/>
      <c r="K19" s="7"/>
      <c r="L19" s="7"/>
      <c r="M19" s="7"/>
      <c r="N19" s="7"/>
      <c r="O19" s="7"/>
      <c r="P19" s="7"/>
      <c r="Q19" s="7"/>
      <c r="R19" s="7"/>
      <c r="S19" s="7"/>
      <c r="T19" s="7"/>
      <c r="U19" s="7"/>
      <c r="V19" s="7"/>
      <c r="W19" s="7"/>
      <c r="X19" s="7"/>
    </row>
    <row r="20" spans="2:24">
      <c r="B20" s="7"/>
      <c r="C20" s="7"/>
      <c r="D20" s="7"/>
      <c r="E20" s="7"/>
      <c r="F20" s="7"/>
      <c r="G20" s="7"/>
      <c r="H20" s="7"/>
      <c r="I20" s="7"/>
      <c r="J20" s="7"/>
      <c r="K20" s="7"/>
      <c r="L20" s="7"/>
      <c r="M20" s="7"/>
      <c r="N20" s="7"/>
      <c r="O20" s="7"/>
      <c r="P20" s="7"/>
      <c r="Q20" s="7"/>
      <c r="R20" s="7"/>
      <c r="S20" s="7"/>
      <c r="T20" s="7"/>
      <c r="U20" s="7"/>
      <c r="V20" s="7"/>
      <c r="W20" s="7"/>
      <c r="X20" s="7"/>
    </row>
    <row r="21" spans="2:24" ht="33"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1412"/>
      <c r="F21" s="7"/>
      <c r="G21" s="7"/>
      <c r="H21" s="7"/>
      <c r="I21" s="7"/>
      <c r="J21" s="7"/>
      <c r="K21" s="7"/>
      <c r="L21" s="7"/>
      <c r="M21" s="7"/>
      <c r="N21" s="7"/>
      <c r="O21" s="7"/>
      <c r="P21" s="7"/>
      <c r="Q21" s="7"/>
      <c r="R21" s="7"/>
      <c r="S21" s="7"/>
      <c r="T21" s="7"/>
      <c r="U21" s="7"/>
      <c r="V21" s="7"/>
      <c r="W21" s="7"/>
      <c r="X21" s="7"/>
    </row>
    <row r="22" spans="2:24">
      <c r="B22" s="7"/>
      <c r="C22" s="7"/>
      <c r="D22" s="7"/>
      <c r="E22" s="7"/>
      <c r="F22" s="7"/>
      <c r="G22" s="7"/>
      <c r="H22" s="7"/>
      <c r="I22" s="7"/>
      <c r="J22" s="7"/>
      <c r="K22" s="7"/>
      <c r="L22" s="7"/>
      <c r="M22" s="7"/>
      <c r="N22" s="7"/>
      <c r="O22" s="7"/>
      <c r="P22" s="7"/>
      <c r="Q22" s="7"/>
      <c r="R22" s="7"/>
      <c r="S22" s="7"/>
      <c r="T22" s="7"/>
      <c r="U22" s="7"/>
      <c r="V22" s="7"/>
      <c r="W22" s="7"/>
      <c r="X22" s="7"/>
    </row>
  </sheetData>
  <sheetProtection formatColumns="0" formatRows="0"/>
  <mergeCells count="18">
    <mergeCell ref="B21:E21"/>
    <mergeCell ref="O6:P6"/>
    <mergeCell ref="F17:G19"/>
    <mergeCell ref="B15:E17"/>
    <mergeCell ref="B3:W3"/>
    <mergeCell ref="B5:B8"/>
    <mergeCell ref="D5:H5"/>
    <mergeCell ref="R5:W5"/>
    <mergeCell ref="D6:D7"/>
    <mergeCell ref="E6:F6"/>
    <mergeCell ref="G6:H6"/>
    <mergeCell ref="R6:S6"/>
    <mergeCell ref="V6:W6"/>
    <mergeCell ref="T6:U6"/>
    <mergeCell ref="J5:P5"/>
    <mergeCell ref="J6:J7"/>
    <mergeCell ref="K6:L6"/>
    <mergeCell ref="M6:N6"/>
  </mergeCells>
  <pageMargins left="0.5" right="0.5" top="0.75" bottom="0.75" header="0.3" footer="0.3"/>
  <pageSetup orientation="landscape" r:id="rId1"/>
  <ignoredErrors>
    <ignoredError sqref="M9 O9:O13 T9:V13" formula="1"/>
  </ignoredError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4"/>
  <dimension ref="A1:R22"/>
  <sheetViews>
    <sheetView showGridLines="0" showRowColHeaders="0" workbookViewId="0">
      <pane ySplit="1" topLeftCell="A2" activePane="bottomLeft" state="frozen"/>
      <selection pane="bottomLeft"/>
    </sheetView>
  </sheetViews>
  <sheetFormatPr defaultColWidth="9.33203125" defaultRowHeight="13.8"/>
  <cols>
    <col min="1" max="1" width="1" style="424" customWidth="1"/>
    <col min="2" max="2" width="9.44140625" style="424" customWidth="1"/>
    <col min="3" max="3" width="1" style="424" customWidth="1"/>
    <col min="4" max="4" width="12.33203125" style="424" customWidth="1"/>
    <col min="5" max="5" width="12" style="424" bestFit="1" customWidth="1"/>
    <col min="6" max="6" width="7.6640625" style="424" customWidth="1"/>
    <col min="7" max="7" width="11" style="424" customWidth="1"/>
    <col min="8" max="8" width="7.6640625" style="424" customWidth="1"/>
    <col min="9" max="9" width="1" style="424" customWidth="1"/>
    <col min="10" max="10" width="12.33203125" style="424" customWidth="1"/>
    <col min="11" max="11" width="11" style="424" customWidth="1"/>
    <col min="12" max="12" width="7.6640625" style="424" customWidth="1"/>
    <col min="13" max="13" width="8.5546875" style="424" bestFit="1" customWidth="1"/>
    <col min="14" max="14" width="7.6640625" style="424" customWidth="1"/>
    <col min="15" max="15" width="11" style="424" customWidth="1"/>
    <col min="16" max="16" width="7.6640625" style="424" customWidth="1"/>
    <col min="17" max="17" width="1" style="424" customWidth="1"/>
    <col min="18" max="18" width="1.33203125" style="424" customWidth="1"/>
    <col min="19" max="16384" width="9.33203125" style="424"/>
  </cols>
  <sheetData>
    <row r="1" spans="1:18" ht="38.25" customHeight="1"/>
    <row r="2" spans="1:18" ht="4.5" customHeight="1" thickBot="1"/>
    <row r="3" spans="1:18" ht="23.4" thickBot="1">
      <c r="B3" s="1385" t="s">
        <v>752</v>
      </c>
      <c r="C3" s="1386"/>
      <c r="D3" s="1386"/>
      <c r="E3" s="1386"/>
      <c r="F3" s="1386"/>
      <c r="G3" s="1386"/>
      <c r="H3" s="1386"/>
      <c r="I3" s="1386"/>
      <c r="J3" s="1386"/>
      <c r="K3" s="1386"/>
      <c r="L3" s="1386"/>
      <c r="M3" s="1386"/>
      <c r="N3" s="1386"/>
      <c r="O3" s="1386"/>
      <c r="P3" s="1386"/>
      <c r="Q3" s="1386"/>
    </row>
    <row r="4" spans="1:18" ht="4.5" customHeight="1" thickBot="1">
      <c r="B4" s="116"/>
      <c r="C4" s="33"/>
      <c r="D4" s="33"/>
      <c r="E4" s="33"/>
      <c r="F4" s="33"/>
      <c r="G4" s="33"/>
      <c r="H4" s="33"/>
      <c r="I4" s="33"/>
      <c r="J4" s="33"/>
      <c r="K4" s="33"/>
      <c r="L4" s="33"/>
      <c r="M4" s="33"/>
      <c r="N4" s="33"/>
      <c r="O4" s="33"/>
      <c r="P4" s="33"/>
      <c r="Q4" s="33"/>
    </row>
    <row r="5" spans="1:18" ht="13.5" customHeight="1" thickBot="1">
      <c r="A5" s="7"/>
      <c r="B5" s="1304" t="s">
        <v>2</v>
      </c>
      <c r="C5" s="115"/>
      <c r="D5" s="1297" t="s">
        <v>43</v>
      </c>
      <c r="E5" s="1298"/>
      <c r="F5" s="1298"/>
      <c r="G5" s="1298"/>
      <c r="H5" s="1299"/>
      <c r="I5" s="11"/>
      <c r="J5" s="1297" t="s">
        <v>473</v>
      </c>
      <c r="K5" s="1298"/>
      <c r="L5" s="1298"/>
      <c r="M5" s="1298"/>
      <c r="N5" s="1298"/>
      <c r="O5" s="1298"/>
      <c r="P5" s="1299"/>
      <c r="Q5" s="11"/>
      <c r="R5" s="7"/>
    </row>
    <row r="6" spans="1:18" ht="11.25" customHeight="1">
      <c r="A6" s="7"/>
      <c r="B6" s="1305"/>
      <c r="C6" s="136"/>
      <c r="D6" s="1410" t="s">
        <v>44</v>
      </c>
      <c r="E6" s="1292" t="s">
        <v>58</v>
      </c>
      <c r="F6" s="1293"/>
      <c r="G6" s="1292" t="s">
        <v>59</v>
      </c>
      <c r="H6" s="1293"/>
      <c r="I6" s="11"/>
      <c r="J6" s="1295" t="s">
        <v>95</v>
      </c>
      <c r="K6" s="1292" t="s">
        <v>60</v>
      </c>
      <c r="L6" s="1293"/>
      <c r="M6" s="1292" t="s">
        <v>325</v>
      </c>
      <c r="N6" s="1293"/>
      <c r="O6" s="1294" t="s">
        <v>61</v>
      </c>
      <c r="P6" s="1293"/>
      <c r="Q6" s="11"/>
      <c r="R6" s="7"/>
    </row>
    <row r="7" spans="1:18" ht="54.75" customHeight="1">
      <c r="A7" s="7"/>
      <c r="B7" s="1305"/>
      <c r="C7" s="115"/>
      <c r="D7" s="1411"/>
      <c r="E7" s="76" t="s">
        <v>45</v>
      </c>
      <c r="F7" s="67" t="s">
        <v>96</v>
      </c>
      <c r="G7" s="76" t="s">
        <v>97</v>
      </c>
      <c r="H7" s="67" t="s">
        <v>96</v>
      </c>
      <c r="I7" s="11"/>
      <c r="J7" s="1296"/>
      <c r="K7" s="76" t="s">
        <v>464</v>
      </c>
      <c r="L7" s="67" t="s">
        <v>98</v>
      </c>
      <c r="M7" s="76" t="s">
        <v>465</v>
      </c>
      <c r="N7" s="67" t="s">
        <v>98</v>
      </c>
      <c r="O7" s="145" t="s">
        <v>466</v>
      </c>
      <c r="P7" s="67" t="s">
        <v>98</v>
      </c>
      <c r="Q7" s="11"/>
      <c r="R7" s="7"/>
    </row>
    <row r="8" spans="1:18" ht="12.75" customHeight="1" thickBot="1">
      <c r="A8" s="7"/>
      <c r="B8" s="1305"/>
      <c r="C8" s="136"/>
      <c r="D8" s="456" t="s">
        <v>42</v>
      </c>
      <c r="E8" s="457" t="s">
        <v>42</v>
      </c>
      <c r="F8" s="458" t="s">
        <v>46</v>
      </c>
      <c r="G8" s="457" t="s">
        <v>42</v>
      </c>
      <c r="H8" s="458" t="s">
        <v>47</v>
      </c>
      <c r="I8" s="150"/>
      <c r="J8" s="459" t="str">
        <f>'Portfolio Statistics'!F6</f>
        <v>(MWh)</v>
      </c>
      <c r="K8" s="457" t="str">
        <f>J8</f>
        <v>(MWh)</v>
      </c>
      <c r="L8" s="458" t="s">
        <v>49</v>
      </c>
      <c r="M8" s="457" t="str">
        <f>J8</f>
        <v>(MWh)</v>
      </c>
      <c r="N8" s="458" t="s">
        <v>50</v>
      </c>
      <c r="O8" s="460" t="str">
        <f>J8</f>
        <v>(MWh)</v>
      </c>
      <c r="P8" s="458" t="s">
        <v>355</v>
      </c>
      <c r="Q8" s="150"/>
      <c r="R8" s="7"/>
    </row>
    <row r="9" spans="1:18" ht="12.75" customHeight="1">
      <c r="A9" s="7"/>
      <c r="B9" s="151">
        <f t="shared" ref="B9:B11" si="0">B10-1</f>
        <v>2010</v>
      </c>
      <c r="C9" s="136"/>
      <c r="D9" s="454">
        <f>Tables!E180</f>
        <v>4500</v>
      </c>
      <c r="E9" s="455">
        <f>Tables!F180</f>
        <v>80</v>
      </c>
      <c r="F9" s="461">
        <f>E9/D9</f>
        <v>1.7777777777777778E-2</v>
      </c>
      <c r="G9" s="455">
        <f>Tables!H180</f>
        <v>75.05</v>
      </c>
      <c r="H9" s="461">
        <f>G9/D9</f>
        <v>1.6677777777777777E-2</v>
      </c>
      <c r="I9" s="452"/>
      <c r="J9" s="603">
        <f>Tables!K180</f>
        <v>200000</v>
      </c>
      <c r="K9" s="603">
        <f>Tables!L180</f>
        <v>100</v>
      </c>
      <c r="L9" s="462">
        <f>K9/$J9</f>
        <v>5.0000000000000001E-4</v>
      </c>
      <c r="M9" s="603">
        <f>Tables!N180</f>
        <v>90</v>
      </c>
      <c r="N9" s="462">
        <f>M9/$J9</f>
        <v>4.4999999999999999E-4</v>
      </c>
      <c r="O9" s="603">
        <f>Tables!P180</f>
        <v>80</v>
      </c>
      <c r="P9" s="462">
        <f>O9/$J9</f>
        <v>4.0000000000000002E-4</v>
      </c>
      <c r="Q9" s="452"/>
      <c r="R9" s="7"/>
    </row>
    <row r="10" spans="1:18" ht="12.75" customHeight="1">
      <c r="A10" s="7"/>
      <c r="B10" s="151">
        <f t="shared" si="0"/>
        <v>2011</v>
      </c>
      <c r="C10" s="136"/>
      <c r="D10" s="604">
        <f>Tables!E181</f>
        <v>4600</v>
      </c>
      <c r="E10" s="605">
        <f>Tables!F181</f>
        <v>90</v>
      </c>
      <c r="F10" s="461">
        <f t="shared" ref="F10:F13" si="1">E10/D10</f>
        <v>1.9565217391304349E-2</v>
      </c>
      <c r="G10" s="605">
        <f>Tables!H181</f>
        <v>92</v>
      </c>
      <c r="H10" s="461">
        <f t="shared" ref="H10:H13" si="2">G10/D10</f>
        <v>0.02</v>
      </c>
      <c r="I10" s="452"/>
      <c r="J10" s="608">
        <f>Tables!K181</f>
        <v>220000</v>
      </c>
      <c r="K10" s="608">
        <f>Tables!L181</f>
        <v>130</v>
      </c>
      <c r="L10" s="462">
        <f t="shared" ref="L10:L13" si="3">K10/J10</f>
        <v>5.9090909090909094E-4</v>
      </c>
      <c r="M10" s="608">
        <f>Tables!N181</f>
        <v>120</v>
      </c>
      <c r="N10" s="462">
        <f t="shared" ref="N10:N13" si="4">M10/$J10</f>
        <v>5.4545454545454548E-4</v>
      </c>
      <c r="O10" s="608">
        <f>Tables!P181</f>
        <v>120</v>
      </c>
      <c r="P10" s="462">
        <f t="shared" ref="P10:P13" si="5">O10/$J10</f>
        <v>5.4545454545454548E-4</v>
      </c>
      <c r="Q10" s="452"/>
      <c r="R10" s="7"/>
    </row>
    <row r="11" spans="1:18" ht="12.75" customHeight="1">
      <c r="A11" s="7"/>
      <c r="B11" s="151">
        <f t="shared" si="0"/>
        <v>2012</v>
      </c>
      <c r="C11" s="136"/>
      <c r="D11" s="604">
        <f>Tables!E182</f>
        <v>4700</v>
      </c>
      <c r="E11" s="605">
        <f>Tables!F182</f>
        <v>80</v>
      </c>
      <c r="F11" s="461">
        <f t="shared" si="1"/>
        <v>1.7021276595744681E-2</v>
      </c>
      <c r="G11" s="605">
        <f>Tables!H182</f>
        <v>90</v>
      </c>
      <c r="H11" s="461">
        <f t="shared" si="2"/>
        <v>1.9148936170212766E-2</v>
      </c>
      <c r="I11" s="452"/>
      <c r="J11" s="608">
        <f>Tables!K182</f>
        <v>240000</v>
      </c>
      <c r="K11" s="608">
        <f>Tables!L182</f>
        <v>230</v>
      </c>
      <c r="L11" s="462">
        <f t="shared" si="3"/>
        <v>9.5833333333333328E-4</v>
      </c>
      <c r="M11" s="608">
        <f>Tables!N182</f>
        <v>250</v>
      </c>
      <c r="N11" s="462">
        <f t="shared" si="4"/>
        <v>1.0416666666666667E-3</v>
      </c>
      <c r="O11" s="608">
        <f>Tables!P182</f>
        <v>200</v>
      </c>
      <c r="P11" s="462">
        <f t="shared" si="5"/>
        <v>8.3333333333333339E-4</v>
      </c>
      <c r="Q11" s="452"/>
      <c r="R11" s="7"/>
    </row>
    <row r="12" spans="1:18" ht="12.75" customHeight="1">
      <c r="A12" s="7"/>
      <c r="B12" s="151">
        <f>B13-1</f>
        <v>2013</v>
      </c>
      <c r="C12" s="136"/>
      <c r="D12" s="604">
        <f>Tables!E183</f>
        <v>4800</v>
      </c>
      <c r="E12" s="605">
        <f>Tables!F183</f>
        <v>100</v>
      </c>
      <c r="F12" s="461">
        <f t="shared" si="1"/>
        <v>2.0833333333333332E-2</v>
      </c>
      <c r="G12" s="605">
        <f>Tables!H183</f>
        <v>105</v>
      </c>
      <c r="H12" s="461">
        <f t="shared" si="2"/>
        <v>2.1874999999999999E-2</v>
      </c>
      <c r="I12" s="452"/>
      <c r="J12" s="608">
        <f>Tables!K183</f>
        <v>260000</v>
      </c>
      <c r="K12" s="608">
        <f>Tables!L183</f>
        <v>250</v>
      </c>
      <c r="L12" s="462">
        <f t="shared" si="3"/>
        <v>9.6153846153846159E-4</v>
      </c>
      <c r="M12" s="608">
        <f>Tables!N183</f>
        <v>253</v>
      </c>
      <c r="N12" s="462">
        <f t="shared" si="4"/>
        <v>9.7307692307692308E-4</v>
      </c>
      <c r="O12" s="608">
        <f>Tables!P183</f>
        <v>220</v>
      </c>
      <c r="P12" s="462">
        <f t="shared" si="5"/>
        <v>8.461538461538462E-4</v>
      </c>
      <c r="Q12" s="452"/>
      <c r="R12" s="7"/>
    </row>
    <row r="13" spans="1:18" ht="14.4" thickBot="1">
      <c r="A13" s="7"/>
      <c r="B13" s="153">
        <f>Titles!F2</f>
        <v>2014</v>
      </c>
      <c r="C13" s="154"/>
      <c r="D13" s="453">
        <f>Tables!E184</f>
        <v>4800</v>
      </c>
      <c r="E13" s="606">
        <f>Tables!F184</f>
        <v>113.1</v>
      </c>
      <c r="F13" s="607">
        <f t="shared" si="1"/>
        <v>2.35625E-2</v>
      </c>
      <c r="G13" s="606">
        <f>Tables!H184</f>
        <v>528.4</v>
      </c>
      <c r="H13" s="607">
        <f t="shared" si="2"/>
        <v>0.11008333333333332</v>
      </c>
      <c r="I13" s="452"/>
      <c r="J13" s="609">
        <f>Tables!K184</f>
        <v>26800</v>
      </c>
      <c r="K13" s="609">
        <f ca="1">Tables!L184</f>
        <v>250</v>
      </c>
      <c r="L13" s="610">
        <f t="shared" ca="1" si="3"/>
        <v>9.3283582089552231E-3</v>
      </c>
      <c r="M13" s="609">
        <f ca="1">Tables!N184</f>
        <v>573</v>
      </c>
      <c r="N13" s="610">
        <f t="shared" ca="1" si="4"/>
        <v>2.1380597014925375E-2</v>
      </c>
      <c r="O13" s="609">
        <f ca="1">Tables!P184</f>
        <v>340</v>
      </c>
      <c r="P13" s="610">
        <f t="shared" ca="1" si="5"/>
        <v>1.2686567164179104E-2</v>
      </c>
      <c r="Q13" s="452"/>
      <c r="R13" s="7"/>
    </row>
    <row r="14" spans="1:18">
      <c r="B14" s="7"/>
      <c r="C14" s="7"/>
      <c r="D14" s="7"/>
      <c r="E14" s="7"/>
      <c r="F14" s="7"/>
      <c r="G14" s="7"/>
      <c r="H14" s="7"/>
      <c r="I14" s="7"/>
      <c r="J14" s="7"/>
      <c r="K14" s="7"/>
      <c r="L14" s="7"/>
      <c r="M14" s="7"/>
      <c r="N14" s="7"/>
      <c r="O14" s="7"/>
      <c r="P14" s="7"/>
      <c r="Q14" s="7"/>
      <c r="R14" s="7"/>
    </row>
    <row r="15" spans="1:18" ht="12.75" customHeight="1">
      <c r="B15" s="1413" t="s">
        <v>673</v>
      </c>
      <c r="C15" s="1413"/>
      <c r="D15" s="1413"/>
      <c r="E15" s="1413"/>
      <c r="G15" s="7"/>
      <c r="H15" s="7"/>
      <c r="I15" s="7"/>
      <c r="J15" s="7"/>
      <c r="K15" s="7"/>
      <c r="L15" s="7"/>
      <c r="M15" s="7"/>
      <c r="N15" s="7"/>
      <c r="O15" s="7"/>
      <c r="P15" s="7"/>
      <c r="Q15" s="7"/>
      <c r="R15" s="7"/>
    </row>
    <row r="16" spans="1:18">
      <c r="B16" s="1413"/>
      <c r="C16" s="1413"/>
      <c r="D16" s="1413"/>
      <c r="E16" s="1413"/>
      <c r="F16" s="7"/>
      <c r="G16" s="7"/>
      <c r="H16" s="7"/>
      <c r="I16" s="7"/>
      <c r="J16" s="7"/>
      <c r="K16" s="7"/>
      <c r="L16" s="7"/>
      <c r="M16" s="7"/>
      <c r="N16" s="7"/>
      <c r="O16" s="7"/>
      <c r="P16" s="7"/>
      <c r="Q16" s="7"/>
      <c r="R16" s="7"/>
    </row>
    <row r="17" spans="2:18">
      <c r="B17" s="1413"/>
      <c r="C17" s="1413"/>
      <c r="D17" s="1413"/>
      <c r="E17" s="1413"/>
      <c r="F17" s="1412" t="str">
        <f>IF(Site_or_SitePlusLosses=1,"site",IF(Site_or_SitePlusLosses=2,"site plus T&amp;D losses between the site and power plant","Did not answer the question"))</f>
        <v>site</v>
      </c>
      <c r="G17" s="1412"/>
      <c r="H17" s="7"/>
      <c r="I17" s="7"/>
      <c r="J17" s="7"/>
      <c r="K17" s="7"/>
      <c r="L17" s="7"/>
      <c r="M17" s="7"/>
      <c r="N17" s="7"/>
      <c r="O17" s="7"/>
      <c r="P17" s="7"/>
      <c r="Q17" s="7"/>
      <c r="R17" s="7"/>
    </row>
    <row r="18" spans="2:18">
      <c r="B18" s="7"/>
      <c r="C18" s="7"/>
      <c r="D18" s="7"/>
      <c r="E18" s="7"/>
      <c r="F18" s="1412"/>
      <c r="G18" s="1412"/>
      <c r="H18" s="7"/>
      <c r="I18" s="7"/>
      <c r="J18" s="7"/>
      <c r="K18" s="7"/>
      <c r="L18" s="7"/>
      <c r="M18" s="7"/>
      <c r="N18" s="7"/>
      <c r="O18" s="7"/>
      <c r="P18" s="7"/>
      <c r="Q18" s="7"/>
      <c r="R18" s="7"/>
    </row>
    <row r="19" spans="2:18">
      <c r="B19" s="7"/>
      <c r="C19" s="7"/>
      <c r="D19" s="7"/>
      <c r="E19" s="7"/>
      <c r="F19" s="1412"/>
      <c r="G19" s="1412"/>
      <c r="H19" s="7"/>
      <c r="I19" s="7"/>
      <c r="J19" s="7"/>
      <c r="K19" s="7"/>
      <c r="L19" s="7"/>
      <c r="M19" s="7"/>
      <c r="N19" s="7"/>
      <c r="O19" s="7"/>
      <c r="P19" s="7"/>
      <c r="Q19" s="7"/>
      <c r="R19" s="7"/>
    </row>
    <row r="20" spans="2:18">
      <c r="B20" s="7"/>
      <c r="C20" s="7"/>
      <c r="D20" s="7"/>
      <c r="E20" s="7"/>
      <c r="F20" s="7"/>
      <c r="G20" s="7"/>
      <c r="H20" s="7"/>
      <c r="I20" s="7"/>
      <c r="J20" s="7"/>
      <c r="K20" s="7"/>
      <c r="L20" s="7"/>
      <c r="M20" s="7"/>
      <c r="N20" s="7"/>
      <c r="O20" s="7"/>
      <c r="P20" s="7"/>
      <c r="Q20" s="7"/>
      <c r="R20" s="7"/>
    </row>
    <row r="21" spans="2:18" ht="25.5"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1412"/>
      <c r="F21" s="7"/>
      <c r="G21" s="7"/>
      <c r="H21" s="7"/>
      <c r="I21" s="7"/>
      <c r="J21" s="7"/>
      <c r="K21" s="7"/>
      <c r="L21" s="7"/>
      <c r="M21" s="7"/>
      <c r="N21" s="7"/>
      <c r="O21" s="7"/>
      <c r="P21" s="7"/>
      <c r="Q21" s="7"/>
      <c r="R21" s="7"/>
    </row>
    <row r="22" spans="2:18">
      <c r="B22" s="7"/>
      <c r="C22" s="7"/>
      <c r="D22" s="7"/>
      <c r="E22" s="7"/>
      <c r="F22" s="7"/>
      <c r="G22" s="7"/>
      <c r="H22" s="7"/>
      <c r="I22" s="7"/>
      <c r="J22" s="7"/>
      <c r="K22" s="7"/>
      <c r="L22" s="7"/>
      <c r="M22" s="7"/>
      <c r="N22" s="7"/>
      <c r="O22" s="7"/>
      <c r="P22" s="7"/>
      <c r="Q22" s="7"/>
      <c r="R22" s="7"/>
    </row>
  </sheetData>
  <sheetProtection formatColumns="0" formatRows="0"/>
  <mergeCells count="14">
    <mergeCell ref="B21:E21"/>
    <mergeCell ref="M6:N6"/>
    <mergeCell ref="O6:P6"/>
    <mergeCell ref="B15:E17"/>
    <mergeCell ref="B3:Q3"/>
    <mergeCell ref="B5:B8"/>
    <mergeCell ref="D5:H5"/>
    <mergeCell ref="J5:P5"/>
    <mergeCell ref="D6:D7"/>
    <mergeCell ref="E6:F6"/>
    <mergeCell ref="G6:H6"/>
    <mergeCell ref="J6:J7"/>
    <mergeCell ref="K6:L6"/>
    <mergeCell ref="F17:G19"/>
  </mergeCells>
  <pageMargins left="0.5" right="0.5" top="0.75" bottom="0.75" header="0.3" footer="0.3"/>
  <pageSetup orientation="landscape" r:id="rId1"/>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
  <sheetViews>
    <sheetView showGridLines="0" workbookViewId="0">
      <pane ySplit="1" topLeftCell="A2" activePane="bottomLeft" state="frozen"/>
      <selection pane="bottomLeft" activeCell="T5" sqref="T5"/>
    </sheetView>
  </sheetViews>
  <sheetFormatPr defaultColWidth="9.33203125" defaultRowHeight="13.8"/>
  <cols>
    <col min="1" max="1" width="1" style="424" customWidth="1"/>
    <col min="2" max="2" width="9.44140625" style="424" customWidth="1"/>
    <col min="3" max="3" width="1" style="424" customWidth="1"/>
    <col min="4" max="4" width="12.33203125" style="424" customWidth="1"/>
    <col min="5" max="5" width="12" style="424" bestFit="1" customWidth="1"/>
    <col min="6" max="6" width="7.6640625" style="424" customWidth="1"/>
    <col min="7" max="7" width="11" style="424" customWidth="1"/>
    <col min="8" max="8" width="7.6640625" style="424" customWidth="1"/>
    <col min="9" max="9" width="1" style="424" customWidth="1"/>
    <col min="10" max="10" width="12.33203125" style="424" customWidth="1"/>
    <col min="11" max="11" width="11" style="424" customWidth="1"/>
    <col min="12" max="12" width="7.6640625" style="424" customWidth="1"/>
    <col min="13" max="13" width="8.5546875" style="424" bestFit="1" customWidth="1"/>
    <col min="14" max="14" width="7.6640625" style="424" customWidth="1"/>
    <col min="15" max="15" width="1" style="424" customWidth="1"/>
    <col min="16" max="16" width="11" style="424" customWidth="1"/>
    <col min="17" max="17" width="7.6640625" style="424" customWidth="1"/>
    <col min="18" max="18" width="8.5546875" style="424" bestFit="1" customWidth="1"/>
    <col min="19" max="19" width="7.6640625" style="424" customWidth="1"/>
    <col min="20" max="20" width="1.33203125" style="424" customWidth="1"/>
    <col min="21" max="16384" width="9.33203125" style="424"/>
  </cols>
  <sheetData>
    <row r="1" spans="1:20" ht="38.25" customHeight="1"/>
    <row r="2" spans="1:20" ht="4.5" customHeight="1" thickBot="1"/>
    <row r="3" spans="1:20" ht="23.4" thickBot="1">
      <c r="B3" s="1385" t="s">
        <v>752</v>
      </c>
      <c r="C3" s="1386"/>
      <c r="D3" s="1386"/>
      <c r="E3" s="1386"/>
      <c r="F3" s="1386"/>
      <c r="G3" s="1386"/>
      <c r="H3" s="1386"/>
      <c r="I3" s="1386"/>
      <c r="J3" s="1386"/>
      <c r="K3" s="1386"/>
      <c r="L3" s="1386"/>
      <c r="M3" s="1386"/>
      <c r="N3" s="1386"/>
      <c r="O3" s="1386"/>
      <c r="P3" s="1386"/>
      <c r="Q3" s="1386"/>
      <c r="R3" s="1386"/>
      <c r="S3" s="1386"/>
    </row>
    <row r="4" spans="1:20" ht="4.5" customHeight="1" thickBot="1">
      <c r="B4" s="116"/>
      <c r="C4" s="33"/>
      <c r="D4" s="33"/>
      <c r="E4" s="33"/>
      <c r="F4" s="33"/>
      <c r="G4" s="33"/>
      <c r="H4" s="33"/>
      <c r="I4" s="33"/>
      <c r="J4" s="33"/>
      <c r="K4" s="33"/>
      <c r="L4" s="33"/>
      <c r="M4" s="33"/>
      <c r="N4" s="33"/>
      <c r="O4" s="33"/>
      <c r="P4" s="33"/>
      <c r="Q4" s="33"/>
      <c r="R4" s="33"/>
      <c r="S4" s="33"/>
    </row>
    <row r="5" spans="1:20" ht="13.5" customHeight="1" thickBot="1">
      <c r="A5" s="7"/>
      <c r="B5" s="1304" t="s">
        <v>2</v>
      </c>
      <c r="C5" s="115"/>
      <c r="D5" s="1297" t="s">
        <v>43</v>
      </c>
      <c r="E5" s="1298"/>
      <c r="F5" s="1298"/>
      <c r="G5" s="1298"/>
      <c r="H5" s="1299"/>
      <c r="I5" s="11"/>
      <c r="J5" s="1297" t="s">
        <v>473</v>
      </c>
      <c r="K5" s="1298"/>
      <c r="L5" s="1298"/>
      <c r="M5" s="1298"/>
      <c r="N5" s="1298"/>
      <c r="O5" s="11"/>
      <c r="P5" s="1297" t="s">
        <v>474</v>
      </c>
      <c r="Q5" s="1298"/>
      <c r="R5" s="1298"/>
      <c r="S5" s="1298"/>
      <c r="T5" s="7"/>
    </row>
    <row r="6" spans="1:20" ht="11.25" customHeight="1">
      <c r="A6" s="7"/>
      <c r="B6" s="1305"/>
      <c r="C6" s="136"/>
      <c r="D6" s="1410" t="s">
        <v>44</v>
      </c>
      <c r="E6" s="1292" t="s">
        <v>58</v>
      </c>
      <c r="F6" s="1293"/>
      <c r="G6" s="1292" t="s">
        <v>59</v>
      </c>
      <c r="H6" s="1293"/>
      <c r="I6" s="11"/>
      <c r="J6" s="1295" t="s">
        <v>95</v>
      </c>
      <c r="K6" s="1292" t="s">
        <v>60</v>
      </c>
      <c r="L6" s="1293"/>
      <c r="M6" s="1292" t="s">
        <v>325</v>
      </c>
      <c r="N6" s="1293"/>
      <c r="O6" s="11"/>
      <c r="P6" s="1292" t="s">
        <v>60</v>
      </c>
      <c r="Q6" s="1293"/>
      <c r="R6" s="1292" t="s">
        <v>325</v>
      </c>
      <c r="S6" s="1293"/>
      <c r="T6" s="7"/>
    </row>
    <row r="7" spans="1:20" ht="54.75" customHeight="1">
      <c r="A7" s="7"/>
      <c r="B7" s="1305"/>
      <c r="C7" s="115"/>
      <c r="D7" s="1411"/>
      <c r="E7" s="76" t="s">
        <v>45</v>
      </c>
      <c r="F7" s="67" t="s">
        <v>96</v>
      </c>
      <c r="G7" s="76" t="s">
        <v>900</v>
      </c>
      <c r="H7" s="67" t="s">
        <v>96</v>
      </c>
      <c r="I7" s="11"/>
      <c r="J7" s="1296"/>
      <c r="K7" s="76" t="s">
        <v>464</v>
      </c>
      <c r="L7" s="67" t="s">
        <v>98</v>
      </c>
      <c r="M7" s="76" t="s">
        <v>465</v>
      </c>
      <c r="N7" s="67" t="s">
        <v>98</v>
      </c>
      <c r="O7" s="11"/>
      <c r="P7" s="76" t="s">
        <v>1083</v>
      </c>
      <c r="Q7" s="67" t="s">
        <v>98</v>
      </c>
      <c r="R7" s="76" t="s">
        <v>1079</v>
      </c>
      <c r="S7" s="67" t="s">
        <v>98</v>
      </c>
      <c r="T7" s="7"/>
    </row>
    <row r="8" spans="1:20" ht="12.75" customHeight="1" thickBot="1">
      <c r="A8" s="7"/>
      <c r="B8" s="1305"/>
      <c r="C8" s="136"/>
      <c r="D8" s="456" t="s">
        <v>42</v>
      </c>
      <c r="E8" s="457" t="s">
        <v>42</v>
      </c>
      <c r="F8" s="458" t="s">
        <v>46</v>
      </c>
      <c r="G8" s="457" t="s">
        <v>42</v>
      </c>
      <c r="H8" s="458" t="s">
        <v>47</v>
      </c>
      <c r="I8" s="150"/>
      <c r="J8" s="459" t="str">
        <f>'Portfolio Statistics'!F6</f>
        <v>(MWh)</v>
      </c>
      <c r="K8" s="457" t="str">
        <f>J8</f>
        <v>(MWh)</v>
      </c>
      <c r="L8" s="458" t="s">
        <v>49</v>
      </c>
      <c r="M8" s="457" t="str">
        <f>J8</f>
        <v>(MWh)</v>
      </c>
      <c r="N8" s="458" t="s">
        <v>50</v>
      </c>
      <c r="O8" s="150"/>
      <c r="P8" s="457" t="str">
        <f>K8</f>
        <v>(MWh)</v>
      </c>
      <c r="Q8" s="458" t="s">
        <v>355</v>
      </c>
      <c r="R8" s="457" t="str">
        <f>M8</f>
        <v>(MWh)</v>
      </c>
      <c r="S8" s="458" t="s">
        <v>1080</v>
      </c>
      <c r="T8" s="7"/>
    </row>
    <row r="9" spans="1:20" ht="12.75" customHeight="1">
      <c r="A9" s="7"/>
      <c r="B9" s="151">
        <f t="shared" ref="B9:B11" si="0">B10-1</f>
        <v>2010</v>
      </c>
      <c r="C9" s="136"/>
      <c r="D9" s="454">
        <f>Tables!E180</f>
        <v>4500</v>
      </c>
      <c r="E9" s="455">
        <f>Tables!F180</f>
        <v>80</v>
      </c>
      <c r="F9" s="461">
        <f>E9/D9</f>
        <v>1.7777777777777778E-2</v>
      </c>
      <c r="G9" s="455">
        <f>Tables!H180</f>
        <v>75.05</v>
      </c>
      <c r="H9" s="461">
        <f>G9/D9</f>
        <v>1.6677777777777777E-2</v>
      </c>
      <c r="I9" s="452"/>
      <c r="J9" s="603">
        <f>Tables!K180</f>
        <v>200000</v>
      </c>
      <c r="K9" s="603">
        <f>Tables!L180</f>
        <v>100</v>
      </c>
      <c r="L9" s="462">
        <f>K9/$J9</f>
        <v>5.0000000000000001E-4</v>
      </c>
      <c r="M9" s="603">
        <f>Tables!N180</f>
        <v>90</v>
      </c>
      <c r="N9" s="462">
        <f>M9/$J9</f>
        <v>4.4999999999999999E-4</v>
      </c>
      <c r="O9" s="452"/>
      <c r="P9" s="603">
        <f>Tables!S180</f>
        <v>90</v>
      </c>
      <c r="Q9" s="462">
        <f>P9/$J9</f>
        <v>4.4999999999999999E-4</v>
      </c>
      <c r="R9" s="603">
        <f>Tables!U180</f>
        <v>82</v>
      </c>
      <c r="S9" s="462">
        <f>R9/$J9</f>
        <v>4.0999999999999999E-4</v>
      </c>
      <c r="T9" s="7"/>
    </row>
    <row r="10" spans="1:20" ht="12.75" customHeight="1">
      <c r="A10" s="7"/>
      <c r="B10" s="151">
        <f t="shared" si="0"/>
        <v>2011</v>
      </c>
      <c r="C10" s="136"/>
      <c r="D10" s="604">
        <f>Tables!E181</f>
        <v>4600</v>
      </c>
      <c r="E10" s="605">
        <f>Tables!F181</f>
        <v>90</v>
      </c>
      <c r="F10" s="461">
        <f t="shared" ref="F10:F13" si="1">E10/D10</f>
        <v>1.9565217391304349E-2</v>
      </c>
      <c r="G10" s="605">
        <f>Tables!H181</f>
        <v>92</v>
      </c>
      <c r="H10" s="461">
        <f t="shared" ref="H10:H13" si="2">G10/D10</f>
        <v>0.02</v>
      </c>
      <c r="I10" s="452"/>
      <c r="J10" s="608">
        <f>Tables!K181</f>
        <v>220000</v>
      </c>
      <c r="K10" s="608">
        <f>Tables!L181</f>
        <v>130</v>
      </c>
      <c r="L10" s="462">
        <f t="shared" ref="L10:L13" si="3">K10/J10</f>
        <v>5.9090909090909094E-4</v>
      </c>
      <c r="M10" s="608">
        <f>Tables!N181</f>
        <v>120</v>
      </c>
      <c r="N10" s="462">
        <f t="shared" ref="N10:N13" si="4">M10/$J10</f>
        <v>5.4545454545454548E-4</v>
      </c>
      <c r="O10" s="452"/>
      <c r="P10" s="608">
        <f>Tables!S181</f>
        <v>117</v>
      </c>
      <c r="Q10" s="462">
        <f t="shared" ref="Q10:S13" si="5">P10/$J10</f>
        <v>5.318181818181818E-4</v>
      </c>
      <c r="R10" s="608">
        <f>Tables!U181</f>
        <v>105</v>
      </c>
      <c r="S10" s="462">
        <f t="shared" si="5"/>
        <v>4.7727272727272728E-4</v>
      </c>
      <c r="T10" s="7"/>
    </row>
    <row r="11" spans="1:20" ht="12.75" customHeight="1">
      <c r="A11" s="7"/>
      <c r="B11" s="151">
        <f t="shared" si="0"/>
        <v>2012</v>
      </c>
      <c r="C11" s="136"/>
      <c r="D11" s="604">
        <f>Tables!E182</f>
        <v>4700</v>
      </c>
      <c r="E11" s="605">
        <f>Tables!F182</f>
        <v>80</v>
      </c>
      <c r="F11" s="461">
        <f t="shared" si="1"/>
        <v>1.7021276595744681E-2</v>
      </c>
      <c r="G11" s="605">
        <f>Tables!H182</f>
        <v>90</v>
      </c>
      <c r="H11" s="461">
        <f t="shared" si="2"/>
        <v>1.9148936170212766E-2</v>
      </c>
      <c r="I11" s="452"/>
      <c r="J11" s="608">
        <f>Tables!K182</f>
        <v>240000</v>
      </c>
      <c r="K11" s="608">
        <f>Tables!L182</f>
        <v>230</v>
      </c>
      <c r="L11" s="462">
        <f t="shared" si="3"/>
        <v>9.5833333333333328E-4</v>
      </c>
      <c r="M11" s="608">
        <f>Tables!N182</f>
        <v>250</v>
      </c>
      <c r="N11" s="462">
        <f t="shared" si="4"/>
        <v>1.0416666666666667E-3</v>
      </c>
      <c r="O11" s="452"/>
      <c r="P11" s="608">
        <f>Tables!S182</f>
        <v>207</v>
      </c>
      <c r="Q11" s="462">
        <f t="shared" si="5"/>
        <v>8.6249999999999999E-4</v>
      </c>
      <c r="R11" s="608">
        <f>Tables!U182</f>
        <v>225</v>
      </c>
      <c r="S11" s="462">
        <f t="shared" si="5"/>
        <v>9.3749999999999997E-4</v>
      </c>
      <c r="T11" s="7"/>
    </row>
    <row r="12" spans="1:20" ht="12.75" customHeight="1">
      <c r="A12" s="7"/>
      <c r="B12" s="151">
        <f>B13-1</f>
        <v>2013</v>
      </c>
      <c r="C12" s="136"/>
      <c r="D12" s="604">
        <f>Tables!E183</f>
        <v>4800</v>
      </c>
      <c r="E12" s="605">
        <f>Tables!F183</f>
        <v>100</v>
      </c>
      <c r="F12" s="461">
        <f t="shared" si="1"/>
        <v>2.0833333333333332E-2</v>
      </c>
      <c r="G12" s="605">
        <f>Tables!H183</f>
        <v>105</v>
      </c>
      <c r="H12" s="461">
        <f t="shared" si="2"/>
        <v>2.1874999999999999E-2</v>
      </c>
      <c r="I12" s="452"/>
      <c r="J12" s="608">
        <f>Tables!K183</f>
        <v>260000</v>
      </c>
      <c r="K12" s="608">
        <f>Tables!L183</f>
        <v>250</v>
      </c>
      <c r="L12" s="462">
        <f t="shared" si="3"/>
        <v>9.6153846153846159E-4</v>
      </c>
      <c r="M12" s="608">
        <f>Tables!N183</f>
        <v>253</v>
      </c>
      <c r="N12" s="462">
        <f t="shared" si="4"/>
        <v>9.7307692307692308E-4</v>
      </c>
      <c r="O12" s="452"/>
      <c r="P12" s="608">
        <f>Tables!S183</f>
        <v>225</v>
      </c>
      <c r="Q12" s="462">
        <f t="shared" si="5"/>
        <v>8.6538461538461541E-4</v>
      </c>
      <c r="R12" s="608">
        <f>Tables!U183</f>
        <v>207</v>
      </c>
      <c r="S12" s="462">
        <f t="shared" si="5"/>
        <v>7.9615384615384617E-4</v>
      </c>
      <c r="T12" s="7"/>
    </row>
    <row r="13" spans="1:20" ht="14.4" thickBot="1">
      <c r="A13" s="7"/>
      <c r="B13" s="153">
        <f>Titles!F2</f>
        <v>2014</v>
      </c>
      <c r="C13" s="154"/>
      <c r="D13" s="453">
        <f>Tables!E184</f>
        <v>4800</v>
      </c>
      <c r="E13" s="606">
        <f>Tables!F184</f>
        <v>113.1</v>
      </c>
      <c r="F13" s="607">
        <f t="shared" si="1"/>
        <v>2.35625E-2</v>
      </c>
      <c r="G13" s="606">
        <f>Tables!H184</f>
        <v>528.4</v>
      </c>
      <c r="H13" s="607">
        <f t="shared" si="2"/>
        <v>0.11008333333333332</v>
      </c>
      <c r="I13" s="452"/>
      <c r="J13" s="609">
        <f>Tables!K184</f>
        <v>26800</v>
      </c>
      <c r="K13" s="609">
        <f ca="1">Tables!L184</f>
        <v>250</v>
      </c>
      <c r="L13" s="610">
        <f t="shared" ca="1" si="3"/>
        <v>9.3283582089552231E-3</v>
      </c>
      <c r="M13" s="609">
        <f ca="1">Tables!N184</f>
        <v>573</v>
      </c>
      <c r="N13" s="610">
        <f t="shared" ca="1" si="4"/>
        <v>2.1380597014925375E-2</v>
      </c>
      <c r="O13" s="452"/>
      <c r="P13" s="609">
        <f ca="1">Tables!S184</f>
        <v>225</v>
      </c>
      <c r="Q13" s="610">
        <f t="shared" ca="1" si="5"/>
        <v>8.3955223880597014E-3</v>
      </c>
      <c r="R13" s="609">
        <f ca="1">Tables!U184</f>
        <v>454.20000000000005</v>
      </c>
      <c r="S13" s="610">
        <f t="shared" ca="1" si="5"/>
        <v>1.6947761194029853E-2</v>
      </c>
      <c r="T13" s="7"/>
    </row>
    <row r="14" spans="1:20">
      <c r="B14" s="7"/>
      <c r="C14" s="7"/>
      <c r="D14" s="7"/>
      <c r="E14" s="7"/>
      <c r="F14" s="7"/>
      <c r="G14" s="7"/>
      <c r="H14" s="7"/>
      <c r="I14" s="7"/>
      <c r="J14" s="7"/>
      <c r="K14" s="7"/>
      <c r="L14" s="7"/>
      <c r="M14" s="7"/>
      <c r="N14" s="7"/>
      <c r="O14" s="7"/>
      <c r="P14" s="7"/>
      <c r="Q14" s="7"/>
      <c r="R14" s="7"/>
      <c r="S14" s="7"/>
      <c r="T14" s="7"/>
    </row>
    <row r="15" spans="1:20" ht="12.75" customHeight="1">
      <c r="B15" s="1413" t="s">
        <v>673</v>
      </c>
      <c r="C15" s="1413"/>
      <c r="D15" s="1413"/>
      <c r="E15" s="1413"/>
      <c r="G15" s="7"/>
      <c r="H15" s="7"/>
      <c r="I15" s="7"/>
      <c r="J15" s="7"/>
      <c r="K15" s="7"/>
      <c r="L15" s="7"/>
      <c r="M15" s="7"/>
      <c r="N15" s="7"/>
      <c r="O15" s="7"/>
      <c r="P15" s="7"/>
      <c r="Q15" s="7"/>
      <c r="R15" s="7"/>
      <c r="S15" s="7"/>
      <c r="T15" s="7"/>
    </row>
    <row r="16" spans="1:20">
      <c r="B16" s="1413"/>
      <c r="C16" s="1413"/>
      <c r="D16" s="1413"/>
      <c r="E16" s="1413"/>
      <c r="F16" s="7"/>
      <c r="G16" s="7"/>
      <c r="H16" s="7"/>
      <c r="I16" s="7"/>
      <c r="J16" s="7"/>
      <c r="K16" s="7"/>
      <c r="L16" s="7"/>
      <c r="M16" s="7"/>
      <c r="N16" s="7"/>
      <c r="O16" s="7"/>
      <c r="P16" s="7"/>
      <c r="Q16" s="7"/>
      <c r="R16" s="7"/>
      <c r="S16" s="7"/>
      <c r="T16" s="7"/>
    </row>
    <row r="17" spans="2:20" ht="12.75" customHeight="1">
      <c r="B17" s="1413"/>
      <c r="C17" s="1413"/>
      <c r="D17" s="1413"/>
      <c r="E17" s="1413"/>
      <c r="F17" s="1412" t="str">
        <f>IF(Site_or_SitePlusLosses=1,"site",IF(Site_or_SitePlusLosses=2,"site plus T&amp;D losses between the site and power plant","Did not answer the question"))</f>
        <v>site</v>
      </c>
      <c r="G17" s="1412"/>
      <c r="H17" s="7"/>
      <c r="I17" s="7"/>
      <c r="J17" s="7"/>
      <c r="K17" s="7"/>
      <c r="L17" s="7"/>
      <c r="M17" s="7"/>
      <c r="N17" s="7"/>
      <c r="O17" s="7"/>
      <c r="P17" s="7"/>
      <c r="Q17" s="7"/>
      <c r="R17" s="7"/>
      <c r="S17" s="7"/>
      <c r="T17" s="7"/>
    </row>
    <row r="18" spans="2:20">
      <c r="B18" s="7"/>
      <c r="C18" s="7"/>
      <c r="D18" s="7"/>
      <c r="E18" s="7"/>
      <c r="F18" s="1412"/>
      <c r="G18" s="1412"/>
      <c r="H18" s="7"/>
      <c r="I18" s="7"/>
      <c r="J18" s="7"/>
      <c r="K18" s="7"/>
      <c r="L18" s="7"/>
      <c r="M18" s="7"/>
      <c r="N18" s="7"/>
      <c r="O18" s="7"/>
      <c r="P18" s="7"/>
      <c r="Q18" s="7"/>
      <c r="R18" s="7"/>
      <c r="S18" s="7"/>
      <c r="T18" s="7"/>
    </row>
    <row r="19" spans="2:20">
      <c r="B19" s="7"/>
      <c r="C19" s="7"/>
      <c r="D19" s="7"/>
      <c r="E19" s="7"/>
      <c r="F19" s="1412"/>
      <c r="G19" s="1412"/>
      <c r="H19" s="7"/>
      <c r="I19" s="7"/>
      <c r="J19" s="7"/>
      <c r="K19" s="7"/>
      <c r="L19" s="7"/>
      <c r="M19" s="7"/>
      <c r="N19" s="7"/>
      <c r="O19" s="7"/>
      <c r="P19" s="7"/>
      <c r="Q19" s="7"/>
      <c r="R19" s="7"/>
      <c r="S19" s="7"/>
      <c r="T19" s="7"/>
    </row>
    <row r="20" spans="2:20">
      <c r="B20" s="7"/>
      <c r="C20" s="7"/>
      <c r="D20" s="7"/>
      <c r="E20" s="7"/>
      <c r="F20" s="7"/>
      <c r="G20" s="7"/>
      <c r="H20" s="7"/>
      <c r="I20" s="7"/>
      <c r="J20" s="7"/>
      <c r="K20" s="7"/>
      <c r="L20" s="7"/>
      <c r="M20" s="7"/>
      <c r="N20" s="7"/>
      <c r="O20" s="7"/>
      <c r="P20" s="7"/>
      <c r="Q20" s="7"/>
      <c r="R20" s="7"/>
      <c r="S20" s="7"/>
      <c r="T20" s="7"/>
    </row>
    <row r="21" spans="2:20" ht="33"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1412"/>
      <c r="F21" s="7"/>
      <c r="G21" s="7"/>
      <c r="H21" s="7"/>
      <c r="I21" s="7"/>
      <c r="J21" s="7"/>
      <c r="K21" s="7"/>
      <c r="L21" s="7"/>
      <c r="M21" s="7"/>
      <c r="N21" s="7"/>
      <c r="O21" s="7"/>
      <c r="P21" s="7"/>
      <c r="Q21" s="7"/>
      <c r="R21" s="7"/>
      <c r="S21" s="7"/>
      <c r="T21" s="7"/>
    </row>
    <row r="22" spans="2:20">
      <c r="B22" s="7"/>
      <c r="C22" s="7"/>
      <c r="D22" s="7"/>
      <c r="E22" s="7"/>
      <c r="F22" s="7"/>
      <c r="G22" s="7"/>
      <c r="H22" s="7"/>
      <c r="I22" s="7"/>
      <c r="J22" s="7"/>
      <c r="K22" s="7"/>
      <c r="L22" s="7"/>
      <c r="M22" s="7"/>
      <c r="N22" s="7"/>
      <c r="O22" s="7"/>
      <c r="P22" s="7"/>
      <c r="Q22" s="7"/>
      <c r="R22" s="7"/>
      <c r="S22" s="7"/>
      <c r="T22" s="7"/>
    </row>
  </sheetData>
  <sheetProtection formatColumns="0" formatRows="0"/>
  <mergeCells count="16">
    <mergeCell ref="B21:E21"/>
    <mergeCell ref="M6:N6"/>
    <mergeCell ref="P6:Q6"/>
    <mergeCell ref="R6:S6"/>
    <mergeCell ref="B15:E17"/>
    <mergeCell ref="F17:G19"/>
    <mergeCell ref="B3:S3"/>
    <mergeCell ref="B5:B8"/>
    <mergeCell ref="D5:H5"/>
    <mergeCell ref="J5:N5"/>
    <mergeCell ref="P5:S5"/>
    <mergeCell ref="D6:D7"/>
    <mergeCell ref="E6:F6"/>
    <mergeCell ref="G6:H6"/>
    <mergeCell ref="J6:J7"/>
    <mergeCell ref="K6:L6"/>
  </mergeCells>
  <pageMargins left="0.5" right="0.5" top="0.75" bottom="0.75" header="0.3" footer="0.3"/>
  <pageSetup orientation="landscape" r:id="rId1"/>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showGridLines="0" workbookViewId="0">
      <pane ySplit="1" topLeftCell="A2" activePane="bottomLeft" state="frozen"/>
      <selection pane="bottomLeft" activeCell="Q13" sqref="Q13"/>
    </sheetView>
  </sheetViews>
  <sheetFormatPr defaultColWidth="9.33203125" defaultRowHeight="13.8"/>
  <cols>
    <col min="1" max="1" width="1" style="424" customWidth="1"/>
    <col min="2" max="2" width="9.44140625" style="424" customWidth="1"/>
    <col min="3" max="3" width="1" style="424" customWidth="1"/>
    <col min="4" max="4" width="12.33203125" style="424" customWidth="1"/>
    <col min="5" max="5" width="12" style="424" bestFit="1" customWidth="1"/>
    <col min="6" max="6" width="7.6640625" style="424" customWidth="1"/>
    <col min="7" max="7" width="11" style="424" customWidth="1"/>
    <col min="8" max="8" width="7.6640625" style="424" customWidth="1"/>
    <col min="9" max="9" width="1" style="424" customWidth="1"/>
    <col min="10" max="10" width="12.33203125" style="424" customWidth="1"/>
    <col min="11" max="11" width="11" style="424" customWidth="1"/>
    <col min="12" max="12" width="7.6640625" style="424" customWidth="1"/>
    <col min="13" max="13" width="8.5546875" style="424" bestFit="1" customWidth="1"/>
    <col min="14" max="14" width="7.6640625" style="424" customWidth="1"/>
    <col min="15" max="15" width="1" style="424" customWidth="1"/>
    <col min="16" max="16" width="1.33203125" style="424" customWidth="1"/>
    <col min="17" max="16384" width="9.33203125" style="424"/>
  </cols>
  <sheetData>
    <row r="1" spans="1:16" ht="38.25" customHeight="1"/>
    <row r="2" spans="1:16" ht="4.5" customHeight="1" thickBot="1"/>
    <row r="3" spans="1:16" ht="23.4" thickBot="1">
      <c r="B3" s="1385" t="s">
        <v>752</v>
      </c>
      <c r="C3" s="1386"/>
      <c r="D3" s="1386"/>
      <c r="E3" s="1386"/>
      <c r="F3" s="1386"/>
      <c r="G3" s="1386"/>
      <c r="H3" s="1386"/>
      <c r="I3" s="1386"/>
      <c r="J3" s="1386"/>
      <c r="K3" s="1386"/>
      <c r="L3" s="1386"/>
      <c r="M3" s="1386"/>
      <c r="N3" s="1386"/>
      <c r="O3" s="1386"/>
    </row>
    <row r="4" spans="1:16" ht="4.5" customHeight="1" thickBot="1">
      <c r="B4" s="116"/>
      <c r="C4" s="33"/>
      <c r="D4" s="33"/>
      <c r="E4" s="33"/>
      <c r="F4" s="33"/>
      <c r="G4" s="33"/>
      <c r="H4" s="33"/>
      <c r="I4" s="33"/>
      <c r="J4" s="33"/>
      <c r="K4" s="33"/>
      <c r="L4" s="33"/>
      <c r="M4" s="33"/>
      <c r="N4" s="33"/>
      <c r="O4" s="33"/>
    </row>
    <row r="5" spans="1:16" ht="13.5" customHeight="1" thickBot="1">
      <c r="A5" s="7"/>
      <c r="B5" s="1304" t="s">
        <v>2</v>
      </c>
      <c r="C5" s="115"/>
      <c r="D5" s="1297" t="s">
        <v>43</v>
      </c>
      <c r="E5" s="1298"/>
      <c r="F5" s="1298"/>
      <c r="G5" s="1298"/>
      <c r="H5" s="1299"/>
      <c r="I5" s="11"/>
      <c r="J5" s="1297" t="s">
        <v>473</v>
      </c>
      <c r="K5" s="1298"/>
      <c r="L5" s="1298"/>
      <c r="M5" s="1298"/>
      <c r="N5" s="1298"/>
      <c r="O5" s="11"/>
      <c r="P5" s="7"/>
    </row>
    <row r="6" spans="1:16" ht="11.25" customHeight="1">
      <c r="A6" s="7"/>
      <c r="B6" s="1305"/>
      <c r="C6" s="136"/>
      <c r="D6" s="1410" t="s">
        <v>44</v>
      </c>
      <c r="E6" s="1292" t="s">
        <v>58</v>
      </c>
      <c r="F6" s="1293"/>
      <c r="G6" s="1292" t="s">
        <v>59</v>
      </c>
      <c r="H6" s="1293"/>
      <c r="I6" s="11"/>
      <c r="J6" s="1295" t="s">
        <v>95</v>
      </c>
      <c r="K6" s="1292" t="s">
        <v>60</v>
      </c>
      <c r="L6" s="1293"/>
      <c r="M6" s="1292" t="s">
        <v>325</v>
      </c>
      <c r="N6" s="1293"/>
      <c r="O6" s="11"/>
      <c r="P6" s="7"/>
    </row>
    <row r="7" spans="1:16" ht="54.75" customHeight="1">
      <c r="A7" s="7"/>
      <c r="B7" s="1305"/>
      <c r="C7" s="115"/>
      <c r="D7" s="1411"/>
      <c r="E7" s="76" t="s">
        <v>45</v>
      </c>
      <c r="F7" s="67" t="s">
        <v>96</v>
      </c>
      <c r="G7" s="76" t="s">
        <v>97</v>
      </c>
      <c r="H7" s="67" t="s">
        <v>96</v>
      </c>
      <c r="I7" s="11"/>
      <c r="J7" s="1296"/>
      <c r="K7" s="76" t="s">
        <v>1084</v>
      </c>
      <c r="L7" s="67" t="s">
        <v>98</v>
      </c>
      <c r="M7" s="76" t="s">
        <v>1085</v>
      </c>
      <c r="N7" s="67" t="s">
        <v>98</v>
      </c>
      <c r="O7" s="11"/>
      <c r="P7" s="7"/>
    </row>
    <row r="8" spans="1:16" ht="12.75" customHeight="1" thickBot="1">
      <c r="A8" s="7"/>
      <c r="B8" s="1305"/>
      <c r="C8" s="136"/>
      <c r="D8" s="456" t="s">
        <v>42</v>
      </c>
      <c r="E8" s="457" t="s">
        <v>42</v>
      </c>
      <c r="F8" s="458" t="s">
        <v>46</v>
      </c>
      <c r="G8" s="457" t="s">
        <v>42</v>
      </c>
      <c r="H8" s="458" t="s">
        <v>47</v>
      </c>
      <c r="I8" s="150"/>
      <c r="J8" s="459" t="str">
        <f>'Portfolio Statistics'!F6</f>
        <v>(MWh)</v>
      </c>
      <c r="K8" s="457" t="str">
        <f>J8</f>
        <v>(MWh)</v>
      </c>
      <c r="L8" s="458" t="s">
        <v>49</v>
      </c>
      <c r="M8" s="457" t="str">
        <f>J8</f>
        <v>(MWh)</v>
      </c>
      <c r="N8" s="458" t="s">
        <v>50</v>
      </c>
      <c r="O8" s="150"/>
      <c r="P8" s="7"/>
    </row>
    <row r="9" spans="1:16" ht="12.75" customHeight="1">
      <c r="A9" s="7"/>
      <c r="B9" s="151">
        <f t="shared" ref="B9:B11" si="0">B10-1</f>
        <v>2010</v>
      </c>
      <c r="C9" s="136"/>
      <c r="D9" s="454">
        <f>Tables!E180</f>
        <v>4500</v>
      </c>
      <c r="E9" s="455">
        <f>Tables!F180</f>
        <v>80</v>
      </c>
      <c r="F9" s="461">
        <f>E9/D9</f>
        <v>1.7777777777777778E-2</v>
      </c>
      <c r="G9" s="455">
        <f>Tables!H180</f>
        <v>75.05</v>
      </c>
      <c r="H9" s="461">
        <f>G9/D9</f>
        <v>1.6677777777777777E-2</v>
      </c>
      <c r="I9" s="452"/>
      <c r="J9" s="603">
        <f>Tables!K180</f>
        <v>200000</v>
      </c>
      <c r="K9" s="603">
        <f>Tables!L180</f>
        <v>100</v>
      </c>
      <c r="L9" s="462">
        <f>K9/$J9</f>
        <v>5.0000000000000001E-4</v>
      </c>
      <c r="M9" s="603">
        <f>Tables!N180</f>
        <v>90</v>
      </c>
      <c r="N9" s="462">
        <f>M9/$J9</f>
        <v>4.4999999999999999E-4</v>
      </c>
      <c r="O9" s="452"/>
      <c r="P9" s="7"/>
    </row>
    <row r="10" spans="1:16" ht="12.75" customHeight="1">
      <c r="A10" s="7"/>
      <c r="B10" s="151">
        <f t="shared" si="0"/>
        <v>2011</v>
      </c>
      <c r="C10" s="136"/>
      <c r="D10" s="604">
        <f>Tables!E181</f>
        <v>4600</v>
      </c>
      <c r="E10" s="605">
        <f>Tables!F181</f>
        <v>90</v>
      </c>
      <c r="F10" s="461">
        <f t="shared" ref="F10:F13" si="1">E10/D10</f>
        <v>1.9565217391304349E-2</v>
      </c>
      <c r="G10" s="605">
        <f>Tables!H181</f>
        <v>92</v>
      </c>
      <c r="H10" s="461">
        <f t="shared" ref="H10:H13" si="2">G10/D10</f>
        <v>0.02</v>
      </c>
      <c r="I10" s="452"/>
      <c r="J10" s="608">
        <f>Tables!K181</f>
        <v>220000</v>
      </c>
      <c r="K10" s="608">
        <f>Tables!L181</f>
        <v>130</v>
      </c>
      <c r="L10" s="462">
        <f t="shared" ref="L10:L13" si="3">K10/J10</f>
        <v>5.9090909090909094E-4</v>
      </c>
      <c r="M10" s="608">
        <f>Tables!N181</f>
        <v>120</v>
      </c>
      <c r="N10" s="462">
        <f t="shared" ref="N10:N13" si="4">M10/$J10</f>
        <v>5.4545454545454548E-4</v>
      </c>
      <c r="O10" s="452"/>
      <c r="P10" s="7"/>
    </row>
    <row r="11" spans="1:16" ht="12.75" customHeight="1">
      <c r="A11" s="7"/>
      <c r="B11" s="151">
        <f t="shared" si="0"/>
        <v>2012</v>
      </c>
      <c r="C11" s="136"/>
      <c r="D11" s="604">
        <f>Tables!E182</f>
        <v>4700</v>
      </c>
      <c r="E11" s="605">
        <f>Tables!F182</f>
        <v>80</v>
      </c>
      <c r="F11" s="461">
        <f t="shared" si="1"/>
        <v>1.7021276595744681E-2</v>
      </c>
      <c r="G11" s="605">
        <f>Tables!H182</f>
        <v>90</v>
      </c>
      <c r="H11" s="461">
        <f t="shared" si="2"/>
        <v>1.9148936170212766E-2</v>
      </c>
      <c r="I11" s="452"/>
      <c r="J11" s="608">
        <f>Tables!K182</f>
        <v>240000</v>
      </c>
      <c r="K11" s="608">
        <f>Tables!L182</f>
        <v>230</v>
      </c>
      <c r="L11" s="462">
        <f t="shared" si="3"/>
        <v>9.5833333333333328E-4</v>
      </c>
      <c r="M11" s="608">
        <f>Tables!N182</f>
        <v>250</v>
      </c>
      <c r="N11" s="462">
        <f t="shared" si="4"/>
        <v>1.0416666666666667E-3</v>
      </c>
      <c r="O11" s="452"/>
      <c r="P11" s="7"/>
    </row>
    <row r="12" spans="1:16" ht="12.75" customHeight="1">
      <c r="A12" s="7"/>
      <c r="B12" s="151">
        <f>B13-1</f>
        <v>2013</v>
      </c>
      <c r="C12" s="136"/>
      <c r="D12" s="604">
        <f>Tables!E183</f>
        <v>4800</v>
      </c>
      <c r="E12" s="605">
        <f>Tables!F183</f>
        <v>100</v>
      </c>
      <c r="F12" s="461">
        <f t="shared" si="1"/>
        <v>2.0833333333333332E-2</v>
      </c>
      <c r="G12" s="605">
        <f>Tables!H183</f>
        <v>105</v>
      </c>
      <c r="H12" s="461">
        <f t="shared" si="2"/>
        <v>2.1874999999999999E-2</v>
      </c>
      <c r="I12" s="452"/>
      <c r="J12" s="608">
        <f>Tables!K183</f>
        <v>260000</v>
      </c>
      <c r="K12" s="608">
        <f>Tables!L183</f>
        <v>250</v>
      </c>
      <c r="L12" s="462">
        <f t="shared" si="3"/>
        <v>9.6153846153846159E-4</v>
      </c>
      <c r="M12" s="608">
        <f>Tables!N183</f>
        <v>253</v>
      </c>
      <c r="N12" s="462">
        <f t="shared" si="4"/>
        <v>9.7307692307692308E-4</v>
      </c>
      <c r="O12" s="452"/>
      <c r="P12" s="7"/>
    </row>
    <row r="13" spans="1:16" ht="14.4" thickBot="1">
      <c r="A13" s="7"/>
      <c r="B13" s="153">
        <f>Titles!F2</f>
        <v>2014</v>
      </c>
      <c r="C13" s="154"/>
      <c r="D13" s="453">
        <f>Tables!E184</f>
        <v>4800</v>
      </c>
      <c r="E13" s="606">
        <f>Tables!F184</f>
        <v>113.1</v>
      </c>
      <c r="F13" s="607">
        <f t="shared" si="1"/>
        <v>2.35625E-2</v>
      </c>
      <c r="G13" s="606">
        <f>Tables!H184</f>
        <v>528.4</v>
      </c>
      <c r="H13" s="607">
        <f t="shared" si="2"/>
        <v>0.11008333333333332</v>
      </c>
      <c r="I13" s="452"/>
      <c r="J13" s="609">
        <f>Tables!K184</f>
        <v>26800</v>
      </c>
      <c r="K13" s="609">
        <f ca="1">Tables!L184</f>
        <v>250</v>
      </c>
      <c r="L13" s="610">
        <f t="shared" ca="1" si="3"/>
        <v>9.3283582089552231E-3</v>
      </c>
      <c r="M13" s="609">
        <f ca="1">Tables!N184</f>
        <v>573</v>
      </c>
      <c r="N13" s="610">
        <f t="shared" ca="1" si="4"/>
        <v>2.1380597014925375E-2</v>
      </c>
      <c r="O13" s="452"/>
      <c r="P13" s="7"/>
    </row>
    <row r="14" spans="1:16">
      <c r="B14" s="7"/>
      <c r="C14" s="7"/>
      <c r="D14" s="7"/>
      <c r="E14" s="7"/>
      <c r="F14" s="7"/>
      <c r="G14" s="7"/>
      <c r="H14" s="7"/>
      <c r="I14" s="7"/>
      <c r="J14" s="7"/>
      <c r="K14" s="7"/>
      <c r="L14" s="7"/>
      <c r="M14" s="7"/>
      <c r="N14" s="7"/>
      <c r="O14" s="7"/>
      <c r="P14" s="7"/>
    </row>
    <row r="15" spans="1:16" ht="12.75" customHeight="1">
      <c r="B15" s="1413" t="s">
        <v>673</v>
      </c>
      <c r="C15" s="1413"/>
      <c r="D15" s="1413"/>
      <c r="E15" s="1413"/>
      <c r="G15" s="7"/>
      <c r="H15" s="7"/>
      <c r="I15" s="7"/>
      <c r="J15" s="7"/>
      <c r="K15" s="7"/>
      <c r="L15" s="7"/>
      <c r="M15" s="7"/>
      <c r="N15" s="7"/>
      <c r="O15" s="7"/>
      <c r="P15" s="7"/>
    </row>
    <row r="16" spans="1:16">
      <c r="B16" s="1413"/>
      <c r="C16" s="1413"/>
      <c r="D16" s="1413"/>
      <c r="E16" s="1413"/>
      <c r="F16" s="7"/>
      <c r="G16" s="7"/>
      <c r="H16" s="7"/>
      <c r="I16" s="7"/>
      <c r="J16" s="7"/>
      <c r="K16" s="7"/>
      <c r="L16" s="7"/>
      <c r="M16" s="7"/>
      <c r="N16" s="7"/>
      <c r="O16" s="7"/>
      <c r="P16" s="7"/>
    </row>
    <row r="17" spans="2:16">
      <c r="B17" s="1413"/>
      <c r="C17" s="1413"/>
      <c r="D17" s="1413"/>
      <c r="E17" s="1413"/>
      <c r="F17" s="1412" t="str">
        <f>IF(Site_or_SitePlusLosses=1,"site",IF(Site_or_SitePlusLosses=2,"site plus T&amp;D losses between the site and power plant","Did not answer the question"))</f>
        <v>site</v>
      </c>
      <c r="G17" s="1412"/>
      <c r="H17" s="7"/>
      <c r="I17" s="7"/>
      <c r="J17" s="7"/>
      <c r="K17" s="7"/>
      <c r="L17" s="7"/>
      <c r="M17" s="7"/>
      <c r="N17" s="7"/>
      <c r="O17" s="7"/>
      <c r="P17" s="7"/>
    </row>
    <row r="18" spans="2:16">
      <c r="B18" s="7"/>
      <c r="C18" s="7"/>
      <c r="D18" s="7"/>
      <c r="E18" s="7"/>
      <c r="F18" s="1412"/>
      <c r="G18" s="1412"/>
      <c r="H18" s="7"/>
      <c r="I18" s="7"/>
      <c r="J18" s="7"/>
      <c r="K18" s="7"/>
      <c r="L18" s="7"/>
      <c r="M18" s="7"/>
      <c r="N18" s="7"/>
      <c r="O18" s="7"/>
      <c r="P18" s="7"/>
    </row>
    <row r="19" spans="2:16">
      <c r="B19" s="7"/>
      <c r="C19" s="7"/>
      <c r="D19" s="7"/>
      <c r="E19" s="7"/>
      <c r="F19" s="1412"/>
      <c r="G19" s="1412"/>
      <c r="H19" s="7"/>
      <c r="I19" s="7"/>
      <c r="J19" s="7"/>
      <c r="K19" s="7"/>
      <c r="L19" s="7"/>
      <c r="M19" s="7"/>
      <c r="N19" s="7"/>
      <c r="O19" s="7"/>
      <c r="P19" s="7"/>
    </row>
    <row r="20" spans="2:16">
      <c r="B20" s="7"/>
      <c r="C20" s="7"/>
      <c r="D20" s="7"/>
      <c r="E20" s="7"/>
      <c r="F20" s="7"/>
      <c r="G20" s="7"/>
      <c r="H20" s="7"/>
      <c r="I20" s="7"/>
      <c r="J20" s="7"/>
      <c r="K20" s="7"/>
      <c r="L20" s="7"/>
      <c r="M20" s="7"/>
      <c r="N20" s="7"/>
      <c r="O20" s="7"/>
      <c r="P20" s="7"/>
    </row>
    <row r="21" spans="2:16" ht="25.5"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1412"/>
      <c r="F21" s="7"/>
      <c r="G21" s="7"/>
      <c r="H21" s="7"/>
      <c r="I21" s="7"/>
      <c r="J21" s="7"/>
      <c r="K21" s="7"/>
      <c r="L21" s="7"/>
      <c r="M21" s="7"/>
      <c r="N21" s="7"/>
      <c r="O21" s="7"/>
      <c r="P21" s="7"/>
    </row>
    <row r="22" spans="2:16">
      <c r="B22" s="7"/>
      <c r="C22" s="7"/>
      <c r="D22" s="7"/>
      <c r="E22" s="7"/>
      <c r="F22" s="7"/>
      <c r="G22" s="7"/>
      <c r="H22" s="7"/>
      <c r="I22" s="7"/>
      <c r="J22" s="7"/>
      <c r="K22" s="7"/>
      <c r="L22" s="7"/>
      <c r="M22" s="7"/>
      <c r="N22" s="7"/>
      <c r="O22" s="7"/>
      <c r="P22" s="7"/>
    </row>
  </sheetData>
  <sheetProtection formatColumns="0" formatRows="0"/>
  <mergeCells count="13">
    <mergeCell ref="B15:E17"/>
    <mergeCell ref="F17:G19"/>
    <mergeCell ref="B21:E21"/>
    <mergeCell ref="B3:O3"/>
    <mergeCell ref="B5:B8"/>
    <mergeCell ref="D5:H5"/>
    <mergeCell ref="J5:N5"/>
    <mergeCell ref="D6:D7"/>
    <mergeCell ref="E6:F6"/>
    <mergeCell ref="G6:H6"/>
    <mergeCell ref="J6:J7"/>
    <mergeCell ref="K6:L6"/>
    <mergeCell ref="M6:N6"/>
  </mergeCells>
  <pageMargins left="0.5" right="0.5" top="0.75" bottom="0.75" header="0.3" footer="0.3"/>
  <pageSetup orientation="landscape" r:id="rId1"/>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showGridLines="0" workbookViewId="0">
      <pane ySplit="1" topLeftCell="A2" activePane="bottomLeft" state="frozen"/>
      <selection pane="bottomLeft"/>
    </sheetView>
  </sheetViews>
  <sheetFormatPr defaultColWidth="9.33203125" defaultRowHeight="13.8"/>
  <cols>
    <col min="1" max="1" width="1" style="424" customWidth="1"/>
    <col min="2" max="2" width="9.44140625" style="424" customWidth="1"/>
    <col min="3" max="3" width="1" style="424" customWidth="1"/>
    <col min="4" max="4" width="12.33203125" style="424" customWidth="1"/>
    <col min="5" max="5" width="11" style="424" customWidth="1"/>
    <col min="6" max="6" width="7.6640625" style="424" customWidth="1"/>
    <col min="7" max="7" width="1" style="424" customWidth="1"/>
    <col min="8" max="8" width="12.33203125" style="424" customWidth="1"/>
    <col min="9" max="9" width="8.5546875" style="424" bestFit="1" customWidth="1"/>
    <col min="10" max="10" width="7.6640625" style="424" customWidth="1"/>
    <col min="11" max="11" width="11" style="424" customWidth="1"/>
    <col min="12" max="12" width="7.6640625" style="424" customWidth="1"/>
    <col min="13" max="13" width="1" style="424" customWidth="1"/>
    <col min="14" max="14" width="8.5546875" style="424" bestFit="1" customWidth="1"/>
    <col min="15" max="15" width="7.6640625" style="424" customWidth="1"/>
    <col min="16" max="16" width="11" style="424" customWidth="1"/>
    <col min="17" max="17" width="7.6640625" style="424" customWidth="1"/>
    <col min="18" max="18" width="1.33203125" style="424" customWidth="1"/>
    <col min="19" max="16384" width="9.33203125" style="424"/>
  </cols>
  <sheetData>
    <row r="1" spans="1:18" ht="38.25" customHeight="1"/>
    <row r="2" spans="1:18" ht="4.5" customHeight="1" thickBot="1"/>
    <row r="3" spans="1:18" ht="23.4" thickBot="1">
      <c r="B3" s="1385" t="s">
        <v>752</v>
      </c>
      <c r="C3" s="1386"/>
      <c r="D3" s="1386"/>
      <c r="E3" s="1386"/>
      <c r="F3" s="1386"/>
      <c r="G3" s="1386"/>
      <c r="H3" s="1386"/>
      <c r="I3" s="1386"/>
      <c r="J3" s="1386"/>
      <c r="K3" s="1386"/>
      <c r="L3" s="1386"/>
      <c r="M3" s="1386"/>
      <c r="N3" s="1386"/>
      <c r="O3" s="1386"/>
      <c r="P3" s="1386"/>
      <c r="Q3" s="1387"/>
    </row>
    <row r="4" spans="1:18" ht="4.5" customHeight="1" thickBot="1">
      <c r="B4" s="116"/>
      <c r="C4" s="33"/>
      <c r="D4" s="33"/>
      <c r="E4" s="33"/>
      <c r="F4" s="33"/>
      <c r="G4" s="33"/>
      <c r="H4" s="33"/>
      <c r="I4" s="33"/>
      <c r="J4" s="33"/>
      <c r="K4" s="33"/>
      <c r="L4" s="33"/>
      <c r="M4" s="33"/>
      <c r="N4" s="33"/>
      <c r="O4" s="33"/>
      <c r="P4" s="33"/>
      <c r="Q4" s="117"/>
    </row>
    <row r="5" spans="1:18" ht="13.5" customHeight="1" thickBot="1">
      <c r="A5" s="7"/>
      <c r="B5" s="1304" t="s">
        <v>2</v>
      </c>
      <c r="C5" s="115"/>
      <c r="D5" s="1297" t="s">
        <v>43</v>
      </c>
      <c r="E5" s="1298"/>
      <c r="F5" s="1299"/>
      <c r="G5" s="11"/>
      <c r="H5" s="1297" t="s">
        <v>473</v>
      </c>
      <c r="I5" s="1298"/>
      <c r="J5" s="1298"/>
      <c r="K5" s="1298"/>
      <c r="L5" s="1299"/>
      <c r="M5" s="11"/>
      <c r="N5" s="1298" t="s">
        <v>474</v>
      </c>
      <c r="O5" s="1298"/>
      <c r="P5" s="1298"/>
      <c r="Q5" s="1299"/>
      <c r="R5" s="7"/>
    </row>
    <row r="6" spans="1:18" ht="11.25" customHeight="1">
      <c r="A6" s="7"/>
      <c r="B6" s="1305"/>
      <c r="C6" s="136"/>
      <c r="D6" s="1410" t="s">
        <v>44</v>
      </c>
      <c r="E6" s="1292" t="s">
        <v>59</v>
      </c>
      <c r="F6" s="1293"/>
      <c r="G6" s="11"/>
      <c r="H6" s="1295" t="s">
        <v>1087</v>
      </c>
      <c r="I6" s="1292" t="s">
        <v>325</v>
      </c>
      <c r="J6" s="1293"/>
      <c r="K6" s="1294" t="s">
        <v>61</v>
      </c>
      <c r="L6" s="1293"/>
      <c r="M6" s="11"/>
      <c r="N6" s="1292" t="s">
        <v>325</v>
      </c>
      <c r="O6" s="1293"/>
      <c r="P6" s="1294" t="s">
        <v>61</v>
      </c>
      <c r="Q6" s="1293"/>
      <c r="R6" s="7"/>
    </row>
    <row r="7" spans="1:18" ht="54.75" customHeight="1">
      <c r="A7" s="7"/>
      <c r="B7" s="1305"/>
      <c r="C7" s="115"/>
      <c r="D7" s="1411"/>
      <c r="E7" s="76" t="s">
        <v>1086</v>
      </c>
      <c r="F7" s="67" t="s">
        <v>96</v>
      </c>
      <c r="G7" s="11"/>
      <c r="H7" s="1296"/>
      <c r="I7" s="76" t="s">
        <v>1088</v>
      </c>
      <c r="J7" s="67" t="s">
        <v>98</v>
      </c>
      <c r="K7" s="145" t="s">
        <v>1084</v>
      </c>
      <c r="L7" s="67" t="s">
        <v>98</v>
      </c>
      <c r="M7" s="11"/>
      <c r="N7" s="76" t="s">
        <v>1091</v>
      </c>
      <c r="O7" s="67" t="s">
        <v>98</v>
      </c>
      <c r="P7" s="145" t="s">
        <v>1083</v>
      </c>
      <c r="Q7" s="67" t="s">
        <v>98</v>
      </c>
      <c r="R7" s="7"/>
    </row>
    <row r="8" spans="1:18" ht="12.75" customHeight="1" thickBot="1">
      <c r="A8" s="7"/>
      <c r="B8" s="1305"/>
      <c r="C8" s="136"/>
      <c r="D8" s="456" t="s">
        <v>42</v>
      </c>
      <c r="E8" s="457" t="s">
        <v>42</v>
      </c>
      <c r="F8" s="458" t="s">
        <v>46</v>
      </c>
      <c r="G8" s="150"/>
      <c r="H8" s="459" t="str">
        <f>'Portfolio Statistics'!F6</f>
        <v>(MWh)</v>
      </c>
      <c r="I8" s="457" t="str">
        <f>H8</f>
        <v>(MWh)</v>
      </c>
      <c r="J8" s="458" t="s">
        <v>1089</v>
      </c>
      <c r="K8" s="460" t="str">
        <f>H8</f>
        <v>(MWh)</v>
      </c>
      <c r="L8" s="458" t="s">
        <v>1090</v>
      </c>
      <c r="M8" s="150"/>
      <c r="N8" s="457" t="str">
        <f>I8</f>
        <v>(MWh)</v>
      </c>
      <c r="O8" s="458" t="s">
        <v>1092</v>
      </c>
      <c r="P8" s="460" t="str">
        <f>K8</f>
        <v>(MWh)</v>
      </c>
      <c r="Q8" s="458" t="s">
        <v>1093</v>
      </c>
      <c r="R8" s="7"/>
    </row>
    <row r="9" spans="1:18" ht="12.75" customHeight="1">
      <c r="A9" s="7"/>
      <c r="B9" s="151">
        <f t="shared" ref="B9:B11" si="0">B10-1</f>
        <v>2010</v>
      </c>
      <c r="C9" s="136"/>
      <c r="D9" s="454">
        <f>Tables!E180</f>
        <v>4500</v>
      </c>
      <c r="E9" s="455">
        <f>Tables!H180</f>
        <v>75.05</v>
      </c>
      <c r="F9" s="461">
        <f>E9/D9</f>
        <v>1.6677777777777777E-2</v>
      </c>
      <c r="G9" s="452"/>
      <c r="H9" s="603">
        <f>Tables!K180</f>
        <v>200000</v>
      </c>
      <c r="I9" s="603">
        <f>Tables!N180</f>
        <v>90</v>
      </c>
      <c r="J9" s="462">
        <f>I9/$H9</f>
        <v>4.4999999999999999E-4</v>
      </c>
      <c r="K9" s="603">
        <f>Tables!P180</f>
        <v>80</v>
      </c>
      <c r="L9" s="462">
        <f>K9/$H9</f>
        <v>4.0000000000000002E-4</v>
      </c>
      <c r="M9" s="452"/>
      <c r="N9" s="603">
        <f>Tables!U180</f>
        <v>82</v>
      </c>
      <c r="O9" s="462">
        <f>N9/$H9</f>
        <v>4.0999999999999999E-4</v>
      </c>
      <c r="P9" s="603">
        <f>Tables!W180</f>
        <v>78</v>
      </c>
      <c r="Q9" s="462">
        <f>P9/$H9</f>
        <v>3.8999999999999999E-4</v>
      </c>
      <c r="R9" s="7"/>
    </row>
    <row r="10" spans="1:18" ht="12.75" customHeight="1">
      <c r="A10" s="7"/>
      <c r="B10" s="151">
        <f t="shared" si="0"/>
        <v>2011</v>
      </c>
      <c r="C10" s="136"/>
      <c r="D10" s="604">
        <f>Tables!E181</f>
        <v>4600</v>
      </c>
      <c r="E10" s="605">
        <f>Tables!H181</f>
        <v>92</v>
      </c>
      <c r="F10" s="461">
        <f>E10/D10</f>
        <v>0.02</v>
      </c>
      <c r="G10" s="452"/>
      <c r="H10" s="608">
        <f>Tables!K181</f>
        <v>220000</v>
      </c>
      <c r="I10" s="608">
        <f>Tables!N181</f>
        <v>120</v>
      </c>
      <c r="J10" s="462">
        <f t="shared" ref="J10:J13" si="1">I10/$H10</f>
        <v>5.4545454545454548E-4</v>
      </c>
      <c r="K10" s="608">
        <f>Tables!P181</f>
        <v>120</v>
      </c>
      <c r="L10" s="462">
        <f t="shared" ref="L10:L13" si="2">K10/$H10</f>
        <v>5.4545454545454548E-4</v>
      </c>
      <c r="M10" s="452"/>
      <c r="N10" s="608">
        <f>Tables!U181</f>
        <v>105</v>
      </c>
      <c r="O10" s="462">
        <f>N10/$H10</f>
        <v>4.7727272727272728E-4</v>
      </c>
      <c r="P10" s="608">
        <f>Tables!W181</f>
        <v>105</v>
      </c>
      <c r="Q10" s="462">
        <f t="shared" ref="Q10:Q13" si="3">P10/$H10</f>
        <v>4.7727272727272728E-4</v>
      </c>
      <c r="R10" s="7"/>
    </row>
    <row r="11" spans="1:18" ht="12.75" customHeight="1">
      <c r="A11" s="7"/>
      <c r="B11" s="151">
        <f t="shared" si="0"/>
        <v>2012</v>
      </c>
      <c r="C11" s="136"/>
      <c r="D11" s="604">
        <f>Tables!E182</f>
        <v>4700</v>
      </c>
      <c r="E11" s="605">
        <f>Tables!H182</f>
        <v>90</v>
      </c>
      <c r="F11" s="461">
        <f>E11/D11</f>
        <v>1.9148936170212766E-2</v>
      </c>
      <c r="G11" s="452"/>
      <c r="H11" s="608">
        <f>Tables!K182</f>
        <v>240000</v>
      </c>
      <c r="I11" s="608">
        <f>Tables!N182</f>
        <v>250</v>
      </c>
      <c r="J11" s="462">
        <f t="shared" si="1"/>
        <v>1.0416666666666667E-3</v>
      </c>
      <c r="K11" s="608">
        <f>Tables!P182</f>
        <v>200</v>
      </c>
      <c r="L11" s="462">
        <f t="shared" si="2"/>
        <v>8.3333333333333339E-4</v>
      </c>
      <c r="M11" s="452"/>
      <c r="N11" s="608">
        <f>Tables!U182</f>
        <v>225</v>
      </c>
      <c r="O11" s="462">
        <f>N11/$H11</f>
        <v>9.3749999999999997E-4</v>
      </c>
      <c r="P11" s="608">
        <f>Tables!W182</f>
        <v>180</v>
      </c>
      <c r="Q11" s="462">
        <f t="shared" si="3"/>
        <v>7.5000000000000002E-4</v>
      </c>
      <c r="R11" s="7"/>
    </row>
    <row r="12" spans="1:18" ht="12.75" customHeight="1">
      <c r="A12" s="7"/>
      <c r="B12" s="151">
        <f>B13-1</f>
        <v>2013</v>
      </c>
      <c r="C12" s="136"/>
      <c r="D12" s="604">
        <f>Tables!E183</f>
        <v>4800</v>
      </c>
      <c r="E12" s="605">
        <f>Tables!H183</f>
        <v>105</v>
      </c>
      <c r="F12" s="461">
        <f>E12/D12</f>
        <v>2.1874999999999999E-2</v>
      </c>
      <c r="G12" s="452"/>
      <c r="H12" s="608">
        <f>Tables!K183</f>
        <v>260000</v>
      </c>
      <c r="I12" s="608">
        <f>Tables!N183</f>
        <v>253</v>
      </c>
      <c r="J12" s="462">
        <f t="shared" si="1"/>
        <v>9.7307692307692308E-4</v>
      </c>
      <c r="K12" s="608">
        <f>Tables!P183</f>
        <v>220</v>
      </c>
      <c r="L12" s="462">
        <f t="shared" si="2"/>
        <v>8.461538461538462E-4</v>
      </c>
      <c r="M12" s="452"/>
      <c r="N12" s="608">
        <f>Tables!U183</f>
        <v>207</v>
      </c>
      <c r="O12" s="462">
        <f>N12/$H12</f>
        <v>7.9615384615384617E-4</v>
      </c>
      <c r="P12" s="608">
        <f>Tables!W183</f>
        <v>198</v>
      </c>
      <c r="Q12" s="462">
        <f t="shared" si="3"/>
        <v>7.615384615384615E-4</v>
      </c>
      <c r="R12" s="7"/>
    </row>
    <row r="13" spans="1:18" ht="14.4" thickBot="1">
      <c r="A13" s="7"/>
      <c r="B13" s="153">
        <f>Titles!F2</f>
        <v>2014</v>
      </c>
      <c r="C13" s="154"/>
      <c r="D13" s="453">
        <f>Tables!E184</f>
        <v>4800</v>
      </c>
      <c r="E13" s="606">
        <f>Tables!H184</f>
        <v>528.4</v>
      </c>
      <c r="F13" s="607">
        <f>E13/D13</f>
        <v>0.11008333333333332</v>
      </c>
      <c r="G13" s="452"/>
      <c r="H13" s="609">
        <f>Tables!K184</f>
        <v>26800</v>
      </c>
      <c r="I13" s="609">
        <f ca="1">Tables!N184</f>
        <v>573</v>
      </c>
      <c r="J13" s="610">
        <f t="shared" ca="1" si="1"/>
        <v>2.1380597014925375E-2</v>
      </c>
      <c r="K13" s="609">
        <f ca="1">Tables!P184</f>
        <v>340</v>
      </c>
      <c r="L13" s="610">
        <f t="shared" ca="1" si="2"/>
        <v>1.2686567164179104E-2</v>
      </c>
      <c r="M13" s="452"/>
      <c r="N13" s="609">
        <f ca="1">Tables!U184</f>
        <v>454.20000000000005</v>
      </c>
      <c r="O13" s="610">
        <f ca="1">N13/$H13</f>
        <v>1.6947761194029853E-2</v>
      </c>
      <c r="P13" s="609">
        <f ca="1">Tables!W184</f>
        <v>306</v>
      </c>
      <c r="Q13" s="610">
        <f t="shared" ca="1" si="3"/>
        <v>1.1417910447761194E-2</v>
      </c>
      <c r="R13" s="7"/>
    </row>
    <row r="14" spans="1:18">
      <c r="B14" s="7"/>
      <c r="C14" s="7"/>
      <c r="D14" s="7"/>
      <c r="E14" s="7"/>
      <c r="F14" s="7"/>
      <c r="G14" s="7"/>
      <c r="H14" s="7"/>
      <c r="I14" s="7"/>
      <c r="J14" s="7"/>
      <c r="K14" s="7"/>
      <c r="L14" s="7"/>
      <c r="M14" s="7"/>
      <c r="N14" s="7"/>
      <c r="O14" s="7"/>
      <c r="P14" s="7"/>
      <c r="Q14" s="7"/>
      <c r="R14" s="7"/>
    </row>
    <row r="15" spans="1:18" ht="12.75" customHeight="1">
      <c r="B15" s="1413" t="s">
        <v>673</v>
      </c>
      <c r="C15" s="1413"/>
      <c r="D15" s="1413"/>
      <c r="E15" s="7"/>
      <c r="F15" s="7"/>
      <c r="G15" s="7"/>
      <c r="H15" s="7"/>
      <c r="I15" s="7"/>
      <c r="J15" s="7"/>
      <c r="K15" s="7"/>
      <c r="L15" s="7"/>
      <c r="M15" s="7"/>
      <c r="N15" s="7"/>
      <c r="O15" s="7"/>
      <c r="P15" s="7"/>
      <c r="Q15" s="7"/>
      <c r="R15" s="7"/>
    </row>
    <row r="16" spans="1:18">
      <c r="B16" s="1413"/>
      <c r="C16" s="1413"/>
      <c r="D16" s="1413"/>
      <c r="E16" s="7"/>
      <c r="F16" s="7"/>
      <c r="G16" s="7"/>
      <c r="H16" s="7"/>
      <c r="I16" s="7"/>
      <c r="J16" s="7"/>
      <c r="K16" s="7"/>
      <c r="L16" s="7"/>
      <c r="M16" s="7"/>
      <c r="N16" s="7"/>
      <c r="O16" s="7"/>
      <c r="P16" s="7"/>
      <c r="Q16" s="7"/>
      <c r="R16" s="7"/>
    </row>
    <row r="17" spans="2:18" ht="12.75" customHeight="1">
      <c r="B17" s="1413"/>
      <c r="C17" s="1413"/>
      <c r="D17" s="1413"/>
      <c r="E17" s="1412"/>
      <c r="F17" s="7"/>
      <c r="G17" s="7"/>
      <c r="H17" s="7"/>
      <c r="I17" s="7"/>
      <c r="J17" s="7"/>
      <c r="K17" s="7"/>
      <c r="L17" s="7"/>
      <c r="M17" s="7"/>
      <c r="N17" s="7"/>
      <c r="O17" s="7"/>
      <c r="P17" s="7"/>
      <c r="Q17" s="7"/>
      <c r="R17" s="7"/>
    </row>
    <row r="18" spans="2:18">
      <c r="B18" s="7"/>
      <c r="C18" s="7"/>
      <c r="D18" s="7"/>
      <c r="E18" s="1412"/>
      <c r="F18" s="7"/>
      <c r="G18" s="7"/>
      <c r="H18" s="7"/>
      <c r="I18" s="7"/>
      <c r="J18" s="7"/>
      <c r="K18" s="7"/>
      <c r="L18" s="7"/>
      <c r="M18" s="7"/>
      <c r="N18" s="7"/>
      <c r="O18" s="7"/>
      <c r="P18" s="7"/>
      <c r="Q18" s="7"/>
      <c r="R18" s="7"/>
    </row>
    <row r="19" spans="2:18">
      <c r="B19" s="7"/>
      <c r="C19" s="7"/>
      <c r="D19" s="7"/>
      <c r="E19" s="1412"/>
      <c r="F19" s="7"/>
      <c r="G19" s="7"/>
      <c r="H19" s="7"/>
      <c r="I19" s="7"/>
      <c r="J19" s="7"/>
      <c r="K19" s="7"/>
      <c r="L19" s="7"/>
      <c r="M19" s="7"/>
      <c r="N19" s="7"/>
      <c r="O19" s="7"/>
      <c r="P19" s="7"/>
      <c r="Q19" s="7"/>
      <c r="R19" s="7"/>
    </row>
    <row r="20" spans="2:18">
      <c r="B20" s="7"/>
      <c r="C20" s="7"/>
      <c r="D20" s="7"/>
      <c r="E20" s="7"/>
      <c r="F20" s="7"/>
      <c r="G20" s="7"/>
      <c r="H20" s="7"/>
      <c r="I20" s="7"/>
      <c r="J20" s="7"/>
      <c r="K20" s="7"/>
      <c r="L20" s="7"/>
      <c r="M20" s="7"/>
      <c r="N20" s="7"/>
      <c r="O20" s="7"/>
      <c r="P20" s="7"/>
      <c r="Q20" s="7"/>
      <c r="R20" s="7"/>
    </row>
    <row r="21" spans="2:18" ht="33"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7"/>
      <c r="F21" s="7"/>
      <c r="G21" s="7"/>
      <c r="H21" s="7"/>
      <c r="I21" s="7"/>
      <c r="J21" s="7"/>
      <c r="K21" s="7"/>
      <c r="L21" s="7"/>
      <c r="M21" s="7"/>
      <c r="N21" s="7"/>
      <c r="O21" s="7"/>
      <c r="P21" s="7"/>
      <c r="Q21" s="7"/>
      <c r="R21" s="7"/>
    </row>
    <row r="22" spans="2:18">
      <c r="B22" s="7"/>
      <c r="C22" s="7"/>
      <c r="D22" s="7"/>
      <c r="E22" s="7"/>
      <c r="F22" s="7"/>
      <c r="G22" s="7"/>
      <c r="H22" s="7"/>
      <c r="I22" s="7"/>
      <c r="J22" s="7"/>
      <c r="K22" s="7"/>
      <c r="L22" s="7"/>
      <c r="M22" s="7"/>
      <c r="N22" s="7"/>
      <c r="O22" s="7"/>
      <c r="P22" s="7"/>
      <c r="Q22" s="7"/>
      <c r="R22" s="7"/>
    </row>
  </sheetData>
  <sheetProtection formatColumns="0" formatRows="0"/>
  <mergeCells count="15">
    <mergeCell ref="B21:D21"/>
    <mergeCell ref="I6:J6"/>
    <mergeCell ref="K6:L6"/>
    <mergeCell ref="N6:O6"/>
    <mergeCell ref="P6:Q6"/>
    <mergeCell ref="B15:D17"/>
    <mergeCell ref="E17:E19"/>
    <mergeCell ref="B3:Q3"/>
    <mergeCell ref="B5:B8"/>
    <mergeCell ref="D5:F5"/>
    <mergeCell ref="H5:L5"/>
    <mergeCell ref="N5:Q5"/>
    <mergeCell ref="D6:D7"/>
    <mergeCell ref="E6:F6"/>
    <mergeCell ref="H6:H7"/>
  </mergeCells>
  <pageMargins left="0.5" right="0.5" top="0.75" bottom="0.75" header="0.3" footer="0.3"/>
  <pageSetup orientation="landscape"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workbookViewId="0">
      <pane ySplit="1" topLeftCell="A2" activePane="bottomLeft" state="frozen"/>
      <selection pane="bottomLeft"/>
    </sheetView>
  </sheetViews>
  <sheetFormatPr defaultColWidth="9.33203125" defaultRowHeight="13.8"/>
  <cols>
    <col min="1" max="1" width="1" style="424" customWidth="1"/>
    <col min="2" max="2" width="9.44140625" style="424" customWidth="1"/>
    <col min="3" max="3" width="1" style="424" customWidth="1"/>
    <col min="4" max="4" width="12.33203125" style="424" customWidth="1"/>
    <col min="5" max="5" width="11" style="424" customWidth="1"/>
    <col min="6" max="6" width="7.6640625" style="424" customWidth="1"/>
    <col min="7" max="7" width="1" style="424" customWidth="1"/>
    <col min="8" max="8" width="12.33203125" style="424" customWidth="1"/>
    <col min="9" max="9" width="8.5546875" style="424" bestFit="1" customWidth="1"/>
    <col min="10" max="10" width="7.6640625" style="424" customWidth="1"/>
    <col min="11" max="11" width="11" style="424" customWidth="1"/>
    <col min="12" max="12" width="7.6640625" style="424" customWidth="1"/>
    <col min="13" max="13" width="1" style="424" customWidth="1"/>
    <col min="14" max="14" width="1.33203125" style="424" customWidth="1"/>
    <col min="15" max="16384" width="9.33203125" style="424"/>
  </cols>
  <sheetData>
    <row r="1" spans="1:14" ht="38.25" customHeight="1"/>
    <row r="2" spans="1:14" ht="4.5" customHeight="1" thickBot="1"/>
    <row r="3" spans="1:14" ht="23.4" thickBot="1">
      <c r="B3" s="1385" t="s">
        <v>752</v>
      </c>
      <c r="C3" s="1386"/>
      <c r="D3" s="1386"/>
      <c r="E3" s="1386"/>
      <c r="F3" s="1386"/>
      <c r="G3" s="1386"/>
      <c r="H3" s="1386"/>
      <c r="I3" s="1386"/>
      <c r="J3" s="1386"/>
      <c r="K3" s="1386"/>
      <c r="L3" s="1386"/>
      <c r="M3" s="1386"/>
    </row>
    <row r="4" spans="1:14" ht="4.5" customHeight="1" thickBot="1">
      <c r="B4" s="116"/>
      <c r="C4" s="33"/>
      <c r="D4" s="33"/>
      <c r="E4" s="33"/>
      <c r="F4" s="33"/>
      <c r="G4" s="33"/>
      <c r="H4" s="33"/>
      <c r="I4" s="33"/>
      <c r="J4" s="33"/>
      <c r="K4" s="33"/>
      <c r="L4" s="33"/>
      <c r="M4" s="33"/>
    </row>
    <row r="5" spans="1:14" ht="13.5" customHeight="1" thickBot="1">
      <c r="A5" s="7"/>
      <c r="B5" s="1304" t="s">
        <v>2</v>
      </c>
      <c r="C5" s="115"/>
      <c r="D5" s="1297" t="s">
        <v>43</v>
      </c>
      <c r="E5" s="1298"/>
      <c r="F5" s="1299"/>
      <c r="G5" s="11"/>
      <c r="H5" s="1297" t="s">
        <v>473</v>
      </c>
      <c r="I5" s="1298"/>
      <c r="J5" s="1298"/>
      <c r="K5" s="1298"/>
      <c r="L5" s="1299"/>
      <c r="M5" s="11"/>
      <c r="N5" s="7"/>
    </row>
    <row r="6" spans="1:14" ht="11.25" customHeight="1">
      <c r="A6" s="7"/>
      <c r="B6" s="1305"/>
      <c r="C6" s="136"/>
      <c r="D6" s="1410" t="s">
        <v>44</v>
      </c>
      <c r="E6" s="1292" t="s">
        <v>59</v>
      </c>
      <c r="F6" s="1293"/>
      <c r="G6" s="11"/>
      <c r="H6" s="1295" t="s">
        <v>1087</v>
      </c>
      <c r="I6" s="1292" t="s">
        <v>325</v>
      </c>
      <c r="J6" s="1293"/>
      <c r="K6" s="1294" t="s">
        <v>61</v>
      </c>
      <c r="L6" s="1293"/>
      <c r="M6" s="11"/>
      <c r="N6" s="7"/>
    </row>
    <row r="7" spans="1:14" ht="54.75" customHeight="1">
      <c r="A7" s="7"/>
      <c r="B7" s="1305"/>
      <c r="C7" s="115"/>
      <c r="D7" s="1411"/>
      <c r="E7" s="76" t="s">
        <v>1086</v>
      </c>
      <c r="F7" s="67" t="s">
        <v>96</v>
      </c>
      <c r="G7" s="11"/>
      <c r="H7" s="1296"/>
      <c r="I7" s="76" t="s">
        <v>1088</v>
      </c>
      <c r="J7" s="67" t="s">
        <v>98</v>
      </c>
      <c r="K7" s="145" t="s">
        <v>1084</v>
      </c>
      <c r="L7" s="67" t="s">
        <v>98</v>
      </c>
      <c r="M7" s="11"/>
      <c r="N7" s="7"/>
    </row>
    <row r="8" spans="1:14" ht="12.75" customHeight="1" thickBot="1">
      <c r="A8" s="7"/>
      <c r="B8" s="1305"/>
      <c r="C8" s="136"/>
      <c r="D8" s="456" t="s">
        <v>42</v>
      </c>
      <c r="E8" s="457" t="s">
        <v>42</v>
      </c>
      <c r="F8" s="458" t="s">
        <v>46</v>
      </c>
      <c r="G8" s="150"/>
      <c r="H8" s="459" t="str">
        <f>'Portfolio Statistics'!F6</f>
        <v>(MWh)</v>
      </c>
      <c r="I8" s="457" t="str">
        <f>H8</f>
        <v>(MWh)</v>
      </c>
      <c r="J8" s="458" t="s">
        <v>1089</v>
      </c>
      <c r="K8" s="460" t="str">
        <f>H8</f>
        <v>(MWh)</v>
      </c>
      <c r="L8" s="458" t="s">
        <v>1090</v>
      </c>
      <c r="M8" s="150"/>
      <c r="N8" s="7"/>
    </row>
    <row r="9" spans="1:14" ht="12.75" customHeight="1">
      <c r="A9" s="7"/>
      <c r="B9" s="151">
        <f t="shared" ref="B9:B11" si="0">B10-1</f>
        <v>2010</v>
      </c>
      <c r="C9" s="136"/>
      <c r="D9" s="454">
        <f>Tables!E180</f>
        <v>4500</v>
      </c>
      <c r="E9" s="455">
        <f>Tables!H180</f>
        <v>75.05</v>
      </c>
      <c r="F9" s="461">
        <f>E9/D9</f>
        <v>1.6677777777777777E-2</v>
      </c>
      <c r="G9" s="452"/>
      <c r="H9" s="603">
        <f>Tables!K180</f>
        <v>200000</v>
      </c>
      <c r="I9" s="603">
        <f>Tables!N180</f>
        <v>90</v>
      </c>
      <c r="J9" s="462">
        <f>I9/$H9</f>
        <v>4.4999999999999999E-4</v>
      </c>
      <c r="K9" s="603">
        <f>Tables!P180</f>
        <v>80</v>
      </c>
      <c r="L9" s="462">
        <f>K9/$H9</f>
        <v>4.0000000000000002E-4</v>
      </c>
      <c r="M9" s="452"/>
      <c r="N9" s="7"/>
    </row>
    <row r="10" spans="1:14" ht="12.75" customHeight="1">
      <c r="A10" s="7"/>
      <c r="B10" s="151">
        <f t="shared" si="0"/>
        <v>2011</v>
      </c>
      <c r="C10" s="136"/>
      <c r="D10" s="604">
        <f>Tables!E181</f>
        <v>4600</v>
      </c>
      <c r="E10" s="605">
        <f>Tables!H181</f>
        <v>92</v>
      </c>
      <c r="F10" s="461">
        <f>E10/D10</f>
        <v>0.02</v>
      </c>
      <c r="G10" s="452"/>
      <c r="H10" s="608">
        <f>Tables!K181</f>
        <v>220000</v>
      </c>
      <c r="I10" s="608">
        <f>Tables!N181</f>
        <v>120</v>
      </c>
      <c r="J10" s="462">
        <f t="shared" ref="J10:J13" si="1">I10/$H10</f>
        <v>5.4545454545454548E-4</v>
      </c>
      <c r="K10" s="608">
        <f>Tables!P181</f>
        <v>120</v>
      </c>
      <c r="L10" s="462">
        <f t="shared" ref="L10:L13" si="2">K10/$H10</f>
        <v>5.4545454545454548E-4</v>
      </c>
      <c r="M10" s="452"/>
      <c r="N10" s="7"/>
    </row>
    <row r="11" spans="1:14" ht="12.75" customHeight="1">
      <c r="A11" s="7"/>
      <c r="B11" s="151">
        <f t="shared" si="0"/>
        <v>2012</v>
      </c>
      <c r="C11" s="136"/>
      <c r="D11" s="604">
        <f>Tables!E182</f>
        <v>4700</v>
      </c>
      <c r="E11" s="605">
        <f>Tables!H182</f>
        <v>90</v>
      </c>
      <c r="F11" s="461">
        <f>E11/D11</f>
        <v>1.9148936170212766E-2</v>
      </c>
      <c r="G11" s="452"/>
      <c r="H11" s="608">
        <f>Tables!K182</f>
        <v>240000</v>
      </c>
      <c r="I11" s="608">
        <f>Tables!N182</f>
        <v>250</v>
      </c>
      <c r="J11" s="462">
        <f t="shared" si="1"/>
        <v>1.0416666666666667E-3</v>
      </c>
      <c r="K11" s="608">
        <f>Tables!P182</f>
        <v>200</v>
      </c>
      <c r="L11" s="462">
        <f t="shared" si="2"/>
        <v>8.3333333333333339E-4</v>
      </c>
      <c r="M11" s="452"/>
      <c r="N11" s="7"/>
    </row>
    <row r="12" spans="1:14" ht="12.75" customHeight="1">
      <c r="A12" s="7"/>
      <c r="B12" s="151">
        <f>B13-1</f>
        <v>2013</v>
      </c>
      <c r="C12" s="136"/>
      <c r="D12" s="604">
        <f>Tables!E183</f>
        <v>4800</v>
      </c>
      <c r="E12" s="605">
        <f>Tables!H183</f>
        <v>105</v>
      </c>
      <c r="F12" s="461">
        <f>E12/D12</f>
        <v>2.1874999999999999E-2</v>
      </c>
      <c r="G12" s="452"/>
      <c r="H12" s="608">
        <f>Tables!K183</f>
        <v>260000</v>
      </c>
      <c r="I12" s="608">
        <f>Tables!N183</f>
        <v>253</v>
      </c>
      <c r="J12" s="462">
        <f t="shared" si="1"/>
        <v>9.7307692307692308E-4</v>
      </c>
      <c r="K12" s="608">
        <f>Tables!P183</f>
        <v>220</v>
      </c>
      <c r="L12" s="462">
        <f t="shared" si="2"/>
        <v>8.461538461538462E-4</v>
      </c>
      <c r="M12" s="452"/>
      <c r="N12" s="7"/>
    </row>
    <row r="13" spans="1:14" ht="14.4" thickBot="1">
      <c r="A13" s="7"/>
      <c r="B13" s="153">
        <f>Titles!F2</f>
        <v>2014</v>
      </c>
      <c r="C13" s="154"/>
      <c r="D13" s="453">
        <f>Tables!E184</f>
        <v>4800</v>
      </c>
      <c r="E13" s="606">
        <f>Tables!H184</f>
        <v>528.4</v>
      </c>
      <c r="F13" s="607">
        <f>E13/D13</f>
        <v>0.11008333333333332</v>
      </c>
      <c r="G13" s="452"/>
      <c r="H13" s="609">
        <f>Tables!K184</f>
        <v>26800</v>
      </c>
      <c r="I13" s="609">
        <f ca="1">Tables!N184</f>
        <v>573</v>
      </c>
      <c r="J13" s="610">
        <f t="shared" ca="1" si="1"/>
        <v>2.1380597014925375E-2</v>
      </c>
      <c r="K13" s="609">
        <f ca="1">Tables!P184</f>
        <v>340</v>
      </c>
      <c r="L13" s="610">
        <f t="shared" ca="1" si="2"/>
        <v>1.2686567164179104E-2</v>
      </c>
      <c r="M13" s="452"/>
      <c r="N13" s="7"/>
    </row>
    <row r="14" spans="1:14">
      <c r="B14" s="7"/>
      <c r="C14" s="7"/>
      <c r="D14" s="7"/>
      <c r="E14" s="7"/>
      <c r="F14" s="7"/>
      <c r="G14" s="7"/>
      <c r="H14" s="7"/>
      <c r="I14" s="7"/>
      <c r="J14" s="7"/>
      <c r="K14" s="7"/>
      <c r="L14" s="7"/>
      <c r="M14" s="7"/>
      <c r="N14" s="7"/>
    </row>
    <row r="15" spans="1:14" ht="12.75" customHeight="1">
      <c r="B15" s="1413" t="s">
        <v>673</v>
      </c>
      <c r="C15" s="1413"/>
      <c r="D15" s="1413"/>
      <c r="E15" s="7"/>
      <c r="F15" s="7"/>
      <c r="G15" s="7"/>
      <c r="H15" s="7"/>
      <c r="I15" s="7"/>
      <c r="J15" s="7"/>
      <c r="K15" s="7"/>
      <c r="L15" s="7"/>
      <c r="M15" s="7"/>
      <c r="N15" s="7"/>
    </row>
    <row r="16" spans="1:14">
      <c r="B16" s="1413"/>
      <c r="C16" s="1413"/>
      <c r="D16" s="1413"/>
      <c r="E16" s="7"/>
      <c r="F16" s="7"/>
      <c r="G16" s="7"/>
      <c r="H16" s="7"/>
      <c r="I16" s="7"/>
      <c r="J16" s="7"/>
      <c r="K16" s="7"/>
      <c r="L16" s="7"/>
      <c r="M16" s="7"/>
      <c r="N16" s="7"/>
    </row>
    <row r="17" spans="2:14" ht="12.75" customHeight="1">
      <c r="B17" s="1413"/>
      <c r="C17" s="1413"/>
      <c r="D17" s="1413"/>
      <c r="E17" s="1412"/>
      <c r="F17" s="7"/>
      <c r="G17" s="7"/>
      <c r="H17" s="7"/>
      <c r="I17" s="7"/>
      <c r="J17" s="7"/>
      <c r="K17" s="7"/>
      <c r="L17" s="7"/>
      <c r="M17" s="7"/>
      <c r="N17" s="7"/>
    </row>
    <row r="18" spans="2:14">
      <c r="B18" s="7"/>
      <c r="C18" s="7"/>
      <c r="D18" s="7"/>
      <c r="E18" s="1412"/>
      <c r="F18" s="7"/>
      <c r="G18" s="7"/>
      <c r="H18" s="7"/>
      <c r="I18" s="7"/>
      <c r="J18" s="7"/>
      <c r="K18" s="7"/>
      <c r="L18" s="7"/>
      <c r="M18" s="7"/>
      <c r="N18" s="7"/>
    </row>
    <row r="19" spans="2:14">
      <c r="B19" s="7"/>
      <c r="C19" s="7"/>
      <c r="D19" s="7"/>
      <c r="E19" s="1412"/>
      <c r="F19" s="7"/>
      <c r="G19" s="7"/>
      <c r="H19" s="7"/>
      <c r="I19" s="7"/>
      <c r="J19" s="7"/>
      <c r="K19" s="7"/>
      <c r="L19" s="7"/>
      <c r="M19" s="7"/>
      <c r="N19" s="7"/>
    </row>
    <row r="20" spans="2:14">
      <c r="B20" s="7"/>
      <c r="C20" s="7"/>
      <c r="D20" s="7"/>
      <c r="E20" s="7"/>
      <c r="F20" s="7"/>
      <c r="G20" s="7"/>
      <c r="H20" s="7"/>
      <c r="I20" s="7"/>
      <c r="J20" s="7"/>
      <c r="K20" s="7"/>
      <c r="L20" s="7"/>
      <c r="M20" s="7"/>
      <c r="N20" s="7"/>
    </row>
    <row r="21" spans="2:14" ht="33"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7"/>
      <c r="F21" s="7"/>
      <c r="G21" s="7"/>
      <c r="H21" s="7"/>
      <c r="I21" s="7"/>
      <c r="J21" s="7"/>
      <c r="K21" s="7"/>
      <c r="L21" s="7"/>
      <c r="M21" s="7"/>
      <c r="N21" s="7"/>
    </row>
    <row r="22" spans="2:14">
      <c r="B22" s="7"/>
      <c r="C22" s="7"/>
      <c r="D22" s="7"/>
      <c r="E22" s="7"/>
      <c r="F22" s="7"/>
      <c r="G22" s="7"/>
      <c r="H22" s="7"/>
      <c r="I22" s="7"/>
      <c r="J22" s="7"/>
      <c r="K22" s="7"/>
      <c r="L22" s="7"/>
      <c r="M22" s="7"/>
      <c r="N22" s="7"/>
    </row>
  </sheetData>
  <sheetProtection formatColumns="0" formatRows="0"/>
  <mergeCells count="12">
    <mergeCell ref="B15:D17"/>
    <mergeCell ref="E17:E19"/>
    <mergeCell ref="B21:D21"/>
    <mergeCell ref="B3:M3"/>
    <mergeCell ref="B5:B8"/>
    <mergeCell ref="D5:F5"/>
    <mergeCell ref="H5:L5"/>
    <mergeCell ref="D6:D7"/>
    <mergeCell ref="E6:F6"/>
    <mergeCell ref="H6:H7"/>
    <mergeCell ref="I6:J6"/>
    <mergeCell ref="K6:L6"/>
  </mergeCells>
  <pageMargins left="0.5" right="0.5" top="0.75" bottom="0.75" header="0.3" footer="0.3"/>
  <pageSetup orientation="landscape"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workbookViewId="0">
      <pane ySplit="1" topLeftCell="A2" activePane="bottomLeft" state="frozen"/>
      <selection pane="bottomLeft" activeCell="J40" sqref="J40"/>
    </sheetView>
  </sheetViews>
  <sheetFormatPr defaultColWidth="9.33203125" defaultRowHeight="13.8"/>
  <cols>
    <col min="1" max="1" width="1" style="424" customWidth="1"/>
    <col min="2" max="2" width="9.44140625" style="424" customWidth="1"/>
    <col min="3" max="3" width="1" style="424" customWidth="1"/>
    <col min="4" max="4" width="12.33203125" style="424" customWidth="1"/>
    <col min="5" max="5" width="11" style="424" customWidth="1"/>
    <col min="6" max="6" width="7.6640625" style="424" customWidth="1"/>
    <col min="7" max="7" width="1" style="424" customWidth="1"/>
    <col min="8" max="8" width="12.33203125" style="424" customWidth="1"/>
    <col min="9" max="9" width="8.5546875" style="424" bestFit="1" customWidth="1"/>
    <col min="10" max="10" width="7.6640625" style="424" customWidth="1"/>
    <col min="11" max="11" width="1" style="424" customWidth="1"/>
    <col min="12" max="12" width="1.33203125" style="424" customWidth="1"/>
    <col min="13" max="16384" width="9.33203125" style="424"/>
  </cols>
  <sheetData>
    <row r="1" spans="1:12" ht="38.25" customHeight="1"/>
    <row r="2" spans="1:12" ht="4.5" customHeight="1" thickBot="1"/>
    <row r="3" spans="1:12" ht="23.4" thickBot="1">
      <c r="B3" s="1385" t="s">
        <v>752</v>
      </c>
      <c r="C3" s="1386"/>
      <c r="D3" s="1386"/>
      <c r="E3" s="1386"/>
      <c r="F3" s="1386"/>
      <c r="G3" s="1386"/>
      <c r="H3" s="1386"/>
      <c r="I3" s="1386"/>
      <c r="J3" s="1386"/>
      <c r="K3" s="1386"/>
    </row>
    <row r="4" spans="1:12" ht="4.5" customHeight="1" thickBot="1">
      <c r="B4" s="116"/>
      <c r="C4" s="33"/>
      <c r="D4" s="33"/>
      <c r="E4" s="33"/>
      <c r="F4" s="33"/>
      <c r="G4" s="33"/>
      <c r="H4" s="33"/>
      <c r="I4" s="33"/>
      <c r="J4" s="33"/>
      <c r="K4" s="33"/>
    </row>
    <row r="5" spans="1:12" ht="13.5" customHeight="1" thickBot="1">
      <c r="A5" s="7"/>
      <c r="B5" s="1304" t="s">
        <v>2</v>
      </c>
      <c r="C5" s="115"/>
      <c r="D5" s="1297" t="s">
        <v>43</v>
      </c>
      <c r="E5" s="1298"/>
      <c r="F5" s="1299"/>
      <c r="G5" s="11"/>
      <c r="H5" s="1297" t="s">
        <v>473</v>
      </c>
      <c r="I5" s="1298"/>
      <c r="J5" s="1298"/>
      <c r="K5" s="11"/>
      <c r="L5" s="7"/>
    </row>
    <row r="6" spans="1:12" ht="11.25" customHeight="1">
      <c r="A6" s="7"/>
      <c r="B6" s="1305"/>
      <c r="C6" s="136"/>
      <c r="D6" s="1410" t="s">
        <v>44</v>
      </c>
      <c r="E6" s="1292" t="s">
        <v>59</v>
      </c>
      <c r="F6" s="1293"/>
      <c r="G6" s="11"/>
      <c r="H6" s="1295" t="s">
        <v>1087</v>
      </c>
      <c r="I6" s="1292" t="s">
        <v>325</v>
      </c>
      <c r="J6" s="1293"/>
      <c r="K6" s="11"/>
      <c r="L6" s="7"/>
    </row>
    <row r="7" spans="1:12" ht="54.75" customHeight="1">
      <c r="A7" s="7"/>
      <c r="B7" s="1305"/>
      <c r="C7" s="115"/>
      <c r="D7" s="1411"/>
      <c r="E7" s="76" t="s">
        <v>1086</v>
      </c>
      <c r="F7" s="67" t="s">
        <v>96</v>
      </c>
      <c r="G7" s="11"/>
      <c r="H7" s="1296"/>
      <c r="I7" s="76" t="s">
        <v>1088</v>
      </c>
      <c r="J7" s="67" t="s">
        <v>98</v>
      </c>
      <c r="K7" s="11"/>
      <c r="L7" s="7"/>
    </row>
    <row r="8" spans="1:12" ht="12.75" customHeight="1" thickBot="1">
      <c r="A8" s="7"/>
      <c r="B8" s="1305"/>
      <c r="C8" s="136"/>
      <c r="D8" s="456" t="s">
        <v>42</v>
      </c>
      <c r="E8" s="457" t="s">
        <v>42</v>
      </c>
      <c r="F8" s="458" t="s">
        <v>46</v>
      </c>
      <c r="G8" s="150"/>
      <c r="H8" s="459" t="str">
        <f>'Portfolio Statistics'!F6</f>
        <v>(MWh)</v>
      </c>
      <c r="I8" s="457" t="str">
        <f>H8</f>
        <v>(MWh)</v>
      </c>
      <c r="J8" s="458" t="s">
        <v>1089</v>
      </c>
      <c r="K8" s="150"/>
      <c r="L8" s="7"/>
    </row>
    <row r="9" spans="1:12" ht="12.75" customHeight="1">
      <c r="A9" s="7"/>
      <c r="B9" s="151">
        <f t="shared" ref="B9:B11" si="0">B10-1</f>
        <v>2010</v>
      </c>
      <c r="C9" s="136"/>
      <c r="D9" s="454">
        <f>Tables!E180</f>
        <v>4500</v>
      </c>
      <c r="E9" s="455">
        <f>Tables!H180</f>
        <v>75.05</v>
      </c>
      <c r="F9" s="461">
        <f>E9/D9</f>
        <v>1.6677777777777777E-2</v>
      </c>
      <c r="G9" s="452"/>
      <c r="H9" s="603">
        <f>Tables!K180</f>
        <v>200000</v>
      </c>
      <c r="I9" s="603">
        <f>Tables!N180</f>
        <v>90</v>
      </c>
      <c r="J9" s="462">
        <f>I9/$H9</f>
        <v>4.4999999999999999E-4</v>
      </c>
      <c r="K9" s="452"/>
      <c r="L9" s="7"/>
    </row>
    <row r="10" spans="1:12" ht="12.75" customHeight="1">
      <c r="A10" s="7"/>
      <c r="B10" s="151">
        <f t="shared" si="0"/>
        <v>2011</v>
      </c>
      <c r="C10" s="136"/>
      <c r="D10" s="604">
        <f>Tables!E181</f>
        <v>4600</v>
      </c>
      <c r="E10" s="605">
        <f>Tables!H181</f>
        <v>92</v>
      </c>
      <c r="F10" s="461">
        <f>E10/D10</f>
        <v>0.02</v>
      </c>
      <c r="G10" s="452"/>
      <c r="H10" s="608">
        <f>Tables!K181</f>
        <v>220000</v>
      </c>
      <c r="I10" s="608">
        <f>Tables!N181</f>
        <v>120</v>
      </c>
      <c r="J10" s="462">
        <f t="shared" ref="J10:J13" si="1">I10/$H10</f>
        <v>5.4545454545454548E-4</v>
      </c>
      <c r="K10" s="452"/>
      <c r="L10" s="7"/>
    </row>
    <row r="11" spans="1:12" ht="12.75" customHeight="1">
      <c r="A11" s="7"/>
      <c r="B11" s="151">
        <f t="shared" si="0"/>
        <v>2012</v>
      </c>
      <c r="C11" s="136"/>
      <c r="D11" s="604">
        <f>Tables!E182</f>
        <v>4700</v>
      </c>
      <c r="E11" s="605">
        <f>Tables!H182</f>
        <v>90</v>
      </c>
      <c r="F11" s="461">
        <f>E11/D11</f>
        <v>1.9148936170212766E-2</v>
      </c>
      <c r="G11" s="452"/>
      <c r="H11" s="608">
        <f>Tables!K182</f>
        <v>240000</v>
      </c>
      <c r="I11" s="608">
        <f>Tables!N182</f>
        <v>250</v>
      </c>
      <c r="J11" s="462">
        <f t="shared" si="1"/>
        <v>1.0416666666666667E-3</v>
      </c>
      <c r="K11" s="452"/>
      <c r="L11" s="7"/>
    </row>
    <row r="12" spans="1:12" ht="12.75" customHeight="1">
      <c r="A12" s="7"/>
      <c r="B12" s="151">
        <f>B13-1</f>
        <v>2013</v>
      </c>
      <c r="C12" s="136"/>
      <c r="D12" s="604">
        <f>Tables!E183</f>
        <v>4800</v>
      </c>
      <c r="E12" s="605">
        <f>Tables!H183</f>
        <v>105</v>
      </c>
      <c r="F12" s="461">
        <f>E12/D12</f>
        <v>2.1874999999999999E-2</v>
      </c>
      <c r="G12" s="452"/>
      <c r="H12" s="608">
        <f>Tables!K183</f>
        <v>260000</v>
      </c>
      <c r="I12" s="608">
        <f>Tables!N183</f>
        <v>253</v>
      </c>
      <c r="J12" s="462">
        <f t="shared" si="1"/>
        <v>9.7307692307692308E-4</v>
      </c>
      <c r="K12" s="452"/>
      <c r="L12" s="7"/>
    </row>
    <row r="13" spans="1:12" ht="14.4" thickBot="1">
      <c r="A13" s="7"/>
      <c r="B13" s="153">
        <f>Titles!F2</f>
        <v>2014</v>
      </c>
      <c r="C13" s="154"/>
      <c r="D13" s="453">
        <f>Tables!E184</f>
        <v>4800</v>
      </c>
      <c r="E13" s="606">
        <f>Tables!H184</f>
        <v>528.4</v>
      </c>
      <c r="F13" s="607">
        <f>E13/D13</f>
        <v>0.11008333333333332</v>
      </c>
      <c r="G13" s="452"/>
      <c r="H13" s="609">
        <f>Tables!K184</f>
        <v>26800</v>
      </c>
      <c r="I13" s="609">
        <f ca="1">Tables!N184</f>
        <v>573</v>
      </c>
      <c r="J13" s="610">
        <f t="shared" ca="1" si="1"/>
        <v>2.1380597014925375E-2</v>
      </c>
      <c r="K13" s="452"/>
      <c r="L13" s="7"/>
    </row>
    <row r="14" spans="1:12">
      <c r="B14" s="7"/>
      <c r="C14" s="7"/>
      <c r="D14" s="7"/>
      <c r="E14" s="7"/>
      <c r="F14" s="7"/>
      <c r="G14" s="7"/>
      <c r="H14" s="7"/>
      <c r="I14" s="7"/>
      <c r="J14" s="7"/>
      <c r="K14" s="7"/>
      <c r="L14" s="7"/>
    </row>
    <row r="15" spans="1:12" ht="12.75" customHeight="1">
      <c r="B15" s="1413" t="s">
        <v>673</v>
      </c>
      <c r="C15" s="1413"/>
      <c r="D15" s="1413"/>
      <c r="E15" s="7"/>
      <c r="F15" s="7"/>
      <c r="G15" s="7"/>
      <c r="H15" s="7"/>
      <c r="I15" s="7"/>
      <c r="J15" s="7"/>
      <c r="K15" s="7"/>
      <c r="L15" s="7"/>
    </row>
    <row r="16" spans="1:12">
      <c r="B16" s="1413"/>
      <c r="C16" s="1413"/>
      <c r="D16" s="1413"/>
      <c r="E16" s="7"/>
      <c r="F16" s="7"/>
      <c r="G16" s="7"/>
      <c r="H16" s="7"/>
      <c r="I16" s="7"/>
      <c r="J16" s="7"/>
      <c r="K16" s="7"/>
      <c r="L16" s="7"/>
    </row>
    <row r="17" spans="2:12" ht="12.75" customHeight="1">
      <c r="B17" s="1413"/>
      <c r="C17" s="1413"/>
      <c r="D17" s="1413"/>
      <c r="E17" s="1412"/>
      <c r="F17" s="7"/>
      <c r="G17" s="7"/>
      <c r="H17" s="7"/>
      <c r="I17" s="7"/>
      <c r="J17" s="7"/>
      <c r="K17" s="7"/>
      <c r="L17" s="7"/>
    </row>
    <row r="18" spans="2:12">
      <c r="B18" s="7"/>
      <c r="C18" s="7"/>
      <c r="D18" s="7"/>
      <c r="E18" s="1412"/>
      <c r="F18" s="7"/>
      <c r="G18" s="7"/>
      <c r="H18" s="7"/>
      <c r="I18" s="7"/>
      <c r="J18" s="7"/>
      <c r="K18" s="7"/>
      <c r="L18" s="7"/>
    </row>
    <row r="19" spans="2:12">
      <c r="B19" s="7"/>
      <c r="C19" s="7"/>
      <c r="D19" s="7"/>
      <c r="E19" s="1412"/>
      <c r="F19" s="7"/>
      <c r="G19" s="7"/>
      <c r="H19" s="7"/>
      <c r="I19" s="7"/>
      <c r="J19" s="7"/>
      <c r="K19" s="7"/>
      <c r="L19" s="7"/>
    </row>
    <row r="20" spans="2:12">
      <c r="B20" s="7"/>
      <c r="C20" s="7"/>
      <c r="D20" s="7"/>
      <c r="E20" s="7"/>
      <c r="F20" s="7"/>
      <c r="G20" s="7"/>
      <c r="H20" s="7"/>
      <c r="I20" s="7"/>
      <c r="J20" s="7"/>
      <c r="K20" s="7"/>
      <c r="L20" s="7"/>
    </row>
    <row r="21" spans="2:12" ht="33" customHeight="1">
      <c r="B21" s="1412" t="str">
        <f>IF(Naturally_Occurring=1,"The reported gross savings values account for naturally occuring energy savings",IF(Naturally_Occurring=0,"The reported gross savings values do not account for naturally occuring energy savings",""))</f>
        <v/>
      </c>
      <c r="C21" s="1412"/>
      <c r="D21" s="1412"/>
      <c r="E21" s="7"/>
      <c r="F21" s="7"/>
      <c r="G21" s="7"/>
      <c r="H21" s="7"/>
      <c r="I21" s="7"/>
      <c r="J21" s="7"/>
      <c r="K21" s="7"/>
      <c r="L21" s="7"/>
    </row>
    <row r="22" spans="2:12">
      <c r="B22" s="7"/>
      <c r="C22" s="7"/>
      <c r="D22" s="7"/>
      <c r="E22" s="7"/>
      <c r="F22" s="7"/>
      <c r="G22" s="7"/>
      <c r="H22" s="7"/>
      <c r="I22" s="7"/>
      <c r="J22" s="7"/>
      <c r="K22" s="7"/>
      <c r="L22" s="7"/>
    </row>
  </sheetData>
  <sheetProtection formatColumns="0" formatRows="0"/>
  <mergeCells count="11">
    <mergeCell ref="B15:D17"/>
    <mergeCell ref="E17:E19"/>
    <mergeCell ref="B21:D21"/>
    <mergeCell ref="B3:K3"/>
    <mergeCell ref="B5:B8"/>
    <mergeCell ref="D5:F5"/>
    <mergeCell ref="H5:J5"/>
    <mergeCell ref="D6:D7"/>
    <mergeCell ref="E6:F6"/>
    <mergeCell ref="H6:H7"/>
    <mergeCell ref="I6:J6"/>
  </mergeCells>
  <pageMargins left="0.5" right="0.5" top="0.75" bottom="0.75" header="0.3" footer="0.3"/>
  <pageSetup orientation="landscape"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B1:Q141"/>
  <sheetViews>
    <sheetView showGridLines="0" workbookViewId="0">
      <pane ySplit="1" topLeftCell="A2" activePane="bottomLeft" state="frozen"/>
      <selection activeCell="H6" sqref="H6:L6"/>
      <selection pane="bottomLeft"/>
    </sheetView>
  </sheetViews>
  <sheetFormatPr defaultColWidth="9.33203125" defaultRowHeight="13.8"/>
  <cols>
    <col min="1" max="1" width="1" style="3" customWidth="1"/>
    <col min="2" max="2" width="4" style="3" customWidth="1"/>
    <col min="3" max="3" width="37.44140625" style="3" customWidth="1"/>
    <col min="4" max="7" width="13.6640625" style="3" customWidth="1"/>
    <col min="8" max="9" width="10.6640625" style="3" customWidth="1"/>
    <col min="10" max="13" width="13.6640625" style="3" customWidth="1"/>
    <col min="14" max="15" width="10.6640625" style="3" customWidth="1"/>
    <col min="16" max="16384" width="9.33203125" style="3"/>
  </cols>
  <sheetData>
    <row r="1" spans="2:11" ht="38.25" customHeight="1"/>
    <row r="2" spans="2:11" ht="14.4" thickBot="1">
      <c r="B2" s="28"/>
      <c r="C2" s="29"/>
      <c r="D2" s="29"/>
      <c r="E2" s="29"/>
      <c r="F2" s="29"/>
      <c r="G2" s="29"/>
      <c r="H2" s="29"/>
      <c r="I2" s="29"/>
      <c r="J2" s="29"/>
      <c r="K2" s="30"/>
    </row>
    <row r="3" spans="2:11">
      <c r="B3" s="31"/>
      <c r="C3" s="33"/>
      <c r="D3" s="1186">
        <f>Titles!F2-1</f>
        <v>2013</v>
      </c>
      <c r="E3" s="1188"/>
      <c r="F3" s="1186">
        <f>D3+1</f>
        <v>2014</v>
      </c>
      <c r="G3" s="1187"/>
      <c r="H3" s="1186" t="s">
        <v>354</v>
      </c>
      <c r="I3" s="1188"/>
      <c r="J3" s="33"/>
      <c r="K3" s="35"/>
    </row>
    <row r="4" spans="2:11" ht="12.75" customHeight="1" thickBot="1">
      <c r="B4" s="87"/>
      <c r="C4" s="86" t="s">
        <v>57</v>
      </c>
      <c r="D4" s="91" t="s">
        <v>58</v>
      </c>
      <c r="E4" s="92" t="s">
        <v>59</v>
      </c>
      <c r="F4" s="91" t="s">
        <v>58</v>
      </c>
      <c r="G4" s="330" t="s">
        <v>59</v>
      </c>
      <c r="H4" s="91" t="s">
        <v>58</v>
      </c>
      <c r="I4" s="92" t="s">
        <v>59</v>
      </c>
      <c r="J4" s="86"/>
      <c r="K4" s="35"/>
    </row>
    <row r="5" spans="2:11" ht="12.75" customHeight="1">
      <c r="B5" s="36">
        <v>1</v>
      </c>
      <c r="C5" s="37" t="str">
        <f>'Program Descriptions'!C5</f>
        <v>Residential New Construction (example)</v>
      </c>
      <c r="D5" s="170">
        <f ca="1">Tables!D202</f>
        <v>80000</v>
      </c>
      <c r="E5" s="171">
        <f ca="1">Tables!E202</f>
        <v>90000</v>
      </c>
      <c r="F5" s="170">
        <f ca="1">Tables!F202</f>
        <v>100000</v>
      </c>
      <c r="G5" s="171">
        <f ca="1">Tables!G202</f>
        <v>105000</v>
      </c>
      <c r="H5" s="170">
        <f ca="1">Tables!H202</f>
        <v>230</v>
      </c>
      <c r="I5" s="171">
        <f ca="1">Tables!I202</f>
        <v>250</v>
      </c>
      <c r="J5" s="86"/>
      <c r="K5" s="35"/>
    </row>
    <row r="6" spans="2:11" ht="12.75" customHeight="1">
      <c r="B6" s="36">
        <v>2</v>
      </c>
      <c r="C6" s="37" t="str">
        <f>'Program Descriptions'!C6</f>
        <v>Residential Whole Home Retrofit</v>
      </c>
      <c r="D6" s="512">
        <f ca="1">Tables!D203</f>
        <v>0</v>
      </c>
      <c r="E6" s="513">
        <f ca="1">Tables!E203</f>
        <v>0</v>
      </c>
      <c r="F6" s="512">
        <f ca="1">Tables!F203</f>
        <v>0</v>
      </c>
      <c r="G6" s="513">
        <f ca="1">Tables!G203</f>
        <v>0</v>
      </c>
      <c r="H6" s="512">
        <f ca="1">Tables!H203</f>
        <v>0</v>
      </c>
      <c r="I6" s="513">
        <f ca="1">Tables!I203</f>
        <v>0</v>
      </c>
      <c r="J6" s="86"/>
      <c r="K6" s="35"/>
    </row>
    <row r="7" spans="2:11" ht="12.75" customHeight="1">
      <c r="B7" s="36">
        <v>3</v>
      </c>
      <c r="C7" s="37" t="str">
        <f>'Program Descriptions'!C7</f>
        <v>C&amp;I Prescriptive</v>
      </c>
      <c r="D7" s="512">
        <f ca="1">Tables!D204</f>
        <v>0</v>
      </c>
      <c r="E7" s="513">
        <f ca="1">Tables!E204</f>
        <v>0</v>
      </c>
      <c r="F7" s="512">
        <f ca="1">Tables!F204</f>
        <v>0</v>
      </c>
      <c r="G7" s="513">
        <f ca="1">Tables!G204</f>
        <v>0</v>
      </c>
      <c r="H7" s="512">
        <f ca="1">Tables!H204</f>
        <v>0</v>
      </c>
      <c r="I7" s="513">
        <f ca="1">Tables!I204</f>
        <v>0</v>
      </c>
      <c r="J7" s="86"/>
      <c r="K7" s="35"/>
    </row>
    <row r="8" spans="2:11" ht="12.75" customHeight="1">
      <c r="B8" s="36">
        <v>4</v>
      </c>
      <c r="C8" s="37" t="str">
        <f>'Program Descriptions'!C8</f>
        <v>Empty</v>
      </c>
      <c r="D8" s="512" t="str">
        <f ca="1">Tables!D205</f>
        <v>-</v>
      </c>
      <c r="E8" s="513" t="str">
        <f ca="1">Tables!E205</f>
        <v>-</v>
      </c>
      <c r="F8" s="512" t="str">
        <f ca="1">Tables!F205</f>
        <v>-</v>
      </c>
      <c r="G8" s="513" t="str">
        <f ca="1">Tables!G205</f>
        <v>-</v>
      </c>
      <c r="H8" s="512" t="str">
        <f ca="1">Tables!H205</f>
        <v>-</v>
      </c>
      <c r="I8" s="513" t="str">
        <f ca="1">Tables!I205</f>
        <v>-</v>
      </c>
      <c r="J8" s="86"/>
      <c r="K8" s="35"/>
    </row>
    <row r="9" spans="2:11" ht="12.75" customHeight="1">
      <c r="B9" s="36">
        <v>5</v>
      </c>
      <c r="C9" s="37" t="str">
        <f>'Program Descriptions'!C9</f>
        <v>Empty</v>
      </c>
      <c r="D9" s="512" t="str">
        <f ca="1">Tables!D206</f>
        <v>-</v>
      </c>
      <c r="E9" s="513" t="str">
        <f ca="1">Tables!E206</f>
        <v>-</v>
      </c>
      <c r="F9" s="512" t="str">
        <f ca="1">Tables!F206</f>
        <v>-</v>
      </c>
      <c r="G9" s="513" t="str">
        <f ca="1">Tables!G206</f>
        <v>-</v>
      </c>
      <c r="H9" s="512" t="str">
        <f ca="1">Tables!H206</f>
        <v>-</v>
      </c>
      <c r="I9" s="513" t="str">
        <f ca="1">Tables!I206</f>
        <v>-</v>
      </c>
      <c r="J9" s="86"/>
      <c r="K9" s="35"/>
    </row>
    <row r="10" spans="2:11" ht="12.75" customHeight="1">
      <c r="B10" s="36">
        <v>6</v>
      </c>
      <c r="C10" s="37" t="str">
        <f>'Program Descriptions'!C10</f>
        <v>Empty</v>
      </c>
      <c r="D10" s="512" t="str">
        <f ca="1">Tables!D207</f>
        <v>-</v>
      </c>
      <c r="E10" s="513" t="str">
        <f ca="1">Tables!E207</f>
        <v>-</v>
      </c>
      <c r="F10" s="512" t="str">
        <f ca="1">Tables!F207</f>
        <v>-</v>
      </c>
      <c r="G10" s="513" t="str">
        <f ca="1">Tables!G207</f>
        <v>-</v>
      </c>
      <c r="H10" s="512" t="str">
        <f ca="1">Tables!H207</f>
        <v>-</v>
      </c>
      <c r="I10" s="513" t="str">
        <f ca="1">Tables!I207</f>
        <v>-</v>
      </c>
      <c r="J10" s="86"/>
      <c r="K10" s="35"/>
    </row>
    <row r="11" spans="2:11" ht="12.75" customHeight="1">
      <c r="B11" s="36">
        <v>7</v>
      </c>
      <c r="C11" s="37" t="str">
        <f>'Program Descriptions'!C11</f>
        <v>Empty</v>
      </c>
      <c r="D11" s="512" t="str">
        <f ca="1">Tables!D208</f>
        <v>-</v>
      </c>
      <c r="E11" s="513" t="str">
        <f ca="1">Tables!E208</f>
        <v>-</v>
      </c>
      <c r="F11" s="512" t="str">
        <f ca="1">Tables!F208</f>
        <v>-</v>
      </c>
      <c r="G11" s="513" t="str">
        <f ca="1">Tables!G208</f>
        <v>-</v>
      </c>
      <c r="H11" s="512" t="str">
        <f ca="1">Tables!H208</f>
        <v>-</v>
      </c>
      <c r="I11" s="513" t="str">
        <f ca="1">Tables!I208</f>
        <v>-</v>
      </c>
      <c r="J11" s="86"/>
      <c r="K11" s="35"/>
    </row>
    <row r="12" spans="2:11" ht="12.75" customHeight="1">
      <c r="B12" s="36">
        <v>8</v>
      </c>
      <c r="C12" s="37" t="str">
        <f>'Program Descriptions'!C12</f>
        <v>Empty</v>
      </c>
      <c r="D12" s="512" t="str">
        <f ca="1">Tables!D209</f>
        <v>-</v>
      </c>
      <c r="E12" s="513" t="str">
        <f ca="1">Tables!E209</f>
        <v>-</v>
      </c>
      <c r="F12" s="512" t="str">
        <f ca="1">Tables!F209</f>
        <v>-</v>
      </c>
      <c r="G12" s="513" t="str">
        <f ca="1">Tables!G209</f>
        <v>-</v>
      </c>
      <c r="H12" s="512" t="str">
        <f ca="1">Tables!H209</f>
        <v>-</v>
      </c>
      <c r="I12" s="513" t="str">
        <f ca="1">Tables!I209</f>
        <v>-</v>
      </c>
      <c r="J12" s="86"/>
      <c r="K12" s="35"/>
    </row>
    <row r="13" spans="2:11" ht="12.75" customHeight="1">
      <c r="B13" s="36">
        <v>9</v>
      </c>
      <c r="C13" s="37" t="str">
        <f>'Program Descriptions'!C13</f>
        <v>Empty</v>
      </c>
      <c r="D13" s="512" t="str">
        <f ca="1">Tables!D210</f>
        <v>-</v>
      </c>
      <c r="E13" s="513" t="str">
        <f ca="1">Tables!E210</f>
        <v>-</v>
      </c>
      <c r="F13" s="512" t="str">
        <f ca="1">Tables!F210</f>
        <v>-</v>
      </c>
      <c r="G13" s="513" t="str">
        <f ca="1">Tables!G210</f>
        <v>-</v>
      </c>
      <c r="H13" s="512" t="str">
        <f ca="1">Tables!H210</f>
        <v>-</v>
      </c>
      <c r="I13" s="513" t="str">
        <f ca="1">Tables!I210</f>
        <v>-</v>
      </c>
      <c r="J13" s="86"/>
      <c r="K13" s="35"/>
    </row>
    <row r="14" spans="2:11" ht="12.75" customHeight="1">
      <c r="B14" s="36">
        <v>10</v>
      </c>
      <c r="C14" s="37" t="str">
        <f>'Program Descriptions'!C14</f>
        <v>Empty</v>
      </c>
      <c r="D14" s="512" t="str">
        <f ca="1">Tables!D211</f>
        <v>-</v>
      </c>
      <c r="E14" s="513" t="str">
        <f ca="1">Tables!E211</f>
        <v>-</v>
      </c>
      <c r="F14" s="512" t="str">
        <f ca="1">Tables!F211</f>
        <v>-</v>
      </c>
      <c r="G14" s="513" t="str">
        <f ca="1">Tables!G211</f>
        <v>-</v>
      </c>
      <c r="H14" s="512" t="str">
        <f ca="1">Tables!H211</f>
        <v>-</v>
      </c>
      <c r="I14" s="513" t="str">
        <f ca="1">Tables!I211</f>
        <v>-</v>
      </c>
      <c r="J14" s="86"/>
      <c r="K14" s="35"/>
    </row>
    <row r="15" spans="2:11" ht="12.75" customHeight="1">
      <c r="B15" s="36">
        <v>11</v>
      </c>
      <c r="C15" s="37" t="str">
        <f>'Program Descriptions'!C15</f>
        <v>Empty</v>
      </c>
      <c r="D15" s="512" t="str">
        <f ca="1">Tables!D212</f>
        <v>-</v>
      </c>
      <c r="E15" s="513" t="str">
        <f ca="1">Tables!E212</f>
        <v>-</v>
      </c>
      <c r="F15" s="512" t="str">
        <f ca="1">Tables!F212</f>
        <v>-</v>
      </c>
      <c r="G15" s="513" t="str">
        <f ca="1">Tables!G212</f>
        <v>-</v>
      </c>
      <c r="H15" s="512" t="str">
        <f ca="1">Tables!H212</f>
        <v>-</v>
      </c>
      <c r="I15" s="513" t="str">
        <f ca="1">Tables!I212</f>
        <v>-</v>
      </c>
      <c r="J15" s="86"/>
      <c r="K15" s="35"/>
    </row>
    <row r="16" spans="2:11" ht="12.75" customHeight="1">
      <c r="B16" s="36">
        <v>12</v>
      </c>
      <c r="C16" s="37" t="str">
        <f>'Program Descriptions'!C16</f>
        <v>Empty</v>
      </c>
      <c r="D16" s="512" t="str">
        <f ca="1">Tables!D213</f>
        <v>-</v>
      </c>
      <c r="E16" s="513" t="str">
        <f ca="1">Tables!E213</f>
        <v>-</v>
      </c>
      <c r="F16" s="512" t="str">
        <f ca="1">Tables!F213</f>
        <v>-</v>
      </c>
      <c r="G16" s="513" t="str">
        <f ca="1">Tables!G213</f>
        <v>-</v>
      </c>
      <c r="H16" s="512" t="str">
        <f ca="1">Tables!H213</f>
        <v>-</v>
      </c>
      <c r="I16" s="513" t="str">
        <f ca="1">Tables!I213</f>
        <v>-</v>
      </c>
      <c r="J16" s="86"/>
      <c r="K16" s="35"/>
    </row>
    <row r="17" spans="2:17" ht="12.75" customHeight="1">
      <c r="B17" s="36">
        <v>13</v>
      </c>
      <c r="C17" s="37" t="str">
        <f>'Program Descriptions'!C17</f>
        <v>Empty</v>
      </c>
      <c r="D17" s="512" t="str">
        <f ca="1">Tables!D214</f>
        <v>-</v>
      </c>
      <c r="E17" s="513" t="str">
        <f ca="1">Tables!E214</f>
        <v>-</v>
      </c>
      <c r="F17" s="512" t="str">
        <f ca="1">Tables!F214</f>
        <v>-</v>
      </c>
      <c r="G17" s="513" t="str">
        <f ca="1">Tables!G214</f>
        <v>-</v>
      </c>
      <c r="H17" s="512" t="str">
        <f ca="1">Tables!H214</f>
        <v>-</v>
      </c>
      <c r="I17" s="513" t="str">
        <f ca="1">Tables!I214</f>
        <v>-</v>
      </c>
      <c r="J17" s="86"/>
      <c r="K17" s="35"/>
    </row>
    <row r="18" spans="2:17" ht="12.75" customHeight="1">
      <c r="B18" s="36">
        <v>14</v>
      </c>
      <c r="C18" s="37" t="str">
        <f>'Program Descriptions'!C18</f>
        <v>Empty</v>
      </c>
      <c r="D18" s="512" t="str">
        <f ca="1">Tables!D215</f>
        <v>-</v>
      </c>
      <c r="E18" s="513" t="str">
        <f ca="1">Tables!E215</f>
        <v>-</v>
      </c>
      <c r="F18" s="512" t="str">
        <f ca="1">Tables!F215</f>
        <v>-</v>
      </c>
      <c r="G18" s="513" t="str">
        <f ca="1">Tables!G215</f>
        <v>-</v>
      </c>
      <c r="H18" s="512" t="str">
        <f ca="1">Tables!H215</f>
        <v>-</v>
      </c>
      <c r="I18" s="513" t="str">
        <f ca="1">Tables!I215</f>
        <v>-</v>
      </c>
      <c r="J18" s="86"/>
      <c r="K18" s="35"/>
    </row>
    <row r="19" spans="2:17" ht="12.75" customHeight="1">
      <c r="B19" s="36">
        <v>15</v>
      </c>
      <c r="C19" s="37" t="str">
        <f>'Program Descriptions'!C19</f>
        <v>Empty</v>
      </c>
      <c r="D19" s="512" t="str">
        <f ca="1">Tables!D216</f>
        <v>-</v>
      </c>
      <c r="E19" s="513" t="str">
        <f ca="1">Tables!E216</f>
        <v>-</v>
      </c>
      <c r="F19" s="512" t="str">
        <f ca="1">Tables!F216</f>
        <v>-</v>
      </c>
      <c r="G19" s="513" t="str">
        <f ca="1">Tables!G216</f>
        <v>-</v>
      </c>
      <c r="H19" s="512" t="str">
        <f ca="1">Tables!H216</f>
        <v>-</v>
      </c>
      <c r="I19" s="513" t="str">
        <f ca="1">Tables!I216</f>
        <v>-</v>
      </c>
      <c r="J19" s="86"/>
      <c r="K19" s="35"/>
    </row>
    <row r="20" spans="2:17" ht="12.75" customHeight="1">
      <c r="B20" s="36">
        <v>16</v>
      </c>
      <c r="C20" s="37" t="str">
        <f>'Program Descriptions'!C20</f>
        <v>Empty</v>
      </c>
      <c r="D20" s="512" t="str">
        <f ca="1">Tables!D217</f>
        <v>-</v>
      </c>
      <c r="E20" s="513" t="str">
        <f ca="1">Tables!E217</f>
        <v>-</v>
      </c>
      <c r="F20" s="512" t="str">
        <f ca="1">Tables!F217</f>
        <v>-</v>
      </c>
      <c r="G20" s="513" t="str">
        <f ca="1">Tables!G217</f>
        <v>-</v>
      </c>
      <c r="H20" s="512" t="str">
        <f ca="1">Tables!H217</f>
        <v>-</v>
      </c>
      <c r="I20" s="513" t="str">
        <f ca="1">Tables!I217</f>
        <v>-</v>
      </c>
      <c r="J20" s="86"/>
      <c r="K20" s="35"/>
    </row>
    <row r="21" spans="2:17" ht="12.75" customHeight="1">
      <c r="B21" s="36">
        <v>17</v>
      </c>
      <c r="C21" s="37" t="str">
        <f>'Program Descriptions'!C21</f>
        <v>Empty</v>
      </c>
      <c r="D21" s="512" t="str">
        <f ca="1">Tables!D218</f>
        <v>-</v>
      </c>
      <c r="E21" s="513" t="str">
        <f ca="1">Tables!E218</f>
        <v>-</v>
      </c>
      <c r="F21" s="512" t="str">
        <f ca="1">Tables!F218</f>
        <v>-</v>
      </c>
      <c r="G21" s="513" t="str">
        <f ca="1">Tables!G218</f>
        <v>-</v>
      </c>
      <c r="H21" s="512" t="str">
        <f ca="1">Tables!H218</f>
        <v>-</v>
      </c>
      <c r="I21" s="513" t="str">
        <f ca="1">Tables!I218</f>
        <v>-</v>
      </c>
      <c r="J21" s="86"/>
      <c r="K21" s="35"/>
    </row>
    <row r="22" spans="2:17" ht="12.75" customHeight="1">
      <c r="B22" s="36">
        <v>18</v>
      </c>
      <c r="C22" s="37" t="str">
        <f>'Program Descriptions'!C22</f>
        <v>Empty</v>
      </c>
      <c r="D22" s="512" t="str">
        <f ca="1">Tables!D219</f>
        <v>-</v>
      </c>
      <c r="E22" s="513" t="str">
        <f ca="1">Tables!E219</f>
        <v>-</v>
      </c>
      <c r="F22" s="512" t="str">
        <f ca="1">Tables!F219</f>
        <v>-</v>
      </c>
      <c r="G22" s="513" t="str">
        <f ca="1">Tables!G219</f>
        <v>-</v>
      </c>
      <c r="H22" s="512" t="str">
        <f ca="1">Tables!H219</f>
        <v>-</v>
      </c>
      <c r="I22" s="513" t="str">
        <f ca="1">Tables!I219</f>
        <v>-</v>
      </c>
      <c r="J22" s="86"/>
      <c r="K22" s="35"/>
    </row>
    <row r="23" spans="2:17" ht="12.75" customHeight="1">
      <c r="B23" s="36">
        <v>19</v>
      </c>
      <c r="C23" s="37" t="str">
        <f>'Program Descriptions'!C23</f>
        <v>Empty</v>
      </c>
      <c r="D23" s="512" t="str">
        <f ca="1">Tables!D220</f>
        <v>-</v>
      </c>
      <c r="E23" s="513" t="str">
        <f ca="1">Tables!E220</f>
        <v>-</v>
      </c>
      <c r="F23" s="512" t="str">
        <f ca="1">Tables!F220</f>
        <v>-</v>
      </c>
      <c r="G23" s="513" t="str">
        <f ca="1">Tables!G220</f>
        <v>-</v>
      </c>
      <c r="H23" s="512" t="str">
        <f ca="1">Tables!H220</f>
        <v>-</v>
      </c>
      <c r="I23" s="513" t="str">
        <f ca="1">Tables!I220</f>
        <v>-</v>
      </c>
      <c r="J23" s="86"/>
      <c r="K23" s="35"/>
    </row>
    <row r="24" spans="2:17" ht="12.75" customHeight="1">
      <c r="B24" s="36">
        <v>20</v>
      </c>
      <c r="C24" s="37" t="str">
        <f>'Program Descriptions'!C24</f>
        <v>Empty</v>
      </c>
      <c r="D24" s="512" t="str">
        <f ca="1">Tables!D221</f>
        <v>-</v>
      </c>
      <c r="E24" s="513" t="str">
        <f ca="1">Tables!E221</f>
        <v>-</v>
      </c>
      <c r="F24" s="512" t="str">
        <f ca="1">Tables!F221</f>
        <v>-</v>
      </c>
      <c r="G24" s="513" t="str">
        <f ca="1">Tables!G221</f>
        <v>-</v>
      </c>
      <c r="H24" s="512" t="str">
        <f ca="1">Tables!H221</f>
        <v>-</v>
      </c>
      <c r="I24" s="513" t="str">
        <f ca="1">Tables!I221</f>
        <v>-</v>
      </c>
      <c r="J24" s="86"/>
      <c r="K24" s="35"/>
    </row>
    <row r="25" spans="2:17" ht="12.75" customHeight="1">
      <c r="B25" s="36">
        <v>21</v>
      </c>
      <c r="C25" s="37" t="str">
        <f>'Program Descriptions'!C25</f>
        <v>Empty</v>
      </c>
      <c r="D25" s="512" t="str">
        <f ca="1">Tables!D222</f>
        <v>-</v>
      </c>
      <c r="E25" s="513" t="str">
        <f ca="1">Tables!E222</f>
        <v>-</v>
      </c>
      <c r="F25" s="512" t="str">
        <f ca="1">Tables!F222</f>
        <v>-</v>
      </c>
      <c r="G25" s="513" t="str">
        <f ca="1">Tables!G222</f>
        <v>-</v>
      </c>
      <c r="H25" s="512" t="str">
        <f ca="1">Tables!H222</f>
        <v>-</v>
      </c>
      <c r="I25" s="513" t="str">
        <f ca="1">Tables!I222</f>
        <v>-</v>
      </c>
      <c r="J25" s="86"/>
      <c r="K25" s="35"/>
    </row>
    <row r="26" spans="2:17" ht="12.75" customHeight="1">
      <c r="B26" s="36">
        <v>22</v>
      </c>
      <c r="C26" s="37" t="str">
        <f>'Program Descriptions'!C26</f>
        <v>Empty</v>
      </c>
      <c r="D26" s="512" t="str">
        <f ca="1">Tables!D223</f>
        <v>-</v>
      </c>
      <c r="E26" s="513" t="str">
        <f ca="1">Tables!E223</f>
        <v>-</v>
      </c>
      <c r="F26" s="512" t="str">
        <f ca="1">Tables!F223</f>
        <v>-</v>
      </c>
      <c r="G26" s="513" t="str">
        <f ca="1">Tables!G223</f>
        <v>-</v>
      </c>
      <c r="H26" s="512" t="str">
        <f ca="1">Tables!H223</f>
        <v>-</v>
      </c>
      <c r="I26" s="513" t="str">
        <f ca="1">Tables!I223</f>
        <v>-</v>
      </c>
      <c r="J26" s="86"/>
      <c r="K26" s="35"/>
    </row>
    <row r="27" spans="2:17" ht="12.75" customHeight="1">
      <c r="B27" s="36">
        <v>23</v>
      </c>
      <c r="C27" s="37" t="str">
        <f>'Program Descriptions'!C27</f>
        <v>Empty</v>
      </c>
      <c r="D27" s="512" t="str">
        <f ca="1">Tables!D224</f>
        <v>-</v>
      </c>
      <c r="E27" s="513" t="str">
        <f ca="1">Tables!E224</f>
        <v>-</v>
      </c>
      <c r="F27" s="512" t="str">
        <f ca="1">Tables!F224</f>
        <v>-</v>
      </c>
      <c r="G27" s="513" t="str">
        <f ca="1">Tables!G224</f>
        <v>-</v>
      </c>
      <c r="H27" s="512" t="str">
        <f ca="1">Tables!H224</f>
        <v>-</v>
      </c>
      <c r="I27" s="513" t="str">
        <f ca="1">Tables!I224</f>
        <v>-</v>
      </c>
      <c r="J27" s="86"/>
      <c r="K27" s="35"/>
    </row>
    <row r="28" spans="2:17" ht="12.75" customHeight="1">
      <c r="B28" s="36">
        <v>24</v>
      </c>
      <c r="C28" s="37" t="str">
        <f>'Program Descriptions'!C28</f>
        <v>Empty</v>
      </c>
      <c r="D28" s="512" t="str">
        <f ca="1">Tables!D225</f>
        <v>-</v>
      </c>
      <c r="E28" s="513" t="str">
        <f ca="1">Tables!E225</f>
        <v>-</v>
      </c>
      <c r="F28" s="512" t="str">
        <f ca="1">Tables!F225</f>
        <v>-</v>
      </c>
      <c r="G28" s="513" t="str">
        <f ca="1">Tables!G225</f>
        <v>-</v>
      </c>
      <c r="H28" s="512" t="str">
        <f ca="1">Tables!H225</f>
        <v>-</v>
      </c>
      <c r="I28" s="513" t="str">
        <f ca="1">Tables!I225</f>
        <v>-</v>
      </c>
      <c r="J28" s="86"/>
      <c r="K28" s="35"/>
    </row>
    <row r="29" spans="2:17" ht="12.75" customHeight="1">
      <c r="B29" s="36">
        <v>25</v>
      </c>
      <c r="C29" s="37" t="str">
        <f>'Program Descriptions'!C29</f>
        <v>Empty</v>
      </c>
      <c r="D29" s="512" t="str">
        <f ca="1">Tables!D226</f>
        <v>-</v>
      </c>
      <c r="E29" s="513" t="str">
        <f ca="1">Tables!E226</f>
        <v>-</v>
      </c>
      <c r="F29" s="512" t="str">
        <f ca="1">Tables!F226</f>
        <v>-</v>
      </c>
      <c r="G29" s="513" t="str">
        <f ca="1">Tables!G226</f>
        <v>-</v>
      </c>
      <c r="H29" s="512" t="str">
        <f ca="1">Tables!H226</f>
        <v>-</v>
      </c>
      <c r="I29" s="513" t="str">
        <f ca="1">Tables!I226</f>
        <v>-</v>
      </c>
      <c r="J29" s="86"/>
      <c r="K29" s="35"/>
    </row>
    <row r="30" spans="2:17" ht="12.75" customHeight="1">
      <c r="B30" s="36">
        <v>26</v>
      </c>
      <c r="C30" s="37" t="str">
        <f>'Program Descriptions'!C30</f>
        <v>Empty</v>
      </c>
      <c r="D30" s="512" t="str">
        <f ca="1">Tables!D227</f>
        <v>-</v>
      </c>
      <c r="E30" s="513" t="str">
        <f ca="1">Tables!E227</f>
        <v>-</v>
      </c>
      <c r="F30" s="512" t="str">
        <f ca="1">Tables!F227</f>
        <v>-</v>
      </c>
      <c r="G30" s="513" t="str">
        <f ca="1">Tables!G227</f>
        <v>-</v>
      </c>
      <c r="H30" s="512" t="str">
        <f ca="1">Tables!H227</f>
        <v>-</v>
      </c>
      <c r="I30" s="513" t="str">
        <f ca="1">Tables!I227</f>
        <v>-</v>
      </c>
      <c r="J30" s="86"/>
      <c r="K30" s="35"/>
    </row>
    <row r="31" spans="2:17" ht="12.75" customHeight="1">
      <c r="B31" s="36">
        <v>27</v>
      </c>
      <c r="C31" s="37" t="str">
        <f>'Program Descriptions'!C31</f>
        <v>Empty</v>
      </c>
      <c r="D31" s="512" t="str">
        <f ca="1">Tables!D228</f>
        <v>-</v>
      </c>
      <c r="E31" s="513" t="str">
        <f ca="1">Tables!E228</f>
        <v>-</v>
      </c>
      <c r="F31" s="512" t="str">
        <f ca="1">Tables!F228</f>
        <v>-</v>
      </c>
      <c r="G31" s="513" t="str">
        <f ca="1">Tables!G228</f>
        <v>-</v>
      </c>
      <c r="H31" s="512" t="str">
        <f ca="1">Tables!H228</f>
        <v>-</v>
      </c>
      <c r="I31" s="513" t="str">
        <f ca="1">Tables!I228</f>
        <v>-</v>
      </c>
      <c r="J31" s="86"/>
      <c r="K31" s="35"/>
    </row>
    <row r="32" spans="2:17" ht="12.75" customHeight="1">
      <c r="B32" s="36">
        <v>28</v>
      </c>
      <c r="C32" s="37" t="str">
        <f>'Program Descriptions'!C32</f>
        <v>Empty</v>
      </c>
      <c r="D32" s="512" t="str">
        <f ca="1">Tables!D229</f>
        <v>-</v>
      </c>
      <c r="E32" s="513" t="str">
        <f ca="1">Tables!E229</f>
        <v>-</v>
      </c>
      <c r="F32" s="512" t="str">
        <f ca="1">Tables!F229</f>
        <v>-</v>
      </c>
      <c r="G32" s="513" t="str">
        <f ca="1">Tables!G229</f>
        <v>-</v>
      </c>
      <c r="H32" s="512" t="str">
        <f ca="1">Tables!H229</f>
        <v>-</v>
      </c>
      <c r="I32" s="513" t="str">
        <f ca="1">Tables!I229</f>
        <v>-</v>
      </c>
      <c r="J32" s="86"/>
      <c r="K32" s="35"/>
      <c r="P32" s="424"/>
      <c r="Q32" s="424"/>
    </row>
    <row r="33" spans="2:17" ht="12.75" customHeight="1">
      <c r="B33" s="36">
        <v>29</v>
      </c>
      <c r="C33" s="37" t="str">
        <f>'Program Descriptions'!C33</f>
        <v>Empty</v>
      </c>
      <c r="D33" s="512" t="str">
        <f ca="1">Tables!D230</f>
        <v>-</v>
      </c>
      <c r="E33" s="513" t="str">
        <f ca="1">Tables!E230</f>
        <v>-</v>
      </c>
      <c r="F33" s="512" t="str">
        <f ca="1">Tables!F230</f>
        <v>-</v>
      </c>
      <c r="G33" s="513" t="str">
        <f ca="1">Tables!G230</f>
        <v>-</v>
      </c>
      <c r="H33" s="512" t="str">
        <f ca="1">Tables!H230</f>
        <v>-</v>
      </c>
      <c r="I33" s="513" t="str">
        <f ca="1">Tables!I230</f>
        <v>-</v>
      </c>
      <c r="J33" s="86"/>
      <c r="K33" s="35"/>
      <c r="P33" s="424"/>
      <c r="Q33" s="424"/>
    </row>
    <row r="34" spans="2:17" ht="12.75" customHeight="1" thickBot="1">
      <c r="B34" s="36">
        <v>30</v>
      </c>
      <c r="C34" s="37" t="str">
        <f>'Program Descriptions'!C34</f>
        <v>Empty</v>
      </c>
      <c r="D34" s="514" t="str">
        <f ca="1">Tables!D231</f>
        <v>-</v>
      </c>
      <c r="E34" s="515" t="str">
        <f ca="1">Tables!E231</f>
        <v>-</v>
      </c>
      <c r="F34" s="514" t="str">
        <f ca="1">Tables!F231</f>
        <v>-</v>
      </c>
      <c r="G34" s="515" t="str">
        <f ca="1">Tables!G231</f>
        <v>-</v>
      </c>
      <c r="H34" s="514" t="str">
        <f ca="1">Tables!H231</f>
        <v>-</v>
      </c>
      <c r="I34" s="515" t="str">
        <f ca="1">Tables!I231</f>
        <v>-</v>
      </c>
      <c r="J34" s="86"/>
      <c r="K34" s="35"/>
      <c r="P34" s="424"/>
      <c r="Q34" s="424"/>
    </row>
    <row r="35" spans="2:17" ht="12.75" customHeight="1">
      <c r="B35" s="87"/>
      <c r="C35" s="90" t="s">
        <v>27</v>
      </c>
      <c r="D35" s="46">
        <f ca="1">SUM(D5:D34)</f>
        <v>80000</v>
      </c>
      <c r="E35" s="46">
        <f ca="1">SUM(E5:E34)</f>
        <v>90000</v>
      </c>
      <c r="F35" s="46">
        <f ca="1">SUM(F5:F34)</f>
        <v>100000</v>
      </c>
      <c r="G35" s="46">
        <f ca="1">SUM(G5:G34)</f>
        <v>105000</v>
      </c>
      <c r="H35" s="313">
        <f ca="1">IF(ISERROR((F35-D35)/D35),"",(F35-D35)/D35)</f>
        <v>0.25</v>
      </c>
      <c r="I35" s="313">
        <f t="shared" ref="I35" ca="1" si="0">IF(ISERROR((G35-E35)/E35),"",(G35-E35)/E35)</f>
        <v>0.16666666666666666</v>
      </c>
      <c r="J35" s="33"/>
      <c r="K35" s="35"/>
      <c r="P35" s="424"/>
      <c r="Q35" s="424"/>
    </row>
    <row r="36" spans="2:17" ht="12.75" customHeight="1" thickBot="1">
      <c r="B36" s="87"/>
      <c r="C36" s="88"/>
      <c r="D36" s="33"/>
      <c r="E36" s="33"/>
      <c r="F36" s="33"/>
      <c r="G36" s="33"/>
      <c r="H36" s="33"/>
      <c r="I36" s="33"/>
      <c r="J36" s="33"/>
      <c r="K36" s="35"/>
      <c r="P36" s="424"/>
      <c r="Q36" s="424"/>
    </row>
    <row r="37" spans="2:17" s="424" customFormat="1" ht="12.75" customHeight="1" thickBot="1">
      <c r="B37" s="87"/>
      <c r="C37" s="425"/>
      <c r="D37" s="1183" t="s">
        <v>304</v>
      </c>
      <c r="E37" s="1184"/>
      <c r="F37" s="1184"/>
      <c r="G37" s="1184"/>
      <c r="H37" s="1184"/>
      <c r="I37" s="1185"/>
      <c r="J37" s="1183" t="s">
        <v>89</v>
      </c>
      <c r="K37" s="1184"/>
      <c r="L37" s="1184"/>
      <c r="M37" s="1184"/>
      <c r="N37" s="1184"/>
      <c r="O37" s="1185"/>
    </row>
    <row r="38" spans="2:17" ht="12.75" customHeight="1" thickBot="1">
      <c r="B38" s="87"/>
      <c r="C38" s="88"/>
      <c r="D38" s="1340">
        <f>D3</f>
        <v>2013</v>
      </c>
      <c r="E38" s="1341"/>
      <c r="F38" s="1342"/>
      <c r="G38" s="1340">
        <f>F3</f>
        <v>2014</v>
      </c>
      <c r="H38" s="1341"/>
      <c r="I38" s="1342"/>
      <c r="J38" s="1340">
        <f>D38</f>
        <v>2013</v>
      </c>
      <c r="K38" s="1341"/>
      <c r="L38" s="1342"/>
      <c r="M38" s="1340">
        <f>G38</f>
        <v>2014</v>
      </c>
      <c r="N38" s="1341"/>
      <c r="O38" s="1342"/>
      <c r="P38" s="424"/>
      <c r="Q38" s="424"/>
    </row>
    <row r="39" spans="2:17" ht="12.75" customHeight="1" thickBot="1">
      <c r="B39" s="87"/>
      <c r="C39" s="86" t="str">
        <f>"Annual Energy Savings ("&amp;Titles!F13&amp;")"</f>
        <v>Annual Energy Savings (MWh)</v>
      </c>
      <c r="D39" s="510" t="s">
        <v>60</v>
      </c>
      <c r="E39" s="510" t="s">
        <v>325</v>
      </c>
      <c r="F39" s="511" t="s">
        <v>61</v>
      </c>
      <c r="G39" s="510" t="s">
        <v>60</v>
      </c>
      <c r="H39" s="510" t="s">
        <v>325</v>
      </c>
      <c r="I39" s="511" t="s">
        <v>61</v>
      </c>
      <c r="J39" s="510" t="s">
        <v>60</v>
      </c>
      <c r="K39" s="510" t="s">
        <v>325</v>
      </c>
      <c r="L39" s="511" t="s">
        <v>61</v>
      </c>
      <c r="M39" s="510" t="s">
        <v>60</v>
      </c>
      <c r="N39" s="510" t="s">
        <v>325</v>
      </c>
      <c r="O39" s="511" t="s">
        <v>61</v>
      </c>
      <c r="P39" s="424"/>
      <c r="Q39" s="424"/>
    </row>
    <row r="40" spans="2:17" ht="12.75" customHeight="1">
      <c r="B40" s="36">
        <v>1</v>
      </c>
      <c r="C40" s="88" t="str">
        <f t="shared" ref="C40:C69" si="1">C5</f>
        <v>Residential New Construction (example)</v>
      </c>
      <c r="D40" s="170">
        <f ca="1">Tables!H202</f>
        <v>230</v>
      </c>
      <c r="E40" s="171">
        <f ca="1">Tables!I202</f>
        <v>250</v>
      </c>
      <c r="F40" s="170">
        <f ca="1">Tables!J202</f>
        <v>200</v>
      </c>
      <c r="G40" s="171">
        <f ca="1">Tables!K202</f>
        <v>250</v>
      </c>
      <c r="H40" s="170">
        <f ca="1">Tables!L202</f>
        <v>253</v>
      </c>
      <c r="I40" s="171">
        <f ca="1">Tables!M202</f>
        <v>220</v>
      </c>
      <c r="J40" s="170">
        <f ca="1">Tables!N202</f>
        <v>207</v>
      </c>
      <c r="K40" s="171">
        <f ca="1">Tables!O202</f>
        <v>225</v>
      </c>
      <c r="L40" s="170">
        <f ca="1">Tables!P202</f>
        <v>180</v>
      </c>
      <c r="M40" s="171">
        <f ca="1">Tables!Q202</f>
        <v>225</v>
      </c>
      <c r="N40" s="170">
        <f ca="1">Tables!R202</f>
        <v>207</v>
      </c>
      <c r="O40" s="171">
        <f ca="1">Tables!S202</f>
        <v>198</v>
      </c>
      <c r="P40" s="424"/>
      <c r="Q40" s="424"/>
    </row>
    <row r="41" spans="2:17" ht="12.75" customHeight="1">
      <c r="B41" s="36">
        <v>2</v>
      </c>
      <c r="C41" s="88" t="str">
        <f t="shared" si="1"/>
        <v>Residential Whole Home Retrofit</v>
      </c>
      <c r="D41" s="512">
        <f ca="1">Tables!H203</f>
        <v>0</v>
      </c>
      <c r="E41" s="513">
        <f ca="1">Tables!I203</f>
        <v>0</v>
      </c>
      <c r="F41" s="512">
        <f ca="1">Tables!J203</f>
        <v>0</v>
      </c>
      <c r="G41" s="513">
        <f ca="1">Tables!K203</f>
        <v>0</v>
      </c>
      <c r="H41" s="512">
        <f ca="1">Tables!L203</f>
        <v>0</v>
      </c>
      <c r="I41" s="513">
        <f ca="1">Tables!M203</f>
        <v>0</v>
      </c>
      <c r="J41" s="512">
        <f ca="1">Tables!N203</f>
        <v>0</v>
      </c>
      <c r="K41" s="513">
        <f ca="1">Tables!O203</f>
        <v>0</v>
      </c>
      <c r="L41" s="512">
        <f ca="1">Tables!P203</f>
        <v>0</v>
      </c>
      <c r="M41" s="513">
        <f ca="1">Tables!Q203</f>
        <v>0</v>
      </c>
      <c r="N41" s="512">
        <f ca="1">Tables!R203</f>
        <v>0</v>
      </c>
      <c r="O41" s="513">
        <f ca="1">Tables!S203</f>
        <v>0</v>
      </c>
      <c r="P41" s="424"/>
      <c r="Q41" s="424"/>
    </row>
    <row r="42" spans="2:17" ht="12.75" customHeight="1">
      <c r="B42" s="36">
        <v>3</v>
      </c>
      <c r="C42" s="88" t="str">
        <f t="shared" si="1"/>
        <v>C&amp;I Prescriptive</v>
      </c>
      <c r="D42" s="512">
        <f ca="1">Tables!H204</f>
        <v>0</v>
      </c>
      <c r="E42" s="513">
        <f ca="1">Tables!I204</f>
        <v>0</v>
      </c>
      <c r="F42" s="512">
        <f ca="1">Tables!J204</f>
        <v>0</v>
      </c>
      <c r="G42" s="513">
        <f ca="1">Tables!K204</f>
        <v>0</v>
      </c>
      <c r="H42" s="512">
        <f ca="1">Tables!L204</f>
        <v>0</v>
      </c>
      <c r="I42" s="513">
        <f ca="1">Tables!M204</f>
        <v>0</v>
      </c>
      <c r="J42" s="512">
        <f ca="1">Tables!N204</f>
        <v>0</v>
      </c>
      <c r="K42" s="513">
        <f ca="1">Tables!O204</f>
        <v>0</v>
      </c>
      <c r="L42" s="512">
        <f ca="1">Tables!P204</f>
        <v>0</v>
      </c>
      <c r="M42" s="513">
        <f ca="1">Tables!Q204</f>
        <v>0</v>
      </c>
      <c r="N42" s="512">
        <f ca="1">Tables!R204</f>
        <v>0</v>
      </c>
      <c r="O42" s="513">
        <f ca="1">Tables!S204</f>
        <v>0</v>
      </c>
      <c r="P42" s="424"/>
      <c r="Q42" s="424"/>
    </row>
    <row r="43" spans="2:17" ht="12.75" customHeight="1">
      <c r="B43" s="36">
        <v>4</v>
      </c>
      <c r="C43" s="88" t="str">
        <f t="shared" si="1"/>
        <v>Empty</v>
      </c>
      <c r="D43" s="512" t="str">
        <f ca="1">Tables!H205</f>
        <v>-</v>
      </c>
      <c r="E43" s="513" t="str">
        <f ca="1">Tables!I205</f>
        <v>-</v>
      </c>
      <c r="F43" s="512" t="str">
        <f ca="1">Tables!J205</f>
        <v>-</v>
      </c>
      <c r="G43" s="513" t="str">
        <f ca="1">Tables!K205</f>
        <v>-</v>
      </c>
      <c r="H43" s="512" t="str">
        <f ca="1">Tables!L205</f>
        <v>-</v>
      </c>
      <c r="I43" s="513" t="str">
        <f ca="1">Tables!M205</f>
        <v>-</v>
      </c>
      <c r="J43" s="512" t="str">
        <f ca="1">Tables!N205</f>
        <v>-</v>
      </c>
      <c r="K43" s="513" t="str">
        <f ca="1">Tables!O205</f>
        <v>-</v>
      </c>
      <c r="L43" s="512" t="str">
        <f ca="1">Tables!P205</f>
        <v>-</v>
      </c>
      <c r="M43" s="513" t="str">
        <f ca="1">Tables!Q205</f>
        <v>-</v>
      </c>
      <c r="N43" s="512" t="str">
        <f ca="1">Tables!R205</f>
        <v>-</v>
      </c>
      <c r="O43" s="513" t="str">
        <f ca="1">Tables!S205</f>
        <v>-</v>
      </c>
      <c r="P43" s="424"/>
      <c r="Q43" s="424"/>
    </row>
    <row r="44" spans="2:17" ht="12.75" customHeight="1">
      <c r="B44" s="36">
        <v>5</v>
      </c>
      <c r="C44" s="88" t="str">
        <f t="shared" si="1"/>
        <v>Empty</v>
      </c>
      <c r="D44" s="512" t="str">
        <f ca="1">Tables!H206</f>
        <v>-</v>
      </c>
      <c r="E44" s="513" t="str">
        <f ca="1">Tables!I206</f>
        <v>-</v>
      </c>
      <c r="F44" s="512" t="str">
        <f ca="1">Tables!J206</f>
        <v>-</v>
      </c>
      <c r="G44" s="513" t="str">
        <f ca="1">Tables!K206</f>
        <v>-</v>
      </c>
      <c r="H44" s="512" t="str">
        <f ca="1">Tables!L206</f>
        <v>-</v>
      </c>
      <c r="I44" s="513" t="str">
        <f ca="1">Tables!M206</f>
        <v>-</v>
      </c>
      <c r="J44" s="512" t="str">
        <f ca="1">Tables!N206</f>
        <v>-</v>
      </c>
      <c r="K44" s="513" t="str">
        <f ca="1">Tables!O206</f>
        <v>-</v>
      </c>
      <c r="L44" s="512" t="str">
        <f ca="1">Tables!P206</f>
        <v>-</v>
      </c>
      <c r="M44" s="513" t="str">
        <f ca="1">Tables!Q206</f>
        <v>-</v>
      </c>
      <c r="N44" s="512" t="str">
        <f ca="1">Tables!R206</f>
        <v>-</v>
      </c>
      <c r="O44" s="513" t="str">
        <f ca="1">Tables!S206</f>
        <v>-</v>
      </c>
      <c r="P44" s="424"/>
      <c r="Q44" s="424"/>
    </row>
    <row r="45" spans="2:17" ht="12.75" customHeight="1">
      <c r="B45" s="36">
        <v>6</v>
      </c>
      <c r="C45" s="88" t="str">
        <f t="shared" si="1"/>
        <v>Empty</v>
      </c>
      <c r="D45" s="512" t="str">
        <f ca="1">Tables!H207</f>
        <v>-</v>
      </c>
      <c r="E45" s="513" t="str">
        <f ca="1">Tables!I207</f>
        <v>-</v>
      </c>
      <c r="F45" s="512" t="str">
        <f ca="1">Tables!J207</f>
        <v>-</v>
      </c>
      <c r="G45" s="513" t="str">
        <f ca="1">Tables!K207</f>
        <v>-</v>
      </c>
      <c r="H45" s="512" t="str">
        <f ca="1">Tables!L207</f>
        <v>-</v>
      </c>
      <c r="I45" s="513" t="str">
        <f ca="1">Tables!M207</f>
        <v>-</v>
      </c>
      <c r="J45" s="512" t="str">
        <f ca="1">Tables!N207</f>
        <v>-</v>
      </c>
      <c r="K45" s="513" t="str">
        <f ca="1">Tables!O207</f>
        <v>-</v>
      </c>
      <c r="L45" s="512" t="str">
        <f ca="1">Tables!P207</f>
        <v>-</v>
      </c>
      <c r="M45" s="513" t="str">
        <f ca="1">Tables!Q207</f>
        <v>-</v>
      </c>
      <c r="N45" s="512" t="str">
        <f ca="1">Tables!R207</f>
        <v>-</v>
      </c>
      <c r="O45" s="513" t="str">
        <f ca="1">Tables!S207</f>
        <v>-</v>
      </c>
      <c r="P45" s="424"/>
      <c r="Q45" s="424"/>
    </row>
    <row r="46" spans="2:17" ht="12.75" customHeight="1">
      <c r="B46" s="36">
        <v>7</v>
      </c>
      <c r="C46" s="88" t="str">
        <f t="shared" si="1"/>
        <v>Empty</v>
      </c>
      <c r="D46" s="512" t="str">
        <f ca="1">Tables!H208</f>
        <v>-</v>
      </c>
      <c r="E46" s="513" t="str">
        <f ca="1">Tables!I208</f>
        <v>-</v>
      </c>
      <c r="F46" s="512" t="str">
        <f ca="1">Tables!J208</f>
        <v>-</v>
      </c>
      <c r="G46" s="513" t="str">
        <f ca="1">Tables!K208</f>
        <v>-</v>
      </c>
      <c r="H46" s="512" t="str">
        <f ca="1">Tables!L208</f>
        <v>-</v>
      </c>
      <c r="I46" s="513" t="str">
        <f ca="1">Tables!M208</f>
        <v>-</v>
      </c>
      <c r="J46" s="512" t="str">
        <f ca="1">Tables!N208</f>
        <v>-</v>
      </c>
      <c r="K46" s="513" t="str">
        <f ca="1">Tables!O208</f>
        <v>-</v>
      </c>
      <c r="L46" s="512" t="str">
        <f ca="1">Tables!P208</f>
        <v>-</v>
      </c>
      <c r="M46" s="513" t="str">
        <f ca="1">Tables!Q208</f>
        <v>-</v>
      </c>
      <c r="N46" s="512" t="str">
        <f ca="1">Tables!R208</f>
        <v>-</v>
      </c>
      <c r="O46" s="513" t="str">
        <f ca="1">Tables!S208</f>
        <v>-</v>
      </c>
      <c r="P46" s="424"/>
      <c r="Q46" s="424"/>
    </row>
    <row r="47" spans="2:17" ht="12.75" customHeight="1">
      <c r="B47" s="36">
        <v>8</v>
      </c>
      <c r="C47" s="88" t="str">
        <f t="shared" si="1"/>
        <v>Empty</v>
      </c>
      <c r="D47" s="512" t="str">
        <f ca="1">Tables!H209</f>
        <v>-</v>
      </c>
      <c r="E47" s="513" t="str">
        <f ca="1">Tables!I209</f>
        <v>-</v>
      </c>
      <c r="F47" s="512" t="str">
        <f ca="1">Tables!J209</f>
        <v>-</v>
      </c>
      <c r="G47" s="513" t="str">
        <f ca="1">Tables!K209</f>
        <v>-</v>
      </c>
      <c r="H47" s="512" t="str">
        <f ca="1">Tables!L209</f>
        <v>-</v>
      </c>
      <c r="I47" s="513" t="str">
        <f ca="1">Tables!M209</f>
        <v>-</v>
      </c>
      <c r="J47" s="512" t="str">
        <f ca="1">Tables!N209</f>
        <v>-</v>
      </c>
      <c r="K47" s="513" t="str">
        <f ca="1">Tables!O209</f>
        <v>-</v>
      </c>
      <c r="L47" s="512" t="str">
        <f ca="1">Tables!P209</f>
        <v>-</v>
      </c>
      <c r="M47" s="513" t="str">
        <f ca="1">Tables!Q209</f>
        <v>-</v>
      </c>
      <c r="N47" s="512" t="str">
        <f ca="1">Tables!R209</f>
        <v>-</v>
      </c>
      <c r="O47" s="513" t="str">
        <f ca="1">Tables!S209</f>
        <v>-</v>
      </c>
      <c r="P47" s="424"/>
      <c r="Q47" s="424"/>
    </row>
    <row r="48" spans="2:17" ht="12.75" customHeight="1">
      <c r="B48" s="36">
        <v>9</v>
      </c>
      <c r="C48" s="88" t="str">
        <f t="shared" si="1"/>
        <v>Empty</v>
      </c>
      <c r="D48" s="512" t="str">
        <f ca="1">Tables!H210</f>
        <v>-</v>
      </c>
      <c r="E48" s="513" t="str">
        <f ca="1">Tables!I210</f>
        <v>-</v>
      </c>
      <c r="F48" s="512" t="str">
        <f ca="1">Tables!J210</f>
        <v>-</v>
      </c>
      <c r="G48" s="513" t="str">
        <f ca="1">Tables!K210</f>
        <v>-</v>
      </c>
      <c r="H48" s="512" t="str">
        <f ca="1">Tables!L210</f>
        <v>-</v>
      </c>
      <c r="I48" s="513" t="str">
        <f ca="1">Tables!M210</f>
        <v>-</v>
      </c>
      <c r="J48" s="512" t="str">
        <f ca="1">Tables!N210</f>
        <v>-</v>
      </c>
      <c r="K48" s="513" t="str">
        <f ca="1">Tables!O210</f>
        <v>-</v>
      </c>
      <c r="L48" s="512" t="str">
        <f ca="1">Tables!P210</f>
        <v>-</v>
      </c>
      <c r="M48" s="513" t="str">
        <f ca="1">Tables!Q210</f>
        <v>-</v>
      </c>
      <c r="N48" s="512" t="str">
        <f ca="1">Tables!R210</f>
        <v>-</v>
      </c>
      <c r="O48" s="513" t="str">
        <f ca="1">Tables!S210</f>
        <v>-</v>
      </c>
      <c r="P48" s="424"/>
      <c r="Q48" s="424"/>
    </row>
    <row r="49" spans="2:17" ht="12.75" customHeight="1">
      <c r="B49" s="36">
        <v>10</v>
      </c>
      <c r="C49" s="88" t="str">
        <f t="shared" si="1"/>
        <v>Empty</v>
      </c>
      <c r="D49" s="512" t="str">
        <f ca="1">Tables!H211</f>
        <v>-</v>
      </c>
      <c r="E49" s="513" t="str">
        <f ca="1">Tables!I211</f>
        <v>-</v>
      </c>
      <c r="F49" s="512" t="str">
        <f ca="1">Tables!J211</f>
        <v>-</v>
      </c>
      <c r="G49" s="513" t="str">
        <f ca="1">Tables!K211</f>
        <v>-</v>
      </c>
      <c r="H49" s="512" t="str">
        <f ca="1">Tables!L211</f>
        <v>-</v>
      </c>
      <c r="I49" s="513" t="str">
        <f ca="1">Tables!M211</f>
        <v>-</v>
      </c>
      <c r="J49" s="512" t="str">
        <f ca="1">Tables!N211</f>
        <v>-</v>
      </c>
      <c r="K49" s="513" t="str">
        <f ca="1">Tables!O211</f>
        <v>-</v>
      </c>
      <c r="L49" s="512" t="str">
        <f ca="1">Tables!P211</f>
        <v>-</v>
      </c>
      <c r="M49" s="513" t="str">
        <f ca="1">Tables!Q211</f>
        <v>-</v>
      </c>
      <c r="N49" s="512" t="str">
        <f ca="1">Tables!R211</f>
        <v>-</v>
      </c>
      <c r="O49" s="513" t="str">
        <f ca="1">Tables!S211</f>
        <v>-</v>
      </c>
      <c r="P49" s="424"/>
      <c r="Q49" s="424"/>
    </row>
    <row r="50" spans="2:17" ht="12.75" customHeight="1">
      <c r="B50" s="36">
        <v>11</v>
      </c>
      <c r="C50" s="88" t="str">
        <f t="shared" si="1"/>
        <v>Empty</v>
      </c>
      <c r="D50" s="512" t="str">
        <f ca="1">Tables!H212</f>
        <v>-</v>
      </c>
      <c r="E50" s="513" t="str">
        <f ca="1">Tables!I212</f>
        <v>-</v>
      </c>
      <c r="F50" s="512" t="str">
        <f ca="1">Tables!J212</f>
        <v>-</v>
      </c>
      <c r="G50" s="513" t="str">
        <f ca="1">Tables!K212</f>
        <v>-</v>
      </c>
      <c r="H50" s="512" t="str">
        <f ca="1">Tables!L212</f>
        <v>-</v>
      </c>
      <c r="I50" s="513" t="str">
        <f ca="1">Tables!M212</f>
        <v>-</v>
      </c>
      <c r="J50" s="512" t="str">
        <f ca="1">Tables!N212</f>
        <v>-</v>
      </c>
      <c r="K50" s="513" t="str">
        <f ca="1">Tables!O212</f>
        <v>-</v>
      </c>
      <c r="L50" s="512" t="str">
        <f ca="1">Tables!P212</f>
        <v>-</v>
      </c>
      <c r="M50" s="513" t="str">
        <f ca="1">Tables!Q212</f>
        <v>-</v>
      </c>
      <c r="N50" s="512" t="str">
        <f ca="1">Tables!R212</f>
        <v>-</v>
      </c>
      <c r="O50" s="513" t="str">
        <f ca="1">Tables!S212</f>
        <v>-</v>
      </c>
      <c r="P50" s="424"/>
      <c r="Q50" s="424"/>
    </row>
    <row r="51" spans="2:17" ht="12.75" customHeight="1">
      <c r="B51" s="36">
        <v>12</v>
      </c>
      <c r="C51" s="88" t="str">
        <f t="shared" si="1"/>
        <v>Empty</v>
      </c>
      <c r="D51" s="512" t="str">
        <f ca="1">Tables!H213</f>
        <v>-</v>
      </c>
      <c r="E51" s="513" t="str">
        <f ca="1">Tables!I213</f>
        <v>-</v>
      </c>
      <c r="F51" s="512" t="str">
        <f ca="1">Tables!J213</f>
        <v>-</v>
      </c>
      <c r="G51" s="513" t="str">
        <f ca="1">Tables!K213</f>
        <v>-</v>
      </c>
      <c r="H51" s="512" t="str">
        <f ca="1">Tables!L213</f>
        <v>-</v>
      </c>
      <c r="I51" s="513" t="str">
        <f ca="1">Tables!M213</f>
        <v>-</v>
      </c>
      <c r="J51" s="512" t="str">
        <f ca="1">Tables!N213</f>
        <v>-</v>
      </c>
      <c r="K51" s="513" t="str">
        <f ca="1">Tables!O213</f>
        <v>-</v>
      </c>
      <c r="L51" s="512" t="str">
        <f ca="1">Tables!P213</f>
        <v>-</v>
      </c>
      <c r="M51" s="513" t="str">
        <f ca="1">Tables!Q213</f>
        <v>-</v>
      </c>
      <c r="N51" s="512" t="str">
        <f ca="1">Tables!R213</f>
        <v>-</v>
      </c>
      <c r="O51" s="513" t="str">
        <f ca="1">Tables!S213</f>
        <v>-</v>
      </c>
      <c r="P51" s="424"/>
      <c r="Q51" s="424"/>
    </row>
    <row r="52" spans="2:17" ht="12.75" customHeight="1">
      <c r="B52" s="36">
        <v>13</v>
      </c>
      <c r="C52" s="88" t="str">
        <f t="shared" si="1"/>
        <v>Empty</v>
      </c>
      <c r="D52" s="512" t="str">
        <f ca="1">Tables!H214</f>
        <v>-</v>
      </c>
      <c r="E52" s="513" t="str">
        <f ca="1">Tables!I214</f>
        <v>-</v>
      </c>
      <c r="F52" s="512" t="str">
        <f ca="1">Tables!J214</f>
        <v>-</v>
      </c>
      <c r="G52" s="513" t="str">
        <f ca="1">Tables!K214</f>
        <v>-</v>
      </c>
      <c r="H52" s="512" t="str">
        <f ca="1">Tables!L214</f>
        <v>-</v>
      </c>
      <c r="I52" s="513" t="str">
        <f ca="1">Tables!M214</f>
        <v>-</v>
      </c>
      <c r="J52" s="512" t="str">
        <f ca="1">Tables!N214</f>
        <v>-</v>
      </c>
      <c r="K52" s="513" t="str">
        <f ca="1">Tables!O214</f>
        <v>-</v>
      </c>
      <c r="L52" s="512" t="str">
        <f ca="1">Tables!P214</f>
        <v>-</v>
      </c>
      <c r="M52" s="513" t="str">
        <f ca="1">Tables!Q214</f>
        <v>-</v>
      </c>
      <c r="N52" s="512" t="str">
        <f ca="1">Tables!R214</f>
        <v>-</v>
      </c>
      <c r="O52" s="513" t="str">
        <f ca="1">Tables!S214</f>
        <v>-</v>
      </c>
      <c r="P52" s="424"/>
      <c r="Q52" s="424"/>
    </row>
    <row r="53" spans="2:17" ht="12.75" customHeight="1">
      <c r="B53" s="36">
        <v>14</v>
      </c>
      <c r="C53" s="88" t="str">
        <f t="shared" si="1"/>
        <v>Empty</v>
      </c>
      <c r="D53" s="512" t="str">
        <f ca="1">Tables!H215</f>
        <v>-</v>
      </c>
      <c r="E53" s="513" t="str">
        <f ca="1">Tables!I215</f>
        <v>-</v>
      </c>
      <c r="F53" s="512" t="str">
        <f ca="1">Tables!J215</f>
        <v>-</v>
      </c>
      <c r="G53" s="513" t="str">
        <f ca="1">Tables!K215</f>
        <v>-</v>
      </c>
      <c r="H53" s="512" t="str">
        <f ca="1">Tables!L215</f>
        <v>-</v>
      </c>
      <c r="I53" s="513" t="str">
        <f ca="1">Tables!M215</f>
        <v>-</v>
      </c>
      <c r="J53" s="512" t="str">
        <f ca="1">Tables!N215</f>
        <v>-</v>
      </c>
      <c r="K53" s="513" t="str">
        <f ca="1">Tables!O215</f>
        <v>-</v>
      </c>
      <c r="L53" s="512" t="str">
        <f ca="1">Tables!P215</f>
        <v>-</v>
      </c>
      <c r="M53" s="513" t="str">
        <f ca="1">Tables!Q215</f>
        <v>-</v>
      </c>
      <c r="N53" s="512" t="str">
        <f ca="1">Tables!R215</f>
        <v>-</v>
      </c>
      <c r="O53" s="513" t="str">
        <f ca="1">Tables!S215</f>
        <v>-</v>
      </c>
      <c r="P53" s="424"/>
      <c r="Q53" s="424"/>
    </row>
    <row r="54" spans="2:17" ht="12.75" customHeight="1">
      <c r="B54" s="36">
        <v>15</v>
      </c>
      <c r="C54" s="88" t="str">
        <f t="shared" si="1"/>
        <v>Empty</v>
      </c>
      <c r="D54" s="512" t="str">
        <f ca="1">Tables!H216</f>
        <v>-</v>
      </c>
      <c r="E54" s="513" t="str">
        <f ca="1">Tables!I216</f>
        <v>-</v>
      </c>
      <c r="F54" s="512" t="str">
        <f ca="1">Tables!J216</f>
        <v>-</v>
      </c>
      <c r="G54" s="513" t="str">
        <f ca="1">Tables!K216</f>
        <v>-</v>
      </c>
      <c r="H54" s="512" t="str">
        <f ca="1">Tables!L216</f>
        <v>-</v>
      </c>
      <c r="I54" s="513" t="str">
        <f ca="1">Tables!M216</f>
        <v>-</v>
      </c>
      <c r="J54" s="512" t="str">
        <f ca="1">Tables!N216</f>
        <v>-</v>
      </c>
      <c r="K54" s="513" t="str">
        <f ca="1">Tables!O216</f>
        <v>-</v>
      </c>
      <c r="L54" s="512" t="str">
        <f ca="1">Tables!P216</f>
        <v>-</v>
      </c>
      <c r="M54" s="513" t="str">
        <f ca="1">Tables!Q216</f>
        <v>-</v>
      </c>
      <c r="N54" s="512" t="str">
        <f ca="1">Tables!R216</f>
        <v>-</v>
      </c>
      <c r="O54" s="513" t="str">
        <f ca="1">Tables!S216</f>
        <v>-</v>
      </c>
      <c r="P54" s="424"/>
      <c r="Q54" s="424"/>
    </row>
    <row r="55" spans="2:17" ht="12.75" customHeight="1">
      <c r="B55" s="36">
        <v>16</v>
      </c>
      <c r="C55" s="88" t="str">
        <f t="shared" si="1"/>
        <v>Empty</v>
      </c>
      <c r="D55" s="512" t="str">
        <f ca="1">Tables!H217</f>
        <v>-</v>
      </c>
      <c r="E55" s="513" t="str">
        <f ca="1">Tables!I217</f>
        <v>-</v>
      </c>
      <c r="F55" s="512" t="str">
        <f ca="1">Tables!J217</f>
        <v>-</v>
      </c>
      <c r="G55" s="513" t="str">
        <f ca="1">Tables!K217</f>
        <v>-</v>
      </c>
      <c r="H55" s="512" t="str">
        <f ca="1">Tables!L217</f>
        <v>-</v>
      </c>
      <c r="I55" s="513" t="str">
        <f ca="1">Tables!M217</f>
        <v>-</v>
      </c>
      <c r="J55" s="512" t="str">
        <f ca="1">Tables!N217</f>
        <v>-</v>
      </c>
      <c r="K55" s="513" t="str">
        <f ca="1">Tables!O217</f>
        <v>-</v>
      </c>
      <c r="L55" s="512" t="str">
        <f ca="1">Tables!P217</f>
        <v>-</v>
      </c>
      <c r="M55" s="513" t="str">
        <f ca="1">Tables!Q217</f>
        <v>-</v>
      </c>
      <c r="N55" s="512" t="str">
        <f ca="1">Tables!R217</f>
        <v>-</v>
      </c>
      <c r="O55" s="513" t="str">
        <f ca="1">Tables!S217</f>
        <v>-</v>
      </c>
      <c r="P55" s="424"/>
      <c r="Q55" s="424"/>
    </row>
    <row r="56" spans="2:17" ht="12.75" customHeight="1">
      <c r="B56" s="36">
        <v>17</v>
      </c>
      <c r="C56" s="88" t="str">
        <f t="shared" si="1"/>
        <v>Empty</v>
      </c>
      <c r="D56" s="512" t="str">
        <f ca="1">Tables!H218</f>
        <v>-</v>
      </c>
      <c r="E56" s="513" t="str">
        <f ca="1">Tables!I218</f>
        <v>-</v>
      </c>
      <c r="F56" s="512" t="str">
        <f ca="1">Tables!J218</f>
        <v>-</v>
      </c>
      <c r="G56" s="513" t="str">
        <f ca="1">Tables!K218</f>
        <v>-</v>
      </c>
      <c r="H56" s="512" t="str">
        <f ca="1">Tables!L218</f>
        <v>-</v>
      </c>
      <c r="I56" s="513" t="str">
        <f ca="1">Tables!M218</f>
        <v>-</v>
      </c>
      <c r="J56" s="512" t="str">
        <f ca="1">Tables!N218</f>
        <v>-</v>
      </c>
      <c r="K56" s="513" t="str">
        <f ca="1">Tables!O218</f>
        <v>-</v>
      </c>
      <c r="L56" s="512" t="str">
        <f ca="1">Tables!P218</f>
        <v>-</v>
      </c>
      <c r="M56" s="513" t="str">
        <f ca="1">Tables!Q218</f>
        <v>-</v>
      </c>
      <c r="N56" s="512" t="str">
        <f ca="1">Tables!R218</f>
        <v>-</v>
      </c>
      <c r="O56" s="513" t="str">
        <f ca="1">Tables!S218</f>
        <v>-</v>
      </c>
      <c r="P56" s="424"/>
      <c r="Q56" s="424"/>
    </row>
    <row r="57" spans="2:17" ht="12.75" customHeight="1">
      <c r="B57" s="36">
        <v>18</v>
      </c>
      <c r="C57" s="88" t="str">
        <f t="shared" si="1"/>
        <v>Empty</v>
      </c>
      <c r="D57" s="512" t="str">
        <f ca="1">Tables!H219</f>
        <v>-</v>
      </c>
      <c r="E57" s="513" t="str">
        <f ca="1">Tables!I219</f>
        <v>-</v>
      </c>
      <c r="F57" s="512" t="str">
        <f ca="1">Tables!J219</f>
        <v>-</v>
      </c>
      <c r="G57" s="513" t="str">
        <f ca="1">Tables!K219</f>
        <v>-</v>
      </c>
      <c r="H57" s="512" t="str">
        <f ca="1">Tables!L219</f>
        <v>-</v>
      </c>
      <c r="I57" s="513" t="str">
        <f ca="1">Tables!M219</f>
        <v>-</v>
      </c>
      <c r="J57" s="512" t="str">
        <f ca="1">Tables!N219</f>
        <v>-</v>
      </c>
      <c r="K57" s="513" t="str">
        <f ca="1">Tables!O219</f>
        <v>-</v>
      </c>
      <c r="L57" s="512" t="str">
        <f ca="1">Tables!P219</f>
        <v>-</v>
      </c>
      <c r="M57" s="513" t="str">
        <f ca="1">Tables!Q219</f>
        <v>-</v>
      </c>
      <c r="N57" s="512" t="str">
        <f ca="1">Tables!R219</f>
        <v>-</v>
      </c>
      <c r="O57" s="513" t="str">
        <f ca="1">Tables!S219</f>
        <v>-</v>
      </c>
      <c r="P57" s="424"/>
      <c r="Q57" s="424"/>
    </row>
    <row r="58" spans="2:17" ht="12.75" customHeight="1">
      <c r="B58" s="36">
        <v>19</v>
      </c>
      <c r="C58" s="88" t="str">
        <f t="shared" si="1"/>
        <v>Empty</v>
      </c>
      <c r="D58" s="512" t="str">
        <f ca="1">Tables!H220</f>
        <v>-</v>
      </c>
      <c r="E58" s="513" t="str">
        <f ca="1">Tables!I220</f>
        <v>-</v>
      </c>
      <c r="F58" s="512" t="str">
        <f ca="1">Tables!J220</f>
        <v>-</v>
      </c>
      <c r="G58" s="513" t="str">
        <f ca="1">Tables!K220</f>
        <v>-</v>
      </c>
      <c r="H58" s="512" t="str">
        <f ca="1">Tables!L220</f>
        <v>-</v>
      </c>
      <c r="I58" s="513" t="str">
        <f ca="1">Tables!M220</f>
        <v>-</v>
      </c>
      <c r="J58" s="512" t="str">
        <f ca="1">Tables!N220</f>
        <v>-</v>
      </c>
      <c r="K58" s="513" t="str">
        <f ca="1">Tables!O220</f>
        <v>-</v>
      </c>
      <c r="L58" s="512" t="str">
        <f ca="1">Tables!P220</f>
        <v>-</v>
      </c>
      <c r="M58" s="513" t="str">
        <f ca="1">Tables!Q220</f>
        <v>-</v>
      </c>
      <c r="N58" s="512" t="str">
        <f ca="1">Tables!R220</f>
        <v>-</v>
      </c>
      <c r="O58" s="513" t="str">
        <f ca="1">Tables!S220</f>
        <v>-</v>
      </c>
      <c r="P58" s="424"/>
      <c r="Q58" s="424"/>
    </row>
    <row r="59" spans="2:17" ht="12.75" customHeight="1">
      <c r="B59" s="36">
        <v>20</v>
      </c>
      <c r="C59" s="88" t="str">
        <f t="shared" si="1"/>
        <v>Empty</v>
      </c>
      <c r="D59" s="512" t="str">
        <f ca="1">Tables!H221</f>
        <v>-</v>
      </c>
      <c r="E59" s="513" t="str">
        <f ca="1">Tables!I221</f>
        <v>-</v>
      </c>
      <c r="F59" s="512" t="str">
        <f ca="1">Tables!J221</f>
        <v>-</v>
      </c>
      <c r="G59" s="513" t="str">
        <f ca="1">Tables!K221</f>
        <v>-</v>
      </c>
      <c r="H59" s="512" t="str">
        <f ca="1">Tables!L221</f>
        <v>-</v>
      </c>
      <c r="I59" s="513" t="str">
        <f ca="1">Tables!M221</f>
        <v>-</v>
      </c>
      <c r="J59" s="512" t="str">
        <f ca="1">Tables!N221</f>
        <v>-</v>
      </c>
      <c r="K59" s="513" t="str">
        <f ca="1">Tables!O221</f>
        <v>-</v>
      </c>
      <c r="L59" s="512" t="str">
        <f ca="1">Tables!P221</f>
        <v>-</v>
      </c>
      <c r="M59" s="513" t="str">
        <f ca="1">Tables!Q221</f>
        <v>-</v>
      </c>
      <c r="N59" s="512" t="str">
        <f ca="1">Tables!R221</f>
        <v>-</v>
      </c>
      <c r="O59" s="513" t="str">
        <f ca="1">Tables!S221</f>
        <v>-</v>
      </c>
      <c r="P59" s="424"/>
      <c r="Q59" s="424"/>
    </row>
    <row r="60" spans="2:17" ht="12.75" customHeight="1">
      <c r="B60" s="36">
        <v>21</v>
      </c>
      <c r="C60" s="88" t="str">
        <f t="shared" si="1"/>
        <v>Empty</v>
      </c>
      <c r="D60" s="512" t="str">
        <f ca="1">Tables!H222</f>
        <v>-</v>
      </c>
      <c r="E60" s="513" t="str">
        <f ca="1">Tables!I222</f>
        <v>-</v>
      </c>
      <c r="F60" s="512" t="str">
        <f ca="1">Tables!J222</f>
        <v>-</v>
      </c>
      <c r="G60" s="513" t="str">
        <f ca="1">Tables!K222</f>
        <v>-</v>
      </c>
      <c r="H60" s="512" t="str">
        <f ca="1">Tables!L222</f>
        <v>-</v>
      </c>
      <c r="I60" s="513" t="str">
        <f ca="1">Tables!M222</f>
        <v>-</v>
      </c>
      <c r="J60" s="512" t="str">
        <f ca="1">Tables!N222</f>
        <v>-</v>
      </c>
      <c r="K60" s="513" t="str">
        <f ca="1">Tables!O222</f>
        <v>-</v>
      </c>
      <c r="L60" s="512" t="str">
        <f ca="1">Tables!P222</f>
        <v>-</v>
      </c>
      <c r="M60" s="513" t="str">
        <f ca="1">Tables!Q222</f>
        <v>-</v>
      </c>
      <c r="N60" s="512" t="str">
        <f ca="1">Tables!R222</f>
        <v>-</v>
      </c>
      <c r="O60" s="513" t="str">
        <f ca="1">Tables!S222</f>
        <v>-</v>
      </c>
      <c r="P60" s="424"/>
      <c r="Q60" s="424"/>
    </row>
    <row r="61" spans="2:17" ht="12.75" customHeight="1">
      <c r="B61" s="36">
        <v>22</v>
      </c>
      <c r="C61" s="88" t="str">
        <f t="shared" si="1"/>
        <v>Empty</v>
      </c>
      <c r="D61" s="512" t="str">
        <f ca="1">Tables!H223</f>
        <v>-</v>
      </c>
      <c r="E61" s="513" t="str">
        <f ca="1">Tables!I223</f>
        <v>-</v>
      </c>
      <c r="F61" s="512" t="str">
        <f ca="1">Tables!J223</f>
        <v>-</v>
      </c>
      <c r="G61" s="513" t="str">
        <f ca="1">Tables!K223</f>
        <v>-</v>
      </c>
      <c r="H61" s="512" t="str">
        <f ca="1">Tables!L223</f>
        <v>-</v>
      </c>
      <c r="I61" s="513" t="str">
        <f ca="1">Tables!M223</f>
        <v>-</v>
      </c>
      <c r="J61" s="512" t="str">
        <f ca="1">Tables!N223</f>
        <v>-</v>
      </c>
      <c r="K61" s="513" t="str">
        <f ca="1">Tables!O223</f>
        <v>-</v>
      </c>
      <c r="L61" s="512" t="str">
        <f ca="1">Tables!P223</f>
        <v>-</v>
      </c>
      <c r="M61" s="513" t="str">
        <f ca="1">Tables!Q223</f>
        <v>-</v>
      </c>
      <c r="N61" s="512" t="str">
        <f ca="1">Tables!R223</f>
        <v>-</v>
      </c>
      <c r="O61" s="513" t="str">
        <f ca="1">Tables!S223</f>
        <v>-</v>
      </c>
      <c r="P61" s="424"/>
      <c r="Q61" s="424"/>
    </row>
    <row r="62" spans="2:17" ht="12.75" customHeight="1">
      <c r="B62" s="36">
        <v>23</v>
      </c>
      <c r="C62" s="88" t="str">
        <f t="shared" si="1"/>
        <v>Empty</v>
      </c>
      <c r="D62" s="512" t="str">
        <f ca="1">Tables!H224</f>
        <v>-</v>
      </c>
      <c r="E62" s="513" t="str">
        <f ca="1">Tables!I224</f>
        <v>-</v>
      </c>
      <c r="F62" s="512" t="str">
        <f ca="1">Tables!J224</f>
        <v>-</v>
      </c>
      <c r="G62" s="513" t="str">
        <f ca="1">Tables!K224</f>
        <v>-</v>
      </c>
      <c r="H62" s="512" t="str">
        <f ca="1">Tables!L224</f>
        <v>-</v>
      </c>
      <c r="I62" s="513" t="str">
        <f ca="1">Tables!M224</f>
        <v>-</v>
      </c>
      <c r="J62" s="512" t="str">
        <f ca="1">Tables!N224</f>
        <v>-</v>
      </c>
      <c r="K62" s="513" t="str">
        <f ca="1">Tables!O224</f>
        <v>-</v>
      </c>
      <c r="L62" s="512" t="str">
        <f ca="1">Tables!P224</f>
        <v>-</v>
      </c>
      <c r="M62" s="513" t="str">
        <f ca="1">Tables!Q224</f>
        <v>-</v>
      </c>
      <c r="N62" s="512" t="str">
        <f ca="1">Tables!R224</f>
        <v>-</v>
      </c>
      <c r="O62" s="513" t="str">
        <f ca="1">Tables!S224</f>
        <v>-</v>
      </c>
      <c r="P62" s="424"/>
      <c r="Q62" s="424"/>
    </row>
    <row r="63" spans="2:17" ht="12.75" customHeight="1">
      <c r="B63" s="36">
        <v>24</v>
      </c>
      <c r="C63" s="88" t="str">
        <f t="shared" si="1"/>
        <v>Empty</v>
      </c>
      <c r="D63" s="512" t="str">
        <f ca="1">Tables!H225</f>
        <v>-</v>
      </c>
      <c r="E63" s="513" t="str">
        <f ca="1">Tables!I225</f>
        <v>-</v>
      </c>
      <c r="F63" s="512" t="str">
        <f ca="1">Tables!J225</f>
        <v>-</v>
      </c>
      <c r="G63" s="513" t="str">
        <f ca="1">Tables!K225</f>
        <v>-</v>
      </c>
      <c r="H63" s="512" t="str">
        <f ca="1">Tables!L225</f>
        <v>-</v>
      </c>
      <c r="I63" s="513" t="str">
        <f ca="1">Tables!M225</f>
        <v>-</v>
      </c>
      <c r="J63" s="512" t="str">
        <f ca="1">Tables!N225</f>
        <v>-</v>
      </c>
      <c r="K63" s="513" t="str">
        <f ca="1">Tables!O225</f>
        <v>-</v>
      </c>
      <c r="L63" s="512" t="str">
        <f ca="1">Tables!P225</f>
        <v>-</v>
      </c>
      <c r="M63" s="513" t="str">
        <f ca="1">Tables!Q225</f>
        <v>-</v>
      </c>
      <c r="N63" s="512" t="str">
        <f ca="1">Tables!R225</f>
        <v>-</v>
      </c>
      <c r="O63" s="513" t="str">
        <f ca="1">Tables!S225</f>
        <v>-</v>
      </c>
      <c r="P63" s="424"/>
      <c r="Q63" s="424"/>
    </row>
    <row r="64" spans="2:17" ht="12.75" customHeight="1">
      <c r="B64" s="36">
        <v>25</v>
      </c>
      <c r="C64" s="88" t="str">
        <f t="shared" si="1"/>
        <v>Empty</v>
      </c>
      <c r="D64" s="512" t="str">
        <f ca="1">Tables!H226</f>
        <v>-</v>
      </c>
      <c r="E64" s="513" t="str">
        <f ca="1">Tables!I226</f>
        <v>-</v>
      </c>
      <c r="F64" s="512" t="str">
        <f ca="1">Tables!J226</f>
        <v>-</v>
      </c>
      <c r="G64" s="513" t="str">
        <f ca="1">Tables!K226</f>
        <v>-</v>
      </c>
      <c r="H64" s="512" t="str">
        <f ca="1">Tables!L226</f>
        <v>-</v>
      </c>
      <c r="I64" s="513" t="str">
        <f ca="1">Tables!M226</f>
        <v>-</v>
      </c>
      <c r="J64" s="512" t="str">
        <f ca="1">Tables!N226</f>
        <v>-</v>
      </c>
      <c r="K64" s="513" t="str">
        <f ca="1">Tables!O226</f>
        <v>-</v>
      </c>
      <c r="L64" s="512" t="str">
        <f ca="1">Tables!P226</f>
        <v>-</v>
      </c>
      <c r="M64" s="513" t="str">
        <f ca="1">Tables!Q226</f>
        <v>-</v>
      </c>
      <c r="N64" s="512" t="str">
        <f ca="1">Tables!R226</f>
        <v>-</v>
      </c>
      <c r="O64" s="513" t="str">
        <f ca="1">Tables!S226</f>
        <v>-</v>
      </c>
      <c r="P64" s="424"/>
      <c r="Q64" s="424"/>
    </row>
    <row r="65" spans="2:17" ht="12.75" customHeight="1">
      <c r="B65" s="36">
        <v>26</v>
      </c>
      <c r="C65" s="88" t="str">
        <f t="shared" si="1"/>
        <v>Empty</v>
      </c>
      <c r="D65" s="512" t="str">
        <f ca="1">Tables!H227</f>
        <v>-</v>
      </c>
      <c r="E65" s="513" t="str">
        <f ca="1">Tables!I227</f>
        <v>-</v>
      </c>
      <c r="F65" s="512" t="str">
        <f ca="1">Tables!J227</f>
        <v>-</v>
      </c>
      <c r="G65" s="513" t="str">
        <f ca="1">Tables!K227</f>
        <v>-</v>
      </c>
      <c r="H65" s="512" t="str">
        <f ca="1">Tables!L227</f>
        <v>-</v>
      </c>
      <c r="I65" s="513" t="str">
        <f ca="1">Tables!M227</f>
        <v>-</v>
      </c>
      <c r="J65" s="512" t="str">
        <f ca="1">Tables!N227</f>
        <v>-</v>
      </c>
      <c r="K65" s="513" t="str">
        <f ca="1">Tables!O227</f>
        <v>-</v>
      </c>
      <c r="L65" s="512" t="str">
        <f ca="1">Tables!P227</f>
        <v>-</v>
      </c>
      <c r="M65" s="513" t="str">
        <f ca="1">Tables!Q227</f>
        <v>-</v>
      </c>
      <c r="N65" s="512" t="str">
        <f ca="1">Tables!R227</f>
        <v>-</v>
      </c>
      <c r="O65" s="513" t="str">
        <f ca="1">Tables!S227</f>
        <v>-</v>
      </c>
      <c r="P65" s="424"/>
      <c r="Q65" s="424"/>
    </row>
    <row r="66" spans="2:17" ht="12.75" customHeight="1">
      <c r="B66" s="36">
        <v>27</v>
      </c>
      <c r="C66" s="88" t="str">
        <f t="shared" si="1"/>
        <v>Empty</v>
      </c>
      <c r="D66" s="512" t="str">
        <f ca="1">Tables!H228</f>
        <v>-</v>
      </c>
      <c r="E66" s="513" t="str">
        <f ca="1">Tables!I228</f>
        <v>-</v>
      </c>
      <c r="F66" s="512" t="str">
        <f ca="1">Tables!J228</f>
        <v>-</v>
      </c>
      <c r="G66" s="513" t="str">
        <f ca="1">Tables!K228</f>
        <v>-</v>
      </c>
      <c r="H66" s="512" t="str">
        <f ca="1">Tables!L228</f>
        <v>-</v>
      </c>
      <c r="I66" s="513" t="str">
        <f ca="1">Tables!M228</f>
        <v>-</v>
      </c>
      <c r="J66" s="512" t="str">
        <f ca="1">Tables!N228</f>
        <v>-</v>
      </c>
      <c r="K66" s="513" t="str">
        <f ca="1">Tables!O228</f>
        <v>-</v>
      </c>
      <c r="L66" s="512" t="str">
        <f ca="1">Tables!P228</f>
        <v>-</v>
      </c>
      <c r="M66" s="513" t="str">
        <f ca="1">Tables!Q228</f>
        <v>-</v>
      </c>
      <c r="N66" s="512" t="str">
        <f ca="1">Tables!R228</f>
        <v>-</v>
      </c>
      <c r="O66" s="513" t="str">
        <f ca="1">Tables!S228</f>
        <v>-</v>
      </c>
      <c r="P66" s="424"/>
      <c r="Q66" s="424"/>
    </row>
    <row r="67" spans="2:17" ht="12.75" customHeight="1">
      <c r="B67" s="36">
        <v>28</v>
      </c>
      <c r="C67" s="88" t="str">
        <f t="shared" si="1"/>
        <v>Empty</v>
      </c>
      <c r="D67" s="512" t="str">
        <f ca="1">Tables!H229</f>
        <v>-</v>
      </c>
      <c r="E67" s="513" t="str">
        <f ca="1">Tables!I229</f>
        <v>-</v>
      </c>
      <c r="F67" s="512" t="str">
        <f ca="1">Tables!J229</f>
        <v>-</v>
      </c>
      <c r="G67" s="513" t="str">
        <f ca="1">Tables!K229</f>
        <v>-</v>
      </c>
      <c r="H67" s="512" t="str">
        <f ca="1">Tables!L229</f>
        <v>-</v>
      </c>
      <c r="I67" s="513" t="str">
        <f ca="1">Tables!M229</f>
        <v>-</v>
      </c>
      <c r="J67" s="512" t="str">
        <f ca="1">Tables!N229</f>
        <v>-</v>
      </c>
      <c r="K67" s="513" t="str">
        <f ca="1">Tables!O229</f>
        <v>-</v>
      </c>
      <c r="L67" s="512" t="str">
        <f ca="1">Tables!P229</f>
        <v>-</v>
      </c>
      <c r="M67" s="513" t="str">
        <f ca="1">Tables!Q229</f>
        <v>-</v>
      </c>
      <c r="N67" s="512" t="str">
        <f ca="1">Tables!R229</f>
        <v>-</v>
      </c>
      <c r="O67" s="513" t="str">
        <f ca="1">Tables!S229</f>
        <v>-</v>
      </c>
      <c r="P67" s="424"/>
      <c r="Q67" s="424"/>
    </row>
    <row r="68" spans="2:17" ht="12.75" customHeight="1">
      <c r="B68" s="36">
        <v>29</v>
      </c>
      <c r="C68" s="88" t="str">
        <f t="shared" si="1"/>
        <v>Empty</v>
      </c>
      <c r="D68" s="512" t="str">
        <f ca="1">Tables!H230</f>
        <v>-</v>
      </c>
      <c r="E68" s="513" t="str">
        <f ca="1">Tables!I230</f>
        <v>-</v>
      </c>
      <c r="F68" s="512" t="str">
        <f ca="1">Tables!J230</f>
        <v>-</v>
      </c>
      <c r="G68" s="513" t="str">
        <f ca="1">Tables!K230</f>
        <v>-</v>
      </c>
      <c r="H68" s="512" t="str">
        <f ca="1">Tables!L230</f>
        <v>-</v>
      </c>
      <c r="I68" s="513" t="str">
        <f ca="1">Tables!M230</f>
        <v>-</v>
      </c>
      <c r="J68" s="512" t="str">
        <f ca="1">Tables!N230</f>
        <v>-</v>
      </c>
      <c r="K68" s="513" t="str">
        <f ca="1">Tables!O230</f>
        <v>-</v>
      </c>
      <c r="L68" s="512" t="str">
        <f ca="1">Tables!P230</f>
        <v>-</v>
      </c>
      <c r="M68" s="513" t="str">
        <f ca="1">Tables!Q230</f>
        <v>-</v>
      </c>
      <c r="N68" s="512" t="str">
        <f ca="1">Tables!R230</f>
        <v>-</v>
      </c>
      <c r="O68" s="513" t="str">
        <f ca="1">Tables!S230</f>
        <v>-</v>
      </c>
      <c r="P68" s="424"/>
      <c r="Q68" s="424"/>
    </row>
    <row r="69" spans="2:17" ht="12.75" customHeight="1" thickBot="1">
      <c r="B69" s="36">
        <v>30</v>
      </c>
      <c r="C69" s="88" t="str">
        <f t="shared" si="1"/>
        <v>Empty</v>
      </c>
      <c r="D69" s="514" t="str">
        <f ca="1">Tables!H231</f>
        <v>-</v>
      </c>
      <c r="E69" s="515" t="str">
        <f ca="1">Tables!I231</f>
        <v>-</v>
      </c>
      <c r="F69" s="514" t="str">
        <f ca="1">Tables!J231</f>
        <v>-</v>
      </c>
      <c r="G69" s="515" t="str">
        <f ca="1">Tables!K231</f>
        <v>-</v>
      </c>
      <c r="H69" s="514" t="str">
        <f ca="1">Tables!L231</f>
        <v>-</v>
      </c>
      <c r="I69" s="515" t="str">
        <f ca="1">Tables!M231</f>
        <v>-</v>
      </c>
      <c r="J69" s="514" t="str">
        <f ca="1">Tables!N231</f>
        <v>-</v>
      </c>
      <c r="K69" s="515" t="str">
        <f ca="1">Tables!O231</f>
        <v>-</v>
      </c>
      <c r="L69" s="514" t="str">
        <f ca="1">Tables!P231</f>
        <v>-</v>
      </c>
      <c r="M69" s="515" t="str">
        <f ca="1">Tables!Q231</f>
        <v>-</v>
      </c>
      <c r="N69" s="514" t="str">
        <f ca="1">Tables!R231</f>
        <v>-</v>
      </c>
      <c r="O69" s="515" t="str">
        <f ca="1">Tables!S231</f>
        <v>-</v>
      </c>
      <c r="P69" s="424"/>
      <c r="Q69" s="424"/>
    </row>
    <row r="70" spans="2:17" ht="12.75" customHeight="1">
      <c r="B70" s="87"/>
      <c r="C70" s="90" t="s">
        <v>27</v>
      </c>
      <c r="D70" s="96">
        <f t="shared" ref="D70:O70" ca="1" si="2">SUM(D40:D69)</f>
        <v>230</v>
      </c>
      <c r="E70" s="96">
        <f t="shared" ca="1" si="2"/>
        <v>250</v>
      </c>
      <c r="F70" s="96">
        <f t="shared" ca="1" si="2"/>
        <v>200</v>
      </c>
      <c r="G70" s="96">
        <f t="shared" ca="1" si="2"/>
        <v>250</v>
      </c>
      <c r="H70" s="96">
        <f t="shared" ca="1" si="2"/>
        <v>253</v>
      </c>
      <c r="I70" s="96">
        <f t="shared" ca="1" si="2"/>
        <v>220</v>
      </c>
      <c r="J70" s="96">
        <f t="shared" ca="1" si="2"/>
        <v>207</v>
      </c>
      <c r="K70" s="96">
        <f t="shared" ca="1" si="2"/>
        <v>225</v>
      </c>
      <c r="L70" s="96">
        <f t="shared" ca="1" si="2"/>
        <v>180</v>
      </c>
      <c r="M70" s="96">
        <f t="shared" ca="1" si="2"/>
        <v>225</v>
      </c>
      <c r="N70" s="96">
        <f t="shared" ca="1" si="2"/>
        <v>207</v>
      </c>
      <c r="O70" s="96">
        <f t="shared" ca="1" si="2"/>
        <v>198</v>
      </c>
      <c r="P70" s="424"/>
      <c r="Q70" s="424"/>
    </row>
    <row r="71" spans="2:17" ht="12.75" customHeight="1" thickBot="1">
      <c r="B71" s="87"/>
      <c r="C71" s="1191" t="s">
        <v>673</v>
      </c>
      <c r="D71" s="1191"/>
      <c r="E71" s="1191"/>
      <c r="F71" s="1191"/>
      <c r="G71" s="666" t="str">
        <f>IF(Site_or_SitePlusLosses=1,"site",IF(Site_or_SitePlusLosses=2,"site plus T&amp;D losses between the site and power plant","Did not answer the question"))</f>
        <v>site</v>
      </c>
      <c r="H71" s="666" t="str">
        <f>IF(Naturally_Occurring=1,"The reported gross savings values account for naturally occuring energy savings",IF(Naturally_Occurring=0,"The reported gross savings values do not account for naturally occuring energy savings",""))</f>
        <v/>
      </c>
      <c r="I71" s="33"/>
      <c r="J71" s="33"/>
      <c r="K71" s="35"/>
    </row>
    <row r="72" spans="2:17" s="424" customFormat="1" ht="12.75" customHeight="1" thickBot="1">
      <c r="B72" s="87"/>
      <c r="C72" s="425"/>
      <c r="D72" s="1183" t="s">
        <v>304</v>
      </c>
      <c r="E72" s="1184"/>
      <c r="F72" s="1184"/>
      <c r="G72" s="1184"/>
      <c r="H72" s="1184"/>
      <c r="I72" s="1185"/>
      <c r="J72" s="1183" t="s">
        <v>89</v>
      </c>
      <c r="K72" s="1184"/>
      <c r="L72" s="1184"/>
      <c r="M72" s="1184"/>
      <c r="N72" s="1184"/>
      <c r="O72" s="1185"/>
    </row>
    <row r="73" spans="2:17" ht="12.75" customHeight="1" thickBot="1">
      <c r="B73" s="87"/>
      <c r="C73" s="88"/>
      <c r="D73" s="1340">
        <f>D38</f>
        <v>2013</v>
      </c>
      <c r="E73" s="1341"/>
      <c r="F73" s="1342"/>
      <c r="G73" s="1340">
        <f t="shared" ref="G73" si="3">G38</f>
        <v>2014</v>
      </c>
      <c r="H73" s="1341"/>
      <c r="I73" s="1342"/>
      <c r="J73" s="1340">
        <f t="shared" ref="J73" si="4">J38</f>
        <v>2013</v>
      </c>
      <c r="K73" s="1341"/>
      <c r="L73" s="1342"/>
      <c r="M73" s="1340">
        <f t="shared" ref="M73" si="5">M38</f>
        <v>2014</v>
      </c>
      <c r="N73" s="1341"/>
      <c r="O73" s="1342"/>
    </row>
    <row r="74" spans="2:17" ht="12.75" customHeight="1" thickBot="1">
      <c r="B74" s="87"/>
      <c r="C74" s="86" t="str">
        <f>"Annual Demand Savings ("&amp;Titles!F12&amp;")"</f>
        <v>Annual Demand Savings (MW)</v>
      </c>
      <c r="D74" s="510" t="s">
        <v>60</v>
      </c>
      <c r="E74" s="510" t="s">
        <v>325</v>
      </c>
      <c r="F74" s="511" t="s">
        <v>61</v>
      </c>
      <c r="G74" s="510" t="s">
        <v>60</v>
      </c>
      <c r="H74" s="510" t="s">
        <v>325</v>
      </c>
      <c r="I74" s="511" t="s">
        <v>61</v>
      </c>
      <c r="J74" s="510" t="s">
        <v>60</v>
      </c>
      <c r="K74" s="510" t="s">
        <v>325</v>
      </c>
      <c r="L74" s="511" t="s">
        <v>61</v>
      </c>
      <c r="M74" s="510" t="s">
        <v>60</v>
      </c>
      <c r="N74" s="510" t="s">
        <v>325</v>
      </c>
      <c r="O74" s="511" t="s">
        <v>61</v>
      </c>
    </row>
    <row r="75" spans="2:17" ht="12.75" customHeight="1">
      <c r="B75" s="36">
        <v>1</v>
      </c>
      <c r="C75" s="88" t="str">
        <f t="shared" ref="C75:C104" si="6">C40</f>
        <v>Residential New Construction (example)</v>
      </c>
      <c r="D75" s="170">
        <f ca="1">Tables!T202</f>
        <v>0</v>
      </c>
      <c r="E75" s="171">
        <f ca="1">Tables!U202</f>
        <v>0</v>
      </c>
      <c r="F75" s="170">
        <f ca="1">Tables!V202</f>
        <v>0</v>
      </c>
      <c r="G75" s="171">
        <f ca="1">Tables!W202</f>
        <v>0</v>
      </c>
      <c r="H75" s="170">
        <f ca="1">Tables!X202</f>
        <v>0</v>
      </c>
      <c r="I75" s="171">
        <f ca="1">Tables!Y202</f>
        <v>0</v>
      </c>
      <c r="J75" s="170">
        <f ca="1">Tables!Z202</f>
        <v>0</v>
      </c>
      <c r="K75" s="171">
        <f ca="1">Tables!AA202</f>
        <v>0</v>
      </c>
      <c r="L75" s="170">
        <f ca="1">Tables!AB202</f>
        <v>0</v>
      </c>
      <c r="M75" s="171">
        <f ca="1">Tables!AC202</f>
        <v>0</v>
      </c>
      <c r="N75" s="170">
        <f ca="1">Tables!AD202</f>
        <v>0</v>
      </c>
      <c r="O75" s="171">
        <f ca="1">Tables!AE202</f>
        <v>0</v>
      </c>
    </row>
    <row r="76" spans="2:17" ht="12.75" customHeight="1">
      <c r="B76" s="36">
        <v>2</v>
      </c>
      <c r="C76" s="88" t="str">
        <f t="shared" si="6"/>
        <v>Residential Whole Home Retrofit</v>
      </c>
      <c r="D76" s="512">
        <f ca="1">Tables!T203</f>
        <v>0</v>
      </c>
      <c r="E76" s="513">
        <f ca="1">Tables!U203</f>
        <v>0</v>
      </c>
      <c r="F76" s="512">
        <f ca="1">Tables!V203</f>
        <v>0</v>
      </c>
      <c r="G76" s="513">
        <f ca="1">Tables!W203</f>
        <v>0</v>
      </c>
      <c r="H76" s="512">
        <f ca="1">Tables!X203</f>
        <v>0</v>
      </c>
      <c r="I76" s="513">
        <f ca="1">Tables!Y203</f>
        <v>0</v>
      </c>
      <c r="J76" s="512">
        <f ca="1">Tables!Z203</f>
        <v>0</v>
      </c>
      <c r="K76" s="513">
        <f ca="1">Tables!AA203</f>
        <v>0</v>
      </c>
      <c r="L76" s="512">
        <f ca="1">Tables!AB203</f>
        <v>0</v>
      </c>
      <c r="M76" s="513">
        <f ca="1">Tables!AC203</f>
        <v>0</v>
      </c>
      <c r="N76" s="512">
        <f ca="1">Tables!AD203</f>
        <v>0</v>
      </c>
      <c r="O76" s="513">
        <f ca="1">Tables!AE203</f>
        <v>0</v>
      </c>
    </row>
    <row r="77" spans="2:17" ht="12.75" customHeight="1">
      <c r="B77" s="36">
        <v>3</v>
      </c>
      <c r="C77" s="88" t="str">
        <f t="shared" si="6"/>
        <v>C&amp;I Prescriptive</v>
      </c>
      <c r="D77" s="512">
        <f ca="1">Tables!T204</f>
        <v>0</v>
      </c>
      <c r="E77" s="513">
        <f ca="1">Tables!U204</f>
        <v>0</v>
      </c>
      <c r="F77" s="512">
        <f ca="1">Tables!V204</f>
        <v>0</v>
      </c>
      <c r="G77" s="513">
        <f ca="1">Tables!W204</f>
        <v>0</v>
      </c>
      <c r="H77" s="512">
        <f ca="1">Tables!X204</f>
        <v>0</v>
      </c>
      <c r="I77" s="513">
        <f ca="1">Tables!Y204</f>
        <v>0</v>
      </c>
      <c r="J77" s="512">
        <f ca="1">Tables!Z204</f>
        <v>0</v>
      </c>
      <c r="K77" s="513">
        <f ca="1">Tables!AA204</f>
        <v>0</v>
      </c>
      <c r="L77" s="512">
        <f ca="1">Tables!AB204</f>
        <v>0</v>
      </c>
      <c r="M77" s="513">
        <f ca="1">Tables!AC204</f>
        <v>0</v>
      </c>
      <c r="N77" s="512">
        <f ca="1">Tables!AD204</f>
        <v>0</v>
      </c>
      <c r="O77" s="513">
        <f ca="1">Tables!AE204</f>
        <v>0</v>
      </c>
    </row>
    <row r="78" spans="2:17" ht="12.75" customHeight="1">
      <c r="B78" s="36">
        <v>4</v>
      </c>
      <c r="C78" s="88" t="str">
        <f t="shared" si="6"/>
        <v>Empty</v>
      </c>
      <c r="D78" s="512" t="str">
        <f ca="1">Tables!T205</f>
        <v>-</v>
      </c>
      <c r="E78" s="513" t="str">
        <f ca="1">Tables!U205</f>
        <v>-</v>
      </c>
      <c r="F78" s="512" t="str">
        <f ca="1">Tables!V205</f>
        <v>-</v>
      </c>
      <c r="G78" s="513" t="str">
        <f ca="1">Tables!W205</f>
        <v>-</v>
      </c>
      <c r="H78" s="512" t="str">
        <f ca="1">Tables!X205</f>
        <v>-</v>
      </c>
      <c r="I78" s="513" t="str">
        <f ca="1">Tables!Y205</f>
        <v>-</v>
      </c>
      <c r="J78" s="512" t="str">
        <f ca="1">Tables!Z205</f>
        <v>-</v>
      </c>
      <c r="K78" s="513" t="str">
        <f ca="1">Tables!AA205</f>
        <v>-</v>
      </c>
      <c r="L78" s="512" t="str">
        <f ca="1">Tables!AB205</f>
        <v>-</v>
      </c>
      <c r="M78" s="513" t="str">
        <f ca="1">Tables!AC205</f>
        <v>-</v>
      </c>
      <c r="N78" s="512" t="str">
        <f ca="1">Tables!AD205</f>
        <v>-</v>
      </c>
      <c r="O78" s="513" t="str">
        <f ca="1">Tables!AE205</f>
        <v>-</v>
      </c>
    </row>
    <row r="79" spans="2:17" ht="12.75" customHeight="1">
      <c r="B79" s="36">
        <v>5</v>
      </c>
      <c r="C79" s="88" t="str">
        <f t="shared" si="6"/>
        <v>Empty</v>
      </c>
      <c r="D79" s="512" t="str">
        <f ca="1">Tables!T206</f>
        <v>-</v>
      </c>
      <c r="E79" s="513" t="str">
        <f ca="1">Tables!U206</f>
        <v>-</v>
      </c>
      <c r="F79" s="512" t="str">
        <f ca="1">Tables!V206</f>
        <v>-</v>
      </c>
      <c r="G79" s="513" t="str">
        <f ca="1">Tables!W206</f>
        <v>-</v>
      </c>
      <c r="H79" s="512" t="str">
        <f ca="1">Tables!X206</f>
        <v>-</v>
      </c>
      <c r="I79" s="513" t="str">
        <f ca="1">Tables!Y206</f>
        <v>-</v>
      </c>
      <c r="J79" s="512" t="str">
        <f ca="1">Tables!Z206</f>
        <v>-</v>
      </c>
      <c r="K79" s="513" t="str">
        <f ca="1">Tables!AA206</f>
        <v>-</v>
      </c>
      <c r="L79" s="512" t="str">
        <f ca="1">Tables!AB206</f>
        <v>-</v>
      </c>
      <c r="M79" s="513" t="str">
        <f ca="1">Tables!AC206</f>
        <v>-</v>
      </c>
      <c r="N79" s="512" t="str">
        <f ca="1">Tables!AD206</f>
        <v>-</v>
      </c>
      <c r="O79" s="513" t="str">
        <f ca="1">Tables!AE206</f>
        <v>-</v>
      </c>
    </row>
    <row r="80" spans="2:17" ht="12.75" customHeight="1">
      <c r="B80" s="36">
        <v>6</v>
      </c>
      <c r="C80" s="88" t="str">
        <f t="shared" si="6"/>
        <v>Empty</v>
      </c>
      <c r="D80" s="512" t="str">
        <f ca="1">Tables!T207</f>
        <v>-</v>
      </c>
      <c r="E80" s="513" t="str">
        <f ca="1">Tables!U207</f>
        <v>-</v>
      </c>
      <c r="F80" s="512" t="str">
        <f ca="1">Tables!V207</f>
        <v>-</v>
      </c>
      <c r="G80" s="513" t="str">
        <f ca="1">Tables!W207</f>
        <v>-</v>
      </c>
      <c r="H80" s="512" t="str">
        <f ca="1">Tables!X207</f>
        <v>-</v>
      </c>
      <c r="I80" s="513" t="str">
        <f ca="1">Tables!Y207</f>
        <v>-</v>
      </c>
      <c r="J80" s="512" t="str">
        <f ca="1">Tables!Z207</f>
        <v>-</v>
      </c>
      <c r="K80" s="513" t="str">
        <f ca="1">Tables!AA207</f>
        <v>-</v>
      </c>
      <c r="L80" s="512" t="str">
        <f ca="1">Tables!AB207</f>
        <v>-</v>
      </c>
      <c r="M80" s="513" t="str">
        <f ca="1">Tables!AC207</f>
        <v>-</v>
      </c>
      <c r="N80" s="512" t="str">
        <f ca="1">Tables!AD207</f>
        <v>-</v>
      </c>
      <c r="O80" s="513" t="str">
        <f ca="1">Tables!AE207</f>
        <v>-</v>
      </c>
    </row>
    <row r="81" spans="2:15" ht="12.75" customHeight="1">
      <c r="B81" s="36">
        <v>7</v>
      </c>
      <c r="C81" s="88" t="str">
        <f t="shared" si="6"/>
        <v>Empty</v>
      </c>
      <c r="D81" s="512" t="str">
        <f ca="1">Tables!T208</f>
        <v>-</v>
      </c>
      <c r="E81" s="513" t="str">
        <f ca="1">Tables!U208</f>
        <v>-</v>
      </c>
      <c r="F81" s="512" t="str">
        <f ca="1">Tables!V208</f>
        <v>-</v>
      </c>
      <c r="G81" s="513" t="str">
        <f ca="1">Tables!W208</f>
        <v>-</v>
      </c>
      <c r="H81" s="512" t="str">
        <f ca="1">Tables!X208</f>
        <v>-</v>
      </c>
      <c r="I81" s="513" t="str">
        <f ca="1">Tables!Y208</f>
        <v>-</v>
      </c>
      <c r="J81" s="512" t="str">
        <f ca="1">Tables!Z208</f>
        <v>-</v>
      </c>
      <c r="K81" s="513" t="str">
        <f ca="1">Tables!AA208</f>
        <v>-</v>
      </c>
      <c r="L81" s="512" t="str">
        <f ca="1">Tables!AB208</f>
        <v>-</v>
      </c>
      <c r="M81" s="513" t="str">
        <f ca="1">Tables!AC208</f>
        <v>-</v>
      </c>
      <c r="N81" s="512" t="str">
        <f ca="1">Tables!AD208</f>
        <v>-</v>
      </c>
      <c r="O81" s="513" t="str">
        <f ca="1">Tables!AE208</f>
        <v>-</v>
      </c>
    </row>
    <row r="82" spans="2:15" ht="12.75" customHeight="1">
      <c r="B82" s="36">
        <v>8</v>
      </c>
      <c r="C82" s="88" t="str">
        <f t="shared" si="6"/>
        <v>Empty</v>
      </c>
      <c r="D82" s="512" t="str">
        <f ca="1">Tables!T209</f>
        <v>-</v>
      </c>
      <c r="E82" s="513" t="str">
        <f ca="1">Tables!U209</f>
        <v>-</v>
      </c>
      <c r="F82" s="512" t="str">
        <f ca="1">Tables!V209</f>
        <v>-</v>
      </c>
      <c r="G82" s="513" t="str">
        <f ca="1">Tables!W209</f>
        <v>-</v>
      </c>
      <c r="H82" s="512" t="str">
        <f ca="1">Tables!X209</f>
        <v>-</v>
      </c>
      <c r="I82" s="513" t="str">
        <f ca="1">Tables!Y209</f>
        <v>-</v>
      </c>
      <c r="J82" s="512" t="str">
        <f ca="1">Tables!Z209</f>
        <v>-</v>
      </c>
      <c r="K82" s="513" t="str">
        <f ca="1">Tables!AA209</f>
        <v>-</v>
      </c>
      <c r="L82" s="512" t="str">
        <f ca="1">Tables!AB209</f>
        <v>-</v>
      </c>
      <c r="M82" s="513" t="str">
        <f ca="1">Tables!AC209</f>
        <v>-</v>
      </c>
      <c r="N82" s="512" t="str">
        <f ca="1">Tables!AD209</f>
        <v>-</v>
      </c>
      <c r="O82" s="513" t="str">
        <f ca="1">Tables!AE209</f>
        <v>-</v>
      </c>
    </row>
    <row r="83" spans="2:15" ht="12.75" customHeight="1">
      <c r="B83" s="36">
        <v>9</v>
      </c>
      <c r="C83" s="88" t="str">
        <f t="shared" si="6"/>
        <v>Empty</v>
      </c>
      <c r="D83" s="512" t="str">
        <f ca="1">Tables!T210</f>
        <v>-</v>
      </c>
      <c r="E83" s="513" t="str">
        <f ca="1">Tables!U210</f>
        <v>-</v>
      </c>
      <c r="F83" s="512" t="str">
        <f ca="1">Tables!V210</f>
        <v>-</v>
      </c>
      <c r="G83" s="513" t="str">
        <f ca="1">Tables!W210</f>
        <v>-</v>
      </c>
      <c r="H83" s="512" t="str">
        <f ca="1">Tables!X210</f>
        <v>-</v>
      </c>
      <c r="I83" s="513" t="str">
        <f ca="1">Tables!Y210</f>
        <v>-</v>
      </c>
      <c r="J83" s="512" t="str">
        <f ca="1">Tables!Z210</f>
        <v>-</v>
      </c>
      <c r="K83" s="513" t="str">
        <f ca="1">Tables!AA210</f>
        <v>-</v>
      </c>
      <c r="L83" s="512" t="str">
        <f ca="1">Tables!AB210</f>
        <v>-</v>
      </c>
      <c r="M83" s="513" t="str">
        <f ca="1">Tables!AC210</f>
        <v>-</v>
      </c>
      <c r="N83" s="512" t="str">
        <f ca="1">Tables!AD210</f>
        <v>-</v>
      </c>
      <c r="O83" s="513" t="str">
        <f ca="1">Tables!AE210</f>
        <v>-</v>
      </c>
    </row>
    <row r="84" spans="2:15" ht="12.75" customHeight="1">
      <c r="B84" s="36">
        <v>10</v>
      </c>
      <c r="C84" s="88" t="str">
        <f t="shared" si="6"/>
        <v>Empty</v>
      </c>
      <c r="D84" s="512" t="str">
        <f ca="1">Tables!T211</f>
        <v>-</v>
      </c>
      <c r="E84" s="513" t="str">
        <f ca="1">Tables!U211</f>
        <v>-</v>
      </c>
      <c r="F84" s="512" t="str">
        <f ca="1">Tables!V211</f>
        <v>-</v>
      </c>
      <c r="G84" s="513" t="str">
        <f ca="1">Tables!W211</f>
        <v>-</v>
      </c>
      <c r="H84" s="512" t="str">
        <f ca="1">Tables!X211</f>
        <v>-</v>
      </c>
      <c r="I84" s="513" t="str">
        <f ca="1">Tables!Y211</f>
        <v>-</v>
      </c>
      <c r="J84" s="512" t="str">
        <f ca="1">Tables!Z211</f>
        <v>-</v>
      </c>
      <c r="K84" s="513" t="str">
        <f ca="1">Tables!AA211</f>
        <v>-</v>
      </c>
      <c r="L84" s="512" t="str">
        <f ca="1">Tables!AB211</f>
        <v>-</v>
      </c>
      <c r="M84" s="513" t="str">
        <f ca="1">Tables!AC211</f>
        <v>-</v>
      </c>
      <c r="N84" s="512" t="str">
        <f ca="1">Tables!AD211</f>
        <v>-</v>
      </c>
      <c r="O84" s="513" t="str">
        <f ca="1">Tables!AE211</f>
        <v>-</v>
      </c>
    </row>
    <row r="85" spans="2:15" ht="12.75" customHeight="1">
      <c r="B85" s="36">
        <v>11</v>
      </c>
      <c r="C85" s="88" t="str">
        <f t="shared" si="6"/>
        <v>Empty</v>
      </c>
      <c r="D85" s="512" t="str">
        <f ca="1">Tables!T212</f>
        <v>-</v>
      </c>
      <c r="E85" s="513" t="str">
        <f ca="1">Tables!U212</f>
        <v>-</v>
      </c>
      <c r="F85" s="512" t="str">
        <f ca="1">Tables!V212</f>
        <v>-</v>
      </c>
      <c r="G85" s="513" t="str">
        <f ca="1">Tables!W212</f>
        <v>-</v>
      </c>
      <c r="H85" s="512" t="str">
        <f ca="1">Tables!X212</f>
        <v>-</v>
      </c>
      <c r="I85" s="513" t="str">
        <f ca="1">Tables!Y212</f>
        <v>-</v>
      </c>
      <c r="J85" s="512" t="str">
        <f ca="1">Tables!Z212</f>
        <v>-</v>
      </c>
      <c r="K85" s="513" t="str">
        <f ca="1">Tables!AA212</f>
        <v>-</v>
      </c>
      <c r="L85" s="512" t="str">
        <f ca="1">Tables!AB212</f>
        <v>-</v>
      </c>
      <c r="M85" s="513" t="str">
        <f ca="1">Tables!AC212</f>
        <v>-</v>
      </c>
      <c r="N85" s="512" t="str">
        <f ca="1">Tables!AD212</f>
        <v>-</v>
      </c>
      <c r="O85" s="513" t="str">
        <f ca="1">Tables!AE212</f>
        <v>-</v>
      </c>
    </row>
    <row r="86" spans="2:15" ht="12.75" customHeight="1">
      <c r="B86" s="36">
        <v>12</v>
      </c>
      <c r="C86" s="88" t="str">
        <f t="shared" si="6"/>
        <v>Empty</v>
      </c>
      <c r="D86" s="512" t="str">
        <f ca="1">Tables!T213</f>
        <v>-</v>
      </c>
      <c r="E86" s="513" t="str">
        <f ca="1">Tables!U213</f>
        <v>-</v>
      </c>
      <c r="F86" s="512" t="str">
        <f ca="1">Tables!V213</f>
        <v>-</v>
      </c>
      <c r="G86" s="513" t="str">
        <f ca="1">Tables!W213</f>
        <v>-</v>
      </c>
      <c r="H86" s="512" t="str">
        <f ca="1">Tables!X213</f>
        <v>-</v>
      </c>
      <c r="I86" s="513" t="str">
        <f ca="1">Tables!Y213</f>
        <v>-</v>
      </c>
      <c r="J86" s="512" t="str">
        <f ca="1">Tables!Z213</f>
        <v>-</v>
      </c>
      <c r="K86" s="513" t="str">
        <f ca="1">Tables!AA213</f>
        <v>-</v>
      </c>
      <c r="L86" s="512" t="str">
        <f ca="1">Tables!AB213</f>
        <v>-</v>
      </c>
      <c r="M86" s="513" t="str">
        <f ca="1">Tables!AC213</f>
        <v>-</v>
      </c>
      <c r="N86" s="512" t="str">
        <f ca="1">Tables!AD213</f>
        <v>-</v>
      </c>
      <c r="O86" s="513" t="str">
        <f ca="1">Tables!AE213</f>
        <v>-</v>
      </c>
    </row>
    <row r="87" spans="2:15" ht="12.75" customHeight="1">
      <c r="B87" s="36">
        <v>13</v>
      </c>
      <c r="C87" s="88" t="str">
        <f t="shared" si="6"/>
        <v>Empty</v>
      </c>
      <c r="D87" s="512" t="str">
        <f ca="1">Tables!T214</f>
        <v>-</v>
      </c>
      <c r="E87" s="513" t="str">
        <f ca="1">Tables!U214</f>
        <v>-</v>
      </c>
      <c r="F87" s="512" t="str">
        <f ca="1">Tables!V214</f>
        <v>-</v>
      </c>
      <c r="G87" s="513" t="str">
        <f ca="1">Tables!W214</f>
        <v>-</v>
      </c>
      <c r="H87" s="512" t="str">
        <f ca="1">Tables!X214</f>
        <v>-</v>
      </c>
      <c r="I87" s="513" t="str">
        <f ca="1">Tables!Y214</f>
        <v>-</v>
      </c>
      <c r="J87" s="512" t="str">
        <f ca="1">Tables!Z214</f>
        <v>-</v>
      </c>
      <c r="K87" s="513" t="str">
        <f ca="1">Tables!AA214</f>
        <v>-</v>
      </c>
      <c r="L87" s="512" t="str">
        <f ca="1">Tables!AB214</f>
        <v>-</v>
      </c>
      <c r="M87" s="513" t="str">
        <f ca="1">Tables!AC214</f>
        <v>-</v>
      </c>
      <c r="N87" s="512" t="str">
        <f ca="1">Tables!AD214</f>
        <v>-</v>
      </c>
      <c r="O87" s="513" t="str">
        <f ca="1">Tables!AE214</f>
        <v>-</v>
      </c>
    </row>
    <row r="88" spans="2:15" ht="12.75" customHeight="1">
      <c r="B88" s="36">
        <v>14</v>
      </c>
      <c r="C88" s="88" t="str">
        <f t="shared" si="6"/>
        <v>Empty</v>
      </c>
      <c r="D88" s="512" t="str">
        <f ca="1">Tables!T215</f>
        <v>-</v>
      </c>
      <c r="E88" s="513" t="str">
        <f ca="1">Tables!U215</f>
        <v>-</v>
      </c>
      <c r="F88" s="512" t="str">
        <f ca="1">Tables!V215</f>
        <v>-</v>
      </c>
      <c r="G88" s="513" t="str">
        <f ca="1">Tables!W215</f>
        <v>-</v>
      </c>
      <c r="H88" s="512" t="str">
        <f ca="1">Tables!X215</f>
        <v>-</v>
      </c>
      <c r="I88" s="513" t="str">
        <f ca="1">Tables!Y215</f>
        <v>-</v>
      </c>
      <c r="J88" s="512" t="str">
        <f ca="1">Tables!Z215</f>
        <v>-</v>
      </c>
      <c r="K88" s="513" t="str">
        <f ca="1">Tables!AA215</f>
        <v>-</v>
      </c>
      <c r="L88" s="512" t="str">
        <f ca="1">Tables!AB215</f>
        <v>-</v>
      </c>
      <c r="M88" s="513" t="str">
        <f ca="1">Tables!AC215</f>
        <v>-</v>
      </c>
      <c r="N88" s="512" t="str">
        <f ca="1">Tables!AD215</f>
        <v>-</v>
      </c>
      <c r="O88" s="513" t="str">
        <f ca="1">Tables!AE215</f>
        <v>-</v>
      </c>
    </row>
    <row r="89" spans="2:15" ht="12.75" customHeight="1">
      <c r="B89" s="36">
        <v>15</v>
      </c>
      <c r="C89" s="88" t="str">
        <f t="shared" si="6"/>
        <v>Empty</v>
      </c>
      <c r="D89" s="512" t="str">
        <f ca="1">Tables!T216</f>
        <v>-</v>
      </c>
      <c r="E89" s="513" t="str">
        <f ca="1">Tables!U216</f>
        <v>-</v>
      </c>
      <c r="F89" s="512" t="str">
        <f ca="1">Tables!V216</f>
        <v>-</v>
      </c>
      <c r="G89" s="513" t="str">
        <f ca="1">Tables!W216</f>
        <v>-</v>
      </c>
      <c r="H89" s="512" t="str">
        <f ca="1">Tables!X216</f>
        <v>-</v>
      </c>
      <c r="I89" s="513" t="str">
        <f ca="1">Tables!Y216</f>
        <v>-</v>
      </c>
      <c r="J89" s="512" t="str">
        <f ca="1">Tables!Z216</f>
        <v>-</v>
      </c>
      <c r="K89" s="513" t="str">
        <f ca="1">Tables!AA216</f>
        <v>-</v>
      </c>
      <c r="L89" s="512" t="str">
        <f ca="1">Tables!AB216</f>
        <v>-</v>
      </c>
      <c r="M89" s="513" t="str">
        <f ca="1">Tables!AC216</f>
        <v>-</v>
      </c>
      <c r="N89" s="512" t="str">
        <f ca="1">Tables!AD216</f>
        <v>-</v>
      </c>
      <c r="O89" s="513" t="str">
        <f ca="1">Tables!AE216</f>
        <v>-</v>
      </c>
    </row>
    <row r="90" spans="2:15" ht="12.75" customHeight="1">
      <c r="B90" s="36">
        <v>16</v>
      </c>
      <c r="C90" s="88" t="str">
        <f t="shared" si="6"/>
        <v>Empty</v>
      </c>
      <c r="D90" s="512" t="str">
        <f ca="1">Tables!T217</f>
        <v>-</v>
      </c>
      <c r="E90" s="513" t="str">
        <f ca="1">Tables!U217</f>
        <v>-</v>
      </c>
      <c r="F90" s="512" t="str">
        <f ca="1">Tables!V217</f>
        <v>-</v>
      </c>
      <c r="G90" s="513" t="str">
        <f ca="1">Tables!W217</f>
        <v>-</v>
      </c>
      <c r="H90" s="512" t="str">
        <f ca="1">Tables!X217</f>
        <v>-</v>
      </c>
      <c r="I90" s="513" t="str">
        <f ca="1">Tables!Y217</f>
        <v>-</v>
      </c>
      <c r="J90" s="512" t="str">
        <f ca="1">Tables!Z217</f>
        <v>-</v>
      </c>
      <c r="K90" s="513" t="str">
        <f ca="1">Tables!AA217</f>
        <v>-</v>
      </c>
      <c r="L90" s="512" t="str">
        <f ca="1">Tables!AB217</f>
        <v>-</v>
      </c>
      <c r="M90" s="513" t="str">
        <f ca="1">Tables!AC217</f>
        <v>-</v>
      </c>
      <c r="N90" s="512" t="str">
        <f ca="1">Tables!AD217</f>
        <v>-</v>
      </c>
      <c r="O90" s="513" t="str">
        <f ca="1">Tables!AE217</f>
        <v>-</v>
      </c>
    </row>
    <row r="91" spans="2:15" ht="12.75" customHeight="1">
      <c r="B91" s="36">
        <v>17</v>
      </c>
      <c r="C91" s="88" t="str">
        <f t="shared" si="6"/>
        <v>Empty</v>
      </c>
      <c r="D91" s="512" t="str">
        <f ca="1">Tables!T218</f>
        <v>-</v>
      </c>
      <c r="E91" s="513" t="str">
        <f ca="1">Tables!U218</f>
        <v>-</v>
      </c>
      <c r="F91" s="512" t="str">
        <f ca="1">Tables!V218</f>
        <v>-</v>
      </c>
      <c r="G91" s="513" t="str">
        <f ca="1">Tables!W218</f>
        <v>-</v>
      </c>
      <c r="H91" s="512" t="str">
        <f ca="1">Tables!X218</f>
        <v>-</v>
      </c>
      <c r="I91" s="513" t="str">
        <f ca="1">Tables!Y218</f>
        <v>-</v>
      </c>
      <c r="J91" s="512" t="str">
        <f ca="1">Tables!Z218</f>
        <v>-</v>
      </c>
      <c r="K91" s="513" t="str">
        <f ca="1">Tables!AA218</f>
        <v>-</v>
      </c>
      <c r="L91" s="512" t="str">
        <f ca="1">Tables!AB218</f>
        <v>-</v>
      </c>
      <c r="M91" s="513" t="str">
        <f ca="1">Tables!AC218</f>
        <v>-</v>
      </c>
      <c r="N91" s="512" t="str">
        <f ca="1">Tables!AD218</f>
        <v>-</v>
      </c>
      <c r="O91" s="513" t="str">
        <f ca="1">Tables!AE218</f>
        <v>-</v>
      </c>
    </row>
    <row r="92" spans="2:15" ht="12.75" customHeight="1">
      <c r="B92" s="36">
        <v>18</v>
      </c>
      <c r="C92" s="88" t="str">
        <f t="shared" si="6"/>
        <v>Empty</v>
      </c>
      <c r="D92" s="512" t="str">
        <f ca="1">Tables!T219</f>
        <v>-</v>
      </c>
      <c r="E92" s="513" t="str">
        <f ca="1">Tables!U219</f>
        <v>-</v>
      </c>
      <c r="F92" s="512" t="str">
        <f ca="1">Tables!V219</f>
        <v>-</v>
      </c>
      <c r="G92" s="513" t="str">
        <f ca="1">Tables!W219</f>
        <v>-</v>
      </c>
      <c r="H92" s="512" t="str">
        <f ca="1">Tables!X219</f>
        <v>-</v>
      </c>
      <c r="I92" s="513" t="str">
        <f ca="1">Tables!Y219</f>
        <v>-</v>
      </c>
      <c r="J92" s="512" t="str">
        <f ca="1">Tables!Z219</f>
        <v>-</v>
      </c>
      <c r="K92" s="513" t="str">
        <f ca="1">Tables!AA219</f>
        <v>-</v>
      </c>
      <c r="L92" s="512" t="str">
        <f ca="1">Tables!AB219</f>
        <v>-</v>
      </c>
      <c r="M92" s="513" t="str">
        <f ca="1">Tables!AC219</f>
        <v>-</v>
      </c>
      <c r="N92" s="512" t="str">
        <f ca="1">Tables!AD219</f>
        <v>-</v>
      </c>
      <c r="O92" s="513" t="str">
        <f ca="1">Tables!AE219</f>
        <v>-</v>
      </c>
    </row>
    <row r="93" spans="2:15" ht="12.75" customHeight="1">
      <c r="B93" s="36">
        <v>19</v>
      </c>
      <c r="C93" s="88" t="str">
        <f t="shared" si="6"/>
        <v>Empty</v>
      </c>
      <c r="D93" s="512" t="str">
        <f ca="1">Tables!T220</f>
        <v>-</v>
      </c>
      <c r="E93" s="513" t="str">
        <f ca="1">Tables!U220</f>
        <v>-</v>
      </c>
      <c r="F93" s="512" t="str">
        <f ca="1">Tables!V220</f>
        <v>-</v>
      </c>
      <c r="G93" s="513" t="str">
        <f ca="1">Tables!W220</f>
        <v>-</v>
      </c>
      <c r="H93" s="512" t="str">
        <f ca="1">Tables!X220</f>
        <v>-</v>
      </c>
      <c r="I93" s="513" t="str">
        <f ca="1">Tables!Y220</f>
        <v>-</v>
      </c>
      <c r="J93" s="512" t="str">
        <f ca="1">Tables!Z220</f>
        <v>-</v>
      </c>
      <c r="K93" s="513" t="str">
        <f ca="1">Tables!AA220</f>
        <v>-</v>
      </c>
      <c r="L93" s="512" t="str">
        <f ca="1">Tables!AB220</f>
        <v>-</v>
      </c>
      <c r="M93" s="513" t="str">
        <f ca="1">Tables!AC220</f>
        <v>-</v>
      </c>
      <c r="N93" s="512" t="str">
        <f ca="1">Tables!AD220</f>
        <v>-</v>
      </c>
      <c r="O93" s="513" t="str">
        <f ca="1">Tables!AE220</f>
        <v>-</v>
      </c>
    </row>
    <row r="94" spans="2:15" ht="12.75" customHeight="1">
      <c r="B94" s="36">
        <v>20</v>
      </c>
      <c r="C94" s="88" t="str">
        <f t="shared" si="6"/>
        <v>Empty</v>
      </c>
      <c r="D94" s="512" t="str">
        <f ca="1">Tables!T221</f>
        <v>-</v>
      </c>
      <c r="E94" s="513" t="str">
        <f ca="1">Tables!U221</f>
        <v>-</v>
      </c>
      <c r="F94" s="512" t="str">
        <f ca="1">Tables!V221</f>
        <v>-</v>
      </c>
      <c r="G94" s="513" t="str">
        <f ca="1">Tables!W221</f>
        <v>-</v>
      </c>
      <c r="H94" s="512" t="str">
        <f ca="1">Tables!X221</f>
        <v>-</v>
      </c>
      <c r="I94" s="513" t="str">
        <f ca="1">Tables!Y221</f>
        <v>-</v>
      </c>
      <c r="J94" s="512" t="str">
        <f ca="1">Tables!Z221</f>
        <v>-</v>
      </c>
      <c r="K94" s="513" t="str">
        <f ca="1">Tables!AA221</f>
        <v>-</v>
      </c>
      <c r="L94" s="512" t="str">
        <f ca="1">Tables!AB221</f>
        <v>-</v>
      </c>
      <c r="M94" s="513" t="str">
        <f ca="1">Tables!AC221</f>
        <v>-</v>
      </c>
      <c r="N94" s="512" t="str">
        <f ca="1">Tables!AD221</f>
        <v>-</v>
      </c>
      <c r="O94" s="513" t="str">
        <f ca="1">Tables!AE221</f>
        <v>-</v>
      </c>
    </row>
    <row r="95" spans="2:15" ht="12.75" customHeight="1">
      <c r="B95" s="36">
        <v>21</v>
      </c>
      <c r="C95" s="88" t="str">
        <f t="shared" si="6"/>
        <v>Empty</v>
      </c>
      <c r="D95" s="512" t="str">
        <f ca="1">Tables!T222</f>
        <v>-</v>
      </c>
      <c r="E95" s="513" t="str">
        <f ca="1">Tables!U222</f>
        <v>-</v>
      </c>
      <c r="F95" s="512" t="str">
        <f ca="1">Tables!V222</f>
        <v>-</v>
      </c>
      <c r="G95" s="513" t="str">
        <f ca="1">Tables!W222</f>
        <v>-</v>
      </c>
      <c r="H95" s="512" t="str">
        <f ca="1">Tables!X222</f>
        <v>-</v>
      </c>
      <c r="I95" s="513" t="str">
        <f ca="1">Tables!Y222</f>
        <v>-</v>
      </c>
      <c r="J95" s="512" t="str">
        <f ca="1">Tables!Z222</f>
        <v>-</v>
      </c>
      <c r="K95" s="513" t="str">
        <f ca="1">Tables!AA222</f>
        <v>-</v>
      </c>
      <c r="L95" s="512" t="str">
        <f ca="1">Tables!AB222</f>
        <v>-</v>
      </c>
      <c r="M95" s="513" t="str">
        <f ca="1">Tables!AC222</f>
        <v>-</v>
      </c>
      <c r="N95" s="512" t="str">
        <f ca="1">Tables!AD222</f>
        <v>-</v>
      </c>
      <c r="O95" s="513" t="str">
        <f ca="1">Tables!AE222</f>
        <v>-</v>
      </c>
    </row>
    <row r="96" spans="2:15" ht="12.75" customHeight="1">
      <c r="B96" s="36">
        <v>22</v>
      </c>
      <c r="C96" s="88" t="str">
        <f t="shared" si="6"/>
        <v>Empty</v>
      </c>
      <c r="D96" s="512" t="str">
        <f ca="1">Tables!T223</f>
        <v>-</v>
      </c>
      <c r="E96" s="513" t="str">
        <f ca="1">Tables!U223</f>
        <v>-</v>
      </c>
      <c r="F96" s="512" t="str">
        <f ca="1">Tables!V223</f>
        <v>-</v>
      </c>
      <c r="G96" s="513" t="str">
        <f ca="1">Tables!W223</f>
        <v>-</v>
      </c>
      <c r="H96" s="512" t="str">
        <f ca="1">Tables!X223</f>
        <v>-</v>
      </c>
      <c r="I96" s="513" t="str">
        <f ca="1">Tables!Y223</f>
        <v>-</v>
      </c>
      <c r="J96" s="512" t="str">
        <f ca="1">Tables!Z223</f>
        <v>-</v>
      </c>
      <c r="K96" s="513" t="str">
        <f ca="1">Tables!AA223</f>
        <v>-</v>
      </c>
      <c r="L96" s="512" t="str">
        <f ca="1">Tables!AB223</f>
        <v>-</v>
      </c>
      <c r="M96" s="513" t="str">
        <f ca="1">Tables!AC223</f>
        <v>-</v>
      </c>
      <c r="N96" s="512" t="str">
        <f ca="1">Tables!AD223</f>
        <v>-</v>
      </c>
      <c r="O96" s="513" t="str">
        <f ca="1">Tables!AE223</f>
        <v>-</v>
      </c>
    </row>
    <row r="97" spans="2:15" ht="12.75" customHeight="1">
      <c r="B97" s="36">
        <v>23</v>
      </c>
      <c r="C97" s="88" t="str">
        <f t="shared" si="6"/>
        <v>Empty</v>
      </c>
      <c r="D97" s="512" t="str">
        <f ca="1">Tables!T224</f>
        <v>-</v>
      </c>
      <c r="E97" s="513" t="str">
        <f ca="1">Tables!U224</f>
        <v>-</v>
      </c>
      <c r="F97" s="512" t="str">
        <f ca="1">Tables!V224</f>
        <v>-</v>
      </c>
      <c r="G97" s="513" t="str">
        <f ca="1">Tables!W224</f>
        <v>-</v>
      </c>
      <c r="H97" s="512" t="str">
        <f ca="1">Tables!X224</f>
        <v>-</v>
      </c>
      <c r="I97" s="513" t="str">
        <f ca="1">Tables!Y224</f>
        <v>-</v>
      </c>
      <c r="J97" s="512" t="str">
        <f ca="1">Tables!Z224</f>
        <v>-</v>
      </c>
      <c r="K97" s="513" t="str">
        <f ca="1">Tables!AA224</f>
        <v>-</v>
      </c>
      <c r="L97" s="512" t="str">
        <f ca="1">Tables!AB224</f>
        <v>-</v>
      </c>
      <c r="M97" s="513" t="str">
        <f ca="1">Tables!AC224</f>
        <v>-</v>
      </c>
      <c r="N97" s="512" t="str">
        <f ca="1">Tables!AD224</f>
        <v>-</v>
      </c>
      <c r="O97" s="513" t="str">
        <f ca="1">Tables!AE224</f>
        <v>-</v>
      </c>
    </row>
    <row r="98" spans="2:15" ht="12.75" customHeight="1">
      <c r="B98" s="36">
        <v>24</v>
      </c>
      <c r="C98" s="88" t="str">
        <f t="shared" si="6"/>
        <v>Empty</v>
      </c>
      <c r="D98" s="512" t="str">
        <f ca="1">Tables!T225</f>
        <v>-</v>
      </c>
      <c r="E98" s="513" t="str">
        <f ca="1">Tables!U225</f>
        <v>-</v>
      </c>
      <c r="F98" s="512" t="str">
        <f ca="1">Tables!V225</f>
        <v>-</v>
      </c>
      <c r="G98" s="513" t="str">
        <f ca="1">Tables!W225</f>
        <v>-</v>
      </c>
      <c r="H98" s="512" t="str">
        <f ca="1">Tables!X225</f>
        <v>-</v>
      </c>
      <c r="I98" s="513" t="str">
        <f ca="1">Tables!Y225</f>
        <v>-</v>
      </c>
      <c r="J98" s="512" t="str">
        <f ca="1">Tables!Z225</f>
        <v>-</v>
      </c>
      <c r="K98" s="513" t="str">
        <f ca="1">Tables!AA225</f>
        <v>-</v>
      </c>
      <c r="L98" s="512" t="str">
        <f ca="1">Tables!AB225</f>
        <v>-</v>
      </c>
      <c r="M98" s="513" t="str">
        <f ca="1">Tables!AC225</f>
        <v>-</v>
      </c>
      <c r="N98" s="512" t="str">
        <f ca="1">Tables!AD225</f>
        <v>-</v>
      </c>
      <c r="O98" s="513" t="str">
        <f ca="1">Tables!AE225</f>
        <v>-</v>
      </c>
    </row>
    <row r="99" spans="2:15" ht="12.75" customHeight="1">
      <c r="B99" s="36">
        <v>25</v>
      </c>
      <c r="C99" s="88" t="str">
        <f t="shared" si="6"/>
        <v>Empty</v>
      </c>
      <c r="D99" s="512" t="str">
        <f ca="1">Tables!T226</f>
        <v>-</v>
      </c>
      <c r="E99" s="513" t="str">
        <f ca="1">Tables!U226</f>
        <v>-</v>
      </c>
      <c r="F99" s="512" t="str">
        <f ca="1">Tables!V226</f>
        <v>-</v>
      </c>
      <c r="G99" s="513" t="str">
        <f ca="1">Tables!W226</f>
        <v>-</v>
      </c>
      <c r="H99" s="512" t="str">
        <f ca="1">Tables!X226</f>
        <v>-</v>
      </c>
      <c r="I99" s="513" t="str">
        <f ca="1">Tables!Y226</f>
        <v>-</v>
      </c>
      <c r="J99" s="512" t="str">
        <f ca="1">Tables!Z226</f>
        <v>-</v>
      </c>
      <c r="K99" s="513" t="str">
        <f ca="1">Tables!AA226</f>
        <v>-</v>
      </c>
      <c r="L99" s="512" t="str">
        <f ca="1">Tables!AB226</f>
        <v>-</v>
      </c>
      <c r="M99" s="513" t="str">
        <f ca="1">Tables!AC226</f>
        <v>-</v>
      </c>
      <c r="N99" s="512" t="str">
        <f ca="1">Tables!AD226</f>
        <v>-</v>
      </c>
      <c r="O99" s="513" t="str">
        <f ca="1">Tables!AE226</f>
        <v>-</v>
      </c>
    </row>
    <row r="100" spans="2:15" ht="12.75" customHeight="1">
      <c r="B100" s="36">
        <v>26</v>
      </c>
      <c r="C100" s="88" t="str">
        <f t="shared" si="6"/>
        <v>Empty</v>
      </c>
      <c r="D100" s="512" t="str">
        <f ca="1">Tables!T227</f>
        <v>-</v>
      </c>
      <c r="E100" s="513" t="str">
        <f ca="1">Tables!U227</f>
        <v>-</v>
      </c>
      <c r="F100" s="512" t="str">
        <f ca="1">Tables!V227</f>
        <v>-</v>
      </c>
      <c r="G100" s="513" t="str">
        <f ca="1">Tables!W227</f>
        <v>-</v>
      </c>
      <c r="H100" s="512" t="str">
        <f ca="1">Tables!X227</f>
        <v>-</v>
      </c>
      <c r="I100" s="513" t="str">
        <f ca="1">Tables!Y227</f>
        <v>-</v>
      </c>
      <c r="J100" s="512" t="str">
        <f ca="1">Tables!Z227</f>
        <v>-</v>
      </c>
      <c r="K100" s="513" t="str">
        <f ca="1">Tables!AA227</f>
        <v>-</v>
      </c>
      <c r="L100" s="512" t="str">
        <f ca="1">Tables!AB227</f>
        <v>-</v>
      </c>
      <c r="M100" s="513" t="str">
        <f ca="1">Tables!AC227</f>
        <v>-</v>
      </c>
      <c r="N100" s="512" t="str">
        <f ca="1">Tables!AD227</f>
        <v>-</v>
      </c>
      <c r="O100" s="513" t="str">
        <f ca="1">Tables!AE227</f>
        <v>-</v>
      </c>
    </row>
    <row r="101" spans="2:15" ht="12.75" customHeight="1">
      <c r="B101" s="36">
        <v>27</v>
      </c>
      <c r="C101" s="88" t="str">
        <f t="shared" si="6"/>
        <v>Empty</v>
      </c>
      <c r="D101" s="512" t="str">
        <f ca="1">Tables!T228</f>
        <v>-</v>
      </c>
      <c r="E101" s="513" t="str">
        <f ca="1">Tables!U228</f>
        <v>-</v>
      </c>
      <c r="F101" s="512" t="str">
        <f ca="1">Tables!V228</f>
        <v>-</v>
      </c>
      <c r="G101" s="513" t="str">
        <f ca="1">Tables!W228</f>
        <v>-</v>
      </c>
      <c r="H101" s="512" t="str">
        <f ca="1">Tables!X228</f>
        <v>-</v>
      </c>
      <c r="I101" s="513" t="str">
        <f ca="1">Tables!Y228</f>
        <v>-</v>
      </c>
      <c r="J101" s="512" t="str">
        <f ca="1">Tables!Z228</f>
        <v>-</v>
      </c>
      <c r="K101" s="513" t="str">
        <f ca="1">Tables!AA228</f>
        <v>-</v>
      </c>
      <c r="L101" s="512" t="str">
        <f ca="1">Tables!AB228</f>
        <v>-</v>
      </c>
      <c r="M101" s="513" t="str">
        <f ca="1">Tables!AC228</f>
        <v>-</v>
      </c>
      <c r="N101" s="512" t="str">
        <f ca="1">Tables!AD228</f>
        <v>-</v>
      </c>
      <c r="O101" s="513" t="str">
        <f ca="1">Tables!AE228</f>
        <v>-</v>
      </c>
    </row>
    <row r="102" spans="2:15" ht="12.75" customHeight="1">
      <c r="B102" s="36">
        <v>28</v>
      </c>
      <c r="C102" s="88" t="str">
        <f t="shared" si="6"/>
        <v>Empty</v>
      </c>
      <c r="D102" s="512" t="str">
        <f ca="1">Tables!T229</f>
        <v>-</v>
      </c>
      <c r="E102" s="513" t="str">
        <f ca="1">Tables!U229</f>
        <v>-</v>
      </c>
      <c r="F102" s="512" t="str">
        <f ca="1">Tables!V229</f>
        <v>-</v>
      </c>
      <c r="G102" s="513" t="str">
        <f ca="1">Tables!W229</f>
        <v>-</v>
      </c>
      <c r="H102" s="512" t="str">
        <f ca="1">Tables!X229</f>
        <v>-</v>
      </c>
      <c r="I102" s="513" t="str">
        <f ca="1">Tables!Y229</f>
        <v>-</v>
      </c>
      <c r="J102" s="512" t="str">
        <f ca="1">Tables!Z229</f>
        <v>-</v>
      </c>
      <c r="K102" s="513" t="str">
        <f ca="1">Tables!AA229</f>
        <v>-</v>
      </c>
      <c r="L102" s="512" t="str">
        <f ca="1">Tables!AB229</f>
        <v>-</v>
      </c>
      <c r="M102" s="513" t="str">
        <f ca="1">Tables!AC229</f>
        <v>-</v>
      </c>
      <c r="N102" s="512" t="str">
        <f ca="1">Tables!AD229</f>
        <v>-</v>
      </c>
      <c r="O102" s="513" t="str">
        <f ca="1">Tables!AE229</f>
        <v>-</v>
      </c>
    </row>
    <row r="103" spans="2:15" ht="12.75" customHeight="1">
      <c r="B103" s="36">
        <v>29</v>
      </c>
      <c r="C103" s="88" t="str">
        <f t="shared" si="6"/>
        <v>Empty</v>
      </c>
      <c r="D103" s="512" t="str">
        <f ca="1">Tables!T230</f>
        <v>-</v>
      </c>
      <c r="E103" s="513" t="str">
        <f ca="1">Tables!U230</f>
        <v>-</v>
      </c>
      <c r="F103" s="512" t="str">
        <f ca="1">Tables!V230</f>
        <v>-</v>
      </c>
      <c r="G103" s="513" t="str">
        <f ca="1">Tables!W230</f>
        <v>-</v>
      </c>
      <c r="H103" s="512" t="str">
        <f ca="1">Tables!X230</f>
        <v>-</v>
      </c>
      <c r="I103" s="513" t="str">
        <f ca="1">Tables!Y230</f>
        <v>-</v>
      </c>
      <c r="J103" s="512" t="str">
        <f ca="1">Tables!Z230</f>
        <v>-</v>
      </c>
      <c r="K103" s="513" t="str">
        <f ca="1">Tables!AA230</f>
        <v>-</v>
      </c>
      <c r="L103" s="512" t="str">
        <f ca="1">Tables!AB230</f>
        <v>-</v>
      </c>
      <c r="M103" s="513" t="str">
        <f ca="1">Tables!AC230</f>
        <v>-</v>
      </c>
      <c r="N103" s="512" t="str">
        <f ca="1">Tables!AD230</f>
        <v>-</v>
      </c>
      <c r="O103" s="513" t="str">
        <f ca="1">Tables!AE230</f>
        <v>-</v>
      </c>
    </row>
    <row r="104" spans="2:15" ht="12.75" customHeight="1" thickBot="1">
      <c r="B104" s="36">
        <v>30</v>
      </c>
      <c r="C104" s="88" t="str">
        <f t="shared" si="6"/>
        <v>Empty</v>
      </c>
      <c r="D104" s="514" t="str">
        <f ca="1">Tables!T231</f>
        <v>-</v>
      </c>
      <c r="E104" s="515" t="str">
        <f ca="1">Tables!U231</f>
        <v>-</v>
      </c>
      <c r="F104" s="514" t="str">
        <f ca="1">Tables!V231</f>
        <v>-</v>
      </c>
      <c r="G104" s="515" t="str">
        <f ca="1">Tables!W231</f>
        <v>-</v>
      </c>
      <c r="H104" s="514" t="str">
        <f ca="1">Tables!X231</f>
        <v>-</v>
      </c>
      <c r="I104" s="515" t="str">
        <f ca="1">Tables!Y231</f>
        <v>-</v>
      </c>
      <c r="J104" s="514" t="str">
        <f ca="1">Tables!Z231</f>
        <v>-</v>
      </c>
      <c r="K104" s="515" t="str">
        <f ca="1">Tables!AA231</f>
        <v>-</v>
      </c>
      <c r="L104" s="514" t="str">
        <f ca="1">Tables!AB231</f>
        <v>-</v>
      </c>
      <c r="M104" s="515" t="str">
        <f ca="1">Tables!AC231</f>
        <v>-</v>
      </c>
      <c r="N104" s="514" t="str">
        <f ca="1">Tables!AD231</f>
        <v>-</v>
      </c>
      <c r="O104" s="515" t="str">
        <f ca="1">Tables!AE231</f>
        <v>-</v>
      </c>
    </row>
    <row r="105" spans="2:15" ht="12.75" customHeight="1">
      <c r="B105" s="87"/>
      <c r="C105" s="90" t="s">
        <v>27</v>
      </c>
      <c r="D105" s="96">
        <f t="shared" ref="D105:O105" ca="1" si="7">SUM(D75:D104)</f>
        <v>0</v>
      </c>
      <c r="E105" s="96">
        <f t="shared" ca="1" si="7"/>
        <v>0</v>
      </c>
      <c r="F105" s="96">
        <f t="shared" ca="1" si="7"/>
        <v>0</v>
      </c>
      <c r="G105" s="96">
        <f t="shared" ca="1" si="7"/>
        <v>0</v>
      </c>
      <c r="H105" s="96">
        <f t="shared" ca="1" si="7"/>
        <v>0</v>
      </c>
      <c r="I105" s="96">
        <f t="shared" ca="1" si="7"/>
        <v>0</v>
      </c>
      <c r="J105" s="96">
        <f t="shared" ca="1" si="7"/>
        <v>0</v>
      </c>
      <c r="K105" s="96">
        <f t="shared" ca="1" si="7"/>
        <v>0</v>
      </c>
      <c r="L105" s="96">
        <f t="shared" ca="1" si="7"/>
        <v>0</v>
      </c>
      <c r="M105" s="96">
        <f t="shared" ca="1" si="7"/>
        <v>0</v>
      </c>
      <c r="N105" s="96">
        <f t="shared" ca="1" si="7"/>
        <v>0</v>
      </c>
      <c r="O105" s="96">
        <f t="shared" ca="1" si="7"/>
        <v>0</v>
      </c>
    </row>
    <row r="106" spans="2:15" ht="12.75" customHeight="1" thickBot="1">
      <c r="B106" s="87"/>
      <c r="C106" s="1191" t="s">
        <v>673</v>
      </c>
      <c r="D106" s="1191"/>
      <c r="E106" s="1191"/>
      <c r="F106" s="1191"/>
      <c r="G106" s="666" t="str">
        <f>IF(Site_or_SitePlusLosses=1,"site",IF(Site_or_SitePlusLosses=2,"site plus T&amp;D losses between the site and power plant","Did not answer the question"))</f>
        <v>site</v>
      </c>
      <c r="H106" s="666" t="str">
        <f>IF(Naturally_Occurring=1,"The reported gross savings values account for naturally occuring energy savings",IF(Naturally_Occurring=0,"The reported gross savings values do not account for naturally occuring energy savings",""))</f>
        <v/>
      </c>
      <c r="I106" s="33"/>
      <c r="J106" s="33"/>
      <c r="K106" s="35"/>
    </row>
    <row r="107" spans="2:15" s="424" customFormat="1" ht="12.75" customHeight="1" thickBot="1">
      <c r="B107" s="87"/>
      <c r="C107" s="425"/>
      <c r="D107" s="1183" t="s">
        <v>304</v>
      </c>
      <c r="E107" s="1184"/>
      <c r="F107" s="1184"/>
      <c r="G107" s="1184"/>
      <c r="H107" s="1184"/>
      <c r="I107" s="1185"/>
      <c r="J107" s="1183" t="s">
        <v>89</v>
      </c>
      <c r="K107" s="1184"/>
      <c r="L107" s="1184"/>
      <c r="M107" s="1184"/>
      <c r="N107" s="1184"/>
      <c r="O107" s="1185"/>
    </row>
    <row r="108" spans="2:15" ht="12.75" customHeight="1" thickBot="1">
      <c r="B108" s="87"/>
      <c r="C108" s="88"/>
      <c r="D108" s="1340">
        <f>D73</f>
        <v>2013</v>
      </c>
      <c r="E108" s="1341"/>
      <c r="F108" s="1342"/>
      <c r="G108" s="1340">
        <f t="shared" ref="G108" si="8">G73</f>
        <v>2014</v>
      </c>
      <c r="H108" s="1341"/>
      <c r="I108" s="1342"/>
      <c r="J108" s="1340">
        <f t="shared" ref="J108" si="9">J73</f>
        <v>2013</v>
      </c>
      <c r="K108" s="1341"/>
      <c r="L108" s="1342"/>
      <c r="M108" s="1340">
        <f t="shared" ref="M108" si="10">M73</f>
        <v>2014</v>
      </c>
      <c r="N108" s="1341"/>
      <c r="O108" s="1342"/>
    </row>
    <row r="109" spans="2:15" ht="12.75" customHeight="1" thickBot="1">
      <c r="B109" s="87"/>
      <c r="C109" s="86" t="s">
        <v>62</v>
      </c>
      <c r="D109" s="510" t="s">
        <v>60</v>
      </c>
      <c r="E109" s="510" t="s">
        <v>325</v>
      </c>
      <c r="F109" s="511" t="s">
        <v>61</v>
      </c>
      <c r="G109" s="510" t="s">
        <v>60</v>
      </c>
      <c r="H109" s="510" t="s">
        <v>325</v>
      </c>
      <c r="I109" s="511" t="s">
        <v>61</v>
      </c>
      <c r="J109" s="510" t="s">
        <v>60</v>
      </c>
      <c r="K109" s="510" t="s">
        <v>325</v>
      </c>
      <c r="L109" s="511" t="s">
        <v>61</v>
      </c>
      <c r="M109" s="510" t="s">
        <v>60</v>
      </c>
      <c r="N109" s="510" t="s">
        <v>325</v>
      </c>
      <c r="O109" s="511" t="s">
        <v>61</v>
      </c>
    </row>
    <row r="110" spans="2:15" ht="12.75" customHeight="1">
      <c r="B110" s="36">
        <v>1</v>
      </c>
      <c r="C110" s="88" t="str">
        <f t="shared" ref="C110:C119" si="11">C5</f>
        <v>Residential New Construction (example)</v>
      </c>
      <c r="D110" s="722">
        <f ca="1">Tables!AF202</f>
        <v>230</v>
      </c>
      <c r="E110" s="723">
        <f ca="1">Tables!AG202</f>
        <v>220</v>
      </c>
      <c r="F110" s="722">
        <f ca="1">Tables!AH202</f>
        <v>220</v>
      </c>
      <c r="G110" s="723">
        <f ca="1">Tables!AI202</f>
        <v>230</v>
      </c>
      <c r="H110" s="722">
        <f ca="1">Tables!AJ202</f>
        <v>220</v>
      </c>
      <c r="I110" s="723">
        <f ca="1">Tables!AK202</f>
        <v>220</v>
      </c>
      <c r="J110" s="722">
        <f ca="1">Tables!AL202</f>
        <v>230</v>
      </c>
      <c r="K110" s="723">
        <f ca="1">Tables!AM202</f>
        <v>220</v>
      </c>
      <c r="L110" s="722">
        <f ca="1">Tables!AN202</f>
        <v>220</v>
      </c>
      <c r="M110" s="723">
        <f ca="1">Tables!AO202</f>
        <v>230</v>
      </c>
      <c r="N110" s="722">
        <f ca="1">Tables!AP202</f>
        <v>220</v>
      </c>
      <c r="O110" s="723">
        <f ca="1">Tables!AQ202</f>
        <v>220</v>
      </c>
    </row>
    <row r="111" spans="2:15" ht="12.75" customHeight="1">
      <c r="B111" s="36">
        <v>2</v>
      </c>
      <c r="C111" s="88" t="str">
        <f t="shared" si="11"/>
        <v>Residential Whole Home Retrofit</v>
      </c>
      <c r="D111" s="724">
        <f ca="1">Tables!AF203</f>
        <v>0</v>
      </c>
      <c r="E111" s="725">
        <f ca="1">Tables!AG203</f>
        <v>0</v>
      </c>
      <c r="F111" s="724">
        <f ca="1">Tables!AH203</f>
        <v>0</v>
      </c>
      <c r="G111" s="725">
        <f ca="1">Tables!AI203</f>
        <v>0</v>
      </c>
      <c r="H111" s="724">
        <f ca="1">Tables!AJ203</f>
        <v>0</v>
      </c>
      <c r="I111" s="725">
        <f ca="1">Tables!AK203</f>
        <v>0</v>
      </c>
      <c r="J111" s="724">
        <f ca="1">Tables!AL203</f>
        <v>0</v>
      </c>
      <c r="K111" s="725">
        <f ca="1">Tables!AM203</f>
        <v>0</v>
      </c>
      <c r="L111" s="724">
        <f ca="1">Tables!AN203</f>
        <v>0</v>
      </c>
      <c r="M111" s="725">
        <f ca="1">Tables!AO203</f>
        <v>0</v>
      </c>
      <c r="N111" s="724">
        <f ca="1">Tables!AP203</f>
        <v>0</v>
      </c>
      <c r="O111" s="725">
        <f ca="1">Tables!AQ203</f>
        <v>0</v>
      </c>
    </row>
    <row r="112" spans="2:15" ht="12.75" customHeight="1">
      <c r="B112" s="36">
        <v>3</v>
      </c>
      <c r="C112" s="88" t="str">
        <f t="shared" si="11"/>
        <v>C&amp;I Prescriptive</v>
      </c>
      <c r="D112" s="724">
        <f ca="1">Tables!AF204</f>
        <v>0</v>
      </c>
      <c r="E112" s="725">
        <f ca="1">Tables!AG204</f>
        <v>0</v>
      </c>
      <c r="F112" s="724">
        <f ca="1">Tables!AH204</f>
        <v>0</v>
      </c>
      <c r="G112" s="725">
        <f ca="1">Tables!AI204</f>
        <v>0</v>
      </c>
      <c r="H112" s="724">
        <f ca="1">Tables!AJ204</f>
        <v>0</v>
      </c>
      <c r="I112" s="725">
        <f ca="1">Tables!AK204</f>
        <v>0</v>
      </c>
      <c r="J112" s="724">
        <f ca="1">Tables!AL204</f>
        <v>0</v>
      </c>
      <c r="K112" s="725">
        <f ca="1">Tables!AM204</f>
        <v>0</v>
      </c>
      <c r="L112" s="724">
        <f ca="1">Tables!AN204</f>
        <v>0</v>
      </c>
      <c r="M112" s="725">
        <f ca="1">Tables!AO204</f>
        <v>0</v>
      </c>
      <c r="N112" s="724">
        <f ca="1">Tables!AP204</f>
        <v>0</v>
      </c>
      <c r="O112" s="725">
        <f ca="1">Tables!AQ204</f>
        <v>0</v>
      </c>
    </row>
    <row r="113" spans="2:15" ht="12.75" customHeight="1">
      <c r="B113" s="36">
        <v>4</v>
      </c>
      <c r="C113" s="88" t="str">
        <f t="shared" si="11"/>
        <v>Empty</v>
      </c>
      <c r="D113" s="724" t="str">
        <f ca="1">Tables!AF205</f>
        <v>-</v>
      </c>
      <c r="E113" s="725" t="str">
        <f ca="1">Tables!AG205</f>
        <v>-</v>
      </c>
      <c r="F113" s="724" t="str">
        <f ca="1">Tables!AH205</f>
        <v>-</v>
      </c>
      <c r="G113" s="725" t="str">
        <f ca="1">Tables!AI205</f>
        <v>-</v>
      </c>
      <c r="H113" s="724" t="str">
        <f ca="1">Tables!AJ205</f>
        <v>-</v>
      </c>
      <c r="I113" s="725" t="str">
        <f ca="1">Tables!AK205</f>
        <v>-</v>
      </c>
      <c r="J113" s="724" t="str">
        <f ca="1">Tables!AL205</f>
        <v>-</v>
      </c>
      <c r="K113" s="725" t="str">
        <f ca="1">Tables!AM205</f>
        <v>-</v>
      </c>
      <c r="L113" s="724" t="str">
        <f ca="1">Tables!AN205</f>
        <v>-</v>
      </c>
      <c r="M113" s="725" t="str">
        <f ca="1">Tables!AO205</f>
        <v>-</v>
      </c>
      <c r="N113" s="724" t="str">
        <f ca="1">Tables!AP205</f>
        <v>-</v>
      </c>
      <c r="O113" s="725" t="str">
        <f ca="1">Tables!AQ205</f>
        <v>-</v>
      </c>
    </row>
    <row r="114" spans="2:15" ht="12.75" customHeight="1">
      <c r="B114" s="36">
        <v>5</v>
      </c>
      <c r="C114" s="88" t="str">
        <f t="shared" si="11"/>
        <v>Empty</v>
      </c>
      <c r="D114" s="724" t="str">
        <f ca="1">Tables!AF206</f>
        <v>-</v>
      </c>
      <c r="E114" s="725" t="str">
        <f ca="1">Tables!AG206</f>
        <v>-</v>
      </c>
      <c r="F114" s="724" t="str">
        <f ca="1">Tables!AH206</f>
        <v>-</v>
      </c>
      <c r="G114" s="725" t="str">
        <f ca="1">Tables!AI206</f>
        <v>-</v>
      </c>
      <c r="H114" s="724" t="str">
        <f ca="1">Tables!AJ206</f>
        <v>-</v>
      </c>
      <c r="I114" s="725" t="str">
        <f ca="1">Tables!AK206</f>
        <v>-</v>
      </c>
      <c r="J114" s="724" t="str">
        <f ca="1">Tables!AL206</f>
        <v>-</v>
      </c>
      <c r="K114" s="725" t="str">
        <f ca="1">Tables!AM206</f>
        <v>-</v>
      </c>
      <c r="L114" s="724" t="str">
        <f ca="1">Tables!AN206</f>
        <v>-</v>
      </c>
      <c r="M114" s="725" t="str">
        <f ca="1">Tables!AO206</f>
        <v>-</v>
      </c>
      <c r="N114" s="724" t="str">
        <f ca="1">Tables!AP206</f>
        <v>-</v>
      </c>
      <c r="O114" s="725" t="str">
        <f ca="1">Tables!AQ206</f>
        <v>-</v>
      </c>
    </row>
    <row r="115" spans="2:15" ht="12.75" customHeight="1">
      <c r="B115" s="36">
        <v>6</v>
      </c>
      <c r="C115" s="88" t="str">
        <f t="shared" si="11"/>
        <v>Empty</v>
      </c>
      <c r="D115" s="724" t="str">
        <f ca="1">Tables!AF207</f>
        <v>-</v>
      </c>
      <c r="E115" s="725" t="str">
        <f ca="1">Tables!AG207</f>
        <v>-</v>
      </c>
      <c r="F115" s="724" t="str">
        <f ca="1">Tables!AH207</f>
        <v>-</v>
      </c>
      <c r="G115" s="725" t="str">
        <f ca="1">Tables!AI207</f>
        <v>-</v>
      </c>
      <c r="H115" s="724" t="str">
        <f ca="1">Tables!AJ207</f>
        <v>-</v>
      </c>
      <c r="I115" s="725" t="str">
        <f ca="1">Tables!AK207</f>
        <v>-</v>
      </c>
      <c r="J115" s="724" t="str">
        <f ca="1">Tables!AL207</f>
        <v>-</v>
      </c>
      <c r="K115" s="725" t="str">
        <f ca="1">Tables!AM207</f>
        <v>-</v>
      </c>
      <c r="L115" s="724" t="str">
        <f ca="1">Tables!AN207</f>
        <v>-</v>
      </c>
      <c r="M115" s="725" t="str">
        <f ca="1">Tables!AO207</f>
        <v>-</v>
      </c>
      <c r="N115" s="724" t="str">
        <f ca="1">Tables!AP207</f>
        <v>-</v>
      </c>
      <c r="O115" s="725" t="str">
        <f ca="1">Tables!AQ207</f>
        <v>-</v>
      </c>
    </row>
    <row r="116" spans="2:15" ht="12.75" customHeight="1">
      <c r="B116" s="36">
        <v>7</v>
      </c>
      <c r="C116" s="88" t="str">
        <f t="shared" si="11"/>
        <v>Empty</v>
      </c>
      <c r="D116" s="724" t="str">
        <f ca="1">Tables!AF208</f>
        <v>-</v>
      </c>
      <c r="E116" s="725" t="str">
        <f ca="1">Tables!AG208</f>
        <v>-</v>
      </c>
      <c r="F116" s="724" t="str">
        <f ca="1">Tables!AH208</f>
        <v>-</v>
      </c>
      <c r="G116" s="725" t="str">
        <f ca="1">Tables!AI208</f>
        <v>-</v>
      </c>
      <c r="H116" s="724" t="str">
        <f ca="1">Tables!AJ208</f>
        <v>-</v>
      </c>
      <c r="I116" s="725" t="str">
        <f ca="1">Tables!AK208</f>
        <v>-</v>
      </c>
      <c r="J116" s="724" t="str">
        <f ca="1">Tables!AL208</f>
        <v>-</v>
      </c>
      <c r="K116" s="725" t="str">
        <f ca="1">Tables!AM208</f>
        <v>-</v>
      </c>
      <c r="L116" s="724" t="str">
        <f ca="1">Tables!AN208</f>
        <v>-</v>
      </c>
      <c r="M116" s="725" t="str">
        <f ca="1">Tables!AO208</f>
        <v>-</v>
      </c>
      <c r="N116" s="724" t="str">
        <f ca="1">Tables!AP208</f>
        <v>-</v>
      </c>
      <c r="O116" s="725" t="str">
        <f ca="1">Tables!AQ208</f>
        <v>-</v>
      </c>
    </row>
    <row r="117" spans="2:15" ht="12.75" customHeight="1">
      <c r="B117" s="36">
        <v>8</v>
      </c>
      <c r="C117" s="88" t="str">
        <f t="shared" si="11"/>
        <v>Empty</v>
      </c>
      <c r="D117" s="724" t="str">
        <f ca="1">Tables!AF209</f>
        <v>-</v>
      </c>
      <c r="E117" s="725" t="str">
        <f ca="1">Tables!AG209</f>
        <v>-</v>
      </c>
      <c r="F117" s="724" t="str">
        <f ca="1">Tables!AH209</f>
        <v>-</v>
      </c>
      <c r="G117" s="725" t="str">
        <f ca="1">Tables!AI209</f>
        <v>-</v>
      </c>
      <c r="H117" s="724" t="str">
        <f ca="1">Tables!AJ209</f>
        <v>-</v>
      </c>
      <c r="I117" s="725" t="str">
        <f ca="1">Tables!AK209</f>
        <v>-</v>
      </c>
      <c r="J117" s="724" t="str">
        <f ca="1">Tables!AL209</f>
        <v>-</v>
      </c>
      <c r="K117" s="725" t="str">
        <f ca="1">Tables!AM209</f>
        <v>-</v>
      </c>
      <c r="L117" s="724" t="str">
        <f ca="1">Tables!AN209</f>
        <v>-</v>
      </c>
      <c r="M117" s="725" t="str">
        <f ca="1">Tables!AO209</f>
        <v>-</v>
      </c>
      <c r="N117" s="724" t="str">
        <f ca="1">Tables!AP209</f>
        <v>-</v>
      </c>
      <c r="O117" s="725" t="str">
        <f ca="1">Tables!AQ209</f>
        <v>-</v>
      </c>
    </row>
    <row r="118" spans="2:15" ht="12.75" customHeight="1">
      <c r="B118" s="36">
        <v>9</v>
      </c>
      <c r="C118" s="88" t="str">
        <f t="shared" si="11"/>
        <v>Empty</v>
      </c>
      <c r="D118" s="724" t="str">
        <f ca="1">Tables!AF210</f>
        <v>-</v>
      </c>
      <c r="E118" s="725" t="str">
        <f ca="1">Tables!AG210</f>
        <v>-</v>
      </c>
      <c r="F118" s="724" t="str">
        <f ca="1">Tables!AH210</f>
        <v>-</v>
      </c>
      <c r="G118" s="725" t="str">
        <f ca="1">Tables!AI210</f>
        <v>-</v>
      </c>
      <c r="H118" s="724" t="str">
        <f ca="1">Tables!AJ210</f>
        <v>-</v>
      </c>
      <c r="I118" s="725" t="str">
        <f ca="1">Tables!AK210</f>
        <v>-</v>
      </c>
      <c r="J118" s="724" t="str">
        <f ca="1">Tables!AL210</f>
        <v>-</v>
      </c>
      <c r="K118" s="725" t="str">
        <f ca="1">Tables!AM210</f>
        <v>-</v>
      </c>
      <c r="L118" s="724" t="str">
        <f ca="1">Tables!AN210</f>
        <v>-</v>
      </c>
      <c r="M118" s="725" t="str">
        <f ca="1">Tables!AO210</f>
        <v>-</v>
      </c>
      <c r="N118" s="724" t="str">
        <f ca="1">Tables!AP210</f>
        <v>-</v>
      </c>
      <c r="O118" s="725" t="str">
        <f ca="1">Tables!AQ210</f>
        <v>-</v>
      </c>
    </row>
    <row r="119" spans="2:15" ht="12.75" customHeight="1">
      <c r="B119" s="36">
        <v>10</v>
      </c>
      <c r="C119" s="88" t="str">
        <f t="shared" si="11"/>
        <v>Empty</v>
      </c>
      <c r="D119" s="724" t="str">
        <f ca="1">Tables!AF211</f>
        <v>-</v>
      </c>
      <c r="E119" s="725" t="str">
        <f ca="1">Tables!AG211</f>
        <v>-</v>
      </c>
      <c r="F119" s="724" t="str">
        <f ca="1">Tables!AH211</f>
        <v>-</v>
      </c>
      <c r="G119" s="725" t="str">
        <f ca="1">Tables!AI211</f>
        <v>-</v>
      </c>
      <c r="H119" s="724" t="str">
        <f ca="1">Tables!AJ211</f>
        <v>-</v>
      </c>
      <c r="I119" s="725" t="str">
        <f ca="1">Tables!AK211</f>
        <v>-</v>
      </c>
      <c r="J119" s="724" t="str">
        <f ca="1">Tables!AL211</f>
        <v>-</v>
      </c>
      <c r="K119" s="725" t="str">
        <f ca="1">Tables!AM211</f>
        <v>-</v>
      </c>
      <c r="L119" s="724" t="str">
        <f ca="1">Tables!AN211</f>
        <v>-</v>
      </c>
      <c r="M119" s="725" t="str">
        <f ca="1">Tables!AO211</f>
        <v>-</v>
      </c>
      <c r="N119" s="724" t="str">
        <f ca="1">Tables!AP211</f>
        <v>-</v>
      </c>
      <c r="O119" s="725" t="str">
        <f ca="1">Tables!AQ211</f>
        <v>-</v>
      </c>
    </row>
    <row r="120" spans="2:15" ht="12.75" customHeight="1">
      <c r="B120" s="36">
        <v>11</v>
      </c>
      <c r="C120" s="88" t="str">
        <f t="shared" ref="C120:C139" si="12">C15</f>
        <v>Empty</v>
      </c>
      <c r="D120" s="724" t="str">
        <f ca="1">Tables!AF212</f>
        <v>-</v>
      </c>
      <c r="E120" s="725" t="str">
        <f ca="1">Tables!AG212</f>
        <v>-</v>
      </c>
      <c r="F120" s="724" t="str">
        <f ca="1">Tables!AH212</f>
        <v>-</v>
      </c>
      <c r="G120" s="725" t="str">
        <f ca="1">Tables!AI212</f>
        <v>-</v>
      </c>
      <c r="H120" s="724" t="str">
        <f ca="1">Tables!AJ212</f>
        <v>-</v>
      </c>
      <c r="I120" s="725" t="str">
        <f ca="1">Tables!AK212</f>
        <v>-</v>
      </c>
      <c r="J120" s="724" t="str">
        <f ca="1">Tables!AL212</f>
        <v>-</v>
      </c>
      <c r="K120" s="725" t="str">
        <f ca="1">Tables!AM212</f>
        <v>-</v>
      </c>
      <c r="L120" s="724" t="str">
        <f ca="1">Tables!AN212</f>
        <v>-</v>
      </c>
      <c r="M120" s="725" t="str">
        <f ca="1">Tables!AO212</f>
        <v>-</v>
      </c>
      <c r="N120" s="724" t="str">
        <f ca="1">Tables!AP212</f>
        <v>-</v>
      </c>
      <c r="O120" s="725" t="str">
        <f ca="1">Tables!AQ212</f>
        <v>-</v>
      </c>
    </row>
    <row r="121" spans="2:15" ht="12.75" customHeight="1">
      <c r="B121" s="36">
        <v>12</v>
      </c>
      <c r="C121" s="88" t="str">
        <f t="shared" si="12"/>
        <v>Empty</v>
      </c>
      <c r="D121" s="724" t="str">
        <f ca="1">Tables!AF213</f>
        <v>-</v>
      </c>
      <c r="E121" s="725" t="str">
        <f ca="1">Tables!AG213</f>
        <v>-</v>
      </c>
      <c r="F121" s="724" t="str">
        <f ca="1">Tables!AH213</f>
        <v>-</v>
      </c>
      <c r="G121" s="725" t="str">
        <f ca="1">Tables!AI213</f>
        <v>-</v>
      </c>
      <c r="H121" s="724" t="str">
        <f ca="1">Tables!AJ213</f>
        <v>-</v>
      </c>
      <c r="I121" s="725" t="str">
        <f ca="1">Tables!AK213</f>
        <v>-</v>
      </c>
      <c r="J121" s="724" t="str">
        <f ca="1">Tables!AL213</f>
        <v>-</v>
      </c>
      <c r="K121" s="725" t="str">
        <f ca="1">Tables!AM213</f>
        <v>-</v>
      </c>
      <c r="L121" s="724" t="str">
        <f ca="1">Tables!AN213</f>
        <v>-</v>
      </c>
      <c r="M121" s="725" t="str">
        <f ca="1">Tables!AO213</f>
        <v>-</v>
      </c>
      <c r="N121" s="724" t="str">
        <f ca="1">Tables!AP213</f>
        <v>-</v>
      </c>
      <c r="O121" s="725" t="str">
        <f ca="1">Tables!AQ213</f>
        <v>-</v>
      </c>
    </row>
    <row r="122" spans="2:15" ht="12.75" customHeight="1">
      <c r="B122" s="36">
        <v>13</v>
      </c>
      <c r="C122" s="88" t="str">
        <f t="shared" si="12"/>
        <v>Empty</v>
      </c>
      <c r="D122" s="724" t="str">
        <f ca="1">Tables!AF214</f>
        <v>-</v>
      </c>
      <c r="E122" s="725" t="str">
        <f ca="1">Tables!AG214</f>
        <v>-</v>
      </c>
      <c r="F122" s="724" t="str">
        <f ca="1">Tables!AH214</f>
        <v>-</v>
      </c>
      <c r="G122" s="725" t="str">
        <f ca="1">Tables!AI214</f>
        <v>-</v>
      </c>
      <c r="H122" s="724" t="str">
        <f ca="1">Tables!AJ214</f>
        <v>-</v>
      </c>
      <c r="I122" s="725" t="str">
        <f ca="1">Tables!AK214</f>
        <v>-</v>
      </c>
      <c r="J122" s="724" t="str">
        <f ca="1">Tables!AL214</f>
        <v>-</v>
      </c>
      <c r="K122" s="725" t="str">
        <f ca="1">Tables!AM214</f>
        <v>-</v>
      </c>
      <c r="L122" s="724" t="str">
        <f ca="1">Tables!AN214</f>
        <v>-</v>
      </c>
      <c r="M122" s="725" t="str">
        <f ca="1">Tables!AO214</f>
        <v>-</v>
      </c>
      <c r="N122" s="724" t="str">
        <f ca="1">Tables!AP214</f>
        <v>-</v>
      </c>
      <c r="O122" s="725" t="str">
        <f ca="1">Tables!AQ214</f>
        <v>-</v>
      </c>
    </row>
    <row r="123" spans="2:15" ht="12.75" customHeight="1">
      <c r="B123" s="36">
        <v>14</v>
      </c>
      <c r="C123" s="88" t="str">
        <f t="shared" si="12"/>
        <v>Empty</v>
      </c>
      <c r="D123" s="724" t="str">
        <f ca="1">Tables!AF215</f>
        <v>-</v>
      </c>
      <c r="E123" s="725" t="str">
        <f ca="1">Tables!AG215</f>
        <v>-</v>
      </c>
      <c r="F123" s="724" t="str">
        <f ca="1">Tables!AH215</f>
        <v>-</v>
      </c>
      <c r="G123" s="725" t="str">
        <f ca="1">Tables!AI215</f>
        <v>-</v>
      </c>
      <c r="H123" s="724" t="str">
        <f ca="1">Tables!AJ215</f>
        <v>-</v>
      </c>
      <c r="I123" s="725" t="str">
        <f ca="1">Tables!AK215</f>
        <v>-</v>
      </c>
      <c r="J123" s="724" t="str">
        <f ca="1">Tables!AL215</f>
        <v>-</v>
      </c>
      <c r="K123" s="725" t="str">
        <f ca="1">Tables!AM215</f>
        <v>-</v>
      </c>
      <c r="L123" s="724" t="str">
        <f ca="1">Tables!AN215</f>
        <v>-</v>
      </c>
      <c r="M123" s="725" t="str">
        <f ca="1">Tables!AO215</f>
        <v>-</v>
      </c>
      <c r="N123" s="724" t="str">
        <f ca="1">Tables!AP215</f>
        <v>-</v>
      </c>
      <c r="O123" s="725" t="str">
        <f ca="1">Tables!AQ215</f>
        <v>-</v>
      </c>
    </row>
    <row r="124" spans="2:15" ht="12.75" customHeight="1">
      <c r="B124" s="36">
        <v>15</v>
      </c>
      <c r="C124" s="88" t="str">
        <f t="shared" si="12"/>
        <v>Empty</v>
      </c>
      <c r="D124" s="724" t="str">
        <f ca="1">Tables!AF216</f>
        <v>-</v>
      </c>
      <c r="E124" s="725" t="str">
        <f ca="1">Tables!AG216</f>
        <v>-</v>
      </c>
      <c r="F124" s="724" t="str">
        <f ca="1">Tables!AH216</f>
        <v>-</v>
      </c>
      <c r="G124" s="725" t="str">
        <f ca="1">Tables!AI216</f>
        <v>-</v>
      </c>
      <c r="H124" s="724" t="str">
        <f ca="1">Tables!AJ216</f>
        <v>-</v>
      </c>
      <c r="I124" s="725" t="str">
        <f ca="1">Tables!AK216</f>
        <v>-</v>
      </c>
      <c r="J124" s="724" t="str">
        <f ca="1">Tables!AL216</f>
        <v>-</v>
      </c>
      <c r="K124" s="725" t="str">
        <f ca="1">Tables!AM216</f>
        <v>-</v>
      </c>
      <c r="L124" s="724" t="str">
        <f ca="1">Tables!AN216</f>
        <v>-</v>
      </c>
      <c r="M124" s="725" t="str">
        <f ca="1">Tables!AO216</f>
        <v>-</v>
      </c>
      <c r="N124" s="724" t="str">
        <f ca="1">Tables!AP216</f>
        <v>-</v>
      </c>
      <c r="O124" s="725" t="str">
        <f ca="1">Tables!AQ216</f>
        <v>-</v>
      </c>
    </row>
    <row r="125" spans="2:15" ht="12.75" customHeight="1">
      <c r="B125" s="36">
        <v>16</v>
      </c>
      <c r="C125" s="88" t="str">
        <f t="shared" si="12"/>
        <v>Empty</v>
      </c>
      <c r="D125" s="724" t="str">
        <f ca="1">Tables!AF217</f>
        <v>-</v>
      </c>
      <c r="E125" s="725" t="str">
        <f ca="1">Tables!AG217</f>
        <v>-</v>
      </c>
      <c r="F125" s="724" t="str">
        <f ca="1">Tables!AH217</f>
        <v>-</v>
      </c>
      <c r="G125" s="725" t="str">
        <f ca="1">Tables!AI217</f>
        <v>-</v>
      </c>
      <c r="H125" s="724" t="str">
        <f ca="1">Tables!AJ217</f>
        <v>-</v>
      </c>
      <c r="I125" s="725" t="str">
        <f ca="1">Tables!AK217</f>
        <v>-</v>
      </c>
      <c r="J125" s="724" t="str">
        <f ca="1">Tables!AL217</f>
        <v>-</v>
      </c>
      <c r="K125" s="725" t="str">
        <f ca="1">Tables!AM217</f>
        <v>-</v>
      </c>
      <c r="L125" s="724" t="str">
        <f ca="1">Tables!AN217</f>
        <v>-</v>
      </c>
      <c r="M125" s="725" t="str">
        <f ca="1">Tables!AO217</f>
        <v>-</v>
      </c>
      <c r="N125" s="724" t="str">
        <f ca="1">Tables!AP217</f>
        <v>-</v>
      </c>
      <c r="O125" s="725" t="str">
        <f ca="1">Tables!AQ217</f>
        <v>-</v>
      </c>
    </row>
    <row r="126" spans="2:15" ht="12.75" customHeight="1">
      <c r="B126" s="36">
        <v>17</v>
      </c>
      <c r="C126" s="88" t="str">
        <f t="shared" si="12"/>
        <v>Empty</v>
      </c>
      <c r="D126" s="724" t="str">
        <f ca="1">Tables!AF218</f>
        <v>-</v>
      </c>
      <c r="E126" s="725" t="str">
        <f ca="1">Tables!AG218</f>
        <v>-</v>
      </c>
      <c r="F126" s="724" t="str">
        <f ca="1">Tables!AH218</f>
        <v>-</v>
      </c>
      <c r="G126" s="725" t="str">
        <f ca="1">Tables!AI218</f>
        <v>-</v>
      </c>
      <c r="H126" s="724" t="str">
        <f ca="1">Tables!AJ218</f>
        <v>-</v>
      </c>
      <c r="I126" s="725" t="str">
        <f ca="1">Tables!AK218</f>
        <v>-</v>
      </c>
      <c r="J126" s="724" t="str">
        <f ca="1">Tables!AL218</f>
        <v>-</v>
      </c>
      <c r="K126" s="725" t="str">
        <f ca="1">Tables!AM218</f>
        <v>-</v>
      </c>
      <c r="L126" s="724" t="str">
        <f ca="1">Tables!AN218</f>
        <v>-</v>
      </c>
      <c r="M126" s="725" t="str">
        <f ca="1">Tables!AO218</f>
        <v>-</v>
      </c>
      <c r="N126" s="724" t="str">
        <f ca="1">Tables!AP218</f>
        <v>-</v>
      </c>
      <c r="O126" s="725" t="str">
        <f ca="1">Tables!AQ218</f>
        <v>-</v>
      </c>
    </row>
    <row r="127" spans="2:15" ht="12.75" customHeight="1">
      <c r="B127" s="36">
        <v>18</v>
      </c>
      <c r="C127" s="88" t="str">
        <f t="shared" si="12"/>
        <v>Empty</v>
      </c>
      <c r="D127" s="724" t="str">
        <f ca="1">Tables!AF219</f>
        <v>-</v>
      </c>
      <c r="E127" s="725" t="str">
        <f ca="1">Tables!AG219</f>
        <v>-</v>
      </c>
      <c r="F127" s="724" t="str">
        <f ca="1">Tables!AH219</f>
        <v>-</v>
      </c>
      <c r="G127" s="725" t="str">
        <f ca="1">Tables!AI219</f>
        <v>-</v>
      </c>
      <c r="H127" s="724" t="str">
        <f ca="1">Tables!AJ219</f>
        <v>-</v>
      </c>
      <c r="I127" s="725" t="str">
        <f ca="1">Tables!AK219</f>
        <v>-</v>
      </c>
      <c r="J127" s="724" t="str">
        <f ca="1">Tables!AL219</f>
        <v>-</v>
      </c>
      <c r="K127" s="725" t="str">
        <f ca="1">Tables!AM219</f>
        <v>-</v>
      </c>
      <c r="L127" s="724" t="str">
        <f ca="1">Tables!AN219</f>
        <v>-</v>
      </c>
      <c r="M127" s="725" t="str">
        <f ca="1">Tables!AO219</f>
        <v>-</v>
      </c>
      <c r="N127" s="724" t="str">
        <f ca="1">Tables!AP219</f>
        <v>-</v>
      </c>
      <c r="O127" s="725" t="str">
        <f ca="1">Tables!AQ219</f>
        <v>-</v>
      </c>
    </row>
    <row r="128" spans="2:15" ht="12.75" customHeight="1">
      <c r="B128" s="36">
        <v>19</v>
      </c>
      <c r="C128" s="88" t="str">
        <f t="shared" si="12"/>
        <v>Empty</v>
      </c>
      <c r="D128" s="724" t="str">
        <f ca="1">Tables!AF220</f>
        <v>-</v>
      </c>
      <c r="E128" s="725" t="str">
        <f ca="1">Tables!AG220</f>
        <v>-</v>
      </c>
      <c r="F128" s="724" t="str">
        <f ca="1">Tables!AH220</f>
        <v>-</v>
      </c>
      <c r="G128" s="725" t="str">
        <f ca="1">Tables!AI220</f>
        <v>-</v>
      </c>
      <c r="H128" s="724" t="str">
        <f ca="1">Tables!AJ220</f>
        <v>-</v>
      </c>
      <c r="I128" s="725" t="str">
        <f ca="1">Tables!AK220</f>
        <v>-</v>
      </c>
      <c r="J128" s="724" t="str">
        <f ca="1">Tables!AL220</f>
        <v>-</v>
      </c>
      <c r="K128" s="725" t="str">
        <f ca="1">Tables!AM220</f>
        <v>-</v>
      </c>
      <c r="L128" s="724" t="str">
        <f ca="1">Tables!AN220</f>
        <v>-</v>
      </c>
      <c r="M128" s="725" t="str">
        <f ca="1">Tables!AO220</f>
        <v>-</v>
      </c>
      <c r="N128" s="724" t="str">
        <f ca="1">Tables!AP220</f>
        <v>-</v>
      </c>
      <c r="O128" s="725" t="str">
        <f ca="1">Tables!AQ220</f>
        <v>-</v>
      </c>
    </row>
    <row r="129" spans="2:15" ht="12.75" customHeight="1">
      <c r="B129" s="36">
        <v>20</v>
      </c>
      <c r="C129" s="88" t="str">
        <f t="shared" si="12"/>
        <v>Empty</v>
      </c>
      <c r="D129" s="724" t="str">
        <f ca="1">Tables!AF221</f>
        <v>-</v>
      </c>
      <c r="E129" s="725" t="str">
        <f ca="1">Tables!AG221</f>
        <v>-</v>
      </c>
      <c r="F129" s="724" t="str">
        <f ca="1">Tables!AH221</f>
        <v>-</v>
      </c>
      <c r="G129" s="725" t="str">
        <f ca="1">Tables!AI221</f>
        <v>-</v>
      </c>
      <c r="H129" s="724" t="str">
        <f ca="1">Tables!AJ221</f>
        <v>-</v>
      </c>
      <c r="I129" s="725" t="str">
        <f ca="1">Tables!AK221</f>
        <v>-</v>
      </c>
      <c r="J129" s="724" t="str">
        <f ca="1">Tables!AL221</f>
        <v>-</v>
      </c>
      <c r="K129" s="725" t="str">
        <f ca="1">Tables!AM221</f>
        <v>-</v>
      </c>
      <c r="L129" s="724" t="str">
        <f ca="1">Tables!AN221</f>
        <v>-</v>
      </c>
      <c r="M129" s="725" t="str">
        <f ca="1">Tables!AO221</f>
        <v>-</v>
      </c>
      <c r="N129" s="724" t="str">
        <f ca="1">Tables!AP221</f>
        <v>-</v>
      </c>
      <c r="O129" s="725" t="str">
        <f ca="1">Tables!AQ221</f>
        <v>-</v>
      </c>
    </row>
    <row r="130" spans="2:15" ht="12.75" customHeight="1">
      <c r="B130" s="36">
        <v>21</v>
      </c>
      <c r="C130" s="88" t="str">
        <f t="shared" si="12"/>
        <v>Empty</v>
      </c>
      <c r="D130" s="724" t="str">
        <f ca="1">Tables!AF222</f>
        <v>-</v>
      </c>
      <c r="E130" s="725" t="str">
        <f ca="1">Tables!AG222</f>
        <v>-</v>
      </c>
      <c r="F130" s="724" t="str">
        <f ca="1">Tables!AH222</f>
        <v>-</v>
      </c>
      <c r="G130" s="725" t="str">
        <f ca="1">Tables!AI222</f>
        <v>-</v>
      </c>
      <c r="H130" s="724" t="str">
        <f ca="1">Tables!AJ222</f>
        <v>-</v>
      </c>
      <c r="I130" s="725" t="str">
        <f ca="1">Tables!AK222</f>
        <v>-</v>
      </c>
      <c r="J130" s="724" t="str">
        <f ca="1">Tables!AL222</f>
        <v>-</v>
      </c>
      <c r="K130" s="725" t="str">
        <f ca="1">Tables!AM222</f>
        <v>-</v>
      </c>
      <c r="L130" s="724" t="str">
        <f ca="1">Tables!AN222</f>
        <v>-</v>
      </c>
      <c r="M130" s="725" t="str">
        <f ca="1">Tables!AO222</f>
        <v>-</v>
      </c>
      <c r="N130" s="724" t="str">
        <f ca="1">Tables!AP222</f>
        <v>-</v>
      </c>
      <c r="O130" s="725" t="str">
        <f ca="1">Tables!AQ222</f>
        <v>-</v>
      </c>
    </row>
    <row r="131" spans="2:15" ht="12.75" customHeight="1">
      <c r="B131" s="36">
        <v>22</v>
      </c>
      <c r="C131" s="88" t="str">
        <f t="shared" si="12"/>
        <v>Empty</v>
      </c>
      <c r="D131" s="724" t="str">
        <f ca="1">Tables!AF223</f>
        <v>-</v>
      </c>
      <c r="E131" s="725" t="str">
        <f ca="1">Tables!AG223</f>
        <v>-</v>
      </c>
      <c r="F131" s="724" t="str">
        <f ca="1">Tables!AH223</f>
        <v>-</v>
      </c>
      <c r="G131" s="725" t="str">
        <f ca="1">Tables!AI223</f>
        <v>-</v>
      </c>
      <c r="H131" s="724" t="str">
        <f ca="1">Tables!AJ223</f>
        <v>-</v>
      </c>
      <c r="I131" s="725" t="str">
        <f ca="1">Tables!AK223</f>
        <v>-</v>
      </c>
      <c r="J131" s="724" t="str">
        <f ca="1">Tables!AL223</f>
        <v>-</v>
      </c>
      <c r="K131" s="725" t="str">
        <f ca="1">Tables!AM223</f>
        <v>-</v>
      </c>
      <c r="L131" s="724" t="str">
        <f ca="1">Tables!AN223</f>
        <v>-</v>
      </c>
      <c r="M131" s="725" t="str">
        <f ca="1">Tables!AO223</f>
        <v>-</v>
      </c>
      <c r="N131" s="724" t="str">
        <f ca="1">Tables!AP223</f>
        <v>-</v>
      </c>
      <c r="O131" s="725" t="str">
        <f ca="1">Tables!AQ223</f>
        <v>-</v>
      </c>
    </row>
    <row r="132" spans="2:15" ht="12.75" customHeight="1">
      <c r="B132" s="36">
        <v>23</v>
      </c>
      <c r="C132" s="88" t="str">
        <f t="shared" si="12"/>
        <v>Empty</v>
      </c>
      <c r="D132" s="724" t="str">
        <f ca="1">Tables!AF224</f>
        <v>-</v>
      </c>
      <c r="E132" s="725" t="str">
        <f ca="1">Tables!AG224</f>
        <v>-</v>
      </c>
      <c r="F132" s="724" t="str">
        <f ca="1">Tables!AH224</f>
        <v>-</v>
      </c>
      <c r="G132" s="725" t="str">
        <f ca="1">Tables!AI224</f>
        <v>-</v>
      </c>
      <c r="H132" s="724" t="str">
        <f ca="1">Tables!AJ224</f>
        <v>-</v>
      </c>
      <c r="I132" s="725" t="str">
        <f ca="1">Tables!AK224</f>
        <v>-</v>
      </c>
      <c r="J132" s="724" t="str">
        <f ca="1">Tables!AL224</f>
        <v>-</v>
      </c>
      <c r="K132" s="725" t="str">
        <f ca="1">Tables!AM224</f>
        <v>-</v>
      </c>
      <c r="L132" s="724" t="str">
        <f ca="1">Tables!AN224</f>
        <v>-</v>
      </c>
      <c r="M132" s="725" t="str">
        <f ca="1">Tables!AO224</f>
        <v>-</v>
      </c>
      <c r="N132" s="724" t="str">
        <f ca="1">Tables!AP224</f>
        <v>-</v>
      </c>
      <c r="O132" s="725" t="str">
        <f ca="1">Tables!AQ224</f>
        <v>-</v>
      </c>
    </row>
    <row r="133" spans="2:15" ht="12.75" customHeight="1">
      <c r="B133" s="36">
        <v>24</v>
      </c>
      <c r="C133" s="88" t="str">
        <f t="shared" si="12"/>
        <v>Empty</v>
      </c>
      <c r="D133" s="724" t="str">
        <f ca="1">Tables!AF225</f>
        <v>-</v>
      </c>
      <c r="E133" s="725" t="str">
        <f ca="1">Tables!AG225</f>
        <v>-</v>
      </c>
      <c r="F133" s="724" t="str">
        <f ca="1">Tables!AH225</f>
        <v>-</v>
      </c>
      <c r="G133" s="725" t="str">
        <f ca="1">Tables!AI225</f>
        <v>-</v>
      </c>
      <c r="H133" s="724" t="str">
        <f ca="1">Tables!AJ225</f>
        <v>-</v>
      </c>
      <c r="I133" s="725" t="str">
        <f ca="1">Tables!AK225</f>
        <v>-</v>
      </c>
      <c r="J133" s="724" t="str">
        <f ca="1">Tables!AL225</f>
        <v>-</v>
      </c>
      <c r="K133" s="725" t="str">
        <f ca="1">Tables!AM225</f>
        <v>-</v>
      </c>
      <c r="L133" s="724" t="str">
        <f ca="1">Tables!AN225</f>
        <v>-</v>
      </c>
      <c r="M133" s="725" t="str">
        <f ca="1">Tables!AO225</f>
        <v>-</v>
      </c>
      <c r="N133" s="724" t="str">
        <f ca="1">Tables!AP225</f>
        <v>-</v>
      </c>
      <c r="O133" s="725" t="str">
        <f ca="1">Tables!AQ225</f>
        <v>-</v>
      </c>
    </row>
    <row r="134" spans="2:15" ht="12.75" customHeight="1">
      <c r="B134" s="36">
        <v>25</v>
      </c>
      <c r="C134" s="88" t="str">
        <f t="shared" si="12"/>
        <v>Empty</v>
      </c>
      <c r="D134" s="724" t="str">
        <f ca="1">Tables!AF226</f>
        <v>-</v>
      </c>
      <c r="E134" s="725" t="str">
        <f ca="1">Tables!AG226</f>
        <v>-</v>
      </c>
      <c r="F134" s="724" t="str">
        <f ca="1">Tables!AH226</f>
        <v>-</v>
      </c>
      <c r="G134" s="725" t="str">
        <f ca="1">Tables!AI226</f>
        <v>-</v>
      </c>
      <c r="H134" s="724" t="str">
        <f ca="1">Tables!AJ226</f>
        <v>-</v>
      </c>
      <c r="I134" s="725" t="str">
        <f ca="1">Tables!AK226</f>
        <v>-</v>
      </c>
      <c r="J134" s="724" t="str">
        <f ca="1">Tables!AL226</f>
        <v>-</v>
      </c>
      <c r="K134" s="725" t="str">
        <f ca="1">Tables!AM226</f>
        <v>-</v>
      </c>
      <c r="L134" s="724" t="str">
        <f ca="1">Tables!AN226</f>
        <v>-</v>
      </c>
      <c r="M134" s="725" t="str">
        <f ca="1">Tables!AO226</f>
        <v>-</v>
      </c>
      <c r="N134" s="724" t="str">
        <f ca="1">Tables!AP226</f>
        <v>-</v>
      </c>
      <c r="O134" s="725" t="str">
        <f ca="1">Tables!AQ226</f>
        <v>-</v>
      </c>
    </row>
    <row r="135" spans="2:15" ht="12.75" customHeight="1">
      <c r="B135" s="36">
        <v>26</v>
      </c>
      <c r="C135" s="88" t="str">
        <f t="shared" si="12"/>
        <v>Empty</v>
      </c>
      <c r="D135" s="724" t="str">
        <f ca="1">Tables!AF227</f>
        <v>-</v>
      </c>
      <c r="E135" s="725" t="str">
        <f ca="1">Tables!AG227</f>
        <v>-</v>
      </c>
      <c r="F135" s="724" t="str">
        <f ca="1">Tables!AH227</f>
        <v>-</v>
      </c>
      <c r="G135" s="725" t="str">
        <f ca="1">Tables!AI227</f>
        <v>-</v>
      </c>
      <c r="H135" s="724" t="str">
        <f ca="1">Tables!AJ227</f>
        <v>-</v>
      </c>
      <c r="I135" s="725" t="str">
        <f ca="1">Tables!AK227</f>
        <v>-</v>
      </c>
      <c r="J135" s="724" t="str">
        <f ca="1">Tables!AL227</f>
        <v>-</v>
      </c>
      <c r="K135" s="725" t="str">
        <f ca="1">Tables!AM227</f>
        <v>-</v>
      </c>
      <c r="L135" s="724" t="str">
        <f ca="1">Tables!AN227</f>
        <v>-</v>
      </c>
      <c r="M135" s="725" t="str">
        <f ca="1">Tables!AO227</f>
        <v>-</v>
      </c>
      <c r="N135" s="724" t="str">
        <f ca="1">Tables!AP227</f>
        <v>-</v>
      </c>
      <c r="O135" s="725" t="str">
        <f ca="1">Tables!AQ227</f>
        <v>-</v>
      </c>
    </row>
    <row r="136" spans="2:15" ht="12.75" customHeight="1">
      <c r="B136" s="36">
        <v>27</v>
      </c>
      <c r="C136" s="88" t="str">
        <f t="shared" si="12"/>
        <v>Empty</v>
      </c>
      <c r="D136" s="724" t="str">
        <f ca="1">Tables!AF228</f>
        <v>-</v>
      </c>
      <c r="E136" s="725" t="str">
        <f ca="1">Tables!AG228</f>
        <v>-</v>
      </c>
      <c r="F136" s="724" t="str">
        <f ca="1">Tables!AH228</f>
        <v>-</v>
      </c>
      <c r="G136" s="725" t="str">
        <f ca="1">Tables!AI228</f>
        <v>-</v>
      </c>
      <c r="H136" s="724" t="str">
        <f ca="1">Tables!AJ228</f>
        <v>-</v>
      </c>
      <c r="I136" s="725" t="str">
        <f ca="1">Tables!AK228</f>
        <v>-</v>
      </c>
      <c r="J136" s="724" t="str">
        <f ca="1">Tables!AL228</f>
        <v>-</v>
      </c>
      <c r="K136" s="725" t="str">
        <f ca="1">Tables!AM228</f>
        <v>-</v>
      </c>
      <c r="L136" s="724" t="str">
        <f ca="1">Tables!AN228</f>
        <v>-</v>
      </c>
      <c r="M136" s="725" t="str">
        <f ca="1">Tables!AO228</f>
        <v>-</v>
      </c>
      <c r="N136" s="724" t="str">
        <f ca="1">Tables!AP228</f>
        <v>-</v>
      </c>
      <c r="O136" s="725" t="str">
        <f ca="1">Tables!AQ228</f>
        <v>-</v>
      </c>
    </row>
    <row r="137" spans="2:15" ht="12.75" customHeight="1">
      <c r="B137" s="36">
        <v>28</v>
      </c>
      <c r="C137" s="88" t="str">
        <f t="shared" si="12"/>
        <v>Empty</v>
      </c>
      <c r="D137" s="724" t="str">
        <f ca="1">Tables!AF229</f>
        <v>-</v>
      </c>
      <c r="E137" s="725" t="str">
        <f ca="1">Tables!AG229</f>
        <v>-</v>
      </c>
      <c r="F137" s="724" t="str">
        <f ca="1">Tables!AH229</f>
        <v>-</v>
      </c>
      <c r="G137" s="725" t="str">
        <f ca="1">Tables!AI229</f>
        <v>-</v>
      </c>
      <c r="H137" s="724" t="str">
        <f ca="1">Tables!AJ229</f>
        <v>-</v>
      </c>
      <c r="I137" s="725" t="str">
        <f ca="1">Tables!AK229</f>
        <v>-</v>
      </c>
      <c r="J137" s="724" t="str">
        <f ca="1">Tables!AL229</f>
        <v>-</v>
      </c>
      <c r="K137" s="725" t="str">
        <f ca="1">Tables!AM229</f>
        <v>-</v>
      </c>
      <c r="L137" s="724" t="str">
        <f ca="1">Tables!AN229</f>
        <v>-</v>
      </c>
      <c r="M137" s="725" t="str">
        <f ca="1">Tables!AO229</f>
        <v>-</v>
      </c>
      <c r="N137" s="724" t="str">
        <f ca="1">Tables!AP229</f>
        <v>-</v>
      </c>
      <c r="O137" s="725" t="str">
        <f ca="1">Tables!AQ229</f>
        <v>-</v>
      </c>
    </row>
    <row r="138" spans="2:15" ht="12.75" customHeight="1">
      <c r="B138" s="36">
        <v>29</v>
      </c>
      <c r="C138" s="88" t="str">
        <f t="shared" si="12"/>
        <v>Empty</v>
      </c>
      <c r="D138" s="724" t="str">
        <f ca="1">Tables!AF230</f>
        <v>-</v>
      </c>
      <c r="E138" s="725" t="str">
        <f ca="1">Tables!AG230</f>
        <v>-</v>
      </c>
      <c r="F138" s="724" t="str">
        <f ca="1">Tables!AH230</f>
        <v>-</v>
      </c>
      <c r="G138" s="725" t="str">
        <f ca="1">Tables!AI230</f>
        <v>-</v>
      </c>
      <c r="H138" s="724" t="str">
        <f ca="1">Tables!AJ230</f>
        <v>-</v>
      </c>
      <c r="I138" s="725" t="str">
        <f ca="1">Tables!AK230</f>
        <v>-</v>
      </c>
      <c r="J138" s="724" t="str">
        <f ca="1">Tables!AL230</f>
        <v>-</v>
      </c>
      <c r="K138" s="725" t="str">
        <f ca="1">Tables!AM230</f>
        <v>-</v>
      </c>
      <c r="L138" s="724" t="str">
        <f ca="1">Tables!AN230</f>
        <v>-</v>
      </c>
      <c r="M138" s="725" t="str">
        <f ca="1">Tables!AO230</f>
        <v>-</v>
      </c>
      <c r="N138" s="724" t="str">
        <f ca="1">Tables!AP230</f>
        <v>-</v>
      </c>
      <c r="O138" s="725" t="str">
        <f ca="1">Tables!AQ230</f>
        <v>-</v>
      </c>
    </row>
    <row r="139" spans="2:15" ht="12.75" customHeight="1" thickBot="1">
      <c r="B139" s="36">
        <v>30</v>
      </c>
      <c r="C139" s="88" t="str">
        <f t="shared" si="12"/>
        <v>Empty</v>
      </c>
      <c r="D139" s="726" t="str">
        <f ca="1">Tables!AF231</f>
        <v>-</v>
      </c>
      <c r="E139" s="727" t="str">
        <f ca="1">Tables!AG231</f>
        <v>-</v>
      </c>
      <c r="F139" s="726" t="str">
        <f ca="1">Tables!AH231</f>
        <v>-</v>
      </c>
      <c r="G139" s="727" t="str">
        <f ca="1">Tables!AI231</f>
        <v>-</v>
      </c>
      <c r="H139" s="726" t="str">
        <f ca="1">Tables!AJ231</f>
        <v>-</v>
      </c>
      <c r="I139" s="727" t="str">
        <f ca="1">Tables!AK231</f>
        <v>-</v>
      </c>
      <c r="J139" s="726" t="str">
        <f ca="1">Tables!AL231</f>
        <v>-</v>
      </c>
      <c r="K139" s="727" t="str">
        <f ca="1">Tables!AM231</f>
        <v>-</v>
      </c>
      <c r="L139" s="726" t="str">
        <f ca="1">Tables!AN231</f>
        <v>-</v>
      </c>
      <c r="M139" s="727" t="str">
        <f ca="1">Tables!AO231</f>
        <v>-</v>
      </c>
      <c r="N139" s="726" t="str">
        <f ca="1">Tables!AP231</f>
        <v>-</v>
      </c>
      <c r="O139" s="727" t="str">
        <f ca="1">Tables!AQ231</f>
        <v>-</v>
      </c>
    </row>
    <row r="140" spans="2:15" ht="12.75" customHeight="1">
      <c r="B140" s="87"/>
      <c r="C140" s="90" t="s">
        <v>27</v>
      </c>
      <c r="D140" s="728">
        <f t="shared" ref="D140:O140" ca="1" si="13">SUM(D110:D139)</f>
        <v>230</v>
      </c>
      <c r="E140" s="728">
        <f t="shared" ca="1" si="13"/>
        <v>220</v>
      </c>
      <c r="F140" s="728">
        <f t="shared" ca="1" si="13"/>
        <v>220</v>
      </c>
      <c r="G140" s="728">
        <f t="shared" ca="1" si="13"/>
        <v>230</v>
      </c>
      <c r="H140" s="728">
        <f t="shared" ca="1" si="13"/>
        <v>220</v>
      </c>
      <c r="I140" s="728">
        <f t="shared" ca="1" si="13"/>
        <v>220</v>
      </c>
      <c r="J140" s="728">
        <f t="shared" ca="1" si="13"/>
        <v>230</v>
      </c>
      <c r="K140" s="728">
        <f t="shared" ca="1" si="13"/>
        <v>220</v>
      </c>
      <c r="L140" s="728">
        <f t="shared" ca="1" si="13"/>
        <v>220</v>
      </c>
      <c r="M140" s="728">
        <f t="shared" ca="1" si="13"/>
        <v>230</v>
      </c>
      <c r="N140" s="728">
        <f t="shared" ca="1" si="13"/>
        <v>220</v>
      </c>
      <c r="O140" s="728">
        <f t="shared" ca="1" si="13"/>
        <v>220</v>
      </c>
    </row>
    <row r="141" spans="2:15" ht="12.75" customHeight="1">
      <c r="B141" s="39"/>
      <c r="C141" s="40"/>
      <c r="D141" s="40"/>
      <c r="E141" s="40"/>
      <c r="F141" s="40"/>
      <c r="G141" s="40"/>
      <c r="H141" s="40"/>
      <c r="I141" s="40"/>
      <c r="J141" s="40"/>
      <c r="K141" s="41"/>
    </row>
  </sheetData>
  <sheetProtection password="C96F" sheet="1" objects="1" scenarios="1"/>
  <mergeCells count="23">
    <mergeCell ref="D38:F38"/>
    <mergeCell ref="G38:I38"/>
    <mergeCell ref="J38:L38"/>
    <mergeCell ref="M38:O38"/>
    <mergeCell ref="D73:F73"/>
    <mergeCell ref="G73:I73"/>
    <mergeCell ref="J73:L73"/>
    <mergeCell ref="M73:O73"/>
    <mergeCell ref="C71:F71"/>
    <mergeCell ref="D108:F108"/>
    <mergeCell ref="G108:I108"/>
    <mergeCell ref="J108:L108"/>
    <mergeCell ref="M108:O108"/>
    <mergeCell ref="J72:O72"/>
    <mergeCell ref="D72:I72"/>
    <mergeCell ref="D107:I107"/>
    <mergeCell ref="J107:O107"/>
    <mergeCell ref="C106:F106"/>
    <mergeCell ref="J37:O37"/>
    <mergeCell ref="H3:I3"/>
    <mergeCell ref="D3:E3"/>
    <mergeCell ref="F3:G3"/>
    <mergeCell ref="D37:I37"/>
  </mergeCells>
  <pageMargins left="0.25" right="0.25" top="0.5" bottom="0.5" header="0.3" footer="0.3"/>
  <pageSetup orientation="landscape" r:id="rId1"/>
  <ignoredErrors>
    <ignoredError sqref="H5:I34 D5:G34 D40:O69 D75:O104 D110:O139" unlockedFormula="1"/>
  </ignoredErrors>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5"/>
  <dimension ref="B1:I141"/>
  <sheetViews>
    <sheetView showGridLines="0" workbookViewId="0">
      <pane ySplit="1" topLeftCell="A2" activePane="bottomLeft" state="frozen"/>
      <selection activeCell="H6" sqref="H6:L6"/>
      <selection pane="bottomLeft"/>
    </sheetView>
  </sheetViews>
  <sheetFormatPr defaultColWidth="9.33203125" defaultRowHeight="13.8"/>
  <cols>
    <col min="1" max="1" width="1" style="424" customWidth="1"/>
    <col min="2" max="2" width="4" style="424" customWidth="1"/>
    <col min="3" max="3" width="37.44140625" style="424" customWidth="1"/>
    <col min="4" max="7" width="13.6640625" style="424" customWidth="1"/>
    <col min="8" max="9" width="10.6640625" style="424" customWidth="1"/>
    <col min="10" max="16384" width="9.33203125" style="424"/>
  </cols>
  <sheetData>
    <row r="1" spans="2:9" ht="38.25" customHeight="1"/>
    <row r="2" spans="2:9" ht="14.4" thickBot="1">
      <c r="B2" s="28"/>
      <c r="C2" s="29"/>
      <c r="D2" s="29"/>
      <c r="E2" s="29"/>
      <c r="F2" s="29"/>
      <c r="G2" s="29"/>
      <c r="H2" s="29"/>
      <c r="I2" s="29"/>
    </row>
    <row r="3" spans="2:9">
      <c r="B3" s="31"/>
      <c r="C3" s="33"/>
      <c r="D3" s="1186">
        <f>Titles!F2-1</f>
        <v>2013</v>
      </c>
      <c r="E3" s="1188"/>
      <c r="F3" s="1186">
        <f>D3+1</f>
        <v>2014</v>
      </c>
      <c r="G3" s="1187"/>
      <c r="H3" s="1186" t="s">
        <v>354</v>
      </c>
      <c r="I3" s="1188"/>
    </row>
    <row r="4" spans="2:9" ht="12.75" customHeight="1" thickBot="1">
      <c r="B4" s="87"/>
      <c r="C4" s="86" t="s">
        <v>57</v>
      </c>
      <c r="D4" s="91" t="s">
        <v>58</v>
      </c>
      <c r="E4" s="92" t="s">
        <v>59</v>
      </c>
      <c r="F4" s="91" t="s">
        <v>58</v>
      </c>
      <c r="G4" s="330" t="s">
        <v>59</v>
      </c>
      <c r="H4" s="91" t="s">
        <v>58</v>
      </c>
      <c r="I4" s="92" t="s">
        <v>59</v>
      </c>
    </row>
    <row r="5" spans="2:9" ht="12.75" customHeight="1">
      <c r="B5" s="36">
        <v>1</v>
      </c>
      <c r="C5" s="37" t="str">
        <f>'Program Descriptions'!C5</f>
        <v>Residential New Construction (example)</v>
      </c>
      <c r="D5" s="170">
        <f ca="1">Tables!D202</f>
        <v>80000</v>
      </c>
      <c r="E5" s="171">
        <f ca="1">Tables!E202</f>
        <v>90000</v>
      </c>
      <c r="F5" s="170">
        <f ca="1">Tables!F202</f>
        <v>100000</v>
      </c>
      <c r="G5" s="171">
        <f ca="1">Tables!G202</f>
        <v>105000</v>
      </c>
      <c r="H5" s="170">
        <f ca="1">Tables!H202</f>
        <v>230</v>
      </c>
      <c r="I5" s="171">
        <f ca="1">Tables!I202</f>
        <v>250</v>
      </c>
    </row>
    <row r="6" spans="2:9" ht="12.75" customHeight="1">
      <c r="B6" s="36">
        <v>2</v>
      </c>
      <c r="C6" s="37" t="str">
        <f>'Program Descriptions'!C6</f>
        <v>Residential Whole Home Retrofit</v>
      </c>
      <c r="D6" s="512">
        <f ca="1">Tables!D203</f>
        <v>0</v>
      </c>
      <c r="E6" s="513">
        <f ca="1">Tables!E203</f>
        <v>0</v>
      </c>
      <c r="F6" s="512">
        <f ca="1">Tables!F203</f>
        <v>0</v>
      </c>
      <c r="G6" s="513">
        <f ca="1">Tables!G203</f>
        <v>0</v>
      </c>
      <c r="H6" s="512">
        <f ca="1">Tables!H203</f>
        <v>0</v>
      </c>
      <c r="I6" s="513">
        <f ca="1">Tables!I203</f>
        <v>0</v>
      </c>
    </row>
    <row r="7" spans="2:9" ht="12.75" customHeight="1">
      <c r="B7" s="36">
        <v>3</v>
      </c>
      <c r="C7" s="37" t="str">
        <f>'Program Descriptions'!C7</f>
        <v>C&amp;I Prescriptive</v>
      </c>
      <c r="D7" s="512">
        <f ca="1">Tables!D204</f>
        <v>0</v>
      </c>
      <c r="E7" s="513">
        <f ca="1">Tables!E204</f>
        <v>0</v>
      </c>
      <c r="F7" s="512">
        <f ca="1">Tables!F204</f>
        <v>0</v>
      </c>
      <c r="G7" s="513">
        <f ca="1">Tables!G204</f>
        <v>0</v>
      </c>
      <c r="H7" s="512">
        <f ca="1">Tables!H204</f>
        <v>0</v>
      </c>
      <c r="I7" s="513">
        <f ca="1">Tables!I204</f>
        <v>0</v>
      </c>
    </row>
    <row r="8" spans="2:9" ht="12.75" customHeight="1">
      <c r="B8" s="36">
        <v>4</v>
      </c>
      <c r="C8" s="37" t="str">
        <f>'Program Descriptions'!C8</f>
        <v>Empty</v>
      </c>
      <c r="D8" s="512" t="str">
        <f ca="1">Tables!D205</f>
        <v>-</v>
      </c>
      <c r="E8" s="513" t="str">
        <f ca="1">Tables!E205</f>
        <v>-</v>
      </c>
      <c r="F8" s="512" t="str">
        <f ca="1">Tables!F205</f>
        <v>-</v>
      </c>
      <c r="G8" s="513" t="str">
        <f ca="1">Tables!G205</f>
        <v>-</v>
      </c>
      <c r="H8" s="512" t="str">
        <f ca="1">Tables!H205</f>
        <v>-</v>
      </c>
      <c r="I8" s="513" t="str">
        <f ca="1">Tables!I205</f>
        <v>-</v>
      </c>
    </row>
    <row r="9" spans="2:9" ht="12.75" customHeight="1">
      <c r="B9" s="36">
        <v>5</v>
      </c>
      <c r="C9" s="37" t="str">
        <f>'Program Descriptions'!C9</f>
        <v>Empty</v>
      </c>
      <c r="D9" s="512" t="str">
        <f ca="1">Tables!D206</f>
        <v>-</v>
      </c>
      <c r="E9" s="513" t="str">
        <f ca="1">Tables!E206</f>
        <v>-</v>
      </c>
      <c r="F9" s="512" t="str">
        <f ca="1">Tables!F206</f>
        <v>-</v>
      </c>
      <c r="G9" s="513" t="str">
        <f ca="1">Tables!G206</f>
        <v>-</v>
      </c>
      <c r="H9" s="512" t="str">
        <f ca="1">Tables!H206</f>
        <v>-</v>
      </c>
      <c r="I9" s="513" t="str">
        <f ca="1">Tables!I206</f>
        <v>-</v>
      </c>
    </row>
    <row r="10" spans="2:9" ht="12.75" customHeight="1">
      <c r="B10" s="36">
        <v>6</v>
      </c>
      <c r="C10" s="37" t="str">
        <f>'Program Descriptions'!C10</f>
        <v>Empty</v>
      </c>
      <c r="D10" s="512" t="str">
        <f ca="1">Tables!D207</f>
        <v>-</v>
      </c>
      <c r="E10" s="513" t="str">
        <f ca="1">Tables!E207</f>
        <v>-</v>
      </c>
      <c r="F10" s="512" t="str">
        <f ca="1">Tables!F207</f>
        <v>-</v>
      </c>
      <c r="G10" s="513" t="str">
        <f ca="1">Tables!G207</f>
        <v>-</v>
      </c>
      <c r="H10" s="512" t="str">
        <f ca="1">Tables!H207</f>
        <v>-</v>
      </c>
      <c r="I10" s="513" t="str">
        <f ca="1">Tables!I207</f>
        <v>-</v>
      </c>
    </row>
    <row r="11" spans="2:9" ht="12.75" customHeight="1">
      <c r="B11" s="36">
        <v>7</v>
      </c>
      <c r="C11" s="37" t="str">
        <f>'Program Descriptions'!C11</f>
        <v>Empty</v>
      </c>
      <c r="D11" s="512" t="str">
        <f ca="1">Tables!D208</f>
        <v>-</v>
      </c>
      <c r="E11" s="513" t="str">
        <f ca="1">Tables!E208</f>
        <v>-</v>
      </c>
      <c r="F11" s="512" t="str">
        <f ca="1">Tables!F208</f>
        <v>-</v>
      </c>
      <c r="G11" s="513" t="str">
        <f ca="1">Tables!G208</f>
        <v>-</v>
      </c>
      <c r="H11" s="512" t="str">
        <f ca="1">Tables!H208</f>
        <v>-</v>
      </c>
      <c r="I11" s="513" t="str">
        <f ca="1">Tables!I208</f>
        <v>-</v>
      </c>
    </row>
    <row r="12" spans="2:9" ht="12.75" customHeight="1">
      <c r="B12" s="36">
        <v>8</v>
      </c>
      <c r="C12" s="37" t="str">
        <f>'Program Descriptions'!C12</f>
        <v>Empty</v>
      </c>
      <c r="D12" s="512" t="str">
        <f ca="1">Tables!D209</f>
        <v>-</v>
      </c>
      <c r="E12" s="513" t="str">
        <f ca="1">Tables!E209</f>
        <v>-</v>
      </c>
      <c r="F12" s="512" t="str">
        <f ca="1">Tables!F209</f>
        <v>-</v>
      </c>
      <c r="G12" s="513" t="str">
        <f ca="1">Tables!G209</f>
        <v>-</v>
      </c>
      <c r="H12" s="512" t="str">
        <f ca="1">Tables!H209</f>
        <v>-</v>
      </c>
      <c r="I12" s="513" t="str">
        <f ca="1">Tables!I209</f>
        <v>-</v>
      </c>
    </row>
    <row r="13" spans="2:9" ht="12.75" customHeight="1">
      <c r="B13" s="36">
        <v>9</v>
      </c>
      <c r="C13" s="37" t="str">
        <f>'Program Descriptions'!C13</f>
        <v>Empty</v>
      </c>
      <c r="D13" s="512" t="str">
        <f ca="1">Tables!D210</f>
        <v>-</v>
      </c>
      <c r="E13" s="513" t="str">
        <f ca="1">Tables!E210</f>
        <v>-</v>
      </c>
      <c r="F13" s="512" t="str">
        <f ca="1">Tables!F210</f>
        <v>-</v>
      </c>
      <c r="G13" s="513" t="str">
        <f ca="1">Tables!G210</f>
        <v>-</v>
      </c>
      <c r="H13" s="512" t="str">
        <f ca="1">Tables!H210</f>
        <v>-</v>
      </c>
      <c r="I13" s="513" t="str">
        <f ca="1">Tables!I210</f>
        <v>-</v>
      </c>
    </row>
    <row r="14" spans="2:9" ht="12.75" customHeight="1">
      <c r="B14" s="36">
        <v>10</v>
      </c>
      <c r="C14" s="37" t="str">
        <f>'Program Descriptions'!C14</f>
        <v>Empty</v>
      </c>
      <c r="D14" s="512" t="str">
        <f ca="1">Tables!D211</f>
        <v>-</v>
      </c>
      <c r="E14" s="513" t="str">
        <f ca="1">Tables!E211</f>
        <v>-</v>
      </c>
      <c r="F14" s="512" t="str">
        <f ca="1">Tables!F211</f>
        <v>-</v>
      </c>
      <c r="G14" s="513" t="str">
        <f ca="1">Tables!G211</f>
        <v>-</v>
      </c>
      <c r="H14" s="512" t="str">
        <f ca="1">Tables!H211</f>
        <v>-</v>
      </c>
      <c r="I14" s="513" t="str">
        <f ca="1">Tables!I211</f>
        <v>-</v>
      </c>
    </row>
    <row r="15" spans="2:9" ht="12.75" customHeight="1">
      <c r="B15" s="36">
        <v>11</v>
      </c>
      <c r="C15" s="37" t="str">
        <f>'Program Descriptions'!C15</f>
        <v>Empty</v>
      </c>
      <c r="D15" s="512" t="str">
        <f ca="1">Tables!D212</f>
        <v>-</v>
      </c>
      <c r="E15" s="513" t="str">
        <f ca="1">Tables!E212</f>
        <v>-</v>
      </c>
      <c r="F15" s="512" t="str">
        <f ca="1">Tables!F212</f>
        <v>-</v>
      </c>
      <c r="G15" s="513" t="str">
        <f ca="1">Tables!G212</f>
        <v>-</v>
      </c>
      <c r="H15" s="512" t="str">
        <f ca="1">Tables!H212</f>
        <v>-</v>
      </c>
      <c r="I15" s="513" t="str">
        <f ca="1">Tables!I212</f>
        <v>-</v>
      </c>
    </row>
    <row r="16" spans="2:9" ht="12.75" customHeight="1">
      <c r="B16" s="36">
        <v>12</v>
      </c>
      <c r="C16" s="37" t="str">
        <f>'Program Descriptions'!C16</f>
        <v>Empty</v>
      </c>
      <c r="D16" s="512" t="str">
        <f ca="1">Tables!D213</f>
        <v>-</v>
      </c>
      <c r="E16" s="513" t="str">
        <f ca="1">Tables!E213</f>
        <v>-</v>
      </c>
      <c r="F16" s="512" t="str">
        <f ca="1">Tables!F213</f>
        <v>-</v>
      </c>
      <c r="G16" s="513" t="str">
        <f ca="1">Tables!G213</f>
        <v>-</v>
      </c>
      <c r="H16" s="512" t="str">
        <f ca="1">Tables!H213</f>
        <v>-</v>
      </c>
      <c r="I16" s="513" t="str">
        <f ca="1">Tables!I213</f>
        <v>-</v>
      </c>
    </row>
    <row r="17" spans="2:9" ht="12.75" customHeight="1">
      <c r="B17" s="36">
        <v>13</v>
      </c>
      <c r="C17" s="37" t="str">
        <f>'Program Descriptions'!C17</f>
        <v>Empty</v>
      </c>
      <c r="D17" s="512" t="str">
        <f ca="1">Tables!D214</f>
        <v>-</v>
      </c>
      <c r="E17" s="513" t="str">
        <f ca="1">Tables!E214</f>
        <v>-</v>
      </c>
      <c r="F17" s="512" t="str">
        <f ca="1">Tables!F214</f>
        <v>-</v>
      </c>
      <c r="G17" s="513" t="str">
        <f ca="1">Tables!G214</f>
        <v>-</v>
      </c>
      <c r="H17" s="512" t="str">
        <f ca="1">Tables!H214</f>
        <v>-</v>
      </c>
      <c r="I17" s="513" t="str">
        <f ca="1">Tables!I214</f>
        <v>-</v>
      </c>
    </row>
    <row r="18" spans="2:9" ht="12.75" customHeight="1">
      <c r="B18" s="36">
        <v>14</v>
      </c>
      <c r="C18" s="37" t="str">
        <f>'Program Descriptions'!C18</f>
        <v>Empty</v>
      </c>
      <c r="D18" s="512" t="str">
        <f ca="1">Tables!D215</f>
        <v>-</v>
      </c>
      <c r="E18" s="513" t="str">
        <f ca="1">Tables!E215</f>
        <v>-</v>
      </c>
      <c r="F18" s="512" t="str">
        <f ca="1">Tables!F215</f>
        <v>-</v>
      </c>
      <c r="G18" s="513" t="str">
        <f ca="1">Tables!G215</f>
        <v>-</v>
      </c>
      <c r="H18" s="512" t="str">
        <f ca="1">Tables!H215</f>
        <v>-</v>
      </c>
      <c r="I18" s="513" t="str">
        <f ca="1">Tables!I215</f>
        <v>-</v>
      </c>
    </row>
    <row r="19" spans="2:9" ht="12.75" customHeight="1">
      <c r="B19" s="36">
        <v>15</v>
      </c>
      <c r="C19" s="37" t="str">
        <f>'Program Descriptions'!C19</f>
        <v>Empty</v>
      </c>
      <c r="D19" s="512" t="str">
        <f ca="1">Tables!D216</f>
        <v>-</v>
      </c>
      <c r="E19" s="513" t="str">
        <f ca="1">Tables!E216</f>
        <v>-</v>
      </c>
      <c r="F19" s="512" t="str">
        <f ca="1">Tables!F216</f>
        <v>-</v>
      </c>
      <c r="G19" s="513" t="str">
        <f ca="1">Tables!G216</f>
        <v>-</v>
      </c>
      <c r="H19" s="512" t="str">
        <f ca="1">Tables!H216</f>
        <v>-</v>
      </c>
      <c r="I19" s="513" t="str">
        <f ca="1">Tables!I216</f>
        <v>-</v>
      </c>
    </row>
    <row r="20" spans="2:9" ht="12.75" customHeight="1">
      <c r="B20" s="36">
        <v>16</v>
      </c>
      <c r="C20" s="37" t="str">
        <f>'Program Descriptions'!C20</f>
        <v>Empty</v>
      </c>
      <c r="D20" s="512" t="str">
        <f ca="1">Tables!D217</f>
        <v>-</v>
      </c>
      <c r="E20" s="513" t="str">
        <f ca="1">Tables!E217</f>
        <v>-</v>
      </c>
      <c r="F20" s="512" t="str">
        <f ca="1">Tables!F217</f>
        <v>-</v>
      </c>
      <c r="G20" s="513" t="str">
        <f ca="1">Tables!G217</f>
        <v>-</v>
      </c>
      <c r="H20" s="512" t="str">
        <f ca="1">Tables!H217</f>
        <v>-</v>
      </c>
      <c r="I20" s="513" t="str">
        <f ca="1">Tables!I217</f>
        <v>-</v>
      </c>
    </row>
    <row r="21" spans="2:9" ht="12.75" customHeight="1">
      <c r="B21" s="36">
        <v>17</v>
      </c>
      <c r="C21" s="37" t="str">
        <f>'Program Descriptions'!C21</f>
        <v>Empty</v>
      </c>
      <c r="D21" s="512" t="str">
        <f ca="1">Tables!D218</f>
        <v>-</v>
      </c>
      <c r="E21" s="513" t="str">
        <f ca="1">Tables!E218</f>
        <v>-</v>
      </c>
      <c r="F21" s="512" t="str">
        <f ca="1">Tables!F218</f>
        <v>-</v>
      </c>
      <c r="G21" s="513" t="str">
        <f ca="1">Tables!G218</f>
        <v>-</v>
      </c>
      <c r="H21" s="512" t="str">
        <f ca="1">Tables!H218</f>
        <v>-</v>
      </c>
      <c r="I21" s="513" t="str">
        <f ca="1">Tables!I218</f>
        <v>-</v>
      </c>
    </row>
    <row r="22" spans="2:9" ht="12.75" customHeight="1">
      <c r="B22" s="36">
        <v>18</v>
      </c>
      <c r="C22" s="37" t="str">
        <f>'Program Descriptions'!C22</f>
        <v>Empty</v>
      </c>
      <c r="D22" s="512" t="str">
        <f ca="1">Tables!D219</f>
        <v>-</v>
      </c>
      <c r="E22" s="513" t="str">
        <f ca="1">Tables!E219</f>
        <v>-</v>
      </c>
      <c r="F22" s="512" t="str">
        <f ca="1">Tables!F219</f>
        <v>-</v>
      </c>
      <c r="G22" s="513" t="str">
        <f ca="1">Tables!G219</f>
        <v>-</v>
      </c>
      <c r="H22" s="512" t="str">
        <f ca="1">Tables!H219</f>
        <v>-</v>
      </c>
      <c r="I22" s="513" t="str">
        <f ca="1">Tables!I219</f>
        <v>-</v>
      </c>
    </row>
    <row r="23" spans="2:9" ht="12.75" customHeight="1">
      <c r="B23" s="36">
        <v>19</v>
      </c>
      <c r="C23" s="37" t="str">
        <f>'Program Descriptions'!C23</f>
        <v>Empty</v>
      </c>
      <c r="D23" s="512" t="str">
        <f ca="1">Tables!D220</f>
        <v>-</v>
      </c>
      <c r="E23" s="513" t="str">
        <f ca="1">Tables!E220</f>
        <v>-</v>
      </c>
      <c r="F23" s="512" t="str">
        <f ca="1">Tables!F220</f>
        <v>-</v>
      </c>
      <c r="G23" s="513" t="str">
        <f ca="1">Tables!G220</f>
        <v>-</v>
      </c>
      <c r="H23" s="512" t="str">
        <f ca="1">Tables!H220</f>
        <v>-</v>
      </c>
      <c r="I23" s="513" t="str">
        <f ca="1">Tables!I220</f>
        <v>-</v>
      </c>
    </row>
    <row r="24" spans="2:9" ht="12.75" customHeight="1">
      <c r="B24" s="36">
        <v>20</v>
      </c>
      <c r="C24" s="37" t="str">
        <f>'Program Descriptions'!C24</f>
        <v>Empty</v>
      </c>
      <c r="D24" s="512" t="str">
        <f ca="1">Tables!D221</f>
        <v>-</v>
      </c>
      <c r="E24" s="513" t="str">
        <f ca="1">Tables!E221</f>
        <v>-</v>
      </c>
      <c r="F24" s="512" t="str">
        <f ca="1">Tables!F221</f>
        <v>-</v>
      </c>
      <c r="G24" s="513" t="str">
        <f ca="1">Tables!G221</f>
        <v>-</v>
      </c>
      <c r="H24" s="512" t="str">
        <f ca="1">Tables!H221</f>
        <v>-</v>
      </c>
      <c r="I24" s="513" t="str">
        <f ca="1">Tables!I221</f>
        <v>-</v>
      </c>
    </row>
    <row r="25" spans="2:9" ht="12.75" customHeight="1">
      <c r="B25" s="36">
        <v>21</v>
      </c>
      <c r="C25" s="37" t="str">
        <f>'Program Descriptions'!C25</f>
        <v>Empty</v>
      </c>
      <c r="D25" s="512" t="str">
        <f ca="1">Tables!D222</f>
        <v>-</v>
      </c>
      <c r="E25" s="513" t="str">
        <f ca="1">Tables!E222</f>
        <v>-</v>
      </c>
      <c r="F25" s="512" t="str">
        <f ca="1">Tables!F222</f>
        <v>-</v>
      </c>
      <c r="G25" s="513" t="str">
        <f ca="1">Tables!G222</f>
        <v>-</v>
      </c>
      <c r="H25" s="512" t="str">
        <f ca="1">Tables!H222</f>
        <v>-</v>
      </c>
      <c r="I25" s="513" t="str">
        <f ca="1">Tables!I222</f>
        <v>-</v>
      </c>
    </row>
    <row r="26" spans="2:9" ht="12.75" customHeight="1">
      <c r="B26" s="36">
        <v>22</v>
      </c>
      <c r="C26" s="37" t="str">
        <f>'Program Descriptions'!C26</f>
        <v>Empty</v>
      </c>
      <c r="D26" s="512" t="str">
        <f ca="1">Tables!D223</f>
        <v>-</v>
      </c>
      <c r="E26" s="513" t="str">
        <f ca="1">Tables!E223</f>
        <v>-</v>
      </c>
      <c r="F26" s="512" t="str">
        <f ca="1">Tables!F223</f>
        <v>-</v>
      </c>
      <c r="G26" s="513" t="str">
        <f ca="1">Tables!G223</f>
        <v>-</v>
      </c>
      <c r="H26" s="512" t="str">
        <f ca="1">Tables!H223</f>
        <v>-</v>
      </c>
      <c r="I26" s="513" t="str">
        <f ca="1">Tables!I223</f>
        <v>-</v>
      </c>
    </row>
    <row r="27" spans="2:9" ht="12.75" customHeight="1">
      <c r="B27" s="36">
        <v>23</v>
      </c>
      <c r="C27" s="37" t="str">
        <f>'Program Descriptions'!C27</f>
        <v>Empty</v>
      </c>
      <c r="D27" s="512" t="str">
        <f ca="1">Tables!D224</f>
        <v>-</v>
      </c>
      <c r="E27" s="513" t="str">
        <f ca="1">Tables!E224</f>
        <v>-</v>
      </c>
      <c r="F27" s="512" t="str">
        <f ca="1">Tables!F224</f>
        <v>-</v>
      </c>
      <c r="G27" s="513" t="str">
        <f ca="1">Tables!G224</f>
        <v>-</v>
      </c>
      <c r="H27" s="512" t="str">
        <f ca="1">Tables!H224</f>
        <v>-</v>
      </c>
      <c r="I27" s="513" t="str">
        <f ca="1">Tables!I224</f>
        <v>-</v>
      </c>
    </row>
    <row r="28" spans="2:9" ht="12.75" customHeight="1">
      <c r="B28" s="36">
        <v>24</v>
      </c>
      <c r="C28" s="37" t="str">
        <f>'Program Descriptions'!C28</f>
        <v>Empty</v>
      </c>
      <c r="D28" s="512" t="str">
        <f ca="1">Tables!D225</f>
        <v>-</v>
      </c>
      <c r="E28" s="513" t="str">
        <f ca="1">Tables!E225</f>
        <v>-</v>
      </c>
      <c r="F28" s="512" t="str">
        <f ca="1">Tables!F225</f>
        <v>-</v>
      </c>
      <c r="G28" s="513" t="str">
        <f ca="1">Tables!G225</f>
        <v>-</v>
      </c>
      <c r="H28" s="512" t="str">
        <f ca="1">Tables!H225</f>
        <v>-</v>
      </c>
      <c r="I28" s="513" t="str">
        <f ca="1">Tables!I225</f>
        <v>-</v>
      </c>
    </row>
    <row r="29" spans="2:9" ht="12.75" customHeight="1">
      <c r="B29" s="36">
        <v>25</v>
      </c>
      <c r="C29" s="37" t="str">
        <f>'Program Descriptions'!C29</f>
        <v>Empty</v>
      </c>
      <c r="D29" s="512" t="str">
        <f ca="1">Tables!D226</f>
        <v>-</v>
      </c>
      <c r="E29" s="513" t="str">
        <f ca="1">Tables!E226</f>
        <v>-</v>
      </c>
      <c r="F29" s="512" t="str">
        <f ca="1">Tables!F226</f>
        <v>-</v>
      </c>
      <c r="G29" s="513" t="str">
        <f ca="1">Tables!G226</f>
        <v>-</v>
      </c>
      <c r="H29" s="512" t="str">
        <f ca="1">Tables!H226</f>
        <v>-</v>
      </c>
      <c r="I29" s="513" t="str">
        <f ca="1">Tables!I226</f>
        <v>-</v>
      </c>
    </row>
    <row r="30" spans="2:9" ht="12.75" customHeight="1">
      <c r="B30" s="36">
        <v>26</v>
      </c>
      <c r="C30" s="37" t="str">
        <f>'Program Descriptions'!C30</f>
        <v>Empty</v>
      </c>
      <c r="D30" s="512" t="str">
        <f ca="1">Tables!D227</f>
        <v>-</v>
      </c>
      <c r="E30" s="513" t="str">
        <f ca="1">Tables!E227</f>
        <v>-</v>
      </c>
      <c r="F30" s="512" t="str">
        <f ca="1">Tables!F227</f>
        <v>-</v>
      </c>
      <c r="G30" s="513" t="str">
        <f ca="1">Tables!G227</f>
        <v>-</v>
      </c>
      <c r="H30" s="512" t="str">
        <f ca="1">Tables!H227</f>
        <v>-</v>
      </c>
      <c r="I30" s="513" t="str">
        <f ca="1">Tables!I227</f>
        <v>-</v>
      </c>
    </row>
    <row r="31" spans="2:9" ht="12.75" customHeight="1">
      <c r="B31" s="36">
        <v>27</v>
      </c>
      <c r="C31" s="37" t="str">
        <f>'Program Descriptions'!C31</f>
        <v>Empty</v>
      </c>
      <c r="D31" s="512" t="str">
        <f ca="1">Tables!D228</f>
        <v>-</v>
      </c>
      <c r="E31" s="513" t="str">
        <f ca="1">Tables!E228</f>
        <v>-</v>
      </c>
      <c r="F31" s="512" t="str">
        <f ca="1">Tables!F228</f>
        <v>-</v>
      </c>
      <c r="G31" s="513" t="str">
        <f ca="1">Tables!G228</f>
        <v>-</v>
      </c>
      <c r="H31" s="512" t="str">
        <f ca="1">Tables!H228</f>
        <v>-</v>
      </c>
      <c r="I31" s="513" t="str">
        <f ca="1">Tables!I228</f>
        <v>-</v>
      </c>
    </row>
    <row r="32" spans="2:9" ht="12.75" customHeight="1">
      <c r="B32" s="36">
        <v>28</v>
      </c>
      <c r="C32" s="37" t="str">
        <f>'Program Descriptions'!C32</f>
        <v>Empty</v>
      </c>
      <c r="D32" s="512" t="str">
        <f ca="1">Tables!D229</f>
        <v>-</v>
      </c>
      <c r="E32" s="513" t="str">
        <f ca="1">Tables!E229</f>
        <v>-</v>
      </c>
      <c r="F32" s="512" t="str">
        <f ca="1">Tables!F229</f>
        <v>-</v>
      </c>
      <c r="G32" s="513" t="str">
        <f ca="1">Tables!G229</f>
        <v>-</v>
      </c>
      <c r="H32" s="512" t="str">
        <f ca="1">Tables!H229</f>
        <v>-</v>
      </c>
      <c r="I32" s="513" t="str">
        <f ca="1">Tables!I229</f>
        <v>-</v>
      </c>
    </row>
    <row r="33" spans="2:9" ht="12.75" customHeight="1">
      <c r="B33" s="36">
        <v>29</v>
      </c>
      <c r="C33" s="37" t="str">
        <f>'Program Descriptions'!C33</f>
        <v>Empty</v>
      </c>
      <c r="D33" s="512" t="str">
        <f ca="1">Tables!D230</f>
        <v>-</v>
      </c>
      <c r="E33" s="513" t="str">
        <f ca="1">Tables!E230</f>
        <v>-</v>
      </c>
      <c r="F33" s="512" t="str">
        <f ca="1">Tables!F230</f>
        <v>-</v>
      </c>
      <c r="G33" s="513" t="str">
        <f ca="1">Tables!G230</f>
        <v>-</v>
      </c>
      <c r="H33" s="512" t="str">
        <f ca="1">Tables!H230</f>
        <v>-</v>
      </c>
      <c r="I33" s="513" t="str">
        <f ca="1">Tables!I230</f>
        <v>-</v>
      </c>
    </row>
    <row r="34" spans="2:9" ht="12.75" customHeight="1" thickBot="1">
      <c r="B34" s="36">
        <v>30</v>
      </c>
      <c r="C34" s="37" t="str">
        <f>'Program Descriptions'!C34</f>
        <v>Empty</v>
      </c>
      <c r="D34" s="514" t="str">
        <f ca="1">Tables!D231</f>
        <v>-</v>
      </c>
      <c r="E34" s="515" t="str">
        <f ca="1">Tables!E231</f>
        <v>-</v>
      </c>
      <c r="F34" s="514" t="str">
        <f ca="1">Tables!F231</f>
        <v>-</v>
      </c>
      <c r="G34" s="515" t="str">
        <f ca="1">Tables!G231</f>
        <v>-</v>
      </c>
      <c r="H34" s="514" t="str">
        <f ca="1">Tables!H231</f>
        <v>-</v>
      </c>
      <c r="I34" s="515" t="str">
        <f ca="1">Tables!I231</f>
        <v>-</v>
      </c>
    </row>
    <row r="35" spans="2:9" ht="12.75" customHeight="1">
      <c r="B35" s="87"/>
      <c r="C35" s="90" t="s">
        <v>27</v>
      </c>
      <c r="D35" s="46">
        <f ca="1">SUM(D5:D34)</f>
        <v>80000</v>
      </c>
      <c r="E35" s="46">
        <f ca="1">SUM(E5:E34)</f>
        <v>90000</v>
      </c>
      <c r="F35" s="46">
        <f ca="1">SUM(F5:F34)</f>
        <v>100000</v>
      </c>
      <c r="G35" s="46">
        <f ca="1">SUM(G5:G34)</f>
        <v>105000</v>
      </c>
      <c r="H35" s="313">
        <f ca="1">IF(ISERROR((F35-D35)/D35),"",(F35-D35)/D35)</f>
        <v>0.25</v>
      </c>
      <c r="I35" s="313">
        <f t="shared" ref="I35" ca="1" si="0">IF(ISERROR((G35-E35)/E35),"",(G35-E35)/E35)</f>
        <v>0.16666666666666666</v>
      </c>
    </row>
    <row r="36" spans="2:9" ht="12.75" customHeight="1" thickBot="1">
      <c r="B36" s="87"/>
      <c r="C36" s="425"/>
      <c r="D36" s="33"/>
      <c r="E36" s="33"/>
      <c r="F36" s="33"/>
      <c r="G36" s="33"/>
      <c r="H36" s="33"/>
      <c r="I36" s="33"/>
    </row>
    <row r="37" spans="2:9" ht="12.75" customHeight="1" thickBot="1">
      <c r="B37" s="87"/>
      <c r="C37" s="425"/>
      <c r="D37" s="1183" t="s">
        <v>304</v>
      </c>
      <c r="E37" s="1184"/>
      <c r="F37" s="1184"/>
      <c r="G37" s="1184"/>
      <c r="H37" s="1184"/>
      <c r="I37" s="1185"/>
    </row>
    <row r="38" spans="2:9" ht="12.75" customHeight="1" thickBot="1">
      <c r="B38" s="87"/>
      <c r="C38" s="425"/>
      <c r="D38" s="1340">
        <f>D3</f>
        <v>2013</v>
      </c>
      <c r="E38" s="1341"/>
      <c r="F38" s="1342"/>
      <c r="G38" s="1340">
        <f>F3</f>
        <v>2014</v>
      </c>
      <c r="H38" s="1341"/>
      <c r="I38" s="1342"/>
    </row>
    <row r="39" spans="2:9" ht="12.75" customHeight="1" thickBot="1">
      <c r="B39" s="87"/>
      <c r="C39" s="86" t="str">
        <f>"Annual Energy Savings ("&amp;Titles!F13&amp;")"</f>
        <v>Annual Energy Savings (MWh)</v>
      </c>
      <c r="D39" s="510" t="s">
        <v>60</v>
      </c>
      <c r="E39" s="510" t="s">
        <v>325</v>
      </c>
      <c r="F39" s="511" t="s">
        <v>61</v>
      </c>
      <c r="G39" s="510" t="s">
        <v>60</v>
      </c>
      <c r="H39" s="510" t="s">
        <v>325</v>
      </c>
      <c r="I39" s="511" t="s">
        <v>61</v>
      </c>
    </row>
    <row r="40" spans="2:9" ht="12.75" customHeight="1">
      <c r="B40" s="36">
        <v>1</v>
      </c>
      <c r="C40" s="425" t="str">
        <f t="shared" ref="C40:C69" si="1">C5</f>
        <v>Residential New Construction (example)</v>
      </c>
      <c r="D40" s="170">
        <f ca="1">Tables!H202</f>
        <v>230</v>
      </c>
      <c r="E40" s="171">
        <f ca="1">Tables!I202</f>
        <v>250</v>
      </c>
      <c r="F40" s="170">
        <f ca="1">Tables!J202</f>
        <v>200</v>
      </c>
      <c r="G40" s="171">
        <f ca="1">Tables!K202</f>
        <v>250</v>
      </c>
      <c r="H40" s="170">
        <f ca="1">Tables!L202</f>
        <v>253</v>
      </c>
      <c r="I40" s="171">
        <f ca="1">Tables!M202</f>
        <v>220</v>
      </c>
    </row>
    <row r="41" spans="2:9" ht="12.75" customHeight="1">
      <c r="B41" s="36">
        <v>2</v>
      </c>
      <c r="C41" s="425" t="str">
        <f t="shared" si="1"/>
        <v>Residential Whole Home Retrofit</v>
      </c>
      <c r="D41" s="512">
        <f ca="1">Tables!H203</f>
        <v>0</v>
      </c>
      <c r="E41" s="513">
        <f ca="1">Tables!I203</f>
        <v>0</v>
      </c>
      <c r="F41" s="512">
        <f ca="1">Tables!J203</f>
        <v>0</v>
      </c>
      <c r="G41" s="513">
        <f ca="1">Tables!K203</f>
        <v>0</v>
      </c>
      <c r="H41" s="512">
        <f ca="1">Tables!L203</f>
        <v>0</v>
      </c>
      <c r="I41" s="513">
        <f ca="1">Tables!M203</f>
        <v>0</v>
      </c>
    </row>
    <row r="42" spans="2:9" ht="12.75" customHeight="1">
      <c r="B42" s="36">
        <v>3</v>
      </c>
      <c r="C42" s="425" t="str">
        <f t="shared" si="1"/>
        <v>C&amp;I Prescriptive</v>
      </c>
      <c r="D42" s="512">
        <f ca="1">Tables!H204</f>
        <v>0</v>
      </c>
      <c r="E42" s="513">
        <f ca="1">Tables!I204</f>
        <v>0</v>
      </c>
      <c r="F42" s="512">
        <f ca="1">Tables!J204</f>
        <v>0</v>
      </c>
      <c r="G42" s="513">
        <f ca="1">Tables!K204</f>
        <v>0</v>
      </c>
      <c r="H42" s="512">
        <f ca="1">Tables!L204</f>
        <v>0</v>
      </c>
      <c r="I42" s="513">
        <f ca="1">Tables!M204</f>
        <v>0</v>
      </c>
    </row>
    <row r="43" spans="2:9" ht="12.75" customHeight="1">
      <c r="B43" s="36">
        <v>4</v>
      </c>
      <c r="C43" s="425" t="str">
        <f t="shared" si="1"/>
        <v>Empty</v>
      </c>
      <c r="D43" s="512" t="str">
        <f ca="1">Tables!H205</f>
        <v>-</v>
      </c>
      <c r="E43" s="513" t="str">
        <f ca="1">Tables!I205</f>
        <v>-</v>
      </c>
      <c r="F43" s="512" t="str">
        <f ca="1">Tables!J205</f>
        <v>-</v>
      </c>
      <c r="G43" s="513" t="str">
        <f ca="1">Tables!K205</f>
        <v>-</v>
      </c>
      <c r="H43" s="512" t="str">
        <f ca="1">Tables!L205</f>
        <v>-</v>
      </c>
      <c r="I43" s="513" t="str">
        <f ca="1">Tables!M205</f>
        <v>-</v>
      </c>
    </row>
    <row r="44" spans="2:9" ht="12.75" customHeight="1">
      <c r="B44" s="36">
        <v>5</v>
      </c>
      <c r="C44" s="425" t="str">
        <f t="shared" si="1"/>
        <v>Empty</v>
      </c>
      <c r="D44" s="512" t="str">
        <f ca="1">Tables!H206</f>
        <v>-</v>
      </c>
      <c r="E44" s="513" t="str">
        <f ca="1">Tables!I206</f>
        <v>-</v>
      </c>
      <c r="F44" s="512" t="str">
        <f ca="1">Tables!J206</f>
        <v>-</v>
      </c>
      <c r="G44" s="513" t="str">
        <f ca="1">Tables!K206</f>
        <v>-</v>
      </c>
      <c r="H44" s="512" t="str">
        <f ca="1">Tables!L206</f>
        <v>-</v>
      </c>
      <c r="I44" s="513" t="str">
        <f ca="1">Tables!M206</f>
        <v>-</v>
      </c>
    </row>
    <row r="45" spans="2:9" ht="12.75" customHeight="1">
      <c r="B45" s="36">
        <v>6</v>
      </c>
      <c r="C45" s="425" t="str">
        <f t="shared" si="1"/>
        <v>Empty</v>
      </c>
      <c r="D45" s="512" t="str">
        <f ca="1">Tables!H207</f>
        <v>-</v>
      </c>
      <c r="E45" s="513" t="str">
        <f ca="1">Tables!I207</f>
        <v>-</v>
      </c>
      <c r="F45" s="512" t="str">
        <f ca="1">Tables!J207</f>
        <v>-</v>
      </c>
      <c r="G45" s="513" t="str">
        <f ca="1">Tables!K207</f>
        <v>-</v>
      </c>
      <c r="H45" s="512" t="str">
        <f ca="1">Tables!L207</f>
        <v>-</v>
      </c>
      <c r="I45" s="513" t="str">
        <f ca="1">Tables!M207</f>
        <v>-</v>
      </c>
    </row>
    <row r="46" spans="2:9" ht="12.75" customHeight="1">
      <c r="B46" s="36">
        <v>7</v>
      </c>
      <c r="C46" s="425" t="str">
        <f t="shared" si="1"/>
        <v>Empty</v>
      </c>
      <c r="D46" s="512" t="str">
        <f ca="1">Tables!H208</f>
        <v>-</v>
      </c>
      <c r="E46" s="513" t="str">
        <f ca="1">Tables!I208</f>
        <v>-</v>
      </c>
      <c r="F46" s="512" t="str">
        <f ca="1">Tables!J208</f>
        <v>-</v>
      </c>
      <c r="G46" s="513" t="str">
        <f ca="1">Tables!K208</f>
        <v>-</v>
      </c>
      <c r="H46" s="512" t="str">
        <f ca="1">Tables!L208</f>
        <v>-</v>
      </c>
      <c r="I46" s="513" t="str">
        <f ca="1">Tables!M208</f>
        <v>-</v>
      </c>
    </row>
    <row r="47" spans="2:9" ht="12.75" customHeight="1">
      <c r="B47" s="36">
        <v>8</v>
      </c>
      <c r="C47" s="425" t="str">
        <f t="shared" si="1"/>
        <v>Empty</v>
      </c>
      <c r="D47" s="512" t="str">
        <f ca="1">Tables!H209</f>
        <v>-</v>
      </c>
      <c r="E47" s="513" t="str">
        <f ca="1">Tables!I209</f>
        <v>-</v>
      </c>
      <c r="F47" s="512" t="str">
        <f ca="1">Tables!J209</f>
        <v>-</v>
      </c>
      <c r="G47" s="513" t="str">
        <f ca="1">Tables!K209</f>
        <v>-</v>
      </c>
      <c r="H47" s="512" t="str">
        <f ca="1">Tables!L209</f>
        <v>-</v>
      </c>
      <c r="I47" s="513" t="str">
        <f ca="1">Tables!M209</f>
        <v>-</v>
      </c>
    </row>
    <row r="48" spans="2:9" ht="12.75" customHeight="1">
      <c r="B48" s="36">
        <v>9</v>
      </c>
      <c r="C48" s="425" t="str">
        <f t="shared" si="1"/>
        <v>Empty</v>
      </c>
      <c r="D48" s="512" t="str">
        <f ca="1">Tables!H210</f>
        <v>-</v>
      </c>
      <c r="E48" s="513" t="str">
        <f ca="1">Tables!I210</f>
        <v>-</v>
      </c>
      <c r="F48" s="512" t="str">
        <f ca="1">Tables!J210</f>
        <v>-</v>
      </c>
      <c r="G48" s="513" t="str">
        <f ca="1">Tables!K210</f>
        <v>-</v>
      </c>
      <c r="H48" s="512" t="str">
        <f ca="1">Tables!L210</f>
        <v>-</v>
      </c>
      <c r="I48" s="513" t="str">
        <f ca="1">Tables!M210</f>
        <v>-</v>
      </c>
    </row>
    <row r="49" spans="2:9" ht="12.75" customHeight="1">
      <c r="B49" s="36">
        <v>10</v>
      </c>
      <c r="C49" s="425" t="str">
        <f t="shared" si="1"/>
        <v>Empty</v>
      </c>
      <c r="D49" s="512" t="str">
        <f ca="1">Tables!H211</f>
        <v>-</v>
      </c>
      <c r="E49" s="513" t="str">
        <f ca="1">Tables!I211</f>
        <v>-</v>
      </c>
      <c r="F49" s="512" t="str">
        <f ca="1">Tables!J211</f>
        <v>-</v>
      </c>
      <c r="G49" s="513" t="str">
        <f ca="1">Tables!K211</f>
        <v>-</v>
      </c>
      <c r="H49" s="512" t="str">
        <f ca="1">Tables!L211</f>
        <v>-</v>
      </c>
      <c r="I49" s="513" t="str">
        <f ca="1">Tables!M211</f>
        <v>-</v>
      </c>
    </row>
    <row r="50" spans="2:9" ht="12.75" customHeight="1">
      <c r="B50" s="36">
        <v>11</v>
      </c>
      <c r="C50" s="425" t="str">
        <f t="shared" si="1"/>
        <v>Empty</v>
      </c>
      <c r="D50" s="512" t="str">
        <f ca="1">Tables!H212</f>
        <v>-</v>
      </c>
      <c r="E50" s="513" t="str">
        <f ca="1">Tables!I212</f>
        <v>-</v>
      </c>
      <c r="F50" s="512" t="str">
        <f ca="1">Tables!J212</f>
        <v>-</v>
      </c>
      <c r="G50" s="513" t="str">
        <f ca="1">Tables!K212</f>
        <v>-</v>
      </c>
      <c r="H50" s="512" t="str">
        <f ca="1">Tables!L212</f>
        <v>-</v>
      </c>
      <c r="I50" s="513" t="str">
        <f ca="1">Tables!M212</f>
        <v>-</v>
      </c>
    </row>
    <row r="51" spans="2:9" ht="12.75" customHeight="1">
      <c r="B51" s="36">
        <v>12</v>
      </c>
      <c r="C51" s="425" t="str">
        <f t="shared" si="1"/>
        <v>Empty</v>
      </c>
      <c r="D51" s="512" t="str">
        <f ca="1">Tables!H213</f>
        <v>-</v>
      </c>
      <c r="E51" s="513" t="str">
        <f ca="1">Tables!I213</f>
        <v>-</v>
      </c>
      <c r="F51" s="512" t="str">
        <f ca="1">Tables!J213</f>
        <v>-</v>
      </c>
      <c r="G51" s="513" t="str">
        <f ca="1">Tables!K213</f>
        <v>-</v>
      </c>
      <c r="H51" s="512" t="str">
        <f ca="1">Tables!L213</f>
        <v>-</v>
      </c>
      <c r="I51" s="513" t="str">
        <f ca="1">Tables!M213</f>
        <v>-</v>
      </c>
    </row>
    <row r="52" spans="2:9" ht="12.75" customHeight="1">
      <c r="B52" s="36">
        <v>13</v>
      </c>
      <c r="C52" s="425" t="str">
        <f t="shared" si="1"/>
        <v>Empty</v>
      </c>
      <c r="D52" s="512" t="str">
        <f ca="1">Tables!H214</f>
        <v>-</v>
      </c>
      <c r="E52" s="513" t="str">
        <f ca="1">Tables!I214</f>
        <v>-</v>
      </c>
      <c r="F52" s="512" t="str">
        <f ca="1">Tables!J214</f>
        <v>-</v>
      </c>
      <c r="G52" s="513" t="str">
        <f ca="1">Tables!K214</f>
        <v>-</v>
      </c>
      <c r="H52" s="512" t="str">
        <f ca="1">Tables!L214</f>
        <v>-</v>
      </c>
      <c r="I52" s="513" t="str">
        <f ca="1">Tables!M214</f>
        <v>-</v>
      </c>
    </row>
    <row r="53" spans="2:9" ht="12.75" customHeight="1">
      <c r="B53" s="36">
        <v>14</v>
      </c>
      <c r="C53" s="425" t="str">
        <f t="shared" si="1"/>
        <v>Empty</v>
      </c>
      <c r="D53" s="512" t="str">
        <f ca="1">Tables!H215</f>
        <v>-</v>
      </c>
      <c r="E53" s="513" t="str">
        <f ca="1">Tables!I215</f>
        <v>-</v>
      </c>
      <c r="F53" s="512" t="str">
        <f ca="1">Tables!J215</f>
        <v>-</v>
      </c>
      <c r="G53" s="513" t="str">
        <f ca="1">Tables!K215</f>
        <v>-</v>
      </c>
      <c r="H53" s="512" t="str">
        <f ca="1">Tables!L215</f>
        <v>-</v>
      </c>
      <c r="I53" s="513" t="str">
        <f ca="1">Tables!M215</f>
        <v>-</v>
      </c>
    </row>
    <row r="54" spans="2:9" ht="12.75" customHeight="1">
      <c r="B54" s="36">
        <v>15</v>
      </c>
      <c r="C54" s="425" t="str">
        <f t="shared" si="1"/>
        <v>Empty</v>
      </c>
      <c r="D54" s="512" t="str">
        <f ca="1">Tables!H216</f>
        <v>-</v>
      </c>
      <c r="E54" s="513" t="str">
        <f ca="1">Tables!I216</f>
        <v>-</v>
      </c>
      <c r="F54" s="512" t="str">
        <f ca="1">Tables!J216</f>
        <v>-</v>
      </c>
      <c r="G54" s="513" t="str">
        <f ca="1">Tables!K216</f>
        <v>-</v>
      </c>
      <c r="H54" s="512" t="str">
        <f ca="1">Tables!L216</f>
        <v>-</v>
      </c>
      <c r="I54" s="513" t="str">
        <f ca="1">Tables!M216</f>
        <v>-</v>
      </c>
    </row>
    <row r="55" spans="2:9" ht="12.75" customHeight="1">
      <c r="B55" s="36">
        <v>16</v>
      </c>
      <c r="C55" s="425" t="str">
        <f t="shared" si="1"/>
        <v>Empty</v>
      </c>
      <c r="D55" s="512" t="str">
        <f ca="1">Tables!H217</f>
        <v>-</v>
      </c>
      <c r="E55" s="513" t="str">
        <f ca="1">Tables!I217</f>
        <v>-</v>
      </c>
      <c r="F55" s="512" t="str">
        <f ca="1">Tables!J217</f>
        <v>-</v>
      </c>
      <c r="G55" s="513" t="str">
        <f ca="1">Tables!K217</f>
        <v>-</v>
      </c>
      <c r="H55" s="512" t="str">
        <f ca="1">Tables!L217</f>
        <v>-</v>
      </c>
      <c r="I55" s="513" t="str">
        <f ca="1">Tables!M217</f>
        <v>-</v>
      </c>
    </row>
    <row r="56" spans="2:9" ht="12.75" customHeight="1">
      <c r="B56" s="36">
        <v>17</v>
      </c>
      <c r="C56" s="425" t="str">
        <f t="shared" si="1"/>
        <v>Empty</v>
      </c>
      <c r="D56" s="512" t="str">
        <f ca="1">Tables!H218</f>
        <v>-</v>
      </c>
      <c r="E56" s="513" t="str">
        <f ca="1">Tables!I218</f>
        <v>-</v>
      </c>
      <c r="F56" s="512" t="str">
        <f ca="1">Tables!J218</f>
        <v>-</v>
      </c>
      <c r="G56" s="513" t="str">
        <f ca="1">Tables!K218</f>
        <v>-</v>
      </c>
      <c r="H56" s="512" t="str">
        <f ca="1">Tables!L218</f>
        <v>-</v>
      </c>
      <c r="I56" s="513" t="str">
        <f ca="1">Tables!M218</f>
        <v>-</v>
      </c>
    </row>
    <row r="57" spans="2:9" ht="12.75" customHeight="1">
      <c r="B57" s="36">
        <v>18</v>
      </c>
      <c r="C57" s="425" t="str">
        <f t="shared" si="1"/>
        <v>Empty</v>
      </c>
      <c r="D57" s="512" t="str">
        <f ca="1">Tables!H219</f>
        <v>-</v>
      </c>
      <c r="E57" s="513" t="str">
        <f ca="1">Tables!I219</f>
        <v>-</v>
      </c>
      <c r="F57" s="512" t="str">
        <f ca="1">Tables!J219</f>
        <v>-</v>
      </c>
      <c r="G57" s="513" t="str">
        <f ca="1">Tables!K219</f>
        <v>-</v>
      </c>
      <c r="H57" s="512" t="str">
        <f ca="1">Tables!L219</f>
        <v>-</v>
      </c>
      <c r="I57" s="513" t="str">
        <f ca="1">Tables!M219</f>
        <v>-</v>
      </c>
    </row>
    <row r="58" spans="2:9" ht="12.75" customHeight="1">
      <c r="B58" s="36">
        <v>19</v>
      </c>
      <c r="C58" s="425" t="str">
        <f t="shared" si="1"/>
        <v>Empty</v>
      </c>
      <c r="D58" s="512" t="str">
        <f ca="1">Tables!H220</f>
        <v>-</v>
      </c>
      <c r="E58" s="513" t="str">
        <f ca="1">Tables!I220</f>
        <v>-</v>
      </c>
      <c r="F58" s="512" t="str">
        <f ca="1">Tables!J220</f>
        <v>-</v>
      </c>
      <c r="G58" s="513" t="str">
        <f ca="1">Tables!K220</f>
        <v>-</v>
      </c>
      <c r="H58" s="512" t="str">
        <f ca="1">Tables!L220</f>
        <v>-</v>
      </c>
      <c r="I58" s="513" t="str">
        <f ca="1">Tables!M220</f>
        <v>-</v>
      </c>
    </row>
    <row r="59" spans="2:9" ht="12.75" customHeight="1">
      <c r="B59" s="36">
        <v>20</v>
      </c>
      <c r="C59" s="425" t="str">
        <f t="shared" si="1"/>
        <v>Empty</v>
      </c>
      <c r="D59" s="512" t="str">
        <f ca="1">Tables!H221</f>
        <v>-</v>
      </c>
      <c r="E59" s="513" t="str">
        <f ca="1">Tables!I221</f>
        <v>-</v>
      </c>
      <c r="F59" s="512" t="str">
        <f ca="1">Tables!J221</f>
        <v>-</v>
      </c>
      <c r="G59" s="513" t="str">
        <f ca="1">Tables!K221</f>
        <v>-</v>
      </c>
      <c r="H59" s="512" t="str">
        <f ca="1">Tables!L221</f>
        <v>-</v>
      </c>
      <c r="I59" s="513" t="str">
        <f ca="1">Tables!M221</f>
        <v>-</v>
      </c>
    </row>
    <row r="60" spans="2:9" ht="12.75" customHeight="1">
      <c r="B60" s="36">
        <v>21</v>
      </c>
      <c r="C60" s="425" t="str">
        <f t="shared" si="1"/>
        <v>Empty</v>
      </c>
      <c r="D60" s="512" t="str">
        <f ca="1">Tables!H222</f>
        <v>-</v>
      </c>
      <c r="E60" s="513" t="str">
        <f ca="1">Tables!I222</f>
        <v>-</v>
      </c>
      <c r="F60" s="512" t="str">
        <f ca="1">Tables!J222</f>
        <v>-</v>
      </c>
      <c r="G60" s="513" t="str">
        <f ca="1">Tables!K222</f>
        <v>-</v>
      </c>
      <c r="H60" s="512" t="str">
        <f ca="1">Tables!L222</f>
        <v>-</v>
      </c>
      <c r="I60" s="513" t="str">
        <f ca="1">Tables!M222</f>
        <v>-</v>
      </c>
    </row>
    <row r="61" spans="2:9" ht="12.75" customHeight="1">
      <c r="B61" s="36">
        <v>22</v>
      </c>
      <c r="C61" s="425" t="str">
        <f t="shared" si="1"/>
        <v>Empty</v>
      </c>
      <c r="D61" s="512" t="str">
        <f ca="1">Tables!H223</f>
        <v>-</v>
      </c>
      <c r="E61" s="513" t="str">
        <f ca="1">Tables!I223</f>
        <v>-</v>
      </c>
      <c r="F61" s="512" t="str">
        <f ca="1">Tables!J223</f>
        <v>-</v>
      </c>
      <c r="G61" s="513" t="str">
        <f ca="1">Tables!K223</f>
        <v>-</v>
      </c>
      <c r="H61" s="512" t="str">
        <f ca="1">Tables!L223</f>
        <v>-</v>
      </c>
      <c r="I61" s="513" t="str">
        <f ca="1">Tables!M223</f>
        <v>-</v>
      </c>
    </row>
    <row r="62" spans="2:9" ht="12.75" customHeight="1">
      <c r="B62" s="36">
        <v>23</v>
      </c>
      <c r="C62" s="425" t="str">
        <f t="shared" si="1"/>
        <v>Empty</v>
      </c>
      <c r="D62" s="512" t="str">
        <f ca="1">Tables!H224</f>
        <v>-</v>
      </c>
      <c r="E62" s="513" t="str">
        <f ca="1">Tables!I224</f>
        <v>-</v>
      </c>
      <c r="F62" s="512" t="str">
        <f ca="1">Tables!J224</f>
        <v>-</v>
      </c>
      <c r="G62" s="513" t="str">
        <f ca="1">Tables!K224</f>
        <v>-</v>
      </c>
      <c r="H62" s="512" t="str">
        <f ca="1">Tables!L224</f>
        <v>-</v>
      </c>
      <c r="I62" s="513" t="str">
        <f ca="1">Tables!M224</f>
        <v>-</v>
      </c>
    </row>
    <row r="63" spans="2:9" ht="12.75" customHeight="1">
      <c r="B63" s="36">
        <v>24</v>
      </c>
      <c r="C63" s="425" t="str">
        <f t="shared" si="1"/>
        <v>Empty</v>
      </c>
      <c r="D63" s="512" t="str">
        <f ca="1">Tables!H225</f>
        <v>-</v>
      </c>
      <c r="E63" s="513" t="str">
        <f ca="1">Tables!I225</f>
        <v>-</v>
      </c>
      <c r="F63" s="512" t="str">
        <f ca="1">Tables!J225</f>
        <v>-</v>
      </c>
      <c r="G63" s="513" t="str">
        <f ca="1">Tables!K225</f>
        <v>-</v>
      </c>
      <c r="H63" s="512" t="str">
        <f ca="1">Tables!L225</f>
        <v>-</v>
      </c>
      <c r="I63" s="513" t="str">
        <f ca="1">Tables!M225</f>
        <v>-</v>
      </c>
    </row>
    <row r="64" spans="2:9" ht="12.75" customHeight="1">
      <c r="B64" s="36">
        <v>25</v>
      </c>
      <c r="C64" s="425" t="str">
        <f t="shared" si="1"/>
        <v>Empty</v>
      </c>
      <c r="D64" s="512" t="str">
        <f ca="1">Tables!H226</f>
        <v>-</v>
      </c>
      <c r="E64" s="513" t="str">
        <f ca="1">Tables!I226</f>
        <v>-</v>
      </c>
      <c r="F64" s="512" t="str">
        <f ca="1">Tables!J226</f>
        <v>-</v>
      </c>
      <c r="G64" s="513" t="str">
        <f ca="1">Tables!K226</f>
        <v>-</v>
      </c>
      <c r="H64" s="512" t="str">
        <f ca="1">Tables!L226</f>
        <v>-</v>
      </c>
      <c r="I64" s="513" t="str">
        <f ca="1">Tables!M226</f>
        <v>-</v>
      </c>
    </row>
    <row r="65" spans="2:9" ht="12.75" customHeight="1">
      <c r="B65" s="36">
        <v>26</v>
      </c>
      <c r="C65" s="425" t="str">
        <f t="shared" si="1"/>
        <v>Empty</v>
      </c>
      <c r="D65" s="512" t="str">
        <f ca="1">Tables!H227</f>
        <v>-</v>
      </c>
      <c r="E65" s="513" t="str">
        <f ca="1">Tables!I227</f>
        <v>-</v>
      </c>
      <c r="F65" s="512" t="str">
        <f ca="1">Tables!J227</f>
        <v>-</v>
      </c>
      <c r="G65" s="513" t="str">
        <f ca="1">Tables!K227</f>
        <v>-</v>
      </c>
      <c r="H65" s="512" t="str">
        <f ca="1">Tables!L227</f>
        <v>-</v>
      </c>
      <c r="I65" s="513" t="str">
        <f ca="1">Tables!M227</f>
        <v>-</v>
      </c>
    </row>
    <row r="66" spans="2:9" ht="12.75" customHeight="1">
      <c r="B66" s="36">
        <v>27</v>
      </c>
      <c r="C66" s="425" t="str">
        <f t="shared" si="1"/>
        <v>Empty</v>
      </c>
      <c r="D66" s="512" t="str">
        <f ca="1">Tables!H228</f>
        <v>-</v>
      </c>
      <c r="E66" s="513" t="str">
        <f ca="1">Tables!I228</f>
        <v>-</v>
      </c>
      <c r="F66" s="512" t="str">
        <f ca="1">Tables!J228</f>
        <v>-</v>
      </c>
      <c r="G66" s="513" t="str">
        <f ca="1">Tables!K228</f>
        <v>-</v>
      </c>
      <c r="H66" s="512" t="str">
        <f ca="1">Tables!L228</f>
        <v>-</v>
      </c>
      <c r="I66" s="513" t="str">
        <f ca="1">Tables!M228</f>
        <v>-</v>
      </c>
    </row>
    <row r="67" spans="2:9" ht="12.75" customHeight="1">
      <c r="B67" s="36">
        <v>28</v>
      </c>
      <c r="C67" s="425" t="str">
        <f t="shared" si="1"/>
        <v>Empty</v>
      </c>
      <c r="D67" s="512" t="str">
        <f ca="1">Tables!H229</f>
        <v>-</v>
      </c>
      <c r="E67" s="513" t="str">
        <f ca="1">Tables!I229</f>
        <v>-</v>
      </c>
      <c r="F67" s="512" t="str">
        <f ca="1">Tables!J229</f>
        <v>-</v>
      </c>
      <c r="G67" s="513" t="str">
        <f ca="1">Tables!K229</f>
        <v>-</v>
      </c>
      <c r="H67" s="512" t="str">
        <f ca="1">Tables!L229</f>
        <v>-</v>
      </c>
      <c r="I67" s="513" t="str">
        <f ca="1">Tables!M229</f>
        <v>-</v>
      </c>
    </row>
    <row r="68" spans="2:9" ht="12.75" customHeight="1">
      <c r="B68" s="36">
        <v>29</v>
      </c>
      <c r="C68" s="425" t="str">
        <f t="shared" si="1"/>
        <v>Empty</v>
      </c>
      <c r="D68" s="512" t="str">
        <f ca="1">Tables!H230</f>
        <v>-</v>
      </c>
      <c r="E68" s="513" t="str">
        <f ca="1">Tables!I230</f>
        <v>-</v>
      </c>
      <c r="F68" s="512" t="str">
        <f ca="1">Tables!J230</f>
        <v>-</v>
      </c>
      <c r="G68" s="513" t="str">
        <f ca="1">Tables!K230</f>
        <v>-</v>
      </c>
      <c r="H68" s="512" t="str">
        <f ca="1">Tables!L230</f>
        <v>-</v>
      </c>
      <c r="I68" s="513" t="str">
        <f ca="1">Tables!M230</f>
        <v>-</v>
      </c>
    </row>
    <row r="69" spans="2:9" ht="12.75" customHeight="1" thickBot="1">
      <c r="B69" s="36">
        <v>30</v>
      </c>
      <c r="C69" s="425" t="str">
        <f t="shared" si="1"/>
        <v>Empty</v>
      </c>
      <c r="D69" s="514" t="str">
        <f ca="1">Tables!H231</f>
        <v>-</v>
      </c>
      <c r="E69" s="515" t="str">
        <f ca="1">Tables!I231</f>
        <v>-</v>
      </c>
      <c r="F69" s="514" t="str">
        <f ca="1">Tables!J231</f>
        <v>-</v>
      </c>
      <c r="G69" s="515" t="str">
        <f ca="1">Tables!K231</f>
        <v>-</v>
      </c>
      <c r="H69" s="514" t="str">
        <f ca="1">Tables!L231</f>
        <v>-</v>
      </c>
      <c r="I69" s="515" t="str">
        <f ca="1">Tables!M231</f>
        <v>-</v>
      </c>
    </row>
    <row r="70" spans="2:9" ht="12.75" customHeight="1">
      <c r="B70" s="87"/>
      <c r="C70" s="90" t="s">
        <v>27</v>
      </c>
      <c r="D70" s="96">
        <f t="shared" ref="D70:I70" ca="1" si="2">SUM(D40:D69)</f>
        <v>230</v>
      </c>
      <c r="E70" s="96">
        <f t="shared" ca="1" si="2"/>
        <v>250</v>
      </c>
      <c r="F70" s="96">
        <f t="shared" ca="1" si="2"/>
        <v>200</v>
      </c>
      <c r="G70" s="96">
        <f t="shared" ca="1" si="2"/>
        <v>250</v>
      </c>
      <c r="H70" s="96">
        <f t="shared" ca="1" si="2"/>
        <v>253</v>
      </c>
      <c r="I70" s="96">
        <f t="shared" ca="1" si="2"/>
        <v>220</v>
      </c>
    </row>
    <row r="71" spans="2:9" ht="12.75" customHeight="1" thickBot="1">
      <c r="B71" s="87"/>
      <c r="C71" s="1191" t="s">
        <v>673</v>
      </c>
      <c r="D71" s="1191"/>
      <c r="E71" s="1191"/>
      <c r="F71" s="1191"/>
      <c r="G71" s="666" t="str">
        <f>IF(Site_or_SitePlusLosses=1,"site",IF(Site_or_SitePlusLosses=2,"site plus T&amp;D losses between the site and power plant","Did not answer the question"))</f>
        <v>site</v>
      </c>
      <c r="H71" s="666" t="str">
        <f>IF(Naturally_Occurring=1,"The reported gross savings values account for naturally occuring energy savings",IF(Naturally_Occurring=0,"The reported gross savings values do not account for naturally occuring energy savings",""))</f>
        <v/>
      </c>
      <c r="I71" s="33"/>
    </row>
    <row r="72" spans="2:9" ht="12.75" customHeight="1" thickBot="1">
      <c r="B72" s="87"/>
      <c r="C72" s="425"/>
      <c r="D72" s="1183" t="s">
        <v>304</v>
      </c>
      <c r="E72" s="1184"/>
      <c r="F72" s="1184"/>
      <c r="G72" s="1184"/>
      <c r="H72" s="1184"/>
      <c r="I72" s="1185"/>
    </row>
    <row r="73" spans="2:9" ht="12.75" customHeight="1" thickBot="1">
      <c r="B73" s="87"/>
      <c r="C73" s="425"/>
      <c r="D73" s="1340">
        <f>D38</f>
        <v>2013</v>
      </c>
      <c r="E73" s="1341"/>
      <c r="F73" s="1342"/>
      <c r="G73" s="1340">
        <f t="shared" ref="G73" si="3">G38</f>
        <v>2014</v>
      </c>
      <c r="H73" s="1341"/>
      <c r="I73" s="1342"/>
    </row>
    <row r="74" spans="2:9" ht="12.75" customHeight="1" thickBot="1">
      <c r="B74" s="87"/>
      <c r="C74" s="86" t="str">
        <f>"Annual Demand Savings ("&amp;Titles!F12&amp;")"</f>
        <v>Annual Demand Savings (MW)</v>
      </c>
      <c r="D74" s="510" t="s">
        <v>60</v>
      </c>
      <c r="E74" s="510" t="s">
        <v>325</v>
      </c>
      <c r="F74" s="511" t="s">
        <v>61</v>
      </c>
      <c r="G74" s="510" t="s">
        <v>60</v>
      </c>
      <c r="H74" s="510" t="s">
        <v>325</v>
      </c>
      <c r="I74" s="511" t="s">
        <v>61</v>
      </c>
    </row>
    <row r="75" spans="2:9" ht="12.75" customHeight="1">
      <c r="B75" s="36">
        <v>1</v>
      </c>
      <c r="C75" s="425" t="str">
        <f t="shared" ref="C75:C104" si="4">C40</f>
        <v>Residential New Construction (example)</v>
      </c>
      <c r="D75" s="170">
        <f ca="1">Tables!T202</f>
        <v>0</v>
      </c>
      <c r="E75" s="171">
        <f ca="1">Tables!U202</f>
        <v>0</v>
      </c>
      <c r="F75" s="170">
        <f ca="1">Tables!V202</f>
        <v>0</v>
      </c>
      <c r="G75" s="171">
        <f ca="1">Tables!W202</f>
        <v>0</v>
      </c>
      <c r="H75" s="170">
        <f ca="1">Tables!X202</f>
        <v>0</v>
      </c>
      <c r="I75" s="171">
        <f ca="1">Tables!Y202</f>
        <v>0</v>
      </c>
    </row>
    <row r="76" spans="2:9" ht="12.75" customHeight="1">
      <c r="B76" s="36">
        <v>2</v>
      </c>
      <c r="C76" s="425" t="str">
        <f t="shared" si="4"/>
        <v>Residential Whole Home Retrofit</v>
      </c>
      <c r="D76" s="512">
        <f ca="1">Tables!T203</f>
        <v>0</v>
      </c>
      <c r="E76" s="513">
        <f ca="1">Tables!U203</f>
        <v>0</v>
      </c>
      <c r="F76" s="512">
        <f ca="1">Tables!V203</f>
        <v>0</v>
      </c>
      <c r="G76" s="513">
        <f ca="1">Tables!W203</f>
        <v>0</v>
      </c>
      <c r="H76" s="512">
        <f ca="1">Tables!X203</f>
        <v>0</v>
      </c>
      <c r="I76" s="513">
        <f ca="1">Tables!Y203</f>
        <v>0</v>
      </c>
    </row>
    <row r="77" spans="2:9" ht="12.75" customHeight="1">
      <c r="B77" s="36">
        <v>3</v>
      </c>
      <c r="C77" s="425" t="str">
        <f t="shared" si="4"/>
        <v>C&amp;I Prescriptive</v>
      </c>
      <c r="D77" s="512">
        <f ca="1">Tables!T204</f>
        <v>0</v>
      </c>
      <c r="E77" s="513">
        <f ca="1">Tables!U204</f>
        <v>0</v>
      </c>
      <c r="F77" s="512">
        <f ca="1">Tables!V204</f>
        <v>0</v>
      </c>
      <c r="G77" s="513">
        <f ca="1">Tables!W204</f>
        <v>0</v>
      </c>
      <c r="H77" s="512">
        <f ca="1">Tables!X204</f>
        <v>0</v>
      </c>
      <c r="I77" s="513">
        <f ca="1">Tables!Y204</f>
        <v>0</v>
      </c>
    </row>
    <row r="78" spans="2:9" ht="12.75" customHeight="1">
      <c r="B78" s="36">
        <v>4</v>
      </c>
      <c r="C78" s="425" t="str">
        <f t="shared" si="4"/>
        <v>Empty</v>
      </c>
      <c r="D78" s="512" t="str">
        <f ca="1">Tables!T205</f>
        <v>-</v>
      </c>
      <c r="E78" s="513" t="str">
        <f ca="1">Tables!U205</f>
        <v>-</v>
      </c>
      <c r="F78" s="512" t="str">
        <f ca="1">Tables!V205</f>
        <v>-</v>
      </c>
      <c r="G78" s="513" t="str">
        <f ca="1">Tables!W205</f>
        <v>-</v>
      </c>
      <c r="H78" s="512" t="str">
        <f ca="1">Tables!X205</f>
        <v>-</v>
      </c>
      <c r="I78" s="513" t="str">
        <f ca="1">Tables!Y205</f>
        <v>-</v>
      </c>
    </row>
    <row r="79" spans="2:9" ht="12.75" customHeight="1">
      <c r="B79" s="36">
        <v>5</v>
      </c>
      <c r="C79" s="425" t="str">
        <f t="shared" si="4"/>
        <v>Empty</v>
      </c>
      <c r="D79" s="512" t="str">
        <f ca="1">Tables!T206</f>
        <v>-</v>
      </c>
      <c r="E79" s="513" t="str">
        <f ca="1">Tables!U206</f>
        <v>-</v>
      </c>
      <c r="F79" s="512" t="str">
        <f ca="1">Tables!V206</f>
        <v>-</v>
      </c>
      <c r="G79" s="513" t="str">
        <f ca="1">Tables!W206</f>
        <v>-</v>
      </c>
      <c r="H79" s="512" t="str">
        <f ca="1">Tables!X206</f>
        <v>-</v>
      </c>
      <c r="I79" s="513" t="str">
        <f ca="1">Tables!Y206</f>
        <v>-</v>
      </c>
    </row>
    <row r="80" spans="2:9" ht="12.75" customHeight="1">
      <c r="B80" s="36">
        <v>6</v>
      </c>
      <c r="C80" s="425" t="str">
        <f t="shared" si="4"/>
        <v>Empty</v>
      </c>
      <c r="D80" s="512" t="str">
        <f ca="1">Tables!T207</f>
        <v>-</v>
      </c>
      <c r="E80" s="513" t="str">
        <f ca="1">Tables!U207</f>
        <v>-</v>
      </c>
      <c r="F80" s="512" t="str">
        <f ca="1">Tables!V207</f>
        <v>-</v>
      </c>
      <c r="G80" s="513" t="str">
        <f ca="1">Tables!W207</f>
        <v>-</v>
      </c>
      <c r="H80" s="512" t="str">
        <f ca="1">Tables!X207</f>
        <v>-</v>
      </c>
      <c r="I80" s="513" t="str">
        <f ca="1">Tables!Y207</f>
        <v>-</v>
      </c>
    </row>
    <row r="81" spans="2:9" ht="12.75" customHeight="1">
      <c r="B81" s="36">
        <v>7</v>
      </c>
      <c r="C81" s="425" t="str">
        <f t="shared" si="4"/>
        <v>Empty</v>
      </c>
      <c r="D81" s="512" t="str">
        <f ca="1">Tables!T208</f>
        <v>-</v>
      </c>
      <c r="E81" s="513" t="str">
        <f ca="1">Tables!U208</f>
        <v>-</v>
      </c>
      <c r="F81" s="512" t="str">
        <f ca="1">Tables!V208</f>
        <v>-</v>
      </c>
      <c r="G81" s="513" t="str">
        <f ca="1">Tables!W208</f>
        <v>-</v>
      </c>
      <c r="H81" s="512" t="str">
        <f ca="1">Tables!X208</f>
        <v>-</v>
      </c>
      <c r="I81" s="513" t="str">
        <f ca="1">Tables!Y208</f>
        <v>-</v>
      </c>
    </row>
    <row r="82" spans="2:9" ht="12.75" customHeight="1">
      <c r="B82" s="36">
        <v>8</v>
      </c>
      <c r="C82" s="425" t="str">
        <f t="shared" si="4"/>
        <v>Empty</v>
      </c>
      <c r="D82" s="512" t="str">
        <f ca="1">Tables!T209</f>
        <v>-</v>
      </c>
      <c r="E82" s="513" t="str">
        <f ca="1">Tables!U209</f>
        <v>-</v>
      </c>
      <c r="F82" s="512" t="str">
        <f ca="1">Tables!V209</f>
        <v>-</v>
      </c>
      <c r="G82" s="513" t="str">
        <f ca="1">Tables!W209</f>
        <v>-</v>
      </c>
      <c r="H82" s="512" t="str">
        <f ca="1">Tables!X209</f>
        <v>-</v>
      </c>
      <c r="I82" s="513" t="str">
        <f ca="1">Tables!Y209</f>
        <v>-</v>
      </c>
    </row>
    <row r="83" spans="2:9" ht="12.75" customHeight="1">
      <c r="B83" s="36">
        <v>9</v>
      </c>
      <c r="C83" s="425" t="str">
        <f t="shared" si="4"/>
        <v>Empty</v>
      </c>
      <c r="D83" s="512" t="str">
        <f ca="1">Tables!T210</f>
        <v>-</v>
      </c>
      <c r="E83" s="513" t="str">
        <f ca="1">Tables!U210</f>
        <v>-</v>
      </c>
      <c r="F83" s="512" t="str">
        <f ca="1">Tables!V210</f>
        <v>-</v>
      </c>
      <c r="G83" s="513" t="str">
        <f ca="1">Tables!W210</f>
        <v>-</v>
      </c>
      <c r="H83" s="512" t="str">
        <f ca="1">Tables!X210</f>
        <v>-</v>
      </c>
      <c r="I83" s="513" t="str">
        <f ca="1">Tables!Y210</f>
        <v>-</v>
      </c>
    </row>
    <row r="84" spans="2:9" ht="12.75" customHeight="1">
      <c r="B84" s="36">
        <v>10</v>
      </c>
      <c r="C84" s="425" t="str">
        <f t="shared" si="4"/>
        <v>Empty</v>
      </c>
      <c r="D84" s="512" t="str">
        <f ca="1">Tables!T211</f>
        <v>-</v>
      </c>
      <c r="E84" s="513" t="str">
        <f ca="1">Tables!U211</f>
        <v>-</v>
      </c>
      <c r="F84" s="512" t="str">
        <f ca="1">Tables!V211</f>
        <v>-</v>
      </c>
      <c r="G84" s="513" t="str">
        <f ca="1">Tables!W211</f>
        <v>-</v>
      </c>
      <c r="H84" s="512" t="str">
        <f ca="1">Tables!X211</f>
        <v>-</v>
      </c>
      <c r="I84" s="513" t="str">
        <f ca="1">Tables!Y211</f>
        <v>-</v>
      </c>
    </row>
    <row r="85" spans="2:9" ht="12.75" customHeight="1">
      <c r="B85" s="36">
        <v>11</v>
      </c>
      <c r="C85" s="425" t="str">
        <f t="shared" si="4"/>
        <v>Empty</v>
      </c>
      <c r="D85" s="512" t="str">
        <f ca="1">Tables!T212</f>
        <v>-</v>
      </c>
      <c r="E85" s="513" t="str">
        <f ca="1">Tables!U212</f>
        <v>-</v>
      </c>
      <c r="F85" s="512" t="str">
        <f ca="1">Tables!V212</f>
        <v>-</v>
      </c>
      <c r="G85" s="513" t="str">
        <f ca="1">Tables!W212</f>
        <v>-</v>
      </c>
      <c r="H85" s="512" t="str">
        <f ca="1">Tables!X212</f>
        <v>-</v>
      </c>
      <c r="I85" s="513" t="str">
        <f ca="1">Tables!Y212</f>
        <v>-</v>
      </c>
    </row>
    <row r="86" spans="2:9" ht="12.75" customHeight="1">
      <c r="B86" s="36">
        <v>12</v>
      </c>
      <c r="C86" s="425" t="str">
        <f t="shared" si="4"/>
        <v>Empty</v>
      </c>
      <c r="D86" s="512" t="str">
        <f ca="1">Tables!T213</f>
        <v>-</v>
      </c>
      <c r="E86" s="513" t="str">
        <f ca="1">Tables!U213</f>
        <v>-</v>
      </c>
      <c r="F86" s="512" t="str">
        <f ca="1">Tables!V213</f>
        <v>-</v>
      </c>
      <c r="G86" s="513" t="str">
        <f ca="1">Tables!W213</f>
        <v>-</v>
      </c>
      <c r="H86" s="512" t="str">
        <f ca="1">Tables!X213</f>
        <v>-</v>
      </c>
      <c r="I86" s="513" t="str">
        <f ca="1">Tables!Y213</f>
        <v>-</v>
      </c>
    </row>
    <row r="87" spans="2:9" ht="12.75" customHeight="1">
      <c r="B87" s="36">
        <v>13</v>
      </c>
      <c r="C87" s="425" t="str">
        <f t="shared" si="4"/>
        <v>Empty</v>
      </c>
      <c r="D87" s="512" t="str">
        <f ca="1">Tables!T214</f>
        <v>-</v>
      </c>
      <c r="E87" s="513" t="str">
        <f ca="1">Tables!U214</f>
        <v>-</v>
      </c>
      <c r="F87" s="512" t="str">
        <f ca="1">Tables!V214</f>
        <v>-</v>
      </c>
      <c r="G87" s="513" t="str">
        <f ca="1">Tables!W214</f>
        <v>-</v>
      </c>
      <c r="H87" s="512" t="str">
        <f ca="1">Tables!X214</f>
        <v>-</v>
      </c>
      <c r="I87" s="513" t="str">
        <f ca="1">Tables!Y214</f>
        <v>-</v>
      </c>
    </row>
    <row r="88" spans="2:9" ht="12.75" customHeight="1">
      <c r="B88" s="36">
        <v>14</v>
      </c>
      <c r="C88" s="425" t="str">
        <f t="shared" si="4"/>
        <v>Empty</v>
      </c>
      <c r="D88" s="512" t="str">
        <f ca="1">Tables!T215</f>
        <v>-</v>
      </c>
      <c r="E88" s="513" t="str">
        <f ca="1">Tables!U215</f>
        <v>-</v>
      </c>
      <c r="F88" s="512" t="str">
        <f ca="1">Tables!V215</f>
        <v>-</v>
      </c>
      <c r="G88" s="513" t="str">
        <f ca="1">Tables!W215</f>
        <v>-</v>
      </c>
      <c r="H88" s="512" t="str">
        <f ca="1">Tables!X215</f>
        <v>-</v>
      </c>
      <c r="I88" s="513" t="str">
        <f ca="1">Tables!Y215</f>
        <v>-</v>
      </c>
    </row>
    <row r="89" spans="2:9" ht="12.75" customHeight="1">
      <c r="B89" s="36">
        <v>15</v>
      </c>
      <c r="C89" s="425" t="str">
        <f t="shared" si="4"/>
        <v>Empty</v>
      </c>
      <c r="D89" s="512" t="str">
        <f ca="1">Tables!T216</f>
        <v>-</v>
      </c>
      <c r="E89" s="513" t="str">
        <f ca="1">Tables!U216</f>
        <v>-</v>
      </c>
      <c r="F89" s="512" t="str">
        <f ca="1">Tables!V216</f>
        <v>-</v>
      </c>
      <c r="G89" s="513" t="str">
        <f ca="1">Tables!W216</f>
        <v>-</v>
      </c>
      <c r="H89" s="512" t="str">
        <f ca="1">Tables!X216</f>
        <v>-</v>
      </c>
      <c r="I89" s="513" t="str">
        <f ca="1">Tables!Y216</f>
        <v>-</v>
      </c>
    </row>
    <row r="90" spans="2:9" ht="12.75" customHeight="1">
      <c r="B90" s="36">
        <v>16</v>
      </c>
      <c r="C90" s="425" t="str">
        <f t="shared" si="4"/>
        <v>Empty</v>
      </c>
      <c r="D90" s="512" t="str">
        <f ca="1">Tables!T217</f>
        <v>-</v>
      </c>
      <c r="E90" s="513" t="str">
        <f ca="1">Tables!U217</f>
        <v>-</v>
      </c>
      <c r="F90" s="512" t="str">
        <f ca="1">Tables!V217</f>
        <v>-</v>
      </c>
      <c r="G90" s="513" t="str">
        <f ca="1">Tables!W217</f>
        <v>-</v>
      </c>
      <c r="H90" s="512" t="str">
        <f ca="1">Tables!X217</f>
        <v>-</v>
      </c>
      <c r="I90" s="513" t="str">
        <f ca="1">Tables!Y217</f>
        <v>-</v>
      </c>
    </row>
    <row r="91" spans="2:9" ht="12.75" customHeight="1">
      <c r="B91" s="36">
        <v>17</v>
      </c>
      <c r="C91" s="425" t="str">
        <f t="shared" si="4"/>
        <v>Empty</v>
      </c>
      <c r="D91" s="512" t="str">
        <f ca="1">Tables!T218</f>
        <v>-</v>
      </c>
      <c r="E91" s="513" t="str">
        <f ca="1">Tables!U218</f>
        <v>-</v>
      </c>
      <c r="F91" s="512" t="str">
        <f ca="1">Tables!V218</f>
        <v>-</v>
      </c>
      <c r="G91" s="513" t="str">
        <f ca="1">Tables!W218</f>
        <v>-</v>
      </c>
      <c r="H91" s="512" t="str">
        <f ca="1">Tables!X218</f>
        <v>-</v>
      </c>
      <c r="I91" s="513" t="str">
        <f ca="1">Tables!Y218</f>
        <v>-</v>
      </c>
    </row>
    <row r="92" spans="2:9" ht="12.75" customHeight="1">
      <c r="B92" s="36">
        <v>18</v>
      </c>
      <c r="C92" s="425" t="str">
        <f t="shared" si="4"/>
        <v>Empty</v>
      </c>
      <c r="D92" s="512" t="str">
        <f ca="1">Tables!T219</f>
        <v>-</v>
      </c>
      <c r="E92" s="513" t="str">
        <f ca="1">Tables!U219</f>
        <v>-</v>
      </c>
      <c r="F92" s="512" t="str">
        <f ca="1">Tables!V219</f>
        <v>-</v>
      </c>
      <c r="G92" s="513" t="str">
        <f ca="1">Tables!W219</f>
        <v>-</v>
      </c>
      <c r="H92" s="512" t="str">
        <f ca="1">Tables!X219</f>
        <v>-</v>
      </c>
      <c r="I92" s="513" t="str">
        <f ca="1">Tables!Y219</f>
        <v>-</v>
      </c>
    </row>
    <row r="93" spans="2:9" ht="12.75" customHeight="1">
      <c r="B93" s="36">
        <v>19</v>
      </c>
      <c r="C93" s="425" t="str">
        <f t="shared" si="4"/>
        <v>Empty</v>
      </c>
      <c r="D93" s="512" t="str">
        <f ca="1">Tables!T220</f>
        <v>-</v>
      </c>
      <c r="E93" s="513" t="str">
        <f ca="1">Tables!U220</f>
        <v>-</v>
      </c>
      <c r="F93" s="512" t="str">
        <f ca="1">Tables!V220</f>
        <v>-</v>
      </c>
      <c r="G93" s="513" t="str">
        <f ca="1">Tables!W220</f>
        <v>-</v>
      </c>
      <c r="H93" s="512" t="str">
        <f ca="1">Tables!X220</f>
        <v>-</v>
      </c>
      <c r="I93" s="513" t="str">
        <f ca="1">Tables!Y220</f>
        <v>-</v>
      </c>
    </row>
    <row r="94" spans="2:9" ht="12.75" customHeight="1">
      <c r="B94" s="36">
        <v>20</v>
      </c>
      <c r="C94" s="425" t="str">
        <f t="shared" si="4"/>
        <v>Empty</v>
      </c>
      <c r="D94" s="512" t="str">
        <f ca="1">Tables!T221</f>
        <v>-</v>
      </c>
      <c r="E94" s="513" t="str">
        <f ca="1">Tables!U221</f>
        <v>-</v>
      </c>
      <c r="F94" s="512" t="str">
        <f ca="1">Tables!V221</f>
        <v>-</v>
      </c>
      <c r="G94" s="513" t="str">
        <f ca="1">Tables!W221</f>
        <v>-</v>
      </c>
      <c r="H94" s="512" t="str">
        <f ca="1">Tables!X221</f>
        <v>-</v>
      </c>
      <c r="I94" s="513" t="str">
        <f ca="1">Tables!Y221</f>
        <v>-</v>
      </c>
    </row>
    <row r="95" spans="2:9" ht="12.75" customHeight="1">
      <c r="B95" s="36">
        <v>21</v>
      </c>
      <c r="C95" s="425" t="str">
        <f t="shared" si="4"/>
        <v>Empty</v>
      </c>
      <c r="D95" s="512" t="str">
        <f ca="1">Tables!T222</f>
        <v>-</v>
      </c>
      <c r="E95" s="513" t="str">
        <f ca="1">Tables!U222</f>
        <v>-</v>
      </c>
      <c r="F95" s="512" t="str">
        <f ca="1">Tables!V222</f>
        <v>-</v>
      </c>
      <c r="G95" s="513" t="str">
        <f ca="1">Tables!W222</f>
        <v>-</v>
      </c>
      <c r="H95" s="512" t="str">
        <f ca="1">Tables!X222</f>
        <v>-</v>
      </c>
      <c r="I95" s="513" t="str">
        <f ca="1">Tables!Y222</f>
        <v>-</v>
      </c>
    </row>
    <row r="96" spans="2:9" ht="12.75" customHeight="1">
      <c r="B96" s="36">
        <v>22</v>
      </c>
      <c r="C96" s="425" t="str">
        <f t="shared" si="4"/>
        <v>Empty</v>
      </c>
      <c r="D96" s="512" t="str">
        <f ca="1">Tables!T223</f>
        <v>-</v>
      </c>
      <c r="E96" s="513" t="str">
        <f ca="1">Tables!U223</f>
        <v>-</v>
      </c>
      <c r="F96" s="512" t="str">
        <f ca="1">Tables!V223</f>
        <v>-</v>
      </c>
      <c r="G96" s="513" t="str">
        <f ca="1">Tables!W223</f>
        <v>-</v>
      </c>
      <c r="H96" s="512" t="str">
        <f ca="1">Tables!X223</f>
        <v>-</v>
      </c>
      <c r="I96" s="513" t="str">
        <f ca="1">Tables!Y223</f>
        <v>-</v>
      </c>
    </row>
    <row r="97" spans="2:9" ht="12.75" customHeight="1">
      <c r="B97" s="36">
        <v>23</v>
      </c>
      <c r="C97" s="425" t="str">
        <f t="shared" si="4"/>
        <v>Empty</v>
      </c>
      <c r="D97" s="512" t="str">
        <f ca="1">Tables!T224</f>
        <v>-</v>
      </c>
      <c r="E97" s="513" t="str">
        <f ca="1">Tables!U224</f>
        <v>-</v>
      </c>
      <c r="F97" s="512" t="str">
        <f ca="1">Tables!V224</f>
        <v>-</v>
      </c>
      <c r="G97" s="513" t="str">
        <f ca="1">Tables!W224</f>
        <v>-</v>
      </c>
      <c r="H97" s="512" t="str">
        <f ca="1">Tables!X224</f>
        <v>-</v>
      </c>
      <c r="I97" s="513" t="str">
        <f ca="1">Tables!Y224</f>
        <v>-</v>
      </c>
    </row>
    <row r="98" spans="2:9" ht="12.75" customHeight="1">
      <c r="B98" s="36">
        <v>24</v>
      </c>
      <c r="C98" s="425" t="str">
        <f t="shared" si="4"/>
        <v>Empty</v>
      </c>
      <c r="D98" s="512" t="str">
        <f ca="1">Tables!T225</f>
        <v>-</v>
      </c>
      <c r="E98" s="513" t="str">
        <f ca="1">Tables!U225</f>
        <v>-</v>
      </c>
      <c r="F98" s="512" t="str">
        <f ca="1">Tables!V225</f>
        <v>-</v>
      </c>
      <c r="G98" s="513" t="str">
        <f ca="1">Tables!W225</f>
        <v>-</v>
      </c>
      <c r="H98" s="512" t="str">
        <f ca="1">Tables!X225</f>
        <v>-</v>
      </c>
      <c r="I98" s="513" t="str">
        <f ca="1">Tables!Y225</f>
        <v>-</v>
      </c>
    </row>
    <row r="99" spans="2:9" ht="12.75" customHeight="1">
      <c r="B99" s="36">
        <v>25</v>
      </c>
      <c r="C99" s="425" t="str">
        <f t="shared" si="4"/>
        <v>Empty</v>
      </c>
      <c r="D99" s="512" t="str">
        <f ca="1">Tables!T226</f>
        <v>-</v>
      </c>
      <c r="E99" s="513" t="str">
        <f ca="1">Tables!U226</f>
        <v>-</v>
      </c>
      <c r="F99" s="512" t="str">
        <f ca="1">Tables!V226</f>
        <v>-</v>
      </c>
      <c r="G99" s="513" t="str">
        <f ca="1">Tables!W226</f>
        <v>-</v>
      </c>
      <c r="H99" s="512" t="str">
        <f ca="1">Tables!X226</f>
        <v>-</v>
      </c>
      <c r="I99" s="513" t="str">
        <f ca="1">Tables!Y226</f>
        <v>-</v>
      </c>
    </row>
    <row r="100" spans="2:9" ht="12.75" customHeight="1">
      <c r="B100" s="36">
        <v>26</v>
      </c>
      <c r="C100" s="425" t="str">
        <f t="shared" si="4"/>
        <v>Empty</v>
      </c>
      <c r="D100" s="512" t="str">
        <f ca="1">Tables!T227</f>
        <v>-</v>
      </c>
      <c r="E100" s="513" t="str">
        <f ca="1">Tables!U227</f>
        <v>-</v>
      </c>
      <c r="F100" s="512" t="str">
        <f ca="1">Tables!V227</f>
        <v>-</v>
      </c>
      <c r="G100" s="513" t="str">
        <f ca="1">Tables!W227</f>
        <v>-</v>
      </c>
      <c r="H100" s="512" t="str">
        <f ca="1">Tables!X227</f>
        <v>-</v>
      </c>
      <c r="I100" s="513" t="str">
        <f ca="1">Tables!Y227</f>
        <v>-</v>
      </c>
    </row>
    <row r="101" spans="2:9" ht="12.75" customHeight="1">
      <c r="B101" s="36">
        <v>27</v>
      </c>
      <c r="C101" s="425" t="str">
        <f t="shared" si="4"/>
        <v>Empty</v>
      </c>
      <c r="D101" s="512" t="str">
        <f ca="1">Tables!T228</f>
        <v>-</v>
      </c>
      <c r="E101" s="513" t="str">
        <f ca="1">Tables!U228</f>
        <v>-</v>
      </c>
      <c r="F101" s="512" t="str">
        <f ca="1">Tables!V228</f>
        <v>-</v>
      </c>
      <c r="G101" s="513" t="str">
        <f ca="1">Tables!W228</f>
        <v>-</v>
      </c>
      <c r="H101" s="512" t="str">
        <f ca="1">Tables!X228</f>
        <v>-</v>
      </c>
      <c r="I101" s="513" t="str">
        <f ca="1">Tables!Y228</f>
        <v>-</v>
      </c>
    </row>
    <row r="102" spans="2:9" ht="12.75" customHeight="1">
      <c r="B102" s="36">
        <v>28</v>
      </c>
      <c r="C102" s="425" t="str">
        <f t="shared" si="4"/>
        <v>Empty</v>
      </c>
      <c r="D102" s="512" t="str">
        <f ca="1">Tables!T229</f>
        <v>-</v>
      </c>
      <c r="E102" s="513" t="str">
        <f ca="1">Tables!U229</f>
        <v>-</v>
      </c>
      <c r="F102" s="512" t="str">
        <f ca="1">Tables!V229</f>
        <v>-</v>
      </c>
      <c r="G102" s="513" t="str">
        <f ca="1">Tables!W229</f>
        <v>-</v>
      </c>
      <c r="H102" s="512" t="str">
        <f ca="1">Tables!X229</f>
        <v>-</v>
      </c>
      <c r="I102" s="513" t="str">
        <f ca="1">Tables!Y229</f>
        <v>-</v>
      </c>
    </row>
    <row r="103" spans="2:9" ht="12.75" customHeight="1">
      <c r="B103" s="36">
        <v>29</v>
      </c>
      <c r="C103" s="425" t="str">
        <f t="shared" si="4"/>
        <v>Empty</v>
      </c>
      <c r="D103" s="512" t="str">
        <f ca="1">Tables!T230</f>
        <v>-</v>
      </c>
      <c r="E103" s="513" t="str">
        <f ca="1">Tables!U230</f>
        <v>-</v>
      </c>
      <c r="F103" s="512" t="str">
        <f ca="1">Tables!V230</f>
        <v>-</v>
      </c>
      <c r="G103" s="513" t="str">
        <f ca="1">Tables!W230</f>
        <v>-</v>
      </c>
      <c r="H103" s="512" t="str">
        <f ca="1">Tables!X230</f>
        <v>-</v>
      </c>
      <c r="I103" s="513" t="str">
        <f ca="1">Tables!Y230</f>
        <v>-</v>
      </c>
    </row>
    <row r="104" spans="2:9" ht="12.75" customHeight="1" thickBot="1">
      <c r="B104" s="36">
        <v>30</v>
      </c>
      <c r="C104" s="425" t="str">
        <f t="shared" si="4"/>
        <v>Empty</v>
      </c>
      <c r="D104" s="514" t="str">
        <f ca="1">Tables!T231</f>
        <v>-</v>
      </c>
      <c r="E104" s="515" t="str">
        <f ca="1">Tables!U231</f>
        <v>-</v>
      </c>
      <c r="F104" s="514" t="str">
        <f ca="1">Tables!V231</f>
        <v>-</v>
      </c>
      <c r="G104" s="515" t="str">
        <f ca="1">Tables!W231</f>
        <v>-</v>
      </c>
      <c r="H104" s="514" t="str">
        <f ca="1">Tables!X231</f>
        <v>-</v>
      </c>
      <c r="I104" s="515" t="str">
        <f ca="1">Tables!Y231</f>
        <v>-</v>
      </c>
    </row>
    <row r="105" spans="2:9" ht="12.75" customHeight="1">
      <c r="B105" s="87"/>
      <c r="C105" s="90" t="s">
        <v>27</v>
      </c>
      <c r="D105" s="96">
        <f t="shared" ref="D105:I105" ca="1" si="5">SUM(D75:D104)</f>
        <v>0</v>
      </c>
      <c r="E105" s="96">
        <f t="shared" ca="1" si="5"/>
        <v>0</v>
      </c>
      <c r="F105" s="96">
        <f t="shared" ca="1" si="5"/>
        <v>0</v>
      </c>
      <c r="G105" s="96">
        <f t="shared" ca="1" si="5"/>
        <v>0</v>
      </c>
      <c r="H105" s="96">
        <f t="shared" ca="1" si="5"/>
        <v>0</v>
      </c>
      <c r="I105" s="96">
        <f t="shared" ca="1" si="5"/>
        <v>0</v>
      </c>
    </row>
    <row r="106" spans="2:9" ht="12.75" customHeight="1" thickBot="1">
      <c r="B106" s="87"/>
      <c r="C106" s="1191" t="s">
        <v>673</v>
      </c>
      <c r="D106" s="1191"/>
      <c r="E106" s="1191"/>
      <c r="F106" s="1191"/>
      <c r="G106" s="666" t="str">
        <f>IF(Site_or_SitePlusLosses=1,"site",IF(Site_or_SitePlusLosses=2,"site plus T&amp;D losses between the site and power plant","Did not answer the question"))</f>
        <v>site</v>
      </c>
      <c r="H106" s="666" t="str">
        <f>IF(Naturally_Occurring=1,"The reported gross savings values account for naturally occuring energy savings",IF(Naturally_Occurring=0,"The reported gross savings values do not account for naturally occuring energy savings",""))</f>
        <v/>
      </c>
      <c r="I106" s="33"/>
    </row>
    <row r="107" spans="2:9" ht="12.75" customHeight="1" thickBot="1">
      <c r="B107" s="87"/>
      <c r="C107" s="425"/>
      <c r="D107" s="1183" t="s">
        <v>304</v>
      </c>
      <c r="E107" s="1184"/>
      <c r="F107" s="1184"/>
      <c r="G107" s="1184"/>
      <c r="H107" s="1184"/>
      <c r="I107" s="1185"/>
    </row>
    <row r="108" spans="2:9" ht="12.75" customHeight="1" thickBot="1">
      <c r="B108" s="87"/>
      <c r="C108" s="425"/>
      <c r="D108" s="1340">
        <f>D73</f>
        <v>2013</v>
      </c>
      <c r="E108" s="1341"/>
      <c r="F108" s="1342"/>
      <c r="G108" s="1340">
        <f t="shared" ref="G108" si="6">G73</f>
        <v>2014</v>
      </c>
      <c r="H108" s="1341"/>
      <c r="I108" s="1342"/>
    </row>
    <row r="109" spans="2:9" ht="12.75" customHeight="1" thickBot="1">
      <c r="B109" s="87"/>
      <c r="C109" s="86" t="s">
        <v>62</v>
      </c>
      <c r="D109" s="510" t="s">
        <v>60</v>
      </c>
      <c r="E109" s="510" t="s">
        <v>325</v>
      </c>
      <c r="F109" s="511" t="s">
        <v>61</v>
      </c>
      <c r="G109" s="510" t="s">
        <v>60</v>
      </c>
      <c r="H109" s="510" t="s">
        <v>325</v>
      </c>
      <c r="I109" s="511" t="s">
        <v>61</v>
      </c>
    </row>
    <row r="110" spans="2:9" ht="12.75" customHeight="1">
      <c r="B110" s="36">
        <v>1</v>
      </c>
      <c r="C110" s="425" t="str">
        <f t="shared" ref="C110:C139" si="7">C5</f>
        <v>Residential New Construction (example)</v>
      </c>
      <c r="D110" s="722">
        <f ca="1">Tables!AF202</f>
        <v>230</v>
      </c>
      <c r="E110" s="723">
        <f ca="1">Tables!AG202</f>
        <v>220</v>
      </c>
      <c r="F110" s="722">
        <f ca="1">Tables!AH202</f>
        <v>220</v>
      </c>
      <c r="G110" s="723">
        <f ca="1">Tables!AI202</f>
        <v>230</v>
      </c>
      <c r="H110" s="722">
        <f ca="1">Tables!AJ202</f>
        <v>220</v>
      </c>
      <c r="I110" s="723">
        <f ca="1">Tables!AK202</f>
        <v>220</v>
      </c>
    </row>
    <row r="111" spans="2:9" ht="12.75" customHeight="1">
      <c r="B111" s="36">
        <v>2</v>
      </c>
      <c r="C111" s="425" t="str">
        <f t="shared" si="7"/>
        <v>Residential Whole Home Retrofit</v>
      </c>
      <c r="D111" s="724">
        <f ca="1">Tables!AF203</f>
        <v>0</v>
      </c>
      <c r="E111" s="725">
        <f ca="1">Tables!AG203</f>
        <v>0</v>
      </c>
      <c r="F111" s="724">
        <f ca="1">Tables!AH203</f>
        <v>0</v>
      </c>
      <c r="G111" s="725">
        <f ca="1">Tables!AI203</f>
        <v>0</v>
      </c>
      <c r="H111" s="724">
        <f ca="1">Tables!AJ203</f>
        <v>0</v>
      </c>
      <c r="I111" s="725">
        <f ca="1">Tables!AK203</f>
        <v>0</v>
      </c>
    </row>
    <row r="112" spans="2:9" ht="12.75" customHeight="1">
      <c r="B112" s="36">
        <v>3</v>
      </c>
      <c r="C112" s="425" t="str">
        <f t="shared" si="7"/>
        <v>C&amp;I Prescriptive</v>
      </c>
      <c r="D112" s="724">
        <f ca="1">Tables!AF204</f>
        <v>0</v>
      </c>
      <c r="E112" s="725">
        <f ca="1">Tables!AG204</f>
        <v>0</v>
      </c>
      <c r="F112" s="724">
        <f ca="1">Tables!AH204</f>
        <v>0</v>
      </c>
      <c r="G112" s="725">
        <f ca="1">Tables!AI204</f>
        <v>0</v>
      </c>
      <c r="H112" s="724">
        <f ca="1">Tables!AJ204</f>
        <v>0</v>
      </c>
      <c r="I112" s="725">
        <f ca="1">Tables!AK204</f>
        <v>0</v>
      </c>
    </row>
    <row r="113" spans="2:9" ht="12.75" customHeight="1">
      <c r="B113" s="36">
        <v>4</v>
      </c>
      <c r="C113" s="425" t="str">
        <f t="shared" si="7"/>
        <v>Empty</v>
      </c>
      <c r="D113" s="724" t="str">
        <f ca="1">Tables!AF205</f>
        <v>-</v>
      </c>
      <c r="E113" s="725" t="str">
        <f ca="1">Tables!AG205</f>
        <v>-</v>
      </c>
      <c r="F113" s="724" t="str">
        <f ca="1">Tables!AH205</f>
        <v>-</v>
      </c>
      <c r="G113" s="725" t="str">
        <f ca="1">Tables!AI205</f>
        <v>-</v>
      </c>
      <c r="H113" s="724" t="str">
        <f ca="1">Tables!AJ205</f>
        <v>-</v>
      </c>
      <c r="I113" s="725" t="str">
        <f ca="1">Tables!AK205</f>
        <v>-</v>
      </c>
    </row>
    <row r="114" spans="2:9" ht="12.75" customHeight="1">
      <c r="B114" s="36">
        <v>5</v>
      </c>
      <c r="C114" s="425" t="str">
        <f t="shared" si="7"/>
        <v>Empty</v>
      </c>
      <c r="D114" s="724" t="str">
        <f ca="1">Tables!AF206</f>
        <v>-</v>
      </c>
      <c r="E114" s="725" t="str">
        <f ca="1">Tables!AG206</f>
        <v>-</v>
      </c>
      <c r="F114" s="724" t="str">
        <f ca="1">Tables!AH206</f>
        <v>-</v>
      </c>
      <c r="G114" s="725" t="str">
        <f ca="1">Tables!AI206</f>
        <v>-</v>
      </c>
      <c r="H114" s="724" t="str">
        <f ca="1">Tables!AJ206</f>
        <v>-</v>
      </c>
      <c r="I114" s="725" t="str">
        <f ca="1">Tables!AK206</f>
        <v>-</v>
      </c>
    </row>
    <row r="115" spans="2:9" ht="12.75" customHeight="1">
      <c r="B115" s="36">
        <v>6</v>
      </c>
      <c r="C115" s="425" t="str">
        <f t="shared" si="7"/>
        <v>Empty</v>
      </c>
      <c r="D115" s="724" t="str">
        <f ca="1">Tables!AF207</f>
        <v>-</v>
      </c>
      <c r="E115" s="725" t="str">
        <f ca="1">Tables!AG207</f>
        <v>-</v>
      </c>
      <c r="F115" s="724" t="str">
        <f ca="1">Tables!AH207</f>
        <v>-</v>
      </c>
      <c r="G115" s="725" t="str">
        <f ca="1">Tables!AI207</f>
        <v>-</v>
      </c>
      <c r="H115" s="724" t="str">
        <f ca="1">Tables!AJ207</f>
        <v>-</v>
      </c>
      <c r="I115" s="725" t="str">
        <f ca="1">Tables!AK207</f>
        <v>-</v>
      </c>
    </row>
    <row r="116" spans="2:9" ht="12.75" customHeight="1">
      <c r="B116" s="36">
        <v>7</v>
      </c>
      <c r="C116" s="425" t="str">
        <f t="shared" si="7"/>
        <v>Empty</v>
      </c>
      <c r="D116" s="724" t="str">
        <f ca="1">Tables!AF208</f>
        <v>-</v>
      </c>
      <c r="E116" s="725" t="str">
        <f ca="1">Tables!AG208</f>
        <v>-</v>
      </c>
      <c r="F116" s="724" t="str">
        <f ca="1">Tables!AH208</f>
        <v>-</v>
      </c>
      <c r="G116" s="725" t="str">
        <f ca="1">Tables!AI208</f>
        <v>-</v>
      </c>
      <c r="H116" s="724" t="str">
        <f ca="1">Tables!AJ208</f>
        <v>-</v>
      </c>
      <c r="I116" s="725" t="str">
        <f ca="1">Tables!AK208</f>
        <v>-</v>
      </c>
    </row>
    <row r="117" spans="2:9" ht="12.75" customHeight="1">
      <c r="B117" s="36">
        <v>8</v>
      </c>
      <c r="C117" s="425" t="str">
        <f t="shared" si="7"/>
        <v>Empty</v>
      </c>
      <c r="D117" s="724" t="str">
        <f ca="1">Tables!AF209</f>
        <v>-</v>
      </c>
      <c r="E117" s="725" t="str">
        <f ca="1">Tables!AG209</f>
        <v>-</v>
      </c>
      <c r="F117" s="724" t="str">
        <f ca="1">Tables!AH209</f>
        <v>-</v>
      </c>
      <c r="G117" s="725" t="str">
        <f ca="1">Tables!AI209</f>
        <v>-</v>
      </c>
      <c r="H117" s="724" t="str">
        <f ca="1">Tables!AJ209</f>
        <v>-</v>
      </c>
      <c r="I117" s="725" t="str">
        <f ca="1">Tables!AK209</f>
        <v>-</v>
      </c>
    </row>
    <row r="118" spans="2:9" ht="12.75" customHeight="1">
      <c r="B118" s="36">
        <v>9</v>
      </c>
      <c r="C118" s="425" t="str">
        <f t="shared" si="7"/>
        <v>Empty</v>
      </c>
      <c r="D118" s="724" t="str">
        <f ca="1">Tables!AF210</f>
        <v>-</v>
      </c>
      <c r="E118" s="725" t="str">
        <f ca="1">Tables!AG210</f>
        <v>-</v>
      </c>
      <c r="F118" s="724" t="str">
        <f ca="1">Tables!AH210</f>
        <v>-</v>
      </c>
      <c r="G118" s="725" t="str">
        <f ca="1">Tables!AI210</f>
        <v>-</v>
      </c>
      <c r="H118" s="724" t="str">
        <f ca="1">Tables!AJ210</f>
        <v>-</v>
      </c>
      <c r="I118" s="725" t="str">
        <f ca="1">Tables!AK210</f>
        <v>-</v>
      </c>
    </row>
    <row r="119" spans="2:9" ht="12.75" customHeight="1">
      <c r="B119" s="36">
        <v>10</v>
      </c>
      <c r="C119" s="425" t="str">
        <f t="shared" si="7"/>
        <v>Empty</v>
      </c>
      <c r="D119" s="724" t="str">
        <f ca="1">Tables!AF211</f>
        <v>-</v>
      </c>
      <c r="E119" s="725" t="str">
        <f ca="1">Tables!AG211</f>
        <v>-</v>
      </c>
      <c r="F119" s="724" t="str">
        <f ca="1">Tables!AH211</f>
        <v>-</v>
      </c>
      <c r="G119" s="725" t="str">
        <f ca="1">Tables!AI211</f>
        <v>-</v>
      </c>
      <c r="H119" s="724" t="str">
        <f ca="1">Tables!AJ211</f>
        <v>-</v>
      </c>
      <c r="I119" s="725" t="str">
        <f ca="1">Tables!AK211</f>
        <v>-</v>
      </c>
    </row>
    <row r="120" spans="2:9" ht="12.75" customHeight="1">
      <c r="B120" s="36">
        <v>11</v>
      </c>
      <c r="C120" s="425" t="str">
        <f t="shared" si="7"/>
        <v>Empty</v>
      </c>
      <c r="D120" s="724" t="str">
        <f ca="1">Tables!AF212</f>
        <v>-</v>
      </c>
      <c r="E120" s="725" t="str">
        <f ca="1">Tables!AG212</f>
        <v>-</v>
      </c>
      <c r="F120" s="724" t="str">
        <f ca="1">Tables!AH212</f>
        <v>-</v>
      </c>
      <c r="G120" s="725" t="str">
        <f ca="1">Tables!AI212</f>
        <v>-</v>
      </c>
      <c r="H120" s="724" t="str">
        <f ca="1">Tables!AJ212</f>
        <v>-</v>
      </c>
      <c r="I120" s="725" t="str">
        <f ca="1">Tables!AK212</f>
        <v>-</v>
      </c>
    </row>
    <row r="121" spans="2:9" ht="12.75" customHeight="1">
      <c r="B121" s="36">
        <v>12</v>
      </c>
      <c r="C121" s="425" t="str">
        <f t="shared" si="7"/>
        <v>Empty</v>
      </c>
      <c r="D121" s="724" t="str">
        <f ca="1">Tables!AF213</f>
        <v>-</v>
      </c>
      <c r="E121" s="725" t="str">
        <f ca="1">Tables!AG213</f>
        <v>-</v>
      </c>
      <c r="F121" s="724" t="str">
        <f ca="1">Tables!AH213</f>
        <v>-</v>
      </c>
      <c r="G121" s="725" t="str">
        <f ca="1">Tables!AI213</f>
        <v>-</v>
      </c>
      <c r="H121" s="724" t="str">
        <f ca="1">Tables!AJ213</f>
        <v>-</v>
      </c>
      <c r="I121" s="725" t="str">
        <f ca="1">Tables!AK213</f>
        <v>-</v>
      </c>
    </row>
    <row r="122" spans="2:9" ht="12.75" customHeight="1">
      <c r="B122" s="36">
        <v>13</v>
      </c>
      <c r="C122" s="425" t="str">
        <f t="shared" si="7"/>
        <v>Empty</v>
      </c>
      <c r="D122" s="724" t="str">
        <f ca="1">Tables!AF214</f>
        <v>-</v>
      </c>
      <c r="E122" s="725" t="str">
        <f ca="1">Tables!AG214</f>
        <v>-</v>
      </c>
      <c r="F122" s="724" t="str">
        <f ca="1">Tables!AH214</f>
        <v>-</v>
      </c>
      <c r="G122" s="725" t="str">
        <f ca="1">Tables!AI214</f>
        <v>-</v>
      </c>
      <c r="H122" s="724" t="str">
        <f ca="1">Tables!AJ214</f>
        <v>-</v>
      </c>
      <c r="I122" s="725" t="str">
        <f ca="1">Tables!AK214</f>
        <v>-</v>
      </c>
    </row>
    <row r="123" spans="2:9" ht="12.75" customHeight="1">
      <c r="B123" s="36">
        <v>14</v>
      </c>
      <c r="C123" s="425" t="str">
        <f t="shared" si="7"/>
        <v>Empty</v>
      </c>
      <c r="D123" s="724" t="str">
        <f ca="1">Tables!AF215</f>
        <v>-</v>
      </c>
      <c r="E123" s="725" t="str">
        <f ca="1">Tables!AG215</f>
        <v>-</v>
      </c>
      <c r="F123" s="724" t="str">
        <f ca="1">Tables!AH215</f>
        <v>-</v>
      </c>
      <c r="G123" s="725" t="str">
        <f ca="1">Tables!AI215</f>
        <v>-</v>
      </c>
      <c r="H123" s="724" t="str">
        <f ca="1">Tables!AJ215</f>
        <v>-</v>
      </c>
      <c r="I123" s="725" t="str">
        <f ca="1">Tables!AK215</f>
        <v>-</v>
      </c>
    </row>
    <row r="124" spans="2:9" ht="12.75" customHeight="1">
      <c r="B124" s="36">
        <v>15</v>
      </c>
      <c r="C124" s="425" t="str">
        <f t="shared" si="7"/>
        <v>Empty</v>
      </c>
      <c r="D124" s="724" t="str">
        <f ca="1">Tables!AF216</f>
        <v>-</v>
      </c>
      <c r="E124" s="725" t="str">
        <f ca="1">Tables!AG216</f>
        <v>-</v>
      </c>
      <c r="F124" s="724" t="str">
        <f ca="1">Tables!AH216</f>
        <v>-</v>
      </c>
      <c r="G124" s="725" t="str">
        <f ca="1">Tables!AI216</f>
        <v>-</v>
      </c>
      <c r="H124" s="724" t="str">
        <f ca="1">Tables!AJ216</f>
        <v>-</v>
      </c>
      <c r="I124" s="725" t="str">
        <f ca="1">Tables!AK216</f>
        <v>-</v>
      </c>
    </row>
    <row r="125" spans="2:9" ht="12.75" customHeight="1">
      <c r="B125" s="36">
        <v>16</v>
      </c>
      <c r="C125" s="425" t="str">
        <f t="shared" si="7"/>
        <v>Empty</v>
      </c>
      <c r="D125" s="724" t="str">
        <f ca="1">Tables!AF217</f>
        <v>-</v>
      </c>
      <c r="E125" s="725" t="str">
        <f ca="1">Tables!AG217</f>
        <v>-</v>
      </c>
      <c r="F125" s="724" t="str">
        <f ca="1">Tables!AH217</f>
        <v>-</v>
      </c>
      <c r="G125" s="725" t="str">
        <f ca="1">Tables!AI217</f>
        <v>-</v>
      </c>
      <c r="H125" s="724" t="str">
        <f ca="1">Tables!AJ217</f>
        <v>-</v>
      </c>
      <c r="I125" s="725" t="str">
        <f ca="1">Tables!AK217</f>
        <v>-</v>
      </c>
    </row>
    <row r="126" spans="2:9" ht="12.75" customHeight="1">
      <c r="B126" s="36">
        <v>17</v>
      </c>
      <c r="C126" s="425" t="str">
        <f t="shared" si="7"/>
        <v>Empty</v>
      </c>
      <c r="D126" s="724" t="str">
        <f ca="1">Tables!AF218</f>
        <v>-</v>
      </c>
      <c r="E126" s="725" t="str">
        <f ca="1">Tables!AG218</f>
        <v>-</v>
      </c>
      <c r="F126" s="724" t="str">
        <f ca="1">Tables!AH218</f>
        <v>-</v>
      </c>
      <c r="G126" s="725" t="str">
        <f ca="1">Tables!AI218</f>
        <v>-</v>
      </c>
      <c r="H126" s="724" t="str">
        <f ca="1">Tables!AJ218</f>
        <v>-</v>
      </c>
      <c r="I126" s="725" t="str">
        <f ca="1">Tables!AK218</f>
        <v>-</v>
      </c>
    </row>
    <row r="127" spans="2:9" ht="12.75" customHeight="1">
      <c r="B127" s="36">
        <v>18</v>
      </c>
      <c r="C127" s="425" t="str">
        <f t="shared" si="7"/>
        <v>Empty</v>
      </c>
      <c r="D127" s="724" t="str">
        <f ca="1">Tables!AF219</f>
        <v>-</v>
      </c>
      <c r="E127" s="725" t="str">
        <f ca="1">Tables!AG219</f>
        <v>-</v>
      </c>
      <c r="F127" s="724" t="str">
        <f ca="1">Tables!AH219</f>
        <v>-</v>
      </c>
      <c r="G127" s="725" t="str">
        <f ca="1">Tables!AI219</f>
        <v>-</v>
      </c>
      <c r="H127" s="724" t="str">
        <f ca="1">Tables!AJ219</f>
        <v>-</v>
      </c>
      <c r="I127" s="725" t="str">
        <f ca="1">Tables!AK219</f>
        <v>-</v>
      </c>
    </row>
    <row r="128" spans="2:9" ht="12.75" customHeight="1">
      <c r="B128" s="36">
        <v>19</v>
      </c>
      <c r="C128" s="425" t="str">
        <f t="shared" si="7"/>
        <v>Empty</v>
      </c>
      <c r="D128" s="724" t="str">
        <f ca="1">Tables!AF220</f>
        <v>-</v>
      </c>
      <c r="E128" s="725" t="str">
        <f ca="1">Tables!AG220</f>
        <v>-</v>
      </c>
      <c r="F128" s="724" t="str">
        <f ca="1">Tables!AH220</f>
        <v>-</v>
      </c>
      <c r="G128" s="725" t="str">
        <f ca="1">Tables!AI220</f>
        <v>-</v>
      </c>
      <c r="H128" s="724" t="str">
        <f ca="1">Tables!AJ220</f>
        <v>-</v>
      </c>
      <c r="I128" s="725" t="str">
        <f ca="1">Tables!AK220</f>
        <v>-</v>
      </c>
    </row>
    <row r="129" spans="2:9" ht="12.75" customHeight="1">
      <c r="B129" s="36">
        <v>20</v>
      </c>
      <c r="C129" s="425" t="str">
        <f t="shared" si="7"/>
        <v>Empty</v>
      </c>
      <c r="D129" s="724" t="str">
        <f ca="1">Tables!AF221</f>
        <v>-</v>
      </c>
      <c r="E129" s="725" t="str">
        <f ca="1">Tables!AG221</f>
        <v>-</v>
      </c>
      <c r="F129" s="724" t="str">
        <f ca="1">Tables!AH221</f>
        <v>-</v>
      </c>
      <c r="G129" s="725" t="str">
        <f ca="1">Tables!AI221</f>
        <v>-</v>
      </c>
      <c r="H129" s="724" t="str">
        <f ca="1">Tables!AJ221</f>
        <v>-</v>
      </c>
      <c r="I129" s="725" t="str">
        <f ca="1">Tables!AK221</f>
        <v>-</v>
      </c>
    </row>
    <row r="130" spans="2:9" ht="12.75" customHeight="1">
      <c r="B130" s="36">
        <v>21</v>
      </c>
      <c r="C130" s="425" t="str">
        <f t="shared" si="7"/>
        <v>Empty</v>
      </c>
      <c r="D130" s="724" t="str">
        <f ca="1">Tables!AF222</f>
        <v>-</v>
      </c>
      <c r="E130" s="725" t="str">
        <f ca="1">Tables!AG222</f>
        <v>-</v>
      </c>
      <c r="F130" s="724" t="str">
        <f ca="1">Tables!AH222</f>
        <v>-</v>
      </c>
      <c r="G130" s="725" t="str">
        <f ca="1">Tables!AI222</f>
        <v>-</v>
      </c>
      <c r="H130" s="724" t="str">
        <f ca="1">Tables!AJ222</f>
        <v>-</v>
      </c>
      <c r="I130" s="725" t="str">
        <f ca="1">Tables!AK222</f>
        <v>-</v>
      </c>
    </row>
    <row r="131" spans="2:9" ht="12.75" customHeight="1">
      <c r="B131" s="36">
        <v>22</v>
      </c>
      <c r="C131" s="425" t="str">
        <f t="shared" si="7"/>
        <v>Empty</v>
      </c>
      <c r="D131" s="724" t="str">
        <f ca="1">Tables!AF223</f>
        <v>-</v>
      </c>
      <c r="E131" s="725" t="str">
        <f ca="1">Tables!AG223</f>
        <v>-</v>
      </c>
      <c r="F131" s="724" t="str">
        <f ca="1">Tables!AH223</f>
        <v>-</v>
      </c>
      <c r="G131" s="725" t="str">
        <f ca="1">Tables!AI223</f>
        <v>-</v>
      </c>
      <c r="H131" s="724" t="str">
        <f ca="1">Tables!AJ223</f>
        <v>-</v>
      </c>
      <c r="I131" s="725" t="str">
        <f ca="1">Tables!AK223</f>
        <v>-</v>
      </c>
    </row>
    <row r="132" spans="2:9" ht="12.75" customHeight="1">
      <c r="B132" s="36">
        <v>23</v>
      </c>
      <c r="C132" s="425" t="str">
        <f t="shared" si="7"/>
        <v>Empty</v>
      </c>
      <c r="D132" s="724" t="str">
        <f ca="1">Tables!AF224</f>
        <v>-</v>
      </c>
      <c r="E132" s="725" t="str">
        <f ca="1">Tables!AG224</f>
        <v>-</v>
      </c>
      <c r="F132" s="724" t="str">
        <f ca="1">Tables!AH224</f>
        <v>-</v>
      </c>
      <c r="G132" s="725" t="str">
        <f ca="1">Tables!AI224</f>
        <v>-</v>
      </c>
      <c r="H132" s="724" t="str">
        <f ca="1">Tables!AJ224</f>
        <v>-</v>
      </c>
      <c r="I132" s="725" t="str">
        <f ca="1">Tables!AK224</f>
        <v>-</v>
      </c>
    </row>
    <row r="133" spans="2:9" ht="12.75" customHeight="1">
      <c r="B133" s="36">
        <v>24</v>
      </c>
      <c r="C133" s="425" t="str">
        <f t="shared" si="7"/>
        <v>Empty</v>
      </c>
      <c r="D133" s="724" t="str">
        <f ca="1">Tables!AF225</f>
        <v>-</v>
      </c>
      <c r="E133" s="725" t="str">
        <f ca="1">Tables!AG225</f>
        <v>-</v>
      </c>
      <c r="F133" s="724" t="str">
        <f ca="1">Tables!AH225</f>
        <v>-</v>
      </c>
      <c r="G133" s="725" t="str">
        <f ca="1">Tables!AI225</f>
        <v>-</v>
      </c>
      <c r="H133" s="724" t="str">
        <f ca="1">Tables!AJ225</f>
        <v>-</v>
      </c>
      <c r="I133" s="725" t="str">
        <f ca="1">Tables!AK225</f>
        <v>-</v>
      </c>
    </row>
    <row r="134" spans="2:9" ht="12.75" customHeight="1">
      <c r="B134" s="36">
        <v>25</v>
      </c>
      <c r="C134" s="425" t="str">
        <f t="shared" si="7"/>
        <v>Empty</v>
      </c>
      <c r="D134" s="724" t="str">
        <f ca="1">Tables!AF226</f>
        <v>-</v>
      </c>
      <c r="E134" s="725" t="str">
        <f ca="1">Tables!AG226</f>
        <v>-</v>
      </c>
      <c r="F134" s="724" t="str">
        <f ca="1">Tables!AH226</f>
        <v>-</v>
      </c>
      <c r="G134" s="725" t="str">
        <f ca="1">Tables!AI226</f>
        <v>-</v>
      </c>
      <c r="H134" s="724" t="str">
        <f ca="1">Tables!AJ226</f>
        <v>-</v>
      </c>
      <c r="I134" s="725" t="str">
        <f ca="1">Tables!AK226</f>
        <v>-</v>
      </c>
    </row>
    <row r="135" spans="2:9" ht="12.75" customHeight="1">
      <c r="B135" s="36">
        <v>26</v>
      </c>
      <c r="C135" s="425" t="str">
        <f t="shared" si="7"/>
        <v>Empty</v>
      </c>
      <c r="D135" s="724" t="str">
        <f ca="1">Tables!AF227</f>
        <v>-</v>
      </c>
      <c r="E135" s="725" t="str">
        <f ca="1">Tables!AG227</f>
        <v>-</v>
      </c>
      <c r="F135" s="724" t="str">
        <f ca="1">Tables!AH227</f>
        <v>-</v>
      </c>
      <c r="G135" s="725" t="str">
        <f ca="1">Tables!AI227</f>
        <v>-</v>
      </c>
      <c r="H135" s="724" t="str">
        <f ca="1">Tables!AJ227</f>
        <v>-</v>
      </c>
      <c r="I135" s="725" t="str">
        <f ca="1">Tables!AK227</f>
        <v>-</v>
      </c>
    </row>
    <row r="136" spans="2:9" ht="12.75" customHeight="1">
      <c r="B136" s="36">
        <v>27</v>
      </c>
      <c r="C136" s="425" t="str">
        <f t="shared" si="7"/>
        <v>Empty</v>
      </c>
      <c r="D136" s="724" t="str">
        <f ca="1">Tables!AF228</f>
        <v>-</v>
      </c>
      <c r="E136" s="725" t="str">
        <f ca="1">Tables!AG228</f>
        <v>-</v>
      </c>
      <c r="F136" s="724" t="str">
        <f ca="1">Tables!AH228</f>
        <v>-</v>
      </c>
      <c r="G136" s="725" t="str">
        <f ca="1">Tables!AI228</f>
        <v>-</v>
      </c>
      <c r="H136" s="724" t="str">
        <f ca="1">Tables!AJ228</f>
        <v>-</v>
      </c>
      <c r="I136" s="725" t="str">
        <f ca="1">Tables!AK228</f>
        <v>-</v>
      </c>
    </row>
    <row r="137" spans="2:9" ht="12.75" customHeight="1">
      <c r="B137" s="36">
        <v>28</v>
      </c>
      <c r="C137" s="425" t="str">
        <f t="shared" si="7"/>
        <v>Empty</v>
      </c>
      <c r="D137" s="724" t="str">
        <f ca="1">Tables!AF229</f>
        <v>-</v>
      </c>
      <c r="E137" s="725" t="str">
        <f ca="1">Tables!AG229</f>
        <v>-</v>
      </c>
      <c r="F137" s="724" t="str">
        <f ca="1">Tables!AH229</f>
        <v>-</v>
      </c>
      <c r="G137" s="725" t="str">
        <f ca="1">Tables!AI229</f>
        <v>-</v>
      </c>
      <c r="H137" s="724" t="str">
        <f ca="1">Tables!AJ229</f>
        <v>-</v>
      </c>
      <c r="I137" s="725" t="str">
        <f ca="1">Tables!AK229</f>
        <v>-</v>
      </c>
    </row>
    <row r="138" spans="2:9" ht="12.75" customHeight="1">
      <c r="B138" s="36">
        <v>29</v>
      </c>
      <c r="C138" s="425" t="str">
        <f t="shared" si="7"/>
        <v>Empty</v>
      </c>
      <c r="D138" s="724" t="str">
        <f ca="1">Tables!AF230</f>
        <v>-</v>
      </c>
      <c r="E138" s="725" t="str">
        <f ca="1">Tables!AG230</f>
        <v>-</v>
      </c>
      <c r="F138" s="724" t="str">
        <f ca="1">Tables!AH230</f>
        <v>-</v>
      </c>
      <c r="G138" s="725" t="str">
        <f ca="1">Tables!AI230</f>
        <v>-</v>
      </c>
      <c r="H138" s="724" t="str">
        <f ca="1">Tables!AJ230</f>
        <v>-</v>
      </c>
      <c r="I138" s="725" t="str">
        <f ca="1">Tables!AK230</f>
        <v>-</v>
      </c>
    </row>
    <row r="139" spans="2:9" ht="12.75" customHeight="1" thickBot="1">
      <c r="B139" s="36">
        <v>30</v>
      </c>
      <c r="C139" s="425" t="str">
        <f t="shared" si="7"/>
        <v>Empty</v>
      </c>
      <c r="D139" s="726" t="str">
        <f ca="1">Tables!AF231</f>
        <v>-</v>
      </c>
      <c r="E139" s="727" t="str">
        <f ca="1">Tables!AG231</f>
        <v>-</v>
      </c>
      <c r="F139" s="726" t="str">
        <f ca="1">Tables!AH231</f>
        <v>-</v>
      </c>
      <c r="G139" s="727" t="str">
        <f ca="1">Tables!AI231</f>
        <v>-</v>
      </c>
      <c r="H139" s="726" t="str">
        <f ca="1">Tables!AJ231</f>
        <v>-</v>
      </c>
      <c r="I139" s="727" t="str">
        <f ca="1">Tables!AK231</f>
        <v>-</v>
      </c>
    </row>
    <row r="140" spans="2:9" ht="12.75" customHeight="1">
      <c r="B140" s="87"/>
      <c r="C140" s="90" t="s">
        <v>27</v>
      </c>
      <c r="D140" s="728">
        <f t="shared" ref="D140:I140" ca="1" si="8">SUM(D110:D139)</f>
        <v>230</v>
      </c>
      <c r="E140" s="728">
        <f t="shared" ca="1" si="8"/>
        <v>220</v>
      </c>
      <c r="F140" s="728">
        <f t="shared" ca="1" si="8"/>
        <v>220</v>
      </c>
      <c r="G140" s="728">
        <f t="shared" ca="1" si="8"/>
        <v>230</v>
      </c>
      <c r="H140" s="728">
        <f t="shared" ca="1" si="8"/>
        <v>220</v>
      </c>
      <c r="I140" s="728">
        <f t="shared" ca="1" si="8"/>
        <v>220</v>
      </c>
    </row>
    <row r="141" spans="2:9" ht="12.75" customHeight="1">
      <c r="B141" s="39"/>
      <c r="C141" s="40"/>
      <c r="D141" s="40"/>
      <c r="E141" s="40"/>
      <c r="F141" s="40"/>
      <c r="G141" s="40"/>
      <c r="H141" s="40"/>
      <c r="I141" s="40"/>
    </row>
  </sheetData>
  <sheetProtection password="C96F" sheet="1" objects="1" scenarios="1"/>
  <mergeCells count="14">
    <mergeCell ref="C106:F106"/>
    <mergeCell ref="D107:I107"/>
    <mergeCell ref="D108:F108"/>
    <mergeCell ref="G108:I108"/>
    <mergeCell ref="C71:F71"/>
    <mergeCell ref="D72:I72"/>
    <mergeCell ref="D73:F73"/>
    <mergeCell ref="G73:I73"/>
    <mergeCell ref="D3:E3"/>
    <mergeCell ref="F3:G3"/>
    <mergeCell ref="H3:I3"/>
    <mergeCell ref="D37:I37"/>
    <mergeCell ref="D38:F38"/>
    <mergeCell ref="G38:I38"/>
  </mergeCells>
  <pageMargins left="0.25" right="0.25" top="0.5" bottom="0.5" header="0.3" footer="0.3"/>
  <pageSetup orientation="landscape" r:id="rId1"/>
  <ignoredErrors>
    <ignoredError sqref="D5:I34" unlocked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B1:R127"/>
  <sheetViews>
    <sheetView showGridLines="0" showRowColHeaders="0" workbookViewId="0">
      <pane ySplit="7" topLeftCell="A8" activePane="bottomLeft" state="frozen"/>
      <selection pane="bottomLeft" activeCell="I10" sqref="I10"/>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7.44140625" style="3" customWidth="1"/>
    <col min="6" max="6" width="16.109375" style="3" customWidth="1"/>
    <col min="7" max="7" width="3.109375" style="3" customWidth="1"/>
    <col min="8" max="8" width="13.44140625" style="3" customWidth="1"/>
    <col min="9" max="10" width="18" style="3" bestFit="1" customWidth="1"/>
    <col min="11" max="11" width="4.6640625" style="3" customWidth="1"/>
    <col min="12" max="12" width="11.44140625" style="3" customWidth="1"/>
    <col min="13" max="13" width="3.6640625" style="3" customWidth="1"/>
    <col min="14" max="14" width="16" style="3" customWidth="1"/>
    <col min="15" max="15" width="13.88671875" style="3" customWidth="1"/>
    <col min="16" max="16" width="24.33203125" style="3" bestFit="1" customWidth="1"/>
    <col min="17" max="17" width="5.6640625" style="3" customWidth="1"/>
    <col min="18" max="18" width="5.33203125" style="3" customWidth="1"/>
    <col min="19" max="19" width="1" style="3" customWidth="1"/>
    <col min="20" max="20" width="16" style="3" customWidth="1"/>
    <col min="21" max="16384" width="9.33203125" style="3"/>
  </cols>
  <sheetData>
    <row r="1" spans="2:18" ht="28.5" customHeight="1"/>
    <row r="2" spans="2:18" s="27" customFormat="1" ht="54.75" customHeight="1">
      <c r="B2" s="24"/>
      <c r="C2" s="25"/>
      <c r="D2" s="25"/>
      <c r="E2" s="25"/>
      <c r="F2" s="25"/>
      <c r="G2" s="25"/>
      <c r="H2" s="25"/>
      <c r="I2" s="25"/>
      <c r="J2" s="25"/>
      <c r="K2" s="25"/>
      <c r="L2" s="25"/>
      <c r="M2" s="25"/>
      <c r="N2" s="25"/>
      <c r="O2" s="25"/>
      <c r="P2" s="25"/>
      <c r="Q2" s="25"/>
      <c r="R2" s="26"/>
    </row>
    <row r="3" spans="2:18" ht="7.5" customHeight="1">
      <c r="B3" s="28"/>
      <c r="C3" s="29"/>
      <c r="D3" s="29"/>
      <c r="E3" s="29"/>
      <c r="F3" s="29"/>
      <c r="G3" s="29"/>
      <c r="H3" s="29"/>
      <c r="I3" s="29"/>
      <c r="J3" s="29"/>
      <c r="K3" s="29"/>
      <c r="L3" s="29"/>
      <c r="M3" s="29"/>
      <c r="N3" s="29"/>
      <c r="O3" s="29"/>
      <c r="P3" s="29"/>
      <c r="Q3" s="29"/>
      <c r="R3" s="30"/>
    </row>
    <row r="4" spans="2:18">
      <c r="B4" s="31"/>
      <c r="C4" s="33"/>
      <c r="D4" s="631"/>
      <c r="E4" s="33"/>
      <c r="F4" s="33"/>
      <c r="G4" s="33"/>
      <c r="H4" s="33"/>
      <c r="I4" s="33"/>
      <c r="J4" s="33"/>
      <c r="K4" s="33"/>
      <c r="L4" s="33"/>
      <c r="M4" s="33"/>
      <c r="N4" s="33"/>
      <c r="O4" s="33"/>
      <c r="P4" s="33"/>
      <c r="Q4" s="33"/>
      <c r="R4" s="35"/>
    </row>
    <row r="5" spans="2:18" ht="17.25" customHeight="1">
      <c r="B5" s="31"/>
      <c r="C5" s="33"/>
      <c r="D5" s="1193"/>
      <c r="E5" s="1193"/>
      <c r="F5" s="1193"/>
      <c r="G5" s="33"/>
      <c r="H5" s="1193"/>
      <c r="I5" s="1193"/>
      <c r="J5" s="1193"/>
      <c r="K5" s="33"/>
      <c r="L5" s="33"/>
      <c r="M5" s="33"/>
      <c r="N5" s="33"/>
      <c r="O5" s="33"/>
      <c r="P5" s="33"/>
      <c r="Q5" s="33"/>
      <c r="R5" s="35"/>
    </row>
    <row r="6" spans="2:18" ht="64.5" customHeight="1">
      <c r="B6" s="31"/>
      <c r="C6" s="33"/>
      <c r="D6" s="273" t="s">
        <v>817</v>
      </c>
      <c r="E6" s="273" t="s">
        <v>819</v>
      </c>
      <c r="F6" s="273" t="s">
        <v>267</v>
      </c>
      <c r="G6" s="33"/>
      <c r="H6" s="44" t="s">
        <v>268</v>
      </c>
      <c r="I6" s="44" t="s">
        <v>269</v>
      </c>
      <c r="J6" s="44" t="s">
        <v>270</v>
      </c>
      <c r="K6" s="33"/>
      <c r="L6" s="201" t="s">
        <v>657</v>
      </c>
      <c r="M6" s="33"/>
      <c r="N6" s="422" t="s">
        <v>388</v>
      </c>
      <c r="O6" s="422" t="s">
        <v>358</v>
      </c>
      <c r="P6" s="201" t="s">
        <v>389</v>
      </c>
      <c r="Q6" s="33"/>
      <c r="R6" s="35"/>
    </row>
    <row r="7" spans="2:18" ht="16.2" thickBot="1">
      <c r="B7" s="31"/>
      <c r="C7" s="32" t="s">
        <v>6</v>
      </c>
      <c r="D7" s="276" t="s">
        <v>818</v>
      </c>
      <c r="E7" s="276"/>
      <c r="F7" s="276" t="str">
        <f>"("&amp;Titles!F13&amp;")"</f>
        <v>(MWh)</v>
      </c>
      <c r="H7" s="44" t="str">
        <f>"("&amp;Titles!F12&amp;")"</f>
        <v>(MW)</v>
      </c>
      <c r="I7" s="44" t="str">
        <f>"("&amp;Titles!F13&amp;")"</f>
        <v>(MWh)</v>
      </c>
      <c r="J7" s="44" t="str">
        <f>"("&amp;Titles!F14&amp;")"</f>
        <v>(MWh)</v>
      </c>
      <c r="L7" s="201" t="s">
        <v>249</v>
      </c>
      <c r="O7" s="44"/>
      <c r="Q7" s="33"/>
      <c r="R7" s="35"/>
    </row>
    <row r="8" spans="2:18" ht="15" customHeight="1">
      <c r="B8" s="36">
        <v>1</v>
      </c>
      <c r="C8" s="37" t="str">
        <f>'Program Descriptions'!C5</f>
        <v>Residential New Construction (example)</v>
      </c>
      <c r="D8" s="713"/>
      <c r="E8" s="719"/>
      <c r="F8" s="716"/>
      <c r="H8" s="264">
        <v>34</v>
      </c>
      <c r="I8" s="264">
        <v>270</v>
      </c>
      <c r="J8" s="265">
        <v>2700</v>
      </c>
      <c r="L8" s="520">
        <v>10</v>
      </c>
      <c r="M8" s="424"/>
      <c r="N8" s="64">
        <v>240</v>
      </c>
      <c r="O8" s="222">
        <v>8000</v>
      </c>
      <c r="P8" s="38" t="s">
        <v>38</v>
      </c>
      <c r="Q8" s="33"/>
      <c r="R8" s="35"/>
    </row>
    <row r="9" spans="2:18" ht="15" customHeight="1">
      <c r="B9" s="36">
        <v>2</v>
      </c>
      <c r="C9" s="37" t="str">
        <f>'Program Descriptions'!C6</f>
        <v>Residential Whole Home Retrofit</v>
      </c>
      <c r="D9" s="714"/>
      <c r="E9" s="720"/>
      <c r="F9" s="717"/>
      <c r="H9" s="266"/>
      <c r="I9" s="266"/>
      <c r="J9" s="267"/>
      <c r="L9" s="520"/>
      <c r="N9" s="64"/>
      <c r="O9" s="222"/>
      <c r="P9" s="38"/>
      <c r="Q9" s="33"/>
      <c r="R9" s="35"/>
    </row>
    <row r="10" spans="2:18" ht="15" customHeight="1">
      <c r="B10" s="36">
        <v>3</v>
      </c>
      <c r="C10" s="37" t="str">
        <f>'Program Descriptions'!C7</f>
        <v>C&amp;I Prescriptive</v>
      </c>
      <c r="D10" s="714"/>
      <c r="E10" s="720"/>
      <c r="F10" s="717"/>
      <c r="H10" s="266"/>
      <c r="I10" s="266"/>
      <c r="J10" s="267"/>
      <c r="L10" s="520"/>
      <c r="N10" s="64"/>
      <c r="O10" s="222"/>
      <c r="P10" s="38"/>
      <c r="Q10" s="33"/>
      <c r="R10" s="35"/>
    </row>
    <row r="11" spans="2:18" ht="15" customHeight="1">
      <c r="B11" s="36">
        <v>4</v>
      </c>
      <c r="C11" s="37" t="str">
        <f>'Program Descriptions'!C8</f>
        <v>Empty</v>
      </c>
      <c r="D11" s="714"/>
      <c r="E11" s="720"/>
      <c r="F11" s="717"/>
      <c r="H11" s="266"/>
      <c r="I11" s="266"/>
      <c r="J11" s="267"/>
      <c r="L11" s="520"/>
      <c r="N11" s="64"/>
      <c r="O11" s="222"/>
      <c r="P11" s="38"/>
      <c r="Q11" s="33"/>
      <c r="R11" s="35"/>
    </row>
    <row r="12" spans="2:18" ht="15" customHeight="1">
      <c r="B12" s="36">
        <v>5</v>
      </c>
      <c r="C12" s="37" t="str">
        <f>'Program Descriptions'!C9</f>
        <v>Empty</v>
      </c>
      <c r="D12" s="714"/>
      <c r="E12" s="720"/>
      <c r="F12" s="717"/>
      <c r="H12" s="266"/>
      <c r="I12" s="266"/>
      <c r="J12" s="267"/>
      <c r="L12" s="520"/>
      <c r="N12" s="64"/>
      <c r="O12" s="222"/>
      <c r="P12" s="38"/>
      <c r="Q12" s="33"/>
      <c r="R12" s="35"/>
    </row>
    <row r="13" spans="2:18" ht="15" customHeight="1">
      <c r="B13" s="36">
        <v>6</v>
      </c>
      <c r="C13" s="37" t="str">
        <f>'Program Descriptions'!C10</f>
        <v>Empty</v>
      </c>
      <c r="D13" s="714"/>
      <c r="E13" s="720"/>
      <c r="F13" s="717"/>
      <c r="H13" s="266"/>
      <c r="I13" s="266"/>
      <c r="J13" s="267"/>
      <c r="L13" s="520"/>
      <c r="N13" s="64"/>
      <c r="O13" s="222"/>
      <c r="P13" s="38"/>
      <c r="Q13" s="33"/>
      <c r="R13" s="35"/>
    </row>
    <row r="14" spans="2:18" ht="15" customHeight="1">
      <c r="B14" s="36">
        <v>7</v>
      </c>
      <c r="C14" s="37" t="str">
        <f>'Program Descriptions'!C11</f>
        <v>Empty</v>
      </c>
      <c r="D14" s="714"/>
      <c r="E14" s="720"/>
      <c r="F14" s="717"/>
      <c r="H14" s="266"/>
      <c r="I14" s="266"/>
      <c r="J14" s="267"/>
      <c r="L14" s="520"/>
      <c r="N14" s="64"/>
      <c r="O14" s="222"/>
      <c r="P14" s="38"/>
      <c r="Q14" s="33"/>
      <c r="R14" s="35"/>
    </row>
    <row r="15" spans="2:18" ht="15" customHeight="1">
      <c r="B15" s="36">
        <v>8</v>
      </c>
      <c r="C15" s="37" t="str">
        <f>'Program Descriptions'!C12</f>
        <v>Empty</v>
      </c>
      <c r="D15" s="714"/>
      <c r="E15" s="720"/>
      <c r="F15" s="717"/>
      <c r="H15" s="266"/>
      <c r="I15" s="266"/>
      <c r="J15" s="267"/>
      <c r="L15" s="520"/>
      <c r="N15" s="64"/>
      <c r="O15" s="222"/>
      <c r="P15" s="38"/>
      <c r="Q15" s="33"/>
      <c r="R15" s="35"/>
    </row>
    <row r="16" spans="2:18" ht="15" customHeight="1">
      <c r="B16" s="36">
        <v>9</v>
      </c>
      <c r="C16" s="37" t="str">
        <f>'Program Descriptions'!C13</f>
        <v>Empty</v>
      </c>
      <c r="D16" s="714"/>
      <c r="E16" s="720"/>
      <c r="F16" s="717"/>
      <c r="H16" s="266"/>
      <c r="I16" s="266"/>
      <c r="J16" s="267"/>
      <c r="L16" s="520"/>
      <c r="N16" s="64"/>
      <c r="O16" s="222"/>
      <c r="P16" s="38"/>
      <c r="Q16" s="33"/>
      <c r="R16" s="35"/>
    </row>
    <row r="17" spans="2:18" ht="15" customHeight="1">
      <c r="B17" s="36">
        <v>10</v>
      </c>
      <c r="C17" s="37" t="str">
        <f>'Program Descriptions'!C14</f>
        <v>Empty</v>
      </c>
      <c r="D17" s="714"/>
      <c r="E17" s="720"/>
      <c r="F17" s="717"/>
      <c r="H17" s="266"/>
      <c r="I17" s="266"/>
      <c r="J17" s="267"/>
      <c r="L17" s="520"/>
      <c r="N17" s="64"/>
      <c r="O17" s="222"/>
      <c r="P17" s="38"/>
      <c r="Q17" s="33"/>
      <c r="R17" s="35"/>
    </row>
    <row r="18" spans="2:18" ht="15" customHeight="1">
      <c r="B18" s="36">
        <v>11</v>
      </c>
      <c r="C18" s="37" t="str">
        <f>'Program Descriptions'!C15</f>
        <v>Empty</v>
      </c>
      <c r="D18" s="714"/>
      <c r="E18" s="720"/>
      <c r="F18" s="717"/>
      <c r="H18" s="266"/>
      <c r="I18" s="266"/>
      <c r="J18" s="267"/>
      <c r="L18" s="520"/>
      <c r="N18" s="64"/>
      <c r="O18" s="222"/>
      <c r="P18" s="38"/>
      <c r="Q18" s="33"/>
      <c r="R18" s="35"/>
    </row>
    <row r="19" spans="2:18" ht="15" customHeight="1">
      <c r="B19" s="36">
        <v>12</v>
      </c>
      <c r="C19" s="37" t="str">
        <f>'Program Descriptions'!C16</f>
        <v>Empty</v>
      </c>
      <c r="D19" s="714"/>
      <c r="E19" s="720"/>
      <c r="F19" s="717"/>
      <c r="H19" s="266"/>
      <c r="I19" s="266"/>
      <c r="J19" s="267"/>
      <c r="L19" s="520"/>
      <c r="N19" s="64"/>
      <c r="O19" s="222"/>
      <c r="P19" s="38"/>
      <c r="Q19" s="33"/>
      <c r="R19" s="35"/>
    </row>
    <row r="20" spans="2:18" ht="15" customHeight="1">
      <c r="B20" s="36">
        <v>13</v>
      </c>
      <c r="C20" s="37" t="str">
        <f>'Program Descriptions'!C17</f>
        <v>Empty</v>
      </c>
      <c r="D20" s="714"/>
      <c r="E20" s="720"/>
      <c r="F20" s="717"/>
      <c r="H20" s="266"/>
      <c r="I20" s="266"/>
      <c r="J20" s="267"/>
      <c r="L20" s="520"/>
      <c r="N20" s="64"/>
      <c r="O20" s="222"/>
      <c r="P20" s="38"/>
      <c r="Q20" s="33"/>
      <c r="R20" s="35"/>
    </row>
    <row r="21" spans="2:18" ht="15" customHeight="1">
      <c r="B21" s="36">
        <v>14</v>
      </c>
      <c r="C21" s="37" t="str">
        <f>'Program Descriptions'!C18</f>
        <v>Empty</v>
      </c>
      <c r="D21" s="714"/>
      <c r="E21" s="720"/>
      <c r="F21" s="717"/>
      <c r="H21" s="266"/>
      <c r="I21" s="266"/>
      <c r="J21" s="267"/>
      <c r="L21" s="520"/>
      <c r="N21" s="64"/>
      <c r="O21" s="222"/>
      <c r="P21" s="38"/>
      <c r="Q21" s="33"/>
      <c r="R21" s="35"/>
    </row>
    <row r="22" spans="2:18" ht="15" customHeight="1">
      <c r="B22" s="36">
        <v>15</v>
      </c>
      <c r="C22" s="37" t="str">
        <f>'Program Descriptions'!C19</f>
        <v>Empty</v>
      </c>
      <c r="D22" s="714"/>
      <c r="E22" s="720"/>
      <c r="F22" s="717"/>
      <c r="H22" s="266"/>
      <c r="I22" s="266"/>
      <c r="J22" s="267"/>
      <c r="L22" s="520"/>
      <c r="N22" s="64"/>
      <c r="O22" s="222"/>
      <c r="P22" s="38"/>
      <c r="Q22" s="33"/>
      <c r="R22" s="35"/>
    </row>
    <row r="23" spans="2:18" ht="15" customHeight="1">
      <c r="B23" s="36">
        <v>16</v>
      </c>
      <c r="C23" s="37" t="str">
        <f>'Program Descriptions'!C20</f>
        <v>Empty</v>
      </c>
      <c r="D23" s="714"/>
      <c r="E23" s="720"/>
      <c r="F23" s="717"/>
      <c r="H23" s="266"/>
      <c r="I23" s="266"/>
      <c r="J23" s="267"/>
      <c r="L23" s="520"/>
      <c r="N23" s="64"/>
      <c r="O23" s="222"/>
      <c r="P23" s="38"/>
      <c r="Q23" s="33"/>
      <c r="R23" s="35"/>
    </row>
    <row r="24" spans="2:18" ht="15" customHeight="1">
      <c r="B24" s="36">
        <v>17</v>
      </c>
      <c r="C24" s="37" t="str">
        <f>'Program Descriptions'!C21</f>
        <v>Empty</v>
      </c>
      <c r="D24" s="714"/>
      <c r="E24" s="720"/>
      <c r="F24" s="717"/>
      <c r="H24" s="266"/>
      <c r="I24" s="266"/>
      <c r="J24" s="267"/>
      <c r="L24" s="520"/>
      <c r="N24" s="64"/>
      <c r="O24" s="222"/>
      <c r="P24" s="38"/>
      <c r="Q24" s="33"/>
      <c r="R24" s="35"/>
    </row>
    <row r="25" spans="2:18" ht="15" customHeight="1">
      <c r="B25" s="36">
        <v>18</v>
      </c>
      <c r="C25" s="37" t="str">
        <f>'Program Descriptions'!C22</f>
        <v>Empty</v>
      </c>
      <c r="D25" s="714"/>
      <c r="E25" s="720"/>
      <c r="F25" s="717"/>
      <c r="H25" s="266"/>
      <c r="I25" s="266"/>
      <c r="J25" s="267"/>
      <c r="L25" s="520"/>
      <c r="N25" s="64"/>
      <c r="O25" s="222"/>
      <c r="P25" s="38"/>
      <c r="Q25" s="33"/>
      <c r="R25" s="35"/>
    </row>
    <row r="26" spans="2:18" ht="15" customHeight="1">
      <c r="B26" s="36">
        <v>19</v>
      </c>
      <c r="C26" s="37" t="str">
        <f>'Program Descriptions'!C23</f>
        <v>Empty</v>
      </c>
      <c r="D26" s="714"/>
      <c r="E26" s="720"/>
      <c r="F26" s="717"/>
      <c r="H26" s="266"/>
      <c r="I26" s="266"/>
      <c r="J26" s="267"/>
      <c r="L26" s="520"/>
      <c r="N26" s="64"/>
      <c r="O26" s="222"/>
      <c r="P26" s="38"/>
      <c r="Q26" s="33"/>
      <c r="R26" s="35"/>
    </row>
    <row r="27" spans="2:18" ht="15" customHeight="1">
      <c r="B27" s="36">
        <v>20</v>
      </c>
      <c r="C27" s="37" t="str">
        <f>'Program Descriptions'!C24</f>
        <v>Empty</v>
      </c>
      <c r="D27" s="714"/>
      <c r="E27" s="720"/>
      <c r="F27" s="717"/>
      <c r="H27" s="266"/>
      <c r="I27" s="266"/>
      <c r="J27" s="267"/>
      <c r="L27" s="520"/>
      <c r="N27" s="64"/>
      <c r="O27" s="222"/>
      <c r="P27" s="38"/>
      <c r="Q27" s="33"/>
      <c r="R27" s="35"/>
    </row>
    <row r="28" spans="2:18" ht="15" customHeight="1">
      <c r="B28" s="36">
        <v>21</v>
      </c>
      <c r="C28" s="37" t="str">
        <f>'Program Descriptions'!C25</f>
        <v>Empty</v>
      </c>
      <c r="D28" s="714"/>
      <c r="E28" s="720"/>
      <c r="F28" s="717"/>
      <c r="H28" s="266"/>
      <c r="I28" s="266"/>
      <c r="J28" s="267"/>
      <c r="L28" s="520"/>
      <c r="N28" s="64"/>
      <c r="O28" s="222"/>
      <c r="P28" s="38"/>
      <c r="Q28" s="33"/>
      <c r="R28" s="35"/>
    </row>
    <row r="29" spans="2:18" ht="15" customHeight="1">
      <c r="B29" s="36">
        <v>22</v>
      </c>
      <c r="C29" s="37" t="str">
        <f>'Program Descriptions'!C26</f>
        <v>Empty</v>
      </c>
      <c r="D29" s="714"/>
      <c r="E29" s="720"/>
      <c r="F29" s="717"/>
      <c r="H29" s="266"/>
      <c r="I29" s="266"/>
      <c r="J29" s="267"/>
      <c r="L29" s="520"/>
      <c r="N29" s="64"/>
      <c r="O29" s="222"/>
      <c r="P29" s="38"/>
      <c r="Q29" s="33"/>
      <c r="R29" s="35"/>
    </row>
    <row r="30" spans="2:18" ht="15" customHeight="1">
      <c r="B30" s="36">
        <v>23</v>
      </c>
      <c r="C30" s="37" t="str">
        <f>'Program Descriptions'!C27</f>
        <v>Empty</v>
      </c>
      <c r="D30" s="714"/>
      <c r="E30" s="720"/>
      <c r="F30" s="717"/>
      <c r="H30" s="266"/>
      <c r="I30" s="266"/>
      <c r="J30" s="267"/>
      <c r="L30" s="520"/>
      <c r="N30" s="64"/>
      <c r="O30" s="222"/>
      <c r="P30" s="38"/>
      <c r="Q30" s="33"/>
      <c r="R30" s="35"/>
    </row>
    <row r="31" spans="2:18" ht="15" customHeight="1">
      <c r="B31" s="36">
        <v>24</v>
      </c>
      <c r="C31" s="37" t="str">
        <f>'Program Descriptions'!C28</f>
        <v>Empty</v>
      </c>
      <c r="D31" s="714"/>
      <c r="E31" s="720"/>
      <c r="F31" s="717"/>
      <c r="H31" s="266"/>
      <c r="I31" s="266"/>
      <c r="J31" s="267"/>
      <c r="L31" s="520"/>
      <c r="N31" s="64"/>
      <c r="O31" s="222"/>
      <c r="P31" s="38"/>
      <c r="Q31" s="33"/>
      <c r="R31" s="35"/>
    </row>
    <row r="32" spans="2:18" ht="15" customHeight="1">
      <c r="B32" s="36">
        <v>25</v>
      </c>
      <c r="C32" s="37" t="str">
        <f>'Program Descriptions'!C29</f>
        <v>Empty</v>
      </c>
      <c r="D32" s="714"/>
      <c r="E32" s="720"/>
      <c r="F32" s="717"/>
      <c r="H32" s="266"/>
      <c r="I32" s="266"/>
      <c r="J32" s="267"/>
      <c r="L32" s="520"/>
      <c r="N32" s="64"/>
      <c r="O32" s="222"/>
      <c r="P32" s="38"/>
      <c r="Q32" s="33"/>
      <c r="R32" s="35"/>
    </row>
    <row r="33" spans="2:18" ht="15" customHeight="1">
      <c r="B33" s="36">
        <v>26</v>
      </c>
      <c r="C33" s="37" t="str">
        <f>'Program Descriptions'!C30</f>
        <v>Empty</v>
      </c>
      <c r="D33" s="714"/>
      <c r="E33" s="720"/>
      <c r="F33" s="717"/>
      <c r="H33" s="266"/>
      <c r="I33" s="266"/>
      <c r="J33" s="267"/>
      <c r="L33" s="520"/>
      <c r="N33" s="64"/>
      <c r="O33" s="222"/>
      <c r="P33" s="38"/>
      <c r="Q33" s="33"/>
      <c r="R33" s="35"/>
    </row>
    <row r="34" spans="2:18" ht="15" customHeight="1">
      <c r="B34" s="36">
        <v>27</v>
      </c>
      <c r="C34" s="37" t="str">
        <f>'Program Descriptions'!C31</f>
        <v>Empty</v>
      </c>
      <c r="D34" s="714"/>
      <c r="E34" s="720"/>
      <c r="F34" s="717"/>
      <c r="H34" s="266"/>
      <c r="I34" s="266"/>
      <c r="J34" s="267"/>
      <c r="L34" s="520"/>
      <c r="N34" s="64"/>
      <c r="O34" s="222"/>
      <c r="P34" s="38"/>
      <c r="Q34" s="33"/>
      <c r="R34" s="35"/>
    </row>
    <row r="35" spans="2:18" ht="15" customHeight="1">
      <c r="B35" s="36">
        <v>28</v>
      </c>
      <c r="C35" s="37" t="str">
        <f>'Program Descriptions'!C32</f>
        <v>Empty</v>
      </c>
      <c r="D35" s="714"/>
      <c r="E35" s="720"/>
      <c r="F35" s="717"/>
      <c r="H35" s="266"/>
      <c r="I35" s="266"/>
      <c r="J35" s="267"/>
      <c r="L35" s="520"/>
      <c r="N35" s="64"/>
      <c r="O35" s="222"/>
      <c r="P35" s="38"/>
      <c r="Q35" s="33"/>
      <c r="R35" s="35"/>
    </row>
    <row r="36" spans="2:18" ht="15" customHeight="1">
      <c r="B36" s="36">
        <v>29</v>
      </c>
      <c r="C36" s="37" t="str">
        <f>'Program Descriptions'!C33</f>
        <v>Empty</v>
      </c>
      <c r="D36" s="714"/>
      <c r="E36" s="720"/>
      <c r="F36" s="717"/>
      <c r="H36" s="266"/>
      <c r="I36" s="266"/>
      <c r="J36" s="267"/>
      <c r="L36" s="520"/>
      <c r="N36" s="64"/>
      <c r="O36" s="222"/>
      <c r="P36" s="38"/>
      <c r="Q36" s="33"/>
      <c r="R36" s="35"/>
    </row>
    <row r="37" spans="2:18" ht="15" customHeight="1" thickBot="1">
      <c r="B37" s="36">
        <v>30</v>
      </c>
      <c r="C37" s="37" t="str">
        <f>'Program Descriptions'!C34</f>
        <v>Empty</v>
      </c>
      <c r="D37" s="715"/>
      <c r="E37" s="721"/>
      <c r="F37" s="718"/>
      <c r="H37" s="266"/>
      <c r="I37" s="266"/>
      <c r="J37" s="267"/>
      <c r="L37" s="520"/>
      <c r="N37" s="64"/>
      <c r="O37" s="222"/>
      <c r="P37" s="38"/>
      <c r="Q37" s="33"/>
      <c r="R37" s="35"/>
    </row>
    <row r="38" spans="2:18" ht="15" customHeight="1">
      <c r="B38" s="36"/>
      <c r="C38" s="49" t="s">
        <v>28</v>
      </c>
      <c r="D38" s="210"/>
      <c r="E38" s="210"/>
      <c r="F38" s="210"/>
      <c r="H38" s="275">
        <f>SUM(H8:H37)</f>
        <v>34</v>
      </c>
      <c r="I38" s="275">
        <f>SUM(I8:I37)</f>
        <v>270</v>
      </c>
      <c r="J38" s="275">
        <f>SUM(J8:J37)</f>
        <v>2700</v>
      </c>
      <c r="N38" s="65"/>
      <c r="O38" s="65"/>
      <c r="P38" s="65"/>
      <c r="Q38" s="33"/>
      <c r="R38" s="35"/>
    </row>
    <row r="39" spans="2:18" ht="15" customHeight="1">
      <c r="B39" s="36"/>
      <c r="C39" s="49"/>
      <c r="D39" s="46"/>
      <c r="E39" s="46"/>
      <c r="F39" s="46"/>
      <c r="G39" s="46"/>
      <c r="H39" s="46"/>
      <c r="I39" s="46"/>
      <c r="J39" s="46"/>
      <c r="K39" s="46"/>
      <c r="L39" s="46"/>
      <c r="M39" s="46"/>
      <c r="N39" s="33"/>
      <c r="O39" s="33"/>
      <c r="P39" s="33"/>
      <c r="Q39" s="33"/>
      <c r="R39" s="35"/>
    </row>
    <row r="40" spans="2:18" ht="15" customHeight="1">
      <c r="B40" s="39"/>
      <c r="C40" s="40"/>
      <c r="D40" s="40"/>
      <c r="E40" s="40"/>
      <c r="F40" s="40"/>
      <c r="G40" s="40"/>
      <c r="H40" s="40"/>
      <c r="I40" s="40"/>
      <c r="J40" s="40"/>
      <c r="K40" s="40"/>
      <c r="L40" s="40"/>
      <c r="M40" s="40"/>
      <c r="N40" s="40"/>
      <c r="O40" s="40"/>
      <c r="P40" s="40"/>
      <c r="Q40" s="40"/>
      <c r="R40" s="41"/>
    </row>
    <row r="41" spans="2:18" s="33" customFormat="1" ht="15" customHeight="1">
      <c r="B41" s="1209" t="s">
        <v>673</v>
      </c>
      <c r="C41" s="1209"/>
      <c r="D41" s="1209"/>
      <c r="E41" s="1209"/>
      <c r="F41" s="666" t="str">
        <f>IF(Site_or_SitePlusLosses=1,"site",IF(Site_or_SitePlusLosses=2,"site plus T&amp;D losses between the site and power plant","Did not answer the question"))</f>
        <v>site</v>
      </c>
    </row>
    <row r="42" spans="2:18" ht="15" customHeight="1">
      <c r="B42" s="33"/>
      <c r="C42" s="666" t="str">
        <f>IF(Naturally_Occurring=1,"The reported gross savings values account for naturally occuring energy savings",IF(Naturally_Occurring=0,"The reported gross savings values do not account for naturally occuring energy savings",""))</f>
        <v/>
      </c>
      <c r="D42" s="33"/>
      <c r="E42" s="33"/>
      <c r="F42" s="33"/>
      <c r="G42" s="33"/>
      <c r="H42" s="33"/>
      <c r="I42" s="33"/>
      <c r="J42" s="33"/>
      <c r="K42" s="33"/>
      <c r="L42" s="33"/>
      <c r="M42" s="33"/>
      <c r="N42" s="33"/>
      <c r="O42" s="33"/>
      <c r="P42" s="33"/>
      <c r="Q42" s="33"/>
      <c r="R42" s="33"/>
    </row>
    <row r="43" spans="2:18" ht="15" customHeight="1">
      <c r="B43" s="33"/>
      <c r="C43" s="33"/>
      <c r="D43" s="33"/>
      <c r="E43" s="33"/>
      <c r="F43" s="33"/>
      <c r="G43" s="33"/>
      <c r="H43" s="33"/>
      <c r="I43" s="33"/>
      <c r="J43" s="33"/>
      <c r="K43" s="33"/>
      <c r="L43" s="33"/>
      <c r="M43" s="33"/>
      <c r="N43" s="33"/>
      <c r="O43" s="33"/>
      <c r="P43" s="33"/>
      <c r="Q43" s="33"/>
      <c r="R43" s="33"/>
    </row>
    <row r="44" spans="2:18" ht="15" customHeight="1">
      <c r="B44" s="33"/>
      <c r="C44" s="33"/>
      <c r="D44" s="33"/>
      <c r="E44" s="33"/>
      <c r="F44" s="33"/>
      <c r="G44" s="33"/>
      <c r="H44" s="33"/>
      <c r="I44" s="33"/>
      <c r="J44" s="33"/>
      <c r="K44" s="33"/>
      <c r="L44" s="33"/>
      <c r="M44" s="33"/>
      <c r="N44" s="33"/>
      <c r="O44" s="33"/>
      <c r="P44" s="33"/>
      <c r="Q44" s="33"/>
      <c r="R44" s="33"/>
    </row>
    <row r="45" spans="2:18" ht="15" customHeight="1"/>
    <row r="46" spans="2:18" ht="15" customHeight="1"/>
    <row r="47" spans="2:18" ht="15" customHeight="1"/>
    <row r="48" spans="2: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sheetProtection password="C96F" sheet="1" objects="1" scenarios="1" formatRows="0"/>
  <mergeCells count="3">
    <mergeCell ref="D5:F5"/>
    <mergeCell ref="H5:J5"/>
    <mergeCell ref="B41:E41"/>
  </mergeCells>
  <dataValidations count="1">
    <dataValidation type="list" allowBlank="1" showInputMessage="1" showErrorMessage="1" sqref="D8:D37">
      <formula1>"Yes,No"</formula1>
    </dataValidation>
  </dataValidation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P8:P37</xm:sqref>
        </x14:dataValidation>
      </x14:dataValidations>
    </ext>
  </extLst>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F44"/>
  <sheetViews>
    <sheetView workbookViewId="0">
      <selection activeCell="B45" sqref="B45"/>
    </sheetView>
  </sheetViews>
  <sheetFormatPr defaultColWidth="8.88671875" defaultRowHeight="13.2"/>
  <cols>
    <col min="1" max="1" width="8.88671875" style="101"/>
    <col min="2" max="2" width="20.33203125" style="101" bestFit="1" customWidth="1"/>
    <col min="3" max="3" width="28.33203125" style="101" customWidth="1"/>
    <col min="4" max="4" width="8.88671875" style="101"/>
    <col min="5" max="5" width="10.33203125" style="101" customWidth="1"/>
    <col min="6" max="6" width="47.44140625" style="101" bestFit="1" customWidth="1"/>
    <col min="7" max="16384" width="8.88671875" style="101"/>
  </cols>
  <sheetData>
    <row r="1" spans="1:6">
      <c r="A1" s="7" t="s">
        <v>102</v>
      </c>
      <c r="B1" s="7" t="s">
        <v>259</v>
      </c>
      <c r="E1" s="7" t="s">
        <v>300</v>
      </c>
      <c r="F1" s="172" t="str">
        <f>IF(ISBLANK('Main Menu'!G8),"No PA listed",'Main Menu'!G8)</f>
        <v>ABC Utility</v>
      </c>
    </row>
    <row r="2" spans="1:6">
      <c r="A2" s="101">
        <v>1</v>
      </c>
      <c r="B2" s="7" t="s">
        <v>728</v>
      </c>
      <c r="E2" s="7" t="s">
        <v>103</v>
      </c>
      <c r="F2" s="172">
        <f>IF(ISBLANK('Main Menu'!G9),"No program year listed",'Main Menu'!G9)</f>
        <v>2014</v>
      </c>
    </row>
    <row r="3" spans="1:6">
      <c r="A3" s="101">
        <v>2</v>
      </c>
      <c r="B3" s="7" t="s">
        <v>770</v>
      </c>
      <c r="F3" s="172"/>
    </row>
    <row r="4" spans="1:6">
      <c r="A4" s="101">
        <v>3</v>
      </c>
      <c r="B4" s="7" t="s">
        <v>753</v>
      </c>
      <c r="E4" s="7" t="s">
        <v>104</v>
      </c>
      <c r="F4" s="172" t="str">
        <f>F1&amp;" - "&amp;F2&amp;" "&amp;B1</f>
        <v>ABC Utility - 2014 Planned EE Portfolio Information</v>
      </c>
    </row>
    <row r="5" spans="1:6">
      <c r="A5" s="101">
        <v>4</v>
      </c>
      <c r="B5" s="7" t="s">
        <v>648</v>
      </c>
      <c r="E5" s="7" t="s">
        <v>105</v>
      </c>
      <c r="F5" s="172" t="str">
        <f>F1&amp;" - "&amp;F2&amp;" "&amp;B11</f>
        <v>ABC Utility - 2014 Actual EE Portfolio Information</v>
      </c>
    </row>
    <row r="6" spans="1:6">
      <c r="B6" s="7"/>
    </row>
    <row r="7" spans="1:6">
      <c r="B7" s="7"/>
      <c r="E7" s="7" t="s">
        <v>106</v>
      </c>
      <c r="F7" s="101" t="str">
        <f>F2&amp;" "&amp;B1</f>
        <v>2014 Planned EE Portfolio Information</v>
      </c>
    </row>
    <row r="8" spans="1:6">
      <c r="E8" s="7" t="s">
        <v>107</v>
      </c>
      <c r="F8" s="101" t="str">
        <f>F2&amp;" "&amp;B11</f>
        <v>2014 Actual EE Portfolio Information</v>
      </c>
    </row>
    <row r="9" spans="1:6">
      <c r="E9" s="7" t="s">
        <v>108</v>
      </c>
      <c r="F9" s="101" t="str">
        <f>F2-2&amp;" &amp; "&amp;F2-1&amp;" Data"</f>
        <v>2012 &amp; 2013 Data</v>
      </c>
    </row>
    <row r="11" spans="1:6">
      <c r="A11" s="7" t="s">
        <v>102</v>
      </c>
      <c r="B11" s="7" t="s">
        <v>260</v>
      </c>
      <c r="E11" s="100" t="str">
        <f>'Main Menu'!O12</f>
        <v>Electric</v>
      </c>
    </row>
    <row r="12" spans="1:6">
      <c r="A12" s="101">
        <v>1</v>
      </c>
      <c r="B12" s="7" t="s">
        <v>854</v>
      </c>
      <c r="E12" s="7" t="s">
        <v>109</v>
      </c>
      <c r="F12" s="101" t="str">
        <f>IF(E11=B20,B30,IF(E11=B21,B31,B32))</f>
        <v>MW</v>
      </c>
    </row>
    <row r="13" spans="1:6">
      <c r="A13" s="101">
        <v>2</v>
      </c>
      <c r="B13" s="7" t="s">
        <v>727</v>
      </c>
      <c r="E13" s="7" t="s">
        <v>110</v>
      </c>
      <c r="F13" s="101" t="str">
        <f>IF(E11=B20,B25,IF(E11=B21,B26,B27))</f>
        <v>MWh</v>
      </c>
    </row>
    <row r="14" spans="1:6">
      <c r="A14" s="101">
        <v>3</v>
      </c>
      <c r="B14" s="101" t="s">
        <v>645</v>
      </c>
      <c r="E14" s="7" t="s">
        <v>111</v>
      </c>
      <c r="F14" s="101" t="str">
        <f>IF(F13=B25,"MWh",IF(F13=B26,"Therms",B27))</f>
        <v>MWh</v>
      </c>
    </row>
    <row r="15" spans="1:6">
      <c r="A15" s="101">
        <v>4</v>
      </c>
      <c r="B15" s="7" t="s">
        <v>649</v>
      </c>
      <c r="E15" s="7" t="s">
        <v>112</v>
      </c>
      <c r="F15" s="101" t="str">
        <f>IF(F12=B30,"MW",IF(F12=B31,"Therms",B32))</f>
        <v>MW</v>
      </c>
    </row>
    <row r="16" spans="1:6">
      <c r="A16" s="101">
        <v>5</v>
      </c>
      <c r="B16" s="7" t="s">
        <v>754</v>
      </c>
    </row>
    <row r="17" spans="1:6">
      <c r="A17" s="101">
        <v>6</v>
      </c>
      <c r="B17" s="7" t="s">
        <v>113</v>
      </c>
      <c r="C17" s="7" t="s">
        <v>802</v>
      </c>
    </row>
    <row r="18" spans="1:6">
      <c r="A18" s="101">
        <v>7</v>
      </c>
      <c r="B18" s="101" t="s">
        <v>805</v>
      </c>
    </row>
    <row r="19" spans="1:6">
      <c r="B19" s="7" t="s">
        <v>139</v>
      </c>
      <c r="E19" s="101" t="s">
        <v>737</v>
      </c>
      <c r="F19" s="101" t="str">
        <f>F1&amp;" - "&amp;F2&amp;" "&amp;B11</f>
        <v>ABC Utility - 2014 Actual EE Portfolio Information</v>
      </c>
    </row>
    <row r="20" spans="1:6">
      <c r="B20" s="7" t="s">
        <v>1</v>
      </c>
      <c r="E20" s="101" t="s">
        <v>738</v>
      </c>
      <c r="F20" s="101" t="str">
        <f>F1&amp;" - "&amp;F2&amp;" "&amp;B11</f>
        <v>ABC Utility - 2014 Actual EE Portfolio Information</v>
      </c>
    </row>
    <row r="21" spans="1:6">
      <c r="B21" s="7" t="s">
        <v>114</v>
      </c>
    </row>
    <row r="22" spans="1:6">
      <c r="B22" s="101" t="s">
        <v>15</v>
      </c>
    </row>
    <row r="24" spans="1:6">
      <c r="B24" s="7" t="s">
        <v>115</v>
      </c>
    </row>
    <row r="25" spans="1:6">
      <c r="B25" s="7" t="s">
        <v>771</v>
      </c>
    </row>
    <row r="26" spans="1:6">
      <c r="B26" s="7" t="s">
        <v>116</v>
      </c>
    </row>
    <row r="27" spans="1:6">
      <c r="B27" s="101" t="s">
        <v>142</v>
      </c>
    </row>
    <row r="29" spans="1:6">
      <c r="B29" s="7" t="s">
        <v>90</v>
      </c>
    </row>
    <row r="30" spans="1:6">
      <c r="B30" s="7" t="s">
        <v>774</v>
      </c>
    </row>
    <row r="31" spans="1:6">
      <c r="B31" s="7" t="s">
        <v>116</v>
      </c>
    </row>
    <row r="32" spans="1:6">
      <c r="B32" s="101" t="s">
        <v>18</v>
      </c>
    </row>
    <row r="34" spans="2:2">
      <c r="B34" s="101" t="s">
        <v>137</v>
      </c>
    </row>
    <row r="35" spans="2:2">
      <c r="B35" s="101" t="s">
        <v>140</v>
      </c>
    </row>
    <row r="36" spans="2:2">
      <c r="B36" s="101" t="s">
        <v>141</v>
      </c>
    </row>
    <row r="39" spans="2:2">
      <c r="B39" s="101" t="s">
        <v>1017</v>
      </c>
    </row>
    <row r="40" spans="2:2">
      <c r="B40" s="101" t="s">
        <v>1018</v>
      </c>
    </row>
    <row r="41" spans="2:2">
      <c r="B41" s="101" t="s">
        <v>1029</v>
      </c>
    </row>
    <row r="42" spans="2:2">
      <c r="B42" s="101" t="s">
        <v>1030</v>
      </c>
    </row>
    <row r="43" spans="2:2">
      <c r="B43" s="101" t="s">
        <v>15</v>
      </c>
    </row>
    <row r="44" spans="2:2">
      <c r="B44" s="101" t="s">
        <v>1031</v>
      </c>
    </row>
  </sheetData>
  <pageMargins left="0.7" right="0.7" top="0.75" bottom="0.75" header="0.3" footer="0.3"/>
  <pageSetup orientation="portrait" r:id="rId1"/>
  <drawing r:id="rId2"/>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2"/>
  <dimension ref="A1:F94"/>
  <sheetViews>
    <sheetView showGridLines="0" showRowColHeaders="0" workbookViewId="0"/>
  </sheetViews>
  <sheetFormatPr defaultRowHeight="14.4"/>
  <cols>
    <col min="1" max="1" width="29.6640625" customWidth="1"/>
    <col min="2" max="2" width="74.33203125" style="429" customWidth="1"/>
  </cols>
  <sheetData>
    <row r="1" spans="1:6" ht="33.75" customHeight="1"/>
    <row r="2" spans="1:6" ht="15" thickBot="1">
      <c r="A2" s="886" t="s">
        <v>117</v>
      </c>
      <c r="B2" s="887" t="s">
        <v>118</v>
      </c>
      <c r="C2" s="1416"/>
      <c r="D2" s="1417"/>
      <c r="E2" s="1417"/>
      <c r="F2" s="1417"/>
    </row>
    <row r="3" spans="1:6" ht="58.2" thickBot="1">
      <c r="A3" s="886" t="s">
        <v>402</v>
      </c>
      <c r="B3" s="888" t="s">
        <v>403</v>
      </c>
    </row>
    <row r="4" spans="1:6" ht="72.599999999999994" thickBot="1">
      <c r="A4" s="886" t="s">
        <v>404</v>
      </c>
      <c r="B4" s="888" t="s">
        <v>405</v>
      </c>
    </row>
    <row r="5" spans="1:6" ht="130.19999999999999" thickBot="1">
      <c r="A5" s="886" t="s">
        <v>406</v>
      </c>
      <c r="B5" s="888" t="s">
        <v>407</v>
      </c>
    </row>
    <row r="6" spans="1:6" ht="58.2" thickBot="1">
      <c r="A6" s="886" t="s">
        <v>866</v>
      </c>
      <c r="B6" s="888" t="s">
        <v>872</v>
      </c>
    </row>
    <row r="7" spans="1:6" ht="58.2" thickBot="1">
      <c r="A7" s="886" t="s">
        <v>961</v>
      </c>
      <c r="B7" s="888" t="s">
        <v>408</v>
      </c>
    </row>
    <row r="8" spans="1:6" ht="29.4" thickBot="1">
      <c r="A8" s="886" t="s">
        <v>409</v>
      </c>
      <c r="B8" s="888" t="s">
        <v>410</v>
      </c>
    </row>
    <row r="9" spans="1:6" ht="144.6" thickBot="1">
      <c r="A9" s="886" t="s">
        <v>871</v>
      </c>
      <c r="B9" s="888" t="s">
        <v>978</v>
      </c>
    </row>
    <row r="10" spans="1:6" ht="29.4" thickBot="1">
      <c r="A10" s="889" t="s">
        <v>841</v>
      </c>
      <c r="B10" s="890" t="s">
        <v>897</v>
      </c>
    </row>
    <row r="11" spans="1:6" ht="101.4" thickBot="1">
      <c r="A11" s="886" t="s">
        <v>881</v>
      </c>
      <c r="B11" s="888" t="s">
        <v>979</v>
      </c>
    </row>
    <row r="12" spans="1:6" ht="43.8" thickBot="1">
      <c r="A12" s="886" t="s">
        <v>794</v>
      </c>
      <c r="B12" s="888" t="s">
        <v>893</v>
      </c>
    </row>
    <row r="13" spans="1:6" ht="29.4" thickBot="1">
      <c r="A13" s="886" t="s">
        <v>795</v>
      </c>
      <c r="B13" s="888" t="s">
        <v>892</v>
      </c>
    </row>
    <row r="14" spans="1:6" ht="43.8" thickBot="1">
      <c r="A14" s="886" t="s">
        <v>796</v>
      </c>
      <c r="B14" s="888" t="s">
        <v>950</v>
      </c>
    </row>
    <row r="15" spans="1:6" ht="29.4" thickBot="1">
      <c r="A15" s="886" t="s">
        <v>800</v>
      </c>
      <c r="B15" s="888" t="s">
        <v>886</v>
      </c>
    </row>
    <row r="16" spans="1:6" ht="43.8" thickBot="1">
      <c r="A16" s="886" t="s">
        <v>882</v>
      </c>
      <c r="B16" s="888" t="s">
        <v>966</v>
      </c>
    </row>
    <row r="17" spans="1:2" ht="29.4" thickBot="1">
      <c r="A17" s="886" t="s">
        <v>839</v>
      </c>
      <c r="B17" s="888" t="s">
        <v>894</v>
      </c>
    </row>
    <row r="18" spans="1:2" ht="72.599999999999994" thickBot="1">
      <c r="A18" s="891" t="s">
        <v>811</v>
      </c>
      <c r="B18" s="888" t="s">
        <v>967</v>
      </c>
    </row>
    <row r="19" spans="1:2" ht="43.8" thickBot="1">
      <c r="A19" s="891" t="s">
        <v>807</v>
      </c>
      <c r="B19" s="888" t="s">
        <v>922</v>
      </c>
    </row>
    <row r="20" spans="1:2" ht="15" thickBot="1">
      <c r="A20" s="886" t="s">
        <v>953</v>
      </c>
      <c r="B20" s="888" t="s">
        <v>968</v>
      </c>
    </row>
    <row r="21" spans="1:2" ht="29.4" thickBot="1">
      <c r="A21" s="886" t="s">
        <v>144</v>
      </c>
      <c r="B21" s="888" t="s">
        <v>411</v>
      </c>
    </row>
    <row r="22" spans="1:2" ht="144.6" thickBot="1">
      <c r="A22" s="886" t="s">
        <v>12</v>
      </c>
      <c r="B22" s="888" t="s">
        <v>969</v>
      </c>
    </row>
    <row r="23" spans="1:2" ht="43.8" thickBot="1">
      <c r="A23" s="886" t="s">
        <v>863</v>
      </c>
      <c r="B23" s="888" t="s">
        <v>885</v>
      </c>
    </row>
    <row r="24" spans="1:2" ht="58.2" thickBot="1">
      <c r="A24" s="886" t="s">
        <v>952</v>
      </c>
      <c r="B24" s="888" t="s">
        <v>951</v>
      </c>
    </row>
    <row r="25" spans="1:2" ht="43.8" thickBot="1">
      <c r="A25" s="886" t="s">
        <v>801</v>
      </c>
      <c r="B25" s="888" t="s">
        <v>887</v>
      </c>
    </row>
    <row r="26" spans="1:2" ht="58.2" thickBot="1">
      <c r="A26" s="886" t="s">
        <v>412</v>
      </c>
      <c r="B26" s="888" t="s">
        <v>413</v>
      </c>
    </row>
    <row r="27" spans="1:2" ht="29.4" thickBot="1">
      <c r="A27" s="886" t="s">
        <v>956</v>
      </c>
      <c r="B27" s="888" t="s">
        <v>957</v>
      </c>
    </row>
    <row r="28" spans="1:2" ht="43.8" thickBot="1">
      <c r="A28" s="886" t="s">
        <v>119</v>
      </c>
      <c r="B28" s="888" t="s">
        <v>414</v>
      </c>
    </row>
    <row r="29" spans="1:2" ht="43.8" thickBot="1">
      <c r="A29" s="891" t="s">
        <v>808</v>
      </c>
      <c r="B29" s="888" t="s">
        <v>923</v>
      </c>
    </row>
    <row r="30" spans="1:2" ht="29.4" thickBot="1">
      <c r="A30" s="886" t="s">
        <v>476</v>
      </c>
      <c r="B30" s="888" t="s">
        <v>949</v>
      </c>
    </row>
    <row r="31" spans="1:2" ht="173.4" thickBot="1">
      <c r="A31" s="886" t="s">
        <v>305</v>
      </c>
      <c r="B31" s="888" t="s">
        <v>1004</v>
      </c>
    </row>
    <row r="32" spans="1:2" ht="87" thickBot="1">
      <c r="A32" s="891" t="s">
        <v>810</v>
      </c>
      <c r="B32" s="888" t="s">
        <v>948</v>
      </c>
    </row>
    <row r="33" spans="1:2" ht="29.4" thickBot="1">
      <c r="A33" s="891" t="s">
        <v>911</v>
      </c>
      <c r="B33" s="888" t="s">
        <v>926</v>
      </c>
    </row>
    <row r="34" spans="1:2" ht="43.8" thickBot="1">
      <c r="A34" s="886" t="s">
        <v>610</v>
      </c>
      <c r="B34" s="888" t="s">
        <v>415</v>
      </c>
    </row>
    <row r="35" spans="1:2" ht="58.2" thickBot="1">
      <c r="A35" s="886" t="s">
        <v>611</v>
      </c>
      <c r="B35" s="888" t="s">
        <v>416</v>
      </c>
    </row>
    <row r="36" spans="1:2" ht="29.4" thickBot="1">
      <c r="A36" s="886" t="s">
        <v>417</v>
      </c>
      <c r="B36" s="888" t="s">
        <v>418</v>
      </c>
    </row>
    <row r="37" spans="1:2" ht="29.4" thickBot="1">
      <c r="A37" s="886" t="s">
        <v>419</v>
      </c>
      <c r="B37" s="888" t="s">
        <v>420</v>
      </c>
    </row>
    <row r="38" spans="1:2" ht="29.4" thickBot="1">
      <c r="A38" s="891" t="s">
        <v>806</v>
      </c>
      <c r="B38" s="888" t="s">
        <v>970</v>
      </c>
    </row>
    <row r="39" spans="1:2" ht="29.4" thickBot="1">
      <c r="A39" s="886" t="s">
        <v>146</v>
      </c>
      <c r="B39" s="888" t="s">
        <v>423</v>
      </c>
    </row>
    <row r="40" spans="1:2" ht="87" thickBot="1">
      <c r="A40" s="886" t="s">
        <v>421</v>
      </c>
      <c r="B40" s="888" t="s">
        <v>422</v>
      </c>
    </row>
    <row r="41" spans="1:2" ht="29.4" thickBot="1">
      <c r="A41" s="886" t="s">
        <v>844</v>
      </c>
      <c r="B41" s="888" t="s">
        <v>895</v>
      </c>
    </row>
    <row r="42" spans="1:2" ht="87" thickBot="1">
      <c r="A42" s="886" t="s">
        <v>120</v>
      </c>
      <c r="B42" s="888" t="s">
        <v>424</v>
      </c>
    </row>
    <row r="43" spans="1:2" ht="72.599999999999994" thickBot="1">
      <c r="A43" s="886" t="s">
        <v>258</v>
      </c>
      <c r="B43" s="888" t="s">
        <v>971</v>
      </c>
    </row>
    <row r="44" spans="1:2" ht="58.2" thickBot="1">
      <c r="A44" s="886" t="s">
        <v>955</v>
      </c>
      <c r="B44" s="888" t="s">
        <v>959</v>
      </c>
    </row>
    <row r="45" spans="1:2" ht="58.2" thickBot="1">
      <c r="A45" s="886" t="s">
        <v>880</v>
      </c>
      <c r="B45" s="888" t="s">
        <v>972</v>
      </c>
    </row>
    <row r="46" spans="1:2" ht="15" thickBot="1">
      <c r="A46" s="891" t="s">
        <v>912</v>
      </c>
      <c r="B46" s="892" t="s">
        <v>925</v>
      </c>
    </row>
    <row r="47" spans="1:2" ht="58.2" thickBot="1">
      <c r="A47" s="886" t="s">
        <v>425</v>
      </c>
      <c r="B47" s="888" t="s">
        <v>426</v>
      </c>
    </row>
    <row r="48" spans="1:2" ht="58.2" thickBot="1">
      <c r="A48" s="886" t="s">
        <v>868</v>
      </c>
      <c r="B48" s="888" t="s">
        <v>973</v>
      </c>
    </row>
    <row r="49" spans="1:4" ht="87" thickBot="1">
      <c r="A49" s="886" t="s">
        <v>427</v>
      </c>
      <c r="B49" s="888" t="s">
        <v>428</v>
      </c>
    </row>
    <row r="50" spans="1:4" ht="29.4" thickBot="1">
      <c r="A50" s="886" t="s">
        <v>668</v>
      </c>
      <c r="B50" s="888" t="s">
        <v>890</v>
      </c>
    </row>
    <row r="51" spans="1:4" ht="43.8" thickBot="1">
      <c r="A51" s="886" t="s">
        <v>862</v>
      </c>
      <c r="B51" s="888" t="s">
        <v>884</v>
      </c>
    </row>
    <row r="52" spans="1:4" ht="115.8" thickBot="1">
      <c r="A52" s="886" t="s">
        <v>429</v>
      </c>
      <c r="B52" s="888" t="s">
        <v>430</v>
      </c>
    </row>
    <row r="53" spans="1:4" ht="58.2" thickBot="1">
      <c r="A53" s="886" t="s">
        <v>954</v>
      </c>
      <c r="B53" s="888" t="s">
        <v>958</v>
      </c>
    </row>
    <row r="54" spans="1:4" ht="29.4" thickBot="1">
      <c r="A54" s="886" t="s">
        <v>799</v>
      </c>
      <c r="B54" s="888" t="s">
        <v>946</v>
      </c>
    </row>
    <row r="55" spans="1:4" ht="72.599999999999994" thickBot="1">
      <c r="A55" s="886" t="s">
        <v>315</v>
      </c>
      <c r="B55" s="888" t="s">
        <v>874</v>
      </c>
    </row>
    <row r="56" spans="1:4" ht="29.4" thickBot="1">
      <c r="A56" s="886" t="s">
        <v>802</v>
      </c>
      <c r="B56" s="888" t="s">
        <v>896</v>
      </c>
    </row>
    <row r="57" spans="1:4" ht="72.599999999999994" thickBot="1">
      <c r="A57" s="886" t="s">
        <v>298</v>
      </c>
      <c r="B57" s="888" t="s">
        <v>431</v>
      </c>
    </row>
    <row r="58" spans="1:4" ht="15" thickBot="1">
      <c r="A58" s="886" t="s">
        <v>6</v>
      </c>
      <c r="B58" s="888" t="s">
        <v>432</v>
      </c>
    </row>
    <row r="59" spans="1:4" ht="29.4" thickBot="1">
      <c r="A59" s="886" t="s">
        <v>631</v>
      </c>
      <c r="B59" s="888" t="s">
        <v>977</v>
      </c>
    </row>
    <row r="60" spans="1:4" ht="101.4" thickBot="1">
      <c r="A60" s="886" t="s">
        <v>870</v>
      </c>
      <c r="B60" s="888" t="s">
        <v>974</v>
      </c>
      <c r="D60" s="872"/>
    </row>
    <row r="61" spans="1:4" ht="29.4" thickBot="1">
      <c r="A61" s="886" t="s">
        <v>433</v>
      </c>
      <c r="B61" s="888" t="s">
        <v>434</v>
      </c>
      <c r="D61" s="872"/>
    </row>
    <row r="62" spans="1:4" ht="15" thickBot="1">
      <c r="A62" s="891" t="s">
        <v>909</v>
      </c>
      <c r="B62" s="888" t="s">
        <v>924</v>
      </c>
      <c r="D62" s="872"/>
    </row>
    <row r="63" spans="1:4" ht="43.8" thickBot="1">
      <c r="A63" s="886" t="s">
        <v>793</v>
      </c>
      <c r="B63" s="888" t="s">
        <v>975</v>
      </c>
      <c r="D63" s="872"/>
    </row>
    <row r="64" spans="1:4" ht="72.599999999999994" thickBot="1">
      <c r="A64" s="886" t="s">
        <v>435</v>
      </c>
      <c r="B64" s="888" t="s">
        <v>436</v>
      </c>
      <c r="D64" s="872"/>
    </row>
    <row r="65" spans="1:4" ht="15" thickBot="1">
      <c r="A65" s="886" t="s">
        <v>736</v>
      </c>
      <c r="B65" s="888" t="s">
        <v>735</v>
      </c>
      <c r="D65" s="872"/>
    </row>
    <row r="66" spans="1:4" ht="29.4" thickBot="1">
      <c r="A66" s="886" t="s">
        <v>255</v>
      </c>
      <c r="B66" s="888" t="s">
        <v>877</v>
      </c>
      <c r="D66" s="872"/>
    </row>
    <row r="67" spans="1:4" ht="29.4" thickBot="1">
      <c r="A67" s="886" t="s">
        <v>869</v>
      </c>
      <c r="B67" s="888" t="s">
        <v>891</v>
      </c>
      <c r="D67" s="872"/>
    </row>
    <row r="68" spans="1:4" ht="15" thickBot="1">
      <c r="A68" s="886" t="s">
        <v>889</v>
      </c>
      <c r="B68" s="888" t="s">
        <v>888</v>
      </c>
    </row>
    <row r="69" spans="1:4" ht="43.8" thickBot="1">
      <c r="A69" s="891" t="s">
        <v>809</v>
      </c>
      <c r="B69" s="888" t="s">
        <v>947</v>
      </c>
    </row>
    <row r="70" spans="1:4" ht="29.4" thickBot="1">
      <c r="A70" s="886" t="s">
        <v>858</v>
      </c>
      <c r="B70" s="888" t="s">
        <v>859</v>
      </c>
    </row>
    <row r="71" spans="1:4" ht="58.2" thickBot="1">
      <c r="A71" s="886" t="s">
        <v>962</v>
      </c>
      <c r="B71" s="888" t="s">
        <v>963</v>
      </c>
    </row>
    <row r="72" spans="1:4" ht="29.4" thickBot="1">
      <c r="A72" s="886" t="s">
        <v>437</v>
      </c>
      <c r="B72" s="888" t="s">
        <v>438</v>
      </c>
      <c r="D72" s="706"/>
    </row>
    <row r="73" spans="1:4" ht="43.8" thickBot="1">
      <c r="A73" s="886" t="s">
        <v>940</v>
      </c>
      <c r="B73" s="888" t="s">
        <v>439</v>
      </c>
      <c r="D73" s="706"/>
    </row>
    <row r="74" spans="1:4" ht="29.4" thickBot="1">
      <c r="A74" s="886" t="s">
        <v>440</v>
      </c>
      <c r="B74" s="888" t="s">
        <v>441</v>
      </c>
      <c r="D74" s="706"/>
    </row>
    <row r="75" spans="1:4" ht="87" thickBot="1">
      <c r="A75" s="886" t="s">
        <v>442</v>
      </c>
      <c r="B75" s="888" t="s">
        <v>443</v>
      </c>
      <c r="D75" s="706"/>
    </row>
    <row r="76" spans="1:4" ht="58.2" thickBot="1">
      <c r="A76" s="886" t="s">
        <v>444</v>
      </c>
      <c r="B76" s="888" t="s">
        <v>445</v>
      </c>
      <c r="D76" s="706"/>
    </row>
    <row r="77" spans="1:4" ht="58.2" thickBot="1">
      <c r="A77" s="886" t="s">
        <v>446</v>
      </c>
      <c r="B77" s="888" t="s">
        <v>447</v>
      </c>
      <c r="D77" s="706"/>
    </row>
    <row r="78" spans="1:4" ht="57.6">
      <c r="A78" s="893" t="s">
        <v>943</v>
      </c>
      <c r="B78" s="894" t="s">
        <v>460</v>
      </c>
      <c r="D78" s="706"/>
    </row>
    <row r="79" spans="1:4" ht="58.2" thickBot="1">
      <c r="A79" s="886" t="s">
        <v>612</v>
      </c>
      <c r="B79" s="888" t="s">
        <v>461</v>
      </c>
      <c r="D79" s="706"/>
    </row>
    <row r="80" spans="1:4" ht="43.8" thickBot="1">
      <c r="A80" s="893" t="s">
        <v>944</v>
      </c>
      <c r="B80" s="894" t="s">
        <v>462</v>
      </c>
      <c r="D80" s="706"/>
    </row>
    <row r="81" spans="1:4" ht="43.8" thickBot="1">
      <c r="A81" s="889" t="s">
        <v>613</v>
      </c>
      <c r="B81" s="890" t="s">
        <v>463</v>
      </c>
      <c r="D81" s="706"/>
    </row>
    <row r="82" spans="1:4" ht="72">
      <c r="A82" s="895" t="s">
        <v>448</v>
      </c>
      <c r="B82" s="894" t="s">
        <v>449</v>
      </c>
    </row>
    <row r="83" spans="1:4" ht="58.2" thickBot="1">
      <c r="A83" s="886" t="s">
        <v>450</v>
      </c>
      <c r="B83" s="888" t="s">
        <v>451</v>
      </c>
    </row>
    <row r="84" spans="1:4" ht="87" thickBot="1">
      <c r="A84" s="886" t="s">
        <v>452</v>
      </c>
      <c r="B84" s="888" t="s">
        <v>453</v>
      </c>
    </row>
    <row r="85" spans="1:4" ht="87" thickBot="1">
      <c r="A85" s="886" t="s">
        <v>941</v>
      </c>
      <c r="B85" s="888" t="s">
        <v>454</v>
      </c>
    </row>
    <row r="86" spans="1:4" ht="72.599999999999994" thickBot="1">
      <c r="A86" s="893" t="s">
        <v>455</v>
      </c>
      <c r="B86" s="894" t="s">
        <v>456</v>
      </c>
    </row>
    <row r="87" spans="1:4" ht="86.4">
      <c r="A87" s="893" t="s">
        <v>942</v>
      </c>
      <c r="B87" s="894" t="s">
        <v>457</v>
      </c>
    </row>
    <row r="88" spans="1:4" ht="15" thickBot="1">
      <c r="A88" s="886" t="s">
        <v>314</v>
      </c>
      <c r="B88" s="888" t="s">
        <v>876</v>
      </c>
    </row>
    <row r="89" spans="1:4" ht="43.8" thickBot="1">
      <c r="A89" s="886" t="s">
        <v>458</v>
      </c>
      <c r="B89" s="888" t="s">
        <v>459</v>
      </c>
    </row>
    <row r="90" spans="1:4" ht="29.4" thickBot="1">
      <c r="A90" s="891" t="s">
        <v>910</v>
      </c>
      <c r="B90" s="888" t="s">
        <v>976</v>
      </c>
    </row>
    <row r="91" spans="1:4" ht="43.8" thickBot="1">
      <c r="A91" s="889" t="s">
        <v>867</v>
      </c>
      <c r="B91" s="890" t="s">
        <v>878</v>
      </c>
    </row>
    <row r="92" spans="1:4" ht="30" customHeight="1">
      <c r="A92" s="1414" t="s">
        <v>873</v>
      </c>
      <c r="B92" s="1414"/>
    </row>
    <row r="93" spans="1:4">
      <c r="A93" s="1415" t="s">
        <v>875</v>
      </c>
      <c r="B93" s="1415"/>
    </row>
    <row r="94" spans="1:4" ht="29.25" customHeight="1">
      <c r="A94" s="1415" t="s">
        <v>960</v>
      </c>
      <c r="B94" s="1415"/>
    </row>
  </sheetData>
  <sheetProtection password="C96F" sheet="1" objects="1" scenarios="1"/>
  <mergeCells count="4">
    <mergeCell ref="A92:B92"/>
    <mergeCell ref="A93:B93"/>
    <mergeCell ref="A94:B94"/>
    <mergeCell ref="C2:F2"/>
  </mergeCells>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190466" r:id="rId4">
          <objectPr defaultSize="0" r:id="rId5">
            <anchor moveWithCells="1">
              <from>
                <xdr:col>3</xdr:col>
                <xdr:colOff>152400</xdr:colOff>
                <xdr:row>2</xdr:row>
                <xdr:rowOff>457200</xdr:rowOff>
              </from>
              <to>
                <xdr:col>4</xdr:col>
                <xdr:colOff>457200</xdr:colOff>
                <xdr:row>3</xdr:row>
                <xdr:rowOff>182880</xdr:rowOff>
              </to>
            </anchor>
          </objectPr>
        </oleObject>
      </mc:Choice>
      <mc:Fallback>
        <oleObject progId="Document" dvAspect="DVASPECT_ICON" shapeId="190466" r:id="rId4"/>
      </mc:Fallback>
    </mc:AlternateContent>
  </oleObjects>
  <tableParts count="1">
    <tablePart r:id="rId6"/>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3"/>
  <dimension ref="A1:D90"/>
  <sheetViews>
    <sheetView showRowColHeaders="0" workbookViewId="0">
      <pane xSplit="1" ySplit="2" topLeftCell="B3" activePane="bottomRight" state="frozen"/>
      <selection pane="topRight" activeCell="B1" sqref="B1"/>
      <selection pane="bottomLeft" activeCell="A3" sqref="A3"/>
      <selection pane="bottomRight"/>
    </sheetView>
  </sheetViews>
  <sheetFormatPr defaultRowHeight="14.4"/>
  <cols>
    <col min="1" max="1" width="22.6640625" customWidth="1"/>
    <col min="2" max="2" width="31.5546875" customWidth="1"/>
    <col min="3" max="3" width="100.44140625" customWidth="1"/>
    <col min="4" max="4" width="39.33203125" customWidth="1"/>
  </cols>
  <sheetData>
    <row r="1" spans="1:4" ht="35.25" customHeight="1" thickBot="1"/>
    <row r="2" spans="1:4" ht="15" thickBot="1">
      <c r="A2" s="498" t="s">
        <v>263</v>
      </c>
      <c r="B2" s="499" t="s">
        <v>483</v>
      </c>
      <c r="C2" s="500" t="s">
        <v>484</v>
      </c>
      <c r="D2" s="501" t="s">
        <v>485</v>
      </c>
    </row>
    <row r="3" spans="1:4">
      <c r="A3" s="1427" t="s">
        <v>10</v>
      </c>
      <c r="B3" s="489" t="s">
        <v>486</v>
      </c>
      <c r="C3" s="1433" t="s">
        <v>487</v>
      </c>
      <c r="D3" s="490" t="s">
        <v>488</v>
      </c>
    </row>
    <row r="4" spans="1:4">
      <c r="A4" s="1428"/>
      <c r="B4" s="477" t="s">
        <v>489</v>
      </c>
      <c r="C4" s="1419"/>
      <c r="D4" s="491" t="s">
        <v>490</v>
      </c>
    </row>
    <row r="5" spans="1:4" ht="40.5" customHeight="1" thickBot="1">
      <c r="A5" s="1428"/>
      <c r="B5" s="478" t="s">
        <v>491</v>
      </c>
      <c r="C5" s="1420"/>
      <c r="D5" s="492"/>
    </row>
    <row r="6" spans="1:4" ht="15" thickTop="1">
      <c r="A6" s="1428"/>
      <c r="B6" s="479" t="s">
        <v>492</v>
      </c>
      <c r="C6" s="1421" t="s">
        <v>493</v>
      </c>
      <c r="D6" s="1423" t="s">
        <v>11</v>
      </c>
    </row>
    <row r="7" spans="1:4" ht="32.25" customHeight="1" thickBot="1">
      <c r="A7" s="1428"/>
      <c r="B7" s="480" t="s">
        <v>494</v>
      </c>
      <c r="C7" s="1422"/>
      <c r="D7" s="1425"/>
    </row>
    <row r="8" spans="1:4" ht="15" thickTop="1">
      <c r="A8" s="1428"/>
      <c r="B8" s="477" t="s">
        <v>492</v>
      </c>
      <c r="C8" s="1418" t="s">
        <v>495</v>
      </c>
      <c r="D8" s="1425"/>
    </row>
    <row r="9" spans="1:4" ht="89.25" customHeight="1" thickBot="1">
      <c r="A9" s="1428"/>
      <c r="B9" s="478" t="s">
        <v>496</v>
      </c>
      <c r="C9" s="1420"/>
      <c r="D9" s="1425"/>
    </row>
    <row r="10" spans="1:4" ht="37.200000000000003" thickTop="1" thickBot="1">
      <c r="A10" s="1428"/>
      <c r="B10" s="480" t="s">
        <v>122</v>
      </c>
      <c r="C10" s="467" t="s">
        <v>123</v>
      </c>
      <c r="D10" s="1425"/>
    </row>
    <row r="11" spans="1:4" ht="15.6" thickTop="1" thickBot="1">
      <c r="A11" s="1428"/>
      <c r="B11" s="478" t="s">
        <v>497</v>
      </c>
      <c r="C11" s="468" t="s">
        <v>498</v>
      </c>
      <c r="D11" s="1424"/>
    </row>
    <row r="12" spans="1:4" ht="25.2" thickTop="1" thickBot="1">
      <c r="A12" s="1428"/>
      <c r="B12" s="480" t="s">
        <v>127</v>
      </c>
      <c r="C12" s="467" t="s">
        <v>128</v>
      </c>
      <c r="D12" s="486" t="s">
        <v>499</v>
      </c>
    </row>
    <row r="13" spans="1:4" ht="37.200000000000003" thickTop="1" thickBot="1">
      <c r="A13" s="1428"/>
      <c r="B13" s="478" t="s">
        <v>13</v>
      </c>
      <c r="C13" s="468" t="s">
        <v>500</v>
      </c>
      <c r="D13" s="486" t="s">
        <v>13</v>
      </c>
    </row>
    <row r="14" spans="1:4" ht="49.2" thickTop="1" thickBot="1">
      <c r="A14" s="1428"/>
      <c r="B14" s="480" t="s">
        <v>501</v>
      </c>
      <c r="C14" s="467" t="s">
        <v>124</v>
      </c>
      <c r="D14" s="1423" t="s">
        <v>502</v>
      </c>
    </row>
    <row r="15" spans="1:4" ht="37.200000000000003" thickTop="1" thickBot="1">
      <c r="A15" s="1428"/>
      <c r="B15" s="478" t="s">
        <v>503</v>
      </c>
      <c r="C15" s="468" t="s">
        <v>504</v>
      </c>
      <c r="D15" s="1425"/>
    </row>
    <row r="16" spans="1:4" ht="15.6" thickTop="1" thickBot="1">
      <c r="A16" s="1428"/>
      <c r="B16" s="480" t="s">
        <v>505</v>
      </c>
      <c r="C16" s="467" t="s">
        <v>125</v>
      </c>
      <c r="D16" s="1425"/>
    </row>
    <row r="17" spans="1:4" ht="61.2" thickTop="1" thickBot="1">
      <c r="A17" s="1428"/>
      <c r="B17" s="478" t="s">
        <v>502</v>
      </c>
      <c r="C17" s="468" t="s">
        <v>506</v>
      </c>
      <c r="D17" s="1425"/>
    </row>
    <row r="18" spans="1:4" ht="25.2" thickTop="1" thickBot="1">
      <c r="A18" s="1428"/>
      <c r="B18" s="480" t="s">
        <v>507</v>
      </c>
      <c r="C18" s="467" t="s">
        <v>508</v>
      </c>
      <c r="D18" s="1425"/>
    </row>
    <row r="19" spans="1:4" ht="15.6" thickTop="1" thickBot="1">
      <c r="A19" s="1428"/>
      <c r="B19" s="478" t="s">
        <v>509</v>
      </c>
      <c r="C19" s="468" t="s">
        <v>126</v>
      </c>
      <c r="D19" s="1424"/>
    </row>
    <row r="20" spans="1:4" ht="15" thickTop="1">
      <c r="A20" s="1428"/>
      <c r="B20" s="479" t="s">
        <v>510</v>
      </c>
      <c r="C20" s="1421" t="s">
        <v>511</v>
      </c>
      <c r="D20" s="491" t="s">
        <v>512</v>
      </c>
    </row>
    <row r="21" spans="1:4">
      <c r="A21" s="1428"/>
      <c r="B21" s="479" t="s">
        <v>12</v>
      </c>
      <c r="C21" s="1434"/>
      <c r="D21" s="491" t="s">
        <v>513</v>
      </c>
    </row>
    <row r="22" spans="1:4" ht="42.75" customHeight="1" thickBot="1">
      <c r="A22" s="1428"/>
      <c r="B22" s="481"/>
      <c r="C22" s="1422"/>
      <c r="D22" s="486"/>
    </row>
    <row r="23" spans="1:4" ht="15" thickTop="1">
      <c r="A23" s="1428"/>
      <c r="B23" s="477" t="s">
        <v>510</v>
      </c>
      <c r="C23" s="1418" t="s">
        <v>129</v>
      </c>
      <c r="D23" s="491" t="s">
        <v>514</v>
      </c>
    </row>
    <row r="24" spans="1:4">
      <c r="A24" s="1428"/>
      <c r="B24" s="477" t="s">
        <v>515</v>
      </c>
      <c r="C24" s="1419"/>
      <c r="D24" s="491" t="s">
        <v>516</v>
      </c>
    </row>
    <row r="25" spans="1:4" ht="41.25" customHeight="1" thickBot="1">
      <c r="A25" s="1428"/>
      <c r="B25" s="482"/>
      <c r="C25" s="1420"/>
      <c r="D25" s="493" t="s">
        <v>517</v>
      </c>
    </row>
    <row r="26" spans="1:4" ht="15" thickTop="1">
      <c r="A26" s="1428"/>
      <c r="B26" s="479" t="s">
        <v>510</v>
      </c>
      <c r="C26" s="1421" t="s">
        <v>518</v>
      </c>
      <c r="D26" s="491"/>
    </row>
    <row r="27" spans="1:4" ht="105" customHeight="1" thickBot="1">
      <c r="A27" s="1428"/>
      <c r="B27" s="480" t="s">
        <v>519</v>
      </c>
      <c r="C27" s="1422"/>
      <c r="D27" s="492"/>
    </row>
    <row r="28" spans="1:4" ht="70.5" customHeight="1" thickTop="1" thickBot="1">
      <c r="A28" s="1428"/>
      <c r="B28" s="478" t="s">
        <v>64</v>
      </c>
      <c r="C28" s="468" t="s">
        <v>520</v>
      </c>
      <c r="D28" s="1423" t="s">
        <v>521</v>
      </c>
    </row>
    <row r="29" spans="1:4" ht="39.75" customHeight="1" thickTop="1" thickBot="1">
      <c r="A29" s="1429"/>
      <c r="B29" s="479" t="s">
        <v>15</v>
      </c>
      <c r="C29" s="483" t="s">
        <v>522</v>
      </c>
      <c r="D29" s="1425"/>
    </row>
    <row r="30" spans="1:4" ht="24.6" thickBot="1">
      <c r="A30" s="1435" t="s">
        <v>159</v>
      </c>
      <c r="B30" s="494" t="s">
        <v>19</v>
      </c>
      <c r="C30" s="484" t="s">
        <v>523</v>
      </c>
      <c r="D30" s="1437" t="s">
        <v>16</v>
      </c>
    </row>
    <row r="31" spans="1:4" ht="49.2" thickTop="1" thickBot="1">
      <c r="A31" s="1436"/>
      <c r="B31" s="473" t="s">
        <v>16</v>
      </c>
      <c r="C31" s="468" t="s">
        <v>524</v>
      </c>
      <c r="D31" s="1425"/>
    </row>
    <row r="32" spans="1:4" ht="73.2" thickTop="1" thickBot="1">
      <c r="A32" s="1436"/>
      <c r="B32" s="471" t="s">
        <v>525</v>
      </c>
      <c r="C32" s="467" t="s">
        <v>526</v>
      </c>
      <c r="D32" s="1424"/>
    </row>
    <row r="33" spans="1:4" ht="61.2" thickTop="1" thickBot="1">
      <c r="A33" s="1436"/>
      <c r="B33" s="473" t="s">
        <v>527</v>
      </c>
      <c r="C33" s="468" t="s">
        <v>528</v>
      </c>
      <c r="D33" s="1423" t="s">
        <v>529</v>
      </c>
    </row>
    <row r="34" spans="1:4" ht="25.2" thickTop="1" thickBot="1">
      <c r="A34" s="1436"/>
      <c r="B34" s="471" t="s">
        <v>20</v>
      </c>
      <c r="C34" s="467" t="s">
        <v>530</v>
      </c>
      <c r="D34" s="1424"/>
    </row>
    <row r="35" spans="1:4" ht="25.2" thickTop="1" thickBot="1">
      <c r="A35" s="1436"/>
      <c r="B35" s="473" t="s">
        <v>13</v>
      </c>
      <c r="C35" s="468" t="s">
        <v>531</v>
      </c>
      <c r="D35" s="486" t="s">
        <v>13</v>
      </c>
    </row>
    <row r="36" spans="1:4" ht="15" thickTop="1">
      <c r="A36" s="1436"/>
      <c r="B36" s="1441" t="s">
        <v>501</v>
      </c>
      <c r="C36" s="1421" t="s">
        <v>532</v>
      </c>
      <c r="D36" s="1423" t="s">
        <v>502</v>
      </c>
    </row>
    <row r="37" spans="1:4" ht="15" thickBot="1">
      <c r="A37" s="1436"/>
      <c r="B37" s="1442"/>
      <c r="C37" s="1422"/>
      <c r="D37" s="1424"/>
    </row>
    <row r="38" spans="1:4" ht="37.200000000000003" thickTop="1" thickBot="1">
      <c r="A38" s="1436"/>
      <c r="B38" s="473" t="s">
        <v>533</v>
      </c>
      <c r="C38" s="468" t="s">
        <v>534</v>
      </c>
      <c r="D38" s="1443" t="s">
        <v>502</v>
      </c>
    </row>
    <row r="39" spans="1:4" ht="15" thickTop="1">
      <c r="A39" s="1436"/>
      <c r="B39" s="472" t="s">
        <v>535</v>
      </c>
      <c r="C39" s="1421" t="s">
        <v>536</v>
      </c>
      <c r="D39" s="1444"/>
    </row>
    <row r="40" spans="1:4" ht="15" thickBot="1">
      <c r="A40" s="1436"/>
      <c r="B40" s="471" t="s">
        <v>537</v>
      </c>
      <c r="C40" s="1422"/>
      <c r="D40" s="1444"/>
    </row>
    <row r="41" spans="1:4" ht="25.2" thickTop="1" thickBot="1">
      <c r="A41" s="1436"/>
      <c r="B41" s="473" t="s">
        <v>538</v>
      </c>
      <c r="C41" s="468" t="s">
        <v>131</v>
      </c>
      <c r="D41" s="1444"/>
    </row>
    <row r="42" spans="1:4" ht="15" thickTop="1">
      <c r="A42" s="1436"/>
      <c r="B42" s="472" t="s">
        <v>539</v>
      </c>
      <c r="C42" s="1421" t="s">
        <v>540</v>
      </c>
      <c r="D42" s="1444"/>
    </row>
    <row r="43" spans="1:4" ht="15.75" customHeight="1" thickBot="1">
      <c r="A43" s="1436"/>
      <c r="B43" s="471" t="s">
        <v>541</v>
      </c>
      <c r="C43" s="1422"/>
      <c r="D43" s="1444"/>
    </row>
    <row r="44" spans="1:4" ht="25.2" thickTop="1" thickBot="1">
      <c r="A44" s="1436"/>
      <c r="B44" s="473" t="s">
        <v>15</v>
      </c>
      <c r="C44" s="468" t="s">
        <v>542</v>
      </c>
      <c r="D44" s="1445"/>
    </row>
    <row r="45" spans="1:4" ht="15.6" thickTop="1" thickBot="1">
      <c r="A45" s="1436"/>
      <c r="B45" s="471" t="s">
        <v>16</v>
      </c>
      <c r="C45" s="469" t="s">
        <v>543</v>
      </c>
      <c r="D45" s="1423" t="s">
        <v>544</v>
      </c>
    </row>
    <row r="46" spans="1:4" ht="37.200000000000003" thickTop="1" thickBot="1">
      <c r="A46" s="1436"/>
      <c r="B46" s="473" t="s">
        <v>502</v>
      </c>
      <c r="C46" s="470" t="s">
        <v>545</v>
      </c>
      <c r="D46" s="1424"/>
    </row>
    <row r="47" spans="1:4" ht="61.2" thickTop="1" thickBot="1">
      <c r="A47" s="1436"/>
      <c r="B47" s="471" t="s">
        <v>64</v>
      </c>
      <c r="C47" s="469" t="s">
        <v>546</v>
      </c>
      <c r="D47" s="1423" t="s">
        <v>547</v>
      </c>
    </row>
    <row r="48" spans="1:4" ht="37.200000000000003" thickTop="1" thickBot="1">
      <c r="A48" s="1436"/>
      <c r="B48" s="466" t="s">
        <v>15</v>
      </c>
      <c r="C48" s="496" t="s">
        <v>548</v>
      </c>
      <c r="D48" s="1425"/>
    </row>
    <row r="49" spans="1:4" ht="24.6" thickBot="1">
      <c r="A49" s="1438" t="s">
        <v>614</v>
      </c>
      <c r="B49" s="494" t="s">
        <v>19</v>
      </c>
      <c r="C49" s="484" t="s">
        <v>549</v>
      </c>
      <c r="D49" s="1437" t="s">
        <v>16</v>
      </c>
    </row>
    <row r="50" spans="1:4" ht="49.2" thickTop="1" thickBot="1">
      <c r="A50" s="1439"/>
      <c r="B50" s="473" t="s">
        <v>16</v>
      </c>
      <c r="C50" s="468" t="s">
        <v>550</v>
      </c>
      <c r="D50" s="1425"/>
    </row>
    <row r="51" spans="1:4" ht="15" thickTop="1">
      <c r="A51" s="1439"/>
      <c r="B51" s="472" t="s">
        <v>551</v>
      </c>
      <c r="C51" s="1421" t="s">
        <v>552</v>
      </c>
      <c r="D51" s="1425"/>
    </row>
    <row r="52" spans="1:4" ht="15" thickBot="1">
      <c r="A52" s="1439"/>
      <c r="B52" s="471" t="s">
        <v>553</v>
      </c>
      <c r="C52" s="1422"/>
      <c r="D52" s="1425"/>
    </row>
    <row r="53" spans="1:4" ht="49.2" thickTop="1" thickBot="1">
      <c r="A53" s="1439"/>
      <c r="B53" s="473" t="s">
        <v>554</v>
      </c>
      <c r="C53" s="468" t="s">
        <v>555</v>
      </c>
      <c r="D53" s="1425"/>
    </row>
    <row r="54" spans="1:4" ht="25.2" thickTop="1" thickBot="1">
      <c r="A54" s="1439"/>
      <c r="B54" s="471" t="s">
        <v>556</v>
      </c>
      <c r="C54" s="467" t="s">
        <v>557</v>
      </c>
      <c r="D54" s="1424"/>
    </row>
    <row r="55" spans="1:4" ht="25.2" thickTop="1" thickBot="1">
      <c r="A55" s="1439"/>
      <c r="B55" s="473" t="s">
        <v>13</v>
      </c>
      <c r="C55" s="468" t="s">
        <v>558</v>
      </c>
      <c r="D55" s="486" t="s">
        <v>13</v>
      </c>
    </row>
    <row r="56" spans="1:4" ht="25.2" thickTop="1" thickBot="1">
      <c r="A56" s="1439"/>
      <c r="B56" s="471" t="s">
        <v>559</v>
      </c>
      <c r="C56" s="467" t="s">
        <v>560</v>
      </c>
      <c r="D56" s="1423" t="s">
        <v>502</v>
      </c>
    </row>
    <row r="57" spans="1:4" ht="25.2" thickTop="1" thickBot="1">
      <c r="A57" s="1439"/>
      <c r="B57" s="473" t="s">
        <v>561</v>
      </c>
      <c r="C57" s="468" t="s">
        <v>130</v>
      </c>
      <c r="D57" s="1425"/>
    </row>
    <row r="58" spans="1:4" ht="25.2" thickTop="1" thickBot="1">
      <c r="A58" s="1439"/>
      <c r="B58" s="471" t="s">
        <v>562</v>
      </c>
      <c r="C58" s="467" t="s">
        <v>132</v>
      </c>
      <c r="D58" s="1424"/>
    </row>
    <row r="59" spans="1:4" ht="15.75" customHeight="1" thickTop="1">
      <c r="A59" s="1439"/>
      <c r="B59" s="1446" t="s">
        <v>64</v>
      </c>
      <c r="C59" s="1418" t="s">
        <v>563</v>
      </c>
      <c r="D59" s="1423" t="s">
        <v>564</v>
      </c>
    </row>
    <row r="60" spans="1:4" ht="15" thickBot="1">
      <c r="A60" s="1439"/>
      <c r="B60" s="1447"/>
      <c r="C60" s="1420"/>
      <c r="D60" s="1424"/>
    </row>
    <row r="61" spans="1:4" ht="15" thickTop="1">
      <c r="A61" s="1439"/>
      <c r="B61" s="1441" t="s">
        <v>565</v>
      </c>
      <c r="C61" s="1421" t="s">
        <v>566</v>
      </c>
      <c r="D61" s="491" t="s">
        <v>564</v>
      </c>
    </row>
    <row r="62" spans="1:4">
      <c r="A62" s="1439"/>
      <c r="B62" s="1448"/>
      <c r="C62" s="1434"/>
      <c r="D62" s="493" t="s">
        <v>517</v>
      </c>
    </row>
    <row r="63" spans="1:4" ht="15" thickBot="1">
      <c r="A63" s="1439"/>
      <c r="B63" s="1442"/>
      <c r="C63" s="1422"/>
      <c r="D63" s="491"/>
    </row>
    <row r="64" spans="1:4" ht="37.200000000000003" thickTop="1" thickBot="1">
      <c r="A64" s="1440"/>
      <c r="B64" s="495" t="s">
        <v>15</v>
      </c>
      <c r="C64" s="488" t="s">
        <v>567</v>
      </c>
      <c r="D64" s="497"/>
    </row>
    <row r="65" spans="1:4" ht="48.6" thickBot="1">
      <c r="A65" s="1430" t="s">
        <v>615</v>
      </c>
      <c r="B65" s="480" t="s">
        <v>16</v>
      </c>
      <c r="C65" s="467" t="s">
        <v>568</v>
      </c>
      <c r="D65" s="486" t="s">
        <v>16</v>
      </c>
    </row>
    <row r="66" spans="1:4" ht="37.200000000000003" thickTop="1" thickBot="1">
      <c r="A66" s="1431"/>
      <c r="B66" s="478" t="s">
        <v>13</v>
      </c>
      <c r="C66" s="468" t="s">
        <v>569</v>
      </c>
      <c r="D66" s="486" t="s">
        <v>13</v>
      </c>
    </row>
    <row r="67" spans="1:4" ht="37.200000000000003" thickTop="1" thickBot="1">
      <c r="A67" s="1431"/>
      <c r="B67" s="480" t="s">
        <v>502</v>
      </c>
      <c r="C67" s="467" t="s">
        <v>570</v>
      </c>
      <c r="D67" s="486" t="s">
        <v>502</v>
      </c>
    </row>
    <row r="68" spans="1:4" ht="49.2" thickTop="1" thickBot="1">
      <c r="A68" s="1431"/>
      <c r="B68" s="478" t="s">
        <v>565</v>
      </c>
      <c r="C68" s="468" t="s">
        <v>571</v>
      </c>
      <c r="D68" s="1423" t="s">
        <v>572</v>
      </c>
    </row>
    <row r="69" spans="1:4" ht="25.2" thickTop="1" thickBot="1">
      <c r="A69" s="1431"/>
      <c r="B69" s="480" t="s">
        <v>573</v>
      </c>
      <c r="C69" s="467" t="s">
        <v>574</v>
      </c>
      <c r="D69" s="1425"/>
    </row>
    <row r="70" spans="1:4" ht="25.2" thickTop="1" thickBot="1">
      <c r="A70" s="1432"/>
      <c r="B70" s="487" t="s">
        <v>15</v>
      </c>
      <c r="C70" s="488" t="s">
        <v>575</v>
      </c>
      <c r="D70" s="1426"/>
    </row>
    <row r="71" spans="1:4" ht="48.75" customHeight="1" thickBot="1">
      <c r="A71" s="1438" t="s">
        <v>616</v>
      </c>
      <c r="B71" s="494" t="s">
        <v>576</v>
      </c>
      <c r="C71" s="484" t="s">
        <v>577</v>
      </c>
      <c r="D71" s="485" t="s">
        <v>21</v>
      </c>
    </row>
    <row r="72" spans="1:4" ht="97.2" thickTop="1" thickBot="1">
      <c r="A72" s="1439"/>
      <c r="B72" s="701" t="s">
        <v>578</v>
      </c>
      <c r="C72" s="468" t="s">
        <v>579</v>
      </c>
      <c r="D72" s="1423" t="s">
        <v>22</v>
      </c>
    </row>
    <row r="73" spans="1:4" ht="25.2" thickTop="1" thickBot="1">
      <c r="A73" s="1439"/>
      <c r="B73" s="700" t="s">
        <v>25</v>
      </c>
      <c r="C73" s="467" t="s">
        <v>135</v>
      </c>
      <c r="D73" s="1424"/>
    </row>
    <row r="74" spans="1:4" ht="37.200000000000003" thickTop="1" thickBot="1">
      <c r="A74" s="1439"/>
      <c r="B74" s="701" t="s">
        <v>580</v>
      </c>
      <c r="C74" s="468" t="s">
        <v>581</v>
      </c>
      <c r="D74" s="486" t="s">
        <v>23</v>
      </c>
    </row>
    <row r="75" spans="1:4" ht="25.2" thickTop="1" thickBot="1">
      <c r="A75" s="1439"/>
      <c r="B75" s="700" t="s">
        <v>15</v>
      </c>
      <c r="C75" s="467" t="s">
        <v>133</v>
      </c>
      <c r="D75" s="1423" t="s">
        <v>582</v>
      </c>
    </row>
    <row r="76" spans="1:4" ht="15" thickTop="1">
      <c r="A76" s="1439"/>
      <c r="B76" s="1449" t="s">
        <v>831</v>
      </c>
      <c r="C76" s="1418" t="s">
        <v>583</v>
      </c>
      <c r="D76" s="1425"/>
    </row>
    <row r="77" spans="1:4" ht="55.5" customHeight="1" thickBot="1">
      <c r="A77" s="1439"/>
      <c r="B77" s="1450"/>
      <c r="C77" s="1420"/>
      <c r="D77" s="1424"/>
    </row>
    <row r="78" spans="1:4" ht="15" thickTop="1">
      <c r="A78" s="1439"/>
      <c r="B78" s="1441" t="s">
        <v>584</v>
      </c>
      <c r="C78" s="1421" t="s">
        <v>585</v>
      </c>
      <c r="D78" s="1451" t="s">
        <v>582</v>
      </c>
    </row>
    <row r="79" spans="1:4" ht="57.75" customHeight="1" thickBot="1">
      <c r="A79" s="1439"/>
      <c r="B79" s="1442"/>
      <c r="C79" s="1422"/>
      <c r="D79" s="1452"/>
    </row>
    <row r="80" spans="1:4" ht="15" thickTop="1">
      <c r="A80" s="1439"/>
      <c r="B80" s="466" t="s">
        <v>586</v>
      </c>
      <c r="C80" s="1418" t="s">
        <v>587</v>
      </c>
      <c r="D80" s="1452"/>
    </row>
    <row r="81" spans="1:4" ht="27" customHeight="1" thickBot="1">
      <c r="A81" s="1439"/>
      <c r="B81" s="701" t="s">
        <v>588</v>
      </c>
      <c r="C81" s="1420"/>
      <c r="D81" s="1452"/>
    </row>
    <row r="82" spans="1:4" ht="15.6" thickTop="1" thickBot="1">
      <c r="A82" s="1439"/>
      <c r="B82" s="700" t="s">
        <v>24</v>
      </c>
      <c r="C82" s="467" t="s">
        <v>589</v>
      </c>
      <c r="D82" s="1453"/>
    </row>
    <row r="83" spans="1:4" ht="37.200000000000003" thickTop="1" thickBot="1">
      <c r="A83" s="1440"/>
      <c r="B83" s="495" t="s">
        <v>134</v>
      </c>
      <c r="C83" s="731" t="s">
        <v>590</v>
      </c>
      <c r="D83" s="732" t="s">
        <v>134</v>
      </c>
    </row>
    <row r="84" spans="1:4" ht="82.5" customHeight="1" thickBot="1">
      <c r="A84" s="733" t="s">
        <v>211</v>
      </c>
      <c r="B84" s="466" t="s">
        <v>211</v>
      </c>
      <c r="C84" s="730" t="s">
        <v>591</v>
      </c>
      <c r="D84" s="491" t="s">
        <v>211</v>
      </c>
    </row>
    <row r="85" spans="1:4" ht="46.5" customHeight="1" thickBot="1">
      <c r="A85" s="1438" t="s">
        <v>14</v>
      </c>
      <c r="B85" s="494" t="s">
        <v>592</v>
      </c>
      <c r="C85" s="484" t="s">
        <v>593</v>
      </c>
      <c r="D85" s="1437" t="s">
        <v>594</v>
      </c>
    </row>
    <row r="86" spans="1:4" ht="25.2" thickTop="1" thickBot="1">
      <c r="A86" s="1439"/>
      <c r="B86" s="473" t="s">
        <v>595</v>
      </c>
      <c r="C86" s="468" t="s">
        <v>596</v>
      </c>
      <c r="D86" s="1425"/>
    </row>
    <row r="87" spans="1:4" ht="25.2" thickTop="1" thickBot="1">
      <c r="A87" s="1439"/>
      <c r="B87" s="471" t="s">
        <v>597</v>
      </c>
      <c r="C87" s="467" t="s">
        <v>596</v>
      </c>
      <c r="D87" s="1425"/>
    </row>
    <row r="88" spans="1:4" ht="25.2" thickTop="1" thickBot="1">
      <c r="A88" s="1439"/>
      <c r="B88" s="473" t="s">
        <v>598</v>
      </c>
      <c r="C88" s="468" t="s">
        <v>599</v>
      </c>
      <c r="D88" s="1424"/>
    </row>
    <row r="89" spans="1:4" ht="37.200000000000003" thickTop="1" thickBot="1">
      <c r="A89" s="1439"/>
      <c r="B89" s="471" t="s">
        <v>600</v>
      </c>
      <c r="C89" s="467" t="s">
        <v>601</v>
      </c>
      <c r="D89" s="486" t="s">
        <v>602</v>
      </c>
    </row>
    <row r="90" spans="1:4" ht="15.6" thickTop="1" thickBot="1">
      <c r="A90" s="1440"/>
      <c r="B90" s="495" t="s">
        <v>15</v>
      </c>
      <c r="C90" s="488" t="s">
        <v>603</v>
      </c>
      <c r="D90" s="497" t="s">
        <v>15</v>
      </c>
    </row>
  </sheetData>
  <mergeCells count="43">
    <mergeCell ref="D85:D88"/>
    <mergeCell ref="A85:A90"/>
    <mergeCell ref="D56:D58"/>
    <mergeCell ref="B59:B60"/>
    <mergeCell ref="C59:C60"/>
    <mergeCell ref="D59:D60"/>
    <mergeCell ref="B61:B63"/>
    <mergeCell ref="C61:C63"/>
    <mergeCell ref="B78:B79"/>
    <mergeCell ref="A71:A83"/>
    <mergeCell ref="B76:B77"/>
    <mergeCell ref="C78:C79"/>
    <mergeCell ref="D78:D82"/>
    <mergeCell ref="C80:C81"/>
    <mergeCell ref="B36:B37"/>
    <mergeCell ref="C36:C37"/>
    <mergeCell ref="D36:D37"/>
    <mergeCell ref="D38:D44"/>
    <mergeCell ref="C39:C40"/>
    <mergeCell ref="C42:C43"/>
    <mergeCell ref="A3:A29"/>
    <mergeCell ref="A65:A70"/>
    <mergeCell ref="C3:C5"/>
    <mergeCell ref="C6:C7"/>
    <mergeCell ref="D6:D11"/>
    <mergeCell ref="C8:C9"/>
    <mergeCell ref="D14:D19"/>
    <mergeCell ref="C20:C22"/>
    <mergeCell ref="D45:D46"/>
    <mergeCell ref="D47:D48"/>
    <mergeCell ref="A30:A48"/>
    <mergeCell ref="D49:D54"/>
    <mergeCell ref="C51:C52"/>
    <mergeCell ref="A49:A64"/>
    <mergeCell ref="D30:D32"/>
    <mergeCell ref="D33:D34"/>
    <mergeCell ref="C23:C25"/>
    <mergeCell ref="C26:C27"/>
    <mergeCell ref="D72:D73"/>
    <mergeCell ref="D75:D77"/>
    <mergeCell ref="C76:C77"/>
    <mergeCell ref="D28:D29"/>
    <mergeCell ref="D68:D70"/>
  </mergeCells>
  <pageMargins left="0.7" right="0.7" top="0.75" bottom="0.75" header="0.3" footer="0.3"/>
  <pageSetup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A2:H77"/>
  <sheetViews>
    <sheetView showGridLines="0" showRowColHeaders="0" workbookViewId="0">
      <selection activeCell="F25" sqref="F25"/>
    </sheetView>
  </sheetViews>
  <sheetFormatPr defaultColWidth="8.88671875" defaultRowHeight="14.4"/>
  <cols>
    <col min="1" max="1" width="13.33203125" bestFit="1" customWidth="1"/>
    <col min="2" max="2" width="17.6640625" bestFit="1" customWidth="1"/>
    <col min="3" max="3" width="47.33203125" bestFit="1" customWidth="1"/>
    <col min="4" max="4" width="63.88671875" bestFit="1" customWidth="1"/>
    <col min="5" max="5" width="3.88671875" customWidth="1"/>
    <col min="6" max="6" width="19.44140625" bestFit="1" customWidth="1"/>
  </cols>
  <sheetData>
    <row r="2" spans="1:8">
      <c r="F2" s="1046"/>
      <c r="G2" s="1046"/>
    </row>
    <row r="3" spans="1:8" ht="20.25" customHeight="1" thickBot="1">
      <c r="A3" s="42" t="s">
        <v>143</v>
      </c>
      <c r="B3" s="174" t="s">
        <v>146</v>
      </c>
      <c r="C3" s="42" t="s">
        <v>145</v>
      </c>
      <c r="D3" s="174" t="s">
        <v>144</v>
      </c>
      <c r="F3" s="1046" t="s">
        <v>146</v>
      </c>
      <c r="G3" s="1046" t="s">
        <v>1006</v>
      </c>
    </row>
    <row r="4" spans="1:8" ht="15" thickBot="1">
      <c r="A4" s="1463" t="s">
        <v>147</v>
      </c>
      <c r="B4" s="1465" t="s">
        <v>147</v>
      </c>
      <c r="C4" s="185" t="s">
        <v>148</v>
      </c>
      <c r="D4" s="184" t="s">
        <v>148</v>
      </c>
      <c r="F4" s="1047" t="s">
        <v>10</v>
      </c>
      <c r="G4" s="1046">
        <v>1</v>
      </c>
      <c r="H4" s="670"/>
    </row>
    <row r="5" spans="1:8" ht="15" thickBot="1">
      <c r="A5" s="1464"/>
      <c r="B5" s="1466"/>
      <c r="C5" s="185" t="s">
        <v>149</v>
      </c>
      <c r="D5" s="184" t="s">
        <v>149</v>
      </c>
      <c r="F5" s="1047" t="s">
        <v>765</v>
      </c>
      <c r="G5" s="1046">
        <v>3</v>
      </c>
      <c r="H5" s="670"/>
    </row>
    <row r="6" spans="1:8" ht="15" thickBot="1">
      <c r="A6" s="1464"/>
      <c r="B6" s="1466"/>
      <c r="C6" s="185" t="s">
        <v>150</v>
      </c>
      <c r="D6" s="184" t="s">
        <v>150</v>
      </c>
      <c r="F6" s="1047" t="s">
        <v>159</v>
      </c>
      <c r="G6" s="1046">
        <v>4</v>
      </c>
      <c r="H6" s="670"/>
    </row>
    <row r="7" spans="1:8">
      <c r="A7" s="1464"/>
      <c r="B7" s="1466"/>
      <c r="C7" s="1468" t="s">
        <v>152</v>
      </c>
      <c r="D7" s="186" t="s">
        <v>151</v>
      </c>
      <c r="F7" s="1047" t="s">
        <v>766</v>
      </c>
      <c r="G7" s="1046">
        <v>5</v>
      </c>
      <c r="H7" s="670"/>
    </row>
    <row r="8" spans="1:8">
      <c r="A8" s="1464"/>
      <c r="B8" s="1466"/>
      <c r="C8" s="1469"/>
      <c r="D8" s="215" t="s">
        <v>153</v>
      </c>
      <c r="F8" s="1048" t="s">
        <v>194</v>
      </c>
      <c r="G8" s="1046">
        <v>6</v>
      </c>
      <c r="H8" s="670"/>
    </row>
    <row r="9" spans="1:8">
      <c r="A9" s="1464"/>
      <c r="B9" s="1466"/>
      <c r="C9" s="1469"/>
      <c r="D9" s="215" t="s">
        <v>154</v>
      </c>
      <c r="F9" s="1047" t="s">
        <v>767</v>
      </c>
      <c r="G9" s="1046">
        <v>7</v>
      </c>
      <c r="H9" s="670"/>
    </row>
    <row r="10" spans="1:8">
      <c r="A10" s="1464"/>
      <c r="B10" s="1466"/>
      <c r="C10" s="1469"/>
      <c r="D10" s="215" t="s">
        <v>155</v>
      </c>
      <c r="F10" s="1049" t="s">
        <v>763</v>
      </c>
      <c r="G10" s="1046">
        <v>8</v>
      </c>
      <c r="H10" s="670"/>
    </row>
    <row r="11" spans="1:8" ht="15" thickBot="1">
      <c r="A11" s="1464"/>
      <c r="B11" s="1467"/>
      <c r="C11" s="1470"/>
      <c r="D11" s="216" t="s">
        <v>156</v>
      </c>
      <c r="F11" s="1050" t="s">
        <v>764</v>
      </c>
      <c r="G11" s="1046">
        <v>2</v>
      </c>
      <c r="H11" s="670"/>
    </row>
    <row r="12" spans="1:8">
      <c r="A12" s="1464"/>
      <c r="B12" s="1465" t="s">
        <v>159</v>
      </c>
      <c r="C12" s="1468" t="s">
        <v>158</v>
      </c>
      <c r="D12" s="187" t="s">
        <v>157</v>
      </c>
      <c r="F12" s="670"/>
      <c r="G12" s="670"/>
      <c r="H12" s="670"/>
    </row>
    <row r="13" spans="1:8">
      <c r="A13" s="1464"/>
      <c r="B13" s="1466"/>
      <c r="C13" s="1469"/>
      <c r="D13" s="217" t="s">
        <v>160</v>
      </c>
      <c r="F13" s="669"/>
      <c r="G13" s="670"/>
      <c r="H13" s="670"/>
    </row>
    <row r="14" spans="1:8" ht="15" thickBot="1">
      <c r="A14" s="1464"/>
      <c r="B14" s="1466"/>
      <c r="C14" s="1470"/>
      <c r="D14" s="218" t="s">
        <v>161</v>
      </c>
      <c r="F14" s="663"/>
    </row>
    <row r="15" spans="1:8">
      <c r="A15" s="1464"/>
      <c r="B15" s="1466"/>
      <c r="C15" s="1468" t="s">
        <v>163</v>
      </c>
      <c r="D15" s="187" t="s">
        <v>162</v>
      </c>
      <c r="F15" s="663"/>
    </row>
    <row r="16" spans="1:8" ht="15" thickBot="1">
      <c r="A16" s="1464"/>
      <c r="B16" s="1466"/>
      <c r="C16" s="1470"/>
      <c r="D16" s="218" t="s">
        <v>164</v>
      </c>
      <c r="F16" s="663"/>
    </row>
    <row r="17" spans="1:6">
      <c r="A17" s="1464"/>
      <c r="B17" s="1466"/>
      <c r="C17" s="1468" t="s">
        <v>166</v>
      </c>
      <c r="D17" s="187" t="s">
        <v>165</v>
      </c>
      <c r="F17" s="663"/>
    </row>
    <row r="18" spans="1:6">
      <c r="A18" s="1464"/>
      <c r="B18" s="1466"/>
      <c r="C18" s="1469"/>
      <c r="D18" s="217" t="s">
        <v>167</v>
      </c>
      <c r="F18" s="663"/>
    </row>
    <row r="19" spans="1:6">
      <c r="A19" s="1464"/>
      <c r="B19" s="1466"/>
      <c r="C19" s="1469"/>
      <c r="D19" s="217" t="s">
        <v>168</v>
      </c>
      <c r="F19" s="662"/>
    </row>
    <row r="20" spans="1:6">
      <c r="A20" s="1464"/>
      <c r="B20" s="1466"/>
      <c r="C20" s="1469"/>
      <c r="D20" s="217" t="s">
        <v>169</v>
      </c>
      <c r="F20" s="662"/>
    </row>
    <row r="21" spans="1:6">
      <c r="A21" s="1464"/>
      <c r="B21" s="1466"/>
      <c r="C21" s="1469"/>
      <c r="D21" s="217" t="s">
        <v>170</v>
      </c>
      <c r="F21" s="662"/>
    </row>
    <row r="22" spans="1:6" ht="15" thickBot="1">
      <c r="A22" s="1464"/>
      <c r="B22" s="1466"/>
      <c r="C22" s="1470"/>
      <c r="D22" s="218" t="s">
        <v>171</v>
      </c>
      <c r="F22" s="662"/>
    </row>
    <row r="23" spans="1:6" ht="15" thickBot="1">
      <c r="A23" s="1464"/>
      <c r="B23" s="1466"/>
      <c r="C23" s="185" t="s">
        <v>173</v>
      </c>
      <c r="D23" s="188" t="s">
        <v>172</v>
      </c>
      <c r="F23" s="663"/>
    </row>
    <row r="24" spans="1:6">
      <c r="A24" s="1464"/>
      <c r="B24" s="1466"/>
      <c r="C24" s="1468" t="s">
        <v>175</v>
      </c>
      <c r="D24" s="187" t="s">
        <v>174</v>
      </c>
      <c r="F24" s="663"/>
    </row>
    <row r="25" spans="1:6" ht="15" thickBot="1">
      <c r="A25" s="1464"/>
      <c r="B25" s="1466"/>
      <c r="C25" s="1470"/>
      <c r="D25" s="218" t="s">
        <v>176</v>
      </c>
      <c r="F25" s="663"/>
    </row>
    <row r="26" spans="1:6">
      <c r="A26" s="1464"/>
      <c r="B26" s="1466"/>
      <c r="C26" s="1468" t="s">
        <v>178</v>
      </c>
      <c r="D26" s="187" t="s">
        <v>177</v>
      </c>
      <c r="F26" s="663"/>
    </row>
    <row r="27" spans="1:6" ht="15" thickBot="1">
      <c r="A27" s="1464"/>
      <c r="B27" s="1467"/>
      <c r="C27" s="1470"/>
      <c r="D27" s="218" t="s">
        <v>179</v>
      </c>
      <c r="F27" s="663"/>
    </row>
    <row r="28" spans="1:6">
      <c r="A28" s="1464"/>
      <c r="B28" s="1465" t="s">
        <v>182</v>
      </c>
      <c r="C28" s="1468" t="s">
        <v>181</v>
      </c>
      <c r="D28" s="186" t="s">
        <v>180</v>
      </c>
      <c r="F28" s="662"/>
    </row>
    <row r="29" spans="1:6">
      <c r="A29" s="1464"/>
      <c r="B29" s="1466"/>
      <c r="C29" s="1469"/>
      <c r="D29" s="215" t="s">
        <v>183</v>
      </c>
      <c r="F29" s="663"/>
    </row>
    <row r="30" spans="1:6">
      <c r="A30" s="1464"/>
      <c r="B30" s="1466"/>
      <c r="C30" s="1469"/>
      <c r="D30" s="215" t="s">
        <v>184</v>
      </c>
      <c r="F30" s="663"/>
    </row>
    <row r="31" spans="1:6">
      <c r="A31" s="1464"/>
      <c r="B31" s="1466"/>
      <c r="C31" s="1469"/>
      <c r="D31" s="215" t="s">
        <v>185</v>
      </c>
      <c r="F31" s="663"/>
    </row>
    <row r="32" spans="1:6" ht="15" thickBot="1">
      <c r="A32" s="1464"/>
      <c r="B32" s="1466"/>
      <c r="C32" s="1470"/>
      <c r="D32" s="216" t="s">
        <v>181</v>
      </c>
      <c r="F32" s="663"/>
    </row>
    <row r="33" spans="1:6">
      <c r="A33" s="1464"/>
      <c r="B33" s="1466"/>
      <c r="C33" s="1468" t="s">
        <v>187</v>
      </c>
      <c r="D33" s="186" t="s">
        <v>186</v>
      </c>
      <c r="F33" s="663"/>
    </row>
    <row r="34" spans="1:6">
      <c r="A34" s="1464"/>
      <c r="B34" s="1466"/>
      <c r="C34" s="1469"/>
      <c r="D34" s="215" t="s">
        <v>188</v>
      </c>
      <c r="F34" s="663"/>
    </row>
    <row r="35" spans="1:6" ht="15" thickBot="1">
      <c r="A35" s="1464"/>
      <c r="B35" s="1466"/>
      <c r="C35" s="1470"/>
      <c r="D35" s="216" t="s">
        <v>187</v>
      </c>
      <c r="F35" s="663"/>
    </row>
    <row r="36" spans="1:6">
      <c r="A36" s="1464"/>
      <c r="B36" s="1466"/>
      <c r="C36" s="1468" t="s">
        <v>190</v>
      </c>
      <c r="D36" s="186" t="s">
        <v>189</v>
      </c>
      <c r="F36" s="663"/>
    </row>
    <row r="37" spans="1:6">
      <c r="A37" s="1464"/>
      <c r="B37" s="1466"/>
      <c r="C37" s="1469"/>
      <c r="D37" s="215" t="s">
        <v>191</v>
      </c>
      <c r="F37" s="663"/>
    </row>
    <row r="38" spans="1:6" ht="15" thickBot="1">
      <c r="A38" s="1464"/>
      <c r="B38" s="1466"/>
      <c r="C38" s="1470"/>
      <c r="D38" s="216" t="s">
        <v>192</v>
      </c>
      <c r="F38" s="663"/>
    </row>
    <row r="39" spans="1:6" ht="15" thickBot="1">
      <c r="A39" s="1464"/>
      <c r="B39" s="1466"/>
      <c r="C39" s="185" t="s">
        <v>193</v>
      </c>
      <c r="D39" s="184" t="s">
        <v>193</v>
      </c>
      <c r="F39" s="663"/>
    </row>
    <row r="40" spans="1:6" ht="15" thickBot="1">
      <c r="A40" s="185" t="s">
        <v>194</v>
      </c>
      <c r="B40" s="190" t="s">
        <v>194</v>
      </c>
      <c r="C40" s="189" t="s">
        <v>194</v>
      </c>
      <c r="D40" s="184" t="s">
        <v>194</v>
      </c>
      <c r="F40" s="662"/>
    </row>
    <row r="41" spans="1:6" ht="15" thickBot="1">
      <c r="A41" s="1463" t="s">
        <v>195</v>
      </c>
      <c r="B41" s="1465" t="s">
        <v>198</v>
      </c>
      <c r="C41" s="191" t="s">
        <v>197</v>
      </c>
      <c r="D41" s="184" t="s">
        <v>196</v>
      </c>
      <c r="F41" s="662"/>
    </row>
    <row r="42" spans="1:6">
      <c r="A42" s="1464"/>
      <c r="B42" s="1466"/>
      <c r="C42" s="1468" t="s">
        <v>22</v>
      </c>
      <c r="D42" s="186" t="s">
        <v>199</v>
      </c>
      <c r="F42" s="662"/>
    </row>
    <row r="43" spans="1:6" ht="15" thickBot="1">
      <c r="A43" s="1464"/>
      <c r="B43" s="1466"/>
      <c r="C43" s="1470"/>
      <c r="D43" s="216" t="s">
        <v>200</v>
      </c>
      <c r="F43" s="662"/>
    </row>
    <row r="44" spans="1:6">
      <c r="A44" s="1464"/>
      <c r="B44" s="1466"/>
      <c r="C44" s="1468" t="s">
        <v>23</v>
      </c>
      <c r="D44" s="186" t="s">
        <v>201</v>
      </c>
      <c r="F44" s="662"/>
    </row>
    <row r="45" spans="1:6" ht="15" thickBot="1">
      <c r="A45" s="1464"/>
      <c r="B45" s="1466"/>
      <c r="C45" s="1470"/>
      <c r="D45" s="216" t="s">
        <v>202</v>
      </c>
      <c r="F45" s="662"/>
    </row>
    <row r="46" spans="1:6">
      <c r="A46" s="1464"/>
      <c r="B46" s="1466"/>
      <c r="C46" s="1468" t="s">
        <v>204</v>
      </c>
      <c r="D46" s="186" t="s">
        <v>203</v>
      </c>
      <c r="F46" s="662"/>
    </row>
    <row r="47" spans="1:6">
      <c r="A47" s="1464"/>
      <c r="B47" s="1466"/>
      <c r="C47" s="1469"/>
      <c r="D47" s="215" t="s">
        <v>205</v>
      </c>
      <c r="F47" s="662"/>
    </row>
    <row r="48" spans="1:6">
      <c r="A48" s="1464"/>
      <c r="B48" s="1466"/>
      <c r="C48" s="1469"/>
      <c r="D48" s="215" t="s">
        <v>206</v>
      </c>
      <c r="F48" s="662"/>
    </row>
    <row r="49" spans="1:6">
      <c r="A49" s="1464"/>
      <c r="B49" s="1466"/>
      <c r="C49" s="1469"/>
      <c r="D49" s="215" t="s">
        <v>207</v>
      </c>
      <c r="F49" s="662"/>
    </row>
    <row r="50" spans="1:6" ht="15" thickBot="1">
      <c r="A50" s="1464"/>
      <c r="B50" s="1466"/>
      <c r="C50" s="1470"/>
      <c r="D50" s="216" t="s">
        <v>208</v>
      </c>
      <c r="F50" s="662"/>
    </row>
    <row r="51" spans="1:6" ht="15" thickBot="1">
      <c r="A51" s="1471"/>
      <c r="B51" s="1467"/>
      <c r="C51" s="191" t="s">
        <v>134</v>
      </c>
      <c r="D51" s="184" t="s">
        <v>209</v>
      </c>
      <c r="F51" s="662"/>
    </row>
    <row r="52" spans="1:6" ht="15" thickBot="1">
      <c r="A52" s="192" t="s">
        <v>210</v>
      </c>
      <c r="B52" s="194" t="s">
        <v>14</v>
      </c>
      <c r="C52" s="189" t="s">
        <v>14</v>
      </c>
      <c r="D52" s="193" t="s">
        <v>14</v>
      </c>
      <c r="F52" s="662"/>
    </row>
    <row r="53" spans="1:6" ht="15" thickBot="1">
      <c r="A53" s="192" t="s">
        <v>211</v>
      </c>
      <c r="B53" s="195" t="s">
        <v>211</v>
      </c>
      <c r="C53" s="189" t="s">
        <v>211</v>
      </c>
      <c r="D53" s="184" t="s">
        <v>211</v>
      </c>
      <c r="F53" s="662"/>
    </row>
    <row r="54" spans="1:6" ht="15" thickBot="1">
      <c r="A54" s="192" t="s">
        <v>212</v>
      </c>
      <c r="B54" s="194" t="s">
        <v>212</v>
      </c>
      <c r="C54" s="189" t="s">
        <v>212</v>
      </c>
      <c r="D54" s="193" t="s">
        <v>212</v>
      </c>
      <c r="F54" s="662"/>
    </row>
    <row r="55" spans="1:6">
      <c r="A55" s="1454" t="s">
        <v>10</v>
      </c>
      <c r="B55" s="1459" t="s">
        <v>10</v>
      </c>
      <c r="C55" s="1456" t="s">
        <v>214</v>
      </c>
      <c r="D55" s="196" t="s">
        <v>213</v>
      </c>
      <c r="F55" s="662"/>
    </row>
    <row r="56" spans="1:6">
      <c r="A56" s="1454"/>
      <c r="B56" s="1460"/>
      <c r="C56" s="1457"/>
      <c r="D56" s="219" t="s">
        <v>215</v>
      </c>
      <c r="F56" s="663"/>
    </row>
    <row r="57" spans="1:6">
      <c r="A57" s="1454"/>
      <c r="B57" s="1460"/>
      <c r="C57" s="1457"/>
      <c r="D57" s="219" t="s">
        <v>216</v>
      </c>
      <c r="F57" s="663"/>
    </row>
    <row r="58" spans="1:6">
      <c r="A58" s="1454"/>
      <c r="B58" s="1460"/>
      <c r="C58" s="1458"/>
      <c r="D58" s="219" t="s">
        <v>217</v>
      </c>
      <c r="F58" s="663"/>
    </row>
    <row r="59" spans="1:6">
      <c r="A59" s="1454"/>
      <c r="B59" s="1460"/>
      <c r="C59" s="1462" t="s">
        <v>219</v>
      </c>
      <c r="D59" s="219" t="s">
        <v>218</v>
      </c>
      <c r="F59" s="663"/>
    </row>
    <row r="60" spans="1:6">
      <c r="A60" s="1454"/>
      <c r="B60" s="1460"/>
      <c r="C60" s="1457"/>
      <c r="D60" s="219" t="s">
        <v>220</v>
      </c>
      <c r="F60" s="663"/>
    </row>
    <row r="61" spans="1:6">
      <c r="A61" s="1454"/>
      <c r="B61" s="1460"/>
      <c r="C61" s="1457"/>
      <c r="D61" s="219" t="s">
        <v>221</v>
      </c>
      <c r="F61" s="663"/>
    </row>
    <row r="62" spans="1:6">
      <c r="A62" s="1454"/>
      <c r="B62" s="1460"/>
      <c r="C62" s="1458"/>
      <c r="D62" s="219" t="s">
        <v>222</v>
      </c>
      <c r="F62" s="663"/>
    </row>
    <row r="63" spans="1:6">
      <c r="A63" s="1454"/>
      <c r="B63" s="1460"/>
      <c r="C63" s="1462" t="s">
        <v>224</v>
      </c>
      <c r="D63" s="219" t="s">
        <v>223</v>
      </c>
      <c r="F63" s="663"/>
    </row>
    <row r="64" spans="1:6">
      <c r="A64" s="1454"/>
      <c r="B64" s="1460"/>
      <c r="C64" s="1457"/>
      <c r="D64" s="219" t="s">
        <v>225</v>
      </c>
      <c r="F64" s="663"/>
    </row>
    <row r="65" spans="1:6">
      <c r="A65" s="1454"/>
      <c r="B65" s="1460"/>
      <c r="C65" s="1458"/>
      <c r="D65" s="219" t="s">
        <v>226</v>
      </c>
      <c r="F65" s="663"/>
    </row>
    <row r="66" spans="1:6">
      <c r="A66" s="1454"/>
      <c r="B66" s="1460"/>
      <c r="C66" s="1462" t="s">
        <v>228</v>
      </c>
      <c r="D66" s="219" t="s">
        <v>227</v>
      </c>
      <c r="F66" s="663"/>
    </row>
    <row r="67" spans="1:6">
      <c r="A67" s="1454"/>
      <c r="B67" s="1460"/>
      <c r="C67" s="1457"/>
      <c r="D67" s="219" t="s">
        <v>229</v>
      </c>
      <c r="F67" s="663"/>
    </row>
    <row r="68" spans="1:6">
      <c r="A68" s="1454"/>
      <c r="B68" s="1460"/>
      <c r="C68" s="1457"/>
      <c r="D68" s="219" t="s">
        <v>230</v>
      </c>
      <c r="F68" s="663"/>
    </row>
    <row r="69" spans="1:6">
      <c r="A69" s="1454"/>
      <c r="B69" s="1460"/>
      <c r="C69" s="1457"/>
      <c r="D69" s="219" t="s">
        <v>231</v>
      </c>
      <c r="F69" s="663"/>
    </row>
    <row r="70" spans="1:6">
      <c r="A70" s="1454"/>
      <c r="B70" s="1460"/>
      <c r="C70" s="1457"/>
      <c r="D70" s="219" t="s">
        <v>232</v>
      </c>
      <c r="F70" s="663"/>
    </row>
    <row r="71" spans="1:6">
      <c r="A71" s="1454"/>
      <c r="B71" s="1460"/>
      <c r="C71" s="1458"/>
      <c r="D71" s="219" t="s">
        <v>233</v>
      </c>
      <c r="F71" s="663"/>
    </row>
    <row r="72" spans="1:6">
      <c r="A72" s="1454"/>
      <c r="B72" s="1460"/>
      <c r="C72" s="220" t="s">
        <v>235</v>
      </c>
      <c r="D72" s="219" t="s">
        <v>234</v>
      </c>
      <c r="F72" s="663"/>
    </row>
    <row r="73" spans="1:6">
      <c r="A73" s="1454"/>
      <c r="B73" s="1460"/>
      <c r="C73" s="220" t="s">
        <v>237</v>
      </c>
      <c r="D73" s="219" t="s">
        <v>236</v>
      </c>
      <c r="F73" s="663"/>
    </row>
    <row r="74" spans="1:6">
      <c r="A74" s="1454"/>
      <c r="B74" s="1460"/>
      <c r="C74" s="1462" t="s">
        <v>239</v>
      </c>
      <c r="D74" s="219" t="s">
        <v>238</v>
      </c>
      <c r="F74" s="663"/>
    </row>
    <row r="75" spans="1:6">
      <c r="A75" s="1454"/>
      <c r="B75" s="1460"/>
      <c r="C75" s="1457"/>
      <c r="D75" s="219" t="s">
        <v>240</v>
      </c>
      <c r="F75" s="663"/>
    </row>
    <row r="76" spans="1:6">
      <c r="A76" s="1455"/>
      <c r="B76" s="1461"/>
      <c r="C76" s="1458"/>
      <c r="D76" s="219" t="s">
        <v>241</v>
      </c>
      <c r="F76" s="663"/>
    </row>
    <row r="77" spans="1:6">
      <c r="F77" s="662"/>
    </row>
  </sheetData>
  <mergeCells count="25">
    <mergeCell ref="A41:A51"/>
    <mergeCell ref="B41:B51"/>
    <mergeCell ref="C42:C43"/>
    <mergeCell ref="C44:C45"/>
    <mergeCell ref="C46:C50"/>
    <mergeCell ref="A4:A39"/>
    <mergeCell ref="B4:B11"/>
    <mergeCell ref="C7:C11"/>
    <mergeCell ref="C12:C14"/>
    <mergeCell ref="B12:B27"/>
    <mergeCell ref="C15:C16"/>
    <mergeCell ref="C17:C22"/>
    <mergeCell ref="C24:C25"/>
    <mergeCell ref="C26:C27"/>
    <mergeCell ref="C28:C32"/>
    <mergeCell ref="B28:B39"/>
    <mergeCell ref="C33:C35"/>
    <mergeCell ref="C36:C38"/>
    <mergeCell ref="A55:A76"/>
    <mergeCell ref="C55:C58"/>
    <mergeCell ref="B55:B76"/>
    <mergeCell ref="C59:C62"/>
    <mergeCell ref="C63:C65"/>
    <mergeCell ref="C66:C71"/>
    <mergeCell ref="C74:C76"/>
  </mergeCells>
  <dataValidations count="1">
    <dataValidation type="list" allowBlank="1" showInputMessage="1" showErrorMessage="1" sqref="D16">
      <formula1>Prog_Category</formula1>
    </dataValidation>
  </dataValidations>
  <pageMargins left="0.7" right="0.7" top="0.75" bottom="0.75" header="0.3" footer="0.3"/>
  <pageSetup orientation="portrait"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CI96"/>
  <sheetViews>
    <sheetView workbookViewId="0">
      <selection activeCell="F12" sqref="F12"/>
    </sheetView>
  </sheetViews>
  <sheetFormatPr defaultRowHeight="14.4"/>
  <cols>
    <col min="15" max="16" width="9.109375" customWidth="1"/>
    <col min="101" max="101" width="11.6640625" customWidth="1"/>
    <col min="240" max="240" width="9.44140625" customWidth="1"/>
    <col min="246" max="246" width="9.88671875" customWidth="1"/>
    <col min="305" max="305" width="10" customWidth="1"/>
  </cols>
  <sheetData>
    <row r="1" spans="1:763">
      <c r="A1" s="1075" t="s">
        <v>1023</v>
      </c>
      <c r="B1" s="1075" t="s">
        <v>1023</v>
      </c>
      <c r="C1" s="1075" t="s">
        <v>1023</v>
      </c>
      <c r="D1" s="1075" t="s">
        <v>1023</v>
      </c>
      <c r="E1" s="1075" t="s">
        <v>1023</v>
      </c>
      <c r="F1" s="1075"/>
      <c r="G1" s="1075" t="s">
        <v>1023</v>
      </c>
      <c r="H1" s="1075" t="s">
        <v>1023</v>
      </c>
      <c r="I1" s="1075" t="s">
        <v>1023</v>
      </c>
      <c r="J1" s="1075" t="s">
        <v>1023</v>
      </c>
      <c r="K1" s="1075" t="s">
        <v>1023</v>
      </c>
      <c r="L1" s="1075" t="s">
        <v>1023</v>
      </c>
      <c r="M1" s="1075" t="s">
        <v>1023</v>
      </c>
      <c r="N1" s="1076" t="s">
        <v>750</v>
      </c>
      <c r="O1" t="s">
        <v>750</v>
      </c>
      <c r="P1" t="s">
        <v>1024</v>
      </c>
      <c r="Q1" t="s">
        <v>1024</v>
      </c>
      <c r="R1" t="s">
        <v>1024</v>
      </c>
      <c r="S1" t="s">
        <v>1024</v>
      </c>
      <c r="T1" t="s">
        <v>1024</v>
      </c>
      <c r="U1" t="s">
        <v>1024</v>
      </c>
      <c r="V1" t="s">
        <v>1024</v>
      </c>
      <c r="W1" t="s">
        <v>1024</v>
      </c>
      <c r="X1" t="s">
        <v>1025</v>
      </c>
      <c r="Y1" t="s">
        <v>1025</v>
      </c>
      <c r="Z1" t="s">
        <v>1025</v>
      </c>
      <c r="AA1" t="s">
        <v>1025</v>
      </c>
      <c r="AB1" t="s">
        <v>1027</v>
      </c>
      <c r="AC1" t="s">
        <v>1027</v>
      </c>
      <c r="AD1" t="s">
        <v>1027</v>
      </c>
      <c r="AE1" t="s">
        <v>1027</v>
      </c>
      <c r="AF1" t="s">
        <v>1027</v>
      </c>
      <c r="AG1" t="s">
        <v>1027</v>
      </c>
      <c r="AH1" t="s">
        <v>1027</v>
      </c>
      <c r="AI1" t="s">
        <v>1027</v>
      </c>
      <c r="AJ1" t="s">
        <v>1027</v>
      </c>
      <c r="AK1" t="s">
        <v>1027</v>
      </c>
      <c r="AL1" t="s">
        <v>1027</v>
      </c>
      <c r="AM1" t="s">
        <v>1027</v>
      </c>
      <c r="AN1" t="s">
        <v>1027</v>
      </c>
      <c r="AO1" t="s">
        <v>1027</v>
      </c>
      <c r="AP1" t="s">
        <v>1027</v>
      </c>
      <c r="AQ1" t="s">
        <v>1027</v>
      </c>
      <c r="AR1" t="s">
        <v>1027</v>
      </c>
      <c r="AS1" t="s">
        <v>1027</v>
      </c>
      <c r="AT1" t="s">
        <v>1027</v>
      </c>
      <c r="AU1" t="s">
        <v>1027</v>
      </c>
      <c r="AV1" t="s">
        <v>1027</v>
      </c>
      <c r="AW1" t="s">
        <v>1027</v>
      </c>
      <c r="AX1" t="s">
        <v>1027</v>
      </c>
      <c r="AY1" t="s">
        <v>1027</v>
      </c>
      <c r="AZ1" t="s">
        <v>1027</v>
      </c>
      <c r="BA1" t="s">
        <v>1027</v>
      </c>
      <c r="BB1" t="s">
        <v>1027</v>
      </c>
      <c r="BC1" t="s">
        <v>1027</v>
      </c>
      <c r="BD1" t="s">
        <v>1027</v>
      </c>
      <c r="BE1" t="s">
        <v>1027</v>
      </c>
      <c r="BF1" t="s">
        <v>1027</v>
      </c>
      <c r="BG1" t="s">
        <v>1027</v>
      </c>
      <c r="BH1" t="s">
        <v>1027</v>
      </c>
      <c r="BI1" t="s">
        <v>1027</v>
      </c>
      <c r="BJ1" t="s">
        <v>1027</v>
      </c>
      <c r="BK1" t="s">
        <v>1027</v>
      </c>
      <c r="BL1" t="s">
        <v>1027</v>
      </c>
      <c r="BM1" t="s">
        <v>1027</v>
      </c>
      <c r="BN1" t="s">
        <v>1027</v>
      </c>
      <c r="BO1" t="s">
        <v>1027</v>
      </c>
      <c r="BP1" t="s">
        <v>1027</v>
      </c>
      <c r="BQ1" t="s">
        <v>1027</v>
      </c>
      <c r="BR1" t="s">
        <v>1027</v>
      </c>
      <c r="BS1" t="s">
        <v>1027</v>
      </c>
      <c r="BT1" t="s">
        <v>1027</v>
      </c>
      <c r="BU1" t="s">
        <v>1027</v>
      </c>
      <c r="BV1" t="s">
        <v>1027</v>
      </c>
      <c r="BW1" t="s">
        <v>1027</v>
      </c>
      <c r="BX1" t="s">
        <v>1027</v>
      </c>
      <c r="BY1" t="s">
        <v>1028</v>
      </c>
      <c r="BZ1" t="s">
        <v>1028</v>
      </c>
      <c r="CA1" t="s">
        <v>1028</v>
      </c>
      <c r="CB1" t="s">
        <v>1028</v>
      </c>
      <c r="CC1" t="s">
        <v>1028</v>
      </c>
      <c r="CD1" t="s">
        <v>1028</v>
      </c>
      <c r="CE1" t="s">
        <v>1028</v>
      </c>
      <c r="CF1" t="s">
        <v>1028</v>
      </c>
      <c r="CG1" t="s">
        <v>1028</v>
      </c>
      <c r="CH1" t="s">
        <v>1028</v>
      </c>
      <c r="CI1" t="s">
        <v>1028</v>
      </c>
      <c r="CJ1" t="s">
        <v>1028</v>
      </c>
      <c r="CK1" t="s">
        <v>1028</v>
      </c>
      <c r="CL1" t="s">
        <v>1028</v>
      </c>
      <c r="CM1" t="s">
        <v>1028</v>
      </c>
      <c r="CN1" t="s">
        <v>1028</v>
      </c>
      <c r="CO1" t="s">
        <v>1028</v>
      </c>
      <c r="CP1" t="s">
        <v>1028</v>
      </c>
      <c r="CQ1" t="s">
        <v>1028</v>
      </c>
      <c r="CR1" t="s">
        <v>82</v>
      </c>
      <c r="CS1" t="s">
        <v>82</v>
      </c>
      <c r="CT1" t="s">
        <v>82</v>
      </c>
      <c r="CU1" t="s">
        <v>82</v>
      </c>
      <c r="CV1" t="s">
        <v>82</v>
      </c>
      <c r="CW1" t="s">
        <v>82</v>
      </c>
      <c r="CX1" t="s">
        <v>82</v>
      </c>
      <c r="CY1" t="s">
        <v>82</v>
      </c>
      <c r="CZ1" t="s">
        <v>82</v>
      </c>
      <c r="DA1" t="s">
        <v>82</v>
      </c>
      <c r="DB1" t="s">
        <v>82</v>
      </c>
      <c r="DC1" t="s">
        <v>82</v>
      </c>
      <c r="DD1" t="s">
        <v>82</v>
      </c>
      <c r="DE1" t="s">
        <v>82</v>
      </c>
      <c r="DF1" t="s">
        <v>82</v>
      </c>
      <c r="DG1" t="s">
        <v>82</v>
      </c>
      <c r="DH1" t="s">
        <v>82</v>
      </c>
      <c r="DI1" t="s">
        <v>82</v>
      </c>
      <c r="DJ1" t="s">
        <v>1033</v>
      </c>
      <c r="DK1" t="s">
        <v>1033</v>
      </c>
      <c r="DL1" t="s">
        <v>1033</v>
      </c>
      <c r="DM1" t="s">
        <v>1033</v>
      </c>
      <c r="DN1" t="s">
        <v>1033</v>
      </c>
      <c r="DO1" t="s">
        <v>1033</v>
      </c>
      <c r="DP1" t="s">
        <v>1033</v>
      </c>
      <c r="DQ1" t="s">
        <v>799</v>
      </c>
      <c r="DR1" t="s">
        <v>799</v>
      </c>
      <c r="DS1" t="s">
        <v>799</v>
      </c>
      <c r="DT1" t="s">
        <v>799</v>
      </c>
      <c r="DU1" t="s">
        <v>799</v>
      </c>
      <c r="DV1" t="s">
        <v>799</v>
      </c>
      <c r="DW1" t="s">
        <v>799</v>
      </c>
      <c r="DX1" t="s">
        <v>799</v>
      </c>
      <c r="DY1" t="s">
        <v>799</v>
      </c>
      <c r="DZ1" t="s">
        <v>799</v>
      </c>
      <c r="EA1" t="s">
        <v>799</v>
      </c>
      <c r="EB1" t="s">
        <v>799</v>
      </c>
      <c r="EC1" t="s">
        <v>799</v>
      </c>
      <c r="ED1" t="s">
        <v>799</v>
      </c>
      <c r="EE1" t="s">
        <v>799</v>
      </c>
      <c r="EF1" t="s">
        <v>799</v>
      </c>
      <c r="EG1" t="s">
        <v>1036</v>
      </c>
      <c r="EH1" t="s">
        <v>1036</v>
      </c>
      <c r="EI1" t="s">
        <v>1036</v>
      </c>
      <c r="EJ1" t="s">
        <v>1036</v>
      </c>
      <c r="EK1" t="s">
        <v>1036</v>
      </c>
      <c r="EL1" t="s">
        <v>1036</v>
      </c>
      <c r="EM1" t="s">
        <v>1036</v>
      </c>
      <c r="EN1" t="s">
        <v>1036</v>
      </c>
      <c r="EO1" t="s">
        <v>1036</v>
      </c>
      <c r="EP1" t="s">
        <v>1036</v>
      </c>
      <c r="EQ1" t="s">
        <v>1036</v>
      </c>
      <c r="ER1" t="s">
        <v>1036</v>
      </c>
      <c r="ES1" t="s">
        <v>1036</v>
      </c>
      <c r="ET1" t="s">
        <v>1037</v>
      </c>
      <c r="EU1" t="s">
        <v>1037</v>
      </c>
      <c r="EV1" t="s">
        <v>1037</v>
      </c>
      <c r="EW1" t="s">
        <v>1037</v>
      </c>
      <c r="EX1" t="s">
        <v>1037</v>
      </c>
      <c r="EY1" t="s">
        <v>1037</v>
      </c>
      <c r="EZ1" t="s">
        <v>1037</v>
      </c>
      <c r="FA1" t="s">
        <v>1037</v>
      </c>
      <c r="FB1" t="s">
        <v>1037</v>
      </c>
      <c r="FC1" t="s">
        <v>1037</v>
      </c>
      <c r="FD1" t="s">
        <v>1037</v>
      </c>
      <c r="FE1" t="s">
        <v>1037</v>
      </c>
      <c r="FF1" t="s">
        <v>1038</v>
      </c>
      <c r="FG1" t="s">
        <v>1038</v>
      </c>
      <c r="FH1" t="s">
        <v>1038</v>
      </c>
      <c r="FI1" t="s">
        <v>1038</v>
      </c>
      <c r="FJ1" t="s">
        <v>1038</v>
      </c>
      <c r="FK1" t="s">
        <v>1038</v>
      </c>
      <c r="FL1" t="s">
        <v>1038</v>
      </c>
      <c r="FM1" t="s">
        <v>1038</v>
      </c>
      <c r="FN1" t="s">
        <v>1038</v>
      </c>
      <c r="FO1" t="s">
        <v>1034</v>
      </c>
      <c r="FP1" t="s">
        <v>1034</v>
      </c>
      <c r="FQ1" t="s">
        <v>1034</v>
      </c>
      <c r="FR1" t="s">
        <v>1034</v>
      </c>
      <c r="FS1" t="s">
        <v>1034</v>
      </c>
      <c r="FT1" t="s">
        <v>1034</v>
      </c>
      <c r="FU1" t="s">
        <v>1034</v>
      </c>
      <c r="FV1" t="s">
        <v>1034</v>
      </c>
      <c r="FW1" t="s">
        <v>1034</v>
      </c>
      <c r="FX1" t="s">
        <v>1034</v>
      </c>
      <c r="FY1" t="s">
        <v>1034</v>
      </c>
      <c r="FZ1" t="s">
        <v>1034</v>
      </c>
      <c r="GA1" t="s">
        <v>1034</v>
      </c>
      <c r="GB1" t="s">
        <v>1034</v>
      </c>
      <c r="GC1" t="s">
        <v>1034</v>
      </c>
      <c r="GD1" t="s">
        <v>1034</v>
      </c>
      <c r="GE1" t="s">
        <v>1034</v>
      </c>
      <c r="GF1" t="s">
        <v>1034</v>
      </c>
      <c r="GG1" t="s">
        <v>1034</v>
      </c>
      <c r="GH1" t="s">
        <v>1039</v>
      </c>
      <c r="GI1" t="s">
        <v>1039</v>
      </c>
      <c r="GJ1" t="s">
        <v>1039</v>
      </c>
      <c r="GK1" t="s">
        <v>1039</v>
      </c>
      <c r="GL1" t="s">
        <v>1039</v>
      </c>
      <c r="GM1" t="s">
        <v>1039</v>
      </c>
      <c r="GN1" t="s">
        <v>1039</v>
      </c>
      <c r="GO1" t="s">
        <v>1039</v>
      </c>
      <c r="GP1" t="s">
        <v>1039</v>
      </c>
      <c r="GQ1" t="s">
        <v>91</v>
      </c>
      <c r="GR1" t="s">
        <v>91</v>
      </c>
      <c r="GS1" t="s">
        <v>91</v>
      </c>
      <c r="GT1" t="s">
        <v>91</v>
      </c>
      <c r="GU1" t="s">
        <v>91</v>
      </c>
      <c r="GV1" t="s">
        <v>91</v>
      </c>
      <c r="GW1" t="s">
        <v>91</v>
      </c>
      <c r="GX1" t="s">
        <v>91</v>
      </c>
      <c r="GY1" t="s">
        <v>91</v>
      </c>
      <c r="GZ1" t="s">
        <v>91</v>
      </c>
      <c r="HA1" t="s">
        <v>91</v>
      </c>
      <c r="HB1" t="s">
        <v>91</v>
      </c>
      <c r="HC1" t="s">
        <v>91</v>
      </c>
      <c r="HD1" t="s">
        <v>91</v>
      </c>
      <c r="HE1" t="s">
        <v>91</v>
      </c>
      <c r="HF1" t="s">
        <v>91</v>
      </c>
      <c r="HG1" t="s">
        <v>91</v>
      </c>
      <c r="HH1" t="s">
        <v>91</v>
      </c>
      <c r="HI1" t="s">
        <v>91</v>
      </c>
      <c r="HJ1" t="s">
        <v>91</v>
      </c>
      <c r="HK1" t="s">
        <v>91</v>
      </c>
      <c r="HL1" t="s">
        <v>91</v>
      </c>
      <c r="HM1" t="s">
        <v>91</v>
      </c>
      <c r="HN1" t="s">
        <v>1035</v>
      </c>
      <c r="HO1" t="s">
        <v>1035</v>
      </c>
      <c r="HP1" t="s">
        <v>1035</v>
      </c>
      <c r="HQ1" t="s">
        <v>1035</v>
      </c>
      <c r="HR1" t="s">
        <v>1035</v>
      </c>
      <c r="HS1" t="s">
        <v>1035</v>
      </c>
      <c r="HT1" t="s">
        <v>800</v>
      </c>
      <c r="HU1" t="s">
        <v>800</v>
      </c>
      <c r="HV1" t="s">
        <v>800</v>
      </c>
      <c r="HW1" t="s">
        <v>800</v>
      </c>
      <c r="HX1" t="s">
        <v>800</v>
      </c>
      <c r="HY1" t="s">
        <v>800</v>
      </c>
      <c r="HZ1" t="s">
        <v>800</v>
      </c>
      <c r="IA1" t="s">
        <v>800</v>
      </c>
      <c r="IB1" t="s">
        <v>800</v>
      </c>
      <c r="IC1" t="s">
        <v>800</v>
      </c>
      <c r="ID1" t="s">
        <v>800</v>
      </c>
      <c r="IE1" t="s">
        <v>800</v>
      </c>
      <c r="IF1" t="s">
        <v>800</v>
      </c>
      <c r="IG1" t="s">
        <v>800</v>
      </c>
      <c r="IH1" t="s">
        <v>800</v>
      </c>
      <c r="II1" t="s">
        <v>800</v>
      </c>
      <c r="IJ1" t="s">
        <v>1040</v>
      </c>
      <c r="IK1" t="s">
        <v>1040</v>
      </c>
      <c r="IL1" t="s">
        <v>1040</v>
      </c>
      <c r="IM1" t="s">
        <v>1040</v>
      </c>
      <c r="IN1" t="s">
        <v>1040</v>
      </c>
      <c r="IO1" t="s">
        <v>1040</v>
      </c>
      <c r="IP1" t="s">
        <v>1040</v>
      </c>
      <c r="IQ1" t="s">
        <v>1040</v>
      </c>
      <c r="IR1" t="s">
        <v>1040</v>
      </c>
      <c r="IS1" t="s">
        <v>1040</v>
      </c>
      <c r="IT1" t="s">
        <v>1040</v>
      </c>
      <c r="IU1" t="s">
        <v>1040</v>
      </c>
      <c r="IV1" t="s">
        <v>1040</v>
      </c>
      <c r="IW1" t="s">
        <v>1041</v>
      </c>
      <c r="IX1" t="s">
        <v>1041</v>
      </c>
      <c r="IY1" t="s">
        <v>1041</v>
      </c>
      <c r="IZ1" t="s">
        <v>1041</v>
      </c>
      <c r="JA1" t="s">
        <v>1041</v>
      </c>
      <c r="JB1" t="s">
        <v>1041</v>
      </c>
      <c r="JC1" t="s">
        <v>1041</v>
      </c>
      <c r="JD1" t="s">
        <v>1041</v>
      </c>
      <c r="JE1" t="s">
        <v>1041</v>
      </c>
      <c r="JF1" t="s">
        <v>1041</v>
      </c>
      <c r="JG1" t="s">
        <v>1041</v>
      </c>
      <c r="JH1" t="s">
        <v>1041</v>
      </c>
      <c r="JI1" t="s">
        <v>1042</v>
      </c>
      <c r="JJ1" t="s">
        <v>1042</v>
      </c>
      <c r="JK1" t="s">
        <v>1042</v>
      </c>
      <c r="JL1" t="s">
        <v>1042</v>
      </c>
      <c r="JM1" t="s">
        <v>1042</v>
      </c>
      <c r="JN1" t="s">
        <v>1042</v>
      </c>
      <c r="JO1" t="s">
        <v>1042</v>
      </c>
      <c r="JP1" t="s">
        <v>1042</v>
      </c>
      <c r="JQ1" t="s">
        <v>1042</v>
      </c>
      <c r="JR1" t="s">
        <v>1043</v>
      </c>
      <c r="JS1" t="s">
        <v>1043</v>
      </c>
      <c r="JT1" t="s">
        <v>1043</v>
      </c>
      <c r="JU1" t="s">
        <v>1043</v>
      </c>
      <c r="JV1" t="s">
        <v>1043</v>
      </c>
      <c r="JW1" t="s">
        <v>1043</v>
      </c>
      <c r="JX1" t="s">
        <v>1043</v>
      </c>
      <c r="JY1" t="s">
        <v>1043</v>
      </c>
      <c r="JZ1" t="s">
        <v>1043</v>
      </c>
      <c r="KA1" t="s">
        <v>1043</v>
      </c>
      <c r="KB1" t="s">
        <v>1043</v>
      </c>
      <c r="KC1" t="s">
        <v>801</v>
      </c>
      <c r="KD1" t="s">
        <v>801</v>
      </c>
      <c r="KE1" t="s">
        <v>801</v>
      </c>
      <c r="KF1" t="s">
        <v>801</v>
      </c>
      <c r="KG1" t="s">
        <v>801</v>
      </c>
      <c r="KH1" t="s">
        <v>801</v>
      </c>
      <c r="KI1" t="s">
        <v>801</v>
      </c>
      <c r="KJ1" t="s">
        <v>801</v>
      </c>
      <c r="KK1" t="s">
        <v>801</v>
      </c>
      <c r="KL1" t="s">
        <v>801</v>
      </c>
      <c r="KM1" t="s">
        <v>801</v>
      </c>
      <c r="KN1" t="s">
        <v>801</v>
      </c>
      <c r="KO1" t="s">
        <v>801</v>
      </c>
      <c r="KP1" t="s">
        <v>801</v>
      </c>
      <c r="KQ1" t="s">
        <v>801</v>
      </c>
      <c r="KR1" t="s">
        <v>801</v>
      </c>
      <c r="KS1" t="s">
        <v>801</v>
      </c>
      <c r="KT1" t="s">
        <v>1044</v>
      </c>
      <c r="KU1" t="s">
        <v>1044</v>
      </c>
      <c r="KV1" t="s">
        <v>1044</v>
      </c>
      <c r="KW1" t="s">
        <v>1044</v>
      </c>
      <c r="KX1" t="s">
        <v>1044</v>
      </c>
      <c r="KY1" t="s">
        <v>1044</v>
      </c>
      <c r="KZ1" t="s">
        <v>1044</v>
      </c>
      <c r="LA1" t="s">
        <v>1044</v>
      </c>
      <c r="LB1" t="s">
        <v>1044</v>
      </c>
      <c r="LC1" t="s">
        <v>1044</v>
      </c>
      <c r="LD1" t="s">
        <v>1044</v>
      </c>
      <c r="LE1" t="s">
        <v>1044</v>
      </c>
      <c r="LF1" t="s">
        <v>1044</v>
      </c>
      <c r="LG1" t="s">
        <v>1044</v>
      </c>
      <c r="LH1" t="s">
        <v>1045</v>
      </c>
      <c r="LI1" t="s">
        <v>1045</v>
      </c>
      <c r="LJ1" t="s">
        <v>1045</v>
      </c>
      <c r="LK1" t="s">
        <v>1045</v>
      </c>
      <c r="LL1" t="s">
        <v>1045</v>
      </c>
      <c r="LM1" t="s">
        <v>1045</v>
      </c>
      <c r="LN1" t="s">
        <v>1045</v>
      </c>
      <c r="LO1" t="s">
        <v>1045</v>
      </c>
      <c r="LP1" t="s">
        <v>1045</v>
      </c>
      <c r="LQ1" t="s">
        <v>1045</v>
      </c>
      <c r="LR1" t="s">
        <v>1045</v>
      </c>
      <c r="LS1" t="s">
        <v>1045</v>
      </c>
      <c r="LT1" t="s">
        <v>1045</v>
      </c>
      <c r="LU1" t="s">
        <v>1046</v>
      </c>
      <c r="LV1" t="s">
        <v>1046</v>
      </c>
      <c r="LW1" t="s">
        <v>1046</v>
      </c>
      <c r="LX1" t="s">
        <v>1046</v>
      </c>
      <c r="LY1" t="s">
        <v>1046</v>
      </c>
      <c r="LZ1" t="s">
        <v>1046</v>
      </c>
      <c r="MA1" t="s">
        <v>1046</v>
      </c>
      <c r="MB1" t="s">
        <v>1046</v>
      </c>
      <c r="MC1" t="s">
        <v>1046</v>
      </c>
      <c r="MD1" t="s">
        <v>1046</v>
      </c>
      <c r="ME1" t="s">
        <v>1047</v>
      </c>
      <c r="MF1" t="s">
        <v>1047</v>
      </c>
      <c r="MG1" t="s">
        <v>1047</v>
      </c>
      <c r="MH1" t="s">
        <v>1047</v>
      </c>
      <c r="MI1" t="s">
        <v>1047</v>
      </c>
      <c r="MJ1" t="s">
        <v>1047</v>
      </c>
      <c r="MK1" t="s">
        <v>1047</v>
      </c>
      <c r="ML1" t="s">
        <v>1047</v>
      </c>
      <c r="MM1" t="s">
        <v>1047</v>
      </c>
      <c r="MN1" t="s">
        <v>1047</v>
      </c>
      <c r="MO1" t="s">
        <v>1047</v>
      </c>
      <c r="MP1" t="s">
        <v>1048</v>
      </c>
      <c r="MQ1" t="s">
        <v>1048</v>
      </c>
      <c r="MR1" t="s">
        <v>1048</v>
      </c>
      <c r="MS1" t="s">
        <v>1048</v>
      </c>
      <c r="MT1" t="s">
        <v>1048</v>
      </c>
      <c r="MU1" t="s">
        <v>1048</v>
      </c>
      <c r="MV1" t="s">
        <v>1048</v>
      </c>
      <c r="MW1" t="s">
        <v>1048</v>
      </c>
      <c r="MX1" t="s">
        <v>1048</v>
      </c>
      <c r="MY1" t="s">
        <v>1048</v>
      </c>
      <c r="MZ1" t="s">
        <v>1048</v>
      </c>
      <c r="NA1" t="s">
        <v>1048</v>
      </c>
      <c r="NB1" t="s">
        <v>1048</v>
      </c>
      <c r="NC1" t="s">
        <v>1048</v>
      </c>
      <c r="ND1" t="s">
        <v>1048</v>
      </c>
      <c r="NE1" t="s">
        <v>1048</v>
      </c>
      <c r="NF1" t="s">
        <v>1048</v>
      </c>
      <c r="NG1" t="s">
        <v>1048</v>
      </c>
      <c r="NH1" t="s">
        <v>1048</v>
      </c>
      <c r="NI1" t="s">
        <v>1048</v>
      </c>
      <c r="NJ1" t="s">
        <v>1048</v>
      </c>
      <c r="NK1" t="s">
        <v>1048</v>
      </c>
      <c r="NL1" t="s">
        <v>1049</v>
      </c>
      <c r="NM1" t="s">
        <v>1049</v>
      </c>
      <c r="NN1" t="s">
        <v>1049</v>
      </c>
      <c r="NO1" t="s">
        <v>1049</v>
      </c>
      <c r="NP1" t="s">
        <v>1049</v>
      </c>
      <c r="NQ1" t="s">
        <v>1049</v>
      </c>
      <c r="NR1" t="s">
        <v>1049</v>
      </c>
      <c r="NS1" t="s">
        <v>1050</v>
      </c>
      <c r="NT1" t="s">
        <v>1050</v>
      </c>
      <c r="NU1" t="s">
        <v>1050</v>
      </c>
      <c r="NV1" t="s">
        <v>1050</v>
      </c>
      <c r="NW1" t="s">
        <v>1050</v>
      </c>
      <c r="NX1" t="s">
        <v>1050</v>
      </c>
      <c r="NY1" t="s">
        <v>1050</v>
      </c>
      <c r="NZ1" t="s">
        <v>1051</v>
      </c>
      <c r="OA1" t="s">
        <v>1051</v>
      </c>
      <c r="OB1" t="s">
        <v>1051</v>
      </c>
      <c r="OC1" t="s">
        <v>1051</v>
      </c>
      <c r="OD1" t="s">
        <v>1051</v>
      </c>
      <c r="OE1" t="s">
        <v>1051</v>
      </c>
      <c r="OF1" t="s">
        <v>1051</v>
      </c>
      <c r="OG1" t="s">
        <v>1052</v>
      </c>
      <c r="OH1" t="s">
        <v>1052</v>
      </c>
      <c r="OI1" t="s">
        <v>1052</v>
      </c>
      <c r="OJ1" t="s">
        <v>1052</v>
      </c>
      <c r="OK1" t="s">
        <v>1052</v>
      </c>
      <c r="OL1" t="s">
        <v>1052</v>
      </c>
      <c r="OM1" t="s">
        <v>1052</v>
      </c>
      <c r="ON1" t="s">
        <v>1053</v>
      </c>
      <c r="OO1" t="s">
        <v>1053</v>
      </c>
      <c r="OP1" t="s">
        <v>1053</v>
      </c>
      <c r="OQ1" t="s">
        <v>1053</v>
      </c>
      <c r="OR1" t="s">
        <v>1053</v>
      </c>
      <c r="OS1" t="s">
        <v>1053</v>
      </c>
      <c r="OT1" t="s">
        <v>1053</v>
      </c>
      <c r="OU1" t="s">
        <v>1053</v>
      </c>
      <c r="OV1" t="s">
        <v>1053</v>
      </c>
      <c r="OW1" t="s">
        <v>1053</v>
      </c>
      <c r="OX1" t="s">
        <v>1053</v>
      </c>
      <c r="OY1" t="s">
        <v>1053</v>
      </c>
      <c r="OZ1" t="s">
        <v>1054</v>
      </c>
      <c r="PA1" t="s">
        <v>1054</v>
      </c>
      <c r="PB1" t="s">
        <v>1054</v>
      </c>
      <c r="PC1" t="s">
        <v>1054</v>
      </c>
      <c r="PD1" t="s">
        <v>1054</v>
      </c>
      <c r="PE1" t="s">
        <v>1054</v>
      </c>
      <c r="PF1" t="s">
        <v>1054</v>
      </c>
      <c r="PG1" t="s">
        <v>1054</v>
      </c>
      <c r="PH1" t="s">
        <v>1054</v>
      </c>
      <c r="PI1" t="s">
        <v>1054</v>
      </c>
      <c r="PJ1" t="s">
        <v>1054</v>
      </c>
      <c r="PK1" t="s">
        <v>1054</v>
      </c>
      <c r="PL1" t="s">
        <v>1055</v>
      </c>
      <c r="PM1" t="s">
        <v>1055</v>
      </c>
      <c r="PN1" t="s">
        <v>1055</v>
      </c>
      <c r="PO1" t="s">
        <v>1055</v>
      </c>
      <c r="PP1" t="s">
        <v>1055</v>
      </c>
      <c r="PQ1" t="s">
        <v>1055</v>
      </c>
      <c r="PR1" t="s">
        <v>1055</v>
      </c>
      <c r="PS1" t="s">
        <v>1055</v>
      </c>
      <c r="PT1" t="s">
        <v>1055</v>
      </c>
      <c r="PU1" t="s">
        <v>1055</v>
      </c>
      <c r="PV1" t="s">
        <v>1055</v>
      </c>
      <c r="PW1" t="s">
        <v>1055</v>
      </c>
      <c r="PX1" t="s">
        <v>1056</v>
      </c>
      <c r="PY1" t="s">
        <v>1056</v>
      </c>
      <c r="PZ1" t="s">
        <v>1056</v>
      </c>
      <c r="QA1" t="s">
        <v>1056</v>
      </c>
      <c r="QB1" t="s">
        <v>1056</v>
      </c>
      <c r="QC1" t="s">
        <v>1056</v>
      </c>
      <c r="QD1" t="s">
        <v>1056</v>
      </c>
      <c r="QE1" t="s">
        <v>1056</v>
      </c>
      <c r="QF1" t="s">
        <v>1056</v>
      </c>
      <c r="QG1" t="s">
        <v>1056</v>
      </c>
      <c r="QH1" t="s">
        <v>1056</v>
      </c>
      <c r="QI1" t="s">
        <v>1056</v>
      </c>
      <c r="QJ1" t="s">
        <v>1057</v>
      </c>
      <c r="QK1" t="s">
        <v>1057</v>
      </c>
      <c r="QL1" t="s">
        <v>1057</v>
      </c>
      <c r="QM1" t="s">
        <v>1057</v>
      </c>
      <c r="QN1" t="s">
        <v>1057</v>
      </c>
      <c r="QO1" t="s">
        <v>1057</v>
      </c>
      <c r="QP1" t="s">
        <v>1057</v>
      </c>
      <c r="QQ1" t="s">
        <v>1057</v>
      </c>
      <c r="QR1" t="s">
        <v>1057</v>
      </c>
      <c r="QS1" t="s">
        <v>1057</v>
      </c>
      <c r="QT1" t="s">
        <v>1057</v>
      </c>
      <c r="QU1" t="s">
        <v>1057</v>
      </c>
      <c r="QV1" t="s">
        <v>1058</v>
      </c>
      <c r="QW1" t="s">
        <v>1058</v>
      </c>
      <c r="QX1" t="s">
        <v>1058</v>
      </c>
      <c r="QY1" t="s">
        <v>1058</v>
      </c>
      <c r="QZ1" t="s">
        <v>1058</v>
      </c>
      <c r="RA1" t="s">
        <v>1058</v>
      </c>
      <c r="RB1" t="s">
        <v>1058</v>
      </c>
      <c r="RC1" t="s">
        <v>1058</v>
      </c>
      <c r="RD1" t="s">
        <v>1058</v>
      </c>
      <c r="RE1" t="s">
        <v>1058</v>
      </c>
      <c r="RF1" t="s">
        <v>1058</v>
      </c>
      <c r="RG1" t="s">
        <v>1058</v>
      </c>
      <c r="RH1" t="s">
        <v>1059</v>
      </c>
      <c r="RI1" t="s">
        <v>1059</v>
      </c>
      <c r="RJ1" t="s">
        <v>1059</v>
      </c>
      <c r="RK1" t="s">
        <v>1059</v>
      </c>
      <c r="RL1" t="s">
        <v>1059</v>
      </c>
      <c r="RM1" t="s">
        <v>1059</v>
      </c>
      <c r="RN1" t="s">
        <v>1059</v>
      </c>
      <c r="RO1" t="s">
        <v>1059</v>
      </c>
      <c r="RP1" t="s">
        <v>1059</v>
      </c>
      <c r="RQ1" t="s">
        <v>1059</v>
      </c>
      <c r="RR1" t="s">
        <v>1059</v>
      </c>
      <c r="RS1" t="s">
        <v>1059</v>
      </c>
      <c r="RT1" t="s">
        <v>1059</v>
      </c>
      <c r="RU1" t="s">
        <v>1059</v>
      </c>
      <c r="RV1" t="s">
        <v>1059</v>
      </c>
      <c r="RW1" t="s">
        <v>1059</v>
      </c>
      <c r="RX1" t="s">
        <v>1059</v>
      </c>
      <c r="RY1" t="s">
        <v>1060</v>
      </c>
      <c r="RZ1" t="s">
        <v>1060</v>
      </c>
      <c r="SA1" t="s">
        <v>1060</v>
      </c>
      <c r="SB1" t="s">
        <v>1060</v>
      </c>
      <c r="SC1" t="s">
        <v>1060</v>
      </c>
      <c r="SD1" t="s">
        <v>1060</v>
      </c>
      <c r="SE1" t="s">
        <v>1060</v>
      </c>
      <c r="SF1" t="s">
        <v>1060</v>
      </c>
      <c r="SG1" t="s">
        <v>1060</v>
      </c>
      <c r="SH1" t="s">
        <v>1060</v>
      </c>
      <c r="SI1" t="s">
        <v>1060</v>
      </c>
      <c r="SJ1" t="s">
        <v>1060</v>
      </c>
      <c r="SK1" t="s">
        <v>1060</v>
      </c>
      <c r="SL1" t="s">
        <v>1060</v>
      </c>
      <c r="SM1" t="s">
        <v>1060</v>
      </c>
      <c r="SN1" t="s">
        <v>1060</v>
      </c>
      <c r="SO1" t="s">
        <v>1060</v>
      </c>
      <c r="SP1" t="s">
        <v>1061</v>
      </c>
      <c r="SQ1" t="s">
        <v>1061</v>
      </c>
      <c r="SR1" t="s">
        <v>1061</v>
      </c>
      <c r="SS1" t="s">
        <v>1061</v>
      </c>
      <c r="ST1" t="s">
        <v>1061</v>
      </c>
      <c r="SU1" t="s">
        <v>1061</v>
      </c>
      <c r="SV1" t="s">
        <v>1061</v>
      </c>
      <c r="SW1" t="s">
        <v>1061</v>
      </c>
      <c r="SX1" t="s">
        <v>1061</v>
      </c>
      <c r="SY1" t="s">
        <v>1061</v>
      </c>
      <c r="SZ1" t="s">
        <v>1061</v>
      </c>
      <c r="TA1" t="s">
        <v>1061</v>
      </c>
      <c r="TB1" t="s">
        <v>1061</v>
      </c>
      <c r="TC1" t="s">
        <v>1061</v>
      </c>
      <c r="TD1" t="s">
        <v>1061</v>
      </c>
      <c r="TE1" t="s">
        <v>1061</v>
      </c>
      <c r="TF1" t="s">
        <v>1061</v>
      </c>
      <c r="TG1" t="s">
        <v>1062</v>
      </c>
      <c r="TH1" t="s">
        <v>1062</v>
      </c>
      <c r="TI1" t="s">
        <v>1062</v>
      </c>
      <c r="TJ1" t="s">
        <v>1062</v>
      </c>
      <c r="TK1" t="s">
        <v>1062</v>
      </c>
      <c r="TL1" t="s">
        <v>1062</v>
      </c>
      <c r="TM1" t="s">
        <v>1062</v>
      </c>
      <c r="TN1" t="s">
        <v>1062</v>
      </c>
      <c r="TO1" t="s">
        <v>1062</v>
      </c>
      <c r="TP1" t="s">
        <v>1062</v>
      </c>
      <c r="TQ1" t="s">
        <v>1062</v>
      </c>
      <c r="TR1" t="s">
        <v>1062</v>
      </c>
      <c r="TS1" t="s">
        <v>1062</v>
      </c>
      <c r="TT1" t="s">
        <v>1062</v>
      </c>
      <c r="TU1" t="s">
        <v>1062</v>
      </c>
      <c r="TV1" t="s">
        <v>1062</v>
      </c>
      <c r="TW1" t="s">
        <v>1062</v>
      </c>
      <c r="TX1" t="s">
        <v>1063</v>
      </c>
      <c r="TY1" t="s">
        <v>1063</v>
      </c>
      <c r="TZ1" t="s">
        <v>1063</v>
      </c>
      <c r="UA1" t="s">
        <v>1063</v>
      </c>
      <c r="UB1" t="s">
        <v>1063</v>
      </c>
      <c r="UC1" t="s">
        <v>1063</v>
      </c>
      <c r="UD1" t="s">
        <v>1063</v>
      </c>
      <c r="UE1" t="s">
        <v>1063</v>
      </c>
      <c r="UF1" t="s">
        <v>1063</v>
      </c>
      <c r="UG1" t="s">
        <v>1063</v>
      </c>
      <c r="UH1" t="s">
        <v>1063</v>
      </c>
      <c r="UI1" t="s">
        <v>1063</v>
      </c>
      <c r="UJ1" t="s">
        <v>1063</v>
      </c>
      <c r="UK1" t="s">
        <v>1063</v>
      </c>
      <c r="UL1" t="s">
        <v>1063</v>
      </c>
      <c r="UM1" t="s">
        <v>1063</v>
      </c>
      <c r="UN1" t="s">
        <v>1063</v>
      </c>
      <c r="UO1" t="s">
        <v>1063</v>
      </c>
      <c r="UP1" t="s">
        <v>1063</v>
      </c>
      <c r="UQ1" t="s">
        <v>1063</v>
      </c>
      <c r="UR1" t="s">
        <v>1063</v>
      </c>
      <c r="US1" t="s">
        <v>1064</v>
      </c>
      <c r="UT1" t="s">
        <v>1064</v>
      </c>
      <c r="UU1" t="s">
        <v>1064</v>
      </c>
      <c r="UV1" t="s">
        <v>1064</v>
      </c>
      <c r="UW1" t="s">
        <v>1064</v>
      </c>
      <c r="UX1" t="s">
        <v>1064</v>
      </c>
      <c r="UY1" t="s">
        <v>1065</v>
      </c>
      <c r="UZ1" t="s">
        <v>1065</v>
      </c>
      <c r="VA1" t="s">
        <v>1065</v>
      </c>
      <c r="VB1" t="s">
        <v>1065</v>
      </c>
      <c r="VC1" t="s">
        <v>1065</v>
      </c>
      <c r="VD1" t="s">
        <v>1065</v>
      </c>
      <c r="VE1" t="s">
        <v>1066</v>
      </c>
      <c r="VF1" t="s">
        <v>1066</v>
      </c>
      <c r="VG1" t="s">
        <v>1066</v>
      </c>
      <c r="VH1" t="s">
        <v>1066</v>
      </c>
      <c r="VI1" t="s">
        <v>1066</v>
      </c>
      <c r="VJ1" t="s">
        <v>1066</v>
      </c>
      <c r="VK1" t="s">
        <v>1067</v>
      </c>
      <c r="VL1" t="s">
        <v>1067</v>
      </c>
      <c r="VM1" t="s">
        <v>1067</v>
      </c>
      <c r="VN1" t="s">
        <v>1067</v>
      </c>
      <c r="VO1" t="s">
        <v>1067</v>
      </c>
      <c r="VP1" t="s">
        <v>1067</v>
      </c>
      <c r="VQ1" t="s">
        <v>1068</v>
      </c>
      <c r="VR1" t="s">
        <v>1068</v>
      </c>
      <c r="VS1" t="s">
        <v>1068</v>
      </c>
      <c r="VT1" t="s">
        <v>1068</v>
      </c>
      <c r="VU1" t="s">
        <v>1068</v>
      </c>
      <c r="VV1" t="s">
        <v>1068</v>
      </c>
      <c r="VW1" t="s">
        <v>1068</v>
      </c>
      <c r="VX1" t="s">
        <v>1068</v>
      </c>
      <c r="VY1" t="s">
        <v>1068</v>
      </c>
      <c r="VZ1" t="s">
        <v>1068</v>
      </c>
      <c r="WA1" t="s">
        <v>1068</v>
      </c>
      <c r="WB1" t="s">
        <v>1069</v>
      </c>
      <c r="WC1" t="s">
        <v>1069</v>
      </c>
      <c r="WD1" t="s">
        <v>1069</v>
      </c>
      <c r="WE1" t="s">
        <v>1069</v>
      </c>
      <c r="WF1" t="s">
        <v>1069</v>
      </c>
      <c r="WG1" t="s">
        <v>1069</v>
      </c>
      <c r="WH1" t="s">
        <v>1069</v>
      </c>
      <c r="WI1" t="s">
        <v>1069</v>
      </c>
      <c r="WJ1" t="s">
        <v>1069</v>
      </c>
      <c r="WK1" t="s">
        <v>1069</v>
      </c>
      <c r="WL1" t="s">
        <v>1069</v>
      </c>
      <c r="WM1" t="s">
        <v>1070</v>
      </c>
      <c r="WN1" t="s">
        <v>1070</v>
      </c>
      <c r="WO1" t="s">
        <v>1070</v>
      </c>
      <c r="WP1" t="s">
        <v>1070</v>
      </c>
      <c r="WQ1" t="s">
        <v>1070</v>
      </c>
      <c r="WR1" t="s">
        <v>1070</v>
      </c>
      <c r="WS1" t="s">
        <v>1071</v>
      </c>
      <c r="WT1" t="s">
        <v>1071</v>
      </c>
      <c r="WU1" t="s">
        <v>1071</v>
      </c>
      <c r="WV1" t="s">
        <v>1071</v>
      </c>
      <c r="WW1" t="s">
        <v>1071</v>
      </c>
      <c r="WX1" t="s">
        <v>1071</v>
      </c>
      <c r="WY1" t="s">
        <v>1071</v>
      </c>
      <c r="WZ1" t="s">
        <v>1071</v>
      </c>
      <c r="XA1" t="s">
        <v>1071</v>
      </c>
      <c r="XB1" t="s">
        <v>1071</v>
      </c>
      <c r="XC1" t="s">
        <v>1071</v>
      </c>
      <c r="XD1" t="s">
        <v>1072</v>
      </c>
      <c r="XE1" t="s">
        <v>1072</v>
      </c>
      <c r="XF1" t="s">
        <v>1072</v>
      </c>
      <c r="XG1" t="s">
        <v>1072</v>
      </c>
      <c r="XH1" t="s">
        <v>1072</v>
      </c>
      <c r="XI1" t="s">
        <v>1072</v>
      </c>
      <c r="XJ1" t="s">
        <v>1072</v>
      </c>
      <c r="XK1" t="s">
        <v>1072</v>
      </c>
      <c r="XL1" t="s">
        <v>1072</v>
      </c>
      <c r="XM1" t="s">
        <v>1072</v>
      </c>
      <c r="XN1" t="s">
        <v>1072</v>
      </c>
      <c r="XO1" t="s">
        <v>1073</v>
      </c>
      <c r="XP1" t="s">
        <v>1073</v>
      </c>
      <c r="XQ1" t="s">
        <v>1073</v>
      </c>
      <c r="XR1" t="s">
        <v>1073</v>
      </c>
      <c r="XS1" t="s">
        <v>1073</v>
      </c>
      <c r="XT1" t="s">
        <v>1073</v>
      </c>
      <c r="XU1" t="s">
        <v>1073</v>
      </c>
      <c r="XV1" t="s">
        <v>1073</v>
      </c>
      <c r="XW1" t="s">
        <v>1073</v>
      </c>
      <c r="XX1" t="s">
        <v>1073</v>
      </c>
      <c r="XY1" t="s">
        <v>1073</v>
      </c>
      <c r="XZ1" t="s">
        <v>1076</v>
      </c>
      <c r="YA1" t="s">
        <v>1076</v>
      </c>
      <c r="YB1" t="s">
        <v>1076</v>
      </c>
      <c r="YC1" t="s">
        <v>1076</v>
      </c>
      <c r="YD1" t="s">
        <v>1076</v>
      </c>
      <c r="YE1" t="s">
        <v>1076</v>
      </c>
      <c r="YF1" t="s">
        <v>1076</v>
      </c>
      <c r="YG1" t="s">
        <v>1076</v>
      </c>
      <c r="YH1" t="s">
        <v>1076</v>
      </c>
      <c r="YI1" t="s">
        <v>1076</v>
      </c>
      <c r="YJ1" t="s">
        <v>1076</v>
      </c>
      <c r="YK1" t="s">
        <v>1076</v>
      </c>
      <c r="YL1" t="s">
        <v>1076</v>
      </c>
      <c r="YM1" t="s">
        <v>1076</v>
      </c>
      <c r="YN1" t="s">
        <v>1076</v>
      </c>
      <c r="YO1" t="s">
        <v>1076</v>
      </c>
      <c r="YP1" t="s">
        <v>1074</v>
      </c>
      <c r="YQ1" t="s">
        <v>1074</v>
      </c>
      <c r="YR1" t="s">
        <v>1074</v>
      </c>
      <c r="YS1" t="s">
        <v>1074</v>
      </c>
      <c r="YT1" t="s">
        <v>1074</v>
      </c>
      <c r="YU1" t="s">
        <v>1074</v>
      </c>
      <c r="YV1" t="s">
        <v>1074</v>
      </c>
      <c r="YW1" t="s">
        <v>1074</v>
      </c>
      <c r="YX1" t="s">
        <v>1074</v>
      </c>
      <c r="YY1" t="s">
        <v>1074</v>
      </c>
      <c r="YZ1" t="s">
        <v>1074</v>
      </c>
      <c r="ZA1" t="s">
        <v>1074</v>
      </c>
      <c r="ZB1" t="s">
        <v>1074</v>
      </c>
      <c r="ZC1" t="s">
        <v>1074</v>
      </c>
      <c r="ZD1" t="s">
        <v>1074</v>
      </c>
      <c r="ZE1" t="s">
        <v>1074</v>
      </c>
      <c r="ZF1" t="s">
        <v>1075</v>
      </c>
      <c r="ZG1" t="s">
        <v>1075</v>
      </c>
      <c r="ZH1" t="s">
        <v>1075</v>
      </c>
      <c r="ZI1" t="s">
        <v>1075</v>
      </c>
      <c r="ZJ1" t="s">
        <v>1075</v>
      </c>
      <c r="ZK1" t="s">
        <v>1075</v>
      </c>
      <c r="ZL1" t="s">
        <v>1075</v>
      </c>
      <c r="ZM1" t="s">
        <v>1075</v>
      </c>
      <c r="ZN1" t="s">
        <v>1075</v>
      </c>
      <c r="ZO1" t="s">
        <v>1075</v>
      </c>
      <c r="ZP1" t="s">
        <v>1075</v>
      </c>
      <c r="ZQ1" t="s">
        <v>1075</v>
      </c>
      <c r="ZR1" t="s">
        <v>1075</v>
      </c>
      <c r="ZS1" t="s">
        <v>1075</v>
      </c>
      <c r="ZT1" t="s">
        <v>1075</v>
      </c>
      <c r="ZU1" t="s">
        <v>1075</v>
      </c>
      <c r="ZV1" t="s">
        <v>1077</v>
      </c>
      <c r="ZW1" t="s">
        <v>1077</v>
      </c>
      <c r="ZX1" t="s">
        <v>1077</v>
      </c>
      <c r="ZY1" t="s">
        <v>1077</v>
      </c>
      <c r="ZZ1" t="s">
        <v>1077</v>
      </c>
      <c r="AAA1" t="s">
        <v>1077</v>
      </c>
      <c r="AAB1" t="s">
        <v>1077</v>
      </c>
      <c r="AAC1" t="s">
        <v>1077</v>
      </c>
      <c r="AAD1" t="s">
        <v>1077</v>
      </c>
      <c r="AAE1" t="s">
        <v>1077</v>
      </c>
      <c r="AAF1" t="s">
        <v>1077</v>
      </c>
      <c r="AAG1" t="s">
        <v>1077</v>
      </c>
      <c r="AAH1" t="s">
        <v>1077</v>
      </c>
      <c r="AAI1" t="s">
        <v>1077</v>
      </c>
      <c r="AAJ1" t="s">
        <v>1077</v>
      </c>
      <c r="AAK1" t="s">
        <v>1077</v>
      </c>
      <c r="AAL1" t="s">
        <v>646</v>
      </c>
      <c r="AAM1" t="s">
        <v>646</v>
      </c>
      <c r="AAN1" t="s">
        <v>646</v>
      </c>
      <c r="AAO1" t="s">
        <v>646</v>
      </c>
      <c r="AAP1" t="s">
        <v>646</v>
      </c>
      <c r="AAQ1" t="s">
        <v>646</v>
      </c>
      <c r="AAR1" t="s">
        <v>646</v>
      </c>
      <c r="AAS1" t="s">
        <v>646</v>
      </c>
      <c r="AAT1" t="s">
        <v>646</v>
      </c>
      <c r="AAU1" t="s">
        <v>646</v>
      </c>
      <c r="AAV1" t="s">
        <v>646</v>
      </c>
      <c r="AAW1" t="s">
        <v>646</v>
      </c>
      <c r="AAX1" t="s">
        <v>646</v>
      </c>
      <c r="AAY1" t="s">
        <v>646</v>
      </c>
      <c r="AAZ1" t="s">
        <v>804</v>
      </c>
      <c r="ABA1" t="s">
        <v>804</v>
      </c>
      <c r="ABB1" t="s">
        <v>804</v>
      </c>
      <c r="ABC1" t="s">
        <v>804</v>
      </c>
      <c r="ABD1" t="s">
        <v>804</v>
      </c>
      <c r="ABE1" t="s">
        <v>804</v>
      </c>
      <c r="ABF1" t="s">
        <v>804</v>
      </c>
      <c r="ABG1" t="s">
        <v>804</v>
      </c>
      <c r="ABH1" t="s">
        <v>804</v>
      </c>
      <c r="ABI1" t="s">
        <v>804</v>
      </c>
      <c r="ABJ1" t="s">
        <v>804</v>
      </c>
      <c r="ABK1" t="s">
        <v>804</v>
      </c>
      <c r="ABL1" t="s">
        <v>804</v>
      </c>
      <c r="ABM1" t="s">
        <v>804</v>
      </c>
      <c r="ABN1" t="s">
        <v>804</v>
      </c>
      <c r="ABO1" t="s">
        <v>804</v>
      </c>
      <c r="ABP1" t="s">
        <v>804</v>
      </c>
      <c r="ABQ1" t="s">
        <v>804</v>
      </c>
      <c r="ABR1" t="s">
        <v>804</v>
      </c>
      <c r="ABS1" t="s">
        <v>804</v>
      </c>
      <c r="ABT1" t="s">
        <v>804</v>
      </c>
      <c r="ABU1" t="s">
        <v>804</v>
      </c>
      <c r="ABV1" t="s">
        <v>804</v>
      </c>
      <c r="ABW1" t="s">
        <v>804</v>
      </c>
      <c r="ABX1" t="s">
        <v>804</v>
      </c>
      <c r="ABY1" t="s">
        <v>804</v>
      </c>
      <c r="ABZ1" t="s">
        <v>804</v>
      </c>
      <c r="ACA1" t="s">
        <v>804</v>
      </c>
      <c r="ACB1" t="s">
        <v>804</v>
      </c>
      <c r="ACC1" t="s">
        <v>804</v>
      </c>
      <c r="ACD1" t="s">
        <v>1078</v>
      </c>
      <c r="ACE1" t="s">
        <v>1078</v>
      </c>
      <c r="ACF1" t="s">
        <v>1078</v>
      </c>
      <c r="ACG1" t="s">
        <v>1078</v>
      </c>
      <c r="ACH1" t="s">
        <v>1078</v>
      </c>
      <c r="ACI1" t="s">
        <v>1078</v>
      </c>
    </row>
    <row r="2" spans="1:763" ht="43.2">
      <c r="A2" t="str">
        <f>'Main Menu'!F8</f>
        <v>Program Administrator Name</v>
      </c>
      <c r="B2" t="str">
        <f>'Main Menu'!G8</f>
        <v>ABC Utility</v>
      </c>
      <c r="C2" t="str">
        <f>'Main Menu'!O8</f>
        <v>Single or Multi Fuel Utility</v>
      </c>
      <c r="D2" t="str">
        <f>'Main Menu'!O11</f>
        <v>Utility Fuel Type Reported</v>
      </c>
      <c r="E2" t="str">
        <f>'Main Menu'!O13</f>
        <v/>
      </c>
      <c r="F2" t="str">
        <f>'Main Menu'!S8</f>
        <v>2014 EE Savings Target Format</v>
      </c>
      <c r="G2" t="str">
        <f>'Main Menu'!S10</f>
        <v>2014 EE Gross Savings Target (MWh)</v>
      </c>
      <c r="H2" t="str">
        <f>'Main Menu'!S12</f>
        <v>Target baseline retail sales (MWh)</v>
      </c>
      <c r="I2" t="str">
        <f>'Main Menu'!S14</f>
        <v>Source of target baseline retail sales</v>
      </c>
      <c r="J2" s="1077" t="s">
        <v>1020</v>
      </c>
      <c r="K2" s="1077" t="s">
        <v>1021</v>
      </c>
      <c r="L2" s="1078" t="s">
        <v>1022</v>
      </c>
      <c r="M2" s="1078" t="s">
        <v>1026</v>
      </c>
      <c r="N2" s="1079" t="str">
        <f>Notes!A6</f>
        <v>Portfolio notes</v>
      </c>
      <c r="O2" s="1052">
        <f>Notes!A7</f>
        <v>0</v>
      </c>
      <c r="P2" s="1051">
        <f>'Program Descriptions'!B4</f>
        <v>0</v>
      </c>
      <c r="Q2" s="1051" t="str">
        <f>'Program Descriptions'!C4</f>
        <v>Program Name</v>
      </c>
      <c r="R2" s="1051" t="str">
        <f>'Program Descriptions'!D4</f>
        <v>Target Market Sector</v>
      </c>
      <c r="S2" s="1051" t="str">
        <f>'Program Descriptions'!E4</f>
        <v>Detailed Program Type</v>
      </c>
      <c r="T2" s="1051" t="str">
        <f>'Program Descriptions'!F4</f>
        <v>Explain baseline</v>
      </c>
      <c r="U2" s="1051" t="str">
        <f>'Program Descriptions'!G4</f>
        <v>Describe baseline(s) used if "other", "dynamic", or "multiple" were used</v>
      </c>
      <c r="V2" s="1051" t="str">
        <f>'Program Descriptions'!H4</f>
        <v>Was this program jointly administered?</v>
      </c>
      <c r="W2" s="1051" t="str">
        <f>'Program Descriptions'!I4</f>
        <v>Who was the other Program Administrator?</v>
      </c>
      <c r="X2" s="1051">
        <f>'Program Narrative'!B4</f>
        <v>0</v>
      </c>
      <c r="Y2" s="1051" t="str">
        <f>'Program Narrative'!C4</f>
        <v>Program Name</v>
      </c>
      <c r="Z2" s="1051" t="str">
        <f>'Program Narrative'!D4</f>
        <v>Program Description</v>
      </c>
      <c r="AA2" s="1051" t="str">
        <f>'Program Narrative'!E4</f>
        <v>Program Notes</v>
      </c>
      <c r="AB2" s="1051">
        <f>'Prior Years'!B4</f>
        <v>0</v>
      </c>
      <c r="AC2" s="1051" t="str">
        <f>'Prior Years'!C4</f>
        <v>Annual Budget &amp; Actual Cost</v>
      </c>
      <c r="AD2" s="1051" t="str">
        <f>'Prior Years'!D4</f>
        <v>Budget</v>
      </c>
      <c r="AE2" s="1051" t="str">
        <f>'Prior Years'!E4</f>
        <v>Actual</v>
      </c>
      <c r="AF2" s="1051" t="str">
        <f>'Prior Years'!F4</f>
        <v>Budget</v>
      </c>
      <c r="AG2" s="1051" t="str">
        <f>'Prior Years'!G4</f>
        <v>Actual</v>
      </c>
      <c r="AH2" s="1051" t="str">
        <f>'Prior Years'!H3</f>
        <v>Notes on changes in the portfolio, either between the prior two years or with the primary program year being reported</v>
      </c>
      <c r="AI2" s="1051">
        <f>'Prior Years'!B39</f>
        <v>0</v>
      </c>
      <c r="AJ2" s="1051" t="str">
        <f>'Prior Years'!C39</f>
        <v>Annual Energy Savings (MWh)</v>
      </c>
      <c r="AK2" s="1051" t="str">
        <f>'Prior Years'!D39</f>
        <v>Plan</v>
      </c>
      <c r="AL2" s="1051" t="str">
        <f>'Prior Years'!E39</f>
        <v>Claimed</v>
      </c>
      <c r="AM2" s="1051" t="str">
        <f>'Prior Years'!F39</f>
        <v>Evaluated</v>
      </c>
      <c r="AN2" s="1051" t="str">
        <f>'Prior Years'!G39</f>
        <v>Plan</v>
      </c>
      <c r="AO2" s="1051" t="str">
        <f>'Prior Years'!H39</f>
        <v>Claimed</v>
      </c>
      <c r="AP2" s="1051" t="str">
        <f>'Prior Years'!I39</f>
        <v>Evaluated</v>
      </c>
      <c r="AQ2" s="1051" t="str">
        <f>'Prior Years'!J39</f>
        <v>Plan</v>
      </c>
      <c r="AR2" s="1051" t="str">
        <f>'Prior Years'!K39</f>
        <v>Claimed</v>
      </c>
      <c r="AS2" s="1051" t="str">
        <f>'Prior Years'!L39</f>
        <v>Evaluated</v>
      </c>
      <c r="AT2" s="1051" t="str">
        <f>'Prior Years'!M39</f>
        <v>Plan</v>
      </c>
      <c r="AU2" s="1051" t="str">
        <f>'Prior Years'!N39</f>
        <v>Claimed</v>
      </c>
      <c r="AV2" s="1051" t="str">
        <f>'Prior Years'!O39</f>
        <v>Evaluated</v>
      </c>
      <c r="AW2" s="1051">
        <f>'Prior Years'!B74</f>
        <v>0</v>
      </c>
      <c r="AX2" s="1051" t="str">
        <f>'Prior Years'!C74</f>
        <v>Annual Demand Savings (MW)</v>
      </c>
      <c r="AY2" s="1051" t="str">
        <f>'Prior Years'!D74</f>
        <v>Plan</v>
      </c>
      <c r="AZ2" s="1051" t="str">
        <f>'Prior Years'!E74</f>
        <v>Claimed</v>
      </c>
      <c r="BA2" s="1051" t="str">
        <f>'Prior Years'!F74</f>
        <v>Evaluated</v>
      </c>
      <c r="BB2" s="1051" t="str">
        <f>'Prior Years'!G74</f>
        <v>Plan</v>
      </c>
      <c r="BC2" s="1051" t="str">
        <f>'Prior Years'!H74</f>
        <v>Claimed</v>
      </c>
      <c r="BD2" s="1051" t="str">
        <f>'Prior Years'!I74</f>
        <v>Evaluated</v>
      </c>
      <c r="BE2" s="1051" t="str">
        <f>'Prior Years'!J74</f>
        <v>Plan</v>
      </c>
      <c r="BF2" s="1051" t="str">
        <f>'Prior Years'!K74</f>
        <v>Claimed</v>
      </c>
      <c r="BG2" s="1051" t="str">
        <f>'Prior Years'!L74</f>
        <v>Evaluated</v>
      </c>
      <c r="BH2" s="1051" t="str">
        <f>'Prior Years'!M74</f>
        <v>Plan</v>
      </c>
      <c r="BI2" s="1051" t="str">
        <f>'Prior Years'!N74</f>
        <v>Claimed</v>
      </c>
      <c r="BJ2" s="1051" t="str">
        <f>'Prior Years'!O74</f>
        <v>Evaluated</v>
      </c>
      <c r="BK2" s="1051">
        <f>'Prior Years'!B109</f>
        <v>0</v>
      </c>
      <c r="BL2" s="1051" t="str">
        <f>'Prior Years'!C109</f>
        <v>Number of Participants</v>
      </c>
      <c r="BM2" s="1051" t="str">
        <f>'Prior Years'!D109</f>
        <v>Plan</v>
      </c>
      <c r="BN2" s="1051" t="str">
        <f>'Prior Years'!E109</f>
        <v>Claimed</v>
      </c>
      <c r="BO2" s="1051" t="str">
        <f>'Prior Years'!F109</f>
        <v>Evaluated</v>
      </c>
      <c r="BP2" s="1051" t="str">
        <f>'Prior Years'!G109</f>
        <v>Plan</v>
      </c>
      <c r="BQ2" s="1051" t="str">
        <f>'Prior Years'!H109</f>
        <v>Claimed</v>
      </c>
      <c r="BR2" s="1051" t="str">
        <f>'Prior Years'!I109</f>
        <v>Evaluated</v>
      </c>
      <c r="BS2" s="1051" t="str">
        <f>'Prior Years'!J109</f>
        <v>Plan</v>
      </c>
      <c r="BT2" s="1051" t="str">
        <f>'Prior Years'!K109</f>
        <v>Claimed</v>
      </c>
      <c r="BU2" s="1051" t="str">
        <f>'Prior Years'!L109</f>
        <v>Evaluated</v>
      </c>
      <c r="BV2" s="1051" t="str">
        <f>'Prior Years'!M109</f>
        <v>Plan</v>
      </c>
      <c r="BW2" s="1051" t="str">
        <f>'Prior Years'!N109</f>
        <v>Claimed</v>
      </c>
      <c r="BX2" s="1051" t="str">
        <f>'Prior Years'!O109</f>
        <v>Evaluated</v>
      </c>
      <c r="BY2" s="1051" t="str">
        <f>'Portfolio Statistics'!C5</f>
        <v>Program Year</v>
      </c>
      <c r="BZ2" s="1051" t="str">
        <f>'Portfolio Statistics'!E5</f>
        <v>Total Utility Revenue</v>
      </c>
      <c r="CA2" s="1051" t="str">
        <f>'Portfolio Statistics'!F5</f>
        <v>Utility Total Energy Sales</v>
      </c>
      <c r="CB2" s="1051" t="str">
        <f>'Portfolio Statistics'!G5</f>
        <v>Peak demand</v>
      </c>
      <c r="CC2" t="str">
        <f>'Portfolio Statistics'!C16</f>
        <v>Program Year</v>
      </c>
      <c r="CD2" t="str">
        <f>'Portfolio Statistics'!E16</f>
        <v>EE Portfolio Budget</v>
      </c>
      <c r="CE2" t="str">
        <f>'Portfolio Statistics'!F16</f>
        <v>Actual Expenses</v>
      </c>
      <c r="CF2" t="str">
        <f>'Portfolio Statistics'!G16</f>
        <v>Planned Energy Savings</v>
      </c>
      <c r="CG2" t="str">
        <f>'Portfolio Statistics'!H16</f>
        <v>Claimed Energy Savings</v>
      </c>
      <c r="CH2" t="str">
        <f>'Portfolio Statistics'!I16</f>
        <v>Evaluated Energy Savings</v>
      </c>
      <c r="CI2" t="str">
        <f>'Portfolio Statistics'!J16</f>
        <v>Planned Energy Savings</v>
      </c>
      <c r="CJ2" t="str">
        <f>'Portfolio Statistics'!K16</f>
        <v>Claimed Energy Savings</v>
      </c>
      <c r="CK2" t="str">
        <f>'Portfolio Statistics'!L16</f>
        <v>Evaluated Energy Savings</v>
      </c>
      <c r="CL2" t="str">
        <f>'Portfolio Statistics'!M16</f>
        <v>Planned Demand Reduction</v>
      </c>
      <c r="CM2" t="str">
        <f>'Portfolio Statistics'!N16</f>
        <v>Claimed Demand Reduction</v>
      </c>
      <c r="CN2" t="str">
        <f>'Portfolio Statistics'!O16</f>
        <v>Evaluated Demand Reduction</v>
      </c>
      <c r="CO2" t="str">
        <f>'Portfolio Statistics'!P16</f>
        <v>Planned Demand Reduction</v>
      </c>
      <c r="CP2" t="str">
        <f>'Portfolio Statistics'!Q16</f>
        <v>Claimed Demand Reduction</v>
      </c>
      <c r="CQ2" t="str">
        <f>'Portfolio Statistics'!R16</f>
        <v>Evaluated Demand Reduction</v>
      </c>
      <c r="CR2">
        <f>Budgets!B5</f>
        <v>0</v>
      </c>
      <c r="CS2" t="str">
        <f>Budgets!C5</f>
        <v>Program Name</v>
      </c>
      <c r="CT2" t="str">
        <f>Budgets!D5</f>
        <v>Staff labor, overhead ($)</v>
      </c>
      <c r="CU2" t="str">
        <f>Budgets!E5</f>
        <v>Planning &amp; Design ($)</v>
      </c>
      <c r="CV2" t="str">
        <f>Budgets!F5</f>
        <v>Administrative Other ($)</v>
      </c>
      <c r="CW2" t="str">
        <f>Budgets!D4</f>
        <v>Administrative Expenditures</v>
      </c>
      <c r="CX2" t="str">
        <f>Budgets!H5</f>
        <v>Technical assistance and on-site audits ($)</v>
      </c>
      <c r="CY2" t="str">
        <f>Budgets!I5</f>
        <v>Delivery staff labor ($)</v>
      </c>
      <c r="CZ2" t="str">
        <f>Budgets!J5</f>
        <v>Training ($)</v>
      </c>
      <c r="DA2" t="str">
        <f>Budgets!K5</f>
        <v>Delivery other ($)</v>
      </c>
      <c r="DB2" t="str">
        <f>Budgets!H4</f>
        <v>Delivery Expenditures</v>
      </c>
      <c r="DC2" t="str">
        <f>Budgets!M4</f>
        <v>Marketing, Education and Outreach ($)</v>
      </c>
      <c r="DD2" t="str">
        <f>Budgets!N4</f>
        <v>EM&amp;V ($)</v>
      </c>
      <c r="DE2" t="str">
        <f>Budgets!O5</f>
        <v>Participant Incentives ($)</v>
      </c>
      <c r="DF2" t="str">
        <f>Budgets!P5</f>
        <v>Upstream or Midstream Incentives ($)</v>
      </c>
      <c r="DG2" t="str">
        <f>Budgets!O4</f>
        <v>Incentive Expenditures</v>
      </c>
      <c r="DH2" t="str">
        <f>Budgets!R5</f>
        <v>Total Budget ($)</v>
      </c>
      <c r="DI2" t="str">
        <f>Budgets!S4</f>
        <v>Notes</v>
      </c>
      <c r="DJ2">
        <f>'Rec1'!C3</f>
        <v>0</v>
      </c>
      <c r="DK2" t="str">
        <f>'Rec1'!D3</f>
        <v>Program Name</v>
      </c>
      <c r="DL2" t="str">
        <f>'Rec1'!E3</f>
        <v>Initial Budget</v>
      </c>
      <c r="DM2" t="str">
        <f>'Rec1'!F3</f>
        <v>Revised Budget</v>
      </c>
      <c r="DN2" t="str">
        <f>'Rec1'!G3</f>
        <v>Difference</v>
      </c>
      <c r="DO2" t="str">
        <f>'Rec1'!H3</f>
        <v>Change</v>
      </c>
      <c r="DP2" t="str">
        <f>'Rec1'!I3</f>
        <v>Explanation for the Change</v>
      </c>
      <c r="DQ2">
        <f>'Planned Savings'!B7</f>
        <v>0</v>
      </c>
      <c r="DR2" t="str">
        <f>'Planned Savings'!C7</f>
        <v>Program Name</v>
      </c>
      <c r="DS2" t="str">
        <f>'Planned Savings'!D6</f>
        <v>Are interactive effects included in the reported savings for this program?</v>
      </c>
      <c r="DT2" t="str">
        <f>'Planned Savings'!E6</f>
        <v>Define interactive effects</v>
      </c>
      <c r="DU2" t="str">
        <f>'Planned Savings'!F6</f>
        <v>Gross Annual Energy Savings w/o interactive effects</v>
      </c>
      <c r="DV2" t="str">
        <f>'Planned Savings'!H6</f>
        <v>Gross Demand Savings w/ interactive effects</v>
      </c>
      <c r="DW2" t="str">
        <f>'Planned Savings'!I6</f>
        <v>Gross Annual Energy Savings w/ interactive effects</v>
      </c>
      <c r="DX2" t="str">
        <f>'Planned Savings'!J6</f>
        <v>Gross Lifetime Energy Savings w/ interactive effects</v>
      </c>
      <c r="DY2" t="str">
        <f>'Planned Savings'!L6</f>
        <v>Net-to-Gross</v>
      </c>
      <c r="DZ2" t="str">
        <f>'Planned Savings'!N6</f>
        <v>Net Demand Savings w/ interactive effects</v>
      </c>
      <c r="EA2" t="str">
        <f>'Planned Savings'!O6</f>
        <v>Net Annual Energy Savings w/ interactive effects</v>
      </c>
      <c r="EB2" t="str">
        <f>'Planned Savings'!P6</f>
        <v>Net Lifetime Energy Savings w/ interactive effects</v>
      </c>
      <c r="EC2" t="str">
        <f>'Planned Savings'!R6</f>
        <v>Program Savings Lifetime</v>
      </c>
      <c r="ED2" t="str">
        <f>'Planned Savings'!T6</f>
        <v>Participants/Units</v>
      </c>
      <c r="EE2" t="str">
        <f>'Planned Savings'!U6</f>
        <v>Eligible Participants</v>
      </c>
      <c r="EF2" t="str">
        <f>'Planned Savings'!V6</f>
        <v>Participant/Unit Definition</v>
      </c>
      <c r="EG2">
        <f>'Planned Savings - No IE'!B7</f>
        <v>0</v>
      </c>
      <c r="EH2" t="str">
        <f>'Planned Savings - No IE'!C7</f>
        <v>Program Name</v>
      </c>
      <c r="EI2" t="str">
        <f>'Planned Savings - No IE'!D6</f>
        <v xml:space="preserve">Gross Demand Savings </v>
      </c>
      <c r="EJ2" t="str">
        <f>'Planned Savings - No IE'!E6</f>
        <v xml:space="preserve">Gross Annual Energy Savings </v>
      </c>
      <c r="EK2" t="str">
        <f>'Planned Savings - No IE'!F6</f>
        <v xml:space="preserve">Gross Lifetime Energy Savings </v>
      </c>
      <c r="EL2" t="str">
        <f>'Planned Savings - No IE'!H6</f>
        <v>Net-to-Gross</v>
      </c>
      <c r="EM2" t="str">
        <f>'Planned Savings - No IE'!J6</f>
        <v xml:space="preserve">Net Demand Savings </v>
      </c>
      <c r="EN2" t="str">
        <f>'Planned Savings - No IE'!K6</f>
        <v xml:space="preserve">Net Annual Energy Savings </v>
      </c>
      <c r="EO2" t="str">
        <f>'Planned Savings - No IE'!L6</f>
        <v xml:space="preserve">Net Lifetime Energy Savings </v>
      </c>
      <c r="EP2" t="str">
        <f>'Planned Savings - No IE'!N6</f>
        <v>Program Savings Lifetime</v>
      </c>
      <c r="EQ2" t="str">
        <f>'Planned Savings - No IE'!P6</f>
        <v>Participants/Units</v>
      </c>
      <c r="ER2" t="str">
        <f>'Planned Savings - No IE'!Q6</f>
        <v>Eligible Participants</v>
      </c>
      <c r="ES2" t="str">
        <f>'Planned Savings - No IE'!R6</f>
        <v>Participant/Unit Definition</v>
      </c>
      <c r="ET2">
        <f>'Planned Savings - No NTG'!B7</f>
        <v>0</v>
      </c>
      <c r="EU2" t="str">
        <f>'Planned Savings - No NTG'!C7</f>
        <v>Program Name</v>
      </c>
      <c r="EV2" t="str">
        <f>'Planned Savings - No NTG'!D6</f>
        <v>Are interactive effects included in the reported savings for this program?</v>
      </c>
      <c r="EW2" t="str">
        <f>'Planned Savings - No NTG'!E6</f>
        <v>Define interactive effects</v>
      </c>
      <c r="EX2" t="str">
        <f>'Planned Savings - No NTG'!F6</f>
        <v>Gross Annual Energy Savings w/o interactive effects</v>
      </c>
      <c r="EY2" t="str">
        <f>'Planned Savings - No NTG'!H6</f>
        <v>Gross Demand Savings w/ interactive effects</v>
      </c>
      <c r="EZ2" t="str">
        <f>'Planned Savings - No NTG'!I6</f>
        <v>Gross Annual Energy Savings w/ interactive effects</v>
      </c>
      <c r="FA2" t="str">
        <f>'Planned Savings - No NTG'!J6</f>
        <v>Gross Lifetime Energy Savings w/ interactive effects</v>
      </c>
      <c r="FB2" t="str">
        <f>'Planned Savings - No NTG'!L6</f>
        <v>Program Savings Lifetime</v>
      </c>
      <c r="FC2" t="str">
        <f>'Planned Savings - No NTG'!N6</f>
        <v>Participants/Units</v>
      </c>
      <c r="FD2" t="str">
        <f>'Planned Savings - No NTG'!O6</f>
        <v>Eligible Participants</v>
      </c>
      <c r="FE2" t="str">
        <f>'Planned Savings - No NTG'!P6</f>
        <v>Participant/Unit Definition</v>
      </c>
      <c r="FF2">
        <f>'Planned Savings - No IE No NTG'!B7</f>
        <v>0</v>
      </c>
      <c r="FG2" t="str">
        <f>'Planned Savings - No IE No NTG'!C7</f>
        <v>Program Name</v>
      </c>
      <c r="FH2" t="str">
        <f>'Planned Savings - No IE No NTG'!D6</f>
        <v xml:space="preserve">Gross Demand Savings </v>
      </c>
      <c r="FI2" t="str">
        <f>'Planned Savings - No IE No NTG'!E6</f>
        <v xml:space="preserve">Gross Annual Energy Savings </v>
      </c>
      <c r="FJ2" t="str">
        <f>'Planned Savings - No IE No NTG'!F6</f>
        <v xml:space="preserve">Gross Lifetime Energy Savings </v>
      </c>
      <c r="FK2" t="str">
        <f>'Planned Savings - No IE No NTG'!H6</f>
        <v>Program Savings Lifetime</v>
      </c>
      <c r="FL2" t="str">
        <f>'Planned Savings - No IE No NTG'!J6</f>
        <v>Participants/Units</v>
      </c>
      <c r="FM2" t="str">
        <f>'Planned Savings - No IE No NTG'!K6</f>
        <v>Eligible Participants</v>
      </c>
      <c r="FN2" t="str">
        <f>'Planned Savings - No IE No NTG'!L6</f>
        <v>Participant/Unit Definition</v>
      </c>
      <c r="FO2">
        <f>'Rec2'!D5</f>
        <v>0</v>
      </c>
      <c r="FP2" t="str">
        <f>'Rec2'!E5</f>
        <v>Program Name</v>
      </c>
      <c r="FQ2" t="str">
        <f>'Rec2'!F5</f>
        <v>Budgeted</v>
      </c>
      <c r="FR2" t="str">
        <f>'Rec2'!G5</f>
        <v>Adjusted</v>
      </c>
      <c r="FS2" t="str">
        <f>'Rec2'!H5</f>
        <v>Difference</v>
      </c>
      <c r="FT2" t="str">
        <f>'Rec2'!I5</f>
        <v>Change</v>
      </c>
      <c r="FU2" t="str">
        <f>'Rec2'!J5</f>
        <v>Budgeted</v>
      </c>
      <c r="FV2" t="str">
        <f>'Rec2'!K5</f>
        <v>Adjusted</v>
      </c>
      <c r="FW2" t="str">
        <f>'Rec2'!L5</f>
        <v>Difference</v>
      </c>
      <c r="FX2" t="str">
        <f>'Rec2'!M5</f>
        <v>Change</v>
      </c>
      <c r="FY2" t="str">
        <f>'Rec2'!N5</f>
        <v>Budgeted</v>
      </c>
      <c r="FZ2" t="str">
        <f>'Rec2'!O5</f>
        <v>Adjusted</v>
      </c>
      <c r="GA2" t="str">
        <f>'Rec2'!P5</f>
        <v>Difference</v>
      </c>
      <c r="GB2" t="str">
        <f>'Rec2'!Q5</f>
        <v>Change</v>
      </c>
      <c r="GC2" t="str">
        <f>'Rec2'!R5</f>
        <v>Planned</v>
      </c>
      <c r="GD2" t="str">
        <f>'Rec2'!S5</f>
        <v>Adjusted</v>
      </c>
      <c r="GE2" t="str">
        <f>'Rec2'!T5</f>
        <v>Difference</v>
      </c>
      <c r="GF2" t="str">
        <f>'Rec2'!U5</f>
        <v>Change</v>
      </c>
      <c r="GG2" t="str">
        <f>'Rec2'!V5</f>
        <v>Explanation for the Change</v>
      </c>
      <c r="GH2" t="str">
        <f>'Planned NTG'!D3</f>
        <v>Do  you want to enter the NTG by its components?</v>
      </c>
      <c r="GI2">
        <f>'Planned NTG'!B5</f>
        <v>0</v>
      </c>
      <c r="GJ2" t="str">
        <f>'Planned NTG'!C5</f>
        <v>Program Name</v>
      </c>
      <c r="GK2" t="str">
        <f>'Planned NTG'!D4</f>
        <v>Source Number(s)</v>
      </c>
      <c r="GL2" t="str">
        <f>'Planned NTG'!F4</f>
        <v>Net-to-Gross</v>
      </c>
      <c r="GM2" t="str">
        <f>'Planned NTG'!H4</f>
        <v>Net-to-Gross</v>
      </c>
      <c r="GN2" t="str">
        <f>'Planned NTG'!J4</f>
        <v>Free Ridership</v>
      </c>
      <c r="GO2" t="str">
        <f>'Planned NTG'!K4</f>
        <v>Participant Spillover</v>
      </c>
      <c r="GP2" t="str">
        <f>'Planned NTG'!D38</f>
        <v>Sources:</v>
      </c>
      <c r="GQ2">
        <f>'Actual Expenses'!B4</f>
        <v>0</v>
      </c>
      <c r="GR2" t="str">
        <f>'Actual Expenses'!C4</f>
        <v>Program Name</v>
      </c>
      <c r="GS2" t="str">
        <f>'Actual Expenses'!D4</f>
        <v>Staff labor, overhead ($)</v>
      </c>
      <c r="GT2" t="str">
        <f>'Actual Expenses'!E4</f>
        <v>Planning &amp; Design ($)</v>
      </c>
      <c r="GU2" t="str">
        <f>'Actual Expenses'!F4</f>
        <v>Administrative Other ($)</v>
      </c>
      <c r="GV2" t="str">
        <f>'Actual Expenses'!D3</f>
        <v>Administrative Expenditures</v>
      </c>
      <c r="GW2" t="str">
        <f>'Actual Expenses'!H4</f>
        <v>Technical assistance and on-site audits ($)</v>
      </c>
      <c r="GX2" t="str">
        <f>'Actual Expenses'!I4</f>
        <v>Delivery staff labor ($)</v>
      </c>
      <c r="GY2" t="str">
        <f>'Actual Expenses'!J4</f>
        <v>Training ($)</v>
      </c>
      <c r="GZ2" t="str">
        <f>'Actual Expenses'!K4</f>
        <v>Delivery other ($)</v>
      </c>
      <c r="HA2" t="str">
        <f>'Actual Expenses'!H3</f>
        <v>Delivery Expenditures</v>
      </c>
      <c r="HB2" t="str">
        <f>'Actual Expenses'!M3</f>
        <v>Marketing, Education and Outreach ($)</v>
      </c>
      <c r="HC2" t="str">
        <f>'Actual Expenses'!N3</f>
        <v>EM&amp;V ($)</v>
      </c>
      <c r="HD2" t="str">
        <f>'Actual Expenses'!O4</f>
        <v>Participant Incentives ($)</v>
      </c>
      <c r="HE2" t="str">
        <f>'Actual Expenses'!P4</f>
        <v>Upstream or Midstream Incentives ($)</v>
      </c>
      <c r="HF2" t="str">
        <f>'Actual Expenses'!O3</f>
        <v>Incentive Expenditures</v>
      </c>
      <c r="HG2" t="str">
        <f>'Actual Expenses'!R3</f>
        <v>Participant Expenditures (net of participant incentives) ($)</v>
      </c>
      <c r="HH2" t="str">
        <f>'Actual Expenses'!S3</f>
        <v>Non-administrative Other ($)</v>
      </c>
      <c r="HI2" t="str">
        <f>'Actual Expenses'!T3</f>
        <v>Program Expenditures ($)</v>
      </c>
      <c r="HJ2" t="str">
        <f>'Actual Expenses'!U3</f>
        <v>Total Expenditures ($)</v>
      </c>
      <c r="HK2" t="str">
        <f>'Actual Expenses'!V3</f>
        <v>Remaining Committed Expenditures ($)</v>
      </c>
      <c r="HL2" t="str">
        <f>'Actual Expenses'!W3</f>
        <v>Total Spent and Committed Expenditures ($)</v>
      </c>
      <c r="HM2" t="str">
        <f>'Actual Expenses'!X3</f>
        <v>Notes</v>
      </c>
      <c r="HN2">
        <f>'Rec3'!C3</f>
        <v>0</v>
      </c>
      <c r="HO2" t="str">
        <f>'Rec3'!D3</f>
        <v>Program Name</v>
      </c>
      <c r="HP2" t="str">
        <f>'Rec3'!E3</f>
        <v>Expenses</v>
      </c>
      <c r="HQ2" t="str">
        <f>'Rec3'!F3</f>
        <v>Approved EE Charge</v>
      </c>
      <c r="HR2" t="str">
        <f>'Rec3'!G3</f>
        <v>Difference</v>
      </c>
      <c r="HS2" t="str">
        <f>'Rec3'!H3</f>
        <v>Explanation for Difference(s):</v>
      </c>
      <c r="HT2">
        <f>'Claimed Savings'!B7</f>
        <v>0</v>
      </c>
      <c r="HU2" t="str">
        <f>'Claimed Savings'!C7</f>
        <v>Program Name</v>
      </c>
      <c r="HV2" t="str">
        <f>'Claimed Savings'!D6</f>
        <v>Are interactive effects included in the reported savings for this program?</v>
      </c>
      <c r="HW2" t="str">
        <f>'Claimed Savings'!E6</f>
        <v>Define interactive effects</v>
      </c>
      <c r="HX2" t="str">
        <f>'Claimed Savings'!F6</f>
        <v>Gross Annual Energy Savings w/o interactive effects</v>
      </c>
      <c r="HY2" t="str">
        <f>'Claimed Savings'!H6</f>
        <v>Gross Demand Savings w/ interactive effects</v>
      </c>
      <c r="HZ2" t="str">
        <f>'Claimed Savings'!I6</f>
        <v>Gross Annual Energy Savings w/ interactive effects</v>
      </c>
      <c r="IA2" t="str">
        <f>'Claimed Savings'!J6</f>
        <v>Gross Lifetime Energy Savings w/ interactive effects</v>
      </c>
      <c r="IB2" t="str">
        <f>'Claimed Savings'!L6</f>
        <v>Net-to-Gross</v>
      </c>
      <c r="IC2" t="str">
        <f>'Claimed Savings'!N6</f>
        <v>Net Demand Savings w/ interactive effects</v>
      </c>
      <c r="ID2" t="str">
        <f>'Claimed Savings'!O6</f>
        <v>Net Annual Energy Savings w/ interactive effects</v>
      </c>
      <c r="IE2" t="str">
        <f>'Claimed Savings'!P6</f>
        <v>Net Lifetime Energy Savings w/ interactive effects</v>
      </c>
      <c r="IF2" t="str">
        <f>'Claimed Savings'!R6</f>
        <v>Program Savings Lifetime</v>
      </c>
      <c r="IG2" t="str">
        <f>'Claimed Savings'!T6</f>
        <v>Participants/Units</v>
      </c>
      <c r="IH2" t="str">
        <f>'Claimed Savings'!U6</f>
        <v>Eligible Participants</v>
      </c>
      <c r="II2" t="str">
        <f>'Claimed Savings'!V6</f>
        <v>Participant/Unit Definition</v>
      </c>
      <c r="IJ2">
        <f>'Claimed Savings - No IE'!B7</f>
        <v>0</v>
      </c>
      <c r="IK2" t="str">
        <f>'Claimed Savings - No IE'!C7</f>
        <v>Program Name</v>
      </c>
      <c r="IL2" t="str">
        <f>'Claimed Savings - No IE'!D6</f>
        <v xml:space="preserve">Gross Demand Savings </v>
      </c>
      <c r="IM2" t="str">
        <f>'Claimed Savings - No IE'!E6</f>
        <v>Gross Annual Energy Savings</v>
      </c>
      <c r="IN2" t="str">
        <f>'Claimed Savings - No IE'!F6</f>
        <v>Gross Lifetime Energy Savings</v>
      </c>
      <c r="IO2" t="str">
        <f>'Claimed Savings - No IE'!H6</f>
        <v>Net-to-Gross</v>
      </c>
      <c r="IP2" t="str">
        <f>'Claimed Savings - No IE'!J6</f>
        <v>Net Demand Savings</v>
      </c>
      <c r="IQ2" t="str">
        <f>'Claimed Savings - No IE'!K6</f>
        <v>Net Annual Energy Savings</v>
      </c>
      <c r="IR2" t="str">
        <f>'Claimed Savings - No IE'!L6</f>
        <v>Net Lifetime Energy Savings</v>
      </c>
      <c r="IS2" t="str">
        <f>'Claimed Savings - No IE'!N6</f>
        <v>Program Savings Lifetime</v>
      </c>
      <c r="IT2" t="str">
        <f>'Claimed Savings - No IE'!P6</f>
        <v>Participants/Units</v>
      </c>
      <c r="IU2" t="str">
        <f>'Claimed Savings - No IE'!Q6</f>
        <v>Eligible Participants</v>
      </c>
      <c r="IV2" t="str">
        <f>'Claimed Savings - No IE'!R6</f>
        <v>Participant/Unit Definition</v>
      </c>
      <c r="IW2">
        <f>'Claimed Savings - No NTG'!B7</f>
        <v>0</v>
      </c>
      <c r="IX2" t="str">
        <f>'Claimed Savings - No NTG'!C7</f>
        <v>Program Name</v>
      </c>
      <c r="IY2" t="str">
        <f>'Claimed Savings - No NTG'!D6</f>
        <v>Are interactive effects included in the reported savings for this program?</v>
      </c>
      <c r="IZ2" t="str">
        <f>'Claimed Savings - No NTG'!E6</f>
        <v>Define interactive effects</v>
      </c>
      <c r="JA2" t="str">
        <f>'Claimed Savings - No NTG'!F6</f>
        <v>Gross Annual Energy Savings w/o interactive effects</v>
      </c>
      <c r="JB2" t="str">
        <f>'Claimed Savings - No NTG'!H6</f>
        <v>Gross Demand Savings w/ interactive effects</v>
      </c>
      <c r="JC2" t="str">
        <f>'Claimed Savings - No NTG'!I6</f>
        <v>Gross Annual Energy Savings w/ interactive effects</v>
      </c>
      <c r="JD2" t="str">
        <f>'Claimed Savings - No NTG'!J6</f>
        <v>Gross Lifetime Energy Savings w/ interactive effects</v>
      </c>
      <c r="JE2" t="str">
        <f>'Claimed Savings - No NTG'!L6</f>
        <v>Program Savings Lifetime</v>
      </c>
      <c r="JF2" t="str">
        <f>'Claimed Savings - No NTG'!N6</f>
        <v>Participants/Units</v>
      </c>
      <c r="JG2" t="str">
        <f>'Claimed Savings - No NTG'!O6</f>
        <v>Eligible Participants</v>
      </c>
      <c r="JH2" t="str">
        <f>'Claimed Savings - No NTG'!P6</f>
        <v>Participant/Unit Definition</v>
      </c>
      <c r="JI2">
        <f>'Claimed Savings - No IE No NTG'!B7</f>
        <v>0</v>
      </c>
      <c r="JJ2" t="str">
        <f>'Claimed Savings - No IE No NTG'!C7</f>
        <v>Program Name</v>
      </c>
      <c r="JK2" t="str">
        <f>'Claimed Savings - No IE No NTG'!D6</f>
        <v>Gross Demand Savings</v>
      </c>
      <c r="JL2" t="str">
        <f>'Claimed Savings - No IE No NTG'!E6</f>
        <v>Gross Annual Energy Savings</v>
      </c>
      <c r="JM2" t="str">
        <f>'Claimed Savings - No IE No NTG'!F6</f>
        <v>Gross Lifetime Energy Savings</v>
      </c>
      <c r="JN2" t="str">
        <f>'Claimed Savings - No IE No NTG'!H6</f>
        <v>Program Savings Lifetime</v>
      </c>
      <c r="JO2" t="str">
        <f>'Claimed Savings - No IE No NTG'!J6</f>
        <v>Participants/Units</v>
      </c>
      <c r="JP2" t="str">
        <f>'Claimed Savings - No IE No NTG'!K6</f>
        <v>Eligible Participants</v>
      </c>
      <c r="JQ2" t="str">
        <f>'Claimed Savings - No IE No NTG'!L6</f>
        <v>Participant/Unit Definition</v>
      </c>
      <c r="JR2" t="str">
        <f>'Claimed NTG'!E3</f>
        <v>Do  you want to enter the NTGs by their components?</v>
      </c>
      <c r="JS2">
        <f>'Claimed NTG'!C5</f>
        <v>0</v>
      </c>
      <c r="JT2" t="str">
        <f>'Claimed NTG'!D5</f>
        <v>Program Name</v>
      </c>
      <c r="JU2" t="str">
        <f>'Claimed NTG'!E4</f>
        <v>Source Number(s)</v>
      </c>
      <c r="JV2" t="str">
        <f>'Claimed NTG'!G4</f>
        <v>Net-to-Gross</v>
      </c>
      <c r="JW2" t="str">
        <f>'Claimed NTG'!I4</f>
        <v>Net-to-Gross</v>
      </c>
      <c r="JX2" t="str">
        <f>'Claimed NTG'!K4</f>
        <v>Free Ridership</v>
      </c>
      <c r="JY2" t="str">
        <f>'Claimed NTG'!L4</f>
        <v>Participant Spillover</v>
      </c>
      <c r="JZ2" t="str">
        <f>'Claimed NTG'!M4</f>
        <v>Non-Participant Spillover</v>
      </c>
      <c r="KA2" t="str">
        <f>'Claimed NTG'!G38</f>
        <v>Sources:</v>
      </c>
      <c r="KB2" t="str">
        <f>'Claimed NTG'!G38</f>
        <v>Sources:</v>
      </c>
      <c r="KC2">
        <f>'Evaluated Savings'!B7</f>
        <v>0</v>
      </c>
      <c r="KD2" t="str">
        <f>'Evaluated Savings'!C7</f>
        <v>Program Name</v>
      </c>
      <c r="KE2" t="str">
        <f>'Evaluated Savings'!D6</f>
        <v>Are interactive effects included in the reported savings for this program?</v>
      </c>
      <c r="KF2" t="str">
        <f>'Evaluated Savings'!E6</f>
        <v>Define interactive effects</v>
      </c>
      <c r="KG2" t="str">
        <f>'Evaluated Savings'!F6</f>
        <v>Gross Annual Energy Savings w/o interactive effects</v>
      </c>
      <c r="KH2" t="str">
        <f>'Evaluated Savings'!H6</f>
        <v>Evaluated Gross Demand Savings w/ interactive effects</v>
      </c>
      <c r="KI2" t="str">
        <f>'Evaluated Savings'!I6</f>
        <v>Evaluated Gross Annual Energy Savings w/ interactive effects</v>
      </c>
      <c r="KJ2" t="str">
        <f>'Evaluated Savings'!J6</f>
        <v>Evaluated Gross Lifetime Energy Savings w/ interactive effects</v>
      </c>
      <c r="KK2" t="str">
        <f>'Evaluated Savings'!L6</f>
        <v>Net-to-Gross</v>
      </c>
      <c r="KL2" t="str">
        <f>'Evaluated Savings'!N6</f>
        <v>Evaluated Net Demand Savings w/ interactive effects</v>
      </c>
      <c r="KM2" t="str">
        <f>'Evaluated Savings'!O6</f>
        <v>Evaluated Net Annual Energy Savings w/ interactive effects</v>
      </c>
      <c r="KN2" t="str">
        <f>'Evaluated Savings'!P6</f>
        <v>Evaluated Net Lifetime Energy Savings w/ interactive effects</v>
      </c>
      <c r="KO2" t="str">
        <f>'Evaluated Savings'!R6</f>
        <v>Program Savings Lifetime</v>
      </c>
      <c r="KP2" t="str">
        <f>'Evaluated Savings'!T6</f>
        <v>Participants/Units</v>
      </c>
      <c r="KQ2" t="str">
        <f>'Evaluated Savings'!U6</f>
        <v>Eligible Participants</v>
      </c>
      <c r="KR2" t="str">
        <f>'Evaluated Savings'!V6</f>
        <v>Participant/Unit Definition</v>
      </c>
      <c r="KS2" t="str">
        <f>'Evaluated Savings'!C40</f>
        <v>Evaluation report source:</v>
      </c>
      <c r="KT2">
        <f>'Evaluated Savings - No IE'!B7</f>
        <v>0</v>
      </c>
      <c r="KU2" t="str">
        <f>'Evaluated Savings - No IE'!C7</f>
        <v>Program Name</v>
      </c>
      <c r="KV2" t="str">
        <f>'Evaluated Savings - No IE'!D6</f>
        <v>Evaluated Gross Demand Savings</v>
      </c>
      <c r="KW2" t="str">
        <f>'Evaluated Savings - No IE'!E6</f>
        <v xml:space="preserve">Evaluated Gross Annual Energy Savings </v>
      </c>
      <c r="KX2" t="str">
        <f>'Evaluated Savings - No IE'!F6</f>
        <v xml:space="preserve">Evaluated Gross Lifetime Energy Savings </v>
      </c>
      <c r="KY2" t="str">
        <f>'Evaluated Savings - No IE'!H6</f>
        <v>Net-to-Gross</v>
      </c>
      <c r="KZ2" t="str">
        <f>'Evaluated Savings - No IE'!J6</f>
        <v xml:space="preserve">Evaluated Net Demand Savings </v>
      </c>
      <c r="LA2" t="str">
        <f>'Evaluated Savings - No IE'!K6</f>
        <v xml:space="preserve">Evaluated Net Annual Energy Savings </v>
      </c>
      <c r="LB2" t="str">
        <f>'Evaluated Savings - No IE'!L6</f>
        <v xml:space="preserve">Evaluated Net Lifetime Energy Savings </v>
      </c>
      <c r="LC2" t="str">
        <f>'Evaluated Savings - No IE'!N6</f>
        <v>Program Savings Lifetime</v>
      </c>
      <c r="LD2" t="str">
        <f>'Evaluated Savings - No IE'!P6</f>
        <v>Participants/Units</v>
      </c>
      <c r="LE2" t="str">
        <f>'Evaluated Savings - No IE'!Q6</f>
        <v>Eligible Participants</v>
      </c>
      <c r="LF2" t="str">
        <f>'Evaluated Savings - No IE'!R6</f>
        <v>Participant/Unit Definition</v>
      </c>
      <c r="LG2" t="str">
        <f>'Evaluated Savings - No IE'!C40</f>
        <v>Evaluation report source:</v>
      </c>
      <c r="LH2">
        <f>'Evaluated Savings - No NTG'!B6</f>
        <v>0</v>
      </c>
      <c r="LI2" t="str">
        <f>'Evaluated Savings - No NTG'!C6</f>
        <v>Program Name</v>
      </c>
      <c r="LJ2" t="str">
        <f>'Evaluated Savings - No NTG'!D5</f>
        <v>Are interactive effects included in the reported savings for this program?</v>
      </c>
      <c r="LK2" t="str">
        <f>'Evaluated Savings - No NTG'!E5</f>
        <v>Define interactive effects</v>
      </c>
      <c r="LL2" t="str">
        <f>'Evaluated Savings - No NTG'!F5</f>
        <v>Gross Annual Energy Savings w/o interactive effects</v>
      </c>
      <c r="LM2" t="str">
        <f>'Evaluated Savings - No NTG'!H5</f>
        <v>Evaluated Gross Demand Savings w/ interactive effects</v>
      </c>
      <c r="LN2" t="str">
        <f>'Evaluated Savings - No NTG'!I5</f>
        <v>Evaluated Gross Annual Energy Savings w/ interactive effects</v>
      </c>
      <c r="LO2" t="str">
        <f>'Evaluated Savings - No NTG'!J5</f>
        <v>Evaluated Gross Lifetime Energy Savings w/ interactive effects</v>
      </c>
      <c r="LP2" t="str">
        <f>'Evaluated Savings - No NTG'!L5</f>
        <v>Program Savings Lifetime</v>
      </c>
      <c r="LQ2" t="str">
        <f>'Evaluated Savings - No NTG'!N5</f>
        <v>Participants/Units</v>
      </c>
      <c r="LR2" t="str">
        <f>'Evaluated Savings - No NTG'!O5</f>
        <v>Eligible Participants</v>
      </c>
      <c r="LS2" t="str">
        <f>'Evaluated Savings - No NTG'!P5</f>
        <v>Participant/Unit Definition</v>
      </c>
      <c r="LT2" t="str">
        <f>'Evaluated Savings - No NTG'!C39</f>
        <v>Evaluation report source:</v>
      </c>
      <c r="LU2">
        <f>'Evaluated Savings No IE No NTG'!B7</f>
        <v>0</v>
      </c>
      <c r="LV2" t="str">
        <f>'Evaluated Savings No IE No NTG'!C7</f>
        <v>Program Name</v>
      </c>
      <c r="LW2" t="str">
        <f>'Evaluated Savings No IE No NTG'!D6</f>
        <v>Evaluated Gross Demand Savings</v>
      </c>
      <c r="LX2" t="str">
        <f>'Evaluated Savings No IE No NTG'!E6</f>
        <v xml:space="preserve">Evaluated Gross Annual Energy Savings </v>
      </c>
      <c r="LY2" t="str">
        <f>'Evaluated Savings No IE No NTG'!F6</f>
        <v xml:space="preserve">Evaluated Gross Lifetime Energy Savings </v>
      </c>
      <c r="LZ2" t="str">
        <f>'Evaluated Savings No IE No NTG'!H6</f>
        <v>Program Savings Lifetime</v>
      </c>
      <c r="MA2" t="str">
        <f>'Evaluated Savings No IE No NTG'!J6</f>
        <v>Participants/Units</v>
      </c>
      <c r="MB2" t="str">
        <f>'Evaluated Savings No IE No NTG'!K6</f>
        <v>Eligible Participants</v>
      </c>
      <c r="MC2" t="str">
        <f>'Evaluated Savings No IE No NTG'!L6</f>
        <v>Participant/Unit Definition</v>
      </c>
      <c r="MD2" t="str">
        <f>'Evaluated Savings No IE No NTG'!C40</f>
        <v>Evaluation report source:</v>
      </c>
      <c r="ME2" t="str">
        <f>'Evaluated NTG'!E3</f>
        <v>Do  you want to enter the NTGs by their components?</v>
      </c>
      <c r="MF2">
        <f>'Evaluated NTG'!B5</f>
        <v>0</v>
      </c>
      <c r="MG2" t="str">
        <f>'Evaluated NTG'!C5</f>
        <v>Program Name</v>
      </c>
      <c r="MH2" t="str">
        <f>'Evaluated NTG'!E4</f>
        <v>Source Number(s)</v>
      </c>
      <c r="MI2" t="str">
        <f>'Evaluated NTG'!G4</f>
        <v>Net-to-Gross</v>
      </c>
      <c r="MJ2" t="str">
        <f>'Evaluated NTG'!I4</f>
        <v>Net-to-Gross</v>
      </c>
      <c r="MK2" t="str">
        <f>'Evaluated NTG'!K4</f>
        <v>Free Ridership</v>
      </c>
      <c r="ML2" t="str">
        <f>'Evaluated NTG'!L4</f>
        <v>Participant Spillover</v>
      </c>
      <c r="MM2" t="str">
        <f>'Evaluated NTG'!M4</f>
        <v>Non-Participant Spillover</v>
      </c>
      <c r="MN2" t="str">
        <f>'Evaluated NTG'!D40</f>
        <v>Sources:</v>
      </c>
      <c r="MO2" t="str">
        <f>'Evaluated NTG'!D40</f>
        <v>Sources:</v>
      </c>
      <c r="MP2">
        <f>'Program All'!B6</f>
        <v>0</v>
      </c>
      <c r="MQ2" t="str">
        <f>'Program All'!C6</f>
        <v>Program Name</v>
      </c>
      <c r="MR2" t="str">
        <f>'Program All'!D5</f>
        <v>Total 
Resource Costs (PV)</v>
      </c>
      <c r="MS2" t="str">
        <f>'Program All'!E5</f>
        <v>Total Resource Benefits (PV)</v>
      </c>
      <c r="MT2" t="str">
        <f>'Program All'!F5</f>
        <v>Total 
Resource Net Benefits (PV)</v>
      </c>
      <c r="MU2" t="str">
        <f>'Program All'!G5</f>
        <v>TRC</v>
      </c>
      <c r="MV2" t="str">
        <f>'Program All'!H5</f>
        <v>TR Levelized Costs (PV)</v>
      </c>
      <c r="MW2" t="str">
        <f>'Program All'!I5</f>
        <v>Program Administrator
Costs (PV)</v>
      </c>
      <c r="MX2" t="str">
        <f>'Program All'!J5</f>
        <v>Program Administrator Benefits (PV)</v>
      </c>
      <c r="MY2" t="str">
        <f>'Program All'!K5</f>
        <v>Program Administrator Net Benefits (PV)</v>
      </c>
      <c r="MZ2" t="str">
        <f>'Program All'!L5</f>
        <v>PAC</v>
      </c>
      <c r="NA2" t="str">
        <f>'Program All'!M5</f>
        <v>PA Levelized Cost (PV)</v>
      </c>
      <c r="NB2" t="str">
        <f>'Program All'!N5</f>
        <v>Societal Costs  (PV)</v>
      </c>
      <c r="NC2" t="str">
        <f>'Program All'!O5</f>
        <v>Societal Benefits (PV)</v>
      </c>
      <c r="ND2" t="str">
        <f>'Program All'!P5</f>
        <v>Societal
Net Benefits (PV)</v>
      </c>
      <c r="NE2" t="str">
        <f>'Program All'!Q5</f>
        <v>SCT</v>
      </c>
      <c r="NF2" t="str">
        <f>'Program All'!R5</f>
        <v>Societal Levelized Costs (PV)</v>
      </c>
      <c r="NG2" t="str">
        <f>'Program All'!S5</f>
        <v>Rate Impact Measure Costs  (PV)</v>
      </c>
      <c r="NH2" t="str">
        <f>'Program All'!T5</f>
        <v>Rate Impact Measure Benefits (PV)</v>
      </c>
      <c r="NI2" t="str">
        <f>'Program All'!U5</f>
        <v>Rate Impact Measure
Net Benefits (PV)</v>
      </c>
      <c r="NJ2" t="str">
        <f>'Program All'!V5</f>
        <v>RIM</v>
      </c>
      <c r="NK2" t="str">
        <f>'Program All'!W5</f>
        <v>RIM Levelized Costs (PV)</v>
      </c>
      <c r="NL2">
        <f>'Program TRC'!B6</f>
        <v>0</v>
      </c>
      <c r="NM2" t="str">
        <f>'Program TRC'!C6</f>
        <v>Program Name</v>
      </c>
      <c r="NN2" t="str">
        <f>'Program TRC'!D5</f>
        <v>Total 
Resource Costs (PV)</v>
      </c>
      <c r="NO2" t="str">
        <f>'Program TRC'!E5</f>
        <v>Total Resource Benefits (PV)</v>
      </c>
      <c r="NP2" t="str">
        <f>'Program TRC'!F5</f>
        <v>Total 
Resource Net Benefits (PV)</v>
      </c>
      <c r="NQ2" t="str">
        <f>'Program TRC'!G5</f>
        <v>TRC</v>
      </c>
      <c r="NR2" t="str">
        <f>'Program TRC'!H5</f>
        <v>TR Levelized Costs (PV)</v>
      </c>
      <c r="NS2">
        <f>'Program PAC'!B6</f>
        <v>0</v>
      </c>
      <c r="NT2" t="str">
        <f>'Program PAC'!C6</f>
        <v>Program Name</v>
      </c>
      <c r="NU2" t="str">
        <f>'Program PAC'!D5</f>
        <v>Program Administrator
Costs (PV)</v>
      </c>
      <c r="NV2" t="str">
        <f>'Program PAC'!E5</f>
        <v>Program Administrator Benefits (PV)</v>
      </c>
      <c r="NW2" t="str">
        <f>'Program PAC'!F5</f>
        <v>Program Administrator Net Benefits (PV)</v>
      </c>
      <c r="NX2" t="str">
        <f>'Program PAC'!G5</f>
        <v>PAC</v>
      </c>
      <c r="NY2" t="str">
        <f>'Program PAC'!H5</f>
        <v>PA Levelized Cost (PV)</v>
      </c>
      <c r="NZ2">
        <f>'Program SCT'!B6</f>
        <v>0</v>
      </c>
      <c r="OA2" t="str">
        <f>'Program SCT'!C6</f>
        <v>Program Name</v>
      </c>
      <c r="OB2" t="str">
        <f>'Program SCT'!D5</f>
        <v>Societal Costs  (PV)</v>
      </c>
      <c r="OC2" t="str">
        <f>'Program SCT'!E5</f>
        <v>Societal Benefits (PV)</v>
      </c>
      <c r="OD2" t="str">
        <f>'Program SCT'!F5</f>
        <v>Total Societal
Net Benefits (PV)</v>
      </c>
      <c r="OE2" t="str">
        <f>'Program SCT'!G5</f>
        <v>SCT</v>
      </c>
      <c r="OF2" t="str">
        <f>'Program SCT'!H5</f>
        <v>Societal Levelized Costs (PV)</v>
      </c>
      <c r="OG2">
        <f>'Program RIM'!B6</f>
        <v>0</v>
      </c>
      <c r="OH2" t="str">
        <f>'Program RIM'!C6</f>
        <v>Program Name</v>
      </c>
      <c r="OI2" t="str">
        <f>'Program RIM'!D5</f>
        <v>Rate Impact Measure Costs  (PV)</v>
      </c>
      <c r="OJ2" t="str">
        <f>'Program RIM'!E5</f>
        <v>Rate Impact Measure Benefits (PV)</v>
      </c>
      <c r="OK2" t="str">
        <f>'Program RIM'!F5</f>
        <v>Rate Impact Measure
Net Benefits (PV)</v>
      </c>
      <c r="OL2" t="str">
        <f>'Program RIM'!G5</f>
        <v>RIM</v>
      </c>
      <c r="OM2" t="str">
        <f>'Program RIM'!H5</f>
        <v>RIM Levelized Costs (PV)</v>
      </c>
      <c r="ON2">
        <f>'Program TRC PAC'!B6</f>
        <v>0</v>
      </c>
      <c r="OO2" t="str">
        <f>'Program TRC PAC'!C6</f>
        <v>Program Name</v>
      </c>
      <c r="OP2" t="str">
        <f>'Program TRC PAC'!D5</f>
        <v>Total 
Resource Costs (PV)</v>
      </c>
      <c r="OQ2" t="str">
        <f>'Program TRC PAC'!E5</f>
        <v>Total Resource Benefits (PV)</v>
      </c>
      <c r="OR2" t="str">
        <f>'Program TRC PAC'!F5</f>
        <v>Total 
Resource Net Benefits (PV)</v>
      </c>
      <c r="OS2" t="str">
        <f>'Program TRC PAC'!G5</f>
        <v>TRC</v>
      </c>
      <c r="OT2" t="str">
        <f>'Program TRC PAC'!H5</f>
        <v>TR Levelized Costs (PV)</v>
      </c>
      <c r="OU2" t="str">
        <f>'Program TRC PAC'!I5</f>
        <v>Program Administrator
Costs (PV)</v>
      </c>
      <c r="OV2" t="str">
        <f>'Program TRC PAC'!J5</f>
        <v>Program Administrator Benefits (PV)</v>
      </c>
      <c r="OW2" t="str">
        <f>'Program TRC PAC'!K5</f>
        <v>Program Administrator Net Benefits (PV)</v>
      </c>
      <c r="OX2" t="str">
        <f>'Program TRC PAC'!L5</f>
        <v>PAC</v>
      </c>
      <c r="OY2" t="str">
        <f>'Program TRC PAC'!M5</f>
        <v>PA Levelized Cost (PV)</v>
      </c>
      <c r="OZ2">
        <f>'Program TRC SCT'!B6</f>
        <v>0</v>
      </c>
      <c r="PA2" t="str">
        <f>'Program TRC SCT'!C6</f>
        <v>Program Name</v>
      </c>
      <c r="PB2" t="str">
        <f>'Program TRC SCT'!D5</f>
        <v>Total 
Resource Costs (PV)</v>
      </c>
      <c r="PC2" t="str">
        <f>'Program TRC SCT'!E5</f>
        <v>Total Resource Benefits (PV)</v>
      </c>
      <c r="PD2" t="str">
        <f>'Program TRC SCT'!F5</f>
        <v>Total 
Resource Net Benefits (PV)</v>
      </c>
      <c r="PE2" t="str">
        <f>'Program TRC SCT'!G5</f>
        <v>TRC</v>
      </c>
      <c r="PF2" t="str">
        <f>'Program TRC SCT'!H5</f>
        <v>TR Levelized Costs (PV)</v>
      </c>
      <c r="PG2" t="str">
        <f>'Program TRC SCT'!I5</f>
        <v>Societal Costs  (PV)</v>
      </c>
      <c r="PH2" t="str">
        <f>'Program TRC SCT'!J5</f>
        <v>Societal Benefits (PV)</v>
      </c>
      <c r="PI2" t="str">
        <f>'Program TRC SCT'!K5</f>
        <v>Societal
Net Benefits (PV)</v>
      </c>
      <c r="PJ2" t="str">
        <f>'Program TRC SCT'!L5</f>
        <v>SCT</v>
      </c>
      <c r="PK2" t="str">
        <f>'Program TRC SCT'!M5</f>
        <v>Societal Levelized Costs (PV)</v>
      </c>
      <c r="PL2">
        <f>'Program TRC RIM'!B6</f>
        <v>0</v>
      </c>
      <c r="PM2" t="str">
        <f>'Program TRC RIM'!C6</f>
        <v>Program Name</v>
      </c>
      <c r="PN2" t="str">
        <f>'Program TRC RIM'!D5</f>
        <v>Total 
Resource Costs (PV)</v>
      </c>
      <c r="PO2" t="str">
        <f>'Program TRC RIM'!E5</f>
        <v>Total Resource Benefits (PV)</v>
      </c>
      <c r="PP2" t="str">
        <f>'Program TRC RIM'!F5</f>
        <v>Total 
Resource Net Benefits (PV)</v>
      </c>
      <c r="PQ2" t="str">
        <f>'Program TRC RIM'!G5</f>
        <v>TRC</v>
      </c>
      <c r="PR2" t="str">
        <f>'Program TRC RIM'!H5</f>
        <v>TR Levelized Costs (PV)</v>
      </c>
      <c r="PS2" t="str">
        <f>'Program TRC RIM'!I5</f>
        <v>Rate Impact Measure Costs  (PV)</v>
      </c>
      <c r="PT2" t="str">
        <f>'Program TRC RIM'!J5</f>
        <v>Rate Impact Measure Benefits (PV)</v>
      </c>
      <c r="PU2" t="str">
        <f>'Program TRC RIM'!K5</f>
        <v>Rate Impact Measure
Net Benefits (PV)</v>
      </c>
      <c r="PV2" t="str">
        <f>'Program TRC RIM'!L5</f>
        <v>RIM</v>
      </c>
      <c r="PW2" t="str">
        <f>'Program TRC RIM'!M5</f>
        <v>RIM Levelized Costs (PV)</v>
      </c>
      <c r="PX2">
        <f>'Program PAC SCT'!B6</f>
        <v>0</v>
      </c>
      <c r="PY2" t="str">
        <f>'Program PAC SCT'!C6</f>
        <v>Program Name</v>
      </c>
      <c r="PZ2" t="str">
        <f>'Program PAC SCT'!D5</f>
        <v>Program Administrator
Costs (PV)</v>
      </c>
      <c r="QA2" t="str">
        <f>'Program PAC SCT'!E5</f>
        <v>Program Administrator Benefits (PV)</v>
      </c>
      <c r="QB2" t="str">
        <f>'Program PAC SCT'!F5</f>
        <v>Program Administrator Net Benefits (PV)</v>
      </c>
      <c r="QC2" t="str">
        <f>'Program PAC SCT'!G5</f>
        <v>PAC</v>
      </c>
      <c r="QD2" t="str">
        <f>'Program PAC SCT'!H5</f>
        <v>PA Levelized Cost (PV)</v>
      </c>
      <c r="QE2" t="str">
        <f>'Program PAC SCT'!I5</f>
        <v>Societal Costs  (PV)</v>
      </c>
      <c r="QF2" t="str">
        <f>'Program PAC SCT'!J5</f>
        <v>Societal Benefits (PV)</v>
      </c>
      <c r="QG2" t="str">
        <f>'Program PAC SCT'!K5</f>
        <v>Societal
Net Benefits (PV)</v>
      </c>
      <c r="QH2" t="str">
        <f>'Program PAC SCT'!L5</f>
        <v>SCT</v>
      </c>
      <c r="QI2" t="str">
        <f>'Program PAC SCT'!M5</f>
        <v>Societal Levelized Costs (PV)</v>
      </c>
      <c r="QJ2">
        <f>'Program PAC RIM'!B6</f>
        <v>0</v>
      </c>
      <c r="QK2" t="str">
        <f>'Program PAC RIM'!C6</f>
        <v>Program Name</v>
      </c>
      <c r="QL2" t="str">
        <f>'Program PAC RIM'!D5</f>
        <v>Program Administrator
Costs (PV)</v>
      </c>
      <c r="QM2" t="str">
        <f>'Program PAC RIM'!E5</f>
        <v>Program Administrator Benefits (PV)</v>
      </c>
      <c r="QN2" t="str">
        <f>'Program PAC RIM'!F5</f>
        <v>Program Administrator Net Benefits (PV)</v>
      </c>
      <c r="QO2" t="str">
        <f>'Program PAC RIM'!G5</f>
        <v>PAC</v>
      </c>
      <c r="QP2" t="str">
        <f>'Program PAC RIM'!H5</f>
        <v>PA Levelized Cost (PV)</v>
      </c>
      <c r="QQ2" t="str">
        <f>'Program PAC RIM'!I5</f>
        <v>Rate Impact Measure Costs  (PV)</v>
      </c>
      <c r="QR2" t="str">
        <f>'Program PAC RIM'!J5</f>
        <v>Rate Impact Measure Benefits (PV)</v>
      </c>
      <c r="QS2" t="str">
        <f>'Program PAC RIM'!K5</f>
        <v>Rate Impact Measure
Net Benefits (PV)</v>
      </c>
      <c r="QT2" t="str">
        <f>'Program PAC RIM'!L5</f>
        <v>RIM</v>
      </c>
      <c r="QU2" t="str">
        <f>'Program PAC RIM'!M5</f>
        <v>RIM Levelized Costs (PV)</v>
      </c>
      <c r="QV2">
        <f>'Program SCT RIM'!B6</f>
        <v>0</v>
      </c>
      <c r="QW2" t="str">
        <f>'Program SCT RIM'!C6</f>
        <v>Program Name</v>
      </c>
      <c r="QX2" t="str">
        <f>'Program SCT RIM'!D5</f>
        <v>Societal Costs  (PV)</v>
      </c>
      <c r="QY2" t="str">
        <f>'Program SCT RIM'!E5</f>
        <v>Societal Benefits (PV)</v>
      </c>
      <c r="QZ2" t="str">
        <f>'Program SCT RIM'!F5</f>
        <v>Societal
Net Benefits (PV)</v>
      </c>
      <c r="RA2" t="str">
        <f>'Program SCT RIM'!G5</f>
        <v>SCT</v>
      </c>
      <c r="RB2" t="str">
        <f>'Program SCT RIM'!H5</f>
        <v>Societal Levelized Costs (PV)</v>
      </c>
      <c r="RC2" t="str">
        <f>'Program SCT RIM'!I5</f>
        <v>Rate Impact Measure Costs  (PV)</v>
      </c>
      <c r="RD2" t="str">
        <f>'Program SCT RIM'!J5</f>
        <v>Rate Impact Measure Benefits (PV)</v>
      </c>
      <c r="RE2" t="str">
        <f>'Program SCT RIM'!K5</f>
        <v>Rate Impact Measure
Net Benefits (PV)</v>
      </c>
      <c r="RF2" t="str">
        <f>'Program SCT RIM'!L5</f>
        <v>RIM</v>
      </c>
      <c r="RG2" t="str">
        <f>'Program SCT RIM'!M5</f>
        <v>RIM Levelized Costs (PV)</v>
      </c>
      <c r="RH2">
        <f>'Program Other TRC'!B6</f>
        <v>0</v>
      </c>
      <c r="RI2" t="str">
        <f>'Program Other TRC'!C6</f>
        <v>Program Name</v>
      </c>
      <c r="RJ2" t="str">
        <f>'Program Other TRC'!D5</f>
        <v>Program Administrator
Costs (PV)</v>
      </c>
      <c r="RK2" t="str">
        <f>'Program Other TRC'!E5</f>
        <v>Program Administrator Benefits (PV)</v>
      </c>
      <c r="RL2" t="str">
        <f>'Program Other TRC'!F5</f>
        <v>Program Administrator Net Benefits (PV)</v>
      </c>
      <c r="RM2" t="str">
        <f>'Program Other TRC'!G5</f>
        <v>PAC</v>
      </c>
      <c r="RN2" t="str">
        <f>'Program Other TRC'!H5</f>
        <v>PA Levelized Cost (PV)</v>
      </c>
      <c r="RO2" t="str">
        <f>'Program Other TRC'!I5</f>
        <v>Societal Costs  (PV)</v>
      </c>
      <c r="RP2" t="str">
        <f>'Program Other TRC'!J5</f>
        <v>Societal Benefits (PV)</v>
      </c>
      <c r="RQ2" t="str">
        <f>'Program Other TRC'!K5</f>
        <v>Societal
Net Benefits (PV)</v>
      </c>
      <c r="RR2" t="str">
        <f>'Program Other TRC'!L5</f>
        <v>SCT</v>
      </c>
      <c r="RS2" t="str">
        <f>'Program Other TRC'!M5</f>
        <v>Societal Levelized Costs (PV)</v>
      </c>
      <c r="RT2" t="str">
        <f>'Program Other TRC'!N5</f>
        <v>Rate Impact Measure Costs  (PV)</v>
      </c>
      <c r="RU2" t="str">
        <f>'Program Other TRC'!O5</f>
        <v>Rate Impact Measure Benefits (PV)</v>
      </c>
      <c r="RV2" t="str">
        <f>'Program Other TRC'!P5</f>
        <v>Rate Impact Measure
Net Benefits (PV)</v>
      </c>
      <c r="RW2" t="str">
        <f>'Program Other TRC'!Q5</f>
        <v>RIM</v>
      </c>
      <c r="RX2" t="str">
        <f>'Program Other TRC'!R5</f>
        <v>RIM Levelized Costs (PV)</v>
      </c>
      <c r="RY2">
        <f>'Program Other PAC'!B6</f>
        <v>0</v>
      </c>
      <c r="RZ2" t="str">
        <f>'Program Other PAC'!C6</f>
        <v>Program Name</v>
      </c>
      <c r="SA2" t="str">
        <f>'Program Other PAC'!D5</f>
        <v>Total 
Resource Costs (PV)</v>
      </c>
      <c r="SB2" t="str">
        <f>'Program Other PAC'!E5</f>
        <v>Total Resource Benefits (PV)</v>
      </c>
      <c r="SC2" t="str">
        <f>'Program Other PAC'!F5</f>
        <v>Total 
Resource Net Benefits (PV)</v>
      </c>
      <c r="SD2" t="str">
        <f>'Program Other PAC'!G5</f>
        <v>TRC</v>
      </c>
      <c r="SE2" t="str">
        <f>'Program Other PAC'!H5</f>
        <v>TR Levelized Costs</v>
      </c>
      <c r="SF2" t="str">
        <f>'Program Other PAC'!I5</f>
        <v>Societal Costs  (PV)</v>
      </c>
      <c r="SG2" t="str">
        <f>'Program Other PAC'!J5</f>
        <v>Societal Benefits (PV)</v>
      </c>
      <c r="SH2" t="str">
        <f>'Program Other PAC'!K5</f>
        <v>Societal
Net Benefits (PV)</v>
      </c>
      <c r="SI2" t="str">
        <f>'Program Other PAC'!L5</f>
        <v>SCT</v>
      </c>
      <c r="SJ2" t="str">
        <f>'Program Other PAC'!M5</f>
        <v>Societal Levelized Costs (PV)</v>
      </c>
      <c r="SK2" t="str">
        <f>'Program Other PAC'!N5</f>
        <v>Rate Impact Measure Costs  (PV)</v>
      </c>
      <c r="SL2" t="str">
        <f>'Program Other PAC'!O5</f>
        <v>Rate Impact Measure Benefits (PV)</v>
      </c>
      <c r="SM2" t="str">
        <f>'Program Other PAC'!P5</f>
        <v>Rate Impact Measure
Net Benefits (PV)</v>
      </c>
      <c r="SN2" t="str">
        <f>'Program Other PAC'!Q5</f>
        <v>RIM</v>
      </c>
      <c r="SO2" t="str">
        <f>'Program Other PAC'!R5</f>
        <v>RIM Levelized Costs (PV)</v>
      </c>
      <c r="SP2">
        <f>'Program Other SCT'!B6</f>
        <v>0</v>
      </c>
      <c r="SQ2" t="str">
        <f>'Program Other SCT'!C6</f>
        <v>Program Name</v>
      </c>
      <c r="SR2" t="str">
        <f>'Program Other SCT'!D6</f>
        <v>($000's)</v>
      </c>
      <c r="SS2" t="str">
        <f>'Program Other SCT'!E5</f>
        <v>Total Resource Benefits (PV)</v>
      </c>
      <c r="ST2" t="str">
        <f>'Program Other SCT'!F5</f>
        <v>Total 
Resource Net Benefits (PV)</v>
      </c>
      <c r="SU2" t="str">
        <f>'Program Other SCT'!G5</f>
        <v>TRC</v>
      </c>
      <c r="SV2" t="str">
        <f>'Program Other SCT'!H5</f>
        <v>TR Levelized Costs</v>
      </c>
      <c r="SW2" t="str">
        <f>'Program Other SCT'!I5</f>
        <v>Program Administrator
Costs (PV)</v>
      </c>
      <c r="SX2" t="str">
        <f>'Program Other SCT'!J5</f>
        <v>Program Administrator Benefits (PV)</v>
      </c>
      <c r="SY2" t="str">
        <f>'Program Other SCT'!K5</f>
        <v>Program Administrator Net Benefits</v>
      </c>
      <c r="SZ2" t="str">
        <f>'Program Other SCT'!L5</f>
        <v>PAC</v>
      </c>
      <c r="TA2" t="str">
        <f>'Program Other SCT'!M5</f>
        <v>PA Levelized Cost (PV)</v>
      </c>
      <c r="TB2" t="str">
        <f>'Program Other SCT'!N5</f>
        <v>Rate Impact Measure Costs  (PV)</v>
      </c>
      <c r="TC2" t="str">
        <f>'Program Other SCT'!O5</f>
        <v>Rate Impact Measure Benefits (PV)</v>
      </c>
      <c r="TD2" t="str">
        <f>'Program Other SCT'!P5</f>
        <v>Rate Impact Measure
Net Benefits (PV)</v>
      </c>
      <c r="TE2" t="str">
        <f>'Program Other SCT'!Q5</f>
        <v>RIM</v>
      </c>
      <c r="TF2" t="str">
        <f>'Program Other SCT'!R5</f>
        <v>RIM Levelized Costs (PV)</v>
      </c>
      <c r="TG2">
        <f>'Program Other RIM'!B6</f>
        <v>0</v>
      </c>
      <c r="TH2" t="str">
        <f>'Program Other RIM'!C6</f>
        <v>Program Name</v>
      </c>
      <c r="TI2" t="str">
        <f>'Program Other RIM'!D5</f>
        <v>Total 
Resource Costs (PV)</v>
      </c>
      <c r="TJ2" t="str">
        <f>'Program Other RIM'!E5</f>
        <v>Total Resource Benefits (PV)</v>
      </c>
      <c r="TK2" t="str">
        <f>'Program Other RIM'!F5</f>
        <v>Total 
Resource Net Benefits (PV)</v>
      </c>
      <c r="TL2" t="str">
        <f>'Program Other RIM'!G5</f>
        <v>TRC</v>
      </c>
      <c r="TM2" t="str">
        <f>'Program Other RIM'!H5</f>
        <v>TR Levelized Costs (PV)</v>
      </c>
      <c r="TN2" t="str">
        <f>'Program Other RIM'!I5</f>
        <v>Program Administrator
Costs (PV)</v>
      </c>
      <c r="TO2" t="str">
        <f>'Program Other RIM'!J5</f>
        <v>Program Administrator Benefits (PV)</v>
      </c>
      <c r="TP2" t="str">
        <f>'Program Other RIM'!K5</f>
        <v>Program Administrator Net Benefits (PV)</v>
      </c>
      <c r="TQ2" t="str">
        <f>'Program Other RIM'!L5</f>
        <v>PAC</v>
      </c>
      <c r="TR2" t="str">
        <f>'Program Other RIM'!M5</f>
        <v>PA Levelized Cost (PV)</v>
      </c>
      <c r="TS2" t="str">
        <f>'Program Other RIM'!N5</f>
        <v>Societal Costs  (PV)</v>
      </c>
      <c r="TT2" t="str">
        <f>'Program Other RIM'!O5</f>
        <v>Societal Benefits (PV)</v>
      </c>
      <c r="TU2" t="str">
        <f>'Program Other RIM'!P5</f>
        <v>Societal
Net Benefits (PV)</v>
      </c>
      <c r="TV2" t="str">
        <f>'Program Other RIM'!Q5</f>
        <v>SCT</v>
      </c>
      <c r="TW2" t="str">
        <f>'Program Other RIM'!R5</f>
        <v>Societal Levelized Costs (PV)</v>
      </c>
      <c r="TX2" t="str">
        <f>'Portfolio All'!C6</f>
        <v>Sector</v>
      </c>
      <c r="TY2" t="str">
        <f>'Portfolio All'!D5</f>
        <v>Total 
Resource Costs (PV)</v>
      </c>
      <c r="TZ2" t="str">
        <f>'Portfolio All'!E5</f>
        <v>Total Resource Benefits (PV)</v>
      </c>
      <c r="UA2" t="str">
        <f>'Portfolio All'!F5</f>
        <v>Total 
Resource Net Benefits (PV)</v>
      </c>
      <c r="UB2" t="str">
        <f>'Portfolio All'!G5</f>
        <v>TRC</v>
      </c>
      <c r="UC2" t="str">
        <f>'Portfolio All'!H5</f>
        <v>TR Levelized Costs (PV)</v>
      </c>
      <c r="UD2" t="str">
        <f>'Portfolio All'!I5</f>
        <v>Program Administrator
Costs (PV)</v>
      </c>
      <c r="UE2" t="str">
        <f>'Portfolio All'!J5</f>
        <v>Program Administrator Benefits (PV)</v>
      </c>
      <c r="UF2" t="str">
        <f>'Portfolio All'!K5</f>
        <v>Program Administrator Net Benefits (PV)</v>
      </c>
      <c r="UG2" t="str">
        <f>'Portfolio All'!L5</f>
        <v>PAC</v>
      </c>
      <c r="UH2" t="str">
        <f>'Portfolio All'!M5</f>
        <v>PA Levelized Cost (PV)</v>
      </c>
      <c r="UI2" t="str">
        <f>'Portfolio All'!N5</f>
        <v>Societal Costs  (PV)</v>
      </c>
      <c r="UJ2" t="str">
        <f>'Portfolio All'!O5</f>
        <v>Societal Benefits (PV)</v>
      </c>
      <c r="UK2" t="str">
        <f>'Portfolio All'!P5</f>
        <v>Societal
Net Benefits (PV)</v>
      </c>
      <c r="UL2" t="str">
        <f>'Portfolio All'!Q5</f>
        <v>SCT</v>
      </c>
      <c r="UM2" t="str">
        <f>'Portfolio All'!R5</f>
        <v>Societal Levelized Costs (PV)</v>
      </c>
      <c r="UN2" t="str">
        <f>'Portfolio All'!S5</f>
        <v>Rate Impact Measure Costs  (PV)</v>
      </c>
      <c r="UO2" t="str">
        <f>'Portfolio All'!T5</f>
        <v>Rate Impact Measure Benefits (PV)</v>
      </c>
      <c r="UP2" t="str">
        <f>'Portfolio All'!U5</f>
        <v>Rate Impact Measure
Net Benefits (PV)</v>
      </c>
      <c r="UQ2" t="str">
        <f>'Portfolio All'!V5</f>
        <v>RIM</v>
      </c>
      <c r="UR2" t="str">
        <f>'Portfolio All'!W5</f>
        <v>RIM Levelized Costs (PV)</v>
      </c>
      <c r="US2" t="str">
        <f>'Portfolio TRC'!C6</f>
        <v>Sector</v>
      </c>
      <c r="UT2" t="str">
        <f>'Portfolio TRC'!D5</f>
        <v>Total 
Resource Costs (PV)</v>
      </c>
      <c r="UU2" t="str">
        <f>'Portfolio TRC'!E5</f>
        <v>Total Resource Benefits (PV)</v>
      </c>
      <c r="UV2" t="str">
        <f>'Portfolio TRC'!F5</f>
        <v>Total 
Resource Net Benefits (PV)</v>
      </c>
      <c r="UW2" t="str">
        <f>'Portfolio TRC'!G5</f>
        <v>TRC</v>
      </c>
      <c r="UX2" t="str">
        <f>'Portfolio TRC'!H5</f>
        <v>TR Levelized Costs (PV)</v>
      </c>
      <c r="UY2" t="str">
        <f>'Portfolio PAC'!C6</f>
        <v>Sector</v>
      </c>
      <c r="UZ2" t="str">
        <f>'Portfolio PAC'!D5</f>
        <v>Program Administrator
Costs (PV)</v>
      </c>
      <c r="VA2" t="str">
        <f>'Portfolio PAC'!E5</f>
        <v>Program Administrator Benefits (PV)</v>
      </c>
      <c r="VB2" t="str">
        <f>'Portfolio PAC'!F5</f>
        <v>Program Administrator Net Benefits (PV)</v>
      </c>
      <c r="VC2" t="str">
        <f>'Portfolio PAC'!G5</f>
        <v>PAC</v>
      </c>
      <c r="VD2" t="str">
        <f>'Portfolio PAC'!H5</f>
        <v>PA Levelized Cost (PV)</v>
      </c>
      <c r="VE2" t="str">
        <f>'Portfolio SCT'!C6</f>
        <v>Sector</v>
      </c>
      <c r="VF2" t="str">
        <f>'Portfolio SCT'!D5</f>
        <v>Societal Costs  (PV)</v>
      </c>
      <c r="VG2" t="str">
        <f>'Portfolio SCT'!E5</f>
        <v>Societal Benefits (PV)</v>
      </c>
      <c r="VH2" t="str">
        <f>'Portfolio SCT'!F5</f>
        <v>Societal
Net Benefits (PV)</v>
      </c>
      <c r="VI2" t="str">
        <f>'Portfolio SCT'!G5</f>
        <v>SCT</v>
      </c>
      <c r="VJ2" t="str">
        <f>'Portfolio SCT'!H5</f>
        <v>Societal Levelized Costs (PV)</v>
      </c>
      <c r="VK2" t="str">
        <f>'Portfolio RIM'!C6</f>
        <v>Sector</v>
      </c>
      <c r="VL2" t="str">
        <f>'Portfolio RIM'!D5</f>
        <v>Rate Impact Measure Costs  (PV)</v>
      </c>
      <c r="VM2" t="str">
        <f>'Portfolio RIM'!E5</f>
        <v>Rate Impact Measure Benefits (PV)</v>
      </c>
      <c r="VN2" t="str">
        <f>'Portfolio RIM'!F5</f>
        <v>Rate Impact Measure
Net Benefits (PV)</v>
      </c>
      <c r="VO2" t="str">
        <f>'Portfolio RIM'!G5</f>
        <v>RIM</v>
      </c>
      <c r="VP2" t="str">
        <f>'Portfolio RIM'!H5</f>
        <v>RIM Levelized Costs (PV)</v>
      </c>
      <c r="VQ2" t="str">
        <f>'Portfolio TRC PAC'!C6</f>
        <v>Sector</v>
      </c>
      <c r="VR2" t="str">
        <f>'Portfolio TRC PAC'!D5</f>
        <v>Total 
Resource Costs (PV)</v>
      </c>
      <c r="VS2" t="str">
        <f>'Portfolio TRC PAC'!E5</f>
        <v>Total Resource Benefits (PV)</v>
      </c>
      <c r="VT2" t="str">
        <f>'Portfolio TRC PAC'!F5</f>
        <v>Total 
Resource Net Benefits (PV)</v>
      </c>
      <c r="VU2" t="str">
        <f>'Portfolio TRC PAC'!G5</f>
        <v>TRC</v>
      </c>
      <c r="VV2" t="str">
        <f>'Portfolio TRC PAC'!H5</f>
        <v>TR Levelized Costs (PV)</v>
      </c>
      <c r="VW2" t="str">
        <f>'Portfolio TRC PAC'!I5</f>
        <v>Program Administrator
Costs (PV)</v>
      </c>
      <c r="VX2" t="str">
        <f>'Portfolio TRC PAC'!J5</f>
        <v>Program Administrator Benefits (PV)</v>
      </c>
      <c r="VY2" t="str">
        <f>'Portfolio TRC PAC'!K5</f>
        <v>Program Administrator Net Benefits (PV)</v>
      </c>
      <c r="VZ2" t="str">
        <f>'Portfolio TRC PAC'!L5</f>
        <v>PAC</v>
      </c>
      <c r="WA2" t="str">
        <f>'Portfolio TRC PAC'!M5</f>
        <v>PA Levelized Cost (PV)</v>
      </c>
      <c r="WB2" t="str">
        <f>'Portfolio TRC SCT'!C6</f>
        <v>Sector</v>
      </c>
      <c r="WC2" t="str">
        <f>'Portfolio TRC SCT'!D5</f>
        <v>Total 
Resource Costs (PV)</v>
      </c>
      <c r="WD2" t="str">
        <f>'Portfolio TRC SCT'!E5</f>
        <v>Total Resource Benefits (PV)</v>
      </c>
      <c r="WE2" t="str">
        <f>'Portfolio TRC SCT'!F5</f>
        <v>Total 
Resource Net Benefits (PV)</v>
      </c>
      <c r="WF2" t="str">
        <f>'Portfolio TRC SCT'!G5</f>
        <v>TRC</v>
      </c>
      <c r="WG2" t="str">
        <f>'Portfolio TRC SCT'!H5</f>
        <v>TR Levelized Costs (PV)</v>
      </c>
      <c r="WH2" t="str">
        <f>'Portfolio TRC SCT'!I5</f>
        <v>Societal Costs  (PV)</v>
      </c>
      <c r="WI2" t="str">
        <f>'Portfolio TRC SCT'!J5</f>
        <v>Societal Benefits (PV)</v>
      </c>
      <c r="WJ2" t="str">
        <f>'Portfolio TRC SCT'!K5</f>
        <v>Societal
Net Benefits (PV)</v>
      </c>
      <c r="WK2" t="str">
        <f>'Portfolio TRC SCT'!L5</f>
        <v>SCT</v>
      </c>
      <c r="WL2" t="str">
        <f>'Portfolio TRC SCT'!M5</f>
        <v>Societal Levelized Costs (PV)</v>
      </c>
      <c r="WM2" t="str">
        <f>'Portfolio TRC RIM'!C6</f>
        <v>Sector</v>
      </c>
      <c r="WN2" t="str">
        <f>'Portfolio TRC RIM'!D5</f>
        <v>Total 
Resource Costs (PV)</v>
      </c>
      <c r="WO2" t="str">
        <f>'Portfolio TRC RIM'!E5</f>
        <v>Total Resource Benefits (PV)</v>
      </c>
      <c r="WP2" t="str">
        <f>'Portfolio TRC RIM'!F5</f>
        <v>Total 
Resource Net Benefits (PV)</v>
      </c>
      <c r="WQ2" t="str">
        <f>'Portfolio TRC RIM'!G5</f>
        <v>TRC</v>
      </c>
      <c r="WR2" t="str">
        <f>'Portfolio TRC RIM'!H5</f>
        <v>TR Levelized Costs (PV)</v>
      </c>
      <c r="WS2" t="str">
        <f>'Portfolio PAC SCT'!C6</f>
        <v>Sector</v>
      </c>
      <c r="WT2" t="str">
        <f>'Portfolio PAC SCT'!D5</f>
        <v>Program Administrator
Costs (PV)</v>
      </c>
      <c r="WU2" t="str">
        <f>'Portfolio PAC SCT'!E5</f>
        <v>Program Administrator Benefits (PV)</v>
      </c>
      <c r="WV2" t="str">
        <f>'Portfolio PAC SCT'!F5</f>
        <v>Program Administrator Net Benefits (PV)</v>
      </c>
      <c r="WW2" t="str">
        <f>'Portfolio PAC SCT'!G5</f>
        <v>PAC</v>
      </c>
      <c r="WX2" t="str">
        <f>'Portfolio PAC SCT'!H5</f>
        <v>PA Levelized Cost (PV)</v>
      </c>
      <c r="WY2" t="str">
        <f>'Portfolio PAC SCT'!I5</f>
        <v>Societal Costs  (PV)</v>
      </c>
      <c r="WZ2" t="str">
        <f>'Portfolio PAC SCT'!J5</f>
        <v>Societal Benefits (PV)</v>
      </c>
      <c r="XA2" t="str">
        <f>'Portfolio PAC SCT'!K5</f>
        <v>Societal
Net Benefits (PV)</v>
      </c>
      <c r="XB2" t="str">
        <f>'Portfolio PAC SCT'!L5</f>
        <v>SCT</v>
      </c>
      <c r="XC2" t="str">
        <f>'Portfolio PAC SCT'!M5</f>
        <v>Societal Levelized Costs (PV)</v>
      </c>
      <c r="XD2" t="str">
        <f>'Portfolio PAC RIM'!C6</f>
        <v>Sector</v>
      </c>
      <c r="XE2" t="str">
        <f>'Portfolio PAC RIM'!D5</f>
        <v>Program Administrator
Costs (PV)</v>
      </c>
      <c r="XF2" t="str">
        <f>'Portfolio PAC RIM'!E5</f>
        <v>Program Administrator Benefits (PV)</v>
      </c>
      <c r="XG2" t="str">
        <f>'Portfolio PAC RIM'!F5</f>
        <v>Program Administrator Net Benefits (PV)</v>
      </c>
      <c r="XH2" t="str">
        <f>'Portfolio PAC RIM'!G5</f>
        <v>PAC</v>
      </c>
      <c r="XI2" t="str">
        <f>'Portfolio PAC RIM'!H5</f>
        <v>PA Levelized Cost (PV)</v>
      </c>
      <c r="XJ2" t="str">
        <f>'Portfolio PAC RIM'!I5</f>
        <v>Rate Impact Measure Costs  (PV)</v>
      </c>
      <c r="XK2" t="str">
        <f>'Portfolio PAC RIM'!J5</f>
        <v>Rate Impact Measure Benefits (PV)</v>
      </c>
      <c r="XL2" t="str">
        <f>'Portfolio PAC RIM'!K5</f>
        <v>Rate Impact Measure
Net Benefits (PV)</v>
      </c>
      <c r="XM2" t="str">
        <f>'Portfolio PAC RIM'!L5</f>
        <v>RIM</v>
      </c>
      <c r="XN2" t="str">
        <f>'Portfolio PAC RIM'!M5</f>
        <v>RIM Levelized Costs (PV)</v>
      </c>
      <c r="XO2" t="str">
        <f>'Portfolio SCT RIM'!C6</f>
        <v>Sector</v>
      </c>
      <c r="XP2" t="str">
        <f>'Portfolio SCT RIM'!D5</f>
        <v>Societal Costs  (PV)</v>
      </c>
      <c r="XQ2" t="str">
        <f>'Portfolio SCT RIM'!E5</f>
        <v>Societal Benefits (PV)</v>
      </c>
      <c r="XR2" t="str">
        <f>'Portfolio SCT RIM'!F5</f>
        <v>Societal
Net Benefits (PV)</v>
      </c>
      <c r="XS2" t="str">
        <f>'Portfolio SCT RIM'!G5</f>
        <v>SCT</v>
      </c>
      <c r="XT2" t="str">
        <f>'Portfolio SCT RIM'!H5</f>
        <v>Societal Levelized Costs (PV)</v>
      </c>
      <c r="XU2" t="str">
        <f>'Portfolio SCT RIM'!I5</f>
        <v>Rate Impact Measure Costs  (PV)</v>
      </c>
      <c r="XV2" t="str">
        <f>'Portfolio SCT RIM'!J5</f>
        <v>Rate Impact Measure Benefits (PV)</v>
      </c>
      <c r="XW2" t="str">
        <f>'Portfolio SCT RIM'!K5</f>
        <v>Rate Impact Measure
Net Benefits (PV)</v>
      </c>
      <c r="XX2" t="str">
        <f>'Portfolio SCT RIM'!L5</f>
        <v>RIM</v>
      </c>
      <c r="XY2" t="str">
        <f>'Portfolio SCT RIM'!M5</f>
        <v>RIM Levelized Costs (PV)</v>
      </c>
      <c r="XZ2" t="str">
        <f>'Portfolio Other TRC'!C6</f>
        <v>Sector</v>
      </c>
      <c r="YA2" t="str">
        <f>'Portfolio Other TRC'!D5</f>
        <v>Program Administrator
Costs (PV)</v>
      </c>
      <c r="YB2" t="str">
        <f>'Portfolio Other TRC'!E5</f>
        <v>Program Administrator Benefits (PV)</v>
      </c>
      <c r="YC2" t="str">
        <f>'Portfolio Other TRC'!F5</f>
        <v>Program Administrator Net Benefits (PV)</v>
      </c>
      <c r="YD2" t="str">
        <f>'Portfolio Other TRC'!G5</f>
        <v>PAC</v>
      </c>
      <c r="YE2" t="str">
        <f>'Portfolio Other TRC'!H5</f>
        <v>PA Levelized Cost (PV)</v>
      </c>
      <c r="YF2" t="str">
        <f>'Portfolio Other TRC'!I5</f>
        <v>Societal Costs  (PV)</v>
      </c>
      <c r="YG2" t="str">
        <f>'Portfolio Other TRC'!J5</f>
        <v>Societal Benefits (PV)</v>
      </c>
      <c r="YH2" t="str">
        <f>'Portfolio Other TRC'!K5</f>
        <v>Societal
Net Benefits (PV)</v>
      </c>
      <c r="YI2" t="str">
        <f>'Portfolio Other TRC'!L5</f>
        <v>SCT</v>
      </c>
      <c r="YJ2" t="str">
        <f>'Portfolio Other TRC'!M5</f>
        <v>Societal Levelized Costs (PV)</v>
      </c>
      <c r="YK2" t="str">
        <f>'Portfolio Other TRC'!N5</f>
        <v>Rate Impact Measure Costs  (PV)</v>
      </c>
      <c r="YL2" t="str">
        <f>'Portfolio Other TRC'!O5</f>
        <v>Rate Impact Measure Benefits (PV)</v>
      </c>
      <c r="YM2" t="str">
        <f>'Portfolio Other TRC'!P5</f>
        <v>Rate Impact Measure
Net Benefits (PV)</v>
      </c>
      <c r="YN2" t="str">
        <f>'Portfolio Other TRC'!Q5</f>
        <v>RIM</v>
      </c>
      <c r="YO2" t="str">
        <f>'Portfolio Other TRC'!R5</f>
        <v>RIM Levelized Costs (PV)</v>
      </c>
      <c r="YP2" t="str">
        <f>'Portfolio Other SCT'!C6</f>
        <v>Sector</v>
      </c>
      <c r="YQ2" t="str">
        <f>'Portfolio Other SCT'!D5</f>
        <v>Total 
Resource Costs (PV)</v>
      </c>
      <c r="YR2" t="str">
        <f>'Portfolio Other SCT'!E5</f>
        <v>Total Resource Benefits (PV)</v>
      </c>
      <c r="YS2" t="str">
        <f>'Portfolio Other SCT'!F5</f>
        <v>Total 
Resource Net Benefits (PV)</v>
      </c>
      <c r="YT2" t="str">
        <f>'Portfolio Other SCT'!G5</f>
        <v>TRC</v>
      </c>
      <c r="YU2" t="str">
        <f>'Portfolio Other SCT'!H5</f>
        <v>TR Levelized Costs (PV)</v>
      </c>
      <c r="YV2" t="str">
        <f>'Portfolio Other SCT'!I5</f>
        <v>Program Administrator
Costs (PV)</v>
      </c>
      <c r="YW2" t="str">
        <f>'Portfolio Other SCT'!J5</f>
        <v>Program Administrator Benefits (PV)</v>
      </c>
      <c r="YX2" t="str">
        <f>'Portfolio Other SCT'!K5</f>
        <v>Program Administrator Net Benefits (PV)</v>
      </c>
      <c r="YY2" t="str">
        <f>'Portfolio Other SCT'!L5</f>
        <v>PAC</v>
      </c>
      <c r="YZ2" t="str">
        <f>'Portfolio Other SCT'!M5</f>
        <v>PA Levelized Cost (PV)</v>
      </c>
      <c r="ZA2" t="str">
        <f>'Portfolio Other SCT'!N5</f>
        <v>Rate Impact Measure Costs  (PV)</v>
      </c>
      <c r="ZB2" t="str">
        <f>'Portfolio Other SCT'!O5</f>
        <v>Rate Impact Measure Benefits (PV)</v>
      </c>
      <c r="ZC2" t="str">
        <f>'Portfolio Other SCT'!P5</f>
        <v>Rate Impact Measure
Net Benefits (PV)</v>
      </c>
      <c r="ZD2" t="str">
        <f>'Portfolio Other SCT'!Q5</f>
        <v>RIM</v>
      </c>
      <c r="ZE2" t="str">
        <f>'Portfolio Other SCT'!R5</f>
        <v>RIM Levelized Costs (PV)</v>
      </c>
      <c r="ZF2" t="str">
        <f>'Portfolio Other PAC'!C6</f>
        <v>Sector</v>
      </c>
      <c r="ZG2" t="str">
        <f>'Portfolio Other PAC'!D5</f>
        <v>Total 
Resource Costs (PV)</v>
      </c>
      <c r="ZH2" t="str">
        <f>'Portfolio Other PAC'!E5</f>
        <v>Total Resource Benefits (PV)</v>
      </c>
      <c r="ZI2" t="str">
        <f>'Portfolio Other PAC'!F5</f>
        <v>Total 
Resource Net Benefits (PV)</v>
      </c>
      <c r="ZJ2" t="str">
        <f>'Portfolio Other PAC'!G5</f>
        <v>TRC</v>
      </c>
      <c r="ZK2" t="str">
        <f>'Portfolio Other PAC'!H5</f>
        <v>TR Levelized Costs (PV)</v>
      </c>
      <c r="ZL2" t="str">
        <f>'Portfolio Other PAC'!I5</f>
        <v>Societal Costs  (PV)</v>
      </c>
      <c r="ZM2" t="str">
        <f>'Portfolio Other PAC'!J5</f>
        <v>Societal Benefits (PV)</v>
      </c>
      <c r="ZN2" t="str">
        <f>'Portfolio Other PAC'!K5</f>
        <v>Societal
Net Benefits (PV)</v>
      </c>
      <c r="ZO2" t="str">
        <f>'Portfolio Other PAC'!L5</f>
        <v>SCT</v>
      </c>
      <c r="ZP2" t="str">
        <f>'Portfolio Other PAC'!M5</f>
        <v>Societal Levelized Costs (PV)</v>
      </c>
      <c r="ZQ2" t="str">
        <f>'Portfolio Other PAC'!N5</f>
        <v>Rate Impact Measure Costs  (PV)</v>
      </c>
      <c r="ZR2" t="str">
        <f>'Portfolio Other PAC'!O5</f>
        <v>Rate Impact Measure Benefits (PV)</v>
      </c>
      <c r="ZS2" t="str">
        <f>'Portfolio Other PAC'!P5</f>
        <v>Rate Impact Measure
Net Benefits (PV)</v>
      </c>
      <c r="ZT2" t="str">
        <f>'Portfolio Other PAC'!Q5</f>
        <v>RIM</v>
      </c>
      <c r="ZU2" t="str">
        <f>'Portfolio Other PAC'!R5</f>
        <v>RIM Levelized Costs (PV)</v>
      </c>
      <c r="ZV2" t="str">
        <f>'Portfolio Other RIM'!C6</f>
        <v>Sector</v>
      </c>
      <c r="ZW2" t="str">
        <f>'Portfolio Other RIM'!D5</f>
        <v>Total 
Resource Costs (PV)</v>
      </c>
      <c r="ZX2" t="str">
        <f>'Portfolio Other RIM'!E5</f>
        <v>Total Resource Benefits (PV)</v>
      </c>
      <c r="ZY2" t="str">
        <f>'Portfolio Other RIM'!F5</f>
        <v>Total 
Resource Net Benefits (PV)</v>
      </c>
      <c r="ZZ2" t="str">
        <f>'Portfolio Other RIM'!G5</f>
        <v>TRC</v>
      </c>
      <c r="AAA2" t="str">
        <f>'Portfolio Other RIM'!H5</f>
        <v>TR Levelized Costs (PV)</v>
      </c>
      <c r="AAB2" t="str">
        <f>'Portfolio Other RIM'!I5</f>
        <v>Program Administrator
Costs (PV)</v>
      </c>
      <c r="AAC2" t="str">
        <f>'Portfolio Other RIM'!J5</f>
        <v>Program Administrator Benefits (PV)</v>
      </c>
      <c r="AAD2" t="str">
        <f>'Portfolio Other RIM'!K5</f>
        <v>Program Administrator Net Benefits (PV)</v>
      </c>
      <c r="AAE2" t="str">
        <f>'Portfolio Other RIM'!L5</f>
        <v>PAC</v>
      </c>
      <c r="AAF2" t="str">
        <f>'Portfolio Other RIM'!M5</f>
        <v>PA Levelized Cost (PV)</v>
      </c>
      <c r="AAG2" t="str">
        <f>'Portfolio Other RIM'!N5</f>
        <v>Societal Costs  (PV)</v>
      </c>
      <c r="AAH2" t="str">
        <f>'Portfolio Other RIM'!O5</f>
        <v>Societal Benefits (PV)</v>
      </c>
      <c r="AAI2" t="str">
        <f>'Portfolio Other RIM'!P5</f>
        <v>Societal
Net Benefits (PV)</v>
      </c>
      <c r="AAJ2" t="str">
        <f>'Portfolio Other RIM'!Q5</f>
        <v>SCT</v>
      </c>
      <c r="AAK2" t="str">
        <f>'Portfolio Other RIM'!R5</f>
        <v>Societal Levelized Costs (PV)</v>
      </c>
      <c r="AAL2" t="str">
        <f>'Key Assumptions'!C5</f>
        <v>Cost-effectiveness assumptions</v>
      </c>
      <c r="AAM2" t="str">
        <f>'Key Assumptions'!C5</f>
        <v>Cost-effectiveness assumptions</v>
      </c>
      <c r="AAN2" t="str">
        <f>'Key Assumptions'!C5</f>
        <v>Cost-effectiveness assumptions</v>
      </c>
      <c r="AAO2" t="str">
        <f>'Key Assumptions'!C10</f>
        <v>Methodology for calculating the cost-effectiveness tests</v>
      </c>
      <c r="AAP2" t="str">
        <f>'Key Assumptions'!C17</f>
        <v>Non-Energy Benefits included in Cost-Effectiveness Tests</v>
      </c>
      <c r="AAQ2" t="str">
        <f>'Key Assumptions'!E18</f>
        <v>Included</v>
      </c>
      <c r="AAR2" t="str">
        <f>'Key Assumptions'!F18</f>
        <v>Description (if different from glossary)</v>
      </c>
      <c r="AAS2" t="str">
        <f>'Key Assumptions'!G18</f>
        <v>Included in which Test(s)</v>
      </c>
      <c r="AAT2" t="str">
        <f>'Key Assumptions'!C36</f>
        <v>Demand Savings Assumptions (time period and methodology for which demand savings is determined)</v>
      </c>
      <c r="AAU2" t="str">
        <f>'Key Assumptions'!C39</f>
        <v>Line Energy Losses</v>
      </c>
      <c r="AAV2" t="str">
        <f>'Key Assumptions'!C39</f>
        <v>Line Energy Losses</v>
      </c>
      <c r="AAW2" t="str">
        <f>'Key Assumptions'!C45</f>
        <v>Line Demand Losses</v>
      </c>
      <c r="AAX2" t="str">
        <f>'Key Assumptions'!C45</f>
        <v>Line Demand Losses</v>
      </c>
      <c r="AAY2" t="str">
        <f>'Key Assumptions'!C51</f>
        <v>Methodology for calculating T&amp;D losses between the site and the power plant</v>
      </c>
      <c r="AAZ2" t="str">
        <f>'EE Finance'!C5</f>
        <v>Describe your energy efficiency financing</v>
      </c>
      <c r="ABA2" t="str">
        <f>'EE Finance'!C8</f>
        <v>EE Finance Proceeding Docket:</v>
      </c>
      <c r="ABB2" t="str">
        <f>'EE Finance'!C9</f>
        <v>Do you evaluate your finance program spending and savings?</v>
      </c>
      <c r="ABC2" t="str">
        <f>'EE Finance'!E7</f>
        <v>Can customer-funded rebates or incentives be combined with EE financing?</v>
      </c>
      <c r="ABD2" t="str">
        <f>'EE Finance'!D14</f>
        <v>Residential</v>
      </c>
      <c r="ABE2" t="str">
        <f>'EE Finance'!D14</f>
        <v>Residential</v>
      </c>
      <c r="ABF2" t="str">
        <f>'EE Finance'!D14</f>
        <v>Residential</v>
      </c>
      <c r="ABG2" t="str">
        <f>'EE Finance'!D14</f>
        <v>Residential</v>
      </c>
      <c r="ABH2" t="str">
        <f>'EE Finance'!D14</f>
        <v>Residential</v>
      </c>
      <c r="ABI2" t="str">
        <f>'EE Finance'!D14</f>
        <v>Residential</v>
      </c>
      <c r="ABJ2" t="str">
        <f>'EE Finance'!D14</f>
        <v>Residential</v>
      </c>
      <c r="ABK2" t="str">
        <f>'EE Finance'!D14</f>
        <v>Residential</v>
      </c>
      <c r="ABL2" t="str">
        <f>'EE Finance'!D14</f>
        <v>Residential</v>
      </c>
      <c r="ABM2" t="str">
        <f>'EE Finance'!D14</f>
        <v>Residential</v>
      </c>
      <c r="ABN2" t="str">
        <f>'EE Finance'!D14</f>
        <v>Residential</v>
      </c>
      <c r="ABO2" t="str">
        <f>'EE Finance'!D14</f>
        <v>Residential</v>
      </c>
      <c r="ABP2" t="str">
        <f>'EE Finance'!I14</f>
        <v>Non-Residential</v>
      </c>
      <c r="ABQ2" t="str">
        <f>'EE Finance'!I14</f>
        <v>Non-Residential</v>
      </c>
      <c r="ABR2" t="str">
        <f>'EE Finance'!I14</f>
        <v>Non-Residential</v>
      </c>
      <c r="ABS2" t="str">
        <f>'EE Finance'!I14</f>
        <v>Non-Residential</v>
      </c>
      <c r="ABT2" t="str">
        <f>'EE Finance'!I14</f>
        <v>Non-Residential</v>
      </c>
      <c r="ABU2" t="str">
        <f>'EE Finance'!I14</f>
        <v>Non-Residential</v>
      </c>
      <c r="ABV2" t="str">
        <f>'EE Finance'!I14</f>
        <v>Non-Residential</v>
      </c>
      <c r="ABW2" t="str">
        <f>'EE Finance'!I14</f>
        <v>Non-Residential</v>
      </c>
      <c r="ABX2" t="str">
        <f>'EE Finance'!I14</f>
        <v>Non-Residential</v>
      </c>
      <c r="ABY2" t="str">
        <f>'EE Finance'!I14</f>
        <v>Non-Residential</v>
      </c>
      <c r="ABZ2" t="str">
        <f>'EE Finance'!I14</f>
        <v>Non-Residential</v>
      </c>
      <c r="ACA2" t="str">
        <f>'EE Finance'!I14</f>
        <v>Non-Residential</v>
      </c>
      <c r="ACB2" t="str">
        <f>'EE Finance'!C46</f>
        <v>Green bank</v>
      </c>
      <c r="ACC2" t="str">
        <f>'EE Finance'!C48</f>
        <v>If yes, what is your definition of a "green bank"</v>
      </c>
      <c r="ACD2" t="str">
        <f>'Perf. Incentives'!C5</f>
        <v>Incentive Mechanism Type (select all that apply)</v>
      </c>
      <c r="ACE2" t="str">
        <f>'Perf. Incentives'!C5</f>
        <v>Incentive Mechanism Type (select all that apply)</v>
      </c>
      <c r="ACF2" t="str">
        <f>'Perf. Incentives'!C12</f>
        <v>Claimed Incentive</v>
      </c>
      <c r="ACG2" t="str">
        <f>'Perf. Incentives'!C12</f>
        <v>Claimed Incentive</v>
      </c>
      <c r="ACH2" t="str">
        <f>'Perf. Incentives'!C16</f>
        <v>PA Incentive Proceeding Docket:</v>
      </c>
      <c r="ACI2" t="str">
        <f>'Perf. Incentives'!C17</f>
        <v>Describe the methodology used to calculate the Claimed PA Incentive</v>
      </c>
    </row>
    <row r="3" spans="1:763">
      <c r="A3" t="str">
        <f>'Main Menu'!F9</f>
        <v>Program year being reported</v>
      </c>
      <c r="B3">
        <f>'Main Menu'!G9</f>
        <v>2014</v>
      </c>
      <c r="C3" t="str">
        <f>'Main Menu'!O9</f>
        <v>Single Fuel</v>
      </c>
      <c r="D3" t="str">
        <f>'Main Menu'!O12</f>
        <v>Electric</v>
      </c>
      <c r="E3">
        <f>'Main Menu'!O14</f>
        <v>0</v>
      </c>
      <c r="F3" t="str">
        <f>'Main Menu'!S9</f>
        <v>Gross Energy Savings</v>
      </c>
      <c r="G3">
        <f>'Main Menu'!S11</f>
        <v>200</v>
      </c>
      <c r="H3">
        <f>'Main Menu'!S13</f>
        <v>26800</v>
      </c>
      <c r="I3">
        <f>'Main Menu'!S15</f>
        <v>0</v>
      </c>
      <c r="J3" s="1080" t="s">
        <v>308</v>
      </c>
      <c r="K3" s="1080" t="s">
        <v>309</v>
      </c>
      <c r="L3" s="1080">
        <f>'Main Menu'!AY22</f>
        <v>1</v>
      </c>
      <c r="M3" s="1080">
        <f>L3</f>
        <v>1</v>
      </c>
      <c r="N3" s="1079" t="str">
        <f>Notes!A18</f>
        <v>Reporting notes</v>
      </c>
      <c r="O3" s="1052">
        <f>Notes!A19</f>
        <v>0</v>
      </c>
      <c r="P3" s="1051">
        <f>'Program Descriptions'!B5</f>
        <v>1</v>
      </c>
      <c r="Q3" s="1051" t="str">
        <f>'Program Descriptions'!C5</f>
        <v>Residential New Construction (example)</v>
      </c>
      <c r="R3" s="1051" t="str">
        <f>'Program Descriptions'!D5</f>
        <v>Residential</v>
      </c>
      <c r="S3" s="1051" t="str">
        <f>'Program Descriptions'!E5</f>
        <v>Res: New Construction</v>
      </c>
      <c r="T3" s="1051" t="str">
        <f>'Program Descriptions'!F5</f>
        <v>Code or Standard</v>
      </c>
      <c r="U3" s="1051">
        <f>'Program Descriptions'!G5</f>
        <v>0</v>
      </c>
      <c r="V3" s="1051" t="str">
        <f>'Program Descriptions'!H5</f>
        <v>No</v>
      </c>
      <c r="W3" s="1051">
        <f>'Program Descriptions'!I5</f>
        <v>0</v>
      </c>
      <c r="X3" s="1051">
        <f>'Program Narrative'!B5</f>
        <v>1</v>
      </c>
      <c r="Y3" s="1051" t="str">
        <f>'Program Narrative'!C5</f>
        <v>Residential New Construction (example)</v>
      </c>
      <c r="Z3" s="1051">
        <f>'Program Narrative'!D5</f>
        <v>0</v>
      </c>
      <c r="AA3" s="1051">
        <f>'Program Narrative'!E5</f>
        <v>0</v>
      </c>
      <c r="AB3" s="1051">
        <f>'Prior Years'!B5</f>
        <v>1</v>
      </c>
      <c r="AC3" s="1051" t="str">
        <f>'Prior Years'!C5</f>
        <v>Residential New Construction (example)</v>
      </c>
      <c r="AD3" s="1051">
        <f>'Prior Years'!D5</f>
        <v>80000</v>
      </c>
      <c r="AE3" s="1051">
        <f>'Prior Years'!E5</f>
        <v>90000</v>
      </c>
      <c r="AF3" s="1051">
        <f>'Prior Years'!F5</f>
        <v>100000</v>
      </c>
      <c r="AG3" s="1051">
        <f>'Prior Years'!G5</f>
        <v>105000</v>
      </c>
      <c r="AH3" s="1051">
        <f>'Prior Years'!H5</f>
        <v>0</v>
      </c>
      <c r="AI3" s="1051">
        <f>'Prior Years'!B40</f>
        <v>1</v>
      </c>
      <c r="AJ3" s="1051" t="str">
        <f>'Prior Years'!C40</f>
        <v>Residential New Construction (example)</v>
      </c>
      <c r="AK3" s="1051">
        <f>'Prior Years'!D40</f>
        <v>230</v>
      </c>
      <c r="AL3" s="1051">
        <f>'Prior Years'!E40</f>
        <v>250</v>
      </c>
      <c r="AM3" s="1051">
        <f>'Prior Years'!F40</f>
        <v>200</v>
      </c>
      <c r="AN3" s="1051">
        <f>'Prior Years'!G40</f>
        <v>250</v>
      </c>
      <c r="AO3" s="1051">
        <f>'Prior Years'!H40</f>
        <v>253</v>
      </c>
      <c r="AP3" s="1051">
        <f>'Prior Years'!I40</f>
        <v>220</v>
      </c>
      <c r="AQ3" s="1051">
        <f>'Prior Years'!J40</f>
        <v>207</v>
      </c>
      <c r="AR3" s="1051">
        <f>'Prior Years'!K40</f>
        <v>225</v>
      </c>
      <c r="AS3" s="1051">
        <f>'Prior Years'!L40</f>
        <v>180</v>
      </c>
      <c r="AT3" s="1051">
        <f>'Prior Years'!M40</f>
        <v>225</v>
      </c>
      <c r="AU3" s="1051">
        <f>'Prior Years'!N40</f>
        <v>207</v>
      </c>
      <c r="AV3" s="1051">
        <f>'Prior Years'!O40</f>
        <v>198</v>
      </c>
      <c r="AW3" s="1051">
        <f>'Prior Years'!B75</f>
        <v>1</v>
      </c>
      <c r="AX3" s="1051" t="str">
        <f>'Prior Years'!C75</f>
        <v>Residential New Construction (example)</v>
      </c>
      <c r="AY3" s="1051">
        <f>'Prior Years'!D75</f>
        <v>0</v>
      </c>
      <c r="AZ3" s="1051">
        <f>'Prior Years'!E75</f>
        <v>0</v>
      </c>
      <c r="BA3" s="1051">
        <f>'Prior Years'!F75</f>
        <v>0</v>
      </c>
      <c r="BB3" s="1051">
        <f>'Prior Years'!G75</f>
        <v>0</v>
      </c>
      <c r="BC3" s="1051">
        <f>'Prior Years'!H75</f>
        <v>0</v>
      </c>
      <c r="BD3" s="1051">
        <f>'Prior Years'!I75</f>
        <v>0</v>
      </c>
      <c r="BE3" s="1051">
        <f>'Prior Years'!J75</f>
        <v>0</v>
      </c>
      <c r="BF3" s="1051">
        <f>'Prior Years'!K75</f>
        <v>0</v>
      </c>
      <c r="BG3" s="1051">
        <f>'Prior Years'!L75</f>
        <v>0</v>
      </c>
      <c r="BH3" s="1051">
        <f>'Prior Years'!M75</f>
        <v>0</v>
      </c>
      <c r="BI3" s="1051">
        <f>'Prior Years'!N75</f>
        <v>0</v>
      </c>
      <c r="BJ3" s="1051">
        <f>'Prior Years'!O75</f>
        <v>0</v>
      </c>
      <c r="BK3" s="1051">
        <f>'Prior Years'!B110</f>
        <v>1</v>
      </c>
      <c r="BL3" s="1051" t="str">
        <f>'Prior Years'!C110</f>
        <v>Residential New Construction (example)</v>
      </c>
      <c r="BM3" s="1051">
        <f>'Prior Years'!D110</f>
        <v>230</v>
      </c>
      <c r="BN3" s="1051">
        <f>'Prior Years'!E110</f>
        <v>220</v>
      </c>
      <c r="BO3" s="1051">
        <f>'Prior Years'!F110</f>
        <v>220</v>
      </c>
      <c r="BP3" s="1051">
        <f>'Prior Years'!G110</f>
        <v>230</v>
      </c>
      <c r="BQ3" s="1051">
        <f>'Prior Years'!H110</f>
        <v>220</v>
      </c>
      <c r="BR3" s="1051">
        <f>'Prior Years'!I110</f>
        <v>220</v>
      </c>
      <c r="BS3" s="1051">
        <f>'Prior Years'!J110</f>
        <v>230</v>
      </c>
      <c r="BT3" s="1051">
        <f>'Prior Years'!K110</f>
        <v>220</v>
      </c>
      <c r="BU3" s="1051">
        <f>'Prior Years'!L110</f>
        <v>220</v>
      </c>
      <c r="BV3" s="1051">
        <f>'Prior Years'!M110</f>
        <v>230</v>
      </c>
      <c r="BW3" s="1051">
        <f>'Prior Years'!N110</f>
        <v>220</v>
      </c>
      <c r="BX3" s="1051">
        <f>'Prior Years'!O110</f>
        <v>220</v>
      </c>
      <c r="BY3" s="1051">
        <f>'Portfolio Statistics'!C6</f>
        <v>0</v>
      </c>
      <c r="BZ3" s="1051" t="str">
        <f>'Portfolio Statistics'!E6</f>
        <v>($000's)</v>
      </c>
      <c r="CA3" s="1051" t="str">
        <f>'Portfolio Statistics'!F6</f>
        <v>(MWh)</v>
      </c>
      <c r="CB3" s="1051" t="str">
        <f>'Portfolio Statistics'!G6</f>
        <v>(MW)</v>
      </c>
      <c r="CC3">
        <f>'Portfolio Statistics'!C17</f>
        <v>0</v>
      </c>
      <c r="CD3" t="str">
        <f>'Portfolio Statistics'!E17</f>
        <v>($)</v>
      </c>
      <c r="CE3" t="str">
        <f>'Portfolio Statistics'!F17</f>
        <v>($)</v>
      </c>
      <c r="CF3" t="str">
        <f>'Portfolio Statistics'!G17</f>
        <v>(MWh)</v>
      </c>
      <c r="CG3" t="str">
        <f>'Portfolio Statistics'!H17</f>
        <v>(MWh)</v>
      </c>
      <c r="CH3" t="str">
        <f>'Portfolio Statistics'!I17</f>
        <v>(MWh)</v>
      </c>
      <c r="CI3" t="str">
        <f>'Portfolio Statistics'!J17</f>
        <v>(MWh)</v>
      </c>
      <c r="CJ3" t="str">
        <f>'Portfolio Statistics'!K17</f>
        <v>(MWh)</v>
      </c>
      <c r="CK3" t="str">
        <f>'Portfolio Statistics'!L17</f>
        <v>(MWh)</v>
      </c>
      <c r="CL3" t="str">
        <f>'Portfolio Statistics'!M17</f>
        <v>(MW)</v>
      </c>
      <c r="CM3" t="str">
        <f>'Portfolio Statistics'!N17</f>
        <v>(MW)</v>
      </c>
      <c r="CN3" t="str">
        <f>'Portfolio Statistics'!O17</f>
        <v>(MW)</v>
      </c>
      <c r="CO3" t="str">
        <f>'Portfolio Statistics'!P17</f>
        <v>(MW)</v>
      </c>
      <c r="CP3" t="str">
        <f>'Portfolio Statistics'!Q17</f>
        <v>(MW)</v>
      </c>
      <c r="CQ3" t="str">
        <f>'Portfolio Statistics'!R17</f>
        <v>(MW)</v>
      </c>
      <c r="CR3">
        <f>Budgets!B6</f>
        <v>1</v>
      </c>
      <c r="CS3" t="str">
        <f>Budgets!C6</f>
        <v>Residential New Construction (example)</v>
      </c>
      <c r="CT3">
        <f>Budgets!D6</f>
        <v>20000</v>
      </c>
      <c r="CU3">
        <f>Budgets!E6</f>
        <v>3000</v>
      </c>
      <c r="CV3">
        <f>Budgets!F6</f>
        <v>1000</v>
      </c>
      <c r="CW3">
        <f>Budgets!G6</f>
        <v>24000</v>
      </c>
      <c r="CX3">
        <f>Budgets!H6</f>
        <v>25000</v>
      </c>
      <c r="CY3">
        <f>Budgets!I6</f>
        <v>400</v>
      </c>
      <c r="CZ3">
        <f>Budgets!J6</f>
        <v>500</v>
      </c>
      <c r="DA3">
        <f>Budgets!K6</f>
        <v>200</v>
      </c>
      <c r="DB3">
        <f>Budgets!L6</f>
        <v>26100</v>
      </c>
      <c r="DC3">
        <f>Budgets!M6</f>
        <v>6000</v>
      </c>
      <c r="DD3">
        <f>Budgets!N6</f>
        <v>7000</v>
      </c>
      <c r="DE3">
        <f>Budgets!O6</f>
        <v>30000</v>
      </c>
      <c r="DF3">
        <f>Budgets!P6</f>
        <v>20000</v>
      </c>
      <c r="DG3">
        <f>Budgets!Q6</f>
        <v>50000</v>
      </c>
      <c r="DH3">
        <f>Budgets!R6</f>
        <v>113100</v>
      </c>
      <c r="DI3">
        <f>Budgets!S6</f>
        <v>0</v>
      </c>
      <c r="DJ3">
        <f>'Rec1'!C4</f>
        <v>1</v>
      </c>
      <c r="DK3" t="str">
        <f>'Rec1'!D4</f>
        <v>Residential New Construction (example)</v>
      </c>
      <c r="DL3">
        <f>'Rec1'!E4</f>
        <v>113100</v>
      </c>
      <c r="DM3">
        <f>'Rec1'!F4</f>
        <v>102500</v>
      </c>
      <c r="DN3">
        <f>'Rec1'!G4</f>
        <v>10600</v>
      </c>
      <c r="DO3">
        <f>'Rec1'!H4</f>
        <v>0.10341463414634146</v>
      </c>
      <c r="DP3">
        <f>'Rec1'!I4</f>
        <v>0</v>
      </c>
      <c r="DQ3">
        <f>'Planned Savings'!B8</f>
        <v>1</v>
      </c>
      <c r="DR3" t="str">
        <f>'Planned Savings'!C8</f>
        <v>Residential New Construction (example)</v>
      </c>
      <c r="DS3">
        <f>'Planned Savings'!D8</f>
        <v>0</v>
      </c>
      <c r="DT3">
        <f>'Planned Savings'!E8</f>
        <v>0</v>
      </c>
      <c r="DU3">
        <f>'Planned Savings'!F8</f>
        <v>0</v>
      </c>
      <c r="DV3">
        <f>'Planned Savings'!H8</f>
        <v>34</v>
      </c>
      <c r="DW3">
        <f>'Planned Savings'!I8</f>
        <v>270</v>
      </c>
      <c r="DX3">
        <f>'Planned Savings'!J8</f>
        <v>2700</v>
      </c>
      <c r="DY3">
        <f>'Planned Savings'!L8</f>
        <v>0.9</v>
      </c>
      <c r="DZ3">
        <f>'Planned Savings'!N8</f>
        <v>30.6</v>
      </c>
      <c r="EA3">
        <f>'Planned Savings'!O8</f>
        <v>243</v>
      </c>
      <c r="EB3">
        <f>'Planned Savings'!P8</f>
        <v>2430</v>
      </c>
      <c r="EC3">
        <f>'Planned Savings'!R8</f>
        <v>10</v>
      </c>
      <c r="ED3">
        <f>'Planned Savings'!T8</f>
        <v>240</v>
      </c>
      <c r="EE3">
        <f>'Planned Savings'!U8</f>
        <v>8000</v>
      </c>
      <c r="EF3" t="str">
        <f>'Planned Savings'!V8</f>
        <v>Accounts</v>
      </c>
      <c r="EG3">
        <f>'Planned Savings - No IE'!B8</f>
        <v>1</v>
      </c>
      <c r="EH3" t="str">
        <f>'Planned Savings - No IE'!C8</f>
        <v>Residential New Construction (example)</v>
      </c>
      <c r="EI3">
        <f>'Planned Savings - No IE'!D8</f>
        <v>34</v>
      </c>
      <c r="EJ3">
        <f>'Planned Savings - No IE'!E8</f>
        <v>250</v>
      </c>
      <c r="EK3">
        <f>'Planned Savings - No IE'!F8</f>
        <v>2500</v>
      </c>
      <c r="EL3">
        <f>'Planned Savings - No IE'!H8</f>
        <v>0.9</v>
      </c>
      <c r="EM3">
        <f>'Planned Savings - No IE'!J8</f>
        <v>30.6</v>
      </c>
      <c r="EN3">
        <f>'Planned Savings - No IE'!K8</f>
        <v>225</v>
      </c>
      <c r="EO3">
        <f>'Planned Savings - No IE'!L8</f>
        <v>2250</v>
      </c>
      <c r="EP3">
        <f>'Planned Savings - No IE'!N8</f>
        <v>10</v>
      </c>
      <c r="EQ3">
        <f>'Planned Savings - No IE'!P8</f>
        <v>240</v>
      </c>
      <c r="ER3">
        <f>'Planned Savings - No IE'!Q8</f>
        <v>8000</v>
      </c>
      <c r="ES3" t="str">
        <f>'Planned Savings - No IE'!R8</f>
        <v>Accounts</v>
      </c>
      <c r="ET3">
        <f>'Planned Savings - No NTG'!B8</f>
        <v>1</v>
      </c>
      <c r="EU3" t="str">
        <f>'Planned Savings - No NTG'!C8</f>
        <v>Residential New Construction (example)</v>
      </c>
      <c r="EV3">
        <f>'Planned Savings - No NTG'!D8</f>
        <v>0</v>
      </c>
      <c r="EW3">
        <f>'Planned Savings - No NTG'!E8</f>
        <v>0</v>
      </c>
      <c r="EX3">
        <f>'Planned Savings - No NTG'!F8</f>
        <v>0</v>
      </c>
      <c r="EY3">
        <f>'Planned Savings - No NTG'!H8</f>
        <v>34</v>
      </c>
      <c r="EZ3">
        <f>'Planned Savings - No NTG'!I8</f>
        <v>270</v>
      </c>
      <c r="FA3">
        <f>'Planned Savings - No NTG'!J8</f>
        <v>2700</v>
      </c>
      <c r="FB3">
        <f>'Planned Savings - No NTG'!L8</f>
        <v>10</v>
      </c>
      <c r="FC3">
        <f>'Planned Savings - No NTG'!N8</f>
        <v>240</v>
      </c>
      <c r="FD3">
        <f>'Planned Savings - No NTG'!O8</f>
        <v>8000</v>
      </c>
      <c r="FE3" t="str">
        <f>'Planned Savings - No NTG'!P8</f>
        <v>Accounts</v>
      </c>
      <c r="FF3">
        <f>'Planned Savings - No IE No NTG'!B8</f>
        <v>1</v>
      </c>
      <c r="FG3" t="str">
        <f>'Planned Savings - No IE No NTG'!C8</f>
        <v>Residential New Construction (example)</v>
      </c>
      <c r="FH3">
        <f>'Planned Savings - No IE No NTG'!D8</f>
        <v>34</v>
      </c>
      <c r="FI3">
        <f>'Planned Savings - No IE No NTG'!E8</f>
        <v>250</v>
      </c>
      <c r="FJ3">
        <f>'Planned Savings - No IE No NTG'!F8</f>
        <v>2500</v>
      </c>
      <c r="FK3">
        <f>'Planned Savings - No IE No NTG'!H8</f>
        <v>10</v>
      </c>
      <c r="FL3">
        <f>'Planned Savings - No IE No NTG'!J8</f>
        <v>240</v>
      </c>
      <c r="FM3">
        <f>'Planned Savings - No IE No NTG'!K8</f>
        <v>8000</v>
      </c>
      <c r="FN3" t="str">
        <f>'Planned Savings - No IE No NTG'!L8</f>
        <v>Accounts</v>
      </c>
      <c r="FO3">
        <f>'Rec2'!D6</f>
        <v>1</v>
      </c>
      <c r="FP3" t="str">
        <f>'Rec2'!E6</f>
        <v>Residential New Construction (example)</v>
      </c>
      <c r="FQ3">
        <f>'Rec2'!F6</f>
        <v>0</v>
      </c>
      <c r="FR3">
        <f>'Rec2'!G6</f>
        <v>34</v>
      </c>
      <c r="FS3">
        <f>'Rec2'!H6</f>
        <v>-34</v>
      </c>
      <c r="FT3">
        <f>'Rec2'!I6</f>
        <v>-1</v>
      </c>
      <c r="FU3">
        <f>'Rec2'!J6</f>
        <v>0</v>
      </c>
      <c r="FV3">
        <f>'Rec2'!K6</f>
        <v>250</v>
      </c>
      <c r="FW3">
        <f>'Rec2'!L6</f>
        <v>-250</v>
      </c>
      <c r="FX3">
        <f>'Rec2'!M6</f>
        <v>-1</v>
      </c>
      <c r="FY3">
        <f>'Rec2'!N6</f>
        <v>0</v>
      </c>
      <c r="FZ3">
        <f>'Rec2'!O6</f>
        <v>2500</v>
      </c>
      <c r="GA3">
        <f>'Rec2'!P6</f>
        <v>-2500</v>
      </c>
      <c r="GB3">
        <f>'Rec2'!Q6</f>
        <v>-1</v>
      </c>
      <c r="GC3">
        <f>'Rec2'!R6</f>
        <v>240</v>
      </c>
      <c r="GD3">
        <f>'Rec2'!S6</f>
        <v>240</v>
      </c>
      <c r="GE3">
        <f>'Rec2'!T6</f>
        <v>0</v>
      </c>
      <c r="GF3">
        <f>'Rec2'!U6</f>
        <v>0</v>
      </c>
      <c r="GG3">
        <f>'Rec2'!V6</f>
        <v>0</v>
      </c>
      <c r="GH3" t="str">
        <f>'Planned NTG'!F3</f>
        <v>Yes</v>
      </c>
      <c r="GI3">
        <f>'Planned NTG'!B6</f>
        <v>1</v>
      </c>
      <c r="GJ3" t="str">
        <f>'Planned NTG'!C6</f>
        <v>Residential New Construction (example)</v>
      </c>
      <c r="GK3">
        <f>'Planned NTG'!D6</f>
        <v>0</v>
      </c>
      <c r="GL3">
        <f>'Planned NTG'!F6</f>
        <v>0.9</v>
      </c>
      <c r="GM3">
        <f>'Planned NTG'!H6</f>
        <v>0.9</v>
      </c>
      <c r="GN3">
        <f>'Planned NTG'!J6</f>
        <v>0.15</v>
      </c>
      <c r="GO3">
        <f>'Planned NTG'!K6</f>
        <v>0.05</v>
      </c>
      <c r="GP3">
        <f>'Planned NTG'!F38</f>
        <v>0</v>
      </c>
      <c r="GQ3">
        <f>'Actual Expenses'!B5</f>
        <v>1</v>
      </c>
      <c r="GR3" t="str">
        <f>'Actual Expenses'!C5</f>
        <v>Residential New Construction (example)</v>
      </c>
      <c r="GS3">
        <f>'Actual Expenses'!D5</f>
        <v>22000</v>
      </c>
      <c r="GT3">
        <f>'Actual Expenses'!E5</f>
        <v>2800</v>
      </c>
      <c r="GU3">
        <f>'Actual Expenses'!F5</f>
        <v>0</v>
      </c>
      <c r="GV3">
        <f>'Actual Expenses'!G5</f>
        <v>24800</v>
      </c>
      <c r="GW3">
        <f>'Actual Expenses'!H5</f>
        <v>8000</v>
      </c>
      <c r="GX3">
        <f>'Actual Expenses'!I5</f>
        <v>5000</v>
      </c>
      <c r="GY3">
        <f>'Actual Expenses'!J5</f>
        <v>800</v>
      </c>
      <c r="GZ3">
        <f>'Actual Expenses'!K5</f>
        <v>6000</v>
      </c>
      <c r="HA3">
        <f>'Actual Expenses'!L5</f>
        <v>19800</v>
      </c>
      <c r="HB3">
        <f>'Actual Expenses'!M5</f>
        <v>4800</v>
      </c>
      <c r="HC3">
        <f>'Actual Expenses'!N5</f>
        <v>7000</v>
      </c>
      <c r="HD3">
        <f>'Actual Expenses'!O5</f>
        <v>30000</v>
      </c>
      <c r="HE3">
        <f>'Actual Expenses'!P5</f>
        <v>20000</v>
      </c>
      <c r="HF3">
        <f>'Actual Expenses'!Q5</f>
        <v>50000</v>
      </c>
      <c r="HG3">
        <f>'Actual Expenses'!R5</f>
        <v>50000</v>
      </c>
      <c r="HH3">
        <f>'Actual Expenses'!S5</f>
        <v>0</v>
      </c>
      <c r="HI3">
        <f>'Actual Expenses'!T5</f>
        <v>106400</v>
      </c>
      <c r="HJ3">
        <f>'Actual Expenses'!U5</f>
        <v>156400</v>
      </c>
      <c r="HK3">
        <f>'Actual Expenses'!V5</f>
        <v>0</v>
      </c>
      <c r="HL3">
        <f>'Actual Expenses'!W5</f>
        <v>106400</v>
      </c>
      <c r="HM3">
        <f>'Actual Expenses'!X5</f>
        <v>0</v>
      </c>
      <c r="HN3">
        <f>'Rec3'!C4</f>
        <v>1</v>
      </c>
      <c r="HO3" t="str">
        <f>'Rec3'!D4</f>
        <v>Residential New Construction (example)</v>
      </c>
      <c r="HP3">
        <f ca="1">'Rec3'!E4</f>
        <v>156400</v>
      </c>
      <c r="HQ3">
        <f>'Rec3'!F4</f>
        <v>0</v>
      </c>
      <c r="HR3">
        <f ca="1">'Rec3'!G4</f>
        <v>156400</v>
      </c>
      <c r="HS3">
        <f>'Rec3'!H4</f>
        <v>0</v>
      </c>
      <c r="HT3">
        <f>'Claimed Savings'!B8</f>
        <v>1</v>
      </c>
      <c r="HU3" t="str">
        <f>'Claimed Savings'!C8</f>
        <v>Residential New Construction (example)</v>
      </c>
      <c r="HV3">
        <f>'Claimed Savings'!D8</f>
        <v>0</v>
      </c>
      <c r="HW3">
        <f>'Claimed Savings'!E8</f>
        <v>0</v>
      </c>
      <c r="HX3">
        <f>'Claimed Savings'!F8</f>
        <v>0</v>
      </c>
      <c r="HY3">
        <f>'Claimed Savings'!H8</f>
        <v>20</v>
      </c>
      <c r="HZ3">
        <f>'Claimed Savings'!I8</f>
        <v>268</v>
      </c>
      <c r="IA3">
        <f>'Claimed Savings'!J8</f>
        <v>2680</v>
      </c>
      <c r="IB3">
        <f>'Claimed Savings'!L8</f>
        <v>0.9</v>
      </c>
      <c r="IC3">
        <f>'Claimed Savings'!N8</f>
        <v>18</v>
      </c>
      <c r="ID3">
        <f>'Claimed Savings'!O8</f>
        <v>241.20000000000002</v>
      </c>
      <c r="IE3">
        <f>'Claimed Savings'!P8</f>
        <v>2412</v>
      </c>
      <c r="IF3">
        <f>'Claimed Savings'!R8</f>
        <v>10</v>
      </c>
      <c r="IG3">
        <f>'Claimed Savings'!T8</f>
        <v>500</v>
      </c>
      <c r="IH3">
        <f>'Claimed Savings'!U8</f>
        <v>8000</v>
      </c>
      <c r="II3" t="str">
        <f>'Claimed Savings'!V8</f>
        <v>Accounts</v>
      </c>
      <c r="IJ3">
        <f>'Claimed Savings - No IE'!B8</f>
        <v>1</v>
      </c>
      <c r="IK3" t="str">
        <f>'Claimed Savings - No IE'!C8</f>
        <v>Residential New Construction (example)</v>
      </c>
      <c r="IL3">
        <f>'Claimed Savings - No IE'!D8</f>
        <v>20</v>
      </c>
      <c r="IM3">
        <f>'Claimed Savings - No IE'!E8</f>
        <v>258</v>
      </c>
      <c r="IN3">
        <f>'Claimed Savings - No IE'!F8</f>
        <v>2580</v>
      </c>
      <c r="IO3">
        <f>'Claimed Savings - No IE'!H8</f>
        <v>0.9</v>
      </c>
      <c r="IP3">
        <f>'Claimed Savings - No IE'!J8</f>
        <v>18</v>
      </c>
      <c r="IQ3">
        <f>'Claimed Savings - No IE'!K8</f>
        <v>232.20000000000002</v>
      </c>
      <c r="IR3">
        <f>'Claimed Savings - No IE'!L8</f>
        <v>2322</v>
      </c>
      <c r="IS3">
        <f>'Claimed Savings - No IE'!N8</f>
        <v>10</v>
      </c>
      <c r="IT3">
        <f>'Claimed Savings - No IE'!P8</f>
        <v>500</v>
      </c>
      <c r="IU3">
        <f>'Claimed Savings - No IE'!Q8</f>
        <v>8000</v>
      </c>
      <c r="IV3" t="str">
        <f>'Claimed Savings - No IE'!R8</f>
        <v>Accounts</v>
      </c>
      <c r="IW3">
        <f>'Claimed Savings - No NTG'!B8</f>
        <v>1</v>
      </c>
      <c r="IX3" t="str">
        <f>'Claimed Savings - No NTG'!C8</f>
        <v>Residential New Construction (example)</v>
      </c>
      <c r="IY3">
        <f>'Claimed Savings - No NTG'!D8</f>
        <v>0</v>
      </c>
      <c r="IZ3">
        <f>'Claimed Savings - No NTG'!E8</f>
        <v>0</v>
      </c>
      <c r="JA3">
        <f>'Claimed Savings - No NTG'!F8</f>
        <v>0</v>
      </c>
      <c r="JB3">
        <f>'Claimed Savings - No NTG'!H8</f>
        <v>20</v>
      </c>
      <c r="JC3">
        <f>'Claimed Savings - No NTG'!I8</f>
        <v>268</v>
      </c>
      <c r="JD3">
        <f>'Claimed Savings - No NTG'!J8</f>
        <v>2680</v>
      </c>
      <c r="JE3">
        <f>'Claimed Savings - No NTG'!L8</f>
        <v>10</v>
      </c>
      <c r="JF3">
        <f>'Claimed Savings - No NTG'!N8</f>
        <v>500</v>
      </c>
      <c r="JG3">
        <f>'Claimed Savings - No NTG'!O8</f>
        <v>8000</v>
      </c>
      <c r="JH3" t="str">
        <f>'Claimed Savings - No NTG'!P8</f>
        <v>Accounts</v>
      </c>
      <c r="JI3">
        <f>'Claimed Savings - No IE No NTG'!B8</f>
        <v>1</v>
      </c>
      <c r="JJ3" t="str">
        <f>'Claimed Savings - No IE No NTG'!C8</f>
        <v>Residential New Construction (example)</v>
      </c>
      <c r="JK3">
        <f>'Claimed Savings - No IE No NTG'!D8</f>
        <v>20</v>
      </c>
      <c r="JL3">
        <f>'Claimed Savings - No IE No NTG'!E8</f>
        <v>258</v>
      </c>
      <c r="JM3">
        <f>'Claimed Savings - No IE No NTG'!F8</f>
        <v>2580</v>
      </c>
      <c r="JN3">
        <f>'Claimed Savings - No IE No NTG'!H8</f>
        <v>10</v>
      </c>
      <c r="JO3">
        <f>'Claimed Savings - No IE No NTG'!J8</f>
        <v>500</v>
      </c>
      <c r="JP3">
        <f>'Claimed Savings - No IE No NTG'!K8</f>
        <v>8000</v>
      </c>
      <c r="JQ3" t="str">
        <f>'Claimed Savings - No IE No NTG'!L8</f>
        <v>Accounts</v>
      </c>
      <c r="JR3" t="str">
        <f>'Claimed NTG'!G3</f>
        <v>No</v>
      </c>
      <c r="JS3">
        <f>'Claimed NTG'!C6</f>
        <v>1</v>
      </c>
      <c r="JT3" t="str">
        <f>'Claimed NTG'!D6</f>
        <v>Residential New Construction (example)</v>
      </c>
      <c r="JU3">
        <f>'Claimed NTG'!E6</f>
        <v>0</v>
      </c>
      <c r="JV3">
        <f>'Claimed NTG'!G6</f>
        <v>0.9</v>
      </c>
      <c r="JW3">
        <f>'Claimed NTG'!I6</f>
        <v>0.9</v>
      </c>
      <c r="JX3">
        <f>'Claimed NTG'!K6</f>
        <v>0.15</v>
      </c>
      <c r="JY3">
        <f>'Claimed NTG'!L6</f>
        <v>0.05</v>
      </c>
      <c r="JZ3">
        <f>'Claimed NTG'!M6</f>
        <v>0</v>
      </c>
      <c r="KA3">
        <f>'Claimed NTG'!I38</f>
        <v>1</v>
      </c>
      <c r="KB3">
        <f>'Claimed NTG'!J38</f>
        <v>0</v>
      </c>
      <c r="KC3">
        <f>'Evaluated Savings'!B8</f>
        <v>1</v>
      </c>
      <c r="KD3" t="str">
        <f>'Evaluated Savings'!C8</f>
        <v>Residential New Construction (example)</v>
      </c>
      <c r="KE3">
        <f>'Evaluated Savings'!D8</f>
        <v>0</v>
      </c>
      <c r="KF3">
        <f>'Evaluated Savings'!E8</f>
        <v>0</v>
      </c>
      <c r="KG3">
        <f>'Evaluated Savings'!F8</f>
        <v>0</v>
      </c>
      <c r="KH3">
        <f>'Evaluated Savings'!H8</f>
        <v>82.4</v>
      </c>
      <c r="KI3">
        <f>'Evaluated Savings'!I8</f>
        <v>340</v>
      </c>
      <c r="KJ3">
        <f>'Evaluated Savings'!J8</f>
        <v>3400</v>
      </c>
      <c r="KK3">
        <f>'Evaluated Savings'!L8</f>
        <v>0.9</v>
      </c>
      <c r="KL3">
        <f>'Evaluated Savings'!N8</f>
        <v>74.160000000000011</v>
      </c>
      <c r="KM3">
        <f>'Evaluated Savings'!O8</f>
        <v>306</v>
      </c>
      <c r="KN3">
        <f>'Evaluated Savings'!P8</f>
        <v>3060</v>
      </c>
      <c r="KO3">
        <f>'Evaluated Savings'!R8</f>
        <v>10</v>
      </c>
      <c r="KP3">
        <f>'Evaluated Savings'!T8</f>
        <v>500</v>
      </c>
      <c r="KQ3">
        <f>'Evaluated Savings'!U8</f>
        <v>8000</v>
      </c>
      <c r="KR3" t="str">
        <f>'Evaluated Savings'!V8</f>
        <v>Accounts</v>
      </c>
      <c r="KS3" s="1085">
        <f>'Evaluated Savings'!D40</f>
        <v>0</v>
      </c>
      <c r="KT3">
        <f>'Evaluated Savings - No IE'!B8</f>
        <v>1</v>
      </c>
      <c r="KU3" t="str">
        <f>'Evaluated Savings - No IE'!C8</f>
        <v>Residential New Construction (example)</v>
      </c>
      <c r="KV3">
        <f>'Evaluated Savings - No IE'!D8</f>
        <v>82.4</v>
      </c>
      <c r="KW3">
        <f>'Evaluated Savings - No IE'!E8</f>
        <v>340</v>
      </c>
      <c r="KX3">
        <f>'Evaluated Savings - No IE'!F8</f>
        <v>3400</v>
      </c>
      <c r="KY3">
        <f>'Evaluated Savings - No IE'!H8</f>
        <v>0.9</v>
      </c>
      <c r="KZ3">
        <f>'Evaluated Savings - No IE'!J8</f>
        <v>74.160000000000011</v>
      </c>
      <c r="LA3">
        <f>'Evaluated Savings - No IE'!K8</f>
        <v>306</v>
      </c>
      <c r="LB3">
        <f>'Evaluated Savings - No IE'!L8</f>
        <v>3060</v>
      </c>
      <c r="LC3">
        <f>'Evaluated Savings - No IE'!N8</f>
        <v>10</v>
      </c>
      <c r="LD3">
        <f>'Evaluated Savings - No IE'!P8</f>
        <v>500</v>
      </c>
      <c r="LE3">
        <f>'Evaluated Savings - No IE'!Q8</f>
        <v>8000</v>
      </c>
      <c r="LF3" t="str">
        <f>'Evaluated Savings - No IE'!R8</f>
        <v>Accounts</v>
      </c>
      <c r="LG3" s="1085">
        <f>'Evaluated Savings - No IE'!D40</f>
        <v>0</v>
      </c>
      <c r="LH3">
        <f>'Evaluated Savings - No NTG'!B7</f>
        <v>1</v>
      </c>
      <c r="LI3" t="str">
        <f>'Evaluated Savings - No NTG'!C7</f>
        <v>Residential New Construction (example)</v>
      </c>
      <c r="LJ3">
        <f>'Evaluated Savings - No NTG'!D7</f>
        <v>0</v>
      </c>
      <c r="LK3">
        <f>'Evaluated Savings - No NTG'!E7</f>
        <v>0</v>
      </c>
      <c r="LL3">
        <f>'Evaluated Savings - No NTG'!F7</f>
        <v>0</v>
      </c>
      <c r="LM3">
        <f>'Evaluated Savings - No NTG'!H7</f>
        <v>82.4</v>
      </c>
      <c r="LN3">
        <f>'Evaluated Savings - No NTG'!I7</f>
        <v>340</v>
      </c>
      <c r="LO3">
        <f>'Evaluated Savings - No NTG'!J7</f>
        <v>3400</v>
      </c>
      <c r="LP3">
        <f>'Evaluated Savings - No NTG'!L7</f>
        <v>10</v>
      </c>
      <c r="LQ3">
        <f>'Evaluated Savings - No NTG'!N7</f>
        <v>500</v>
      </c>
      <c r="LR3">
        <f>'Evaluated Savings - No NTG'!O7</f>
        <v>8000</v>
      </c>
      <c r="LS3" t="str">
        <f>'Evaluated Savings - No NTG'!P7</f>
        <v>Accounts</v>
      </c>
      <c r="LT3" s="1085">
        <f>'Evaluated Savings - No NTG'!D39</f>
        <v>0</v>
      </c>
      <c r="LU3">
        <f>'Evaluated Savings No IE No NTG'!B8</f>
        <v>1</v>
      </c>
      <c r="LV3" t="str">
        <f>'Evaluated Savings No IE No NTG'!C8</f>
        <v>Residential New Construction (example)</v>
      </c>
      <c r="LW3">
        <f>'Evaluated Savings No IE No NTG'!D8</f>
        <v>82.4</v>
      </c>
      <c r="LX3">
        <f>'Evaluated Savings No IE No NTG'!E8</f>
        <v>340</v>
      </c>
      <c r="LY3">
        <f>'Evaluated Savings No IE No NTG'!F8</f>
        <v>3400</v>
      </c>
      <c r="LZ3">
        <f>'Evaluated Savings No IE No NTG'!H8</f>
        <v>10</v>
      </c>
      <c r="MA3">
        <f>'Evaluated Savings No IE No NTG'!J8</f>
        <v>500</v>
      </c>
      <c r="MB3">
        <f>'Evaluated Savings No IE No NTG'!K8</f>
        <v>8000</v>
      </c>
      <c r="MC3" t="str">
        <f>'Evaluated Savings No IE No NTG'!L8</f>
        <v>Accounts</v>
      </c>
      <c r="MD3" s="1085">
        <f>'Evaluated Savings No IE No NTG'!D40</f>
        <v>0</v>
      </c>
      <c r="ME3" t="str">
        <f>'Evaluated NTG'!G3</f>
        <v>Yes</v>
      </c>
      <c r="MF3">
        <f>'Evaluated NTG'!B6</f>
        <v>1</v>
      </c>
      <c r="MG3" t="str">
        <f>'Evaluated NTG'!C6</f>
        <v>Residential New Construction (example)</v>
      </c>
      <c r="MH3">
        <f>'Evaluated NTG'!E6</f>
        <v>0</v>
      </c>
      <c r="MI3">
        <f>'Evaluated NTG'!G6</f>
        <v>0.9</v>
      </c>
      <c r="MJ3">
        <f>'Evaluated NTG'!I6</f>
        <v>0.9</v>
      </c>
      <c r="MK3">
        <f>'Evaluated NTG'!K6</f>
        <v>0.15</v>
      </c>
      <c r="ML3">
        <f>'Evaluated NTG'!L6</f>
        <v>0.05</v>
      </c>
      <c r="MM3">
        <f>'Evaluated NTG'!M6</f>
        <v>0</v>
      </c>
      <c r="MN3">
        <f>'Evaluated NTG'!E40</f>
        <v>1</v>
      </c>
      <c r="MO3">
        <f>'Evaluated NTG'!F40</f>
        <v>0</v>
      </c>
      <c r="MP3">
        <f>'Program All'!B7</f>
        <v>1</v>
      </c>
      <c r="MQ3" t="str">
        <f>'Program All'!C7</f>
        <v>Residential New Construction (example)</v>
      </c>
      <c r="MR3">
        <f>'Program All'!D7</f>
        <v>2000</v>
      </c>
      <c r="MS3">
        <f>'Program All'!E7</f>
        <v>3123</v>
      </c>
      <c r="MT3">
        <f>'Program All'!F7</f>
        <v>1123</v>
      </c>
      <c r="MU3">
        <f>'Program All'!G7</f>
        <v>1.5615000000000001</v>
      </c>
      <c r="MV3">
        <f>'Program All'!H7</f>
        <v>0</v>
      </c>
      <c r="MW3">
        <f>'Program All'!I7</f>
        <v>0</v>
      </c>
      <c r="MX3">
        <f>'Program All'!J7</f>
        <v>0</v>
      </c>
      <c r="MY3">
        <f>'Program All'!K7</f>
        <v>0</v>
      </c>
      <c r="MZ3" t="str">
        <f>'Program All'!L7</f>
        <v/>
      </c>
      <c r="NA3">
        <f>'Program All'!M7</f>
        <v>0</v>
      </c>
      <c r="NB3">
        <f>'Program All'!N7</f>
        <v>0</v>
      </c>
      <c r="NC3">
        <f>'Program All'!O7</f>
        <v>0</v>
      </c>
      <c r="ND3">
        <f>'Program All'!P7</f>
        <v>0</v>
      </c>
      <c r="NE3" t="str">
        <f>'Program All'!Q7</f>
        <v/>
      </c>
      <c r="NF3">
        <f>'Program All'!R7</f>
        <v>0</v>
      </c>
      <c r="NG3">
        <f>'Program All'!S7</f>
        <v>0</v>
      </c>
      <c r="NH3">
        <f>'Program All'!T7</f>
        <v>0</v>
      </c>
      <c r="NI3">
        <f>'Program All'!U7</f>
        <v>0</v>
      </c>
      <c r="NJ3" t="str">
        <f>'Program All'!V7</f>
        <v/>
      </c>
      <c r="NK3">
        <f>'Program All'!W7</f>
        <v>0</v>
      </c>
      <c r="NL3">
        <f>'Program TRC'!B7</f>
        <v>1</v>
      </c>
      <c r="NM3" t="str">
        <f>'Program TRC'!C7</f>
        <v>Residential New Construction (example)</v>
      </c>
      <c r="NN3">
        <f>'Program TRC'!D7</f>
        <v>0</v>
      </c>
      <c r="NO3">
        <f>'Program TRC'!E7</f>
        <v>0</v>
      </c>
      <c r="NP3">
        <f>'Program TRC'!F7</f>
        <v>0</v>
      </c>
      <c r="NQ3" t="str">
        <f>'Program TRC'!G7</f>
        <v/>
      </c>
      <c r="NR3">
        <f>'Program TRC'!H7</f>
        <v>0</v>
      </c>
      <c r="NS3">
        <f>'Program PAC'!B7</f>
        <v>1</v>
      </c>
      <c r="NT3" t="str">
        <f>'Program PAC'!C7</f>
        <v>Residential New Construction (example)</v>
      </c>
      <c r="NU3">
        <f>'Program PAC'!D7</f>
        <v>0</v>
      </c>
      <c r="NV3">
        <f>'Program PAC'!E7</f>
        <v>0</v>
      </c>
      <c r="NW3">
        <f>'Program PAC'!F7</f>
        <v>0</v>
      </c>
      <c r="NX3" t="str">
        <f>'Program PAC'!G7</f>
        <v/>
      </c>
      <c r="NY3">
        <f>'Program PAC'!H7</f>
        <v>0</v>
      </c>
      <c r="NZ3">
        <f>'Program SCT'!B7</f>
        <v>1</v>
      </c>
      <c r="OA3" t="str">
        <f>'Program SCT'!C7</f>
        <v>Residential New Construction (example)</v>
      </c>
      <c r="OB3">
        <f>'Program SCT'!D7</f>
        <v>0</v>
      </c>
      <c r="OC3">
        <f>'Program SCT'!E7</f>
        <v>0</v>
      </c>
      <c r="OD3">
        <f>'Program SCT'!F7</f>
        <v>0</v>
      </c>
      <c r="OE3" t="str">
        <f>'Program SCT'!G7</f>
        <v/>
      </c>
      <c r="OF3">
        <f>'Program SCT'!H7</f>
        <v>0</v>
      </c>
      <c r="OG3">
        <f>'Program RIM'!B7</f>
        <v>1</v>
      </c>
      <c r="OH3" t="str">
        <f>'Program RIM'!C7</f>
        <v>Residential New Construction (example)</v>
      </c>
      <c r="OI3">
        <f>'Program RIM'!D7</f>
        <v>0</v>
      </c>
      <c r="OJ3">
        <f>'Program RIM'!E7</f>
        <v>0</v>
      </c>
      <c r="OK3">
        <f>'Program RIM'!F7</f>
        <v>0</v>
      </c>
      <c r="OL3" t="str">
        <f>'Program RIM'!G7</f>
        <v/>
      </c>
      <c r="OM3">
        <f>'Program RIM'!H7</f>
        <v>0</v>
      </c>
      <c r="ON3">
        <f>'Program TRC PAC'!B7</f>
        <v>1</v>
      </c>
      <c r="OO3" t="str">
        <f>'Program TRC PAC'!C7</f>
        <v>Residential New Construction (example)</v>
      </c>
      <c r="OP3">
        <f>'Program TRC PAC'!D7</f>
        <v>0</v>
      </c>
      <c r="OQ3">
        <f>'Program TRC PAC'!E7</f>
        <v>0</v>
      </c>
      <c r="OR3">
        <f>'Program TRC PAC'!F7</f>
        <v>0</v>
      </c>
      <c r="OS3" t="str">
        <f>'Program TRC PAC'!G7</f>
        <v/>
      </c>
      <c r="OT3">
        <f>'Program TRC PAC'!H7</f>
        <v>0</v>
      </c>
      <c r="OU3">
        <f>'Program TRC PAC'!I7</f>
        <v>0</v>
      </c>
      <c r="OV3">
        <f>'Program TRC PAC'!J7</f>
        <v>0</v>
      </c>
      <c r="OW3">
        <f>'Program TRC PAC'!K7</f>
        <v>0</v>
      </c>
      <c r="OX3" t="str">
        <f>'Program TRC PAC'!L7</f>
        <v/>
      </c>
      <c r="OY3">
        <f>'Program TRC PAC'!M7</f>
        <v>0</v>
      </c>
      <c r="OZ3">
        <f>'Program TRC SCT'!B7</f>
        <v>1</v>
      </c>
      <c r="PA3" t="str">
        <f>'Program TRC SCT'!C7</f>
        <v>Residential New Construction (example)</v>
      </c>
      <c r="PB3">
        <f>'Program TRC SCT'!D7</f>
        <v>0</v>
      </c>
      <c r="PC3">
        <f>'Program TRC SCT'!E7</f>
        <v>0</v>
      </c>
      <c r="PD3">
        <f>'Program TRC SCT'!F7</f>
        <v>0</v>
      </c>
      <c r="PE3" t="str">
        <f>'Program TRC SCT'!G7</f>
        <v/>
      </c>
      <c r="PF3">
        <f>'Program TRC SCT'!H7</f>
        <v>0</v>
      </c>
      <c r="PG3">
        <f>'Program TRC SCT'!I7</f>
        <v>0</v>
      </c>
      <c r="PH3">
        <f>'Program TRC SCT'!J7</f>
        <v>0</v>
      </c>
      <c r="PI3">
        <f>'Program TRC SCT'!K7</f>
        <v>0</v>
      </c>
      <c r="PJ3" t="str">
        <f>'Program TRC SCT'!L7</f>
        <v/>
      </c>
      <c r="PK3">
        <f>'Program TRC SCT'!M7</f>
        <v>0</v>
      </c>
      <c r="PL3">
        <f>'Program TRC RIM'!B7</f>
        <v>1</v>
      </c>
      <c r="PM3" t="str">
        <f>'Program TRC RIM'!C7</f>
        <v>Residential New Construction (example)</v>
      </c>
      <c r="PN3">
        <f>'Program TRC RIM'!D7</f>
        <v>0</v>
      </c>
      <c r="PO3">
        <f>'Program TRC RIM'!E7</f>
        <v>0</v>
      </c>
      <c r="PP3">
        <f>'Program TRC RIM'!F7</f>
        <v>0</v>
      </c>
      <c r="PQ3" t="str">
        <f>'Program TRC RIM'!G7</f>
        <v/>
      </c>
      <c r="PR3">
        <f>'Program TRC RIM'!H7</f>
        <v>0</v>
      </c>
      <c r="PS3">
        <f>'Program TRC RIM'!I7</f>
        <v>0</v>
      </c>
      <c r="PT3">
        <f>'Program TRC RIM'!J7</f>
        <v>0</v>
      </c>
      <c r="PU3">
        <f>'Program TRC RIM'!K7</f>
        <v>0</v>
      </c>
      <c r="PV3" t="str">
        <f>'Program TRC RIM'!L7</f>
        <v/>
      </c>
      <c r="PW3">
        <f>'Program TRC RIM'!M7</f>
        <v>0</v>
      </c>
      <c r="PX3">
        <f>'Program PAC SCT'!B7</f>
        <v>1</v>
      </c>
      <c r="PY3" t="str">
        <f>'Program PAC SCT'!C7</f>
        <v>Residential New Construction (example)</v>
      </c>
      <c r="PZ3">
        <f>'Program PAC SCT'!D7</f>
        <v>0</v>
      </c>
      <c r="QA3">
        <f>'Program PAC SCT'!E7</f>
        <v>0</v>
      </c>
      <c r="QB3">
        <f>'Program PAC SCT'!F7</f>
        <v>0</v>
      </c>
      <c r="QC3" t="str">
        <f>'Program PAC SCT'!G7</f>
        <v/>
      </c>
      <c r="QD3">
        <f>'Program PAC SCT'!H7</f>
        <v>0</v>
      </c>
      <c r="QE3">
        <f>'Program PAC SCT'!I7</f>
        <v>0</v>
      </c>
      <c r="QF3">
        <f>'Program PAC SCT'!J7</f>
        <v>0</v>
      </c>
      <c r="QG3">
        <f>'Program PAC SCT'!K7</f>
        <v>0</v>
      </c>
      <c r="QH3" t="str">
        <f>'Program PAC SCT'!L7</f>
        <v/>
      </c>
      <c r="QI3">
        <f>'Program PAC SCT'!M7</f>
        <v>0</v>
      </c>
      <c r="QJ3">
        <f>'Program PAC RIM'!B7</f>
        <v>1</v>
      </c>
      <c r="QK3" t="str">
        <f>'Program PAC RIM'!C7</f>
        <v>Residential New Construction (example)</v>
      </c>
      <c r="QL3">
        <f>'Program PAC RIM'!D7</f>
        <v>0</v>
      </c>
      <c r="QM3">
        <f>'Program PAC RIM'!E7</f>
        <v>0</v>
      </c>
      <c r="QN3">
        <f>'Program PAC RIM'!F7</f>
        <v>0</v>
      </c>
      <c r="QO3" t="str">
        <f>'Program PAC RIM'!G7</f>
        <v/>
      </c>
      <c r="QP3">
        <f>'Program PAC RIM'!H7</f>
        <v>0</v>
      </c>
      <c r="QQ3">
        <f>'Program PAC RIM'!I7</f>
        <v>0</v>
      </c>
      <c r="QR3">
        <f>'Program PAC RIM'!J7</f>
        <v>0</v>
      </c>
      <c r="QS3">
        <f>'Program PAC RIM'!K7</f>
        <v>0</v>
      </c>
      <c r="QT3" t="str">
        <f>'Program PAC RIM'!L7</f>
        <v/>
      </c>
      <c r="QU3">
        <f>'Program PAC RIM'!M7</f>
        <v>0</v>
      </c>
      <c r="QV3">
        <f>'Program SCT RIM'!B7</f>
        <v>1</v>
      </c>
      <c r="QW3" t="str">
        <f>'Program SCT RIM'!C7</f>
        <v>Residential New Construction (example)</v>
      </c>
      <c r="QX3">
        <f>'Program SCT RIM'!D7</f>
        <v>0</v>
      </c>
      <c r="QY3">
        <f>'Program SCT RIM'!E7</f>
        <v>0</v>
      </c>
      <c r="QZ3">
        <f>'Program SCT RIM'!F7</f>
        <v>0</v>
      </c>
      <c r="RA3" t="str">
        <f>'Program SCT RIM'!G7</f>
        <v/>
      </c>
      <c r="RB3">
        <f>'Program SCT RIM'!H7</f>
        <v>0</v>
      </c>
      <c r="RC3">
        <f>'Program SCT RIM'!I7</f>
        <v>0</v>
      </c>
      <c r="RD3">
        <f>'Program SCT RIM'!J7</f>
        <v>0</v>
      </c>
      <c r="RE3">
        <f>'Program SCT RIM'!K7</f>
        <v>0</v>
      </c>
      <c r="RF3" t="str">
        <f>'Program SCT RIM'!L7</f>
        <v/>
      </c>
      <c r="RG3">
        <f>'Program SCT RIM'!M7</f>
        <v>0</v>
      </c>
      <c r="RH3">
        <f>'Program Other TRC'!B7</f>
        <v>1</v>
      </c>
      <c r="RI3" t="str">
        <f>'Program Other TRC'!C7</f>
        <v>Residential New Construction (example)</v>
      </c>
      <c r="RJ3">
        <f>'Program Other TRC'!D7</f>
        <v>0</v>
      </c>
      <c r="RK3">
        <f>'Program Other TRC'!E7</f>
        <v>0</v>
      </c>
      <c r="RL3">
        <f>'Program Other TRC'!F7</f>
        <v>0</v>
      </c>
      <c r="RM3" t="str">
        <f>'Program Other TRC'!G7</f>
        <v/>
      </c>
      <c r="RN3">
        <f>'Program Other TRC'!H7</f>
        <v>0</v>
      </c>
      <c r="RO3">
        <f>'Program Other TRC'!I7</f>
        <v>0</v>
      </c>
      <c r="RP3">
        <f>'Program Other TRC'!J7</f>
        <v>0</v>
      </c>
      <c r="RQ3">
        <f>'Program Other TRC'!K7</f>
        <v>0</v>
      </c>
      <c r="RR3" t="str">
        <f>'Program Other TRC'!L7</f>
        <v/>
      </c>
      <c r="RS3">
        <f>'Program Other TRC'!M7</f>
        <v>0</v>
      </c>
      <c r="RT3">
        <f>'Program Other TRC'!N7</f>
        <v>0</v>
      </c>
      <c r="RU3">
        <f>'Program Other TRC'!O7</f>
        <v>0</v>
      </c>
      <c r="RV3">
        <f>'Program Other TRC'!P7</f>
        <v>0</v>
      </c>
      <c r="RW3" t="str">
        <f>'Program Other TRC'!Q7</f>
        <v/>
      </c>
      <c r="RX3">
        <f>'Program Other TRC'!R7</f>
        <v>0</v>
      </c>
      <c r="RY3">
        <f>'Program Other PAC'!B7</f>
        <v>1</v>
      </c>
      <c r="RZ3" t="str">
        <f>'Program Other PAC'!C7</f>
        <v>Residential New Construction (example)</v>
      </c>
      <c r="SA3">
        <f>'Program Other PAC'!D7</f>
        <v>0</v>
      </c>
      <c r="SB3">
        <f>'Program Other PAC'!E7</f>
        <v>0</v>
      </c>
      <c r="SC3">
        <f>'Program Other PAC'!F7</f>
        <v>0</v>
      </c>
      <c r="SD3" t="str">
        <f>'Program Other PAC'!G7</f>
        <v/>
      </c>
      <c r="SE3">
        <f>'Program Other PAC'!H7</f>
        <v>0</v>
      </c>
      <c r="SF3">
        <f>'Program Other PAC'!I7</f>
        <v>0</v>
      </c>
      <c r="SG3">
        <f>'Program Other PAC'!J7</f>
        <v>0</v>
      </c>
      <c r="SH3">
        <f>'Program Other PAC'!K7</f>
        <v>0</v>
      </c>
      <c r="SI3" t="str">
        <f>'Program Other PAC'!L7</f>
        <v/>
      </c>
      <c r="SJ3">
        <f>'Program Other PAC'!M7</f>
        <v>0</v>
      </c>
      <c r="SK3">
        <f>'Program Other PAC'!N7</f>
        <v>0</v>
      </c>
      <c r="SL3">
        <f>'Program Other PAC'!O7</f>
        <v>0</v>
      </c>
      <c r="SM3">
        <f>'Program Other PAC'!P7</f>
        <v>0</v>
      </c>
      <c r="SN3" t="str">
        <f>'Program Other PAC'!Q7</f>
        <v/>
      </c>
      <c r="SO3">
        <f>'Program Other PAC'!R7</f>
        <v>0</v>
      </c>
      <c r="SP3">
        <f>'Program Other SCT'!B7</f>
        <v>1</v>
      </c>
      <c r="SQ3" t="str">
        <f>'Program Other SCT'!C7</f>
        <v>Residential New Construction (example)</v>
      </c>
      <c r="SR3">
        <f>'Program Other SCT'!D7</f>
        <v>0</v>
      </c>
      <c r="SS3">
        <f>'Program Other SCT'!E7</f>
        <v>0</v>
      </c>
      <c r="ST3">
        <f>'Program Other SCT'!F7</f>
        <v>0</v>
      </c>
      <c r="SU3" t="str">
        <f>'Program Other SCT'!G7</f>
        <v/>
      </c>
      <c r="SV3">
        <f>'Program Other SCT'!H7</f>
        <v>0</v>
      </c>
      <c r="SW3">
        <f>'Program Other SCT'!I7</f>
        <v>0</v>
      </c>
      <c r="SX3">
        <f>'Program Other SCT'!J7</f>
        <v>0</v>
      </c>
      <c r="SY3">
        <f>'Program Other SCT'!K7</f>
        <v>0</v>
      </c>
      <c r="SZ3" t="str">
        <f>'Program Other SCT'!L7</f>
        <v/>
      </c>
      <c r="TA3">
        <f>'Program Other SCT'!M7</f>
        <v>0</v>
      </c>
      <c r="TB3">
        <f>'Program Other SCT'!N7</f>
        <v>0</v>
      </c>
      <c r="TC3">
        <f>'Program Other SCT'!O7</f>
        <v>0</v>
      </c>
      <c r="TD3">
        <f>'Program Other SCT'!P7</f>
        <v>0</v>
      </c>
      <c r="TE3" t="str">
        <f>'Program Other SCT'!Q7</f>
        <v/>
      </c>
      <c r="TF3">
        <f>'Program Other SCT'!R7</f>
        <v>0</v>
      </c>
      <c r="TG3">
        <f>'Program Other RIM'!B7</f>
        <v>1</v>
      </c>
      <c r="TH3" t="str">
        <f>'Program Other RIM'!C7</f>
        <v>Residential New Construction (example)</v>
      </c>
      <c r="TI3">
        <f>'Program Other RIM'!D7</f>
        <v>0</v>
      </c>
      <c r="TJ3">
        <f>'Program Other RIM'!E7</f>
        <v>0</v>
      </c>
      <c r="TK3">
        <f>'Program Other RIM'!F7</f>
        <v>0</v>
      </c>
      <c r="TL3" t="str">
        <f>'Program Other RIM'!G7</f>
        <v/>
      </c>
      <c r="TM3">
        <f>'Program Other RIM'!H7</f>
        <v>0</v>
      </c>
      <c r="TN3">
        <f>'Program Other RIM'!I7</f>
        <v>0</v>
      </c>
      <c r="TO3">
        <f>'Program Other RIM'!J7</f>
        <v>0</v>
      </c>
      <c r="TP3">
        <f>'Program Other RIM'!K7</f>
        <v>0</v>
      </c>
      <c r="TQ3" t="str">
        <f>'Program Other RIM'!L7</f>
        <v/>
      </c>
      <c r="TR3">
        <f>'Program Other RIM'!M7</f>
        <v>0</v>
      </c>
      <c r="TS3">
        <f>'Program Other RIM'!N7</f>
        <v>0</v>
      </c>
      <c r="TT3">
        <f>'Program Other RIM'!O7</f>
        <v>0</v>
      </c>
      <c r="TU3">
        <f>'Program Other RIM'!P7</f>
        <v>0</v>
      </c>
      <c r="TV3" t="str">
        <f>'Program Other RIM'!Q7</f>
        <v/>
      </c>
      <c r="TW3">
        <f>'Program Other RIM'!R7</f>
        <v>0</v>
      </c>
      <c r="TX3" t="str">
        <f>'Portfolio All'!C7</f>
        <v>Residential</v>
      </c>
      <c r="TY3">
        <f>'Portfolio All'!D7</f>
        <v>0</v>
      </c>
      <c r="TZ3">
        <f>'Portfolio All'!E7</f>
        <v>0</v>
      </c>
      <c r="UA3">
        <f>'Portfolio All'!F7</f>
        <v>0</v>
      </c>
      <c r="UB3" t="str">
        <f>'Portfolio All'!G7</f>
        <v/>
      </c>
      <c r="UC3">
        <f>'Portfolio All'!H7</f>
        <v>0</v>
      </c>
      <c r="UD3">
        <f>'Portfolio All'!I7</f>
        <v>0</v>
      </c>
      <c r="UE3">
        <f>'Portfolio All'!J7</f>
        <v>0</v>
      </c>
      <c r="UF3">
        <f>'Portfolio All'!K7</f>
        <v>0</v>
      </c>
      <c r="UG3" t="str">
        <f>'Portfolio All'!L7</f>
        <v/>
      </c>
      <c r="UH3">
        <f>'Portfolio All'!M7</f>
        <v>0</v>
      </c>
      <c r="UI3">
        <f>'Portfolio All'!N7</f>
        <v>0</v>
      </c>
      <c r="UJ3">
        <f>'Portfolio All'!O7</f>
        <v>0</v>
      </c>
      <c r="UK3">
        <f>'Portfolio All'!P7</f>
        <v>0</v>
      </c>
      <c r="UL3" t="str">
        <f>'Portfolio All'!Q7</f>
        <v/>
      </c>
      <c r="UM3">
        <f>'Portfolio All'!R7</f>
        <v>0</v>
      </c>
      <c r="UN3">
        <f>'Portfolio All'!S7</f>
        <v>0</v>
      </c>
      <c r="UO3">
        <f>'Portfolio All'!T7</f>
        <v>0</v>
      </c>
      <c r="UP3">
        <f>'Portfolio All'!U7</f>
        <v>0</v>
      </c>
      <c r="UQ3" t="str">
        <f>'Portfolio All'!V7</f>
        <v/>
      </c>
      <c r="UR3">
        <f>'Portfolio All'!W7</f>
        <v>0</v>
      </c>
      <c r="US3" t="str">
        <f>'Portfolio TRC'!C7</f>
        <v>Residential</v>
      </c>
      <c r="UT3">
        <f>'Portfolio TRC'!D7</f>
        <v>0</v>
      </c>
      <c r="UU3">
        <f>'Portfolio TRC'!E7</f>
        <v>0</v>
      </c>
      <c r="UV3">
        <f>'Portfolio TRC'!F7</f>
        <v>0</v>
      </c>
      <c r="UW3" t="str">
        <f>'Portfolio TRC'!G7</f>
        <v/>
      </c>
      <c r="UX3">
        <f>'Portfolio TRC'!H7</f>
        <v>0</v>
      </c>
      <c r="UY3" t="str">
        <f>'Portfolio PAC'!C7</f>
        <v>Residential</v>
      </c>
      <c r="UZ3">
        <f>'Portfolio PAC'!D7</f>
        <v>0</v>
      </c>
      <c r="VA3">
        <f>'Portfolio PAC'!E7</f>
        <v>0</v>
      </c>
      <c r="VB3">
        <f>'Portfolio PAC'!F7</f>
        <v>0</v>
      </c>
      <c r="VC3" t="str">
        <f>'Portfolio PAC'!G7</f>
        <v/>
      </c>
      <c r="VD3">
        <f>'Portfolio PAC'!H7</f>
        <v>0</v>
      </c>
      <c r="VE3" t="str">
        <f>'Portfolio SCT'!C7</f>
        <v>Residential</v>
      </c>
      <c r="VF3">
        <f>'Portfolio SCT'!D7</f>
        <v>0</v>
      </c>
      <c r="VG3">
        <f>'Portfolio SCT'!E7</f>
        <v>0</v>
      </c>
      <c r="VH3">
        <f>'Portfolio SCT'!F7</f>
        <v>0</v>
      </c>
      <c r="VI3" t="str">
        <f>'Portfolio SCT'!G7</f>
        <v/>
      </c>
      <c r="VJ3">
        <f>'Portfolio SCT'!H7</f>
        <v>0</v>
      </c>
      <c r="VK3" t="str">
        <f>'Portfolio RIM'!C7</f>
        <v>Residential</v>
      </c>
      <c r="VL3">
        <f>'Portfolio RIM'!D7</f>
        <v>0</v>
      </c>
      <c r="VM3">
        <f>'Portfolio RIM'!E7</f>
        <v>0</v>
      </c>
      <c r="VN3">
        <f>'Portfolio RIM'!F7</f>
        <v>0</v>
      </c>
      <c r="VO3" t="str">
        <f>'Portfolio RIM'!G7</f>
        <v/>
      </c>
      <c r="VP3">
        <f>'Portfolio RIM'!H7</f>
        <v>0</v>
      </c>
      <c r="VQ3" t="str">
        <f>'Portfolio TRC PAC'!C7</f>
        <v>Residential</v>
      </c>
      <c r="VR3">
        <f>'Portfolio TRC PAC'!D7</f>
        <v>0</v>
      </c>
      <c r="VS3">
        <f>'Portfolio TRC PAC'!E7</f>
        <v>0</v>
      </c>
      <c r="VT3">
        <f>'Portfolio TRC PAC'!F7</f>
        <v>0</v>
      </c>
      <c r="VU3" t="str">
        <f>'Portfolio TRC PAC'!G7</f>
        <v/>
      </c>
      <c r="VV3">
        <f>'Portfolio TRC PAC'!H7</f>
        <v>0</v>
      </c>
      <c r="VW3">
        <f>'Portfolio TRC PAC'!I7</f>
        <v>0</v>
      </c>
      <c r="VX3">
        <f>'Portfolio TRC PAC'!J7</f>
        <v>0</v>
      </c>
      <c r="VY3">
        <f>'Portfolio TRC PAC'!K7</f>
        <v>0</v>
      </c>
      <c r="VZ3" t="str">
        <f>'Portfolio TRC PAC'!L7</f>
        <v/>
      </c>
      <c r="WA3">
        <f>'Portfolio TRC PAC'!M7</f>
        <v>0</v>
      </c>
      <c r="WB3" t="str">
        <f>'Portfolio TRC SCT'!C7</f>
        <v>Residential</v>
      </c>
      <c r="WC3">
        <f>'Portfolio TRC SCT'!D7</f>
        <v>0</v>
      </c>
      <c r="WD3">
        <f>'Portfolio TRC SCT'!E7</f>
        <v>0</v>
      </c>
      <c r="WE3">
        <f>'Portfolio TRC SCT'!F7</f>
        <v>0</v>
      </c>
      <c r="WF3" t="str">
        <f>'Portfolio TRC SCT'!G7</f>
        <v/>
      </c>
      <c r="WG3">
        <f>'Portfolio TRC SCT'!H7</f>
        <v>0</v>
      </c>
      <c r="WH3">
        <f>'Portfolio TRC SCT'!I7</f>
        <v>0</v>
      </c>
      <c r="WI3">
        <f>'Portfolio TRC SCT'!J7</f>
        <v>0</v>
      </c>
      <c r="WJ3">
        <f>'Portfolio TRC SCT'!K7</f>
        <v>0</v>
      </c>
      <c r="WK3" t="str">
        <f>'Portfolio TRC SCT'!L7</f>
        <v/>
      </c>
      <c r="WL3">
        <f>'Portfolio TRC SCT'!M7</f>
        <v>0</v>
      </c>
      <c r="WM3" t="str">
        <f>'Portfolio TRC RIM'!C7</f>
        <v>Residential</v>
      </c>
      <c r="WN3">
        <f>'Portfolio TRC RIM'!D7</f>
        <v>0</v>
      </c>
      <c r="WO3">
        <f>'Portfolio TRC RIM'!E7</f>
        <v>0</v>
      </c>
      <c r="WP3">
        <f>'Portfolio TRC RIM'!F7</f>
        <v>0</v>
      </c>
      <c r="WQ3" t="str">
        <f>'Portfolio TRC RIM'!G7</f>
        <v/>
      </c>
      <c r="WR3">
        <f>'Portfolio TRC RIM'!H7</f>
        <v>0</v>
      </c>
      <c r="WS3" t="str">
        <f>'Portfolio PAC SCT'!C7</f>
        <v>Residential</v>
      </c>
      <c r="WT3">
        <f>'Portfolio PAC SCT'!D7</f>
        <v>0</v>
      </c>
      <c r="WU3">
        <f>'Portfolio PAC SCT'!E7</f>
        <v>0</v>
      </c>
      <c r="WV3">
        <f>'Portfolio PAC SCT'!F7</f>
        <v>0</v>
      </c>
      <c r="WW3" t="str">
        <f>'Portfolio PAC SCT'!G7</f>
        <v/>
      </c>
      <c r="WX3">
        <f>'Portfolio PAC SCT'!H7</f>
        <v>0</v>
      </c>
      <c r="WY3">
        <f>'Portfolio PAC SCT'!I7</f>
        <v>0</v>
      </c>
      <c r="WZ3">
        <f>'Portfolio PAC SCT'!J7</f>
        <v>0</v>
      </c>
      <c r="XA3">
        <f>'Portfolio PAC SCT'!K7</f>
        <v>0</v>
      </c>
      <c r="XB3" t="str">
        <f>'Portfolio PAC SCT'!L7</f>
        <v/>
      </c>
      <c r="XC3">
        <f>'Portfolio PAC SCT'!M7</f>
        <v>0</v>
      </c>
      <c r="XD3" t="str">
        <f>'Portfolio PAC RIM'!C7</f>
        <v>Residential</v>
      </c>
      <c r="XE3">
        <f>'Portfolio PAC RIM'!D7</f>
        <v>0</v>
      </c>
      <c r="XF3">
        <f>'Portfolio PAC RIM'!E7</f>
        <v>0</v>
      </c>
      <c r="XG3">
        <f>'Portfolio PAC RIM'!F7</f>
        <v>0</v>
      </c>
      <c r="XH3" t="str">
        <f>'Portfolio PAC RIM'!G7</f>
        <v/>
      </c>
      <c r="XI3">
        <f>'Portfolio PAC RIM'!H7</f>
        <v>0</v>
      </c>
      <c r="XJ3">
        <f>'Portfolio PAC RIM'!I7</f>
        <v>0</v>
      </c>
      <c r="XK3">
        <f>'Portfolio PAC RIM'!J7</f>
        <v>0</v>
      </c>
      <c r="XL3">
        <f>'Portfolio PAC RIM'!K7</f>
        <v>0</v>
      </c>
      <c r="XM3" t="str">
        <f>'Portfolio PAC RIM'!L7</f>
        <v/>
      </c>
      <c r="XN3">
        <f>'Portfolio PAC RIM'!M7</f>
        <v>0</v>
      </c>
      <c r="XO3" t="str">
        <f>'Portfolio SCT RIM'!C7</f>
        <v>Residential</v>
      </c>
      <c r="XP3">
        <f>'Portfolio SCT RIM'!D7</f>
        <v>0</v>
      </c>
      <c r="XQ3">
        <f>'Portfolio SCT RIM'!E7</f>
        <v>0</v>
      </c>
      <c r="XR3">
        <f>'Portfolio SCT RIM'!F7</f>
        <v>0</v>
      </c>
      <c r="XS3" t="str">
        <f>'Portfolio SCT RIM'!G7</f>
        <v/>
      </c>
      <c r="XT3">
        <f>'Portfolio SCT RIM'!H7</f>
        <v>0</v>
      </c>
      <c r="XU3">
        <f>'Portfolio SCT RIM'!I7</f>
        <v>0</v>
      </c>
      <c r="XV3">
        <f>'Portfolio SCT RIM'!J7</f>
        <v>0</v>
      </c>
      <c r="XW3">
        <f>'Portfolio SCT RIM'!K7</f>
        <v>0</v>
      </c>
      <c r="XX3" t="str">
        <f>'Portfolio SCT RIM'!L7</f>
        <v/>
      </c>
      <c r="XY3">
        <f>'Portfolio SCT RIM'!M7</f>
        <v>0</v>
      </c>
      <c r="XZ3" t="str">
        <f>'Portfolio Other TRC'!C7</f>
        <v>Residential</v>
      </c>
      <c r="YA3">
        <f>'Portfolio Other TRC'!D7</f>
        <v>0</v>
      </c>
      <c r="YB3">
        <f>'Portfolio Other TRC'!E7</f>
        <v>0</v>
      </c>
      <c r="YC3">
        <f>'Portfolio Other TRC'!F7</f>
        <v>0</v>
      </c>
      <c r="YD3" t="str">
        <f>'Portfolio Other TRC'!G7</f>
        <v/>
      </c>
      <c r="YE3">
        <f>'Portfolio Other TRC'!H7</f>
        <v>0</v>
      </c>
      <c r="YF3">
        <f>'Portfolio Other TRC'!I7</f>
        <v>0</v>
      </c>
      <c r="YG3">
        <f>'Portfolio Other TRC'!J7</f>
        <v>0</v>
      </c>
      <c r="YH3">
        <f>'Portfolio Other TRC'!K7</f>
        <v>0</v>
      </c>
      <c r="YI3" t="str">
        <f>'Portfolio Other TRC'!L7</f>
        <v/>
      </c>
      <c r="YJ3">
        <f>'Portfolio Other TRC'!M7</f>
        <v>0</v>
      </c>
      <c r="YK3">
        <f>'Portfolio Other TRC'!N7</f>
        <v>0</v>
      </c>
      <c r="YL3">
        <f>'Portfolio Other TRC'!O7</f>
        <v>0</v>
      </c>
      <c r="YM3">
        <f>'Portfolio Other TRC'!P7</f>
        <v>0</v>
      </c>
      <c r="YN3" t="str">
        <f>'Portfolio Other TRC'!Q7</f>
        <v/>
      </c>
      <c r="YO3">
        <f>'Portfolio Other TRC'!R7</f>
        <v>0</v>
      </c>
      <c r="YP3" t="str">
        <f>'Portfolio Other SCT'!C7</f>
        <v>Residential</v>
      </c>
      <c r="YQ3">
        <f>'Portfolio Other SCT'!D7</f>
        <v>0</v>
      </c>
      <c r="YR3">
        <f>'Portfolio Other SCT'!E7</f>
        <v>0</v>
      </c>
      <c r="YS3">
        <f>'Portfolio Other SCT'!F7</f>
        <v>0</v>
      </c>
      <c r="YT3" t="str">
        <f>'Portfolio Other SCT'!G7</f>
        <v/>
      </c>
      <c r="YU3">
        <f>'Portfolio Other SCT'!H7</f>
        <v>0</v>
      </c>
      <c r="YV3">
        <f>'Portfolio Other SCT'!I7</f>
        <v>0</v>
      </c>
      <c r="YW3">
        <f>'Portfolio Other SCT'!J7</f>
        <v>0</v>
      </c>
      <c r="YX3">
        <f>'Portfolio Other SCT'!K7</f>
        <v>0</v>
      </c>
      <c r="YY3" t="str">
        <f>'Portfolio Other SCT'!L7</f>
        <v/>
      </c>
      <c r="YZ3">
        <f>'Portfolio Other SCT'!M7</f>
        <v>0</v>
      </c>
      <c r="ZA3">
        <f>'Portfolio Other SCT'!N7</f>
        <v>0</v>
      </c>
      <c r="ZB3">
        <f>'Portfolio Other SCT'!O7</f>
        <v>0</v>
      </c>
      <c r="ZC3">
        <f>'Portfolio Other SCT'!P7</f>
        <v>0</v>
      </c>
      <c r="ZD3" t="str">
        <f>'Portfolio Other SCT'!Q7</f>
        <v/>
      </c>
      <c r="ZE3">
        <f>'Portfolio Other SCT'!R7</f>
        <v>0</v>
      </c>
      <c r="ZF3" t="str">
        <f>'Portfolio Other PAC'!C7</f>
        <v>Residential</v>
      </c>
      <c r="ZG3">
        <f>'Portfolio Other PAC'!D7</f>
        <v>0</v>
      </c>
      <c r="ZH3">
        <f>'Portfolio Other PAC'!E7</f>
        <v>0</v>
      </c>
      <c r="ZI3">
        <f>'Portfolio Other PAC'!F7</f>
        <v>0</v>
      </c>
      <c r="ZJ3" t="str">
        <f>'Portfolio Other PAC'!G7</f>
        <v/>
      </c>
      <c r="ZK3">
        <f>'Portfolio Other PAC'!H7</f>
        <v>0</v>
      </c>
      <c r="ZL3">
        <f>'Portfolio Other PAC'!I7</f>
        <v>0</v>
      </c>
      <c r="ZM3">
        <f>'Portfolio Other PAC'!J7</f>
        <v>0</v>
      </c>
      <c r="ZN3">
        <f>'Portfolio Other PAC'!K7</f>
        <v>0</v>
      </c>
      <c r="ZO3" t="str">
        <f>'Portfolio Other PAC'!L7</f>
        <v/>
      </c>
      <c r="ZP3">
        <f>'Portfolio Other PAC'!M7</f>
        <v>0</v>
      </c>
      <c r="ZQ3">
        <f>'Portfolio Other PAC'!N7</f>
        <v>0</v>
      </c>
      <c r="ZR3">
        <f>'Portfolio Other PAC'!O7</f>
        <v>0</v>
      </c>
      <c r="ZS3">
        <f>'Portfolio Other PAC'!P7</f>
        <v>0</v>
      </c>
      <c r="ZT3" t="str">
        <f>'Portfolio Other PAC'!Q7</f>
        <v/>
      </c>
      <c r="ZU3">
        <f>'Portfolio Other PAC'!R7</f>
        <v>0</v>
      </c>
      <c r="ZV3" t="str">
        <f>'Portfolio Other RIM'!C7</f>
        <v>Residential</v>
      </c>
      <c r="ZW3">
        <f>'Portfolio Other RIM'!D7</f>
        <v>0</v>
      </c>
      <c r="ZX3">
        <f>'Portfolio Other RIM'!E7</f>
        <v>0</v>
      </c>
      <c r="ZY3">
        <f>'Portfolio Other RIM'!F7</f>
        <v>0</v>
      </c>
      <c r="ZZ3" t="str">
        <f>'Portfolio Other RIM'!G7</f>
        <v/>
      </c>
      <c r="AAA3">
        <f>'Portfolio Other RIM'!H7</f>
        <v>0</v>
      </c>
      <c r="AAB3">
        <f>'Portfolio Other RIM'!I7</f>
        <v>0</v>
      </c>
      <c r="AAC3">
        <f>'Portfolio Other RIM'!J7</f>
        <v>0</v>
      </c>
      <c r="AAD3">
        <f>'Portfolio Other RIM'!K7</f>
        <v>0</v>
      </c>
      <c r="AAE3" t="str">
        <f>'Portfolio Other RIM'!L7</f>
        <v/>
      </c>
      <c r="AAF3">
        <f>'Portfolio Other RIM'!M7</f>
        <v>0</v>
      </c>
      <c r="AAG3">
        <f>'Portfolio Other RIM'!N7</f>
        <v>0</v>
      </c>
      <c r="AAH3">
        <f>'Portfolio Other RIM'!O7</f>
        <v>0</v>
      </c>
      <c r="AAI3">
        <f>'Portfolio Other RIM'!P7</f>
        <v>0</v>
      </c>
      <c r="AAJ3" t="str">
        <f>'Portfolio Other RIM'!Q7</f>
        <v/>
      </c>
      <c r="AAK3">
        <f>'Portfolio Other RIM'!R7</f>
        <v>0</v>
      </c>
      <c r="AAL3" t="str">
        <f>'Key Assumptions'!C6</f>
        <v>Utility Discount Rate</v>
      </c>
      <c r="AAM3" t="str">
        <f>'Key Assumptions'!C7</f>
        <v>TRC/Societal Discount Rate</v>
      </c>
      <c r="AAN3" t="str">
        <f>'Key Assumptions'!C8</f>
        <v>Participant Discount Rate</v>
      </c>
      <c r="AAO3">
        <f>'Key Assumptions'!C11</f>
        <v>0</v>
      </c>
      <c r="AAP3" t="str">
        <f>'Key Assumptions'!C19</f>
        <v>Non-Energy Benefits to Participants</v>
      </c>
      <c r="AAQ3">
        <f>'Key Assumptions'!D19</f>
        <v>0</v>
      </c>
      <c r="AAR3">
        <f>'Key Assumptions'!E19</f>
        <v>0</v>
      </c>
      <c r="AAS3">
        <f>'Key Assumptions'!F19</f>
        <v>0</v>
      </c>
      <c r="AAT3">
        <f>'Key Assumptions'!C37</f>
        <v>0</v>
      </c>
      <c r="AAU3" t="str">
        <f>'Key Assumptions'!C40</f>
        <v>Line Energy Losses, All Sectors</v>
      </c>
      <c r="AAV3">
        <f>'Key Assumptions'!D40</f>
        <v>0</v>
      </c>
      <c r="AAW3" t="str">
        <f>'Key Assumptions'!C46</f>
        <v>Line Demand Losses, All Sectors</v>
      </c>
      <c r="AAX3">
        <f>'Key Assumptions'!D46</f>
        <v>0</v>
      </c>
      <c r="AAY3">
        <f>'Key Assumptions'!C52</f>
        <v>0</v>
      </c>
      <c r="AAZ3">
        <f>'EE Finance'!C6</f>
        <v>0</v>
      </c>
      <c r="ABA3">
        <f>'EE Finance'!D8</f>
        <v>0</v>
      </c>
      <c r="ABB3">
        <f>'EE Finance'!D10</f>
        <v>0</v>
      </c>
      <c r="ABC3" t="str">
        <f>'EE Finance'!G10</f>
        <v>Yes</v>
      </c>
      <c r="ABD3" t="str">
        <f>'EE Finance'!D16</f>
        <v>Average interest rate</v>
      </c>
      <c r="ABE3" t="str">
        <f>'EE Finance'!D18</f>
        <v>Which financial instrument(s) do you use?</v>
      </c>
      <c r="ABF3" t="str">
        <f>'EE Finance'!D18</f>
        <v>Which financial instrument(s) do you use?</v>
      </c>
      <c r="ABG3" t="str">
        <f>'EE Finance'!D24</f>
        <v># of loans</v>
      </c>
      <c r="ABH3" t="str">
        <f>'EE Finance'!D26</f>
        <v>Which credit enhancement(s) do you use?</v>
      </c>
      <c r="ABI3" t="str">
        <f>'EE Finance'!E26</f>
        <v>Used/Not used</v>
      </c>
      <c r="ABJ3" t="str">
        <f>'EE Finance'!F26</f>
        <v>Size ($)</v>
      </c>
      <c r="ABK3" t="str">
        <f>'EE Finance'!D33</f>
        <v>Total loan volume ($)</v>
      </c>
      <c r="ABL3" t="str">
        <f>'EE Finance'!D34</f>
        <v>Loan capital % from:</v>
      </c>
      <c r="ABM3" t="str">
        <f>'EE Finance'!D34</f>
        <v>Loan capital % from:</v>
      </c>
      <c r="ABN3" t="str">
        <f>'EE Finance'!D41</f>
        <v>Expenses ($)</v>
      </c>
      <c r="ABO3" t="str">
        <f>'EE Finance'!D41</f>
        <v>Expenses ($)</v>
      </c>
      <c r="ABP3" t="str">
        <f>'EE Finance'!I16</f>
        <v>Average interest rate</v>
      </c>
      <c r="ABQ3" t="str">
        <f>'EE Finance'!I18</f>
        <v>Which financial instrument(s) do you use?</v>
      </c>
      <c r="ABR3" t="str">
        <f>'EE Finance'!I18</f>
        <v>Which financial instrument(s) do you use?</v>
      </c>
      <c r="ABS3" t="str">
        <f>'EE Finance'!I24</f>
        <v># of loans</v>
      </c>
      <c r="ABT3" t="str">
        <f>'EE Finance'!I26</f>
        <v>Which credit enhancement(s) do you use?</v>
      </c>
      <c r="ABU3" t="str">
        <f>'EE Finance'!J26</f>
        <v>Used/Not used</v>
      </c>
      <c r="ABV3" t="str">
        <f>'EE Finance'!K26</f>
        <v>Size ($)</v>
      </c>
      <c r="ABW3" t="str">
        <f>'EE Finance'!I33</f>
        <v>Total loan volume ($)</v>
      </c>
      <c r="ABX3" t="str">
        <f>'EE Finance'!I34</f>
        <v>Loan capital % from:</v>
      </c>
      <c r="ABY3" t="str">
        <f>'EE Finance'!I34</f>
        <v>Loan capital % from:</v>
      </c>
      <c r="ABZ3" t="str">
        <f>'EE Finance'!I41</f>
        <v>Expenses ($)</v>
      </c>
      <c r="ACA3" t="str">
        <f>'EE Finance'!I41</f>
        <v>Expenses ($)</v>
      </c>
      <c r="ACB3" t="str">
        <f>'EE Finance'!C47</f>
        <v>Do ratepayer funds support a Green Bank?</v>
      </c>
      <c r="ACC3">
        <f>'EE Finance'!C49</f>
        <v>0</v>
      </c>
      <c r="ACD3" t="str">
        <f>'Perf. Incentives'!C6</f>
        <v>Shared Savings Mechanism</v>
      </c>
      <c r="ACE3">
        <f>'Perf. Incentives'!D6</f>
        <v>0</v>
      </c>
      <c r="ACF3" t="str">
        <f>'Perf. Incentives'!C13</f>
        <v>Claimed PA Incentive ($):</v>
      </c>
      <c r="ACG3">
        <f>'Perf. Incentives'!D13</f>
        <v>0</v>
      </c>
      <c r="ACH3">
        <f>'Perf. Incentives'!D16</f>
        <v>0</v>
      </c>
      <c r="ACI3">
        <f>'Perf. Incentives'!C18</f>
        <v>0</v>
      </c>
    </row>
    <row r="4" spans="1:763">
      <c r="A4" t="str">
        <f>'Main Menu'!F10</f>
        <v>Program year definition</v>
      </c>
      <c r="B4">
        <f>'Main Menu'!G10</f>
        <v>0</v>
      </c>
      <c r="J4" s="1080" t="s">
        <v>310</v>
      </c>
      <c r="K4" s="1081" t="s">
        <v>311</v>
      </c>
      <c r="L4" s="1080">
        <f>'Main Menu'!AY23</f>
        <v>2</v>
      </c>
      <c r="M4" s="1080">
        <f t="shared" ref="M4:M16" si="0">L4</f>
        <v>2</v>
      </c>
      <c r="N4" s="1079" t="str">
        <f>Notes!A30</f>
        <v>Other notes</v>
      </c>
      <c r="O4" s="1052">
        <f>Notes!A31</f>
        <v>0</v>
      </c>
      <c r="P4" s="1051">
        <f>'Program Descriptions'!B6</f>
        <v>2</v>
      </c>
      <c r="Q4" s="1051" t="str">
        <f>'Program Descriptions'!C6</f>
        <v>Residential Whole Home Retrofit</v>
      </c>
      <c r="R4" s="1051" t="str">
        <f>'Program Descriptions'!D6</f>
        <v>Residential</v>
      </c>
      <c r="S4" s="1051" t="str">
        <f>'Program Descriptions'!E6</f>
        <v>Res: Whole Home/Retrofit</v>
      </c>
      <c r="T4" s="1051" t="str">
        <f>'Program Descriptions'!F6</f>
        <v>Existing conditions</v>
      </c>
      <c r="U4" s="1051">
        <f>'Program Descriptions'!G6</f>
        <v>0</v>
      </c>
      <c r="V4" s="1051" t="str">
        <f>'Program Descriptions'!H6</f>
        <v>No</v>
      </c>
      <c r="W4" s="1051">
        <f>'Program Descriptions'!I6</f>
        <v>0</v>
      </c>
      <c r="X4" s="1051">
        <f>'Program Narrative'!B6</f>
        <v>2</v>
      </c>
      <c r="Y4" s="1051" t="str">
        <f>'Program Narrative'!C6</f>
        <v>Residential Whole Home Retrofit</v>
      </c>
      <c r="Z4" s="1051" t="str">
        <f>'Program Narrative'!D6</f>
        <v>X</v>
      </c>
      <c r="AA4" s="1051">
        <f>'Program Narrative'!E6</f>
        <v>0</v>
      </c>
      <c r="AB4" s="1051">
        <f>'Prior Years'!B6</f>
        <v>2</v>
      </c>
      <c r="AC4" s="1051" t="str">
        <f>'Prior Years'!C6</f>
        <v>Residential Whole Home Retrofit</v>
      </c>
      <c r="AD4" s="1051">
        <f>'Prior Years'!D6</f>
        <v>0</v>
      </c>
      <c r="AE4" s="1051">
        <f>'Prior Years'!E6</f>
        <v>0</v>
      </c>
      <c r="AF4" s="1051">
        <f>'Prior Years'!F6</f>
        <v>0</v>
      </c>
      <c r="AG4" s="1051">
        <f>'Prior Years'!G6</f>
        <v>0</v>
      </c>
      <c r="AH4" s="1051">
        <f>'Prior Years'!H6</f>
        <v>0</v>
      </c>
      <c r="AI4" s="1051">
        <f>'Prior Years'!B41</f>
        <v>2</v>
      </c>
      <c r="AJ4" s="1051" t="str">
        <f>'Prior Years'!C41</f>
        <v>Residential Whole Home Retrofit</v>
      </c>
      <c r="AK4" s="1051">
        <f>'Prior Years'!D41</f>
        <v>0</v>
      </c>
      <c r="AL4" s="1051">
        <f>'Prior Years'!E41</f>
        <v>0</v>
      </c>
      <c r="AM4" s="1051">
        <f>'Prior Years'!F41</f>
        <v>0</v>
      </c>
      <c r="AN4" s="1051">
        <f>'Prior Years'!G41</f>
        <v>0</v>
      </c>
      <c r="AO4" s="1051">
        <f>'Prior Years'!H41</f>
        <v>0</v>
      </c>
      <c r="AP4" s="1051">
        <f>'Prior Years'!I41</f>
        <v>0</v>
      </c>
      <c r="AQ4" s="1051">
        <f>'Prior Years'!J41</f>
        <v>0</v>
      </c>
      <c r="AR4" s="1051">
        <f>'Prior Years'!K41</f>
        <v>0</v>
      </c>
      <c r="AS4" s="1051">
        <f>'Prior Years'!L41</f>
        <v>0</v>
      </c>
      <c r="AT4" s="1051">
        <f>'Prior Years'!M41</f>
        <v>0</v>
      </c>
      <c r="AU4" s="1051">
        <f>'Prior Years'!N41</f>
        <v>0</v>
      </c>
      <c r="AV4" s="1051">
        <f>'Prior Years'!O41</f>
        <v>0</v>
      </c>
      <c r="AW4" s="1051">
        <f>'Prior Years'!B76</f>
        <v>2</v>
      </c>
      <c r="AX4" s="1051" t="str">
        <f>'Prior Years'!C76</f>
        <v>Residential Whole Home Retrofit</v>
      </c>
      <c r="AY4" s="1051">
        <f>'Prior Years'!D76</f>
        <v>0</v>
      </c>
      <c r="AZ4" s="1051">
        <f>'Prior Years'!E76</f>
        <v>0</v>
      </c>
      <c r="BA4" s="1051">
        <f>'Prior Years'!F76</f>
        <v>0</v>
      </c>
      <c r="BB4" s="1051">
        <f>'Prior Years'!G76</f>
        <v>0</v>
      </c>
      <c r="BC4" s="1051">
        <f>'Prior Years'!H76</f>
        <v>0</v>
      </c>
      <c r="BD4" s="1051">
        <f>'Prior Years'!I76</f>
        <v>0</v>
      </c>
      <c r="BE4" s="1051">
        <f>'Prior Years'!J76</f>
        <v>0</v>
      </c>
      <c r="BF4" s="1051">
        <f>'Prior Years'!K76</f>
        <v>0</v>
      </c>
      <c r="BG4" s="1051">
        <f>'Prior Years'!L76</f>
        <v>0</v>
      </c>
      <c r="BH4" s="1051">
        <f>'Prior Years'!M76</f>
        <v>0</v>
      </c>
      <c r="BI4" s="1051">
        <f>'Prior Years'!N76</f>
        <v>0</v>
      </c>
      <c r="BJ4" s="1051">
        <f>'Prior Years'!O76</f>
        <v>0</v>
      </c>
      <c r="BK4" s="1051">
        <f>'Prior Years'!B111</f>
        <v>2</v>
      </c>
      <c r="BL4" s="1051" t="str">
        <f>'Prior Years'!C111</f>
        <v>Residential Whole Home Retrofit</v>
      </c>
      <c r="BM4" s="1051">
        <f>'Prior Years'!D111</f>
        <v>0</v>
      </c>
      <c r="BN4" s="1051">
        <f>'Prior Years'!E111</f>
        <v>0</v>
      </c>
      <c r="BO4" s="1051">
        <f>'Prior Years'!F111</f>
        <v>0</v>
      </c>
      <c r="BP4" s="1051">
        <f>'Prior Years'!G111</f>
        <v>0</v>
      </c>
      <c r="BQ4" s="1051">
        <f>'Prior Years'!H111</f>
        <v>0</v>
      </c>
      <c r="BR4" s="1051">
        <f>'Prior Years'!I111</f>
        <v>0</v>
      </c>
      <c r="BS4" s="1051">
        <f>'Prior Years'!J111</f>
        <v>0</v>
      </c>
      <c r="BT4" s="1051">
        <f>'Prior Years'!K111</f>
        <v>0</v>
      </c>
      <c r="BU4" s="1051">
        <f>'Prior Years'!L111</f>
        <v>0</v>
      </c>
      <c r="BV4" s="1051">
        <f>'Prior Years'!M111</f>
        <v>0</v>
      </c>
      <c r="BW4" s="1051">
        <f>'Prior Years'!N111</f>
        <v>0</v>
      </c>
      <c r="BX4" s="1051">
        <f>'Prior Years'!O111</f>
        <v>0</v>
      </c>
      <c r="BY4" s="1051">
        <f>'Portfolio Statistics'!C7</f>
        <v>2010</v>
      </c>
      <c r="BZ4" s="1051">
        <f>'Portfolio Statistics'!E7</f>
        <v>4500</v>
      </c>
      <c r="CA4" s="1051">
        <f>'Portfolio Statistics'!F7</f>
        <v>200000</v>
      </c>
      <c r="CB4" s="1051">
        <f>'Portfolio Statistics'!G7</f>
        <v>0</v>
      </c>
      <c r="CC4">
        <f>'Portfolio Statistics'!C18</f>
        <v>2010</v>
      </c>
      <c r="CD4">
        <f>'Portfolio Statistics'!E18</f>
        <v>80000</v>
      </c>
      <c r="CE4">
        <f>'Portfolio Statistics'!F18</f>
        <v>75050</v>
      </c>
      <c r="CF4">
        <f>'Portfolio Statistics'!G18</f>
        <v>100</v>
      </c>
      <c r="CG4">
        <f>'Portfolio Statistics'!H18</f>
        <v>90</v>
      </c>
      <c r="CH4">
        <f>'Portfolio Statistics'!I18</f>
        <v>80</v>
      </c>
      <c r="CI4">
        <f>'Portfolio Statistics'!J18</f>
        <v>90</v>
      </c>
      <c r="CJ4">
        <f>'Portfolio Statistics'!K18</f>
        <v>82</v>
      </c>
      <c r="CK4">
        <f>'Portfolio Statistics'!L18</f>
        <v>78</v>
      </c>
      <c r="CL4">
        <f>'Portfolio Statistics'!M18</f>
        <v>0</v>
      </c>
      <c r="CM4">
        <f>'Portfolio Statistics'!N18</f>
        <v>0</v>
      </c>
      <c r="CN4">
        <f>'Portfolio Statistics'!O18</f>
        <v>0</v>
      </c>
      <c r="CO4">
        <f>'Portfolio Statistics'!P18</f>
        <v>0</v>
      </c>
      <c r="CP4">
        <f>'Portfolio Statistics'!Q18</f>
        <v>0</v>
      </c>
      <c r="CQ4">
        <f>'Portfolio Statistics'!R18</f>
        <v>0</v>
      </c>
      <c r="CR4">
        <f>Budgets!B7</f>
        <v>2</v>
      </c>
      <c r="CS4" t="str">
        <f>Budgets!C7</f>
        <v>Residential Whole Home Retrofit</v>
      </c>
      <c r="CT4">
        <f>Budgets!D7</f>
        <v>0</v>
      </c>
      <c r="CU4">
        <f>Budgets!E7</f>
        <v>0</v>
      </c>
      <c r="CV4">
        <f>Budgets!F7</f>
        <v>0</v>
      </c>
      <c r="CW4">
        <f>Budgets!G7</f>
        <v>0</v>
      </c>
      <c r="CX4">
        <f>Budgets!H7</f>
        <v>0</v>
      </c>
      <c r="CY4">
        <f>Budgets!I7</f>
        <v>0</v>
      </c>
      <c r="CZ4">
        <f>Budgets!J7</f>
        <v>0</v>
      </c>
      <c r="DA4">
        <f>Budgets!K7</f>
        <v>0</v>
      </c>
      <c r="DB4">
        <f>Budgets!L7</f>
        <v>0</v>
      </c>
      <c r="DC4">
        <f>Budgets!M7</f>
        <v>0</v>
      </c>
      <c r="DD4">
        <f>Budgets!N7</f>
        <v>0</v>
      </c>
      <c r="DE4">
        <f>Budgets!O7</f>
        <v>0</v>
      </c>
      <c r="DF4">
        <f>Budgets!P7</f>
        <v>0</v>
      </c>
      <c r="DG4">
        <f>Budgets!Q7</f>
        <v>0</v>
      </c>
      <c r="DH4">
        <f>Budgets!R7</f>
        <v>0</v>
      </c>
      <c r="DI4">
        <f>Budgets!S7</f>
        <v>0</v>
      </c>
      <c r="DJ4">
        <f>'Rec1'!C5</f>
        <v>2</v>
      </c>
      <c r="DK4" t="str">
        <f>'Rec1'!D5</f>
        <v>Residential Whole Home Retrofit</v>
      </c>
      <c r="DL4">
        <f>'Rec1'!E5</f>
        <v>0</v>
      </c>
      <c r="DM4">
        <f>'Rec1'!F5</f>
        <v>0</v>
      </c>
      <c r="DN4">
        <f>'Rec1'!G5</f>
        <v>0</v>
      </c>
      <c r="DO4" t="str">
        <f>'Rec1'!H5</f>
        <v>-</v>
      </c>
      <c r="DP4">
        <f>'Rec1'!I5</f>
        <v>0</v>
      </c>
      <c r="DQ4">
        <f>'Planned Savings'!B9</f>
        <v>2</v>
      </c>
      <c r="DR4" t="str">
        <f>'Planned Savings'!C9</f>
        <v>Residential Whole Home Retrofit</v>
      </c>
      <c r="DS4">
        <f>'Planned Savings'!D9</f>
        <v>0</v>
      </c>
      <c r="DT4">
        <f>'Planned Savings'!E9</f>
        <v>0</v>
      </c>
      <c r="DU4">
        <f>'Planned Savings'!F9</f>
        <v>0</v>
      </c>
      <c r="DV4">
        <f>'Planned Savings'!H9</f>
        <v>0</v>
      </c>
      <c r="DW4">
        <f>'Planned Savings'!I9</f>
        <v>0</v>
      </c>
      <c r="DX4">
        <f>'Planned Savings'!J9</f>
        <v>0</v>
      </c>
      <c r="DY4" t="str">
        <f>'Planned Savings'!L9</f>
        <v/>
      </c>
      <c r="DZ4">
        <f>'Planned Savings'!N9</f>
        <v>0</v>
      </c>
      <c r="EA4" t="str">
        <f>'Planned Savings'!O9</f>
        <v/>
      </c>
      <c r="EB4" t="str">
        <f>'Planned Savings'!P9</f>
        <v/>
      </c>
      <c r="EC4">
        <f>'Planned Savings'!R9</f>
        <v>0</v>
      </c>
      <c r="ED4">
        <f>'Planned Savings'!T9</f>
        <v>0</v>
      </c>
      <c r="EE4">
        <f>'Planned Savings'!U9</f>
        <v>0</v>
      </c>
      <c r="EF4">
        <f>'Planned Savings'!V9</f>
        <v>0</v>
      </c>
      <c r="EG4">
        <f>'Planned Savings - No IE'!B9</f>
        <v>2</v>
      </c>
      <c r="EH4" t="str">
        <f>'Planned Savings - No IE'!C9</f>
        <v>Residential Whole Home Retrofit</v>
      </c>
      <c r="EI4">
        <f>'Planned Savings - No IE'!D9</f>
        <v>0</v>
      </c>
      <c r="EJ4">
        <f>'Planned Savings - No IE'!E9</f>
        <v>0</v>
      </c>
      <c r="EK4">
        <f>'Planned Savings - No IE'!F9</f>
        <v>0</v>
      </c>
      <c r="EL4" t="str">
        <f>'Planned Savings - No IE'!H9</f>
        <v/>
      </c>
      <c r="EM4">
        <f>'Planned Savings - No IE'!J9</f>
        <v>0</v>
      </c>
      <c r="EN4">
        <f>'Planned Savings - No IE'!K9</f>
        <v>0</v>
      </c>
      <c r="EO4">
        <f>'Planned Savings - No IE'!L9</f>
        <v>0</v>
      </c>
      <c r="EP4">
        <f>'Planned Savings - No IE'!N9</f>
        <v>0</v>
      </c>
      <c r="EQ4">
        <f>'Planned Savings - No IE'!P9</f>
        <v>0</v>
      </c>
      <c r="ER4">
        <f>'Planned Savings - No IE'!Q9</f>
        <v>0</v>
      </c>
      <c r="ES4">
        <f>'Planned Savings - No IE'!R9</f>
        <v>0</v>
      </c>
      <c r="ET4">
        <f>'Planned Savings - No NTG'!B9</f>
        <v>2</v>
      </c>
      <c r="EU4" t="str">
        <f>'Planned Savings - No NTG'!C9</f>
        <v>Residential Whole Home Retrofit</v>
      </c>
      <c r="EV4">
        <f>'Planned Savings - No NTG'!D9</f>
        <v>0</v>
      </c>
      <c r="EW4">
        <f>'Planned Savings - No NTG'!E9</f>
        <v>0</v>
      </c>
      <c r="EX4">
        <f>'Planned Savings - No NTG'!F9</f>
        <v>0</v>
      </c>
      <c r="EY4">
        <f>'Planned Savings - No NTG'!H9</f>
        <v>0</v>
      </c>
      <c r="EZ4">
        <f>'Planned Savings - No NTG'!I9</f>
        <v>0</v>
      </c>
      <c r="FA4">
        <f>'Planned Savings - No NTG'!J9</f>
        <v>0</v>
      </c>
      <c r="FB4">
        <f>'Planned Savings - No NTG'!L9</f>
        <v>0</v>
      </c>
      <c r="FC4">
        <f>'Planned Savings - No NTG'!N9</f>
        <v>0</v>
      </c>
      <c r="FD4">
        <f>'Planned Savings - No NTG'!O9</f>
        <v>0</v>
      </c>
      <c r="FE4">
        <f>'Planned Savings - No NTG'!P9</f>
        <v>0</v>
      </c>
      <c r="FF4">
        <f>'Planned Savings - No IE No NTG'!B9</f>
        <v>2</v>
      </c>
      <c r="FG4" t="str">
        <f>'Planned Savings - No IE No NTG'!C9</f>
        <v>Residential Whole Home Retrofit</v>
      </c>
      <c r="FH4">
        <f>'Planned Savings - No IE No NTG'!D9</f>
        <v>0</v>
      </c>
      <c r="FI4">
        <f>'Planned Savings - No IE No NTG'!E9</f>
        <v>0</v>
      </c>
      <c r="FJ4">
        <f>'Planned Savings - No IE No NTG'!F9</f>
        <v>0</v>
      </c>
      <c r="FK4">
        <f>'Planned Savings - No IE No NTG'!H9</f>
        <v>0</v>
      </c>
      <c r="FL4">
        <f>'Planned Savings - No IE No NTG'!J9</f>
        <v>0</v>
      </c>
      <c r="FM4">
        <f>'Planned Savings - No IE No NTG'!K9</f>
        <v>0</v>
      </c>
      <c r="FN4">
        <f>'Planned Savings - No IE No NTG'!L9</f>
        <v>0</v>
      </c>
      <c r="FO4">
        <f>'Rec2'!D7</f>
        <v>2</v>
      </c>
      <c r="FP4" t="str">
        <f>'Rec2'!E7</f>
        <v>Residential Whole Home Retrofit</v>
      </c>
      <c r="FQ4">
        <f>'Rec2'!F7</f>
        <v>0</v>
      </c>
      <c r="FR4">
        <f>'Rec2'!G7</f>
        <v>0</v>
      </c>
      <c r="FS4">
        <f>'Rec2'!H7</f>
        <v>0</v>
      </c>
      <c r="FT4" t="str">
        <f>'Rec2'!I7</f>
        <v>-</v>
      </c>
      <c r="FU4">
        <f>'Rec2'!J7</f>
        <v>0</v>
      </c>
      <c r="FV4">
        <f>'Rec2'!K7</f>
        <v>0</v>
      </c>
      <c r="FW4">
        <f>'Rec2'!L7</f>
        <v>0</v>
      </c>
      <c r="FX4" t="str">
        <f>'Rec2'!M7</f>
        <v>-</v>
      </c>
      <c r="FY4">
        <f>'Rec2'!N7</f>
        <v>0</v>
      </c>
      <c r="FZ4">
        <f>'Rec2'!O7</f>
        <v>0</v>
      </c>
      <c r="GA4">
        <f>'Rec2'!P7</f>
        <v>0</v>
      </c>
      <c r="GB4" t="str">
        <f>'Rec2'!Q7</f>
        <v>-</v>
      </c>
      <c r="GC4">
        <f>'Rec2'!R7</f>
        <v>0</v>
      </c>
      <c r="GD4">
        <f>'Rec2'!S7</f>
        <v>0</v>
      </c>
      <c r="GE4">
        <f>'Rec2'!T7</f>
        <v>0</v>
      </c>
      <c r="GF4" t="str">
        <f>'Rec2'!U7</f>
        <v>-</v>
      </c>
      <c r="GG4">
        <f>'Rec2'!V7</f>
        <v>0</v>
      </c>
      <c r="GI4">
        <f>'Planned NTG'!B7</f>
        <v>2</v>
      </c>
      <c r="GJ4" t="str">
        <f>'Planned NTG'!C7</f>
        <v>Residential Whole Home Retrofit</v>
      </c>
      <c r="GK4">
        <f>'Planned NTG'!D7</f>
        <v>0</v>
      </c>
      <c r="GL4">
        <f>'Planned NTG'!F7</f>
        <v>0</v>
      </c>
      <c r="GM4" t="str">
        <f>'Planned NTG'!H7</f>
        <v/>
      </c>
      <c r="GN4">
        <f>'Planned NTG'!J7</f>
        <v>0</v>
      </c>
      <c r="GO4">
        <f>'Planned NTG'!K7</f>
        <v>0</v>
      </c>
      <c r="GP4">
        <f>'Planned NTG'!F39</f>
        <v>0</v>
      </c>
      <c r="GQ4">
        <f>'Actual Expenses'!B6</f>
        <v>0</v>
      </c>
      <c r="GR4" t="str">
        <f>'Actual Expenses'!C6</f>
        <v>Program Administrator</v>
      </c>
      <c r="GS4">
        <f>'Actual Expenses'!D6</f>
        <v>22000</v>
      </c>
      <c r="GT4">
        <f>'Actual Expenses'!E6</f>
        <v>2800</v>
      </c>
      <c r="GU4">
        <f>'Actual Expenses'!F6</f>
        <v>0</v>
      </c>
      <c r="GV4">
        <f>'Actual Expenses'!G6</f>
        <v>24800</v>
      </c>
      <c r="GW4">
        <f>'Actual Expenses'!H6</f>
        <v>8000</v>
      </c>
      <c r="GX4">
        <f>'Actual Expenses'!I6</f>
        <v>5000</v>
      </c>
      <c r="GY4">
        <f>'Actual Expenses'!J6</f>
        <v>800</v>
      </c>
      <c r="GZ4">
        <f>'Actual Expenses'!K6</f>
        <v>6000</v>
      </c>
      <c r="HA4">
        <f>'Actual Expenses'!L6</f>
        <v>19800</v>
      </c>
      <c r="HB4">
        <f>'Actual Expenses'!M6</f>
        <v>4800</v>
      </c>
      <c r="HC4">
        <f>'Actual Expenses'!N6</f>
        <v>7000</v>
      </c>
      <c r="HD4">
        <f>'Actual Expenses'!O6</f>
        <v>30000</v>
      </c>
      <c r="HE4">
        <f>'Actual Expenses'!P6</f>
        <v>20000</v>
      </c>
      <c r="HF4">
        <f>'Actual Expenses'!Q6</f>
        <v>50000</v>
      </c>
      <c r="HG4">
        <f>'Actual Expenses'!R6</f>
        <v>50000</v>
      </c>
      <c r="HH4">
        <f>'Actual Expenses'!S6</f>
        <v>0</v>
      </c>
      <c r="HI4">
        <f>'Actual Expenses'!T6</f>
        <v>106400</v>
      </c>
      <c r="HJ4">
        <f>'Actual Expenses'!U6</f>
        <v>156400</v>
      </c>
      <c r="HK4">
        <f>'Actual Expenses'!V6</f>
        <v>0</v>
      </c>
      <c r="HL4">
        <f>'Actual Expenses'!W6</f>
        <v>106400</v>
      </c>
      <c r="HM4">
        <f>'Actual Expenses'!X6</f>
        <v>0</v>
      </c>
      <c r="HN4">
        <f>'Rec3'!C5</f>
        <v>2</v>
      </c>
      <c r="HO4" t="str">
        <f>'Rec3'!D5</f>
        <v>Residential Whole Home Retrofit</v>
      </c>
      <c r="HP4">
        <f ca="1">'Rec3'!E5</f>
        <v>215600</v>
      </c>
      <c r="HQ4">
        <f>'Rec3'!F5</f>
        <v>0</v>
      </c>
      <c r="HR4">
        <f ca="1">'Rec3'!G5</f>
        <v>215600</v>
      </c>
      <c r="HS4">
        <f>'Rec3'!H5</f>
        <v>0</v>
      </c>
      <c r="HT4">
        <f>'Claimed Savings'!B9</f>
        <v>2</v>
      </c>
      <c r="HU4" t="str">
        <f>'Claimed Savings'!C9</f>
        <v>Residential Whole Home Retrofit</v>
      </c>
      <c r="HV4">
        <f>'Claimed Savings'!D9</f>
        <v>0</v>
      </c>
      <c r="HW4">
        <f>'Claimed Savings'!E9</f>
        <v>0</v>
      </c>
      <c r="HX4">
        <f>'Claimed Savings'!F9</f>
        <v>0</v>
      </c>
      <c r="HY4">
        <f>'Claimed Savings'!H9</f>
        <v>0</v>
      </c>
      <c r="HZ4">
        <f>'Claimed Savings'!I9</f>
        <v>0</v>
      </c>
      <c r="IA4">
        <f>'Claimed Savings'!J9</f>
        <v>0</v>
      </c>
      <c r="IB4">
        <f>'Claimed Savings'!L9</f>
        <v>0.8</v>
      </c>
      <c r="IC4">
        <f>'Claimed Savings'!N9</f>
        <v>0</v>
      </c>
      <c r="ID4" t="str">
        <f>'Claimed Savings'!O9</f>
        <v/>
      </c>
      <c r="IE4" t="str">
        <f>'Claimed Savings'!P9</f>
        <v/>
      </c>
      <c r="IF4">
        <f>'Claimed Savings'!R9</f>
        <v>0</v>
      </c>
      <c r="IG4">
        <f>'Claimed Savings'!T9</f>
        <v>0</v>
      </c>
      <c r="IH4">
        <f>'Claimed Savings'!U9</f>
        <v>0</v>
      </c>
      <c r="II4">
        <f>'Claimed Savings'!V9</f>
        <v>0</v>
      </c>
      <c r="IJ4">
        <f>'Claimed Savings - No IE'!B9</f>
        <v>2</v>
      </c>
      <c r="IK4" t="str">
        <f>'Claimed Savings - No IE'!C9</f>
        <v>Residential Whole Home Retrofit</v>
      </c>
      <c r="IL4">
        <f>'Claimed Savings - No IE'!D9</f>
        <v>18</v>
      </c>
      <c r="IM4">
        <f>'Claimed Savings - No IE'!E9</f>
        <v>15</v>
      </c>
      <c r="IN4">
        <f>'Claimed Savings - No IE'!F9</f>
        <v>2432</v>
      </c>
      <c r="IO4">
        <f>'Claimed Savings - No IE'!H9</f>
        <v>0.8</v>
      </c>
      <c r="IP4">
        <f>'Claimed Savings - No IE'!J9</f>
        <v>14.4</v>
      </c>
      <c r="IQ4">
        <f>'Claimed Savings - No IE'!K9</f>
        <v>12</v>
      </c>
      <c r="IR4">
        <f>'Claimed Savings - No IE'!L9</f>
        <v>1945.6000000000001</v>
      </c>
      <c r="IS4">
        <f>'Claimed Savings - No IE'!N9</f>
        <v>9</v>
      </c>
      <c r="IT4">
        <f>'Claimed Savings - No IE'!P9</f>
        <v>400</v>
      </c>
      <c r="IU4">
        <f>'Claimed Savings - No IE'!Q9</f>
        <v>8800</v>
      </c>
      <c r="IV4" t="str">
        <f>'Claimed Savings - No IE'!R9</f>
        <v>Homes</v>
      </c>
      <c r="IW4">
        <f>'Claimed Savings - No NTG'!B9</f>
        <v>2</v>
      </c>
      <c r="IX4" t="str">
        <f>'Claimed Savings - No NTG'!C9</f>
        <v>Residential Whole Home Retrofit</v>
      </c>
      <c r="IY4">
        <f>'Claimed Savings - No NTG'!D9</f>
        <v>0</v>
      </c>
      <c r="IZ4">
        <f>'Claimed Savings - No NTG'!E9</f>
        <v>0</v>
      </c>
      <c r="JA4">
        <f>'Claimed Savings - No NTG'!F9</f>
        <v>0</v>
      </c>
      <c r="JB4">
        <f>'Claimed Savings - No NTG'!H9</f>
        <v>0</v>
      </c>
      <c r="JC4">
        <f>'Claimed Savings - No NTG'!I9</f>
        <v>0</v>
      </c>
      <c r="JD4">
        <f>'Claimed Savings - No NTG'!J9</f>
        <v>0</v>
      </c>
      <c r="JE4">
        <f>'Claimed Savings - No NTG'!L9</f>
        <v>0</v>
      </c>
      <c r="JF4">
        <f>'Claimed Savings - No NTG'!N9</f>
        <v>0</v>
      </c>
      <c r="JG4">
        <f>'Claimed Savings - No NTG'!O9</f>
        <v>0</v>
      </c>
      <c r="JH4">
        <f>'Claimed Savings - No NTG'!P9</f>
        <v>0</v>
      </c>
      <c r="JI4">
        <f>'Claimed Savings - No IE No NTG'!B9</f>
        <v>2</v>
      </c>
      <c r="JJ4" t="str">
        <f>'Claimed Savings - No IE No NTG'!C9</f>
        <v>Residential Whole Home Retrofit</v>
      </c>
      <c r="JK4">
        <f>'Claimed Savings - No IE No NTG'!D9</f>
        <v>0</v>
      </c>
      <c r="JL4">
        <f>'Claimed Savings - No IE No NTG'!E9</f>
        <v>0</v>
      </c>
      <c r="JM4">
        <f>'Claimed Savings - No IE No NTG'!F9</f>
        <v>0</v>
      </c>
      <c r="JN4">
        <f>'Claimed Savings - No IE No NTG'!H9</f>
        <v>0</v>
      </c>
      <c r="JO4">
        <f>'Claimed Savings - No IE No NTG'!J9</f>
        <v>0</v>
      </c>
      <c r="JP4">
        <f>'Claimed Savings - No IE No NTG'!K9</f>
        <v>0</v>
      </c>
      <c r="JQ4">
        <f>'Claimed Savings - No IE No NTG'!L9</f>
        <v>0</v>
      </c>
      <c r="JS4">
        <f>'Claimed NTG'!C7</f>
        <v>2</v>
      </c>
      <c r="JT4" t="str">
        <f>'Claimed NTG'!D7</f>
        <v>Residential Whole Home Retrofit</v>
      </c>
      <c r="JU4">
        <f>'Claimed NTG'!E7</f>
        <v>0</v>
      </c>
      <c r="JV4">
        <f>'Claimed NTG'!G7</f>
        <v>0.8</v>
      </c>
      <c r="JW4" t="str">
        <f>'Claimed NTG'!I7</f>
        <v/>
      </c>
      <c r="JX4">
        <f>'Claimed NTG'!K7</f>
        <v>0</v>
      </c>
      <c r="JY4">
        <f>'Claimed NTG'!L7</f>
        <v>0</v>
      </c>
      <c r="JZ4">
        <f>'Claimed NTG'!M7</f>
        <v>0</v>
      </c>
      <c r="KA4">
        <f>'Claimed NTG'!I39</f>
        <v>2</v>
      </c>
      <c r="KB4">
        <f>'Claimed NTG'!J39</f>
        <v>0</v>
      </c>
      <c r="KC4">
        <f>'Evaluated Savings'!B9</f>
        <v>2</v>
      </c>
      <c r="KD4" t="str">
        <f>'Evaluated Savings'!C9</f>
        <v>Residential Whole Home Retrofit</v>
      </c>
      <c r="KE4">
        <f>'Evaluated Savings'!D9</f>
        <v>0</v>
      </c>
      <c r="KF4">
        <f>'Evaluated Savings'!E9</f>
        <v>0</v>
      </c>
      <c r="KG4">
        <f>'Evaluated Savings'!F9</f>
        <v>0</v>
      </c>
      <c r="KH4">
        <f>'Evaluated Savings'!H9</f>
        <v>0</v>
      </c>
      <c r="KI4">
        <f>'Evaluated Savings'!I9</f>
        <v>0</v>
      </c>
      <c r="KJ4">
        <f>'Evaluated Savings'!J9</f>
        <v>0</v>
      </c>
      <c r="KK4" t="str">
        <f>'Evaluated Savings'!L9</f>
        <v/>
      </c>
      <c r="KL4">
        <f>'Evaluated Savings'!N9</f>
        <v>0</v>
      </c>
      <c r="KM4" t="str">
        <f>'Evaluated Savings'!O9</f>
        <v/>
      </c>
      <c r="KN4" t="str">
        <f>'Evaluated Savings'!P9</f>
        <v/>
      </c>
      <c r="KO4">
        <f>'Evaluated Savings'!R9</f>
        <v>0</v>
      </c>
      <c r="KP4">
        <f>'Evaluated Savings'!T9</f>
        <v>0</v>
      </c>
      <c r="KQ4">
        <f>'Evaluated Savings'!U9</f>
        <v>0</v>
      </c>
      <c r="KR4">
        <f>'Evaluated Savings'!V9</f>
        <v>0</v>
      </c>
      <c r="KT4">
        <f>'Evaluated Savings - No IE'!B9</f>
        <v>2</v>
      </c>
      <c r="KU4" t="str">
        <f>'Evaluated Savings - No IE'!C9</f>
        <v>Residential Whole Home Retrofit</v>
      </c>
      <c r="KV4">
        <f>'Evaluated Savings - No IE'!D9</f>
        <v>0</v>
      </c>
      <c r="KW4">
        <f>'Evaluated Savings - No IE'!E9</f>
        <v>0</v>
      </c>
      <c r="KX4">
        <f>'Evaluated Savings - No IE'!F9</f>
        <v>0</v>
      </c>
      <c r="KY4" t="str">
        <f>'Evaluated Savings - No IE'!H9</f>
        <v/>
      </c>
      <c r="KZ4">
        <f>'Evaluated Savings - No IE'!J9</f>
        <v>0</v>
      </c>
      <c r="LA4">
        <f>'Evaluated Savings - No IE'!K9</f>
        <v>0</v>
      </c>
      <c r="LB4">
        <f>'Evaluated Savings - No IE'!L9</f>
        <v>0</v>
      </c>
      <c r="LC4">
        <f>'Evaluated Savings - No IE'!N9</f>
        <v>0</v>
      </c>
      <c r="LD4">
        <f>'Evaluated Savings - No IE'!P9</f>
        <v>0</v>
      </c>
      <c r="LE4">
        <f>'Evaluated Savings - No IE'!Q9</f>
        <v>0</v>
      </c>
      <c r="LF4">
        <f>'Evaluated Savings - No IE'!R9</f>
        <v>0</v>
      </c>
      <c r="LH4">
        <f>'Evaluated Savings - No NTG'!B8</f>
        <v>2</v>
      </c>
      <c r="LI4" t="str">
        <f>'Evaluated Savings - No NTG'!C8</f>
        <v>Residential Whole Home Retrofit</v>
      </c>
      <c r="LJ4">
        <f>'Evaluated Savings - No NTG'!D8</f>
        <v>0</v>
      </c>
      <c r="LK4">
        <f>'Evaluated Savings - No NTG'!E8</f>
        <v>0</v>
      </c>
      <c r="LL4">
        <f>'Evaluated Savings - No NTG'!F8</f>
        <v>0</v>
      </c>
      <c r="LM4">
        <f>'Evaluated Savings - No NTG'!H8</f>
        <v>0</v>
      </c>
      <c r="LN4">
        <f>'Evaluated Savings - No NTG'!I8</f>
        <v>0</v>
      </c>
      <c r="LO4">
        <f>'Evaluated Savings - No NTG'!J8</f>
        <v>0</v>
      </c>
      <c r="LP4">
        <f>'Evaluated Savings - No NTG'!L8</f>
        <v>0</v>
      </c>
      <c r="LQ4">
        <f>'Evaluated Savings - No NTG'!N8</f>
        <v>0</v>
      </c>
      <c r="LR4">
        <f>'Evaluated Savings - No NTG'!O8</f>
        <v>0</v>
      </c>
      <c r="LS4">
        <f>'Evaluated Savings - No NTG'!P8</f>
        <v>0</v>
      </c>
      <c r="LU4">
        <f>'Evaluated Savings No IE No NTG'!B9</f>
        <v>2</v>
      </c>
      <c r="LV4" t="str">
        <f>'Evaluated Savings No IE No NTG'!C9</f>
        <v>Residential Whole Home Retrofit</v>
      </c>
      <c r="LW4">
        <f>'Evaluated Savings No IE No NTG'!D9</f>
        <v>0</v>
      </c>
      <c r="LX4">
        <f>'Evaluated Savings No IE No NTG'!E9</f>
        <v>0</v>
      </c>
      <c r="LY4">
        <f>'Evaluated Savings No IE No NTG'!F9</f>
        <v>0</v>
      </c>
      <c r="LZ4">
        <f>'Evaluated Savings No IE No NTG'!H9</f>
        <v>0</v>
      </c>
      <c r="MA4">
        <f>'Evaluated Savings No IE No NTG'!J9</f>
        <v>0</v>
      </c>
      <c r="MB4">
        <f>'Evaluated Savings No IE No NTG'!K9</f>
        <v>0</v>
      </c>
      <c r="MC4">
        <f>'Evaluated Savings No IE No NTG'!L9</f>
        <v>0</v>
      </c>
      <c r="MF4">
        <f>'Evaluated NTG'!B7</f>
        <v>2</v>
      </c>
      <c r="MG4" t="str">
        <f>'Evaluated NTG'!C7</f>
        <v>Residential Whole Home Retrofit</v>
      </c>
      <c r="MH4">
        <f>'Evaluated NTG'!E7</f>
        <v>0</v>
      </c>
      <c r="MI4">
        <f>'Evaluated NTG'!G7</f>
        <v>0</v>
      </c>
      <c r="MJ4" t="str">
        <f>'Evaluated NTG'!I7</f>
        <v/>
      </c>
      <c r="MK4">
        <f>'Evaluated NTG'!K7</f>
        <v>0</v>
      </c>
      <c r="ML4">
        <f>'Evaluated NTG'!L7</f>
        <v>0</v>
      </c>
      <c r="MM4">
        <f>'Evaluated NTG'!M7</f>
        <v>0</v>
      </c>
      <c r="MN4">
        <f>'Evaluated NTG'!E41</f>
        <v>2</v>
      </c>
      <c r="MO4">
        <f>'Evaluated NTG'!F41</f>
        <v>0</v>
      </c>
      <c r="MP4">
        <f>'Program All'!B8</f>
        <v>2</v>
      </c>
      <c r="MQ4" t="str">
        <f>'Program All'!C8</f>
        <v>Residential Whole Home Retrofit</v>
      </c>
      <c r="MR4">
        <f>'Program All'!D8</f>
        <v>0</v>
      </c>
      <c r="MS4">
        <f>'Program All'!E8</f>
        <v>0</v>
      </c>
      <c r="MT4">
        <f>'Program All'!F8</f>
        <v>0</v>
      </c>
      <c r="MU4" t="str">
        <f>'Program All'!G8</f>
        <v/>
      </c>
      <c r="MV4">
        <f>'Program All'!H8</f>
        <v>0</v>
      </c>
      <c r="MW4">
        <f>'Program All'!I8</f>
        <v>0</v>
      </c>
      <c r="MX4">
        <f>'Program All'!J8</f>
        <v>0</v>
      </c>
      <c r="MY4">
        <f>'Program All'!K8</f>
        <v>0</v>
      </c>
      <c r="MZ4" t="str">
        <f>'Program All'!L8</f>
        <v/>
      </c>
      <c r="NA4">
        <f>'Program All'!M8</f>
        <v>0</v>
      </c>
      <c r="NB4">
        <f>'Program All'!N8</f>
        <v>0</v>
      </c>
      <c r="NC4">
        <f>'Program All'!O8</f>
        <v>0</v>
      </c>
      <c r="ND4">
        <f>'Program All'!P8</f>
        <v>0</v>
      </c>
      <c r="NE4" t="str">
        <f>'Program All'!Q8</f>
        <v/>
      </c>
      <c r="NF4">
        <f>'Program All'!R8</f>
        <v>0</v>
      </c>
      <c r="NG4">
        <f>'Program All'!S8</f>
        <v>0</v>
      </c>
      <c r="NH4">
        <f>'Program All'!T8</f>
        <v>0</v>
      </c>
      <c r="NI4">
        <f>'Program All'!U8</f>
        <v>0</v>
      </c>
      <c r="NJ4" t="str">
        <f>'Program All'!V8</f>
        <v/>
      </c>
      <c r="NK4">
        <f>'Program All'!W8</f>
        <v>0</v>
      </c>
      <c r="NL4">
        <f>'Program TRC'!B8</f>
        <v>2</v>
      </c>
      <c r="NM4" t="str">
        <f>'Program TRC'!C8</f>
        <v>Residential Whole Home Retrofit</v>
      </c>
      <c r="NN4">
        <f>'Program TRC'!D8</f>
        <v>0</v>
      </c>
      <c r="NO4">
        <f>'Program TRC'!E8</f>
        <v>0</v>
      </c>
      <c r="NP4">
        <f>'Program TRC'!F8</f>
        <v>0</v>
      </c>
      <c r="NQ4" t="str">
        <f>'Program TRC'!G8</f>
        <v/>
      </c>
      <c r="NR4">
        <f>'Program TRC'!H8</f>
        <v>0</v>
      </c>
      <c r="NS4">
        <f>'Program PAC'!B8</f>
        <v>2</v>
      </c>
      <c r="NT4" t="str">
        <f>'Program PAC'!C8</f>
        <v>Residential Whole Home Retrofit</v>
      </c>
      <c r="NU4">
        <f>'Program PAC'!D8</f>
        <v>0</v>
      </c>
      <c r="NV4">
        <f>'Program PAC'!E8</f>
        <v>0</v>
      </c>
      <c r="NW4">
        <f>'Program PAC'!F8</f>
        <v>0</v>
      </c>
      <c r="NX4" t="str">
        <f>'Program PAC'!G8</f>
        <v/>
      </c>
      <c r="NY4">
        <f>'Program PAC'!H8</f>
        <v>0</v>
      </c>
      <c r="NZ4">
        <f>'Program SCT'!B8</f>
        <v>2</v>
      </c>
      <c r="OA4" t="str">
        <f>'Program SCT'!C8</f>
        <v>Residential Whole Home Retrofit</v>
      </c>
      <c r="OB4">
        <f>'Program SCT'!D8</f>
        <v>0</v>
      </c>
      <c r="OC4">
        <f>'Program SCT'!E8</f>
        <v>0</v>
      </c>
      <c r="OD4">
        <f>'Program SCT'!F8</f>
        <v>0</v>
      </c>
      <c r="OE4" t="str">
        <f>'Program SCT'!G8</f>
        <v/>
      </c>
      <c r="OF4">
        <f>'Program SCT'!H8</f>
        <v>0</v>
      </c>
      <c r="OG4">
        <f>'Program RIM'!B8</f>
        <v>2</v>
      </c>
      <c r="OH4" t="str">
        <f>'Program RIM'!C8</f>
        <v>Residential Whole Home Retrofit</v>
      </c>
      <c r="OI4">
        <f>'Program RIM'!D8</f>
        <v>0</v>
      </c>
      <c r="OJ4">
        <f>'Program RIM'!E8</f>
        <v>0</v>
      </c>
      <c r="OK4">
        <f>'Program RIM'!F8</f>
        <v>0</v>
      </c>
      <c r="OL4" t="str">
        <f>'Program RIM'!G8</f>
        <v/>
      </c>
      <c r="OM4">
        <f>'Program RIM'!H8</f>
        <v>0</v>
      </c>
      <c r="ON4">
        <f>'Program TRC PAC'!B8</f>
        <v>2</v>
      </c>
      <c r="OO4" t="str">
        <f>'Program TRC PAC'!C8</f>
        <v>Residential Whole Home Retrofit</v>
      </c>
      <c r="OP4">
        <f>'Program TRC PAC'!D8</f>
        <v>0</v>
      </c>
      <c r="OQ4">
        <f>'Program TRC PAC'!E8</f>
        <v>0</v>
      </c>
      <c r="OR4">
        <f>'Program TRC PAC'!F8</f>
        <v>0</v>
      </c>
      <c r="OS4" t="str">
        <f>'Program TRC PAC'!G8</f>
        <v/>
      </c>
      <c r="OT4">
        <f>'Program TRC PAC'!H8</f>
        <v>0</v>
      </c>
      <c r="OU4">
        <f>'Program TRC PAC'!I8</f>
        <v>0</v>
      </c>
      <c r="OV4">
        <f>'Program TRC PAC'!J8</f>
        <v>0</v>
      </c>
      <c r="OW4">
        <f>'Program TRC PAC'!K8</f>
        <v>0</v>
      </c>
      <c r="OX4" t="str">
        <f>'Program TRC PAC'!L8</f>
        <v/>
      </c>
      <c r="OY4">
        <f>'Program TRC PAC'!M8</f>
        <v>0</v>
      </c>
      <c r="OZ4">
        <f>'Program TRC SCT'!B8</f>
        <v>2</v>
      </c>
      <c r="PA4" t="str">
        <f>'Program TRC SCT'!C8</f>
        <v>Residential Whole Home Retrofit</v>
      </c>
      <c r="PB4">
        <f>'Program TRC SCT'!D8</f>
        <v>0</v>
      </c>
      <c r="PC4">
        <f>'Program TRC SCT'!E8</f>
        <v>0</v>
      </c>
      <c r="PD4">
        <f>'Program TRC SCT'!F8</f>
        <v>0</v>
      </c>
      <c r="PE4" t="str">
        <f>'Program TRC SCT'!G8</f>
        <v/>
      </c>
      <c r="PF4">
        <f>'Program TRC SCT'!H8</f>
        <v>0</v>
      </c>
      <c r="PG4">
        <f>'Program TRC SCT'!I8</f>
        <v>0</v>
      </c>
      <c r="PH4">
        <f>'Program TRC SCT'!J8</f>
        <v>0</v>
      </c>
      <c r="PI4">
        <f>'Program TRC SCT'!K8</f>
        <v>0</v>
      </c>
      <c r="PJ4" t="str">
        <f>'Program TRC SCT'!L8</f>
        <v/>
      </c>
      <c r="PK4">
        <f>'Program TRC SCT'!M8</f>
        <v>0</v>
      </c>
      <c r="PL4">
        <f>'Program TRC RIM'!B8</f>
        <v>2</v>
      </c>
      <c r="PM4" t="str">
        <f>'Program TRC RIM'!C8</f>
        <v>Residential Whole Home Retrofit</v>
      </c>
      <c r="PN4">
        <f>'Program TRC RIM'!D8</f>
        <v>0</v>
      </c>
      <c r="PO4">
        <f>'Program TRC RIM'!E8</f>
        <v>0</v>
      </c>
      <c r="PP4">
        <f>'Program TRC RIM'!F8</f>
        <v>0</v>
      </c>
      <c r="PQ4" t="str">
        <f>'Program TRC RIM'!G8</f>
        <v/>
      </c>
      <c r="PR4">
        <f>'Program TRC RIM'!H8</f>
        <v>0</v>
      </c>
      <c r="PS4">
        <f>'Program TRC RIM'!I8</f>
        <v>0</v>
      </c>
      <c r="PT4">
        <f>'Program TRC RIM'!J8</f>
        <v>0</v>
      </c>
      <c r="PU4">
        <f>'Program TRC RIM'!K8</f>
        <v>0</v>
      </c>
      <c r="PV4" t="str">
        <f>'Program TRC RIM'!L8</f>
        <v/>
      </c>
      <c r="PW4">
        <f>'Program TRC RIM'!M8</f>
        <v>0</v>
      </c>
      <c r="PX4">
        <f>'Program PAC SCT'!B8</f>
        <v>2</v>
      </c>
      <c r="PY4" t="str">
        <f>'Program PAC SCT'!C8</f>
        <v>Residential Whole Home Retrofit</v>
      </c>
      <c r="PZ4">
        <f>'Program PAC SCT'!D8</f>
        <v>0</v>
      </c>
      <c r="QA4">
        <f>'Program PAC SCT'!E8</f>
        <v>0</v>
      </c>
      <c r="QB4">
        <f>'Program PAC SCT'!F8</f>
        <v>0</v>
      </c>
      <c r="QC4" t="str">
        <f>'Program PAC SCT'!G8</f>
        <v/>
      </c>
      <c r="QD4">
        <f>'Program PAC SCT'!H8</f>
        <v>0</v>
      </c>
      <c r="QE4">
        <f>'Program PAC SCT'!I8</f>
        <v>0</v>
      </c>
      <c r="QF4">
        <f>'Program PAC SCT'!J8</f>
        <v>0</v>
      </c>
      <c r="QG4">
        <f>'Program PAC SCT'!K8</f>
        <v>0</v>
      </c>
      <c r="QH4" t="str">
        <f>'Program PAC SCT'!L8</f>
        <v/>
      </c>
      <c r="QI4">
        <f>'Program PAC SCT'!M8</f>
        <v>0</v>
      </c>
      <c r="QJ4">
        <f>'Program PAC RIM'!B8</f>
        <v>2</v>
      </c>
      <c r="QK4" t="str">
        <f>'Program PAC RIM'!C8</f>
        <v>Residential Whole Home Retrofit</v>
      </c>
      <c r="QL4">
        <f>'Program PAC RIM'!D8</f>
        <v>0</v>
      </c>
      <c r="QM4">
        <f>'Program PAC RIM'!E8</f>
        <v>0</v>
      </c>
      <c r="QN4">
        <f>'Program PAC RIM'!F8</f>
        <v>0</v>
      </c>
      <c r="QO4" t="str">
        <f>'Program PAC RIM'!G8</f>
        <v/>
      </c>
      <c r="QP4">
        <f>'Program PAC RIM'!H8</f>
        <v>0</v>
      </c>
      <c r="QQ4">
        <f>'Program PAC RIM'!I8</f>
        <v>0</v>
      </c>
      <c r="QR4">
        <f>'Program PAC RIM'!J8</f>
        <v>0</v>
      </c>
      <c r="QS4">
        <f>'Program PAC RIM'!K8</f>
        <v>0</v>
      </c>
      <c r="QT4" t="str">
        <f>'Program PAC RIM'!L8</f>
        <v/>
      </c>
      <c r="QU4">
        <f>'Program PAC RIM'!M8</f>
        <v>0</v>
      </c>
      <c r="QV4">
        <f>'Program SCT RIM'!B8</f>
        <v>2</v>
      </c>
      <c r="QW4" t="str">
        <f>'Program SCT RIM'!C8</f>
        <v>Residential Whole Home Retrofit</v>
      </c>
      <c r="QX4">
        <f>'Program SCT RIM'!D8</f>
        <v>0</v>
      </c>
      <c r="QY4">
        <f>'Program SCT RIM'!E8</f>
        <v>0</v>
      </c>
      <c r="QZ4">
        <f>'Program SCT RIM'!F8</f>
        <v>0</v>
      </c>
      <c r="RA4" t="str">
        <f>'Program SCT RIM'!G8</f>
        <v/>
      </c>
      <c r="RB4">
        <f>'Program SCT RIM'!H8</f>
        <v>0</v>
      </c>
      <c r="RC4">
        <f>'Program SCT RIM'!I8</f>
        <v>0</v>
      </c>
      <c r="RD4">
        <f>'Program SCT RIM'!J8</f>
        <v>0</v>
      </c>
      <c r="RE4">
        <f>'Program SCT RIM'!K8</f>
        <v>0</v>
      </c>
      <c r="RF4" t="str">
        <f>'Program SCT RIM'!L8</f>
        <v/>
      </c>
      <c r="RG4">
        <f>'Program SCT RIM'!M8</f>
        <v>0</v>
      </c>
      <c r="RH4">
        <f>'Program Other TRC'!B8</f>
        <v>2</v>
      </c>
      <c r="RI4" t="str">
        <f>'Program Other TRC'!C8</f>
        <v>Residential Whole Home Retrofit</v>
      </c>
      <c r="RJ4">
        <f>'Program Other TRC'!D8</f>
        <v>0</v>
      </c>
      <c r="RK4">
        <f>'Program Other TRC'!E8</f>
        <v>0</v>
      </c>
      <c r="RL4">
        <f>'Program Other TRC'!F8</f>
        <v>0</v>
      </c>
      <c r="RM4" t="str">
        <f>'Program Other TRC'!G8</f>
        <v/>
      </c>
      <c r="RN4">
        <f>'Program Other TRC'!H8</f>
        <v>0</v>
      </c>
      <c r="RO4">
        <f>'Program Other TRC'!I8</f>
        <v>0</v>
      </c>
      <c r="RP4">
        <f>'Program Other TRC'!J8</f>
        <v>0</v>
      </c>
      <c r="RQ4">
        <f>'Program Other TRC'!K8</f>
        <v>0</v>
      </c>
      <c r="RR4" t="str">
        <f>'Program Other TRC'!L8</f>
        <v/>
      </c>
      <c r="RS4">
        <f>'Program Other TRC'!M8</f>
        <v>0</v>
      </c>
      <c r="RT4">
        <f>'Program Other TRC'!N8</f>
        <v>0</v>
      </c>
      <c r="RU4">
        <f>'Program Other TRC'!O8</f>
        <v>0</v>
      </c>
      <c r="RV4">
        <f>'Program Other TRC'!P8</f>
        <v>0</v>
      </c>
      <c r="RW4" t="str">
        <f>'Program Other TRC'!Q8</f>
        <v/>
      </c>
      <c r="RX4">
        <f>'Program Other TRC'!R8</f>
        <v>0</v>
      </c>
      <c r="RY4">
        <f>'Program Other PAC'!B8</f>
        <v>2</v>
      </c>
      <c r="RZ4" t="str">
        <f>'Program Other PAC'!C8</f>
        <v>Residential Whole Home Retrofit</v>
      </c>
      <c r="SA4">
        <f>'Program Other PAC'!D8</f>
        <v>0</v>
      </c>
      <c r="SB4">
        <f>'Program Other PAC'!E8</f>
        <v>0</v>
      </c>
      <c r="SC4">
        <f>'Program Other PAC'!F8</f>
        <v>0</v>
      </c>
      <c r="SD4" t="str">
        <f>'Program Other PAC'!G8</f>
        <v/>
      </c>
      <c r="SE4">
        <f>'Program Other PAC'!H8</f>
        <v>0</v>
      </c>
      <c r="SF4">
        <f>'Program Other PAC'!I8</f>
        <v>0</v>
      </c>
      <c r="SG4">
        <f>'Program Other PAC'!J8</f>
        <v>0</v>
      </c>
      <c r="SH4">
        <f>'Program Other PAC'!K8</f>
        <v>0</v>
      </c>
      <c r="SI4" t="str">
        <f>'Program Other PAC'!L8</f>
        <v/>
      </c>
      <c r="SJ4">
        <f>'Program Other PAC'!M8</f>
        <v>0</v>
      </c>
      <c r="SK4">
        <f>'Program Other PAC'!N8</f>
        <v>0</v>
      </c>
      <c r="SL4">
        <f>'Program Other PAC'!O8</f>
        <v>0</v>
      </c>
      <c r="SM4">
        <f>'Program Other PAC'!P8</f>
        <v>0</v>
      </c>
      <c r="SN4" t="str">
        <f>'Program Other PAC'!Q8</f>
        <v/>
      </c>
      <c r="SO4">
        <f>'Program Other PAC'!R8</f>
        <v>0</v>
      </c>
      <c r="SP4">
        <f>'Program Other SCT'!B8</f>
        <v>2</v>
      </c>
      <c r="SQ4" t="str">
        <f>'Program Other SCT'!C8</f>
        <v>Residential Whole Home Retrofit</v>
      </c>
      <c r="SR4">
        <f>'Program Other SCT'!D8</f>
        <v>0</v>
      </c>
      <c r="SS4">
        <f>'Program Other SCT'!E8</f>
        <v>0</v>
      </c>
      <c r="ST4">
        <f>'Program Other SCT'!F8</f>
        <v>0</v>
      </c>
      <c r="SU4" t="str">
        <f>'Program Other SCT'!G8</f>
        <v/>
      </c>
      <c r="SV4">
        <f>'Program Other SCT'!H8</f>
        <v>0</v>
      </c>
      <c r="SW4">
        <f>'Program Other SCT'!I8</f>
        <v>0</v>
      </c>
      <c r="SX4">
        <f>'Program Other SCT'!J8</f>
        <v>0</v>
      </c>
      <c r="SY4">
        <f>'Program Other SCT'!K8</f>
        <v>0</v>
      </c>
      <c r="SZ4" t="str">
        <f>'Program Other SCT'!L8</f>
        <v/>
      </c>
      <c r="TA4">
        <f>'Program Other SCT'!M8</f>
        <v>0</v>
      </c>
      <c r="TB4">
        <f>'Program Other SCT'!N8</f>
        <v>0</v>
      </c>
      <c r="TC4">
        <f>'Program Other SCT'!O8</f>
        <v>0</v>
      </c>
      <c r="TD4">
        <f>'Program Other SCT'!P8</f>
        <v>0</v>
      </c>
      <c r="TE4" t="str">
        <f>'Program Other SCT'!Q8</f>
        <v/>
      </c>
      <c r="TF4">
        <f>'Program Other SCT'!R8</f>
        <v>0</v>
      </c>
      <c r="TG4">
        <f>'Program Other RIM'!B8</f>
        <v>2</v>
      </c>
      <c r="TH4" t="str">
        <f>'Program Other RIM'!C8</f>
        <v>Residential Whole Home Retrofit</v>
      </c>
      <c r="TI4">
        <f>'Program Other RIM'!D8</f>
        <v>0</v>
      </c>
      <c r="TJ4">
        <f>'Program Other RIM'!E8</f>
        <v>0</v>
      </c>
      <c r="TK4">
        <f>'Program Other RIM'!F8</f>
        <v>0</v>
      </c>
      <c r="TL4" t="str">
        <f>'Program Other RIM'!G8</f>
        <v/>
      </c>
      <c r="TM4">
        <f>'Program Other RIM'!H8</f>
        <v>0</v>
      </c>
      <c r="TN4">
        <f>'Program Other RIM'!I8</f>
        <v>0</v>
      </c>
      <c r="TO4">
        <f>'Program Other RIM'!J8</f>
        <v>0</v>
      </c>
      <c r="TP4">
        <f>'Program Other RIM'!K8</f>
        <v>0</v>
      </c>
      <c r="TQ4" t="str">
        <f>'Program Other RIM'!L8</f>
        <v/>
      </c>
      <c r="TR4">
        <f>'Program Other RIM'!M8</f>
        <v>0</v>
      </c>
      <c r="TS4">
        <f>'Program Other RIM'!N8</f>
        <v>0</v>
      </c>
      <c r="TT4">
        <f>'Program Other RIM'!O8</f>
        <v>0</v>
      </c>
      <c r="TU4">
        <f>'Program Other RIM'!P8</f>
        <v>0</v>
      </c>
      <c r="TV4" t="str">
        <f>'Program Other RIM'!Q8</f>
        <v/>
      </c>
      <c r="TW4">
        <f>'Program Other RIM'!R8</f>
        <v>0</v>
      </c>
      <c r="TX4" t="str">
        <f>'Portfolio All'!C8</f>
        <v>Low-income</v>
      </c>
      <c r="TY4">
        <f>'Portfolio All'!D8</f>
        <v>0</v>
      </c>
      <c r="TZ4">
        <f>'Portfolio All'!E8</f>
        <v>0</v>
      </c>
      <c r="UA4">
        <f>'Portfolio All'!F8</f>
        <v>0</v>
      </c>
      <c r="UB4" t="str">
        <f>'Portfolio All'!G8</f>
        <v/>
      </c>
      <c r="UC4">
        <f>'Portfolio All'!H8</f>
        <v>0</v>
      </c>
      <c r="UD4">
        <f>'Portfolio All'!I8</f>
        <v>0</v>
      </c>
      <c r="UE4">
        <f>'Portfolio All'!J8</f>
        <v>0</v>
      </c>
      <c r="UF4">
        <f>'Portfolio All'!K8</f>
        <v>0</v>
      </c>
      <c r="UG4" t="str">
        <f>'Portfolio All'!L8</f>
        <v/>
      </c>
      <c r="UH4">
        <f>'Portfolio All'!M8</f>
        <v>0</v>
      </c>
      <c r="UI4">
        <f>'Portfolio All'!N8</f>
        <v>0</v>
      </c>
      <c r="UJ4">
        <f>'Portfolio All'!O8</f>
        <v>0</v>
      </c>
      <c r="UK4">
        <f>'Portfolio All'!P8</f>
        <v>0</v>
      </c>
      <c r="UL4" t="str">
        <f>'Portfolio All'!Q8</f>
        <v/>
      </c>
      <c r="UM4">
        <f>'Portfolio All'!R8</f>
        <v>0</v>
      </c>
      <c r="UN4">
        <f>'Portfolio All'!S8</f>
        <v>0</v>
      </c>
      <c r="UO4">
        <f>'Portfolio All'!T8</f>
        <v>0</v>
      </c>
      <c r="UP4">
        <f>'Portfolio All'!U8</f>
        <v>0</v>
      </c>
      <c r="UQ4" t="str">
        <f>'Portfolio All'!V8</f>
        <v/>
      </c>
      <c r="UR4">
        <f>'Portfolio All'!W8</f>
        <v>0</v>
      </c>
      <c r="US4" t="str">
        <f>'Portfolio TRC'!C8</f>
        <v>Low-income</v>
      </c>
      <c r="UT4">
        <f>'Portfolio TRC'!D8</f>
        <v>0</v>
      </c>
      <c r="UU4">
        <f>'Portfolio TRC'!E8</f>
        <v>0</v>
      </c>
      <c r="UV4">
        <f>'Portfolio TRC'!F8</f>
        <v>0</v>
      </c>
      <c r="UW4" t="str">
        <f>'Portfolio TRC'!G8</f>
        <v/>
      </c>
      <c r="UX4">
        <f>'Portfolio TRC'!H8</f>
        <v>0</v>
      </c>
      <c r="UY4" t="str">
        <f>'Portfolio PAC'!C8</f>
        <v>Low-income</v>
      </c>
      <c r="UZ4">
        <f>'Portfolio PAC'!D8</f>
        <v>0</v>
      </c>
      <c r="VA4">
        <f>'Portfolio PAC'!E8</f>
        <v>0</v>
      </c>
      <c r="VB4">
        <f>'Portfolio PAC'!F8</f>
        <v>0</v>
      </c>
      <c r="VC4" t="str">
        <f>'Portfolio PAC'!G8</f>
        <v/>
      </c>
      <c r="VD4">
        <f>'Portfolio PAC'!H8</f>
        <v>0</v>
      </c>
      <c r="VE4" t="str">
        <f>'Portfolio SCT'!C8</f>
        <v>Low-income</v>
      </c>
      <c r="VF4">
        <f>'Portfolio SCT'!D8</f>
        <v>0</v>
      </c>
      <c r="VG4">
        <f>'Portfolio SCT'!E8</f>
        <v>0</v>
      </c>
      <c r="VH4">
        <f>'Portfolio SCT'!F8</f>
        <v>0</v>
      </c>
      <c r="VI4" t="str">
        <f>'Portfolio SCT'!G8</f>
        <v/>
      </c>
      <c r="VJ4">
        <f>'Portfolio SCT'!H8</f>
        <v>0</v>
      </c>
      <c r="VK4" t="str">
        <f>'Portfolio RIM'!C8</f>
        <v>Low-income</v>
      </c>
      <c r="VL4">
        <f>'Portfolio RIM'!D8</f>
        <v>0</v>
      </c>
      <c r="VM4">
        <f>'Portfolio RIM'!E8</f>
        <v>0</v>
      </c>
      <c r="VN4">
        <f>'Portfolio RIM'!F8</f>
        <v>0</v>
      </c>
      <c r="VO4" t="str">
        <f>'Portfolio RIM'!G8</f>
        <v/>
      </c>
      <c r="VP4">
        <f>'Portfolio RIM'!H8</f>
        <v>0</v>
      </c>
      <c r="VQ4" t="str">
        <f>'Portfolio TRC PAC'!C8</f>
        <v>Low-income</v>
      </c>
      <c r="VR4">
        <f>'Portfolio TRC PAC'!D8</f>
        <v>0</v>
      </c>
      <c r="VS4">
        <f>'Portfolio TRC PAC'!E8</f>
        <v>0</v>
      </c>
      <c r="VT4">
        <f>'Portfolio TRC PAC'!F8</f>
        <v>0</v>
      </c>
      <c r="VU4" t="str">
        <f>'Portfolio TRC PAC'!G8</f>
        <v/>
      </c>
      <c r="VV4">
        <f>'Portfolio TRC PAC'!H8</f>
        <v>0</v>
      </c>
      <c r="VW4">
        <f>'Portfolio TRC PAC'!I8</f>
        <v>0</v>
      </c>
      <c r="VX4">
        <f>'Portfolio TRC PAC'!J8</f>
        <v>0</v>
      </c>
      <c r="VY4">
        <f>'Portfolio TRC PAC'!K8</f>
        <v>0</v>
      </c>
      <c r="VZ4" t="str">
        <f>'Portfolio TRC PAC'!L8</f>
        <v/>
      </c>
      <c r="WA4">
        <f>'Portfolio TRC PAC'!M8</f>
        <v>0</v>
      </c>
      <c r="WB4" t="str">
        <f>'Portfolio TRC SCT'!C8</f>
        <v>Low-income</v>
      </c>
      <c r="WC4">
        <f>'Portfolio TRC SCT'!D8</f>
        <v>0</v>
      </c>
      <c r="WD4">
        <f>'Portfolio TRC SCT'!E8</f>
        <v>0</v>
      </c>
      <c r="WE4">
        <f>'Portfolio TRC SCT'!F8</f>
        <v>0</v>
      </c>
      <c r="WF4" t="str">
        <f>'Portfolio TRC SCT'!G8</f>
        <v/>
      </c>
      <c r="WG4">
        <f>'Portfolio TRC SCT'!H8</f>
        <v>0</v>
      </c>
      <c r="WH4">
        <f>'Portfolio TRC SCT'!I8</f>
        <v>0</v>
      </c>
      <c r="WI4">
        <f>'Portfolio TRC SCT'!J8</f>
        <v>0</v>
      </c>
      <c r="WJ4">
        <f>'Portfolio TRC SCT'!K8</f>
        <v>0</v>
      </c>
      <c r="WK4" t="str">
        <f>'Portfolio TRC SCT'!L8</f>
        <v/>
      </c>
      <c r="WL4">
        <f>'Portfolio TRC SCT'!M8</f>
        <v>0</v>
      </c>
      <c r="WM4" t="str">
        <f>'Portfolio TRC RIM'!C8</f>
        <v>Low-income</v>
      </c>
      <c r="WN4">
        <f>'Portfolio TRC RIM'!D8</f>
        <v>0</v>
      </c>
      <c r="WO4">
        <f>'Portfolio TRC RIM'!E8</f>
        <v>0</v>
      </c>
      <c r="WP4">
        <f>'Portfolio TRC RIM'!F8</f>
        <v>0</v>
      </c>
      <c r="WQ4" t="str">
        <f>'Portfolio TRC RIM'!G8</f>
        <v/>
      </c>
      <c r="WR4">
        <f>'Portfolio TRC RIM'!H8</f>
        <v>0</v>
      </c>
      <c r="WS4" t="str">
        <f>'Portfolio PAC SCT'!C8</f>
        <v>Low-income</v>
      </c>
      <c r="WT4">
        <f>'Portfolio PAC SCT'!D8</f>
        <v>0</v>
      </c>
      <c r="WU4">
        <f>'Portfolio PAC SCT'!E8</f>
        <v>0</v>
      </c>
      <c r="WV4">
        <f>'Portfolio PAC SCT'!F8</f>
        <v>0</v>
      </c>
      <c r="WW4" t="str">
        <f>'Portfolio PAC SCT'!G8</f>
        <v/>
      </c>
      <c r="WX4">
        <f>'Portfolio PAC SCT'!H8</f>
        <v>0</v>
      </c>
      <c r="WY4">
        <f>'Portfolio PAC SCT'!I8</f>
        <v>0</v>
      </c>
      <c r="WZ4">
        <f>'Portfolio PAC SCT'!J8</f>
        <v>0</v>
      </c>
      <c r="XA4">
        <f>'Portfolio PAC SCT'!K8</f>
        <v>0</v>
      </c>
      <c r="XB4" t="str">
        <f>'Portfolio PAC SCT'!L8</f>
        <v/>
      </c>
      <c r="XC4">
        <f>'Portfolio PAC SCT'!M8</f>
        <v>0</v>
      </c>
      <c r="XD4" t="str">
        <f>'Portfolio PAC RIM'!C8</f>
        <v>Low-income</v>
      </c>
      <c r="XE4">
        <f>'Portfolio PAC RIM'!D8</f>
        <v>0</v>
      </c>
      <c r="XF4">
        <f>'Portfolio PAC RIM'!E8</f>
        <v>0</v>
      </c>
      <c r="XG4">
        <f>'Portfolio PAC RIM'!F8</f>
        <v>0</v>
      </c>
      <c r="XH4" t="str">
        <f>'Portfolio PAC RIM'!G8</f>
        <v/>
      </c>
      <c r="XI4">
        <f>'Portfolio PAC RIM'!H8</f>
        <v>0</v>
      </c>
      <c r="XJ4">
        <f>'Portfolio PAC RIM'!I8</f>
        <v>0</v>
      </c>
      <c r="XK4">
        <f>'Portfolio PAC RIM'!J8</f>
        <v>0</v>
      </c>
      <c r="XL4">
        <f>'Portfolio PAC RIM'!K8</f>
        <v>0</v>
      </c>
      <c r="XM4" t="str">
        <f>'Portfolio PAC RIM'!L8</f>
        <v/>
      </c>
      <c r="XN4">
        <f>'Portfolio PAC RIM'!M8</f>
        <v>0</v>
      </c>
      <c r="XO4" t="str">
        <f>'Portfolio SCT RIM'!C8</f>
        <v>Low-income</v>
      </c>
      <c r="XP4">
        <f>'Portfolio SCT RIM'!D8</f>
        <v>0</v>
      </c>
      <c r="XQ4">
        <f>'Portfolio SCT RIM'!E8</f>
        <v>0</v>
      </c>
      <c r="XR4">
        <f>'Portfolio SCT RIM'!F8</f>
        <v>0</v>
      </c>
      <c r="XS4" t="str">
        <f>'Portfolio SCT RIM'!G8</f>
        <v/>
      </c>
      <c r="XT4">
        <f>'Portfolio SCT RIM'!H8</f>
        <v>0</v>
      </c>
      <c r="XU4">
        <f>'Portfolio SCT RIM'!I8</f>
        <v>0</v>
      </c>
      <c r="XV4">
        <f>'Portfolio SCT RIM'!J8</f>
        <v>0</v>
      </c>
      <c r="XW4">
        <f>'Portfolio SCT RIM'!K8</f>
        <v>0</v>
      </c>
      <c r="XX4" t="str">
        <f>'Portfolio SCT RIM'!L8</f>
        <v/>
      </c>
      <c r="XY4">
        <f>'Portfolio SCT RIM'!M8</f>
        <v>0</v>
      </c>
      <c r="XZ4" t="str">
        <f>'Portfolio Other TRC'!C8</f>
        <v>Low-income</v>
      </c>
      <c r="YA4">
        <f>'Portfolio Other TRC'!D8</f>
        <v>0</v>
      </c>
      <c r="YB4">
        <f>'Portfolio Other TRC'!E8</f>
        <v>0</v>
      </c>
      <c r="YC4">
        <f>'Portfolio Other TRC'!F8</f>
        <v>0</v>
      </c>
      <c r="YD4" t="str">
        <f>'Portfolio Other TRC'!G8</f>
        <v/>
      </c>
      <c r="YE4">
        <f>'Portfolio Other TRC'!H8</f>
        <v>0</v>
      </c>
      <c r="YF4">
        <f>'Portfolio Other TRC'!I8</f>
        <v>0</v>
      </c>
      <c r="YG4">
        <f>'Portfolio Other TRC'!J8</f>
        <v>0</v>
      </c>
      <c r="YH4">
        <f>'Portfolio Other TRC'!K8</f>
        <v>0</v>
      </c>
      <c r="YI4" t="str">
        <f>'Portfolio Other TRC'!L8</f>
        <v/>
      </c>
      <c r="YJ4">
        <f>'Portfolio Other TRC'!M8</f>
        <v>0</v>
      </c>
      <c r="YK4">
        <f>'Portfolio Other TRC'!N8</f>
        <v>0</v>
      </c>
      <c r="YL4">
        <f>'Portfolio Other TRC'!O8</f>
        <v>0</v>
      </c>
      <c r="YM4">
        <f>'Portfolio Other TRC'!P8</f>
        <v>0</v>
      </c>
      <c r="YN4" t="str">
        <f>'Portfolio Other TRC'!Q8</f>
        <v/>
      </c>
      <c r="YO4">
        <f>'Portfolio Other TRC'!R8</f>
        <v>0</v>
      </c>
      <c r="YP4" t="str">
        <f>'Portfolio Other SCT'!C8</f>
        <v>Low-income</v>
      </c>
      <c r="YQ4">
        <f>'Portfolio Other SCT'!D8</f>
        <v>0</v>
      </c>
      <c r="YR4">
        <f>'Portfolio Other SCT'!E8</f>
        <v>0</v>
      </c>
      <c r="YS4">
        <f>'Portfolio Other SCT'!F8</f>
        <v>0</v>
      </c>
      <c r="YT4" t="str">
        <f>'Portfolio Other SCT'!G8</f>
        <v/>
      </c>
      <c r="YU4">
        <f>'Portfolio Other SCT'!H8</f>
        <v>0</v>
      </c>
      <c r="YV4">
        <f>'Portfolio Other SCT'!I8</f>
        <v>0</v>
      </c>
      <c r="YW4">
        <f>'Portfolio Other SCT'!J8</f>
        <v>0</v>
      </c>
      <c r="YX4">
        <f>'Portfolio Other SCT'!K8</f>
        <v>0</v>
      </c>
      <c r="YY4" t="str">
        <f>'Portfolio Other SCT'!L8</f>
        <v/>
      </c>
      <c r="YZ4">
        <f>'Portfolio Other SCT'!M8</f>
        <v>0</v>
      </c>
      <c r="ZA4">
        <f>'Portfolio Other SCT'!N8</f>
        <v>0</v>
      </c>
      <c r="ZB4">
        <f>'Portfolio Other SCT'!O8</f>
        <v>0</v>
      </c>
      <c r="ZC4">
        <f>'Portfolio Other SCT'!P8</f>
        <v>0</v>
      </c>
      <c r="ZD4" t="str">
        <f>'Portfolio Other SCT'!Q8</f>
        <v/>
      </c>
      <c r="ZE4">
        <f>'Portfolio Other SCT'!R8</f>
        <v>0</v>
      </c>
      <c r="ZF4" t="str">
        <f>'Portfolio Other PAC'!C8</f>
        <v>Low-income</v>
      </c>
      <c r="ZG4">
        <f>'Portfolio Other PAC'!D8</f>
        <v>0</v>
      </c>
      <c r="ZH4">
        <f>'Portfolio Other PAC'!E8</f>
        <v>0</v>
      </c>
      <c r="ZI4">
        <f>'Portfolio Other PAC'!F8</f>
        <v>0</v>
      </c>
      <c r="ZJ4" t="str">
        <f>'Portfolio Other PAC'!G8</f>
        <v/>
      </c>
      <c r="ZK4">
        <f>'Portfolio Other PAC'!H8</f>
        <v>0</v>
      </c>
      <c r="ZL4">
        <f>'Portfolio Other PAC'!I8</f>
        <v>0</v>
      </c>
      <c r="ZM4">
        <f>'Portfolio Other PAC'!J8</f>
        <v>0</v>
      </c>
      <c r="ZN4">
        <f>'Portfolio Other PAC'!K8</f>
        <v>0</v>
      </c>
      <c r="ZO4" t="str">
        <f>'Portfolio Other PAC'!L8</f>
        <v/>
      </c>
      <c r="ZP4">
        <f>'Portfolio Other PAC'!M8</f>
        <v>0</v>
      </c>
      <c r="ZQ4">
        <f>'Portfolio Other PAC'!N8</f>
        <v>0</v>
      </c>
      <c r="ZR4">
        <f>'Portfolio Other PAC'!O8</f>
        <v>0</v>
      </c>
      <c r="ZS4">
        <f>'Portfolio Other PAC'!P8</f>
        <v>0</v>
      </c>
      <c r="ZT4" t="str">
        <f>'Portfolio Other PAC'!Q8</f>
        <v/>
      </c>
      <c r="ZU4">
        <f>'Portfolio Other PAC'!R8</f>
        <v>0</v>
      </c>
      <c r="ZV4" t="str">
        <f>'Portfolio Other RIM'!C8</f>
        <v>Low-income</v>
      </c>
      <c r="ZW4">
        <f>'Portfolio Other RIM'!D8</f>
        <v>0</v>
      </c>
      <c r="ZX4">
        <f>'Portfolio Other RIM'!E8</f>
        <v>0</v>
      </c>
      <c r="ZY4">
        <f>'Portfolio Other RIM'!F8</f>
        <v>0</v>
      </c>
      <c r="ZZ4" t="str">
        <f>'Portfolio Other RIM'!G8</f>
        <v/>
      </c>
      <c r="AAA4">
        <f>'Portfolio Other RIM'!H8</f>
        <v>0</v>
      </c>
      <c r="AAB4">
        <f>'Portfolio Other RIM'!I8</f>
        <v>0</v>
      </c>
      <c r="AAC4">
        <f>'Portfolio Other RIM'!J8</f>
        <v>0</v>
      </c>
      <c r="AAD4">
        <f>'Portfolio Other RIM'!K8</f>
        <v>0</v>
      </c>
      <c r="AAE4" t="str">
        <f>'Portfolio Other RIM'!L8</f>
        <v/>
      </c>
      <c r="AAF4">
        <f>'Portfolio Other RIM'!M8</f>
        <v>0</v>
      </c>
      <c r="AAG4">
        <f>'Portfolio Other RIM'!N8</f>
        <v>0</v>
      </c>
      <c r="AAH4">
        <f>'Portfolio Other RIM'!O8</f>
        <v>0</v>
      </c>
      <c r="AAI4">
        <f>'Portfolio Other RIM'!P8</f>
        <v>0</v>
      </c>
      <c r="AAJ4" t="str">
        <f>'Portfolio Other RIM'!Q8</f>
        <v/>
      </c>
      <c r="AAK4">
        <f>'Portfolio Other RIM'!R8</f>
        <v>0</v>
      </c>
      <c r="AAL4">
        <f>'Key Assumptions'!D6</f>
        <v>0</v>
      </c>
      <c r="AAM4">
        <f>'Key Assumptions'!D7</f>
        <v>0</v>
      </c>
      <c r="AAN4">
        <f>'Key Assumptions'!D8</f>
        <v>0</v>
      </c>
      <c r="AAP4" t="str">
        <f>'Key Assumptions'!C20</f>
        <v>O&amp;M Cost Savings</v>
      </c>
      <c r="AAQ4">
        <f>'Key Assumptions'!D20</f>
        <v>0</v>
      </c>
      <c r="AAR4">
        <f>'Key Assumptions'!E20</f>
        <v>0</v>
      </c>
      <c r="AAS4">
        <f>'Key Assumptions'!F20</f>
        <v>0</v>
      </c>
      <c r="AAU4" t="str">
        <f>'Key Assumptions'!C41</f>
        <v>Res Line Loss Energy</v>
      </c>
      <c r="AAV4">
        <f>'Key Assumptions'!D41</f>
        <v>0</v>
      </c>
      <c r="AAW4" t="str">
        <f>'Key Assumptions'!C47</f>
        <v>Res Line Loss Demand</v>
      </c>
      <c r="AAX4">
        <f>'Key Assumptions'!D47</f>
        <v>0</v>
      </c>
      <c r="ABD4">
        <f>'EE Finance'!E16</f>
        <v>0</v>
      </c>
      <c r="ABE4" t="str">
        <f>'EE Finance'!D19</f>
        <v>Secured Loan</v>
      </c>
      <c r="ABF4">
        <f>'EE Finance'!E19</f>
        <v>0</v>
      </c>
      <c r="ABG4">
        <f>'EE Finance'!E24</f>
        <v>0</v>
      </c>
      <c r="ABH4" t="str">
        <f>'EE Finance'!D27</f>
        <v>Loan Loss Reserve</v>
      </c>
      <c r="ABI4">
        <f>'EE Finance'!E27</f>
        <v>0</v>
      </c>
      <c r="ABJ4">
        <f>'EE Finance'!F27</f>
        <v>0</v>
      </c>
      <c r="ABK4">
        <f>'EE Finance'!E33</f>
        <v>0</v>
      </c>
      <c r="ABL4" t="str">
        <f>'EE Finance'!D35</f>
        <v>Ratepayer funds (%)</v>
      </c>
      <c r="ABM4">
        <f>'EE Finance'!E35</f>
        <v>0</v>
      </c>
      <c r="ABN4" t="str">
        <f>'EE Finance'!D42</f>
        <v>Interest Rate Buydown</v>
      </c>
      <c r="ABO4">
        <f>'EE Finance'!E42</f>
        <v>0</v>
      </c>
      <c r="ABP4">
        <f>'EE Finance'!J16</f>
        <v>0</v>
      </c>
      <c r="ABQ4" t="str">
        <f>'EE Finance'!I19</f>
        <v>Secured Loan</v>
      </c>
      <c r="ABR4">
        <f>'EE Finance'!J19</f>
        <v>0</v>
      </c>
      <c r="ABS4">
        <f>'EE Finance'!J24</f>
        <v>0</v>
      </c>
      <c r="ABT4" t="str">
        <f>'EE Finance'!I27</f>
        <v>Loan Loss Reserve</v>
      </c>
      <c r="ABU4">
        <f>'EE Finance'!J27</f>
        <v>0</v>
      </c>
      <c r="ABV4">
        <f>'EE Finance'!K27</f>
        <v>0</v>
      </c>
      <c r="ABW4">
        <f>'EE Finance'!J33</f>
        <v>0</v>
      </c>
      <c r="ABX4" t="str">
        <f>'EE Finance'!I35</f>
        <v>Ratepayer funds (%)</v>
      </c>
      <c r="ABY4">
        <f>'EE Finance'!J35</f>
        <v>0</v>
      </c>
      <c r="ABZ4" t="str">
        <f>'EE Finance'!I42</f>
        <v>Interest Rate Buydown</v>
      </c>
      <c r="ACA4">
        <f>'EE Finance'!J42</f>
        <v>0</v>
      </c>
      <c r="ACB4">
        <f>'EE Finance'!D47</f>
        <v>0</v>
      </c>
      <c r="ACD4" t="str">
        <f>'Perf. Incentives'!C7</f>
        <v>Bonus Mechanism</v>
      </c>
      <c r="ACE4">
        <f>'Perf. Incentives'!D7</f>
        <v>0</v>
      </c>
      <c r="ACF4" t="str">
        <f>'Perf. Incentives'!C14</f>
        <v>Time period for the claimed PA Incentive</v>
      </c>
      <c r="ACG4">
        <f>'Perf. Incentives'!D14</f>
        <v>0</v>
      </c>
    </row>
    <row r="5" spans="1:763">
      <c r="A5" t="str">
        <f>'Main Menu'!F11</f>
        <v>EE proceeding docket #</v>
      </c>
      <c r="B5">
        <f>'Main Menu'!G11</f>
        <v>0</v>
      </c>
      <c r="J5" s="1080" t="s">
        <v>636</v>
      </c>
      <c r="K5" s="1081" t="s">
        <v>55</v>
      </c>
      <c r="L5" s="1080" t="b">
        <f>'Main Menu'!AY24</f>
        <v>1</v>
      </c>
      <c r="M5" s="1082">
        <f>IF(L5,1,0)</f>
        <v>1</v>
      </c>
      <c r="N5" s="1079"/>
      <c r="O5" s="1051"/>
      <c r="P5" s="1051">
        <f>'Program Descriptions'!B7</f>
        <v>3</v>
      </c>
      <c r="Q5" s="1051" t="str">
        <f>'Program Descriptions'!C7</f>
        <v>C&amp;I Prescriptive</v>
      </c>
      <c r="R5" s="1051" t="str">
        <f>'Program Descriptions'!D7</f>
        <v>Commercial_Industrial</v>
      </c>
      <c r="S5" s="1051" t="str">
        <f>'Program Descriptions'!E7</f>
        <v>CI: Prescriptive</v>
      </c>
      <c r="T5" s="1051" t="str">
        <f>'Program Descriptions'!F7</f>
        <v>Existing conditions</v>
      </c>
      <c r="U5" s="1051">
        <f>'Program Descriptions'!G7</f>
        <v>0</v>
      </c>
      <c r="V5" s="1051" t="str">
        <f>'Program Descriptions'!H7</f>
        <v>No</v>
      </c>
      <c r="W5" s="1051">
        <f>'Program Descriptions'!I7</f>
        <v>0</v>
      </c>
      <c r="X5" s="1051">
        <f>'Program Narrative'!B7</f>
        <v>3</v>
      </c>
      <c r="Y5" s="1051" t="str">
        <f>'Program Narrative'!C7</f>
        <v>C&amp;I Prescriptive</v>
      </c>
      <c r="Z5" s="1051" t="str">
        <f>'Program Narrative'!D7</f>
        <v>X</v>
      </c>
      <c r="AA5" s="1051">
        <f>'Program Narrative'!E7</f>
        <v>0</v>
      </c>
      <c r="AB5" s="1051">
        <f>'Prior Years'!B7</f>
        <v>3</v>
      </c>
      <c r="AC5" s="1051" t="str">
        <f>'Prior Years'!C7</f>
        <v>C&amp;I Prescriptive</v>
      </c>
      <c r="AD5" s="1051">
        <f>'Prior Years'!D7</f>
        <v>0</v>
      </c>
      <c r="AE5" s="1051">
        <f>'Prior Years'!E7</f>
        <v>0</v>
      </c>
      <c r="AF5" s="1051">
        <f>'Prior Years'!F7</f>
        <v>0</v>
      </c>
      <c r="AG5" s="1051">
        <f>'Prior Years'!G7</f>
        <v>0</v>
      </c>
      <c r="AH5" s="1051">
        <f>'Prior Years'!H7</f>
        <v>0</v>
      </c>
      <c r="AI5" s="1051">
        <f>'Prior Years'!B42</f>
        <v>3</v>
      </c>
      <c r="AJ5" s="1051" t="str">
        <f>'Prior Years'!C42</f>
        <v>C&amp;I Prescriptive</v>
      </c>
      <c r="AK5" s="1051">
        <f>'Prior Years'!D42</f>
        <v>0</v>
      </c>
      <c r="AL5" s="1051">
        <f>'Prior Years'!E42</f>
        <v>0</v>
      </c>
      <c r="AM5" s="1051">
        <f>'Prior Years'!F42</f>
        <v>0</v>
      </c>
      <c r="AN5" s="1051">
        <f>'Prior Years'!G42</f>
        <v>0</v>
      </c>
      <c r="AO5" s="1051">
        <f>'Prior Years'!H42</f>
        <v>0</v>
      </c>
      <c r="AP5" s="1051">
        <f>'Prior Years'!I42</f>
        <v>0</v>
      </c>
      <c r="AQ5" s="1051">
        <f>'Prior Years'!J42</f>
        <v>0</v>
      </c>
      <c r="AR5" s="1051">
        <f>'Prior Years'!K42</f>
        <v>0</v>
      </c>
      <c r="AS5" s="1051">
        <f>'Prior Years'!L42</f>
        <v>0</v>
      </c>
      <c r="AT5" s="1051">
        <f>'Prior Years'!M42</f>
        <v>0</v>
      </c>
      <c r="AU5" s="1051">
        <f>'Prior Years'!N42</f>
        <v>0</v>
      </c>
      <c r="AV5" s="1051">
        <f>'Prior Years'!O42</f>
        <v>0</v>
      </c>
      <c r="AW5" s="1051">
        <f>'Prior Years'!B77</f>
        <v>3</v>
      </c>
      <c r="AX5" s="1051" t="str">
        <f>'Prior Years'!C77</f>
        <v>C&amp;I Prescriptive</v>
      </c>
      <c r="AY5" s="1051">
        <f>'Prior Years'!D77</f>
        <v>0</v>
      </c>
      <c r="AZ5" s="1051">
        <f>'Prior Years'!E77</f>
        <v>0</v>
      </c>
      <c r="BA5" s="1051">
        <f>'Prior Years'!F77</f>
        <v>0</v>
      </c>
      <c r="BB5" s="1051">
        <f>'Prior Years'!G77</f>
        <v>0</v>
      </c>
      <c r="BC5" s="1051">
        <f>'Prior Years'!H77</f>
        <v>0</v>
      </c>
      <c r="BD5" s="1051">
        <f>'Prior Years'!I77</f>
        <v>0</v>
      </c>
      <c r="BE5" s="1051">
        <f>'Prior Years'!J77</f>
        <v>0</v>
      </c>
      <c r="BF5" s="1051">
        <f>'Prior Years'!K77</f>
        <v>0</v>
      </c>
      <c r="BG5" s="1051">
        <f>'Prior Years'!L77</f>
        <v>0</v>
      </c>
      <c r="BH5" s="1051">
        <f>'Prior Years'!M77</f>
        <v>0</v>
      </c>
      <c r="BI5" s="1051">
        <f>'Prior Years'!N77</f>
        <v>0</v>
      </c>
      <c r="BJ5" s="1051">
        <f>'Prior Years'!O77</f>
        <v>0</v>
      </c>
      <c r="BK5" s="1051">
        <f>'Prior Years'!B112</f>
        <v>3</v>
      </c>
      <c r="BL5" s="1051" t="str">
        <f>'Prior Years'!C112</f>
        <v>C&amp;I Prescriptive</v>
      </c>
      <c r="BM5" s="1051">
        <f>'Prior Years'!D112</f>
        <v>0</v>
      </c>
      <c r="BN5" s="1051">
        <f>'Prior Years'!E112</f>
        <v>0</v>
      </c>
      <c r="BO5" s="1051">
        <f>'Prior Years'!F112</f>
        <v>0</v>
      </c>
      <c r="BP5" s="1051">
        <f>'Prior Years'!G112</f>
        <v>0</v>
      </c>
      <c r="BQ5" s="1051">
        <f>'Prior Years'!H112</f>
        <v>0</v>
      </c>
      <c r="BR5" s="1051">
        <f>'Prior Years'!I112</f>
        <v>0</v>
      </c>
      <c r="BS5" s="1051">
        <f>'Prior Years'!J112</f>
        <v>0</v>
      </c>
      <c r="BT5" s="1051">
        <f>'Prior Years'!K112</f>
        <v>0</v>
      </c>
      <c r="BU5" s="1051">
        <f>'Prior Years'!L112</f>
        <v>0</v>
      </c>
      <c r="BV5" s="1051">
        <f>'Prior Years'!M112</f>
        <v>0</v>
      </c>
      <c r="BW5" s="1051">
        <f>'Prior Years'!N112</f>
        <v>0</v>
      </c>
      <c r="BX5" s="1051">
        <f>'Prior Years'!O112</f>
        <v>0</v>
      </c>
      <c r="BY5" s="1051">
        <f>'Portfolio Statistics'!C8</f>
        <v>2011</v>
      </c>
      <c r="BZ5" s="1051">
        <f>'Portfolio Statistics'!E8</f>
        <v>4600</v>
      </c>
      <c r="CA5" s="1051">
        <f>'Portfolio Statistics'!F8</f>
        <v>220000</v>
      </c>
      <c r="CB5" s="1051">
        <f>'Portfolio Statistics'!G8</f>
        <v>0</v>
      </c>
      <c r="CC5">
        <f>'Portfolio Statistics'!C19</f>
        <v>2011</v>
      </c>
      <c r="CD5">
        <f>'Portfolio Statistics'!E19</f>
        <v>90000</v>
      </c>
      <c r="CE5">
        <f>'Portfolio Statistics'!F19</f>
        <v>92000</v>
      </c>
      <c r="CF5">
        <f>'Portfolio Statistics'!G19</f>
        <v>130</v>
      </c>
      <c r="CG5">
        <f>'Portfolio Statistics'!H19</f>
        <v>120</v>
      </c>
      <c r="CH5">
        <f>'Portfolio Statistics'!I19</f>
        <v>120</v>
      </c>
      <c r="CI5">
        <f>'Portfolio Statistics'!J19</f>
        <v>117</v>
      </c>
      <c r="CJ5">
        <f>'Portfolio Statistics'!K19</f>
        <v>105</v>
      </c>
      <c r="CK5">
        <f>'Portfolio Statistics'!L19</f>
        <v>105</v>
      </c>
      <c r="CL5">
        <f>'Portfolio Statistics'!M19</f>
        <v>0</v>
      </c>
      <c r="CM5">
        <f>'Portfolio Statistics'!N19</f>
        <v>0</v>
      </c>
      <c r="CN5">
        <f>'Portfolio Statistics'!O19</f>
        <v>0</v>
      </c>
      <c r="CO5">
        <f>'Portfolio Statistics'!P19</f>
        <v>0</v>
      </c>
      <c r="CP5">
        <f>'Portfolio Statistics'!Q19</f>
        <v>0</v>
      </c>
      <c r="CQ5">
        <f>'Portfolio Statistics'!R19</f>
        <v>0</v>
      </c>
      <c r="CR5">
        <f>Budgets!B8</f>
        <v>3</v>
      </c>
      <c r="CS5" t="str">
        <f>Budgets!C8</f>
        <v>C&amp;I Prescriptive</v>
      </c>
      <c r="CT5">
        <f>Budgets!D8</f>
        <v>0</v>
      </c>
      <c r="CU5">
        <f>Budgets!E8</f>
        <v>0</v>
      </c>
      <c r="CV5">
        <f>Budgets!F8</f>
        <v>0</v>
      </c>
      <c r="CW5">
        <f>Budgets!G8</f>
        <v>0</v>
      </c>
      <c r="CX5">
        <f>Budgets!H8</f>
        <v>0</v>
      </c>
      <c r="CY5">
        <f>Budgets!I8</f>
        <v>0</v>
      </c>
      <c r="CZ5">
        <f>Budgets!J8</f>
        <v>0</v>
      </c>
      <c r="DA5">
        <f>Budgets!K8</f>
        <v>0</v>
      </c>
      <c r="DB5">
        <f>Budgets!L8</f>
        <v>0</v>
      </c>
      <c r="DC5">
        <f>Budgets!M8</f>
        <v>0</v>
      </c>
      <c r="DD5">
        <f>Budgets!N8</f>
        <v>0</v>
      </c>
      <c r="DE5">
        <f>Budgets!O8</f>
        <v>0</v>
      </c>
      <c r="DF5">
        <f>Budgets!P8</f>
        <v>0</v>
      </c>
      <c r="DG5">
        <f>Budgets!Q8</f>
        <v>0</v>
      </c>
      <c r="DH5">
        <f>Budgets!R8</f>
        <v>0</v>
      </c>
      <c r="DI5">
        <f>Budgets!S8</f>
        <v>0</v>
      </c>
      <c r="DJ5">
        <f>'Rec1'!C6</f>
        <v>3</v>
      </c>
      <c r="DK5" t="str">
        <f>'Rec1'!D6</f>
        <v>C&amp;I Prescriptive</v>
      </c>
      <c r="DL5">
        <f>'Rec1'!E6</f>
        <v>0</v>
      </c>
      <c r="DM5">
        <f>'Rec1'!F6</f>
        <v>0</v>
      </c>
      <c r="DN5">
        <f>'Rec1'!G6</f>
        <v>0</v>
      </c>
      <c r="DO5" t="str">
        <f>'Rec1'!H6</f>
        <v>-</v>
      </c>
      <c r="DP5">
        <f>'Rec1'!I6</f>
        <v>0</v>
      </c>
      <c r="DQ5">
        <f>'Planned Savings'!B10</f>
        <v>3</v>
      </c>
      <c r="DR5" t="str">
        <f>'Planned Savings'!C10</f>
        <v>C&amp;I Prescriptive</v>
      </c>
      <c r="DS5">
        <f>'Planned Savings'!D10</f>
        <v>0</v>
      </c>
      <c r="DT5">
        <f>'Planned Savings'!E10</f>
        <v>0</v>
      </c>
      <c r="DU5">
        <f>'Planned Savings'!F10</f>
        <v>0</v>
      </c>
      <c r="DV5">
        <f>'Planned Savings'!H10</f>
        <v>0</v>
      </c>
      <c r="DW5">
        <f>'Planned Savings'!I10</f>
        <v>0</v>
      </c>
      <c r="DX5">
        <f>'Planned Savings'!J10</f>
        <v>0</v>
      </c>
      <c r="DY5" t="str">
        <f>'Planned Savings'!L10</f>
        <v/>
      </c>
      <c r="DZ5">
        <f>'Planned Savings'!N10</f>
        <v>0</v>
      </c>
      <c r="EA5" t="str">
        <f>'Planned Savings'!O10</f>
        <v/>
      </c>
      <c r="EB5" t="str">
        <f>'Planned Savings'!P10</f>
        <v/>
      </c>
      <c r="EC5">
        <f>'Planned Savings'!R10</f>
        <v>0</v>
      </c>
      <c r="ED5">
        <f>'Planned Savings'!T10</f>
        <v>0</v>
      </c>
      <c r="EE5">
        <f>'Planned Savings'!U10</f>
        <v>0</v>
      </c>
      <c r="EF5">
        <f>'Planned Savings'!V10</f>
        <v>0</v>
      </c>
      <c r="EG5">
        <f>'Planned Savings - No IE'!B10</f>
        <v>3</v>
      </c>
      <c r="EH5" t="str">
        <f>'Planned Savings - No IE'!C10</f>
        <v>C&amp;I Prescriptive</v>
      </c>
      <c r="EI5">
        <f>'Planned Savings - No IE'!D10</f>
        <v>0</v>
      </c>
      <c r="EJ5">
        <f>'Planned Savings - No IE'!E10</f>
        <v>0</v>
      </c>
      <c r="EK5">
        <f>'Planned Savings - No IE'!F10</f>
        <v>0</v>
      </c>
      <c r="EL5" t="str">
        <f>'Planned Savings - No IE'!H10</f>
        <v/>
      </c>
      <c r="EM5">
        <f>'Planned Savings - No IE'!J10</f>
        <v>0</v>
      </c>
      <c r="EN5">
        <f>'Planned Savings - No IE'!K10</f>
        <v>0</v>
      </c>
      <c r="EO5">
        <f>'Planned Savings - No IE'!L10</f>
        <v>0</v>
      </c>
      <c r="EP5">
        <f>'Planned Savings - No IE'!N10</f>
        <v>0</v>
      </c>
      <c r="EQ5">
        <f>'Planned Savings - No IE'!P10</f>
        <v>0</v>
      </c>
      <c r="ER5">
        <f>'Planned Savings - No IE'!Q10</f>
        <v>0</v>
      </c>
      <c r="ES5">
        <f>'Planned Savings - No IE'!R10</f>
        <v>0</v>
      </c>
      <c r="ET5">
        <f>'Planned Savings - No NTG'!B10</f>
        <v>3</v>
      </c>
      <c r="EU5" t="str">
        <f>'Planned Savings - No NTG'!C10</f>
        <v>C&amp;I Prescriptive</v>
      </c>
      <c r="EV5">
        <f>'Planned Savings - No NTG'!D10</f>
        <v>0</v>
      </c>
      <c r="EW5">
        <f>'Planned Savings - No NTG'!E10</f>
        <v>0</v>
      </c>
      <c r="EX5">
        <f>'Planned Savings - No NTG'!F10</f>
        <v>0</v>
      </c>
      <c r="EY5">
        <f>'Planned Savings - No NTG'!H10</f>
        <v>0</v>
      </c>
      <c r="EZ5">
        <f>'Planned Savings - No NTG'!I10</f>
        <v>0</v>
      </c>
      <c r="FA5">
        <f>'Planned Savings - No NTG'!J10</f>
        <v>0</v>
      </c>
      <c r="FB5">
        <f>'Planned Savings - No NTG'!L10</f>
        <v>0</v>
      </c>
      <c r="FC5">
        <f>'Planned Savings - No NTG'!N10</f>
        <v>0</v>
      </c>
      <c r="FD5">
        <f>'Planned Savings - No NTG'!O10</f>
        <v>0</v>
      </c>
      <c r="FE5">
        <f>'Planned Savings - No NTG'!P10</f>
        <v>0</v>
      </c>
      <c r="FF5">
        <f>'Planned Savings - No IE No NTG'!B10</f>
        <v>3</v>
      </c>
      <c r="FG5" t="str">
        <f>'Planned Savings - No IE No NTG'!C10</f>
        <v>C&amp;I Prescriptive</v>
      </c>
      <c r="FH5">
        <f>'Planned Savings - No IE No NTG'!D10</f>
        <v>0</v>
      </c>
      <c r="FI5">
        <f>'Planned Savings - No IE No NTG'!E10</f>
        <v>0</v>
      </c>
      <c r="FJ5">
        <f>'Planned Savings - No IE No NTG'!F10</f>
        <v>0</v>
      </c>
      <c r="FK5">
        <f>'Planned Savings - No IE No NTG'!H10</f>
        <v>0</v>
      </c>
      <c r="FL5">
        <f>'Planned Savings - No IE No NTG'!J10</f>
        <v>0</v>
      </c>
      <c r="FM5">
        <f>'Planned Savings - No IE No NTG'!K10</f>
        <v>0</v>
      </c>
      <c r="FN5">
        <f>'Planned Savings - No IE No NTG'!L10</f>
        <v>0</v>
      </c>
      <c r="FO5">
        <f>'Rec2'!D8</f>
        <v>3</v>
      </c>
      <c r="FP5" t="str">
        <f>'Rec2'!E8</f>
        <v>C&amp;I Prescriptive</v>
      </c>
      <c r="FQ5">
        <f>'Rec2'!F8</f>
        <v>0</v>
      </c>
      <c r="FR5">
        <f>'Rec2'!G8</f>
        <v>0</v>
      </c>
      <c r="FS5">
        <f>'Rec2'!H8</f>
        <v>0</v>
      </c>
      <c r="FT5" t="str">
        <f>'Rec2'!I8</f>
        <v>-</v>
      </c>
      <c r="FU5">
        <f>'Rec2'!J8</f>
        <v>0</v>
      </c>
      <c r="FV5">
        <f>'Rec2'!K8</f>
        <v>0</v>
      </c>
      <c r="FW5">
        <f>'Rec2'!L8</f>
        <v>0</v>
      </c>
      <c r="FX5" t="str">
        <f>'Rec2'!M8</f>
        <v>-</v>
      </c>
      <c r="FY5">
        <f>'Rec2'!N8</f>
        <v>0</v>
      </c>
      <c r="FZ5">
        <f>'Rec2'!O8</f>
        <v>0</v>
      </c>
      <c r="GA5">
        <f>'Rec2'!P8</f>
        <v>0</v>
      </c>
      <c r="GB5" t="str">
        <f>'Rec2'!Q8</f>
        <v>-</v>
      </c>
      <c r="GC5">
        <f>'Rec2'!R8</f>
        <v>0</v>
      </c>
      <c r="GD5">
        <f>'Rec2'!S8</f>
        <v>0</v>
      </c>
      <c r="GE5">
        <f>'Rec2'!T8</f>
        <v>0</v>
      </c>
      <c r="GF5" t="str">
        <f>'Rec2'!U8</f>
        <v>-</v>
      </c>
      <c r="GG5">
        <f>'Rec2'!V8</f>
        <v>0</v>
      </c>
      <c r="GI5">
        <f>'Planned NTG'!B8</f>
        <v>3</v>
      </c>
      <c r="GJ5" t="str">
        <f>'Planned NTG'!C8</f>
        <v>C&amp;I Prescriptive</v>
      </c>
      <c r="GK5">
        <f>'Planned NTG'!D8</f>
        <v>0</v>
      </c>
      <c r="GL5">
        <f>'Planned NTG'!F8</f>
        <v>0</v>
      </c>
      <c r="GM5" t="str">
        <f>'Planned NTG'!H8</f>
        <v/>
      </c>
      <c r="GN5">
        <f>'Planned NTG'!J8</f>
        <v>0</v>
      </c>
      <c r="GO5">
        <f>'Planned NTG'!K8</f>
        <v>0</v>
      </c>
      <c r="GP5">
        <f>'Planned NTG'!F40</f>
        <v>0</v>
      </c>
      <c r="GQ5">
        <f>'Actual Expenses'!B7</f>
        <v>0</v>
      </c>
      <c r="GR5" t="str">
        <f>'Actual Expenses'!C7</f>
        <v>Implementer</v>
      </c>
      <c r="GS5">
        <f>'Actual Expenses'!D7</f>
        <v>0</v>
      </c>
      <c r="GT5">
        <f>'Actual Expenses'!E7</f>
        <v>0</v>
      </c>
      <c r="GU5">
        <f>'Actual Expenses'!F7</f>
        <v>0</v>
      </c>
      <c r="GV5">
        <f>'Actual Expenses'!G7</f>
        <v>0</v>
      </c>
      <c r="GW5">
        <f>'Actual Expenses'!H7</f>
        <v>0</v>
      </c>
      <c r="GX5">
        <f>'Actual Expenses'!I7</f>
        <v>0</v>
      </c>
      <c r="GY5">
        <f>'Actual Expenses'!J7</f>
        <v>0</v>
      </c>
      <c r="GZ5">
        <f>'Actual Expenses'!K7</f>
        <v>0</v>
      </c>
      <c r="HA5">
        <f>'Actual Expenses'!L7</f>
        <v>0</v>
      </c>
      <c r="HB5">
        <f>'Actual Expenses'!M7</f>
        <v>0</v>
      </c>
      <c r="HC5">
        <f>'Actual Expenses'!N7</f>
        <v>0</v>
      </c>
      <c r="HD5">
        <f>'Actual Expenses'!O7</f>
        <v>0</v>
      </c>
      <c r="HE5">
        <f>'Actual Expenses'!P7</f>
        <v>0</v>
      </c>
      <c r="HF5">
        <f>'Actual Expenses'!Q7</f>
        <v>0</v>
      </c>
      <c r="HG5">
        <f>'Actual Expenses'!R7</f>
        <v>0</v>
      </c>
      <c r="HH5">
        <f>'Actual Expenses'!S7</f>
        <v>0</v>
      </c>
      <c r="HI5">
        <f>'Actual Expenses'!T7</f>
        <v>0</v>
      </c>
      <c r="HJ5">
        <f>'Actual Expenses'!U7</f>
        <v>0</v>
      </c>
      <c r="HK5">
        <f>'Actual Expenses'!V7</f>
        <v>0</v>
      </c>
      <c r="HL5">
        <f>'Actual Expenses'!W7</f>
        <v>0</v>
      </c>
      <c r="HM5">
        <f>'Actual Expenses'!X7</f>
        <v>0</v>
      </c>
      <c r="HN5">
        <f>'Rec3'!C6</f>
        <v>3</v>
      </c>
      <c r="HO5" t="str">
        <f>'Rec3'!D6</f>
        <v>C&amp;I Prescriptive</v>
      </c>
      <c r="HP5">
        <f ca="1">'Rec3'!E6</f>
        <v>156400</v>
      </c>
      <c r="HQ5">
        <f>'Rec3'!F6</f>
        <v>0</v>
      </c>
      <c r="HR5">
        <f ca="1">'Rec3'!G6</f>
        <v>156400</v>
      </c>
      <c r="HS5">
        <f>'Rec3'!H6</f>
        <v>0</v>
      </c>
      <c r="HT5">
        <f>'Claimed Savings'!B10</f>
        <v>3</v>
      </c>
      <c r="HU5" t="str">
        <f>'Claimed Savings'!C10</f>
        <v>C&amp;I Prescriptive</v>
      </c>
      <c r="HV5">
        <f>'Claimed Savings'!D10</f>
        <v>0</v>
      </c>
      <c r="HW5">
        <f>'Claimed Savings'!E10</f>
        <v>0</v>
      </c>
      <c r="HX5">
        <f>'Claimed Savings'!F10</f>
        <v>0</v>
      </c>
      <c r="HY5">
        <f>'Claimed Savings'!H10</f>
        <v>0</v>
      </c>
      <c r="HZ5">
        <f>'Claimed Savings'!I10</f>
        <v>0</v>
      </c>
      <c r="IA5">
        <f>'Claimed Savings'!J10</f>
        <v>0</v>
      </c>
      <c r="IB5">
        <f>'Claimed Savings'!L10</f>
        <v>0.7</v>
      </c>
      <c r="IC5">
        <f>'Claimed Savings'!N10</f>
        <v>0</v>
      </c>
      <c r="ID5" t="str">
        <f>'Claimed Savings'!O10</f>
        <v/>
      </c>
      <c r="IE5" t="str">
        <f>'Claimed Savings'!P10</f>
        <v/>
      </c>
      <c r="IF5">
        <f>'Claimed Savings'!R10</f>
        <v>0</v>
      </c>
      <c r="IG5">
        <f>'Claimed Savings'!T10</f>
        <v>0</v>
      </c>
      <c r="IH5">
        <f>'Claimed Savings'!U10</f>
        <v>0</v>
      </c>
      <c r="II5">
        <f>'Claimed Savings'!V10</f>
        <v>0</v>
      </c>
      <c r="IJ5">
        <f>'Claimed Savings - No IE'!B10</f>
        <v>3</v>
      </c>
      <c r="IK5" t="str">
        <f>'Claimed Savings - No IE'!C10</f>
        <v>C&amp;I Prescriptive</v>
      </c>
      <c r="IL5">
        <f>'Claimed Savings - No IE'!D10</f>
        <v>10</v>
      </c>
      <c r="IM5">
        <f>'Claimed Savings - No IE'!E10</f>
        <v>300</v>
      </c>
      <c r="IN5">
        <f>'Claimed Savings - No IE'!F10</f>
        <v>1234</v>
      </c>
      <c r="IO5">
        <f>'Claimed Savings - No IE'!H10</f>
        <v>0.7</v>
      </c>
      <c r="IP5">
        <f>'Claimed Savings - No IE'!J10</f>
        <v>7</v>
      </c>
      <c r="IQ5">
        <f>'Claimed Savings - No IE'!K10</f>
        <v>210</v>
      </c>
      <c r="IR5">
        <f>'Claimed Savings - No IE'!L10</f>
        <v>863.8</v>
      </c>
      <c r="IS5">
        <f>'Claimed Savings - No IE'!N10</f>
        <v>8</v>
      </c>
      <c r="IT5">
        <f>'Claimed Savings - No IE'!P10</f>
        <v>32</v>
      </c>
      <c r="IU5">
        <f>'Claimed Savings - No IE'!Q10</f>
        <v>245</v>
      </c>
      <c r="IV5" t="str">
        <f>'Claimed Savings - No IE'!R10</f>
        <v>Customers</v>
      </c>
      <c r="IW5">
        <f>'Claimed Savings - No NTG'!B10</f>
        <v>3</v>
      </c>
      <c r="IX5" t="str">
        <f>'Claimed Savings - No NTG'!C10</f>
        <v>C&amp;I Prescriptive</v>
      </c>
      <c r="IY5">
        <f>'Claimed Savings - No NTG'!D10</f>
        <v>0</v>
      </c>
      <c r="IZ5">
        <f>'Claimed Savings - No NTG'!E10</f>
        <v>0</v>
      </c>
      <c r="JA5">
        <f>'Claimed Savings - No NTG'!F10</f>
        <v>0</v>
      </c>
      <c r="JB5">
        <f>'Claimed Savings - No NTG'!H10</f>
        <v>0</v>
      </c>
      <c r="JC5">
        <f>'Claimed Savings - No NTG'!I10</f>
        <v>0</v>
      </c>
      <c r="JD5">
        <f>'Claimed Savings - No NTG'!J10</f>
        <v>0</v>
      </c>
      <c r="JE5">
        <f>'Claimed Savings - No NTG'!L10</f>
        <v>0</v>
      </c>
      <c r="JF5">
        <f>'Claimed Savings - No NTG'!N10</f>
        <v>0</v>
      </c>
      <c r="JG5">
        <f>'Claimed Savings - No NTG'!O10</f>
        <v>0</v>
      </c>
      <c r="JH5">
        <f>'Claimed Savings - No NTG'!P10</f>
        <v>0</v>
      </c>
      <c r="JI5">
        <f>'Claimed Savings - No IE No NTG'!B10</f>
        <v>3</v>
      </c>
      <c r="JJ5" t="str">
        <f>'Claimed Savings - No IE No NTG'!C10</f>
        <v>C&amp;I Prescriptive</v>
      </c>
      <c r="JK5">
        <f>'Claimed Savings - No IE No NTG'!D10</f>
        <v>0</v>
      </c>
      <c r="JL5">
        <f>'Claimed Savings - No IE No NTG'!E10</f>
        <v>0</v>
      </c>
      <c r="JM5">
        <f>'Claimed Savings - No IE No NTG'!F10</f>
        <v>0</v>
      </c>
      <c r="JN5">
        <f>'Claimed Savings - No IE No NTG'!H10</f>
        <v>0</v>
      </c>
      <c r="JO5">
        <f>'Claimed Savings - No IE No NTG'!J10</f>
        <v>0</v>
      </c>
      <c r="JP5">
        <f>'Claimed Savings - No IE No NTG'!K10</f>
        <v>0</v>
      </c>
      <c r="JQ5">
        <f>'Claimed Savings - No IE No NTG'!L10</f>
        <v>0</v>
      </c>
      <c r="JS5">
        <f>'Claimed NTG'!C8</f>
        <v>3</v>
      </c>
      <c r="JT5" t="str">
        <f>'Claimed NTG'!D8</f>
        <v>C&amp;I Prescriptive</v>
      </c>
      <c r="JU5">
        <f>'Claimed NTG'!E8</f>
        <v>0</v>
      </c>
      <c r="JV5">
        <f>'Claimed NTG'!G8</f>
        <v>0.7</v>
      </c>
      <c r="JW5" t="str">
        <f>'Claimed NTG'!I8</f>
        <v/>
      </c>
      <c r="JX5">
        <f>'Claimed NTG'!K8</f>
        <v>0</v>
      </c>
      <c r="JY5">
        <f>'Claimed NTG'!L8</f>
        <v>0</v>
      </c>
      <c r="JZ5">
        <f>'Claimed NTG'!M8</f>
        <v>0</v>
      </c>
      <c r="KA5">
        <f>'Claimed NTG'!I40</f>
        <v>3</v>
      </c>
      <c r="KB5">
        <f>'Claimed NTG'!J40</f>
        <v>0</v>
      </c>
      <c r="KC5">
        <f>'Evaluated Savings'!B10</f>
        <v>3</v>
      </c>
      <c r="KD5" t="str">
        <f>'Evaluated Savings'!C10</f>
        <v>C&amp;I Prescriptive</v>
      </c>
      <c r="KE5">
        <f>'Evaluated Savings'!D10</f>
        <v>0</v>
      </c>
      <c r="KF5">
        <f>'Evaluated Savings'!E10</f>
        <v>0</v>
      </c>
      <c r="KG5">
        <f>'Evaluated Savings'!F10</f>
        <v>0</v>
      </c>
      <c r="KH5">
        <f>'Evaluated Savings'!H10</f>
        <v>0</v>
      </c>
      <c r="KI5">
        <f>'Evaluated Savings'!I10</f>
        <v>0</v>
      </c>
      <c r="KJ5">
        <f>'Evaluated Savings'!J10</f>
        <v>0</v>
      </c>
      <c r="KK5" t="str">
        <f>'Evaluated Savings'!L10</f>
        <v/>
      </c>
      <c r="KL5">
        <f>'Evaluated Savings'!N10</f>
        <v>0</v>
      </c>
      <c r="KM5" t="str">
        <f>'Evaluated Savings'!O10</f>
        <v/>
      </c>
      <c r="KN5" t="str">
        <f>'Evaluated Savings'!P10</f>
        <v/>
      </c>
      <c r="KO5">
        <f>'Evaluated Savings'!R10</f>
        <v>0</v>
      </c>
      <c r="KP5">
        <f>'Evaluated Savings'!T10</f>
        <v>0</v>
      </c>
      <c r="KQ5">
        <f>'Evaluated Savings'!U10</f>
        <v>0</v>
      </c>
      <c r="KR5">
        <f>'Evaluated Savings'!V10</f>
        <v>0</v>
      </c>
      <c r="KT5">
        <f>'Evaluated Savings - No IE'!B10</f>
        <v>3</v>
      </c>
      <c r="KU5" t="str">
        <f>'Evaluated Savings - No IE'!C10</f>
        <v>C&amp;I Prescriptive</v>
      </c>
      <c r="KV5">
        <f>'Evaluated Savings - No IE'!D10</f>
        <v>0</v>
      </c>
      <c r="KW5">
        <f>'Evaluated Savings - No IE'!E10</f>
        <v>0</v>
      </c>
      <c r="KX5">
        <f>'Evaluated Savings - No IE'!F10</f>
        <v>0</v>
      </c>
      <c r="KY5" t="str">
        <f>'Evaluated Savings - No IE'!H10</f>
        <v/>
      </c>
      <c r="KZ5">
        <f>'Evaluated Savings - No IE'!J10</f>
        <v>0</v>
      </c>
      <c r="LA5">
        <f>'Evaluated Savings - No IE'!K10</f>
        <v>0</v>
      </c>
      <c r="LB5">
        <f>'Evaluated Savings - No IE'!L10</f>
        <v>0</v>
      </c>
      <c r="LC5">
        <f>'Evaluated Savings - No IE'!N10</f>
        <v>0</v>
      </c>
      <c r="LD5">
        <f>'Evaluated Savings - No IE'!P10</f>
        <v>0</v>
      </c>
      <c r="LE5">
        <f>'Evaluated Savings - No IE'!Q10</f>
        <v>0</v>
      </c>
      <c r="LF5">
        <f>'Evaluated Savings - No IE'!R10</f>
        <v>0</v>
      </c>
      <c r="LH5">
        <f>'Evaluated Savings - No NTG'!B9</f>
        <v>3</v>
      </c>
      <c r="LI5" t="str">
        <f>'Evaluated Savings - No NTG'!C9</f>
        <v>C&amp;I Prescriptive</v>
      </c>
      <c r="LJ5">
        <f>'Evaluated Savings - No NTG'!D9</f>
        <v>0</v>
      </c>
      <c r="LK5">
        <f>'Evaluated Savings - No NTG'!E9</f>
        <v>0</v>
      </c>
      <c r="LL5">
        <f>'Evaluated Savings - No NTG'!F9</f>
        <v>0</v>
      </c>
      <c r="LM5">
        <f>'Evaluated Savings - No NTG'!H9</f>
        <v>0</v>
      </c>
      <c r="LN5">
        <f>'Evaluated Savings - No NTG'!I9</f>
        <v>0</v>
      </c>
      <c r="LO5">
        <f>'Evaluated Savings - No NTG'!J9</f>
        <v>0</v>
      </c>
      <c r="LP5">
        <f>'Evaluated Savings - No NTG'!L9</f>
        <v>0</v>
      </c>
      <c r="LQ5">
        <f>'Evaluated Savings - No NTG'!N9</f>
        <v>0</v>
      </c>
      <c r="LR5">
        <f>'Evaluated Savings - No NTG'!O9</f>
        <v>0</v>
      </c>
      <c r="LS5">
        <f>'Evaluated Savings - No NTG'!P9</f>
        <v>0</v>
      </c>
      <c r="LU5">
        <f>'Evaluated Savings No IE No NTG'!B10</f>
        <v>3</v>
      </c>
      <c r="LV5" t="str">
        <f>'Evaluated Savings No IE No NTG'!C10</f>
        <v>C&amp;I Prescriptive</v>
      </c>
      <c r="LW5">
        <f>'Evaluated Savings No IE No NTG'!D10</f>
        <v>0</v>
      </c>
      <c r="LX5">
        <f>'Evaluated Savings No IE No NTG'!E10</f>
        <v>0</v>
      </c>
      <c r="LY5">
        <f>'Evaluated Savings No IE No NTG'!F10</f>
        <v>0</v>
      </c>
      <c r="LZ5">
        <f>'Evaluated Savings No IE No NTG'!H10</f>
        <v>0</v>
      </c>
      <c r="MA5">
        <f>'Evaluated Savings No IE No NTG'!J10</f>
        <v>0</v>
      </c>
      <c r="MB5">
        <f>'Evaluated Savings No IE No NTG'!K10</f>
        <v>0</v>
      </c>
      <c r="MC5">
        <f>'Evaluated Savings No IE No NTG'!L10</f>
        <v>0</v>
      </c>
      <c r="MF5">
        <f>'Evaluated NTG'!B8</f>
        <v>3</v>
      </c>
      <c r="MG5" t="str">
        <f>'Evaluated NTG'!C8</f>
        <v>C&amp;I Prescriptive</v>
      </c>
      <c r="MH5">
        <f>'Evaluated NTG'!E8</f>
        <v>0</v>
      </c>
      <c r="MI5">
        <f>'Evaluated NTG'!G8</f>
        <v>0</v>
      </c>
      <c r="MJ5" t="str">
        <f>'Evaluated NTG'!I8</f>
        <v/>
      </c>
      <c r="MK5">
        <f>'Evaluated NTG'!K8</f>
        <v>0</v>
      </c>
      <c r="ML5">
        <f>'Evaluated NTG'!L8</f>
        <v>0</v>
      </c>
      <c r="MM5">
        <f>'Evaluated NTG'!M8</f>
        <v>0</v>
      </c>
      <c r="MN5">
        <f>'Evaluated NTG'!E42</f>
        <v>3</v>
      </c>
      <c r="MO5">
        <f>'Evaluated NTG'!F42</f>
        <v>0</v>
      </c>
      <c r="MP5">
        <f>'Program All'!B9</f>
        <v>3</v>
      </c>
      <c r="MQ5" t="str">
        <f>'Program All'!C9</f>
        <v>C&amp;I Prescriptive</v>
      </c>
      <c r="MR5">
        <f>'Program All'!D9</f>
        <v>0</v>
      </c>
      <c r="MS5">
        <f>'Program All'!E9</f>
        <v>0</v>
      </c>
      <c r="MT5">
        <f>'Program All'!F9</f>
        <v>0</v>
      </c>
      <c r="MU5" t="str">
        <f>'Program All'!G9</f>
        <v/>
      </c>
      <c r="MV5">
        <f>'Program All'!H9</f>
        <v>0</v>
      </c>
      <c r="MW5">
        <f>'Program All'!I9</f>
        <v>0</v>
      </c>
      <c r="MX5">
        <f>'Program All'!J9</f>
        <v>0</v>
      </c>
      <c r="MY5">
        <f>'Program All'!K9</f>
        <v>0</v>
      </c>
      <c r="MZ5" t="str">
        <f>'Program All'!L9</f>
        <v/>
      </c>
      <c r="NA5">
        <f>'Program All'!M9</f>
        <v>0</v>
      </c>
      <c r="NB5">
        <f>'Program All'!N9</f>
        <v>0</v>
      </c>
      <c r="NC5">
        <f>'Program All'!O9</f>
        <v>0</v>
      </c>
      <c r="ND5">
        <f>'Program All'!P9</f>
        <v>0</v>
      </c>
      <c r="NE5" t="str">
        <f>'Program All'!Q9</f>
        <v/>
      </c>
      <c r="NF5">
        <f>'Program All'!R9</f>
        <v>0</v>
      </c>
      <c r="NG5">
        <f>'Program All'!S9</f>
        <v>0</v>
      </c>
      <c r="NH5">
        <f>'Program All'!T9</f>
        <v>0</v>
      </c>
      <c r="NI5">
        <f>'Program All'!U9</f>
        <v>0</v>
      </c>
      <c r="NJ5" t="str">
        <f>'Program All'!V9</f>
        <v/>
      </c>
      <c r="NK5">
        <f>'Program All'!W9</f>
        <v>0</v>
      </c>
      <c r="NL5">
        <f>'Program TRC'!B9</f>
        <v>3</v>
      </c>
      <c r="NM5" t="str">
        <f>'Program TRC'!C9</f>
        <v>C&amp;I Prescriptive</v>
      </c>
      <c r="NN5">
        <f>'Program TRC'!D9</f>
        <v>0</v>
      </c>
      <c r="NO5">
        <f>'Program TRC'!E9</f>
        <v>0</v>
      </c>
      <c r="NP5">
        <f>'Program TRC'!F9</f>
        <v>0</v>
      </c>
      <c r="NQ5" t="str">
        <f>'Program TRC'!G9</f>
        <v/>
      </c>
      <c r="NR5">
        <f>'Program TRC'!H9</f>
        <v>0</v>
      </c>
      <c r="NS5">
        <f>'Program PAC'!B9</f>
        <v>3</v>
      </c>
      <c r="NT5" t="str">
        <f>'Program PAC'!C9</f>
        <v>C&amp;I Prescriptive</v>
      </c>
      <c r="NU5">
        <f>'Program PAC'!D9</f>
        <v>0</v>
      </c>
      <c r="NV5">
        <f>'Program PAC'!E9</f>
        <v>0</v>
      </c>
      <c r="NW5">
        <f>'Program PAC'!F9</f>
        <v>0</v>
      </c>
      <c r="NX5" t="str">
        <f>'Program PAC'!G9</f>
        <v/>
      </c>
      <c r="NY5">
        <f>'Program PAC'!H9</f>
        <v>0</v>
      </c>
      <c r="NZ5">
        <f>'Program SCT'!B9</f>
        <v>3</v>
      </c>
      <c r="OA5" t="str">
        <f>'Program SCT'!C9</f>
        <v>C&amp;I Prescriptive</v>
      </c>
      <c r="OB5">
        <f>'Program SCT'!D9</f>
        <v>0</v>
      </c>
      <c r="OC5">
        <f>'Program SCT'!E9</f>
        <v>0</v>
      </c>
      <c r="OD5">
        <f>'Program SCT'!F9</f>
        <v>0</v>
      </c>
      <c r="OE5" t="str">
        <f>'Program SCT'!G9</f>
        <v/>
      </c>
      <c r="OF5">
        <f>'Program SCT'!H9</f>
        <v>0</v>
      </c>
      <c r="OG5">
        <f>'Program RIM'!B9</f>
        <v>3</v>
      </c>
      <c r="OH5" t="str">
        <f>'Program RIM'!C9</f>
        <v>C&amp;I Prescriptive</v>
      </c>
      <c r="OI5">
        <f>'Program RIM'!D9</f>
        <v>0</v>
      </c>
      <c r="OJ5">
        <f>'Program RIM'!E9</f>
        <v>0</v>
      </c>
      <c r="OK5">
        <f>'Program RIM'!F9</f>
        <v>0</v>
      </c>
      <c r="OL5" t="str">
        <f>'Program RIM'!G9</f>
        <v/>
      </c>
      <c r="OM5">
        <f>'Program RIM'!H9</f>
        <v>0</v>
      </c>
      <c r="ON5">
        <f>'Program TRC PAC'!B9</f>
        <v>3</v>
      </c>
      <c r="OO5" t="str">
        <f>'Program TRC PAC'!C9</f>
        <v>C&amp;I Prescriptive</v>
      </c>
      <c r="OP5">
        <f>'Program TRC PAC'!D9</f>
        <v>0</v>
      </c>
      <c r="OQ5">
        <f>'Program TRC PAC'!E9</f>
        <v>0</v>
      </c>
      <c r="OR5">
        <f>'Program TRC PAC'!F9</f>
        <v>0</v>
      </c>
      <c r="OS5" t="str">
        <f>'Program TRC PAC'!G9</f>
        <v/>
      </c>
      <c r="OT5">
        <f>'Program TRC PAC'!H9</f>
        <v>0</v>
      </c>
      <c r="OU5">
        <f>'Program TRC PAC'!I9</f>
        <v>0</v>
      </c>
      <c r="OV5">
        <f>'Program TRC PAC'!J9</f>
        <v>0</v>
      </c>
      <c r="OW5">
        <f>'Program TRC PAC'!K9</f>
        <v>0</v>
      </c>
      <c r="OX5" t="str">
        <f>'Program TRC PAC'!L9</f>
        <v/>
      </c>
      <c r="OY5">
        <f>'Program TRC PAC'!M9</f>
        <v>0</v>
      </c>
      <c r="OZ5">
        <f>'Program TRC SCT'!B9</f>
        <v>3</v>
      </c>
      <c r="PA5" t="str">
        <f>'Program TRC SCT'!C9</f>
        <v>C&amp;I Prescriptive</v>
      </c>
      <c r="PB5">
        <f>'Program TRC SCT'!D9</f>
        <v>0</v>
      </c>
      <c r="PC5">
        <f>'Program TRC SCT'!E9</f>
        <v>0</v>
      </c>
      <c r="PD5">
        <f>'Program TRC SCT'!F9</f>
        <v>0</v>
      </c>
      <c r="PE5" t="str">
        <f>'Program TRC SCT'!G9</f>
        <v/>
      </c>
      <c r="PF5">
        <f>'Program TRC SCT'!H9</f>
        <v>0</v>
      </c>
      <c r="PG5">
        <f>'Program TRC SCT'!I9</f>
        <v>0</v>
      </c>
      <c r="PH5">
        <f>'Program TRC SCT'!J9</f>
        <v>0</v>
      </c>
      <c r="PI5">
        <f>'Program TRC SCT'!K9</f>
        <v>0</v>
      </c>
      <c r="PJ5" t="str">
        <f>'Program TRC SCT'!L9</f>
        <v/>
      </c>
      <c r="PK5">
        <f>'Program TRC SCT'!M9</f>
        <v>0</v>
      </c>
      <c r="PL5">
        <f>'Program TRC RIM'!B9</f>
        <v>3</v>
      </c>
      <c r="PM5" t="str">
        <f>'Program TRC RIM'!C9</f>
        <v>C&amp;I Prescriptive</v>
      </c>
      <c r="PN5">
        <f>'Program TRC RIM'!D9</f>
        <v>0</v>
      </c>
      <c r="PO5">
        <f>'Program TRC RIM'!E9</f>
        <v>0</v>
      </c>
      <c r="PP5">
        <f>'Program TRC RIM'!F9</f>
        <v>0</v>
      </c>
      <c r="PQ5" t="str">
        <f>'Program TRC RIM'!G9</f>
        <v/>
      </c>
      <c r="PR5">
        <f>'Program TRC RIM'!H9</f>
        <v>0</v>
      </c>
      <c r="PS5">
        <f>'Program TRC RIM'!I9</f>
        <v>0</v>
      </c>
      <c r="PT5">
        <f>'Program TRC RIM'!J9</f>
        <v>0</v>
      </c>
      <c r="PU5">
        <f>'Program TRC RIM'!K9</f>
        <v>0</v>
      </c>
      <c r="PV5" t="str">
        <f>'Program TRC RIM'!L9</f>
        <v/>
      </c>
      <c r="PW5">
        <f>'Program TRC RIM'!M9</f>
        <v>0</v>
      </c>
      <c r="PX5">
        <f>'Program PAC SCT'!B9</f>
        <v>3</v>
      </c>
      <c r="PY5" t="str">
        <f>'Program PAC SCT'!C9</f>
        <v>C&amp;I Prescriptive</v>
      </c>
      <c r="PZ5">
        <f>'Program PAC SCT'!D9</f>
        <v>0</v>
      </c>
      <c r="QA5">
        <f>'Program PAC SCT'!E9</f>
        <v>0</v>
      </c>
      <c r="QB5">
        <f>'Program PAC SCT'!F9</f>
        <v>0</v>
      </c>
      <c r="QC5" t="str">
        <f>'Program PAC SCT'!G9</f>
        <v/>
      </c>
      <c r="QD5">
        <f>'Program PAC SCT'!H9</f>
        <v>0</v>
      </c>
      <c r="QE5">
        <f>'Program PAC SCT'!I9</f>
        <v>0</v>
      </c>
      <c r="QF5">
        <f>'Program PAC SCT'!J9</f>
        <v>0</v>
      </c>
      <c r="QG5">
        <f>'Program PAC SCT'!K9</f>
        <v>0</v>
      </c>
      <c r="QH5" t="str">
        <f>'Program PAC SCT'!L9</f>
        <v/>
      </c>
      <c r="QI5">
        <f>'Program PAC SCT'!M9</f>
        <v>0</v>
      </c>
      <c r="QJ5">
        <f>'Program PAC RIM'!B9</f>
        <v>3</v>
      </c>
      <c r="QK5" t="str">
        <f>'Program PAC RIM'!C9</f>
        <v>C&amp;I Prescriptive</v>
      </c>
      <c r="QL5">
        <f>'Program PAC RIM'!D9</f>
        <v>0</v>
      </c>
      <c r="QM5">
        <f>'Program PAC RIM'!E9</f>
        <v>0</v>
      </c>
      <c r="QN5">
        <f>'Program PAC RIM'!F9</f>
        <v>0</v>
      </c>
      <c r="QO5" t="str">
        <f>'Program PAC RIM'!G9</f>
        <v/>
      </c>
      <c r="QP5">
        <f>'Program PAC RIM'!H9</f>
        <v>0</v>
      </c>
      <c r="QQ5">
        <f>'Program PAC RIM'!I9</f>
        <v>0</v>
      </c>
      <c r="QR5">
        <f>'Program PAC RIM'!J9</f>
        <v>0</v>
      </c>
      <c r="QS5">
        <f>'Program PAC RIM'!K9</f>
        <v>0</v>
      </c>
      <c r="QT5" t="str">
        <f>'Program PAC RIM'!L9</f>
        <v/>
      </c>
      <c r="QU5">
        <f>'Program PAC RIM'!M9</f>
        <v>0</v>
      </c>
      <c r="QV5">
        <f>'Program SCT RIM'!B9</f>
        <v>3</v>
      </c>
      <c r="QW5" t="str">
        <f>'Program SCT RIM'!C9</f>
        <v>C&amp;I Prescriptive</v>
      </c>
      <c r="QX5">
        <f>'Program SCT RIM'!D9</f>
        <v>0</v>
      </c>
      <c r="QY5">
        <f>'Program SCT RIM'!E9</f>
        <v>0</v>
      </c>
      <c r="QZ5">
        <f>'Program SCT RIM'!F9</f>
        <v>0</v>
      </c>
      <c r="RA5" t="str">
        <f>'Program SCT RIM'!G9</f>
        <v/>
      </c>
      <c r="RB5">
        <f>'Program SCT RIM'!H9</f>
        <v>0</v>
      </c>
      <c r="RC5">
        <f>'Program SCT RIM'!I9</f>
        <v>0</v>
      </c>
      <c r="RD5">
        <f>'Program SCT RIM'!J9</f>
        <v>0</v>
      </c>
      <c r="RE5">
        <f>'Program SCT RIM'!K9</f>
        <v>0</v>
      </c>
      <c r="RF5" t="str">
        <f>'Program SCT RIM'!L9</f>
        <v/>
      </c>
      <c r="RG5">
        <f>'Program SCT RIM'!M9</f>
        <v>0</v>
      </c>
      <c r="RH5">
        <f>'Program Other TRC'!B9</f>
        <v>3</v>
      </c>
      <c r="RI5" t="str">
        <f>'Program Other TRC'!C9</f>
        <v>C&amp;I Prescriptive</v>
      </c>
      <c r="RJ5">
        <f>'Program Other TRC'!D9</f>
        <v>0</v>
      </c>
      <c r="RK5">
        <f>'Program Other TRC'!E9</f>
        <v>0</v>
      </c>
      <c r="RL5">
        <f>'Program Other TRC'!F9</f>
        <v>0</v>
      </c>
      <c r="RM5" t="str">
        <f>'Program Other TRC'!G9</f>
        <v/>
      </c>
      <c r="RN5">
        <f>'Program Other TRC'!H9</f>
        <v>0</v>
      </c>
      <c r="RO5">
        <f>'Program Other TRC'!I9</f>
        <v>0</v>
      </c>
      <c r="RP5">
        <f>'Program Other TRC'!J9</f>
        <v>0</v>
      </c>
      <c r="RQ5">
        <f>'Program Other TRC'!K9</f>
        <v>0</v>
      </c>
      <c r="RR5" t="str">
        <f>'Program Other TRC'!L9</f>
        <v/>
      </c>
      <c r="RS5">
        <f>'Program Other TRC'!M9</f>
        <v>0</v>
      </c>
      <c r="RT5">
        <f>'Program Other TRC'!N9</f>
        <v>0</v>
      </c>
      <c r="RU5">
        <f>'Program Other TRC'!O9</f>
        <v>0</v>
      </c>
      <c r="RV5">
        <f>'Program Other TRC'!P9</f>
        <v>0</v>
      </c>
      <c r="RW5" t="str">
        <f>'Program Other TRC'!Q9</f>
        <v/>
      </c>
      <c r="RX5">
        <f>'Program Other TRC'!R9</f>
        <v>0</v>
      </c>
      <c r="RY5">
        <f>'Program Other PAC'!B9</f>
        <v>3</v>
      </c>
      <c r="RZ5" t="str">
        <f>'Program Other PAC'!C9</f>
        <v>C&amp;I Prescriptive</v>
      </c>
      <c r="SA5">
        <f>'Program Other PAC'!D9</f>
        <v>0</v>
      </c>
      <c r="SB5">
        <f>'Program Other PAC'!E9</f>
        <v>0</v>
      </c>
      <c r="SC5">
        <f>'Program Other PAC'!F9</f>
        <v>0</v>
      </c>
      <c r="SD5" t="str">
        <f>'Program Other PAC'!G9</f>
        <v/>
      </c>
      <c r="SE5">
        <f>'Program Other PAC'!H9</f>
        <v>0</v>
      </c>
      <c r="SF5">
        <f>'Program Other PAC'!I9</f>
        <v>0</v>
      </c>
      <c r="SG5">
        <f>'Program Other PAC'!J9</f>
        <v>0</v>
      </c>
      <c r="SH5">
        <f>'Program Other PAC'!K9</f>
        <v>0</v>
      </c>
      <c r="SI5" t="str">
        <f>'Program Other PAC'!L9</f>
        <v/>
      </c>
      <c r="SJ5">
        <f>'Program Other PAC'!M9</f>
        <v>0</v>
      </c>
      <c r="SK5">
        <f>'Program Other PAC'!N9</f>
        <v>0</v>
      </c>
      <c r="SL5">
        <f>'Program Other PAC'!O9</f>
        <v>0</v>
      </c>
      <c r="SM5">
        <f>'Program Other PAC'!P9</f>
        <v>0</v>
      </c>
      <c r="SN5" t="str">
        <f>'Program Other PAC'!Q9</f>
        <v/>
      </c>
      <c r="SO5">
        <f>'Program Other PAC'!R9</f>
        <v>0</v>
      </c>
      <c r="SP5">
        <f>'Program Other SCT'!B9</f>
        <v>3</v>
      </c>
      <c r="SQ5" t="str">
        <f>'Program Other SCT'!C9</f>
        <v>C&amp;I Prescriptive</v>
      </c>
      <c r="SR5">
        <f>'Program Other SCT'!D9</f>
        <v>0</v>
      </c>
      <c r="SS5">
        <f>'Program Other SCT'!E9</f>
        <v>0</v>
      </c>
      <c r="ST5">
        <f>'Program Other SCT'!F9</f>
        <v>0</v>
      </c>
      <c r="SU5" t="str">
        <f>'Program Other SCT'!G9</f>
        <v/>
      </c>
      <c r="SV5">
        <f>'Program Other SCT'!H9</f>
        <v>0</v>
      </c>
      <c r="SW5">
        <f>'Program Other SCT'!I9</f>
        <v>0</v>
      </c>
      <c r="SX5">
        <f>'Program Other SCT'!J9</f>
        <v>0</v>
      </c>
      <c r="SY5">
        <f>'Program Other SCT'!K9</f>
        <v>0</v>
      </c>
      <c r="SZ5" t="str">
        <f>'Program Other SCT'!L9</f>
        <v/>
      </c>
      <c r="TA5">
        <f>'Program Other SCT'!M9</f>
        <v>0</v>
      </c>
      <c r="TB5">
        <f>'Program Other SCT'!N9</f>
        <v>0</v>
      </c>
      <c r="TC5">
        <f>'Program Other SCT'!O9</f>
        <v>0</v>
      </c>
      <c r="TD5">
        <f>'Program Other SCT'!P9</f>
        <v>0</v>
      </c>
      <c r="TE5" t="str">
        <f>'Program Other SCT'!Q9</f>
        <v/>
      </c>
      <c r="TF5">
        <f>'Program Other SCT'!R9</f>
        <v>0</v>
      </c>
      <c r="TG5">
        <f>'Program Other RIM'!B9</f>
        <v>3</v>
      </c>
      <c r="TH5" t="str">
        <f>'Program Other RIM'!C9</f>
        <v>C&amp;I Prescriptive</v>
      </c>
      <c r="TI5">
        <f>'Program Other RIM'!D9</f>
        <v>0</v>
      </c>
      <c r="TJ5">
        <f>'Program Other RIM'!E9</f>
        <v>0</v>
      </c>
      <c r="TK5">
        <f>'Program Other RIM'!F9</f>
        <v>0</v>
      </c>
      <c r="TL5" t="str">
        <f>'Program Other RIM'!G9</f>
        <v/>
      </c>
      <c r="TM5">
        <f>'Program Other RIM'!H9</f>
        <v>0</v>
      </c>
      <c r="TN5">
        <f>'Program Other RIM'!I9</f>
        <v>0</v>
      </c>
      <c r="TO5">
        <f>'Program Other RIM'!J9</f>
        <v>0</v>
      </c>
      <c r="TP5">
        <f>'Program Other RIM'!K9</f>
        <v>0</v>
      </c>
      <c r="TQ5" t="str">
        <f>'Program Other RIM'!L9</f>
        <v/>
      </c>
      <c r="TR5">
        <f>'Program Other RIM'!M9</f>
        <v>0</v>
      </c>
      <c r="TS5">
        <f>'Program Other RIM'!N9</f>
        <v>0</v>
      </c>
      <c r="TT5">
        <f>'Program Other RIM'!O9</f>
        <v>0</v>
      </c>
      <c r="TU5">
        <f>'Program Other RIM'!P9</f>
        <v>0</v>
      </c>
      <c r="TV5" t="str">
        <f>'Program Other RIM'!Q9</f>
        <v/>
      </c>
      <c r="TW5">
        <f>'Program Other RIM'!R9</f>
        <v>0</v>
      </c>
      <c r="TX5" t="str">
        <f>'Portfolio All'!C9</f>
        <v>C&amp;I</v>
      </c>
      <c r="TY5">
        <f>'Portfolio All'!D9</f>
        <v>0</v>
      </c>
      <c r="TZ5">
        <f>'Portfolio All'!E9</f>
        <v>0</v>
      </c>
      <c r="UA5">
        <f>'Portfolio All'!F9</f>
        <v>0</v>
      </c>
      <c r="UB5" t="str">
        <f>'Portfolio All'!G9</f>
        <v/>
      </c>
      <c r="UC5">
        <f>'Portfolio All'!H9</f>
        <v>0</v>
      </c>
      <c r="UD5">
        <f>'Portfolio All'!I9</f>
        <v>0</v>
      </c>
      <c r="UE5">
        <f>'Portfolio All'!J9</f>
        <v>0</v>
      </c>
      <c r="UF5">
        <f>'Portfolio All'!K9</f>
        <v>0</v>
      </c>
      <c r="UG5" t="str">
        <f>'Portfolio All'!L9</f>
        <v/>
      </c>
      <c r="UH5">
        <f>'Portfolio All'!M9</f>
        <v>0</v>
      </c>
      <c r="UI5">
        <f>'Portfolio All'!N9</f>
        <v>0</v>
      </c>
      <c r="UJ5">
        <f>'Portfolio All'!O9</f>
        <v>0</v>
      </c>
      <c r="UK5">
        <f>'Portfolio All'!P9</f>
        <v>0</v>
      </c>
      <c r="UL5" t="str">
        <f>'Portfolio All'!Q9</f>
        <v/>
      </c>
      <c r="UM5">
        <f>'Portfolio All'!R9</f>
        <v>0</v>
      </c>
      <c r="UN5">
        <f>'Portfolio All'!S9</f>
        <v>0</v>
      </c>
      <c r="UO5">
        <f>'Portfolio All'!T9</f>
        <v>0</v>
      </c>
      <c r="UP5">
        <f>'Portfolio All'!U9</f>
        <v>0</v>
      </c>
      <c r="UQ5" t="str">
        <f>'Portfolio All'!V9</f>
        <v/>
      </c>
      <c r="UR5">
        <f>'Portfolio All'!W9</f>
        <v>0</v>
      </c>
      <c r="US5" t="str">
        <f>'Portfolio TRC'!C9</f>
        <v>C&amp;I</v>
      </c>
      <c r="UT5">
        <f>'Portfolio TRC'!D9</f>
        <v>0</v>
      </c>
      <c r="UU5">
        <f>'Portfolio TRC'!E9</f>
        <v>0</v>
      </c>
      <c r="UV5">
        <f>'Portfolio TRC'!F9</f>
        <v>0</v>
      </c>
      <c r="UW5" t="str">
        <f>'Portfolio TRC'!G9</f>
        <v/>
      </c>
      <c r="UX5">
        <f>'Portfolio TRC'!H9</f>
        <v>0</v>
      </c>
      <c r="UY5" t="str">
        <f>'Portfolio PAC'!C9</f>
        <v>C&amp;I</v>
      </c>
      <c r="UZ5">
        <f>'Portfolio PAC'!D9</f>
        <v>0</v>
      </c>
      <c r="VA5">
        <f>'Portfolio PAC'!E9</f>
        <v>0</v>
      </c>
      <c r="VB5">
        <f>'Portfolio PAC'!F9</f>
        <v>0</v>
      </c>
      <c r="VC5" t="str">
        <f>'Portfolio PAC'!G9</f>
        <v/>
      </c>
      <c r="VD5">
        <f>'Portfolio PAC'!H9</f>
        <v>0</v>
      </c>
      <c r="VE5" t="str">
        <f>'Portfolio SCT'!C9</f>
        <v>C&amp;I</v>
      </c>
      <c r="VF5">
        <f>'Portfolio SCT'!D9</f>
        <v>0</v>
      </c>
      <c r="VG5">
        <f>'Portfolio SCT'!E9</f>
        <v>0</v>
      </c>
      <c r="VH5">
        <f>'Portfolio SCT'!F9</f>
        <v>0</v>
      </c>
      <c r="VI5" t="str">
        <f>'Portfolio SCT'!G9</f>
        <v/>
      </c>
      <c r="VJ5">
        <f>'Portfolio SCT'!H9</f>
        <v>0</v>
      </c>
      <c r="VK5" t="str">
        <f>'Portfolio RIM'!C9</f>
        <v>C&amp;I</v>
      </c>
      <c r="VL5">
        <f>'Portfolio RIM'!D9</f>
        <v>0</v>
      </c>
      <c r="VM5">
        <f>'Portfolio RIM'!E9</f>
        <v>0</v>
      </c>
      <c r="VN5">
        <f>'Portfolio RIM'!F9</f>
        <v>0</v>
      </c>
      <c r="VO5" t="str">
        <f>'Portfolio RIM'!G9</f>
        <v/>
      </c>
      <c r="VP5">
        <f>'Portfolio RIM'!H9</f>
        <v>0</v>
      </c>
      <c r="VQ5" t="str">
        <f>'Portfolio TRC PAC'!C9</f>
        <v>C&amp;I</v>
      </c>
      <c r="VR5">
        <f>'Portfolio TRC PAC'!D9</f>
        <v>0</v>
      </c>
      <c r="VS5">
        <f>'Portfolio TRC PAC'!E9</f>
        <v>0</v>
      </c>
      <c r="VT5">
        <f>'Portfolio TRC PAC'!F9</f>
        <v>0</v>
      </c>
      <c r="VU5" t="str">
        <f>'Portfolio TRC PAC'!G9</f>
        <v/>
      </c>
      <c r="VV5">
        <f>'Portfolio TRC PAC'!H9</f>
        <v>0</v>
      </c>
      <c r="VW5">
        <f>'Portfolio TRC PAC'!I9</f>
        <v>0</v>
      </c>
      <c r="VX5">
        <f>'Portfolio TRC PAC'!J9</f>
        <v>0</v>
      </c>
      <c r="VY5">
        <f>'Portfolio TRC PAC'!K9</f>
        <v>0</v>
      </c>
      <c r="VZ5" t="str">
        <f>'Portfolio TRC PAC'!L9</f>
        <v/>
      </c>
      <c r="WA5">
        <f>'Portfolio TRC PAC'!M9</f>
        <v>0</v>
      </c>
      <c r="WB5" t="str">
        <f>'Portfolio TRC SCT'!C9</f>
        <v>C&amp;I</v>
      </c>
      <c r="WC5">
        <f>'Portfolio TRC SCT'!D9</f>
        <v>0</v>
      </c>
      <c r="WD5">
        <f>'Portfolio TRC SCT'!E9</f>
        <v>0</v>
      </c>
      <c r="WE5">
        <f>'Portfolio TRC SCT'!F9</f>
        <v>0</v>
      </c>
      <c r="WF5" t="str">
        <f>'Portfolio TRC SCT'!G9</f>
        <v/>
      </c>
      <c r="WG5">
        <f>'Portfolio TRC SCT'!H9</f>
        <v>0</v>
      </c>
      <c r="WH5">
        <f>'Portfolio TRC SCT'!I9</f>
        <v>0</v>
      </c>
      <c r="WI5">
        <f>'Portfolio TRC SCT'!J9</f>
        <v>0</v>
      </c>
      <c r="WJ5">
        <f>'Portfolio TRC SCT'!K9</f>
        <v>0</v>
      </c>
      <c r="WK5" t="str">
        <f>'Portfolio TRC SCT'!L9</f>
        <v/>
      </c>
      <c r="WL5">
        <f>'Portfolio TRC SCT'!M9</f>
        <v>0</v>
      </c>
      <c r="WM5" t="str">
        <f>'Portfolio TRC RIM'!C9</f>
        <v>C&amp;I</v>
      </c>
      <c r="WN5">
        <f>'Portfolio TRC RIM'!D9</f>
        <v>0</v>
      </c>
      <c r="WO5">
        <f>'Portfolio TRC RIM'!E9</f>
        <v>0</v>
      </c>
      <c r="WP5">
        <f>'Portfolio TRC RIM'!F9</f>
        <v>0</v>
      </c>
      <c r="WQ5" t="str">
        <f>'Portfolio TRC RIM'!G9</f>
        <v/>
      </c>
      <c r="WR5">
        <f>'Portfolio TRC RIM'!H9</f>
        <v>0</v>
      </c>
      <c r="WS5" t="str">
        <f>'Portfolio PAC SCT'!C9</f>
        <v>C&amp;I</v>
      </c>
      <c r="WT5">
        <f>'Portfolio PAC SCT'!D9</f>
        <v>0</v>
      </c>
      <c r="WU5">
        <f>'Portfolio PAC SCT'!E9</f>
        <v>0</v>
      </c>
      <c r="WV5">
        <f>'Portfolio PAC SCT'!F9</f>
        <v>0</v>
      </c>
      <c r="WW5" t="str">
        <f>'Portfolio PAC SCT'!G9</f>
        <v/>
      </c>
      <c r="WX5">
        <f>'Portfolio PAC SCT'!H9</f>
        <v>0</v>
      </c>
      <c r="WY5">
        <f>'Portfolio PAC SCT'!I9</f>
        <v>0</v>
      </c>
      <c r="WZ5">
        <f>'Portfolio PAC SCT'!J9</f>
        <v>0</v>
      </c>
      <c r="XA5">
        <f>'Portfolio PAC SCT'!K9</f>
        <v>0</v>
      </c>
      <c r="XB5" t="str">
        <f>'Portfolio PAC SCT'!L9</f>
        <v/>
      </c>
      <c r="XC5">
        <f>'Portfolio PAC SCT'!M9</f>
        <v>0</v>
      </c>
      <c r="XD5" t="str">
        <f>'Portfolio PAC RIM'!C9</f>
        <v>C&amp;I</v>
      </c>
      <c r="XE5">
        <f>'Portfolio PAC RIM'!D9</f>
        <v>0</v>
      </c>
      <c r="XF5">
        <f>'Portfolio PAC RIM'!E9</f>
        <v>0</v>
      </c>
      <c r="XG5">
        <f>'Portfolio PAC RIM'!F9</f>
        <v>0</v>
      </c>
      <c r="XH5" t="str">
        <f>'Portfolio PAC RIM'!G9</f>
        <v/>
      </c>
      <c r="XI5">
        <f>'Portfolio PAC RIM'!H9</f>
        <v>0</v>
      </c>
      <c r="XJ5">
        <f>'Portfolio PAC RIM'!I9</f>
        <v>0</v>
      </c>
      <c r="XK5">
        <f>'Portfolio PAC RIM'!J9</f>
        <v>0</v>
      </c>
      <c r="XL5">
        <f>'Portfolio PAC RIM'!K9</f>
        <v>0</v>
      </c>
      <c r="XM5" t="str">
        <f>'Portfolio PAC RIM'!L9</f>
        <v/>
      </c>
      <c r="XN5">
        <f>'Portfolio PAC RIM'!M9</f>
        <v>0</v>
      </c>
      <c r="XO5" t="str">
        <f>'Portfolio SCT RIM'!C9</f>
        <v>C&amp;I</v>
      </c>
      <c r="XP5">
        <f>'Portfolio SCT RIM'!D9</f>
        <v>0</v>
      </c>
      <c r="XQ5">
        <f>'Portfolio SCT RIM'!E9</f>
        <v>0</v>
      </c>
      <c r="XR5">
        <f>'Portfolio SCT RIM'!F9</f>
        <v>0</v>
      </c>
      <c r="XS5" t="str">
        <f>'Portfolio SCT RIM'!G9</f>
        <v/>
      </c>
      <c r="XT5">
        <f>'Portfolio SCT RIM'!H9</f>
        <v>0</v>
      </c>
      <c r="XU5">
        <f>'Portfolio SCT RIM'!I9</f>
        <v>0</v>
      </c>
      <c r="XV5">
        <f>'Portfolio SCT RIM'!J9</f>
        <v>0</v>
      </c>
      <c r="XW5">
        <f>'Portfolio SCT RIM'!K9</f>
        <v>0</v>
      </c>
      <c r="XX5" t="str">
        <f>'Portfolio SCT RIM'!L9</f>
        <v/>
      </c>
      <c r="XY5">
        <f>'Portfolio SCT RIM'!M9</f>
        <v>0</v>
      </c>
      <c r="XZ5" t="str">
        <f>'Portfolio Other TRC'!C9</f>
        <v>C&amp;I</v>
      </c>
      <c r="YA5">
        <f>'Portfolio Other TRC'!D9</f>
        <v>0</v>
      </c>
      <c r="YB5">
        <f>'Portfolio Other TRC'!E9</f>
        <v>0</v>
      </c>
      <c r="YC5">
        <f>'Portfolio Other TRC'!F9</f>
        <v>0</v>
      </c>
      <c r="YD5" t="str">
        <f>'Portfolio Other TRC'!G9</f>
        <v/>
      </c>
      <c r="YE5">
        <f>'Portfolio Other TRC'!H9</f>
        <v>0</v>
      </c>
      <c r="YF5">
        <f>'Portfolio Other TRC'!I9</f>
        <v>0</v>
      </c>
      <c r="YG5">
        <f>'Portfolio Other TRC'!J9</f>
        <v>0</v>
      </c>
      <c r="YH5">
        <f>'Portfolio Other TRC'!K9</f>
        <v>0</v>
      </c>
      <c r="YI5" t="str">
        <f>'Portfolio Other TRC'!L9</f>
        <v/>
      </c>
      <c r="YJ5">
        <f>'Portfolio Other TRC'!M9</f>
        <v>0</v>
      </c>
      <c r="YK5">
        <f>'Portfolio Other TRC'!N9</f>
        <v>0</v>
      </c>
      <c r="YL5">
        <f>'Portfolio Other TRC'!O9</f>
        <v>0</v>
      </c>
      <c r="YM5">
        <f>'Portfolio Other TRC'!P9</f>
        <v>0</v>
      </c>
      <c r="YN5" t="str">
        <f>'Portfolio Other TRC'!Q9</f>
        <v/>
      </c>
      <c r="YO5">
        <f>'Portfolio Other TRC'!R9</f>
        <v>0</v>
      </c>
      <c r="YP5" t="str">
        <f>'Portfolio Other SCT'!C9</f>
        <v>C&amp;I</v>
      </c>
      <c r="YQ5">
        <f>'Portfolio Other SCT'!D9</f>
        <v>0</v>
      </c>
      <c r="YR5">
        <f>'Portfolio Other SCT'!E9</f>
        <v>0</v>
      </c>
      <c r="YS5">
        <f>'Portfolio Other SCT'!F9</f>
        <v>0</v>
      </c>
      <c r="YT5" t="str">
        <f>'Portfolio Other SCT'!G9</f>
        <v/>
      </c>
      <c r="YU5">
        <f>'Portfolio Other SCT'!H9</f>
        <v>0</v>
      </c>
      <c r="YV5">
        <f>'Portfolio Other SCT'!I9</f>
        <v>0</v>
      </c>
      <c r="YW5">
        <f>'Portfolio Other SCT'!J9</f>
        <v>0</v>
      </c>
      <c r="YX5">
        <f>'Portfolio Other SCT'!K9</f>
        <v>0</v>
      </c>
      <c r="YY5" t="str">
        <f>'Portfolio Other SCT'!L9</f>
        <v/>
      </c>
      <c r="YZ5">
        <f>'Portfolio Other SCT'!M9</f>
        <v>0</v>
      </c>
      <c r="ZA5">
        <f>'Portfolio Other SCT'!N9</f>
        <v>0</v>
      </c>
      <c r="ZB5">
        <f>'Portfolio Other SCT'!O9</f>
        <v>0</v>
      </c>
      <c r="ZC5">
        <f>'Portfolio Other SCT'!P9</f>
        <v>0</v>
      </c>
      <c r="ZD5" t="str">
        <f>'Portfolio Other SCT'!Q9</f>
        <v/>
      </c>
      <c r="ZE5">
        <f>'Portfolio Other SCT'!R9</f>
        <v>0</v>
      </c>
      <c r="ZF5" t="str">
        <f>'Portfolio Other PAC'!C9</f>
        <v>C&amp;I</v>
      </c>
      <c r="ZG5">
        <f>'Portfolio Other PAC'!D9</f>
        <v>0</v>
      </c>
      <c r="ZH5">
        <f>'Portfolio Other PAC'!E9</f>
        <v>0</v>
      </c>
      <c r="ZI5">
        <f>'Portfolio Other PAC'!F9</f>
        <v>0</v>
      </c>
      <c r="ZJ5" t="str">
        <f>'Portfolio Other PAC'!G9</f>
        <v/>
      </c>
      <c r="ZK5">
        <f>'Portfolio Other PAC'!H9</f>
        <v>0</v>
      </c>
      <c r="ZL5">
        <f>'Portfolio Other PAC'!I9</f>
        <v>0</v>
      </c>
      <c r="ZM5">
        <f>'Portfolio Other PAC'!J9</f>
        <v>0</v>
      </c>
      <c r="ZN5">
        <f>'Portfolio Other PAC'!K9</f>
        <v>0</v>
      </c>
      <c r="ZO5" t="str">
        <f>'Portfolio Other PAC'!L9</f>
        <v/>
      </c>
      <c r="ZP5">
        <f>'Portfolio Other PAC'!M9</f>
        <v>0</v>
      </c>
      <c r="ZQ5">
        <f>'Portfolio Other PAC'!N9</f>
        <v>0</v>
      </c>
      <c r="ZR5">
        <f>'Portfolio Other PAC'!O9</f>
        <v>0</v>
      </c>
      <c r="ZS5">
        <f>'Portfolio Other PAC'!P9</f>
        <v>0</v>
      </c>
      <c r="ZT5" t="str">
        <f>'Portfolio Other PAC'!Q9</f>
        <v/>
      </c>
      <c r="ZU5">
        <f>'Portfolio Other PAC'!R9</f>
        <v>0</v>
      </c>
      <c r="ZV5" t="str">
        <f>'Portfolio Other RIM'!C9</f>
        <v>C&amp;I</v>
      </c>
      <c r="ZW5">
        <f>'Portfolio Other RIM'!D9</f>
        <v>0</v>
      </c>
      <c r="ZX5">
        <f>'Portfolio Other RIM'!E9</f>
        <v>0</v>
      </c>
      <c r="ZY5">
        <f>'Portfolio Other RIM'!F9</f>
        <v>0</v>
      </c>
      <c r="ZZ5" t="str">
        <f>'Portfolio Other RIM'!G9</f>
        <v/>
      </c>
      <c r="AAA5">
        <f>'Portfolio Other RIM'!H9</f>
        <v>0</v>
      </c>
      <c r="AAB5">
        <f>'Portfolio Other RIM'!I9</f>
        <v>0</v>
      </c>
      <c r="AAC5">
        <f>'Portfolio Other RIM'!J9</f>
        <v>0</v>
      </c>
      <c r="AAD5">
        <f>'Portfolio Other RIM'!K9</f>
        <v>0</v>
      </c>
      <c r="AAE5" t="str">
        <f>'Portfolio Other RIM'!L9</f>
        <v/>
      </c>
      <c r="AAF5">
        <f>'Portfolio Other RIM'!M9</f>
        <v>0</v>
      </c>
      <c r="AAG5">
        <f>'Portfolio Other RIM'!N9</f>
        <v>0</v>
      </c>
      <c r="AAH5">
        <f>'Portfolio Other RIM'!O9</f>
        <v>0</v>
      </c>
      <c r="AAI5">
        <f>'Portfolio Other RIM'!P9</f>
        <v>0</v>
      </c>
      <c r="AAJ5" t="str">
        <f>'Portfolio Other RIM'!Q9</f>
        <v/>
      </c>
      <c r="AAK5">
        <f>'Portfolio Other RIM'!R9</f>
        <v>0</v>
      </c>
      <c r="AAP5" t="str">
        <f>'Key Assumptions'!C21</f>
        <v>Participant Health Impacts</v>
      </c>
      <c r="AAQ5">
        <f>'Key Assumptions'!D21</f>
        <v>0</v>
      </c>
      <c r="AAR5">
        <f>'Key Assumptions'!E21</f>
        <v>0</v>
      </c>
      <c r="AAS5">
        <f>'Key Assumptions'!F21</f>
        <v>0</v>
      </c>
      <c r="AAU5" t="str">
        <f>'Key Assumptions'!C42</f>
        <v>Com Line Loss Energy</v>
      </c>
      <c r="AAV5">
        <f>'Key Assumptions'!D42</f>
        <v>0</v>
      </c>
      <c r="AAW5" t="str">
        <f>'Key Assumptions'!C48</f>
        <v>Com Line Loss Demand</v>
      </c>
      <c r="AAX5">
        <f>'Key Assumptions'!D48</f>
        <v>0</v>
      </c>
      <c r="ABE5" t="str">
        <f>'EE Finance'!D20</f>
        <v>Unsecured Loan</v>
      </c>
      <c r="ABF5">
        <f>'EE Finance'!E20</f>
        <v>0</v>
      </c>
      <c r="ABH5" t="str">
        <f>'EE Finance'!D28</f>
        <v>Debt Service</v>
      </c>
      <c r="ABI5">
        <f>'EE Finance'!E28</f>
        <v>0</v>
      </c>
      <c r="ABJ5">
        <f>'EE Finance'!F28</f>
        <v>0</v>
      </c>
      <c r="ABL5" t="str">
        <f>'EE Finance'!D36</f>
        <v>Private funds (%)</v>
      </c>
      <c r="ABM5">
        <f>'EE Finance'!E36</f>
        <v>0</v>
      </c>
      <c r="ABN5" t="str">
        <f>'EE Finance'!D43</f>
        <v>Payouts from reserve funds</v>
      </c>
      <c r="ABO5">
        <f>'EE Finance'!E43</f>
        <v>0</v>
      </c>
      <c r="ABQ5" t="str">
        <f>'EE Finance'!I20</f>
        <v>Unsecured Loan</v>
      </c>
      <c r="ABR5">
        <f>'EE Finance'!J20</f>
        <v>0</v>
      </c>
      <c r="ABT5" t="str">
        <f>'EE Finance'!I28</f>
        <v>Debt Service</v>
      </c>
      <c r="ABU5">
        <f>'EE Finance'!J28</f>
        <v>0</v>
      </c>
      <c r="ABV5">
        <f>'EE Finance'!K28</f>
        <v>0</v>
      </c>
      <c r="ABX5" t="str">
        <f>'EE Finance'!I36</f>
        <v>Private funds (%)</v>
      </c>
      <c r="ABY5">
        <f>'EE Finance'!J36</f>
        <v>0</v>
      </c>
      <c r="ABZ5" t="str">
        <f>'EE Finance'!I43</f>
        <v>Payouts from reserve funds</v>
      </c>
      <c r="ACA5">
        <f>'EE Finance'!J43</f>
        <v>0</v>
      </c>
      <c r="ACD5" t="str">
        <f>'Perf. Incentives'!C8</f>
        <v>Cost-Plus</v>
      </c>
      <c r="ACE5">
        <f>'Perf. Incentives'!D8</f>
        <v>0</v>
      </c>
    </row>
    <row r="6" spans="1:763">
      <c r="A6" t="str">
        <f>'Main Menu'!F12</f>
        <v>Date EE docket was filed</v>
      </c>
      <c r="B6">
        <f>'Main Menu'!G12</f>
        <v>0</v>
      </c>
      <c r="J6" s="1080" t="s">
        <v>637</v>
      </c>
      <c r="K6" s="1080" t="s">
        <v>243</v>
      </c>
      <c r="L6" s="1080" t="b">
        <f>'Main Menu'!AY25</f>
        <v>1</v>
      </c>
      <c r="M6" s="1082">
        <f t="shared" ref="M6:M8" si="1">IF(L6,1,0)</f>
        <v>1</v>
      </c>
      <c r="N6" s="1079"/>
      <c r="O6" s="1051"/>
      <c r="P6" s="1051">
        <f>'Program Descriptions'!B8</f>
        <v>4</v>
      </c>
      <c r="Q6" s="1051" t="str">
        <f>'Program Descriptions'!C8</f>
        <v>Empty</v>
      </c>
      <c r="R6" s="1051">
        <f>'Program Descriptions'!D8</f>
        <v>0</v>
      </c>
      <c r="S6" s="1051">
        <f>'Program Descriptions'!E8</f>
        <v>0</v>
      </c>
      <c r="T6" s="1051">
        <f>'Program Descriptions'!F8</f>
        <v>0</v>
      </c>
      <c r="U6" s="1051">
        <f>'Program Descriptions'!G8</f>
        <v>0</v>
      </c>
      <c r="V6" s="1051" t="str">
        <f>'Program Descriptions'!H8</f>
        <v>-</v>
      </c>
      <c r="W6" s="1051">
        <f>'Program Descriptions'!I8</f>
        <v>0</v>
      </c>
      <c r="X6" s="1051">
        <f>'Program Narrative'!B8</f>
        <v>4</v>
      </c>
      <c r="Y6" s="1051" t="str">
        <f>'Program Narrative'!C8</f>
        <v>Empty</v>
      </c>
      <c r="Z6" s="1051" t="str">
        <f>'Program Narrative'!D8</f>
        <v>X</v>
      </c>
      <c r="AA6" s="1051">
        <f>'Program Narrative'!E8</f>
        <v>0</v>
      </c>
      <c r="AB6" s="1051">
        <f>'Prior Years'!B8</f>
        <v>4</v>
      </c>
      <c r="AC6" s="1051" t="str">
        <f>'Prior Years'!C8</f>
        <v>Empty</v>
      </c>
      <c r="AD6" s="1051">
        <f>'Prior Years'!D8</f>
        <v>0</v>
      </c>
      <c r="AE6" s="1051">
        <f>'Prior Years'!E8</f>
        <v>0</v>
      </c>
      <c r="AF6" s="1051">
        <f>'Prior Years'!F8</f>
        <v>0</v>
      </c>
      <c r="AG6" s="1051">
        <f>'Prior Years'!G8</f>
        <v>0</v>
      </c>
      <c r="AH6" s="1051">
        <f>'Prior Years'!H8</f>
        <v>0</v>
      </c>
      <c r="AI6" s="1051">
        <f>'Prior Years'!B43</f>
        <v>4</v>
      </c>
      <c r="AJ6" s="1051" t="str">
        <f>'Prior Years'!C43</f>
        <v>Empty</v>
      </c>
      <c r="AK6" s="1051">
        <f>'Prior Years'!D43</f>
        <v>0</v>
      </c>
      <c r="AL6" s="1051">
        <f>'Prior Years'!E43</f>
        <v>0</v>
      </c>
      <c r="AM6" s="1051">
        <f>'Prior Years'!F43</f>
        <v>0</v>
      </c>
      <c r="AN6" s="1051">
        <f>'Prior Years'!G43</f>
        <v>0</v>
      </c>
      <c r="AO6" s="1051">
        <f>'Prior Years'!H43</f>
        <v>0</v>
      </c>
      <c r="AP6" s="1051">
        <f>'Prior Years'!I43</f>
        <v>0</v>
      </c>
      <c r="AQ6" s="1051">
        <f>'Prior Years'!J43</f>
        <v>0</v>
      </c>
      <c r="AR6" s="1051">
        <f>'Prior Years'!K43</f>
        <v>0</v>
      </c>
      <c r="AS6" s="1051">
        <f>'Prior Years'!L43</f>
        <v>0</v>
      </c>
      <c r="AT6" s="1051">
        <f>'Prior Years'!M43</f>
        <v>0</v>
      </c>
      <c r="AU6" s="1051">
        <f>'Prior Years'!N43</f>
        <v>0</v>
      </c>
      <c r="AV6" s="1051">
        <f>'Prior Years'!O43</f>
        <v>0</v>
      </c>
      <c r="AW6" s="1051">
        <f>'Prior Years'!B78</f>
        <v>4</v>
      </c>
      <c r="AX6" s="1051" t="str">
        <f>'Prior Years'!C78</f>
        <v>Empty</v>
      </c>
      <c r="AY6" s="1051">
        <f>'Prior Years'!D78</f>
        <v>0</v>
      </c>
      <c r="AZ6" s="1051">
        <f>'Prior Years'!E78</f>
        <v>0</v>
      </c>
      <c r="BA6" s="1051">
        <f>'Prior Years'!F78</f>
        <v>0</v>
      </c>
      <c r="BB6" s="1051">
        <f>'Prior Years'!G78</f>
        <v>0</v>
      </c>
      <c r="BC6" s="1051">
        <f>'Prior Years'!H78</f>
        <v>0</v>
      </c>
      <c r="BD6" s="1051">
        <f>'Prior Years'!I78</f>
        <v>0</v>
      </c>
      <c r="BE6" s="1051">
        <f>'Prior Years'!J78</f>
        <v>0</v>
      </c>
      <c r="BF6" s="1051">
        <f>'Prior Years'!K78</f>
        <v>0</v>
      </c>
      <c r="BG6" s="1051">
        <f>'Prior Years'!L78</f>
        <v>0</v>
      </c>
      <c r="BH6" s="1051">
        <f>'Prior Years'!M78</f>
        <v>0</v>
      </c>
      <c r="BI6" s="1051">
        <f>'Prior Years'!N78</f>
        <v>0</v>
      </c>
      <c r="BJ6" s="1051">
        <f>'Prior Years'!O78</f>
        <v>0</v>
      </c>
      <c r="BK6" s="1051">
        <f>'Prior Years'!B113</f>
        <v>4</v>
      </c>
      <c r="BL6" s="1051" t="str">
        <f>'Prior Years'!C113</f>
        <v>Empty</v>
      </c>
      <c r="BM6" s="1051">
        <f>'Prior Years'!D113</f>
        <v>0</v>
      </c>
      <c r="BN6" s="1051">
        <f>'Prior Years'!E113</f>
        <v>0</v>
      </c>
      <c r="BO6" s="1051">
        <f>'Prior Years'!F113</f>
        <v>0</v>
      </c>
      <c r="BP6" s="1051">
        <f>'Prior Years'!G113</f>
        <v>0</v>
      </c>
      <c r="BQ6" s="1051">
        <f>'Prior Years'!H113</f>
        <v>0</v>
      </c>
      <c r="BR6" s="1051">
        <f>'Prior Years'!I113</f>
        <v>0</v>
      </c>
      <c r="BS6" s="1051">
        <f>'Prior Years'!J113</f>
        <v>0</v>
      </c>
      <c r="BT6" s="1051">
        <f>'Prior Years'!K113</f>
        <v>0</v>
      </c>
      <c r="BU6" s="1051">
        <f>'Prior Years'!L113</f>
        <v>0</v>
      </c>
      <c r="BV6" s="1051">
        <f>'Prior Years'!M113</f>
        <v>0</v>
      </c>
      <c r="BW6" s="1051">
        <f>'Prior Years'!N113</f>
        <v>0</v>
      </c>
      <c r="BX6" s="1051">
        <f>'Prior Years'!O113</f>
        <v>0</v>
      </c>
      <c r="BY6" s="1051">
        <f>'Portfolio Statistics'!C9</f>
        <v>2012</v>
      </c>
      <c r="BZ6" s="1051">
        <f>'Portfolio Statistics'!E9</f>
        <v>4700</v>
      </c>
      <c r="CA6" s="1051">
        <f>'Portfolio Statistics'!F9</f>
        <v>240000</v>
      </c>
      <c r="CB6" s="1051">
        <f>'Portfolio Statistics'!G9</f>
        <v>0</v>
      </c>
      <c r="CR6">
        <f>Budgets!B9</f>
        <v>4</v>
      </c>
      <c r="CS6" t="str">
        <f>Budgets!C9</f>
        <v>Empty</v>
      </c>
      <c r="CT6">
        <f>Budgets!D9</f>
        <v>0</v>
      </c>
      <c r="CU6">
        <f>Budgets!E9</f>
        <v>0</v>
      </c>
      <c r="CV6">
        <f>Budgets!F9</f>
        <v>0</v>
      </c>
      <c r="CW6">
        <f>Budgets!G9</f>
        <v>0</v>
      </c>
      <c r="CX6">
        <f>Budgets!H9</f>
        <v>0</v>
      </c>
      <c r="CY6">
        <f>Budgets!I9</f>
        <v>0</v>
      </c>
      <c r="CZ6">
        <f>Budgets!J9</f>
        <v>0</v>
      </c>
      <c r="DA6">
        <f>Budgets!K9</f>
        <v>0</v>
      </c>
      <c r="DB6">
        <f>Budgets!L9</f>
        <v>0</v>
      </c>
      <c r="DC6">
        <f>Budgets!M9</f>
        <v>0</v>
      </c>
      <c r="DD6">
        <f>Budgets!N9</f>
        <v>0</v>
      </c>
      <c r="DE6">
        <f>Budgets!O9</f>
        <v>0</v>
      </c>
      <c r="DF6">
        <f>Budgets!P9</f>
        <v>0</v>
      </c>
      <c r="DG6">
        <f>Budgets!Q9</f>
        <v>0</v>
      </c>
      <c r="DH6">
        <f>Budgets!R9</f>
        <v>0</v>
      </c>
      <c r="DI6">
        <f>Budgets!S9</f>
        <v>0</v>
      </c>
      <c r="DJ6">
        <f>'Rec1'!C7</f>
        <v>4</v>
      </c>
      <c r="DK6" t="str">
        <f>'Rec1'!D7</f>
        <v>Empty</v>
      </c>
      <c r="DL6">
        <f>'Rec1'!E7</f>
        <v>0</v>
      </c>
      <c r="DM6">
        <f>'Rec1'!F7</f>
        <v>0</v>
      </c>
      <c r="DN6">
        <f>'Rec1'!G7</f>
        <v>0</v>
      </c>
      <c r="DO6" t="str">
        <f>'Rec1'!H7</f>
        <v>-</v>
      </c>
      <c r="DP6">
        <f>'Rec1'!I7</f>
        <v>0</v>
      </c>
      <c r="DQ6">
        <f>'Planned Savings'!B11</f>
        <v>4</v>
      </c>
      <c r="DR6" t="str">
        <f>'Planned Savings'!C11</f>
        <v>Empty</v>
      </c>
      <c r="DS6">
        <f>'Planned Savings'!D11</f>
        <v>0</v>
      </c>
      <c r="DT6">
        <f>'Planned Savings'!E11</f>
        <v>0</v>
      </c>
      <c r="DU6">
        <f>'Planned Savings'!F11</f>
        <v>0</v>
      </c>
      <c r="DV6">
        <f>'Planned Savings'!H11</f>
        <v>0</v>
      </c>
      <c r="DW6">
        <f>'Planned Savings'!I11</f>
        <v>0</v>
      </c>
      <c r="DX6">
        <f>'Planned Savings'!J11</f>
        <v>0</v>
      </c>
      <c r="DY6" t="str">
        <f>'Planned Savings'!L11</f>
        <v/>
      </c>
      <c r="DZ6">
        <f>'Planned Savings'!N11</f>
        <v>0</v>
      </c>
      <c r="EA6" t="str">
        <f>'Planned Savings'!O11</f>
        <v/>
      </c>
      <c r="EB6" t="str">
        <f>'Planned Savings'!P11</f>
        <v/>
      </c>
      <c r="EC6">
        <f>'Planned Savings'!R11</f>
        <v>0</v>
      </c>
      <c r="ED6">
        <f>'Planned Savings'!T11</f>
        <v>0</v>
      </c>
      <c r="EE6">
        <f>'Planned Savings'!U11</f>
        <v>0</v>
      </c>
      <c r="EF6">
        <f>'Planned Savings'!V11</f>
        <v>0</v>
      </c>
      <c r="EG6">
        <f>'Planned Savings - No IE'!B11</f>
        <v>4</v>
      </c>
      <c r="EH6" t="str">
        <f>'Planned Savings - No IE'!C11</f>
        <v>Empty</v>
      </c>
      <c r="EI6">
        <f>'Planned Savings - No IE'!D11</f>
        <v>0</v>
      </c>
      <c r="EJ6">
        <f>'Planned Savings - No IE'!E11</f>
        <v>0</v>
      </c>
      <c r="EK6">
        <f>'Planned Savings - No IE'!F11</f>
        <v>0</v>
      </c>
      <c r="EL6" t="str">
        <f>'Planned Savings - No IE'!H11</f>
        <v/>
      </c>
      <c r="EM6">
        <f>'Planned Savings - No IE'!J11</f>
        <v>0</v>
      </c>
      <c r="EN6">
        <f>'Planned Savings - No IE'!K11</f>
        <v>0</v>
      </c>
      <c r="EO6">
        <f>'Planned Savings - No IE'!L11</f>
        <v>0</v>
      </c>
      <c r="EP6">
        <f>'Planned Savings - No IE'!N11</f>
        <v>0</v>
      </c>
      <c r="EQ6">
        <f>'Planned Savings - No IE'!P11</f>
        <v>0</v>
      </c>
      <c r="ER6">
        <f>'Planned Savings - No IE'!Q11</f>
        <v>0</v>
      </c>
      <c r="ES6">
        <f>'Planned Savings - No IE'!R11</f>
        <v>0</v>
      </c>
      <c r="ET6">
        <f>'Planned Savings - No NTG'!B11</f>
        <v>4</v>
      </c>
      <c r="EU6" t="str">
        <f>'Planned Savings - No NTG'!C11</f>
        <v>Empty</v>
      </c>
      <c r="EV6">
        <f>'Planned Savings - No NTG'!D11</f>
        <v>0</v>
      </c>
      <c r="EW6">
        <f>'Planned Savings - No NTG'!E11</f>
        <v>0</v>
      </c>
      <c r="EX6">
        <f>'Planned Savings - No NTG'!F11</f>
        <v>0</v>
      </c>
      <c r="EY6">
        <f>'Planned Savings - No NTG'!H11</f>
        <v>0</v>
      </c>
      <c r="EZ6">
        <f>'Planned Savings - No NTG'!I11</f>
        <v>0</v>
      </c>
      <c r="FA6">
        <f>'Planned Savings - No NTG'!J11</f>
        <v>0</v>
      </c>
      <c r="FB6">
        <f>'Planned Savings - No NTG'!L11</f>
        <v>0</v>
      </c>
      <c r="FC6">
        <f>'Planned Savings - No NTG'!N11</f>
        <v>0</v>
      </c>
      <c r="FD6">
        <f>'Planned Savings - No NTG'!O11</f>
        <v>0</v>
      </c>
      <c r="FE6">
        <f>'Planned Savings - No NTG'!P11</f>
        <v>0</v>
      </c>
      <c r="FF6">
        <f>'Planned Savings - No IE No NTG'!B11</f>
        <v>4</v>
      </c>
      <c r="FG6" t="str">
        <f>'Planned Savings - No IE No NTG'!C11</f>
        <v>Empty</v>
      </c>
      <c r="FH6">
        <f>'Planned Savings - No IE No NTG'!D11</f>
        <v>0</v>
      </c>
      <c r="FI6">
        <f>'Planned Savings - No IE No NTG'!E11</f>
        <v>0</v>
      </c>
      <c r="FJ6">
        <f>'Planned Savings - No IE No NTG'!F11</f>
        <v>0</v>
      </c>
      <c r="FK6">
        <f>'Planned Savings - No IE No NTG'!H11</f>
        <v>0</v>
      </c>
      <c r="FL6">
        <f>'Planned Savings - No IE No NTG'!J11</f>
        <v>0</v>
      </c>
      <c r="FM6">
        <f>'Planned Savings - No IE No NTG'!K11</f>
        <v>0</v>
      </c>
      <c r="FN6">
        <f>'Planned Savings - No IE No NTG'!L11</f>
        <v>0</v>
      </c>
      <c r="FO6">
        <f>'Rec2'!D9</f>
        <v>4</v>
      </c>
      <c r="FP6" t="str">
        <f>'Rec2'!E9</f>
        <v>Empty</v>
      </c>
      <c r="FQ6">
        <f>'Rec2'!F9</f>
        <v>0</v>
      </c>
      <c r="FR6">
        <f>'Rec2'!G9</f>
        <v>0</v>
      </c>
      <c r="FS6">
        <f>'Rec2'!H9</f>
        <v>0</v>
      </c>
      <c r="FT6" t="str">
        <f>'Rec2'!I9</f>
        <v>-</v>
      </c>
      <c r="FU6">
        <f>'Rec2'!J9</f>
        <v>0</v>
      </c>
      <c r="FV6">
        <f>'Rec2'!K9</f>
        <v>0</v>
      </c>
      <c r="FW6">
        <f>'Rec2'!L9</f>
        <v>0</v>
      </c>
      <c r="FX6" t="str">
        <f>'Rec2'!M9</f>
        <v>-</v>
      </c>
      <c r="FY6">
        <f>'Rec2'!N9</f>
        <v>0</v>
      </c>
      <c r="FZ6">
        <f>'Rec2'!O9</f>
        <v>0</v>
      </c>
      <c r="GA6">
        <f>'Rec2'!P9</f>
        <v>0</v>
      </c>
      <c r="GB6" t="str">
        <f>'Rec2'!Q9</f>
        <v>-</v>
      </c>
      <c r="GC6">
        <f>'Rec2'!R9</f>
        <v>0</v>
      </c>
      <c r="GD6">
        <f>'Rec2'!S9</f>
        <v>0</v>
      </c>
      <c r="GE6">
        <f>'Rec2'!T9</f>
        <v>0</v>
      </c>
      <c r="GF6" t="str">
        <f>'Rec2'!U9</f>
        <v>-</v>
      </c>
      <c r="GG6">
        <f>'Rec2'!V9</f>
        <v>0</v>
      </c>
      <c r="GI6">
        <f>'Planned NTG'!B9</f>
        <v>4</v>
      </c>
      <c r="GJ6" t="str">
        <f>'Planned NTG'!C9</f>
        <v>Empty</v>
      </c>
      <c r="GK6">
        <f>'Planned NTG'!D9</f>
        <v>0</v>
      </c>
      <c r="GL6">
        <f>'Planned NTG'!F9</f>
        <v>0</v>
      </c>
      <c r="GM6" t="str">
        <f>'Planned NTG'!H9</f>
        <v/>
      </c>
      <c r="GN6">
        <f>'Planned NTG'!J9</f>
        <v>0</v>
      </c>
      <c r="GO6">
        <f>'Planned NTG'!K9</f>
        <v>0</v>
      </c>
      <c r="GP6">
        <f>'Planned NTG'!F41</f>
        <v>0</v>
      </c>
      <c r="GQ6">
        <f>'Actual Expenses'!B8</f>
        <v>2</v>
      </c>
      <c r="GR6" t="str">
        <f>'Actual Expenses'!C8</f>
        <v>Residential Whole Home Retrofit</v>
      </c>
      <c r="GS6">
        <f>'Actual Expenses'!D8</f>
        <v>30000</v>
      </c>
      <c r="GT6">
        <f>'Actual Expenses'!E8</f>
        <v>2800</v>
      </c>
      <c r="GU6">
        <f>'Actual Expenses'!F8</f>
        <v>0</v>
      </c>
      <c r="GV6">
        <f>'Actual Expenses'!G8</f>
        <v>32800</v>
      </c>
      <c r="GW6">
        <f>'Actual Expenses'!H8</f>
        <v>0</v>
      </c>
      <c r="GX6">
        <f>'Actual Expenses'!I8</f>
        <v>50000</v>
      </c>
      <c r="GY6">
        <f>'Actual Expenses'!J8</f>
        <v>15000</v>
      </c>
      <c r="GZ6">
        <f>'Actual Expenses'!K8</f>
        <v>6000</v>
      </c>
      <c r="HA6">
        <f>'Actual Expenses'!L8</f>
        <v>71000</v>
      </c>
      <c r="HB6">
        <f>'Actual Expenses'!M8</f>
        <v>4800</v>
      </c>
      <c r="HC6">
        <f>'Actual Expenses'!N8</f>
        <v>7000</v>
      </c>
      <c r="HD6">
        <f>'Actual Expenses'!O8</f>
        <v>30000</v>
      </c>
      <c r="HE6">
        <f>'Actual Expenses'!P8</f>
        <v>20000</v>
      </c>
      <c r="HF6">
        <f>'Actual Expenses'!Q8</f>
        <v>50000</v>
      </c>
      <c r="HG6">
        <f>'Actual Expenses'!R8</f>
        <v>50000</v>
      </c>
      <c r="HH6">
        <f>'Actual Expenses'!S8</f>
        <v>0</v>
      </c>
      <c r="HI6">
        <f>'Actual Expenses'!T8</f>
        <v>165600</v>
      </c>
      <c r="HJ6">
        <f>'Actual Expenses'!U8</f>
        <v>215600</v>
      </c>
      <c r="HK6">
        <f>'Actual Expenses'!V8</f>
        <v>0</v>
      </c>
      <c r="HL6">
        <f>'Actual Expenses'!W8</f>
        <v>165600</v>
      </c>
      <c r="HM6">
        <f>'Actual Expenses'!X8</f>
        <v>0</v>
      </c>
      <c r="HN6">
        <f>'Rec3'!C7</f>
        <v>4</v>
      </c>
      <c r="HO6" t="str">
        <f>'Rec3'!D7</f>
        <v>Empty</v>
      </c>
      <c r="HP6">
        <f ca="1">'Rec3'!E7</f>
        <v>0</v>
      </c>
      <c r="HQ6">
        <f>'Rec3'!F7</f>
        <v>0</v>
      </c>
      <c r="HR6">
        <f ca="1">'Rec3'!G7</f>
        <v>0</v>
      </c>
      <c r="HS6">
        <f>'Rec3'!H7</f>
        <v>0</v>
      </c>
      <c r="HT6">
        <f>'Claimed Savings'!B11</f>
        <v>4</v>
      </c>
      <c r="HU6" t="str">
        <f>'Claimed Savings'!C11</f>
        <v>Empty</v>
      </c>
      <c r="HV6">
        <f>'Claimed Savings'!D11</f>
        <v>0</v>
      </c>
      <c r="HW6">
        <f>'Claimed Savings'!E11</f>
        <v>0</v>
      </c>
      <c r="HX6">
        <f>'Claimed Savings'!F11</f>
        <v>0</v>
      </c>
      <c r="HY6">
        <f>'Claimed Savings'!H11</f>
        <v>0</v>
      </c>
      <c r="HZ6">
        <f>'Claimed Savings'!I11</f>
        <v>0</v>
      </c>
      <c r="IA6">
        <f>'Claimed Savings'!J11</f>
        <v>0</v>
      </c>
      <c r="IB6">
        <f>'Claimed Savings'!L11</f>
        <v>0</v>
      </c>
      <c r="IC6">
        <f>'Claimed Savings'!N11</f>
        <v>0</v>
      </c>
      <c r="ID6" t="str">
        <f>'Claimed Savings'!O11</f>
        <v/>
      </c>
      <c r="IE6" t="str">
        <f>'Claimed Savings'!P11</f>
        <v/>
      </c>
      <c r="IF6">
        <f>'Claimed Savings'!R11</f>
        <v>0</v>
      </c>
      <c r="IG6">
        <f>'Claimed Savings'!T11</f>
        <v>0</v>
      </c>
      <c r="IH6">
        <f>'Claimed Savings'!U11</f>
        <v>0</v>
      </c>
      <c r="II6">
        <f>'Claimed Savings'!V11</f>
        <v>0</v>
      </c>
      <c r="IJ6">
        <f>'Claimed Savings - No IE'!B11</f>
        <v>4</v>
      </c>
      <c r="IK6" t="str">
        <f>'Claimed Savings - No IE'!C11</f>
        <v>Empty</v>
      </c>
      <c r="IL6">
        <f>'Claimed Savings - No IE'!D11</f>
        <v>0</v>
      </c>
      <c r="IM6">
        <f>'Claimed Savings - No IE'!E11</f>
        <v>0</v>
      </c>
      <c r="IN6">
        <f>'Claimed Savings - No IE'!F11</f>
        <v>0</v>
      </c>
      <c r="IO6">
        <f>'Claimed Savings - No IE'!H11</f>
        <v>0</v>
      </c>
      <c r="IP6">
        <f>'Claimed Savings - No IE'!J11</f>
        <v>0</v>
      </c>
      <c r="IQ6">
        <f>'Claimed Savings - No IE'!K11</f>
        <v>0</v>
      </c>
      <c r="IR6">
        <f>'Claimed Savings - No IE'!L11</f>
        <v>0</v>
      </c>
      <c r="IS6">
        <f>'Claimed Savings - No IE'!N11</f>
        <v>0</v>
      </c>
      <c r="IT6">
        <f>'Claimed Savings - No IE'!P11</f>
        <v>0</v>
      </c>
      <c r="IU6">
        <f>'Claimed Savings - No IE'!Q11</f>
        <v>0</v>
      </c>
      <c r="IV6">
        <f>'Claimed Savings - No IE'!R11</f>
        <v>0</v>
      </c>
      <c r="IW6">
        <f>'Claimed Savings - No NTG'!B11</f>
        <v>4</v>
      </c>
      <c r="IX6" t="str">
        <f>'Claimed Savings - No NTG'!C11</f>
        <v>Empty</v>
      </c>
      <c r="IY6">
        <f>'Claimed Savings - No NTG'!D11</f>
        <v>0</v>
      </c>
      <c r="IZ6">
        <f>'Claimed Savings - No NTG'!E11</f>
        <v>0</v>
      </c>
      <c r="JA6">
        <f>'Claimed Savings - No NTG'!F11</f>
        <v>0</v>
      </c>
      <c r="JB6">
        <f>'Claimed Savings - No NTG'!H11</f>
        <v>0</v>
      </c>
      <c r="JC6">
        <f>'Claimed Savings - No NTG'!I11</f>
        <v>0</v>
      </c>
      <c r="JD6">
        <f>'Claimed Savings - No NTG'!J11</f>
        <v>0</v>
      </c>
      <c r="JE6">
        <f>'Claimed Savings - No NTG'!L11</f>
        <v>0</v>
      </c>
      <c r="JF6">
        <f>'Claimed Savings - No NTG'!N11</f>
        <v>0</v>
      </c>
      <c r="JG6">
        <f>'Claimed Savings - No NTG'!O11</f>
        <v>0</v>
      </c>
      <c r="JH6">
        <f>'Claimed Savings - No NTG'!P11</f>
        <v>0</v>
      </c>
      <c r="JI6">
        <f>'Claimed Savings - No IE No NTG'!B11</f>
        <v>4</v>
      </c>
      <c r="JJ6" t="str">
        <f>'Claimed Savings - No IE No NTG'!C11</f>
        <v>Empty</v>
      </c>
      <c r="JK6">
        <f>'Claimed Savings - No IE No NTG'!D11</f>
        <v>0</v>
      </c>
      <c r="JL6">
        <f>'Claimed Savings - No IE No NTG'!E11</f>
        <v>0</v>
      </c>
      <c r="JM6">
        <f>'Claimed Savings - No IE No NTG'!F11</f>
        <v>0</v>
      </c>
      <c r="JN6">
        <f>'Claimed Savings - No IE No NTG'!H11</f>
        <v>0</v>
      </c>
      <c r="JO6">
        <f>'Claimed Savings - No IE No NTG'!J11</f>
        <v>0</v>
      </c>
      <c r="JP6">
        <f>'Claimed Savings - No IE No NTG'!K11</f>
        <v>0</v>
      </c>
      <c r="JQ6">
        <f>'Claimed Savings - No IE No NTG'!L11</f>
        <v>0</v>
      </c>
      <c r="JS6">
        <f>'Claimed NTG'!C9</f>
        <v>4</v>
      </c>
      <c r="JT6" t="str">
        <f>'Claimed NTG'!D9</f>
        <v>Empty</v>
      </c>
      <c r="JU6">
        <f>'Claimed NTG'!E9</f>
        <v>0</v>
      </c>
      <c r="JV6">
        <f>'Claimed NTG'!G9</f>
        <v>0</v>
      </c>
      <c r="JW6" t="str">
        <f>'Claimed NTG'!I9</f>
        <v/>
      </c>
      <c r="JX6">
        <f>'Claimed NTG'!K9</f>
        <v>0</v>
      </c>
      <c r="JY6">
        <f>'Claimed NTG'!L9</f>
        <v>0</v>
      </c>
      <c r="JZ6">
        <f>'Claimed NTG'!M9</f>
        <v>0</v>
      </c>
      <c r="KA6">
        <f>'Claimed NTG'!I41</f>
        <v>4</v>
      </c>
      <c r="KB6">
        <f>'Claimed NTG'!J41</f>
        <v>0</v>
      </c>
      <c r="KC6">
        <f>'Evaluated Savings'!B11</f>
        <v>4</v>
      </c>
      <c r="KD6" t="str">
        <f>'Evaluated Savings'!C11</f>
        <v>Empty</v>
      </c>
      <c r="KE6">
        <f>'Evaluated Savings'!D11</f>
        <v>0</v>
      </c>
      <c r="KF6">
        <f>'Evaluated Savings'!E11</f>
        <v>0</v>
      </c>
      <c r="KG6">
        <f>'Evaluated Savings'!F11</f>
        <v>0</v>
      </c>
      <c r="KH6">
        <f>'Evaluated Savings'!H11</f>
        <v>0</v>
      </c>
      <c r="KI6">
        <f>'Evaluated Savings'!I11</f>
        <v>0</v>
      </c>
      <c r="KJ6">
        <f>'Evaluated Savings'!J11</f>
        <v>0</v>
      </c>
      <c r="KK6" t="str">
        <f>'Evaluated Savings'!L11</f>
        <v/>
      </c>
      <c r="KL6">
        <f>'Evaluated Savings'!N11</f>
        <v>0</v>
      </c>
      <c r="KM6" t="str">
        <f>'Evaluated Savings'!O11</f>
        <v/>
      </c>
      <c r="KN6" t="str">
        <f>'Evaluated Savings'!P11</f>
        <v/>
      </c>
      <c r="KO6">
        <f>'Evaluated Savings'!R11</f>
        <v>0</v>
      </c>
      <c r="KP6">
        <f>'Evaluated Savings'!T11</f>
        <v>0</v>
      </c>
      <c r="KQ6">
        <f>'Evaluated Savings'!U11</f>
        <v>0</v>
      </c>
      <c r="KR6">
        <f>'Evaluated Savings'!V11</f>
        <v>0</v>
      </c>
      <c r="KT6">
        <f>'Evaluated Savings - No IE'!B11</f>
        <v>4</v>
      </c>
      <c r="KU6" t="str">
        <f>'Evaluated Savings - No IE'!C11</f>
        <v>Empty</v>
      </c>
      <c r="KV6">
        <f>'Evaluated Savings - No IE'!D11</f>
        <v>0</v>
      </c>
      <c r="KW6">
        <f>'Evaluated Savings - No IE'!E11</f>
        <v>0</v>
      </c>
      <c r="KX6">
        <f>'Evaluated Savings - No IE'!F11</f>
        <v>0</v>
      </c>
      <c r="KY6" t="str">
        <f>'Evaluated Savings - No IE'!H11</f>
        <v/>
      </c>
      <c r="KZ6">
        <f>'Evaluated Savings - No IE'!J11</f>
        <v>0</v>
      </c>
      <c r="LA6">
        <f>'Evaluated Savings - No IE'!K11</f>
        <v>0</v>
      </c>
      <c r="LB6">
        <f>'Evaluated Savings - No IE'!L11</f>
        <v>0</v>
      </c>
      <c r="LC6">
        <f>'Evaluated Savings - No IE'!N11</f>
        <v>0</v>
      </c>
      <c r="LD6">
        <f>'Evaluated Savings - No IE'!P11</f>
        <v>0</v>
      </c>
      <c r="LE6">
        <f>'Evaluated Savings - No IE'!Q11</f>
        <v>0</v>
      </c>
      <c r="LF6">
        <f>'Evaluated Savings - No IE'!R11</f>
        <v>0</v>
      </c>
      <c r="LH6">
        <f>'Evaluated Savings - No NTG'!B10</f>
        <v>4</v>
      </c>
      <c r="LI6" t="str">
        <f>'Evaluated Savings - No NTG'!C10</f>
        <v>Empty</v>
      </c>
      <c r="LJ6">
        <f>'Evaluated Savings - No NTG'!D10</f>
        <v>0</v>
      </c>
      <c r="LK6">
        <f>'Evaluated Savings - No NTG'!E10</f>
        <v>0</v>
      </c>
      <c r="LL6">
        <f>'Evaluated Savings - No NTG'!F10</f>
        <v>0</v>
      </c>
      <c r="LM6">
        <f>'Evaluated Savings - No NTG'!H10</f>
        <v>0</v>
      </c>
      <c r="LN6">
        <f>'Evaluated Savings - No NTG'!I10</f>
        <v>0</v>
      </c>
      <c r="LO6">
        <f>'Evaluated Savings - No NTG'!J10</f>
        <v>0</v>
      </c>
      <c r="LP6">
        <f>'Evaluated Savings - No NTG'!L10</f>
        <v>0</v>
      </c>
      <c r="LQ6">
        <f>'Evaluated Savings - No NTG'!N10</f>
        <v>0</v>
      </c>
      <c r="LR6">
        <f>'Evaluated Savings - No NTG'!O10</f>
        <v>0</v>
      </c>
      <c r="LS6">
        <f>'Evaluated Savings - No NTG'!P10</f>
        <v>0</v>
      </c>
      <c r="LU6">
        <f>'Evaluated Savings No IE No NTG'!B11</f>
        <v>4</v>
      </c>
      <c r="LV6" t="str">
        <f>'Evaluated Savings No IE No NTG'!C11</f>
        <v>Empty</v>
      </c>
      <c r="LW6">
        <f>'Evaluated Savings No IE No NTG'!D11</f>
        <v>0</v>
      </c>
      <c r="LX6">
        <f>'Evaluated Savings No IE No NTG'!E11</f>
        <v>0</v>
      </c>
      <c r="LY6">
        <f>'Evaluated Savings No IE No NTG'!F11</f>
        <v>0</v>
      </c>
      <c r="LZ6">
        <f>'Evaluated Savings No IE No NTG'!H11</f>
        <v>0</v>
      </c>
      <c r="MA6">
        <f>'Evaluated Savings No IE No NTG'!J11</f>
        <v>0</v>
      </c>
      <c r="MB6">
        <f>'Evaluated Savings No IE No NTG'!K11</f>
        <v>0</v>
      </c>
      <c r="MC6">
        <f>'Evaluated Savings No IE No NTG'!L11</f>
        <v>0</v>
      </c>
      <c r="MF6">
        <f>'Evaluated NTG'!B9</f>
        <v>4</v>
      </c>
      <c r="MG6" t="str">
        <f>'Evaluated NTG'!C9</f>
        <v>Empty</v>
      </c>
      <c r="MH6">
        <f>'Evaluated NTG'!E9</f>
        <v>0</v>
      </c>
      <c r="MI6">
        <f>'Evaluated NTG'!G9</f>
        <v>0</v>
      </c>
      <c r="MJ6" t="str">
        <f>'Evaluated NTG'!I9</f>
        <v/>
      </c>
      <c r="MK6">
        <f>'Evaluated NTG'!K9</f>
        <v>0</v>
      </c>
      <c r="ML6">
        <f>'Evaluated NTG'!L9</f>
        <v>0</v>
      </c>
      <c r="MM6">
        <f>'Evaluated NTG'!M9</f>
        <v>0</v>
      </c>
      <c r="MN6">
        <f>'Evaluated NTG'!E43</f>
        <v>4</v>
      </c>
      <c r="MO6">
        <f>'Evaluated NTG'!F43</f>
        <v>0</v>
      </c>
      <c r="MP6">
        <f>'Program All'!B10</f>
        <v>4</v>
      </c>
      <c r="MQ6" t="str">
        <f>'Program All'!C10</f>
        <v>Empty</v>
      </c>
      <c r="MR6">
        <f>'Program All'!D10</f>
        <v>0</v>
      </c>
      <c r="MS6">
        <f>'Program All'!E10</f>
        <v>0</v>
      </c>
      <c r="MT6">
        <f>'Program All'!F10</f>
        <v>0</v>
      </c>
      <c r="MU6" t="str">
        <f>'Program All'!G10</f>
        <v/>
      </c>
      <c r="MV6">
        <f>'Program All'!H10</f>
        <v>0</v>
      </c>
      <c r="MW6">
        <f>'Program All'!I10</f>
        <v>0</v>
      </c>
      <c r="MX6">
        <f>'Program All'!J10</f>
        <v>0</v>
      </c>
      <c r="MY6">
        <f>'Program All'!K10</f>
        <v>0</v>
      </c>
      <c r="MZ6" t="str">
        <f>'Program All'!L10</f>
        <v/>
      </c>
      <c r="NA6">
        <f>'Program All'!M10</f>
        <v>0</v>
      </c>
      <c r="NB6">
        <f>'Program All'!N10</f>
        <v>0</v>
      </c>
      <c r="NC6">
        <f>'Program All'!O10</f>
        <v>0</v>
      </c>
      <c r="ND6">
        <f>'Program All'!P10</f>
        <v>0</v>
      </c>
      <c r="NE6" t="str">
        <f>'Program All'!Q10</f>
        <v/>
      </c>
      <c r="NF6">
        <f>'Program All'!R10</f>
        <v>0</v>
      </c>
      <c r="NG6">
        <f>'Program All'!S10</f>
        <v>0</v>
      </c>
      <c r="NH6">
        <f>'Program All'!T10</f>
        <v>0</v>
      </c>
      <c r="NI6">
        <f>'Program All'!U10</f>
        <v>0</v>
      </c>
      <c r="NJ6" t="str">
        <f>'Program All'!V10</f>
        <v/>
      </c>
      <c r="NK6">
        <f>'Program All'!W10</f>
        <v>0</v>
      </c>
      <c r="NL6">
        <f>'Program TRC'!B10</f>
        <v>4</v>
      </c>
      <c r="NM6" t="str">
        <f>'Program TRC'!C10</f>
        <v>Empty</v>
      </c>
      <c r="NN6">
        <f>'Program TRC'!D10</f>
        <v>0</v>
      </c>
      <c r="NO6">
        <f>'Program TRC'!E10</f>
        <v>0</v>
      </c>
      <c r="NP6">
        <f>'Program TRC'!F10</f>
        <v>0</v>
      </c>
      <c r="NQ6" t="str">
        <f>'Program TRC'!G10</f>
        <v/>
      </c>
      <c r="NR6">
        <f>'Program TRC'!H10</f>
        <v>0</v>
      </c>
      <c r="NS6">
        <f>'Program PAC'!B10</f>
        <v>4</v>
      </c>
      <c r="NT6" t="str">
        <f>'Program PAC'!C10</f>
        <v>Empty</v>
      </c>
      <c r="NU6">
        <f>'Program PAC'!D10</f>
        <v>0</v>
      </c>
      <c r="NV6">
        <f>'Program PAC'!E10</f>
        <v>0</v>
      </c>
      <c r="NW6">
        <f>'Program PAC'!F10</f>
        <v>0</v>
      </c>
      <c r="NX6" t="str">
        <f>'Program PAC'!G10</f>
        <v/>
      </c>
      <c r="NY6">
        <f>'Program PAC'!H10</f>
        <v>0</v>
      </c>
      <c r="NZ6">
        <f>'Program SCT'!B10</f>
        <v>4</v>
      </c>
      <c r="OA6" t="str">
        <f>'Program SCT'!C10</f>
        <v>Empty</v>
      </c>
      <c r="OB6">
        <f>'Program SCT'!D10</f>
        <v>0</v>
      </c>
      <c r="OC6">
        <f>'Program SCT'!E10</f>
        <v>0</v>
      </c>
      <c r="OD6">
        <f>'Program SCT'!F10</f>
        <v>0</v>
      </c>
      <c r="OE6" t="str">
        <f>'Program SCT'!G10</f>
        <v/>
      </c>
      <c r="OF6">
        <f>'Program SCT'!H10</f>
        <v>0</v>
      </c>
      <c r="OG6">
        <f>'Program RIM'!B10</f>
        <v>4</v>
      </c>
      <c r="OH6" t="str">
        <f>'Program RIM'!C10</f>
        <v>Empty</v>
      </c>
      <c r="OI6">
        <f>'Program RIM'!D10</f>
        <v>0</v>
      </c>
      <c r="OJ6">
        <f>'Program RIM'!E10</f>
        <v>0</v>
      </c>
      <c r="OK6">
        <f>'Program RIM'!F10</f>
        <v>0</v>
      </c>
      <c r="OL6" t="str">
        <f>'Program RIM'!G10</f>
        <v/>
      </c>
      <c r="OM6">
        <f>'Program RIM'!H10</f>
        <v>0</v>
      </c>
      <c r="ON6">
        <f>'Program TRC PAC'!B10</f>
        <v>4</v>
      </c>
      <c r="OO6" t="str">
        <f>'Program TRC PAC'!C10</f>
        <v>Empty</v>
      </c>
      <c r="OP6">
        <f>'Program TRC PAC'!D10</f>
        <v>0</v>
      </c>
      <c r="OQ6">
        <f>'Program TRC PAC'!E10</f>
        <v>0</v>
      </c>
      <c r="OR6">
        <f>'Program TRC PAC'!F10</f>
        <v>0</v>
      </c>
      <c r="OS6" t="str">
        <f>'Program TRC PAC'!G10</f>
        <v/>
      </c>
      <c r="OT6">
        <f>'Program TRC PAC'!H10</f>
        <v>0</v>
      </c>
      <c r="OU6">
        <f>'Program TRC PAC'!I10</f>
        <v>0</v>
      </c>
      <c r="OV6">
        <f>'Program TRC PAC'!J10</f>
        <v>0</v>
      </c>
      <c r="OW6">
        <f>'Program TRC PAC'!K10</f>
        <v>0</v>
      </c>
      <c r="OX6" t="str">
        <f>'Program TRC PAC'!L10</f>
        <v/>
      </c>
      <c r="OY6">
        <f>'Program TRC PAC'!M10</f>
        <v>0</v>
      </c>
      <c r="OZ6">
        <f>'Program TRC SCT'!B10</f>
        <v>4</v>
      </c>
      <c r="PA6" t="str">
        <f>'Program TRC SCT'!C10</f>
        <v>Empty</v>
      </c>
      <c r="PB6">
        <f>'Program TRC SCT'!D10</f>
        <v>0</v>
      </c>
      <c r="PC6">
        <f>'Program TRC SCT'!E10</f>
        <v>0</v>
      </c>
      <c r="PD6">
        <f>'Program TRC SCT'!F10</f>
        <v>0</v>
      </c>
      <c r="PE6" t="str">
        <f>'Program TRC SCT'!G10</f>
        <v/>
      </c>
      <c r="PF6">
        <f>'Program TRC SCT'!H10</f>
        <v>0</v>
      </c>
      <c r="PG6">
        <f>'Program TRC SCT'!I10</f>
        <v>0</v>
      </c>
      <c r="PH6">
        <f>'Program TRC SCT'!J10</f>
        <v>0</v>
      </c>
      <c r="PI6">
        <f>'Program TRC SCT'!K10</f>
        <v>0</v>
      </c>
      <c r="PJ6" t="str">
        <f>'Program TRC SCT'!L10</f>
        <v/>
      </c>
      <c r="PK6">
        <f>'Program TRC SCT'!M10</f>
        <v>0</v>
      </c>
      <c r="PL6">
        <f>'Program TRC RIM'!B10</f>
        <v>4</v>
      </c>
      <c r="PM6" t="str">
        <f>'Program TRC RIM'!C10</f>
        <v>Empty</v>
      </c>
      <c r="PN6">
        <f>'Program TRC RIM'!D10</f>
        <v>0</v>
      </c>
      <c r="PO6">
        <f>'Program TRC RIM'!E10</f>
        <v>0</v>
      </c>
      <c r="PP6">
        <f>'Program TRC RIM'!F10</f>
        <v>0</v>
      </c>
      <c r="PQ6" t="str">
        <f>'Program TRC RIM'!G10</f>
        <v/>
      </c>
      <c r="PR6">
        <f>'Program TRC RIM'!H10</f>
        <v>0</v>
      </c>
      <c r="PS6">
        <f>'Program TRC RIM'!I10</f>
        <v>0</v>
      </c>
      <c r="PT6">
        <f>'Program TRC RIM'!J10</f>
        <v>0</v>
      </c>
      <c r="PU6">
        <f>'Program TRC RIM'!K10</f>
        <v>0</v>
      </c>
      <c r="PV6" t="str">
        <f>'Program TRC RIM'!L10</f>
        <v/>
      </c>
      <c r="PW6">
        <f>'Program TRC RIM'!M10</f>
        <v>0</v>
      </c>
      <c r="PX6">
        <f>'Program PAC SCT'!B10</f>
        <v>4</v>
      </c>
      <c r="PY6" t="str">
        <f>'Program PAC SCT'!C10</f>
        <v>Empty</v>
      </c>
      <c r="PZ6">
        <f>'Program PAC SCT'!D10</f>
        <v>0</v>
      </c>
      <c r="QA6">
        <f>'Program PAC SCT'!E10</f>
        <v>0</v>
      </c>
      <c r="QB6">
        <f>'Program PAC SCT'!F10</f>
        <v>0</v>
      </c>
      <c r="QC6" t="str">
        <f>'Program PAC SCT'!G10</f>
        <v/>
      </c>
      <c r="QD6">
        <f>'Program PAC SCT'!H10</f>
        <v>0</v>
      </c>
      <c r="QE6">
        <f>'Program PAC SCT'!I10</f>
        <v>0</v>
      </c>
      <c r="QF6">
        <f>'Program PAC SCT'!J10</f>
        <v>0</v>
      </c>
      <c r="QG6">
        <f>'Program PAC SCT'!K10</f>
        <v>0</v>
      </c>
      <c r="QH6" t="str">
        <f>'Program PAC SCT'!L10</f>
        <v/>
      </c>
      <c r="QI6">
        <f>'Program PAC SCT'!M10</f>
        <v>0</v>
      </c>
      <c r="QJ6">
        <f>'Program PAC RIM'!B10</f>
        <v>4</v>
      </c>
      <c r="QK6" t="str">
        <f>'Program PAC RIM'!C10</f>
        <v>Empty</v>
      </c>
      <c r="QL6">
        <f>'Program PAC RIM'!D10</f>
        <v>0</v>
      </c>
      <c r="QM6">
        <f>'Program PAC RIM'!E10</f>
        <v>0</v>
      </c>
      <c r="QN6">
        <f>'Program PAC RIM'!F10</f>
        <v>0</v>
      </c>
      <c r="QO6" t="str">
        <f>'Program PAC RIM'!G10</f>
        <v/>
      </c>
      <c r="QP6">
        <f>'Program PAC RIM'!H10</f>
        <v>0</v>
      </c>
      <c r="QQ6">
        <f>'Program PAC RIM'!I10</f>
        <v>0</v>
      </c>
      <c r="QR6">
        <f>'Program PAC RIM'!J10</f>
        <v>0</v>
      </c>
      <c r="QS6">
        <f>'Program PAC RIM'!K10</f>
        <v>0</v>
      </c>
      <c r="QT6" t="str">
        <f>'Program PAC RIM'!L10</f>
        <v/>
      </c>
      <c r="QU6">
        <f>'Program PAC RIM'!M10</f>
        <v>0</v>
      </c>
      <c r="QV6">
        <f>'Program SCT RIM'!B10</f>
        <v>4</v>
      </c>
      <c r="QW6" t="str">
        <f>'Program SCT RIM'!C10</f>
        <v>Empty</v>
      </c>
      <c r="QX6">
        <f>'Program SCT RIM'!D10</f>
        <v>0</v>
      </c>
      <c r="QY6">
        <f>'Program SCT RIM'!E10</f>
        <v>0</v>
      </c>
      <c r="QZ6">
        <f>'Program SCT RIM'!F10</f>
        <v>0</v>
      </c>
      <c r="RA6" t="str">
        <f>'Program SCT RIM'!G10</f>
        <v/>
      </c>
      <c r="RB6">
        <f>'Program SCT RIM'!H10</f>
        <v>0</v>
      </c>
      <c r="RC6">
        <f>'Program SCT RIM'!I10</f>
        <v>0</v>
      </c>
      <c r="RD6">
        <f>'Program SCT RIM'!J10</f>
        <v>0</v>
      </c>
      <c r="RE6">
        <f>'Program SCT RIM'!K10</f>
        <v>0</v>
      </c>
      <c r="RF6" t="str">
        <f>'Program SCT RIM'!L10</f>
        <v/>
      </c>
      <c r="RG6">
        <f>'Program SCT RIM'!M10</f>
        <v>0</v>
      </c>
      <c r="RH6">
        <f>'Program Other TRC'!B10</f>
        <v>4</v>
      </c>
      <c r="RI6" t="str">
        <f>'Program Other TRC'!C10</f>
        <v>Empty</v>
      </c>
      <c r="RJ6">
        <f>'Program Other TRC'!D10</f>
        <v>0</v>
      </c>
      <c r="RK6">
        <f>'Program Other TRC'!E10</f>
        <v>0</v>
      </c>
      <c r="RL6">
        <f>'Program Other TRC'!F10</f>
        <v>0</v>
      </c>
      <c r="RM6" t="str">
        <f>'Program Other TRC'!G10</f>
        <v/>
      </c>
      <c r="RN6">
        <f>'Program Other TRC'!H10</f>
        <v>0</v>
      </c>
      <c r="RO6">
        <f>'Program Other TRC'!I10</f>
        <v>0</v>
      </c>
      <c r="RP6">
        <f>'Program Other TRC'!J10</f>
        <v>0</v>
      </c>
      <c r="RQ6">
        <f>'Program Other TRC'!K10</f>
        <v>0</v>
      </c>
      <c r="RR6" t="str">
        <f>'Program Other TRC'!L10</f>
        <v/>
      </c>
      <c r="RS6">
        <f>'Program Other TRC'!M10</f>
        <v>0</v>
      </c>
      <c r="RT6">
        <f>'Program Other TRC'!N10</f>
        <v>0</v>
      </c>
      <c r="RU6">
        <f>'Program Other TRC'!O10</f>
        <v>0</v>
      </c>
      <c r="RV6">
        <f>'Program Other TRC'!P10</f>
        <v>0</v>
      </c>
      <c r="RW6" t="str">
        <f>'Program Other TRC'!Q10</f>
        <v/>
      </c>
      <c r="RX6">
        <f>'Program Other TRC'!R10</f>
        <v>0</v>
      </c>
      <c r="RY6">
        <f>'Program Other PAC'!B10</f>
        <v>4</v>
      </c>
      <c r="RZ6" t="str">
        <f>'Program Other PAC'!C10</f>
        <v>Empty</v>
      </c>
      <c r="SA6">
        <f>'Program Other PAC'!D10</f>
        <v>0</v>
      </c>
      <c r="SB6">
        <f>'Program Other PAC'!E10</f>
        <v>0</v>
      </c>
      <c r="SC6">
        <f>'Program Other PAC'!F10</f>
        <v>0</v>
      </c>
      <c r="SD6" t="str">
        <f>'Program Other PAC'!G10</f>
        <v/>
      </c>
      <c r="SE6">
        <f>'Program Other PAC'!H10</f>
        <v>0</v>
      </c>
      <c r="SF6">
        <f>'Program Other PAC'!I10</f>
        <v>0</v>
      </c>
      <c r="SG6">
        <f>'Program Other PAC'!J10</f>
        <v>0</v>
      </c>
      <c r="SH6">
        <f>'Program Other PAC'!K10</f>
        <v>0</v>
      </c>
      <c r="SI6" t="str">
        <f>'Program Other PAC'!L10</f>
        <v/>
      </c>
      <c r="SJ6">
        <f>'Program Other PAC'!M10</f>
        <v>0</v>
      </c>
      <c r="SK6">
        <f>'Program Other PAC'!N10</f>
        <v>0</v>
      </c>
      <c r="SL6">
        <f>'Program Other PAC'!O10</f>
        <v>0</v>
      </c>
      <c r="SM6">
        <f>'Program Other PAC'!P10</f>
        <v>0</v>
      </c>
      <c r="SN6" t="str">
        <f>'Program Other PAC'!Q10</f>
        <v/>
      </c>
      <c r="SO6">
        <f>'Program Other PAC'!R10</f>
        <v>0</v>
      </c>
      <c r="SP6">
        <f>'Program Other SCT'!B10</f>
        <v>4</v>
      </c>
      <c r="SQ6" t="str">
        <f>'Program Other SCT'!C10</f>
        <v>Empty</v>
      </c>
      <c r="SR6">
        <f>'Program Other SCT'!D10</f>
        <v>0</v>
      </c>
      <c r="SS6">
        <f>'Program Other SCT'!E10</f>
        <v>0</v>
      </c>
      <c r="ST6">
        <f>'Program Other SCT'!F10</f>
        <v>0</v>
      </c>
      <c r="SU6" t="str">
        <f>'Program Other SCT'!G10</f>
        <v/>
      </c>
      <c r="SV6">
        <f>'Program Other SCT'!H10</f>
        <v>0</v>
      </c>
      <c r="SW6">
        <f>'Program Other SCT'!I10</f>
        <v>0</v>
      </c>
      <c r="SX6">
        <f>'Program Other SCT'!J10</f>
        <v>0</v>
      </c>
      <c r="SY6">
        <f>'Program Other SCT'!K10</f>
        <v>0</v>
      </c>
      <c r="SZ6" t="str">
        <f>'Program Other SCT'!L10</f>
        <v/>
      </c>
      <c r="TA6">
        <f>'Program Other SCT'!M10</f>
        <v>0</v>
      </c>
      <c r="TB6">
        <f>'Program Other SCT'!N10</f>
        <v>0</v>
      </c>
      <c r="TC6">
        <f>'Program Other SCT'!O10</f>
        <v>0</v>
      </c>
      <c r="TD6">
        <f>'Program Other SCT'!P10</f>
        <v>0</v>
      </c>
      <c r="TE6" t="str">
        <f>'Program Other SCT'!Q10</f>
        <v/>
      </c>
      <c r="TF6">
        <f>'Program Other SCT'!R10</f>
        <v>0</v>
      </c>
      <c r="TG6">
        <f>'Program Other RIM'!B10</f>
        <v>4</v>
      </c>
      <c r="TH6" t="str">
        <f>'Program Other RIM'!C10</f>
        <v>Empty</v>
      </c>
      <c r="TI6">
        <f>'Program Other RIM'!D10</f>
        <v>0</v>
      </c>
      <c r="TJ6">
        <f>'Program Other RIM'!E10</f>
        <v>0</v>
      </c>
      <c r="TK6">
        <f>'Program Other RIM'!F10</f>
        <v>0</v>
      </c>
      <c r="TL6" t="str">
        <f>'Program Other RIM'!G10</f>
        <v/>
      </c>
      <c r="TM6">
        <f>'Program Other RIM'!H10</f>
        <v>0</v>
      </c>
      <c r="TN6">
        <f>'Program Other RIM'!I10</f>
        <v>0</v>
      </c>
      <c r="TO6">
        <f>'Program Other RIM'!J10</f>
        <v>0</v>
      </c>
      <c r="TP6">
        <f>'Program Other RIM'!K10</f>
        <v>0</v>
      </c>
      <c r="TQ6" t="str">
        <f>'Program Other RIM'!L10</f>
        <v/>
      </c>
      <c r="TR6">
        <f>'Program Other RIM'!M10</f>
        <v>0</v>
      </c>
      <c r="TS6">
        <f>'Program Other RIM'!N10</f>
        <v>0</v>
      </c>
      <c r="TT6">
        <f>'Program Other RIM'!O10</f>
        <v>0</v>
      </c>
      <c r="TU6">
        <f>'Program Other RIM'!P10</f>
        <v>0</v>
      </c>
      <c r="TV6" t="str">
        <f>'Program Other RIM'!Q10</f>
        <v/>
      </c>
      <c r="TW6">
        <f>'Program Other RIM'!R10</f>
        <v>0</v>
      </c>
      <c r="TX6" t="str">
        <f>'Portfolio All'!C10</f>
        <v>Commerical</v>
      </c>
      <c r="TY6">
        <f>'Portfolio All'!D10</f>
        <v>0</v>
      </c>
      <c r="TZ6">
        <f>'Portfolio All'!E10</f>
        <v>0</v>
      </c>
      <c r="UA6">
        <f>'Portfolio All'!F10</f>
        <v>0</v>
      </c>
      <c r="UB6" t="str">
        <f>'Portfolio All'!G10</f>
        <v/>
      </c>
      <c r="UC6">
        <f>'Portfolio All'!H10</f>
        <v>0</v>
      </c>
      <c r="UD6">
        <f>'Portfolio All'!I10</f>
        <v>0</v>
      </c>
      <c r="UE6">
        <f>'Portfolio All'!J10</f>
        <v>0</v>
      </c>
      <c r="UF6">
        <f>'Portfolio All'!K10</f>
        <v>0</v>
      </c>
      <c r="UG6" t="str">
        <f>'Portfolio All'!L10</f>
        <v/>
      </c>
      <c r="UH6">
        <f>'Portfolio All'!M10</f>
        <v>0</v>
      </c>
      <c r="UI6">
        <f>'Portfolio All'!N10</f>
        <v>0</v>
      </c>
      <c r="UJ6">
        <f>'Portfolio All'!O10</f>
        <v>0</v>
      </c>
      <c r="UK6">
        <f>'Portfolio All'!P10</f>
        <v>0</v>
      </c>
      <c r="UL6" t="str">
        <f>'Portfolio All'!Q10</f>
        <v/>
      </c>
      <c r="UM6">
        <f>'Portfolio All'!R10</f>
        <v>0</v>
      </c>
      <c r="UN6">
        <f>'Portfolio All'!S10</f>
        <v>0</v>
      </c>
      <c r="UO6">
        <f>'Portfolio All'!T10</f>
        <v>0</v>
      </c>
      <c r="UP6">
        <f>'Portfolio All'!U10</f>
        <v>0</v>
      </c>
      <c r="UQ6" t="str">
        <f>'Portfolio All'!V10</f>
        <v/>
      </c>
      <c r="UR6">
        <f>'Portfolio All'!W10</f>
        <v>0</v>
      </c>
      <c r="US6" t="str">
        <f>'Portfolio TRC'!C10</f>
        <v>Commerical</v>
      </c>
      <c r="UT6">
        <f>'Portfolio TRC'!D10</f>
        <v>0</v>
      </c>
      <c r="UU6">
        <f>'Portfolio TRC'!E10</f>
        <v>0</v>
      </c>
      <c r="UV6">
        <f>'Portfolio TRC'!F10</f>
        <v>0</v>
      </c>
      <c r="UW6" t="str">
        <f>'Portfolio TRC'!G10</f>
        <v/>
      </c>
      <c r="UX6">
        <f>'Portfolio TRC'!H10</f>
        <v>0</v>
      </c>
      <c r="UY6" t="str">
        <f>'Portfolio PAC'!C10</f>
        <v>Commerical</v>
      </c>
      <c r="UZ6">
        <f>'Portfolio PAC'!D10</f>
        <v>0</v>
      </c>
      <c r="VA6">
        <f>'Portfolio PAC'!E10</f>
        <v>0</v>
      </c>
      <c r="VB6">
        <f>'Portfolio PAC'!F10</f>
        <v>0</v>
      </c>
      <c r="VC6" t="str">
        <f>'Portfolio PAC'!G10</f>
        <v/>
      </c>
      <c r="VD6">
        <f>'Portfolio PAC'!H10</f>
        <v>0</v>
      </c>
      <c r="VE6" t="str">
        <f>'Portfolio SCT'!C10</f>
        <v>Commerical</v>
      </c>
      <c r="VF6">
        <f>'Portfolio SCT'!D10</f>
        <v>0</v>
      </c>
      <c r="VG6">
        <f>'Portfolio SCT'!E10</f>
        <v>0</v>
      </c>
      <c r="VH6">
        <f>'Portfolio SCT'!F10</f>
        <v>0</v>
      </c>
      <c r="VI6" t="str">
        <f>'Portfolio SCT'!G10</f>
        <v/>
      </c>
      <c r="VJ6">
        <f>'Portfolio SCT'!H10</f>
        <v>0</v>
      </c>
      <c r="VK6" t="str">
        <f>'Portfolio RIM'!C10</f>
        <v>Commerical</v>
      </c>
      <c r="VL6">
        <f>'Portfolio RIM'!D10</f>
        <v>0</v>
      </c>
      <c r="VM6">
        <f>'Portfolio RIM'!E10</f>
        <v>0</v>
      </c>
      <c r="VN6">
        <f>'Portfolio RIM'!F10</f>
        <v>0</v>
      </c>
      <c r="VO6" t="str">
        <f>'Portfolio RIM'!G10</f>
        <v/>
      </c>
      <c r="VP6">
        <f>'Portfolio RIM'!H10</f>
        <v>0</v>
      </c>
      <c r="VQ6" t="str">
        <f>'Portfolio TRC PAC'!C10</f>
        <v>Commerical</v>
      </c>
      <c r="VR6">
        <f>'Portfolio TRC PAC'!D10</f>
        <v>0</v>
      </c>
      <c r="VS6">
        <f>'Portfolio TRC PAC'!E10</f>
        <v>0</v>
      </c>
      <c r="VT6">
        <f>'Portfolio TRC PAC'!F10</f>
        <v>0</v>
      </c>
      <c r="VU6" t="str">
        <f>'Portfolio TRC PAC'!G10</f>
        <v/>
      </c>
      <c r="VV6">
        <f>'Portfolio TRC PAC'!H10</f>
        <v>0</v>
      </c>
      <c r="VW6">
        <f>'Portfolio TRC PAC'!I10</f>
        <v>0</v>
      </c>
      <c r="VX6">
        <f>'Portfolio TRC PAC'!J10</f>
        <v>0</v>
      </c>
      <c r="VY6">
        <f>'Portfolio TRC PAC'!K10</f>
        <v>0</v>
      </c>
      <c r="VZ6" t="str">
        <f>'Portfolio TRC PAC'!L10</f>
        <v/>
      </c>
      <c r="WA6">
        <f>'Portfolio TRC PAC'!M10</f>
        <v>0</v>
      </c>
      <c r="WB6" t="str">
        <f>'Portfolio TRC SCT'!C10</f>
        <v>Commerical</v>
      </c>
      <c r="WC6">
        <f>'Portfolio TRC SCT'!D10</f>
        <v>0</v>
      </c>
      <c r="WD6">
        <f>'Portfolio TRC SCT'!E10</f>
        <v>0</v>
      </c>
      <c r="WE6">
        <f>'Portfolio TRC SCT'!F10</f>
        <v>0</v>
      </c>
      <c r="WF6" t="str">
        <f>'Portfolio TRC SCT'!G10</f>
        <v/>
      </c>
      <c r="WG6">
        <f>'Portfolio TRC SCT'!H10</f>
        <v>0</v>
      </c>
      <c r="WH6">
        <f>'Portfolio TRC SCT'!I10</f>
        <v>0</v>
      </c>
      <c r="WI6">
        <f>'Portfolio TRC SCT'!J10</f>
        <v>0</v>
      </c>
      <c r="WJ6">
        <f>'Portfolio TRC SCT'!K10</f>
        <v>0</v>
      </c>
      <c r="WK6" t="str">
        <f>'Portfolio TRC SCT'!L10</f>
        <v/>
      </c>
      <c r="WL6">
        <f>'Portfolio TRC SCT'!M10</f>
        <v>0</v>
      </c>
      <c r="WM6" t="str">
        <f>'Portfolio TRC RIM'!C10</f>
        <v>Commerical</v>
      </c>
      <c r="WN6">
        <f>'Portfolio TRC RIM'!D10</f>
        <v>0</v>
      </c>
      <c r="WO6">
        <f>'Portfolio TRC RIM'!E10</f>
        <v>0</v>
      </c>
      <c r="WP6">
        <f>'Portfolio TRC RIM'!F10</f>
        <v>0</v>
      </c>
      <c r="WQ6" t="str">
        <f>'Portfolio TRC RIM'!G10</f>
        <v/>
      </c>
      <c r="WR6">
        <f>'Portfolio TRC RIM'!H10</f>
        <v>0</v>
      </c>
      <c r="WS6" t="str">
        <f>'Portfolio PAC SCT'!C10</f>
        <v>Commerical</v>
      </c>
      <c r="WT6">
        <f>'Portfolio PAC SCT'!D10</f>
        <v>0</v>
      </c>
      <c r="WU6">
        <f>'Portfolio PAC SCT'!E10</f>
        <v>0</v>
      </c>
      <c r="WV6">
        <f>'Portfolio PAC SCT'!F10</f>
        <v>0</v>
      </c>
      <c r="WW6" t="str">
        <f>'Portfolio PAC SCT'!G10</f>
        <v/>
      </c>
      <c r="WX6">
        <f>'Portfolio PAC SCT'!H10</f>
        <v>0</v>
      </c>
      <c r="WY6">
        <f>'Portfolio PAC SCT'!I10</f>
        <v>0</v>
      </c>
      <c r="WZ6">
        <f>'Portfolio PAC SCT'!J10</f>
        <v>0</v>
      </c>
      <c r="XA6">
        <f>'Portfolio PAC SCT'!K10</f>
        <v>0</v>
      </c>
      <c r="XB6" t="str">
        <f>'Portfolio PAC SCT'!L10</f>
        <v/>
      </c>
      <c r="XC6">
        <f>'Portfolio PAC SCT'!M10</f>
        <v>0</v>
      </c>
      <c r="XD6" t="str">
        <f>'Portfolio PAC RIM'!C10</f>
        <v>Commerical</v>
      </c>
      <c r="XE6">
        <f>'Portfolio PAC RIM'!D10</f>
        <v>0</v>
      </c>
      <c r="XF6">
        <f>'Portfolio PAC RIM'!E10</f>
        <v>0</v>
      </c>
      <c r="XG6">
        <f>'Portfolio PAC RIM'!F10</f>
        <v>0</v>
      </c>
      <c r="XH6" t="str">
        <f>'Portfolio PAC RIM'!G10</f>
        <v/>
      </c>
      <c r="XI6">
        <f>'Portfolio PAC RIM'!H10</f>
        <v>0</v>
      </c>
      <c r="XJ6">
        <f>'Portfolio PAC RIM'!I10</f>
        <v>0</v>
      </c>
      <c r="XK6">
        <f>'Portfolio PAC RIM'!J10</f>
        <v>0</v>
      </c>
      <c r="XL6">
        <f>'Portfolio PAC RIM'!K10</f>
        <v>0</v>
      </c>
      <c r="XM6" t="str">
        <f>'Portfolio PAC RIM'!L10</f>
        <v/>
      </c>
      <c r="XN6">
        <f>'Portfolio PAC RIM'!M10</f>
        <v>0</v>
      </c>
      <c r="XO6" t="str">
        <f>'Portfolio SCT RIM'!C10</f>
        <v>Commerical</v>
      </c>
      <c r="XP6">
        <f>'Portfolio SCT RIM'!D10</f>
        <v>0</v>
      </c>
      <c r="XQ6">
        <f>'Portfolio SCT RIM'!E10</f>
        <v>0</v>
      </c>
      <c r="XR6">
        <f>'Portfolio SCT RIM'!F10</f>
        <v>0</v>
      </c>
      <c r="XS6" t="str">
        <f>'Portfolio SCT RIM'!G10</f>
        <v/>
      </c>
      <c r="XT6">
        <f>'Portfolio SCT RIM'!H10</f>
        <v>0</v>
      </c>
      <c r="XU6">
        <f>'Portfolio SCT RIM'!I10</f>
        <v>0</v>
      </c>
      <c r="XV6">
        <f>'Portfolio SCT RIM'!J10</f>
        <v>0</v>
      </c>
      <c r="XW6">
        <f>'Portfolio SCT RIM'!K10</f>
        <v>0</v>
      </c>
      <c r="XX6" t="str">
        <f>'Portfolio SCT RIM'!L10</f>
        <v/>
      </c>
      <c r="XY6">
        <f>'Portfolio SCT RIM'!M10</f>
        <v>0</v>
      </c>
      <c r="XZ6" t="str">
        <f>'Portfolio Other TRC'!C10</f>
        <v>Commerical</v>
      </c>
      <c r="YA6">
        <f>'Portfolio Other TRC'!D10</f>
        <v>0</v>
      </c>
      <c r="YB6">
        <f>'Portfolio Other TRC'!E10</f>
        <v>0</v>
      </c>
      <c r="YC6">
        <f>'Portfolio Other TRC'!F10</f>
        <v>0</v>
      </c>
      <c r="YD6" t="str">
        <f>'Portfolio Other TRC'!G10</f>
        <v/>
      </c>
      <c r="YE6">
        <f>'Portfolio Other TRC'!H10</f>
        <v>0</v>
      </c>
      <c r="YF6">
        <f>'Portfolio Other TRC'!I10</f>
        <v>0</v>
      </c>
      <c r="YG6">
        <f>'Portfolio Other TRC'!J10</f>
        <v>0</v>
      </c>
      <c r="YH6">
        <f>'Portfolio Other TRC'!K10</f>
        <v>0</v>
      </c>
      <c r="YI6" t="str">
        <f>'Portfolio Other TRC'!L10</f>
        <v/>
      </c>
      <c r="YJ6">
        <f>'Portfolio Other TRC'!M10</f>
        <v>0</v>
      </c>
      <c r="YK6">
        <f>'Portfolio Other TRC'!N10</f>
        <v>0</v>
      </c>
      <c r="YL6">
        <f>'Portfolio Other TRC'!O10</f>
        <v>0</v>
      </c>
      <c r="YM6">
        <f>'Portfolio Other TRC'!P10</f>
        <v>0</v>
      </c>
      <c r="YN6" t="str">
        <f>'Portfolio Other TRC'!Q10</f>
        <v/>
      </c>
      <c r="YO6">
        <f>'Portfolio Other TRC'!R10</f>
        <v>0</v>
      </c>
      <c r="YP6" t="str">
        <f>'Portfolio Other SCT'!C10</f>
        <v>Commerical</v>
      </c>
      <c r="YQ6">
        <f>'Portfolio Other SCT'!D10</f>
        <v>0</v>
      </c>
      <c r="YR6">
        <f>'Portfolio Other SCT'!E10</f>
        <v>0</v>
      </c>
      <c r="YS6">
        <f>'Portfolio Other SCT'!F10</f>
        <v>0</v>
      </c>
      <c r="YT6" t="str">
        <f>'Portfolio Other SCT'!G10</f>
        <v/>
      </c>
      <c r="YU6">
        <f>'Portfolio Other SCT'!H10</f>
        <v>0</v>
      </c>
      <c r="YV6">
        <f>'Portfolio Other SCT'!I10</f>
        <v>0</v>
      </c>
      <c r="YW6">
        <f>'Portfolio Other SCT'!J10</f>
        <v>0</v>
      </c>
      <c r="YX6">
        <f>'Portfolio Other SCT'!K10</f>
        <v>0</v>
      </c>
      <c r="YY6" t="str">
        <f>'Portfolio Other SCT'!L10</f>
        <v/>
      </c>
      <c r="YZ6">
        <f>'Portfolio Other SCT'!M10</f>
        <v>0</v>
      </c>
      <c r="ZA6">
        <f>'Portfolio Other SCT'!N10</f>
        <v>0</v>
      </c>
      <c r="ZB6">
        <f>'Portfolio Other SCT'!O10</f>
        <v>0</v>
      </c>
      <c r="ZC6">
        <f>'Portfolio Other SCT'!P10</f>
        <v>0</v>
      </c>
      <c r="ZD6" t="str">
        <f>'Portfolio Other SCT'!Q10</f>
        <v/>
      </c>
      <c r="ZE6">
        <f>'Portfolio Other SCT'!R10</f>
        <v>0</v>
      </c>
      <c r="ZF6" t="str">
        <f>'Portfolio Other PAC'!C10</f>
        <v>Commerical</v>
      </c>
      <c r="ZG6">
        <f>'Portfolio Other PAC'!D10</f>
        <v>0</v>
      </c>
      <c r="ZH6">
        <f>'Portfolio Other PAC'!E10</f>
        <v>0</v>
      </c>
      <c r="ZI6">
        <f>'Portfolio Other PAC'!F10</f>
        <v>0</v>
      </c>
      <c r="ZJ6" t="str">
        <f>'Portfolio Other PAC'!G10</f>
        <v/>
      </c>
      <c r="ZK6">
        <f>'Portfolio Other PAC'!H10</f>
        <v>0</v>
      </c>
      <c r="ZL6">
        <f>'Portfolio Other PAC'!I10</f>
        <v>0</v>
      </c>
      <c r="ZM6">
        <f>'Portfolio Other PAC'!J10</f>
        <v>0</v>
      </c>
      <c r="ZN6">
        <f>'Portfolio Other PAC'!K10</f>
        <v>0</v>
      </c>
      <c r="ZO6" t="str">
        <f>'Portfolio Other PAC'!L10</f>
        <v/>
      </c>
      <c r="ZP6">
        <f>'Portfolio Other PAC'!M10</f>
        <v>0</v>
      </c>
      <c r="ZQ6">
        <f>'Portfolio Other PAC'!N10</f>
        <v>0</v>
      </c>
      <c r="ZR6">
        <f>'Portfolio Other PAC'!O10</f>
        <v>0</v>
      </c>
      <c r="ZS6">
        <f>'Portfolio Other PAC'!P10</f>
        <v>0</v>
      </c>
      <c r="ZT6" t="str">
        <f>'Portfolio Other PAC'!Q10</f>
        <v/>
      </c>
      <c r="ZU6">
        <f>'Portfolio Other PAC'!R10</f>
        <v>0</v>
      </c>
      <c r="ZV6" t="str">
        <f>'Portfolio Other RIM'!C10</f>
        <v>Commerical</v>
      </c>
      <c r="ZW6">
        <f>'Portfolio Other RIM'!D10</f>
        <v>0</v>
      </c>
      <c r="ZX6">
        <f>'Portfolio Other RIM'!E10</f>
        <v>0</v>
      </c>
      <c r="ZY6">
        <f>'Portfolio Other RIM'!F10</f>
        <v>0</v>
      </c>
      <c r="ZZ6" t="str">
        <f>'Portfolio Other RIM'!G10</f>
        <v/>
      </c>
      <c r="AAA6">
        <f>'Portfolio Other RIM'!H10</f>
        <v>0</v>
      </c>
      <c r="AAB6">
        <f>'Portfolio Other RIM'!I10</f>
        <v>0</v>
      </c>
      <c r="AAC6">
        <f>'Portfolio Other RIM'!J10</f>
        <v>0</v>
      </c>
      <c r="AAD6">
        <f>'Portfolio Other RIM'!K10</f>
        <v>0</v>
      </c>
      <c r="AAE6" t="str">
        <f>'Portfolio Other RIM'!L10</f>
        <v/>
      </c>
      <c r="AAF6">
        <f>'Portfolio Other RIM'!M10</f>
        <v>0</v>
      </c>
      <c r="AAG6">
        <f>'Portfolio Other RIM'!N10</f>
        <v>0</v>
      </c>
      <c r="AAH6">
        <f>'Portfolio Other RIM'!O10</f>
        <v>0</v>
      </c>
      <c r="AAI6">
        <f>'Portfolio Other RIM'!P10</f>
        <v>0</v>
      </c>
      <c r="AAJ6" t="str">
        <f>'Portfolio Other RIM'!Q10</f>
        <v/>
      </c>
      <c r="AAK6">
        <f>'Portfolio Other RIM'!R10</f>
        <v>0</v>
      </c>
      <c r="AAP6" t="str">
        <f>'Key Assumptions'!C22</f>
        <v>Employee Productivity</v>
      </c>
      <c r="AAQ6">
        <f>'Key Assumptions'!D22</f>
        <v>0</v>
      </c>
      <c r="AAR6">
        <f>'Key Assumptions'!E22</f>
        <v>0</v>
      </c>
      <c r="AAS6">
        <f>'Key Assumptions'!F22</f>
        <v>0</v>
      </c>
      <c r="AAU6" t="str">
        <f>'Key Assumptions'!C43</f>
        <v>Ind Line Loss Energy</v>
      </c>
      <c r="AAV6">
        <f>'Key Assumptions'!D43</f>
        <v>0</v>
      </c>
      <c r="AAW6" t="str">
        <f>'Key Assumptions'!C49</f>
        <v>Ind Line Loss Demand</v>
      </c>
      <c r="AAX6">
        <f>'Key Assumptions'!D49</f>
        <v>0</v>
      </c>
      <c r="ABE6" t="str">
        <f>'EE Finance'!D21</f>
        <v>Leases</v>
      </c>
      <c r="ABF6">
        <f>'EE Finance'!E21</f>
        <v>0</v>
      </c>
      <c r="ABH6" t="str">
        <f>'EE Finance'!D29</f>
        <v>Guaranteed Payment on Default</v>
      </c>
      <c r="ABI6">
        <f>'EE Finance'!E29</f>
        <v>0</v>
      </c>
      <c r="ABL6" t="str">
        <f>'EE Finance'!D37</f>
        <v>Utility shareholder funds (%)</v>
      </c>
      <c r="ABM6">
        <f>'EE Finance'!E37</f>
        <v>0</v>
      </c>
      <c r="ABN6" t="str">
        <f>'EE Finance'!D44</f>
        <v>Administration</v>
      </c>
      <c r="ABO6">
        <f>'EE Finance'!E44</f>
        <v>0</v>
      </c>
      <c r="ABQ6" t="str">
        <f>'EE Finance'!I21</f>
        <v>Leases</v>
      </c>
      <c r="ABR6">
        <f>'EE Finance'!J21</f>
        <v>0</v>
      </c>
      <c r="ABT6" t="str">
        <f>'EE Finance'!I29</f>
        <v>Guaranteed Payment on Default</v>
      </c>
      <c r="ABU6">
        <f>'EE Finance'!J29</f>
        <v>0</v>
      </c>
      <c r="ABX6" t="str">
        <f>'EE Finance'!I37</f>
        <v>Utility shareholder funds (%)</v>
      </c>
      <c r="ABY6">
        <f>'EE Finance'!J37</f>
        <v>0</v>
      </c>
      <c r="ABZ6" t="str">
        <f>'EE Finance'!I44</f>
        <v>Administration</v>
      </c>
      <c r="ACA6">
        <f>'EE Finance'!J44</f>
        <v>0</v>
      </c>
      <c r="ACD6" t="str">
        <f>'Perf. Incentives'!C9</f>
        <v>Capitalization</v>
      </c>
      <c r="ACE6">
        <f>'Perf. Incentives'!D9</f>
        <v>0</v>
      </c>
    </row>
    <row r="7" spans="1:763">
      <c r="A7" t="str">
        <f>'Main Menu'!F13</f>
        <v>Name of Contact</v>
      </c>
      <c r="B7">
        <f>'Main Menu'!G13</f>
        <v>0</v>
      </c>
      <c r="J7" s="1080" t="s">
        <v>638</v>
      </c>
      <c r="K7" s="1080" t="s">
        <v>256</v>
      </c>
      <c r="L7" s="1080" t="b">
        <f>'Main Menu'!AY26</f>
        <v>1</v>
      </c>
      <c r="M7" s="1082">
        <f t="shared" si="1"/>
        <v>1</v>
      </c>
      <c r="N7" s="1079"/>
      <c r="O7" s="1051"/>
      <c r="P7" s="1051">
        <f>'Program Descriptions'!B9</f>
        <v>5</v>
      </c>
      <c r="Q7" s="1051" t="str">
        <f>'Program Descriptions'!C9</f>
        <v>Empty</v>
      </c>
      <c r="R7" s="1051">
        <f>'Program Descriptions'!D9</f>
        <v>0</v>
      </c>
      <c r="S7" s="1051">
        <f>'Program Descriptions'!E9</f>
        <v>0</v>
      </c>
      <c r="T7" s="1051">
        <f>'Program Descriptions'!F9</f>
        <v>0</v>
      </c>
      <c r="U7" s="1051">
        <f>'Program Descriptions'!G9</f>
        <v>0</v>
      </c>
      <c r="V7" s="1051" t="str">
        <f>'Program Descriptions'!H9</f>
        <v>-</v>
      </c>
      <c r="W7" s="1051">
        <f>'Program Descriptions'!I9</f>
        <v>0</v>
      </c>
      <c r="X7" s="1051">
        <f>'Program Narrative'!B9</f>
        <v>5</v>
      </c>
      <c r="Y7" s="1051" t="str">
        <f>'Program Narrative'!C9</f>
        <v>Empty</v>
      </c>
      <c r="Z7" s="1051" t="str">
        <f>'Program Narrative'!D9</f>
        <v>X</v>
      </c>
      <c r="AA7" s="1051">
        <f>'Program Narrative'!E9</f>
        <v>0</v>
      </c>
      <c r="AB7" s="1051">
        <f>'Prior Years'!B9</f>
        <v>5</v>
      </c>
      <c r="AC7" s="1051" t="str">
        <f>'Prior Years'!C9</f>
        <v>Empty</v>
      </c>
      <c r="AD7" s="1051">
        <f>'Prior Years'!D9</f>
        <v>0</v>
      </c>
      <c r="AE7" s="1051">
        <f>'Prior Years'!E9</f>
        <v>0</v>
      </c>
      <c r="AF7" s="1051">
        <f>'Prior Years'!F9</f>
        <v>0</v>
      </c>
      <c r="AG7" s="1051">
        <f>'Prior Years'!G9</f>
        <v>0</v>
      </c>
      <c r="AH7" s="1051">
        <f>'Prior Years'!H9</f>
        <v>0</v>
      </c>
      <c r="AI7" s="1051">
        <f>'Prior Years'!B44</f>
        <v>5</v>
      </c>
      <c r="AJ7" s="1051" t="str">
        <f>'Prior Years'!C44</f>
        <v>Empty</v>
      </c>
      <c r="AK7" s="1051">
        <f>'Prior Years'!D44</f>
        <v>0</v>
      </c>
      <c r="AL7" s="1051">
        <f>'Prior Years'!E44</f>
        <v>0</v>
      </c>
      <c r="AM7" s="1051">
        <f>'Prior Years'!F44</f>
        <v>0</v>
      </c>
      <c r="AN7" s="1051">
        <f>'Prior Years'!G44</f>
        <v>0</v>
      </c>
      <c r="AO7" s="1051">
        <f>'Prior Years'!H44</f>
        <v>0</v>
      </c>
      <c r="AP7" s="1051">
        <f>'Prior Years'!I44</f>
        <v>0</v>
      </c>
      <c r="AQ7" s="1051">
        <f>'Prior Years'!J44</f>
        <v>0</v>
      </c>
      <c r="AR7" s="1051">
        <f>'Prior Years'!K44</f>
        <v>0</v>
      </c>
      <c r="AS7" s="1051">
        <f>'Prior Years'!L44</f>
        <v>0</v>
      </c>
      <c r="AT7" s="1051">
        <f>'Prior Years'!M44</f>
        <v>0</v>
      </c>
      <c r="AU7" s="1051">
        <f>'Prior Years'!N44</f>
        <v>0</v>
      </c>
      <c r="AV7" s="1051">
        <f>'Prior Years'!O44</f>
        <v>0</v>
      </c>
      <c r="AW7" s="1051">
        <f>'Prior Years'!B79</f>
        <v>5</v>
      </c>
      <c r="AX7" s="1051" t="str">
        <f>'Prior Years'!C79</f>
        <v>Empty</v>
      </c>
      <c r="AY7" s="1051">
        <f>'Prior Years'!D79</f>
        <v>0</v>
      </c>
      <c r="AZ7" s="1051">
        <f>'Prior Years'!E79</f>
        <v>0</v>
      </c>
      <c r="BA7" s="1051">
        <f>'Prior Years'!F79</f>
        <v>0</v>
      </c>
      <c r="BB7" s="1051">
        <f>'Prior Years'!G79</f>
        <v>0</v>
      </c>
      <c r="BC7" s="1051">
        <f>'Prior Years'!H79</f>
        <v>0</v>
      </c>
      <c r="BD7" s="1051">
        <f>'Prior Years'!I79</f>
        <v>0</v>
      </c>
      <c r="BE7" s="1051">
        <f>'Prior Years'!J79</f>
        <v>0</v>
      </c>
      <c r="BF7" s="1051">
        <f>'Prior Years'!K79</f>
        <v>0</v>
      </c>
      <c r="BG7" s="1051">
        <f>'Prior Years'!L79</f>
        <v>0</v>
      </c>
      <c r="BH7" s="1051">
        <f>'Prior Years'!M79</f>
        <v>0</v>
      </c>
      <c r="BI7" s="1051">
        <f>'Prior Years'!N79</f>
        <v>0</v>
      </c>
      <c r="BJ7" s="1051">
        <f>'Prior Years'!O79</f>
        <v>0</v>
      </c>
      <c r="BK7" s="1051">
        <f>'Prior Years'!B114</f>
        <v>5</v>
      </c>
      <c r="BL7" s="1051" t="str">
        <f>'Prior Years'!C114</f>
        <v>Empty</v>
      </c>
      <c r="BM7" s="1051">
        <f>'Prior Years'!D114</f>
        <v>0</v>
      </c>
      <c r="BN7" s="1051">
        <f>'Prior Years'!E114</f>
        <v>0</v>
      </c>
      <c r="BO7" s="1051">
        <f>'Prior Years'!F114</f>
        <v>0</v>
      </c>
      <c r="BP7" s="1051">
        <f>'Prior Years'!G114</f>
        <v>0</v>
      </c>
      <c r="BQ7" s="1051">
        <f>'Prior Years'!H114</f>
        <v>0</v>
      </c>
      <c r="BR7" s="1051">
        <f>'Prior Years'!I114</f>
        <v>0</v>
      </c>
      <c r="BS7" s="1051">
        <f>'Prior Years'!J114</f>
        <v>0</v>
      </c>
      <c r="BT7" s="1051">
        <f>'Prior Years'!K114</f>
        <v>0</v>
      </c>
      <c r="BU7" s="1051">
        <f>'Prior Years'!L114</f>
        <v>0</v>
      </c>
      <c r="BV7" s="1051">
        <f>'Prior Years'!M114</f>
        <v>0</v>
      </c>
      <c r="BW7" s="1051">
        <f>'Prior Years'!N114</f>
        <v>0</v>
      </c>
      <c r="BX7" s="1051">
        <f>'Prior Years'!O114</f>
        <v>0</v>
      </c>
      <c r="BY7" s="1051">
        <f>'Portfolio Statistics'!C10</f>
        <v>2013</v>
      </c>
      <c r="BZ7" s="1051">
        <f>'Portfolio Statistics'!E10</f>
        <v>4800</v>
      </c>
      <c r="CA7" s="1051">
        <f>'Portfolio Statistics'!F10</f>
        <v>260000</v>
      </c>
      <c r="CB7" s="1051">
        <f>'Portfolio Statistics'!G10</f>
        <v>0</v>
      </c>
      <c r="CR7">
        <f>Budgets!B10</f>
        <v>5</v>
      </c>
      <c r="CS7" t="str">
        <f>Budgets!C10</f>
        <v>Empty</v>
      </c>
      <c r="CT7">
        <f>Budgets!D10</f>
        <v>0</v>
      </c>
      <c r="CU7">
        <f>Budgets!E10</f>
        <v>0</v>
      </c>
      <c r="CV7">
        <f>Budgets!F10</f>
        <v>0</v>
      </c>
      <c r="CW7">
        <f>Budgets!G10</f>
        <v>0</v>
      </c>
      <c r="CX7">
        <f>Budgets!H10</f>
        <v>0</v>
      </c>
      <c r="CY7">
        <f>Budgets!I10</f>
        <v>0</v>
      </c>
      <c r="CZ7">
        <f>Budgets!J10</f>
        <v>0</v>
      </c>
      <c r="DA7">
        <f>Budgets!K10</f>
        <v>0</v>
      </c>
      <c r="DB7">
        <f>Budgets!L10</f>
        <v>0</v>
      </c>
      <c r="DC7">
        <f>Budgets!M10</f>
        <v>0</v>
      </c>
      <c r="DD7">
        <f>Budgets!N10</f>
        <v>0</v>
      </c>
      <c r="DE7">
        <f>Budgets!O10</f>
        <v>0</v>
      </c>
      <c r="DF7">
        <f>Budgets!P10</f>
        <v>0</v>
      </c>
      <c r="DG7">
        <f>Budgets!Q10</f>
        <v>0</v>
      </c>
      <c r="DH7">
        <f>Budgets!R10</f>
        <v>0</v>
      </c>
      <c r="DI7">
        <f>Budgets!S10</f>
        <v>0</v>
      </c>
      <c r="DJ7">
        <f>'Rec1'!C8</f>
        <v>5</v>
      </c>
      <c r="DK7" t="str">
        <f>'Rec1'!D8</f>
        <v>Empty</v>
      </c>
      <c r="DL7">
        <f>'Rec1'!E8</f>
        <v>0</v>
      </c>
      <c r="DM7">
        <f>'Rec1'!F8</f>
        <v>0</v>
      </c>
      <c r="DN7">
        <f>'Rec1'!G8</f>
        <v>0</v>
      </c>
      <c r="DO7" t="str">
        <f>'Rec1'!H8</f>
        <v>-</v>
      </c>
      <c r="DP7">
        <f>'Rec1'!I8</f>
        <v>0</v>
      </c>
      <c r="DQ7">
        <f>'Planned Savings'!B12</f>
        <v>5</v>
      </c>
      <c r="DR7" t="str">
        <f>'Planned Savings'!C12</f>
        <v>Empty</v>
      </c>
      <c r="DS7">
        <f>'Planned Savings'!D12</f>
        <v>0</v>
      </c>
      <c r="DT7">
        <f>'Planned Savings'!E12</f>
        <v>0</v>
      </c>
      <c r="DU7">
        <f>'Planned Savings'!F12</f>
        <v>0</v>
      </c>
      <c r="DV7">
        <f>'Planned Savings'!H12</f>
        <v>0</v>
      </c>
      <c r="DW7">
        <f>'Planned Savings'!I12</f>
        <v>0</v>
      </c>
      <c r="DX7">
        <f>'Planned Savings'!J12</f>
        <v>0</v>
      </c>
      <c r="DY7" t="str">
        <f>'Planned Savings'!L12</f>
        <v/>
      </c>
      <c r="DZ7">
        <f>'Planned Savings'!N12</f>
        <v>0</v>
      </c>
      <c r="EA7" t="str">
        <f>'Planned Savings'!O12</f>
        <v/>
      </c>
      <c r="EB7" t="str">
        <f>'Planned Savings'!P12</f>
        <v/>
      </c>
      <c r="EC7">
        <f>'Planned Savings'!R12</f>
        <v>0</v>
      </c>
      <c r="ED7">
        <f>'Planned Savings'!T12</f>
        <v>0</v>
      </c>
      <c r="EE7">
        <f>'Planned Savings'!U12</f>
        <v>0</v>
      </c>
      <c r="EF7">
        <f>'Planned Savings'!V12</f>
        <v>0</v>
      </c>
      <c r="EG7">
        <f>'Planned Savings - No IE'!B12</f>
        <v>5</v>
      </c>
      <c r="EH7" t="str">
        <f>'Planned Savings - No IE'!C12</f>
        <v>Empty</v>
      </c>
      <c r="EI7">
        <f>'Planned Savings - No IE'!D12</f>
        <v>0</v>
      </c>
      <c r="EJ7">
        <f>'Planned Savings - No IE'!E12</f>
        <v>0</v>
      </c>
      <c r="EK7">
        <f>'Planned Savings - No IE'!F12</f>
        <v>0</v>
      </c>
      <c r="EL7" t="str">
        <f>'Planned Savings - No IE'!H12</f>
        <v/>
      </c>
      <c r="EM7">
        <f>'Planned Savings - No IE'!J12</f>
        <v>0</v>
      </c>
      <c r="EN7">
        <f>'Planned Savings - No IE'!K12</f>
        <v>0</v>
      </c>
      <c r="EO7">
        <f>'Planned Savings - No IE'!L12</f>
        <v>0</v>
      </c>
      <c r="EP7">
        <f>'Planned Savings - No IE'!N12</f>
        <v>0</v>
      </c>
      <c r="EQ7">
        <f>'Planned Savings - No IE'!P12</f>
        <v>0</v>
      </c>
      <c r="ER7">
        <f>'Planned Savings - No IE'!Q12</f>
        <v>0</v>
      </c>
      <c r="ES7">
        <f>'Planned Savings - No IE'!R12</f>
        <v>0</v>
      </c>
      <c r="ET7">
        <f>'Planned Savings - No NTG'!B12</f>
        <v>5</v>
      </c>
      <c r="EU7" t="str">
        <f>'Planned Savings - No NTG'!C12</f>
        <v>Empty</v>
      </c>
      <c r="EV7">
        <f>'Planned Savings - No NTG'!D12</f>
        <v>0</v>
      </c>
      <c r="EW7">
        <f>'Planned Savings - No NTG'!E12</f>
        <v>0</v>
      </c>
      <c r="EX7">
        <f>'Planned Savings - No NTG'!F12</f>
        <v>0</v>
      </c>
      <c r="EY7">
        <f>'Planned Savings - No NTG'!H12</f>
        <v>0</v>
      </c>
      <c r="EZ7">
        <f>'Planned Savings - No NTG'!I12</f>
        <v>0</v>
      </c>
      <c r="FA7">
        <f>'Planned Savings - No NTG'!J12</f>
        <v>0</v>
      </c>
      <c r="FB7">
        <f>'Planned Savings - No NTG'!L12</f>
        <v>0</v>
      </c>
      <c r="FC7">
        <f>'Planned Savings - No NTG'!N12</f>
        <v>0</v>
      </c>
      <c r="FD7">
        <f>'Planned Savings - No NTG'!O12</f>
        <v>0</v>
      </c>
      <c r="FE7">
        <f>'Planned Savings - No NTG'!P12</f>
        <v>0</v>
      </c>
      <c r="FF7">
        <f>'Planned Savings - No IE No NTG'!B12</f>
        <v>5</v>
      </c>
      <c r="FG7" t="str">
        <f>'Planned Savings - No IE No NTG'!C12</f>
        <v>Empty</v>
      </c>
      <c r="FH7">
        <f>'Planned Savings - No IE No NTG'!D12</f>
        <v>0</v>
      </c>
      <c r="FI7">
        <f>'Planned Savings - No IE No NTG'!E12</f>
        <v>0</v>
      </c>
      <c r="FJ7">
        <f>'Planned Savings - No IE No NTG'!F12</f>
        <v>0</v>
      </c>
      <c r="FK7">
        <f>'Planned Savings - No IE No NTG'!H12</f>
        <v>0</v>
      </c>
      <c r="FL7">
        <f>'Planned Savings - No IE No NTG'!J12</f>
        <v>0</v>
      </c>
      <c r="FM7">
        <f>'Planned Savings - No IE No NTG'!K12</f>
        <v>0</v>
      </c>
      <c r="FN7">
        <f>'Planned Savings - No IE No NTG'!L12</f>
        <v>0</v>
      </c>
      <c r="FO7">
        <f>'Rec2'!D10</f>
        <v>5</v>
      </c>
      <c r="FP7" t="str">
        <f>'Rec2'!E10</f>
        <v>Empty</v>
      </c>
      <c r="FQ7">
        <f>'Rec2'!F10</f>
        <v>0</v>
      </c>
      <c r="FR7">
        <f>'Rec2'!G10</f>
        <v>0</v>
      </c>
      <c r="FS7">
        <f>'Rec2'!H10</f>
        <v>0</v>
      </c>
      <c r="FT7" t="str">
        <f>'Rec2'!I10</f>
        <v>-</v>
      </c>
      <c r="FU7">
        <f>'Rec2'!J10</f>
        <v>0</v>
      </c>
      <c r="FV7">
        <f>'Rec2'!K10</f>
        <v>0</v>
      </c>
      <c r="FW7">
        <f>'Rec2'!L10</f>
        <v>0</v>
      </c>
      <c r="FX7" t="str">
        <f>'Rec2'!M10</f>
        <v>-</v>
      </c>
      <c r="FY7">
        <f>'Rec2'!N10</f>
        <v>0</v>
      </c>
      <c r="FZ7">
        <f>'Rec2'!O10</f>
        <v>0</v>
      </c>
      <c r="GA7">
        <f>'Rec2'!P10</f>
        <v>0</v>
      </c>
      <c r="GB7" t="str">
        <f>'Rec2'!Q10</f>
        <v>-</v>
      </c>
      <c r="GC7">
        <f>'Rec2'!R10</f>
        <v>0</v>
      </c>
      <c r="GD7">
        <f>'Rec2'!S10</f>
        <v>0</v>
      </c>
      <c r="GE7">
        <f>'Rec2'!T10</f>
        <v>0</v>
      </c>
      <c r="GF7" t="str">
        <f>'Rec2'!U10</f>
        <v>-</v>
      </c>
      <c r="GG7">
        <f>'Rec2'!V10</f>
        <v>0</v>
      </c>
      <c r="GI7">
        <f>'Planned NTG'!B10</f>
        <v>5</v>
      </c>
      <c r="GJ7" t="str">
        <f>'Planned NTG'!C10</f>
        <v>Empty</v>
      </c>
      <c r="GK7">
        <f>'Planned NTG'!D10</f>
        <v>0</v>
      </c>
      <c r="GL7">
        <f>'Planned NTG'!F10</f>
        <v>0</v>
      </c>
      <c r="GM7" t="str">
        <f>'Planned NTG'!H10</f>
        <v/>
      </c>
      <c r="GN7">
        <f>'Planned NTG'!J10</f>
        <v>0</v>
      </c>
      <c r="GO7">
        <f>'Planned NTG'!K10</f>
        <v>0</v>
      </c>
      <c r="GP7">
        <f>'Planned NTG'!F42</f>
        <v>0</v>
      </c>
      <c r="GQ7">
        <f>'Actual Expenses'!B9</f>
        <v>0</v>
      </c>
      <c r="GR7" t="str">
        <f>'Actual Expenses'!C9</f>
        <v>Program Administrator</v>
      </c>
      <c r="GS7">
        <f>'Actual Expenses'!D9</f>
        <v>30000</v>
      </c>
      <c r="GT7">
        <f>'Actual Expenses'!E9</f>
        <v>2800</v>
      </c>
      <c r="GU7">
        <f>'Actual Expenses'!F9</f>
        <v>0</v>
      </c>
      <c r="GV7">
        <f>'Actual Expenses'!G9</f>
        <v>32800</v>
      </c>
      <c r="GW7">
        <f>'Actual Expenses'!H9</f>
        <v>0</v>
      </c>
      <c r="GX7">
        <f>'Actual Expenses'!I9</f>
        <v>50000</v>
      </c>
      <c r="GY7">
        <f>'Actual Expenses'!J9</f>
        <v>15000</v>
      </c>
      <c r="GZ7">
        <f>'Actual Expenses'!K9</f>
        <v>6000</v>
      </c>
      <c r="HA7">
        <f>'Actual Expenses'!L9</f>
        <v>71000</v>
      </c>
      <c r="HB7">
        <f>'Actual Expenses'!M9</f>
        <v>4800</v>
      </c>
      <c r="HC7">
        <f>'Actual Expenses'!N9</f>
        <v>7000</v>
      </c>
      <c r="HD7">
        <f>'Actual Expenses'!O9</f>
        <v>30000</v>
      </c>
      <c r="HE7">
        <f>'Actual Expenses'!P9</f>
        <v>20000</v>
      </c>
      <c r="HF7">
        <f>'Actual Expenses'!Q9</f>
        <v>50000</v>
      </c>
      <c r="HG7">
        <f>'Actual Expenses'!R9</f>
        <v>50000</v>
      </c>
      <c r="HH7">
        <f>'Actual Expenses'!S9</f>
        <v>0</v>
      </c>
      <c r="HI7">
        <f>'Actual Expenses'!T9</f>
        <v>165600</v>
      </c>
      <c r="HJ7">
        <f>'Actual Expenses'!U9</f>
        <v>215600</v>
      </c>
      <c r="HK7">
        <f>'Actual Expenses'!V9</f>
        <v>0</v>
      </c>
      <c r="HL7">
        <f>'Actual Expenses'!W9</f>
        <v>165600</v>
      </c>
      <c r="HM7">
        <f>'Actual Expenses'!X9</f>
        <v>0</v>
      </c>
      <c r="HN7">
        <f>'Rec3'!C8</f>
        <v>5</v>
      </c>
      <c r="HO7" t="str">
        <f>'Rec3'!D8</f>
        <v>Empty</v>
      </c>
      <c r="HP7">
        <f ca="1">'Rec3'!E8</f>
        <v>0</v>
      </c>
      <c r="HQ7">
        <f>'Rec3'!F8</f>
        <v>0</v>
      </c>
      <c r="HR7">
        <f ca="1">'Rec3'!G8</f>
        <v>0</v>
      </c>
      <c r="HS7">
        <f>'Rec3'!H8</f>
        <v>0</v>
      </c>
      <c r="HT7">
        <f>'Claimed Savings'!B12</f>
        <v>5</v>
      </c>
      <c r="HU7" t="str">
        <f>'Claimed Savings'!C12</f>
        <v>Empty</v>
      </c>
      <c r="HV7">
        <f>'Claimed Savings'!D12</f>
        <v>0</v>
      </c>
      <c r="HW7">
        <f>'Claimed Savings'!E12</f>
        <v>0</v>
      </c>
      <c r="HX7">
        <f>'Claimed Savings'!F12</f>
        <v>0</v>
      </c>
      <c r="HY7">
        <f>'Claimed Savings'!H12</f>
        <v>0</v>
      </c>
      <c r="HZ7">
        <f>'Claimed Savings'!I12</f>
        <v>0</v>
      </c>
      <c r="IA7">
        <f>'Claimed Savings'!J12</f>
        <v>0</v>
      </c>
      <c r="IB7">
        <f>'Claimed Savings'!L12</f>
        <v>0</v>
      </c>
      <c r="IC7">
        <f>'Claimed Savings'!N12</f>
        <v>0</v>
      </c>
      <c r="ID7" t="str">
        <f>'Claimed Savings'!O12</f>
        <v/>
      </c>
      <c r="IE7" t="str">
        <f>'Claimed Savings'!P12</f>
        <v/>
      </c>
      <c r="IF7">
        <f>'Claimed Savings'!R12</f>
        <v>0</v>
      </c>
      <c r="IG7">
        <f>'Claimed Savings'!T12</f>
        <v>0</v>
      </c>
      <c r="IH7">
        <f>'Claimed Savings'!U12</f>
        <v>0</v>
      </c>
      <c r="II7">
        <f>'Claimed Savings'!V12</f>
        <v>0</v>
      </c>
      <c r="IJ7">
        <f>'Claimed Savings - No IE'!B12</f>
        <v>5</v>
      </c>
      <c r="IK7" t="str">
        <f>'Claimed Savings - No IE'!C12</f>
        <v>Empty</v>
      </c>
      <c r="IL7">
        <f>'Claimed Savings - No IE'!D12</f>
        <v>0</v>
      </c>
      <c r="IM7">
        <f>'Claimed Savings - No IE'!E12</f>
        <v>0</v>
      </c>
      <c r="IN7">
        <f>'Claimed Savings - No IE'!F12</f>
        <v>0</v>
      </c>
      <c r="IO7">
        <f>'Claimed Savings - No IE'!H12</f>
        <v>0</v>
      </c>
      <c r="IP7">
        <f>'Claimed Savings - No IE'!J12</f>
        <v>0</v>
      </c>
      <c r="IQ7">
        <f>'Claimed Savings - No IE'!K12</f>
        <v>0</v>
      </c>
      <c r="IR7">
        <f>'Claimed Savings - No IE'!L12</f>
        <v>0</v>
      </c>
      <c r="IS7">
        <f>'Claimed Savings - No IE'!N12</f>
        <v>0</v>
      </c>
      <c r="IT7">
        <f>'Claimed Savings - No IE'!P12</f>
        <v>0</v>
      </c>
      <c r="IU7">
        <f>'Claimed Savings - No IE'!Q12</f>
        <v>0</v>
      </c>
      <c r="IV7">
        <f>'Claimed Savings - No IE'!R12</f>
        <v>0</v>
      </c>
      <c r="IW7">
        <f>'Claimed Savings - No NTG'!B12</f>
        <v>5</v>
      </c>
      <c r="IX7" t="str">
        <f>'Claimed Savings - No NTG'!C12</f>
        <v>Empty</v>
      </c>
      <c r="IY7">
        <f>'Claimed Savings - No NTG'!D12</f>
        <v>0</v>
      </c>
      <c r="IZ7">
        <f>'Claimed Savings - No NTG'!E12</f>
        <v>0</v>
      </c>
      <c r="JA7">
        <f>'Claimed Savings - No NTG'!F12</f>
        <v>0</v>
      </c>
      <c r="JB7">
        <f>'Claimed Savings - No NTG'!H12</f>
        <v>0</v>
      </c>
      <c r="JC7">
        <f>'Claimed Savings - No NTG'!I12</f>
        <v>0</v>
      </c>
      <c r="JD7">
        <f>'Claimed Savings - No NTG'!J12</f>
        <v>0</v>
      </c>
      <c r="JE7">
        <f>'Claimed Savings - No NTG'!L12</f>
        <v>0</v>
      </c>
      <c r="JF7">
        <f>'Claimed Savings - No NTG'!N12</f>
        <v>0</v>
      </c>
      <c r="JG7">
        <f>'Claimed Savings - No NTG'!O12</f>
        <v>0</v>
      </c>
      <c r="JH7">
        <f>'Claimed Savings - No NTG'!P12</f>
        <v>0</v>
      </c>
      <c r="JI7">
        <f>'Claimed Savings - No IE No NTG'!B12</f>
        <v>5</v>
      </c>
      <c r="JJ7" t="str">
        <f>'Claimed Savings - No IE No NTG'!C12</f>
        <v>Empty</v>
      </c>
      <c r="JK7">
        <f>'Claimed Savings - No IE No NTG'!D12</f>
        <v>0</v>
      </c>
      <c r="JL7">
        <f>'Claimed Savings - No IE No NTG'!E12</f>
        <v>0</v>
      </c>
      <c r="JM7">
        <f>'Claimed Savings - No IE No NTG'!F12</f>
        <v>0</v>
      </c>
      <c r="JN7">
        <f>'Claimed Savings - No IE No NTG'!H12</f>
        <v>0</v>
      </c>
      <c r="JO7">
        <f>'Claimed Savings - No IE No NTG'!J12</f>
        <v>0</v>
      </c>
      <c r="JP7">
        <f>'Claimed Savings - No IE No NTG'!K12</f>
        <v>0</v>
      </c>
      <c r="JQ7">
        <f>'Claimed Savings - No IE No NTG'!L12</f>
        <v>0</v>
      </c>
      <c r="JS7">
        <f>'Claimed NTG'!C10</f>
        <v>5</v>
      </c>
      <c r="JT7" t="str">
        <f>'Claimed NTG'!D10</f>
        <v>Empty</v>
      </c>
      <c r="JU7">
        <f>'Claimed NTG'!E10</f>
        <v>0</v>
      </c>
      <c r="JV7">
        <f>'Claimed NTG'!G10</f>
        <v>0</v>
      </c>
      <c r="JW7" t="str">
        <f>'Claimed NTG'!I10</f>
        <v/>
      </c>
      <c r="JX7">
        <f>'Claimed NTG'!K10</f>
        <v>0</v>
      </c>
      <c r="JY7">
        <f>'Claimed NTG'!L10</f>
        <v>0</v>
      </c>
      <c r="JZ7">
        <f>'Claimed NTG'!M10</f>
        <v>0</v>
      </c>
      <c r="KA7">
        <f>'Claimed NTG'!I42</f>
        <v>5</v>
      </c>
      <c r="KB7">
        <f>'Claimed NTG'!J42</f>
        <v>0</v>
      </c>
      <c r="KC7">
        <f>'Evaluated Savings'!B12</f>
        <v>5</v>
      </c>
      <c r="KD7" t="str">
        <f>'Evaluated Savings'!C12</f>
        <v>Empty</v>
      </c>
      <c r="KE7">
        <f>'Evaluated Savings'!D12</f>
        <v>0</v>
      </c>
      <c r="KF7">
        <f>'Evaluated Savings'!E12</f>
        <v>0</v>
      </c>
      <c r="KG7">
        <f>'Evaluated Savings'!F12</f>
        <v>0</v>
      </c>
      <c r="KH7">
        <f>'Evaluated Savings'!H12</f>
        <v>0</v>
      </c>
      <c r="KI7">
        <f>'Evaluated Savings'!I12</f>
        <v>0</v>
      </c>
      <c r="KJ7">
        <f>'Evaluated Savings'!J12</f>
        <v>0</v>
      </c>
      <c r="KK7" t="str">
        <f>'Evaluated Savings'!L12</f>
        <v/>
      </c>
      <c r="KL7">
        <f>'Evaluated Savings'!N12</f>
        <v>0</v>
      </c>
      <c r="KM7" t="str">
        <f>'Evaluated Savings'!O12</f>
        <v/>
      </c>
      <c r="KN7" t="str">
        <f>'Evaluated Savings'!P12</f>
        <v/>
      </c>
      <c r="KO7">
        <f>'Evaluated Savings'!R12</f>
        <v>0</v>
      </c>
      <c r="KP7">
        <f>'Evaluated Savings'!T12</f>
        <v>0</v>
      </c>
      <c r="KQ7">
        <f>'Evaluated Savings'!U12</f>
        <v>0</v>
      </c>
      <c r="KR7">
        <f>'Evaluated Savings'!V12</f>
        <v>0</v>
      </c>
      <c r="KT7">
        <f>'Evaluated Savings - No IE'!B12</f>
        <v>5</v>
      </c>
      <c r="KU7" t="str">
        <f>'Evaluated Savings - No IE'!C12</f>
        <v>Empty</v>
      </c>
      <c r="KV7">
        <f>'Evaluated Savings - No IE'!D12</f>
        <v>0</v>
      </c>
      <c r="KW7">
        <f>'Evaluated Savings - No IE'!E12</f>
        <v>0</v>
      </c>
      <c r="KX7">
        <f>'Evaluated Savings - No IE'!F12</f>
        <v>0</v>
      </c>
      <c r="KY7" t="str">
        <f>'Evaluated Savings - No IE'!H12</f>
        <v/>
      </c>
      <c r="KZ7">
        <f>'Evaluated Savings - No IE'!J12</f>
        <v>0</v>
      </c>
      <c r="LA7">
        <f>'Evaluated Savings - No IE'!K12</f>
        <v>0</v>
      </c>
      <c r="LB7">
        <f>'Evaluated Savings - No IE'!L12</f>
        <v>0</v>
      </c>
      <c r="LC7">
        <f>'Evaluated Savings - No IE'!N12</f>
        <v>0</v>
      </c>
      <c r="LD7">
        <f>'Evaluated Savings - No IE'!P12</f>
        <v>0</v>
      </c>
      <c r="LE7">
        <f>'Evaluated Savings - No IE'!Q12</f>
        <v>0</v>
      </c>
      <c r="LF7">
        <f>'Evaluated Savings - No IE'!R12</f>
        <v>0</v>
      </c>
      <c r="LH7">
        <f>'Evaluated Savings - No NTG'!B11</f>
        <v>5</v>
      </c>
      <c r="LI7" t="str">
        <f>'Evaluated Savings - No NTG'!C11</f>
        <v>Empty</v>
      </c>
      <c r="LJ7">
        <f>'Evaluated Savings - No NTG'!D11</f>
        <v>0</v>
      </c>
      <c r="LK7">
        <f>'Evaluated Savings - No NTG'!E11</f>
        <v>0</v>
      </c>
      <c r="LL7">
        <f>'Evaluated Savings - No NTG'!F11</f>
        <v>0</v>
      </c>
      <c r="LM7">
        <f>'Evaluated Savings - No NTG'!H11</f>
        <v>0</v>
      </c>
      <c r="LN7">
        <f>'Evaluated Savings - No NTG'!I11</f>
        <v>0</v>
      </c>
      <c r="LO7">
        <f>'Evaluated Savings - No NTG'!J11</f>
        <v>0</v>
      </c>
      <c r="LP7">
        <f>'Evaluated Savings - No NTG'!L11</f>
        <v>0</v>
      </c>
      <c r="LQ7">
        <f>'Evaluated Savings - No NTG'!N11</f>
        <v>0</v>
      </c>
      <c r="LR7">
        <f>'Evaluated Savings - No NTG'!O11</f>
        <v>0</v>
      </c>
      <c r="LS7">
        <f>'Evaluated Savings - No NTG'!P11</f>
        <v>0</v>
      </c>
      <c r="LU7">
        <f>'Evaluated Savings No IE No NTG'!B12</f>
        <v>5</v>
      </c>
      <c r="LV7" t="str">
        <f>'Evaluated Savings No IE No NTG'!C12</f>
        <v>Empty</v>
      </c>
      <c r="LW7">
        <f>'Evaluated Savings No IE No NTG'!D12</f>
        <v>0</v>
      </c>
      <c r="LX7">
        <f>'Evaluated Savings No IE No NTG'!E12</f>
        <v>0</v>
      </c>
      <c r="LY7">
        <f>'Evaluated Savings No IE No NTG'!F12</f>
        <v>0</v>
      </c>
      <c r="LZ7">
        <f>'Evaluated Savings No IE No NTG'!H12</f>
        <v>0</v>
      </c>
      <c r="MA7">
        <f>'Evaluated Savings No IE No NTG'!J12</f>
        <v>0</v>
      </c>
      <c r="MB7">
        <f>'Evaluated Savings No IE No NTG'!K12</f>
        <v>0</v>
      </c>
      <c r="MC7">
        <f>'Evaluated Savings No IE No NTG'!L12</f>
        <v>0</v>
      </c>
      <c r="MF7">
        <f>'Evaluated NTG'!B10</f>
        <v>5</v>
      </c>
      <c r="MG7" t="str">
        <f>'Evaluated NTG'!C10</f>
        <v>Empty</v>
      </c>
      <c r="MH7">
        <f>'Evaluated NTG'!E10</f>
        <v>0</v>
      </c>
      <c r="MI7">
        <f>'Evaluated NTG'!G10</f>
        <v>0</v>
      </c>
      <c r="MJ7" t="str">
        <f>'Evaluated NTG'!I10</f>
        <v/>
      </c>
      <c r="MK7">
        <f>'Evaluated NTG'!K10</f>
        <v>0</v>
      </c>
      <c r="ML7">
        <f>'Evaluated NTG'!L10</f>
        <v>0</v>
      </c>
      <c r="MM7">
        <f>'Evaluated NTG'!M10</f>
        <v>0</v>
      </c>
      <c r="MN7">
        <f>'Evaluated NTG'!E44</f>
        <v>5</v>
      </c>
      <c r="MO7">
        <f>'Evaluated NTG'!F44</f>
        <v>0</v>
      </c>
      <c r="MP7">
        <f>'Program All'!B11</f>
        <v>5</v>
      </c>
      <c r="MQ7" t="str">
        <f>'Program All'!C11</f>
        <v>Empty</v>
      </c>
      <c r="MR7">
        <f>'Program All'!D11</f>
        <v>0</v>
      </c>
      <c r="MS7">
        <f>'Program All'!E11</f>
        <v>0</v>
      </c>
      <c r="MT7">
        <f>'Program All'!F11</f>
        <v>0</v>
      </c>
      <c r="MU7" t="str">
        <f>'Program All'!G11</f>
        <v/>
      </c>
      <c r="MV7">
        <f>'Program All'!H11</f>
        <v>0</v>
      </c>
      <c r="MW7">
        <f>'Program All'!I11</f>
        <v>0</v>
      </c>
      <c r="MX7">
        <f>'Program All'!J11</f>
        <v>0</v>
      </c>
      <c r="MY7">
        <f>'Program All'!K11</f>
        <v>0</v>
      </c>
      <c r="MZ7" t="str">
        <f>'Program All'!L11</f>
        <v/>
      </c>
      <c r="NA7">
        <f>'Program All'!M11</f>
        <v>0</v>
      </c>
      <c r="NB7">
        <f>'Program All'!N11</f>
        <v>0</v>
      </c>
      <c r="NC7">
        <f>'Program All'!O11</f>
        <v>0</v>
      </c>
      <c r="ND7">
        <f>'Program All'!P11</f>
        <v>0</v>
      </c>
      <c r="NE7" t="str">
        <f>'Program All'!Q11</f>
        <v/>
      </c>
      <c r="NF7">
        <f>'Program All'!R11</f>
        <v>0</v>
      </c>
      <c r="NG7">
        <f>'Program All'!S11</f>
        <v>0</v>
      </c>
      <c r="NH7">
        <f>'Program All'!T11</f>
        <v>0</v>
      </c>
      <c r="NI7">
        <f>'Program All'!U11</f>
        <v>0</v>
      </c>
      <c r="NJ7" t="str">
        <f>'Program All'!V11</f>
        <v/>
      </c>
      <c r="NK7">
        <f>'Program All'!W11</f>
        <v>0</v>
      </c>
      <c r="NL7">
        <f>'Program TRC'!B11</f>
        <v>5</v>
      </c>
      <c r="NM7" t="str">
        <f>'Program TRC'!C11</f>
        <v>Empty</v>
      </c>
      <c r="NN7">
        <f>'Program TRC'!D11</f>
        <v>0</v>
      </c>
      <c r="NO7">
        <f>'Program TRC'!E11</f>
        <v>0</v>
      </c>
      <c r="NP7">
        <f>'Program TRC'!F11</f>
        <v>0</v>
      </c>
      <c r="NQ7" t="str">
        <f>'Program TRC'!G11</f>
        <v/>
      </c>
      <c r="NR7">
        <f>'Program TRC'!H11</f>
        <v>0</v>
      </c>
      <c r="NS7">
        <f>'Program PAC'!B11</f>
        <v>5</v>
      </c>
      <c r="NT7" t="str">
        <f>'Program PAC'!C11</f>
        <v>Empty</v>
      </c>
      <c r="NU7">
        <f>'Program PAC'!D11</f>
        <v>0</v>
      </c>
      <c r="NV7">
        <f>'Program PAC'!E11</f>
        <v>0</v>
      </c>
      <c r="NW7">
        <f>'Program PAC'!F11</f>
        <v>0</v>
      </c>
      <c r="NX7" t="str">
        <f>'Program PAC'!G11</f>
        <v/>
      </c>
      <c r="NY7">
        <f>'Program PAC'!H11</f>
        <v>0</v>
      </c>
      <c r="NZ7">
        <f>'Program SCT'!B11</f>
        <v>5</v>
      </c>
      <c r="OA7" t="str">
        <f>'Program SCT'!C11</f>
        <v>Empty</v>
      </c>
      <c r="OB7">
        <f>'Program SCT'!D11</f>
        <v>0</v>
      </c>
      <c r="OC7">
        <f>'Program SCT'!E11</f>
        <v>0</v>
      </c>
      <c r="OD7">
        <f>'Program SCT'!F11</f>
        <v>0</v>
      </c>
      <c r="OE7" t="str">
        <f>'Program SCT'!G11</f>
        <v/>
      </c>
      <c r="OF7">
        <f>'Program SCT'!H11</f>
        <v>0</v>
      </c>
      <c r="OG7">
        <f>'Program RIM'!B11</f>
        <v>5</v>
      </c>
      <c r="OH7" t="str">
        <f>'Program RIM'!C11</f>
        <v>Empty</v>
      </c>
      <c r="OI7">
        <f>'Program RIM'!D11</f>
        <v>0</v>
      </c>
      <c r="OJ7">
        <f>'Program RIM'!E11</f>
        <v>0</v>
      </c>
      <c r="OK7">
        <f>'Program RIM'!F11</f>
        <v>0</v>
      </c>
      <c r="OL7" t="str">
        <f>'Program RIM'!G11</f>
        <v/>
      </c>
      <c r="OM7">
        <f>'Program RIM'!H11</f>
        <v>0</v>
      </c>
      <c r="ON7">
        <f>'Program TRC PAC'!B11</f>
        <v>5</v>
      </c>
      <c r="OO7" t="str">
        <f>'Program TRC PAC'!C11</f>
        <v>Empty</v>
      </c>
      <c r="OP7">
        <f>'Program TRC PAC'!D11</f>
        <v>0</v>
      </c>
      <c r="OQ7">
        <f>'Program TRC PAC'!E11</f>
        <v>0</v>
      </c>
      <c r="OR7">
        <f>'Program TRC PAC'!F11</f>
        <v>0</v>
      </c>
      <c r="OS7" t="str">
        <f>'Program TRC PAC'!G11</f>
        <v/>
      </c>
      <c r="OT7">
        <f>'Program TRC PAC'!H11</f>
        <v>0</v>
      </c>
      <c r="OU7">
        <f>'Program TRC PAC'!I11</f>
        <v>0</v>
      </c>
      <c r="OV7">
        <f>'Program TRC PAC'!J11</f>
        <v>0</v>
      </c>
      <c r="OW7">
        <f>'Program TRC PAC'!K11</f>
        <v>0</v>
      </c>
      <c r="OX7" t="str">
        <f>'Program TRC PAC'!L11</f>
        <v/>
      </c>
      <c r="OY7">
        <f>'Program TRC PAC'!M11</f>
        <v>0</v>
      </c>
      <c r="OZ7">
        <f>'Program TRC SCT'!B11</f>
        <v>5</v>
      </c>
      <c r="PA7" t="str">
        <f>'Program TRC SCT'!C11</f>
        <v>Empty</v>
      </c>
      <c r="PB7">
        <f>'Program TRC SCT'!D11</f>
        <v>0</v>
      </c>
      <c r="PC7">
        <f>'Program TRC SCT'!E11</f>
        <v>0</v>
      </c>
      <c r="PD7">
        <f>'Program TRC SCT'!F11</f>
        <v>0</v>
      </c>
      <c r="PE7" t="str">
        <f>'Program TRC SCT'!G11</f>
        <v/>
      </c>
      <c r="PF7">
        <f>'Program TRC SCT'!H11</f>
        <v>0</v>
      </c>
      <c r="PG7">
        <f>'Program TRC SCT'!I11</f>
        <v>0</v>
      </c>
      <c r="PH7">
        <f>'Program TRC SCT'!J11</f>
        <v>0</v>
      </c>
      <c r="PI7">
        <f>'Program TRC SCT'!K11</f>
        <v>0</v>
      </c>
      <c r="PJ7" t="str">
        <f>'Program TRC SCT'!L11</f>
        <v/>
      </c>
      <c r="PK7">
        <f>'Program TRC SCT'!M11</f>
        <v>0</v>
      </c>
      <c r="PL7">
        <f>'Program TRC RIM'!B11</f>
        <v>5</v>
      </c>
      <c r="PM7" t="str">
        <f>'Program TRC RIM'!C11</f>
        <v>Empty</v>
      </c>
      <c r="PN7">
        <f>'Program TRC RIM'!D11</f>
        <v>0</v>
      </c>
      <c r="PO7">
        <f>'Program TRC RIM'!E11</f>
        <v>0</v>
      </c>
      <c r="PP7">
        <f>'Program TRC RIM'!F11</f>
        <v>0</v>
      </c>
      <c r="PQ7" t="str">
        <f>'Program TRC RIM'!G11</f>
        <v/>
      </c>
      <c r="PR7">
        <f>'Program TRC RIM'!H11</f>
        <v>0</v>
      </c>
      <c r="PS7">
        <f>'Program TRC RIM'!I11</f>
        <v>0</v>
      </c>
      <c r="PT7">
        <f>'Program TRC RIM'!J11</f>
        <v>0</v>
      </c>
      <c r="PU7">
        <f>'Program TRC RIM'!K11</f>
        <v>0</v>
      </c>
      <c r="PV7" t="str">
        <f>'Program TRC RIM'!L11</f>
        <v/>
      </c>
      <c r="PW7">
        <f>'Program TRC RIM'!M11</f>
        <v>0</v>
      </c>
      <c r="PX7">
        <f>'Program PAC SCT'!B11</f>
        <v>5</v>
      </c>
      <c r="PY7" t="str">
        <f>'Program PAC SCT'!C11</f>
        <v>Empty</v>
      </c>
      <c r="PZ7">
        <f>'Program PAC SCT'!D11</f>
        <v>0</v>
      </c>
      <c r="QA7">
        <f>'Program PAC SCT'!E11</f>
        <v>0</v>
      </c>
      <c r="QB7">
        <f>'Program PAC SCT'!F11</f>
        <v>0</v>
      </c>
      <c r="QC7" t="str">
        <f>'Program PAC SCT'!G11</f>
        <v/>
      </c>
      <c r="QD7">
        <f>'Program PAC SCT'!H11</f>
        <v>0</v>
      </c>
      <c r="QE7">
        <f>'Program PAC SCT'!I11</f>
        <v>0</v>
      </c>
      <c r="QF7">
        <f>'Program PAC SCT'!J11</f>
        <v>0</v>
      </c>
      <c r="QG7">
        <f>'Program PAC SCT'!K11</f>
        <v>0</v>
      </c>
      <c r="QH7" t="str">
        <f>'Program PAC SCT'!L11</f>
        <v/>
      </c>
      <c r="QI7">
        <f>'Program PAC SCT'!M11</f>
        <v>0</v>
      </c>
      <c r="QJ7">
        <f>'Program PAC RIM'!B11</f>
        <v>5</v>
      </c>
      <c r="QK7" t="str">
        <f>'Program PAC RIM'!C11</f>
        <v>Empty</v>
      </c>
      <c r="QL7">
        <f>'Program PAC RIM'!D11</f>
        <v>0</v>
      </c>
      <c r="QM7">
        <f>'Program PAC RIM'!E11</f>
        <v>0</v>
      </c>
      <c r="QN7">
        <f>'Program PAC RIM'!F11</f>
        <v>0</v>
      </c>
      <c r="QO7" t="str">
        <f>'Program PAC RIM'!G11</f>
        <v/>
      </c>
      <c r="QP7">
        <f>'Program PAC RIM'!H11</f>
        <v>0</v>
      </c>
      <c r="QQ7">
        <f>'Program PAC RIM'!I11</f>
        <v>0</v>
      </c>
      <c r="QR7">
        <f>'Program PAC RIM'!J11</f>
        <v>0</v>
      </c>
      <c r="QS7">
        <f>'Program PAC RIM'!K11</f>
        <v>0</v>
      </c>
      <c r="QT7" t="str">
        <f>'Program PAC RIM'!L11</f>
        <v/>
      </c>
      <c r="QU7">
        <f>'Program PAC RIM'!M11</f>
        <v>0</v>
      </c>
      <c r="QV7">
        <f>'Program SCT RIM'!B11</f>
        <v>5</v>
      </c>
      <c r="QW7" t="str">
        <f>'Program SCT RIM'!C11</f>
        <v>Empty</v>
      </c>
      <c r="QX7">
        <f>'Program SCT RIM'!D11</f>
        <v>0</v>
      </c>
      <c r="QY7">
        <f>'Program SCT RIM'!E11</f>
        <v>0</v>
      </c>
      <c r="QZ7">
        <f>'Program SCT RIM'!F11</f>
        <v>0</v>
      </c>
      <c r="RA7" t="str">
        <f>'Program SCT RIM'!G11</f>
        <v/>
      </c>
      <c r="RB7">
        <f>'Program SCT RIM'!H11</f>
        <v>0</v>
      </c>
      <c r="RC7">
        <f>'Program SCT RIM'!I11</f>
        <v>0</v>
      </c>
      <c r="RD7">
        <f>'Program SCT RIM'!J11</f>
        <v>0</v>
      </c>
      <c r="RE7">
        <f>'Program SCT RIM'!K11</f>
        <v>0</v>
      </c>
      <c r="RF7" t="str">
        <f>'Program SCT RIM'!L11</f>
        <v/>
      </c>
      <c r="RG7">
        <f>'Program SCT RIM'!M11</f>
        <v>0</v>
      </c>
      <c r="RH7">
        <f>'Program Other TRC'!B11</f>
        <v>5</v>
      </c>
      <c r="RI7" t="str">
        <f>'Program Other TRC'!C11</f>
        <v>Empty</v>
      </c>
      <c r="RJ7">
        <f>'Program Other TRC'!D11</f>
        <v>0</v>
      </c>
      <c r="RK7">
        <f>'Program Other TRC'!E11</f>
        <v>0</v>
      </c>
      <c r="RL7">
        <f>'Program Other TRC'!F11</f>
        <v>0</v>
      </c>
      <c r="RM7" t="str">
        <f>'Program Other TRC'!G11</f>
        <v/>
      </c>
      <c r="RN7">
        <f>'Program Other TRC'!H11</f>
        <v>0</v>
      </c>
      <c r="RO7">
        <f>'Program Other TRC'!I11</f>
        <v>0</v>
      </c>
      <c r="RP7">
        <f>'Program Other TRC'!J11</f>
        <v>0</v>
      </c>
      <c r="RQ7">
        <f>'Program Other TRC'!K11</f>
        <v>0</v>
      </c>
      <c r="RR7" t="str">
        <f>'Program Other TRC'!L11</f>
        <v/>
      </c>
      <c r="RS7">
        <f>'Program Other TRC'!M11</f>
        <v>0</v>
      </c>
      <c r="RT7">
        <f>'Program Other TRC'!N11</f>
        <v>0</v>
      </c>
      <c r="RU7">
        <f>'Program Other TRC'!O11</f>
        <v>0</v>
      </c>
      <c r="RV7">
        <f>'Program Other TRC'!P11</f>
        <v>0</v>
      </c>
      <c r="RW7" t="str">
        <f>'Program Other TRC'!Q11</f>
        <v/>
      </c>
      <c r="RX7">
        <f>'Program Other TRC'!R11</f>
        <v>0</v>
      </c>
      <c r="RY7">
        <f>'Program Other PAC'!B11</f>
        <v>5</v>
      </c>
      <c r="RZ7" t="str">
        <f>'Program Other PAC'!C11</f>
        <v>Empty</v>
      </c>
      <c r="SA7">
        <f>'Program Other PAC'!D11</f>
        <v>0</v>
      </c>
      <c r="SB7">
        <f>'Program Other PAC'!E11</f>
        <v>0</v>
      </c>
      <c r="SC7">
        <f>'Program Other PAC'!F11</f>
        <v>0</v>
      </c>
      <c r="SD7" t="str">
        <f>'Program Other PAC'!G11</f>
        <v/>
      </c>
      <c r="SE7">
        <f>'Program Other PAC'!H11</f>
        <v>0</v>
      </c>
      <c r="SF7">
        <f>'Program Other PAC'!I11</f>
        <v>0</v>
      </c>
      <c r="SG7">
        <f>'Program Other PAC'!J11</f>
        <v>0</v>
      </c>
      <c r="SH7">
        <f>'Program Other PAC'!K11</f>
        <v>0</v>
      </c>
      <c r="SI7" t="str">
        <f>'Program Other PAC'!L11</f>
        <v/>
      </c>
      <c r="SJ7">
        <f>'Program Other PAC'!M11</f>
        <v>0</v>
      </c>
      <c r="SK7">
        <f>'Program Other PAC'!N11</f>
        <v>0</v>
      </c>
      <c r="SL7">
        <f>'Program Other PAC'!O11</f>
        <v>0</v>
      </c>
      <c r="SM7">
        <f>'Program Other PAC'!P11</f>
        <v>0</v>
      </c>
      <c r="SN7" t="str">
        <f>'Program Other PAC'!Q11</f>
        <v/>
      </c>
      <c r="SO7">
        <f>'Program Other PAC'!R11</f>
        <v>0</v>
      </c>
      <c r="SP7">
        <f>'Program Other SCT'!B11</f>
        <v>5</v>
      </c>
      <c r="SQ7" t="str">
        <f>'Program Other SCT'!C11</f>
        <v>Empty</v>
      </c>
      <c r="SR7">
        <f>'Program Other SCT'!D11</f>
        <v>0</v>
      </c>
      <c r="SS7">
        <f>'Program Other SCT'!E11</f>
        <v>0</v>
      </c>
      <c r="ST7">
        <f>'Program Other SCT'!F11</f>
        <v>0</v>
      </c>
      <c r="SU7" t="str">
        <f>'Program Other SCT'!G11</f>
        <v/>
      </c>
      <c r="SV7">
        <f>'Program Other SCT'!H11</f>
        <v>0</v>
      </c>
      <c r="SW7">
        <f>'Program Other SCT'!I11</f>
        <v>0</v>
      </c>
      <c r="SX7">
        <f>'Program Other SCT'!J11</f>
        <v>0</v>
      </c>
      <c r="SY7">
        <f>'Program Other SCT'!K11</f>
        <v>0</v>
      </c>
      <c r="SZ7" t="str">
        <f>'Program Other SCT'!L11</f>
        <v/>
      </c>
      <c r="TA7">
        <f>'Program Other SCT'!M11</f>
        <v>0</v>
      </c>
      <c r="TB7">
        <f>'Program Other SCT'!N11</f>
        <v>0</v>
      </c>
      <c r="TC7">
        <f>'Program Other SCT'!O11</f>
        <v>0</v>
      </c>
      <c r="TD7">
        <f>'Program Other SCT'!P11</f>
        <v>0</v>
      </c>
      <c r="TE7" t="str">
        <f>'Program Other SCT'!Q11</f>
        <v/>
      </c>
      <c r="TF7">
        <f>'Program Other SCT'!R11</f>
        <v>0</v>
      </c>
      <c r="TG7">
        <f>'Program Other RIM'!B11</f>
        <v>5</v>
      </c>
      <c r="TH7" t="str">
        <f>'Program Other RIM'!C11</f>
        <v>Empty</v>
      </c>
      <c r="TI7">
        <f>'Program Other RIM'!D11</f>
        <v>0</v>
      </c>
      <c r="TJ7">
        <f>'Program Other RIM'!E11</f>
        <v>0</v>
      </c>
      <c r="TK7">
        <f>'Program Other RIM'!F11</f>
        <v>0</v>
      </c>
      <c r="TL7" t="str">
        <f>'Program Other RIM'!G11</f>
        <v/>
      </c>
      <c r="TM7">
        <f>'Program Other RIM'!H11</f>
        <v>0</v>
      </c>
      <c r="TN7">
        <f>'Program Other RIM'!I11</f>
        <v>0</v>
      </c>
      <c r="TO7">
        <f>'Program Other RIM'!J11</f>
        <v>0</v>
      </c>
      <c r="TP7">
        <f>'Program Other RIM'!K11</f>
        <v>0</v>
      </c>
      <c r="TQ7" t="str">
        <f>'Program Other RIM'!L11</f>
        <v/>
      </c>
      <c r="TR7">
        <f>'Program Other RIM'!M11</f>
        <v>0</v>
      </c>
      <c r="TS7">
        <f>'Program Other RIM'!N11</f>
        <v>0</v>
      </c>
      <c r="TT7">
        <f>'Program Other RIM'!O11</f>
        <v>0</v>
      </c>
      <c r="TU7">
        <f>'Program Other RIM'!P11</f>
        <v>0</v>
      </c>
      <c r="TV7" t="str">
        <f>'Program Other RIM'!Q11</f>
        <v/>
      </c>
      <c r="TW7">
        <f>'Program Other RIM'!R11</f>
        <v>0</v>
      </c>
      <c r="TX7" t="str">
        <f>'Portfolio All'!C11</f>
        <v>Industrial &amp; Agricultural</v>
      </c>
      <c r="TY7">
        <f>'Portfolio All'!D11</f>
        <v>0</v>
      </c>
      <c r="TZ7">
        <f>'Portfolio All'!E11</f>
        <v>0</v>
      </c>
      <c r="UA7">
        <f>'Portfolio All'!F11</f>
        <v>0</v>
      </c>
      <c r="UB7" t="str">
        <f>'Portfolio All'!G11</f>
        <v/>
      </c>
      <c r="UC7">
        <f>'Portfolio All'!H11</f>
        <v>0</v>
      </c>
      <c r="UD7">
        <f>'Portfolio All'!I11</f>
        <v>0</v>
      </c>
      <c r="UE7">
        <f>'Portfolio All'!J11</f>
        <v>0</v>
      </c>
      <c r="UF7">
        <f>'Portfolio All'!K11</f>
        <v>0</v>
      </c>
      <c r="UG7" t="str">
        <f>'Portfolio All'!L11</f>
        <v/>
      </c>
      <c r="UH7">
        <f>'Portfolio All'!M11</f>
        <v>0</v>
      </c>
      <c r="UI7">
        <f>'Portfolio All'!N11</f>
        <v>0</v>
      </c>
      <c r="UJ7">
        <f>'Portfolio All'!O11</f>
        <v>0</v>
      </c>
      <c r="UK7">
        <f>'Portfolio All'!P11</f>
        <v>0</v>
      </c>
      <c r="UL7" t="str">
        <f>'Portfolio All'!Q11</f>
        <v/>
      </c>
      <c r="UM7">
        <f>'Portfolio All'!R11</f>
        <v>0</v>
      </c>
      <c r="UN7">
        <f>'Portfolio All'!S11</f>
        <v>0</v>
      </c>
      <c r="UO7">
        <f>'Portfolio All'!T11</f>
        <v>0</v>
      </c>
      <c r="UP7">
        <f>'Portfolio All'!U11</f>
        <v>0</v>
      </c>
      <c r="UQ7" t="str">
        <f>'Portfolio All'!V11</f>
        <v/>
      </c>
      <c r="UR7">
        <f>'Portfolio All'!W11</f>
        <v>0</v>
      </c>
      <c r="US7" t="str">
        <f>'Portfolio TRC'!C11</f>
        <v>Industrial &amp; Agricultural</v>
      </c>
      <c r="UT7">
        <f>'Portfolio TRC'!D11</f>
        <v>0</v>
      </c>
      <c r="UU7">
        <f>'Portfolio TRC'!E11</f>
        <v>0</v>
      </c>
      <c r="UV7">
        <f>'Portfolio TRC'!F11</f>
        <v>0</v>
      </c>
      <c r="UW7" t="str">
        <f>'Portfolio TRC'!G11</f>
        <v/>
      </c>
      <c r="UX7">
        <f>'Portfolio TRC'!H11</f>
        <v>0</v>
      </c>
      <c r="UY7" t="str">
        <f>'Portfolio PAC'!C11</f>
        <v>Industrial &amp; Agricultural</v>
      </c>
      <c r="UZ7">
        <f>'Portfolio PAC'!D11</f>
        <v>0</v>
      </c>
      <c r="VA7">
        <f>'Portfolio PAC'!E11</f>
        <v>0</v>
      </c>
      <c r="VB7">
        <f>'Portfolio PAC'!F11</f>
        <v>0</v>
      </c>
      <c r="VC7" t="str">
        <f>'Portfolio PAC'!G11</f>
        <v/>
      </c>
      <c r="VD7">
        <f>'Portfolio PAC'!H11</f>
        <v>0</v>
      </c>
      <c r="VE7" t="str">
        <f>'Portfolio SCT'!C11</f>
        <v>Industrial &amp; Agricultural</v>
      </c>
      <c r="VF7">
        <f>'Portfolio SCT'!D11</f>
        <v>0</v>
      </c>
      <c r="VG7">
        <f>'Portfolio SCT'!E11</f>
        <v>0</v>
      </c>
      <c r="VH7">
        <f>'Portfolio SCT'!F11</f>
        <v>0</v>
      </c>
      <c r="VI7" t="str">
        <f>'Portfolio SCT'!G11</f>
        <v/>
      </c>
      <c r="VJ7">
        <f>'Portfolio SCT'!H11</f>
        <v>0</v>
      </c>
      <c r="VK7" t="str">
        <f>'Portfolio RIM'!C11</f>
        <v>Industrial &amp; Agricultural</v>
      </c>
      <c r="VL7">
        <f>'Portfolio RIM'!D11</f>
        <v>0</v>
      </c>
      <c r="VM7">
        <f>'Portfolio RIM'!E11</f>
        <v>0</v>
      </c>
      <c r="VN7">
        <f>'Portfolio RIM'!F11</f>
        <v>0</v>
      </c>
      <c r="VO7" t="str">
        <f>'Portfolio RIM'!G11</f>
        <v/>
      </c>
      <c r="VP7">
        <f>'Portfolio RIM'!H11</f>
        <v>0</v>
      </c>
      <c r="VQ7" t="str">
        <f>'Portfolio TRC PAC'!C11</f>
        <v>Industrial &amp; Agricultural</v>
      </c>
      <c r="VR7">
        <f>'Portfolio TRC PAC'!D11</f>
        <v>0</v>
      </c>
      <c r="VS7">
        <f>'Portfolio TRC PAC'!E11</f>
        <v>0</v>
      </c>
      <c r="VT7">
        <f>'Portfolio TRC PAC'!F11</f>
        <v>0</v>
      </c>
      <c r="VU7" t="str">
        <f>'Portfolio TRC PAC'!G11</f>
        <v/>
      </c>
      <c r="VV7">
        <f>'Portfolio TRC PAC'!H11</f>
        <v>0</v>
      </c>
      <c r="VW7">
        <f>'Portfolio TRC PAC'!I11</f>
        <v>0</v>
      </c>
      <c r="VX7">
        <f>'Portfolio TRC PAC'!J11</f>
        <v>0</v>
      </c>
      <c r="VY7">
        <f>'Portfolio TRC PAC'!K11</f>
        <v>0</v>
      </c>
      <c r="VZ7" t="str">
        <f>'Portfolio TRC PAC'!L11</f>
        <v/>
      </c>
      <c r="WA7">
        <f>'Portfolio TRC PAC'!M11</f>
        <v>0</v>
      </c>
      <c r="WB7" t="str">
        <f>'Portfolio TRC SCT'!C11</f>
        <v>Industrial &amp; Agricultural</v>
      </c>
      <c r="WC7">
        <f>'Portfolio TRC SCT'!D11</f>
        <v>0</v>
      </c>
      <c r="WD7">
        <f>'Portfolio TRC SCT'!E11</f>
        <v>0</v>
      </c>
      <c r="WE7">
        <f>'Portfolio TRC SCT'!F11</f>
        <v>0</v>
      </c>
      <c r="WF7" t="str">
        <f>'Portfolio TRC SCT'!G11</f>
        <v/>
      </c>
      <c r="WG7">
        <f>'Portfolio TRC SCT'!H11</f>
        <v>0</v>
      </c>
      <c r="WH7">
        <f>'Portfolio TRC SCT'!I11</f>
        <v>0</v>
      </c>
      <c r="WI7">
        <f>'Portfolio TRC SCT'!J11</f>
        <v>0</v>
      </c>
      <c r="WJ7">
        <f>'Portfolio TRC SCT'!K11</f>
        <v>0</v>
      </c>
      <c r="WK7" t="str">
        <f>'Portfolio TRC SCT'!L11</f>
        <v/>
      </c>
      <c r="WL7">
        <f>'Portfolio TRC SCT'!M11</f>
        <v>0</v>
      </c>
      <c r="WM7" t="str">
        <f>'Portfolio TRC RIM'!C11</f>
        <v>Industrial &amp; Agricultural</v>
      </c>
      <c r="WN7">
        <f>'Portfolio TRC RIM'!D11</f>
        <v>0</v>
      </c>
      <c r="WO7">
        <f>'Portfolio TRC RIM'!E11</f>
        <v>0</v>
      </c>
      <c r="WP7">
        <f>'Portfolio TRC RIM'!F11</f>
        <v>0</v>
      </c>
      <c r="WQ7" t="str">
        <f>'Portfolio TRC RIM'!G11</f>
        <v/>
      </c>
      <c r="WR7">
        <f>'Portfolio TRC RIM'!H11</f>
        <v>0</v>
      </c>
      <c r="WS7" t="str">
        <f>'Portfolio PAC SCT'!C11</f>
        <v>Industrial &amp; Agricultural</v>
      </c>
      <c r="WT7">
        <f>'Portfolio PAC SCT'!D11</f>
        <v>0</v>
      </c>
      <c r="WU7">
        <f>'Portfolio PAC SCT'!E11</f>
        <v>0</v>
      </c>
      <c r="WV7">
        <f>'Portfolio PAC SCT'!F11</f>
        <v>0</v>
      </c>
      <c r="WW7" t="str">
        <f>'Portfolio PAC SCT'!G11</f>
        <v/>
      </c>
      <c r="WX7">
        <f>'Portfolio PAC SCT'!H11</f>
        <v>0</v>
      </c>
      <c r="WY7">
        <f>'Portfolio PAC SCT'!I11</f>
        <v>0</v>
      </c>
      <c r="WZ7">
        <f>'Portfolio PAC SCT'!J11</f>
        <v>0</v>
      </c>
      <c r="XA7">
        <f>'Portfolio PAC SCT'!K11</f>
        <v>0</v>
      </c>
      <c r="XB7" t="str">
        <f>'Portfolio PAC SCT'!L11</f>
        <v/>
      </c>
      <c r="XC7">
        <f>'Portfolio PAC SCT'!M11</f>
        <v>0</v>
      </c>
      <c r="XD7" t="str">
        <f>'Portfolio PAC RIM'!C11</f>
        <v>Industrial &amp; Agricultural</v>
      </c>
      <c r="XE7">
        <f>'Portfolio PAC RIM'!D11</f>
        <v>0</v>
      </c>
      <c r="XF7">
        <f>'Portfolio PAC RIM'!E11</f>
        <v>0</v>
      </c>
      <c r="XG7">
        <f>'Portfolio PAC RIM'!F11</f>
        <v>0</v>
      </c>
      <c r="XH7" t="str">
        <f>'Portfolio PAC RIM'!G11</f>
        <v/>
      </c>
      <c r="XI7">
        <f>'Portfolio PAC RIM'!H11</f>
        <v>0</v>
      </c>
      <c r="XJ7">
        <f>'Portfolio PAC RIM'!I11</f>
        <v>0</v>
      </c>
      <c r="XK7">
        <f>'Portfolio PAC RIM'!J11</f>
        <v>0</v>
      </c>
      <c r="XL7">
        <f>'Portfolio PAC RIM'!K11</f>
        <v>0</v>
      </c>
      <c r="XM7" t="str">
        <f>'Portfolio PAC RIM'!L11</f>
        <v/>
      </c>
      <c r="XN7">
        <f>'Portfolio PAC RIM'!M11</f>
        <v>0</v>
      </c>
      <c r="XO7" t="str">
        <f>'Portfolio SCT RIM'!C11</f>
        <v>Industrial &amp; Agricultural</v>
      </c>
      <c r="XP7">
        <f>'Portfolio SCT RIM'!D11</f>
        <v>0</v>
      </c>
      <c r="XQ7">
        <f>'Portfolio SCT RIM'!E11</f>
        <v>0</v>
      </c>
      <c r="XR7">
        <f>'Portfolio SCT RIM'!F11</f>
        <v>0</v>
      </c>
      <c r="XS7" t="str">
        <f>'Portfolio SCT RIM'!G11</f>
        <v/>
      </c>
      <c r="XT7">
        <f>'Portfolio SCT RIM'!H11</f>
        <v>0</v>
      </c>
      <c r="XU7">
        <f>'Portfolio SCT RIM'!I11</f>
        <v>0</v>
      </c>
      <c r="XV7">
        <f>'Portfolio SCT RIM'!J11</f>
        <v>0</v>
      </c>
      <c r="XW7">
        <f>'Portfolio SCT RIM'!K11</f>
        <v>0</v>
      </c>
      <c r="XX7" t="str">
        <f>'Portfolio SCT RIM'!L11</f>
        <v/>
      </c>
      <c r="XY7">
        <f>'Portfolio SCT RIM'!M11</f>
        <v>0</v>
      </c>
      <c r="XZ7" t="str">
        <f>'Portfolio Other TRC'!C11</f>
        <v>Industrial &amp; Agricultural</v>
      </c>
      <c r="YA7">
        <f>'Portfolio Other TRC'!D11</f>
        <v>0</v>
      </c>
      <c r="YB7">
        <f>'Portfolio Other TRC'!E11</f>
        <v>0</v>
      </c>
      <c r="YC7">
        <f>'Portfolio Other TRC'!F11</f>
        <v>0</v>
      </c>
      <c r="YD7" t="str">
        <f>'Portfolio Other TRC'!G11</f>
        <v/>
      </c>
      <c r="YE7">
        <f>'Portfolio Other TRC'!H11</f>
        <v>0</v>
      </c>
      <c r="YF7">
        <f>'Portfolio Other TRC'!I11</f>
        <v>0</v>
      </c>
      <c r="YG7">
        <f>'Portfolio Other TRC'!J11</f>
        <v>0</v>
      </c>
      <c r="YH7">
        <f>'Portfolio Other TRC'!K11</f>
        <v>0</v>
      </c>
      <c r="YI7" t="str">
        <f>'Portfolio Other TRC'!L11</f>
        <v/>
      </c>
      <c r="YJ7">
        <f>'Portfolio Other TRC'!M11</f>
        <v>0</v>
      </c>
      <c r="YK7">
        <f>'Portfolio Other TRC'!N11</f>
        <v>0</v>
      </c>
      <c r="YL7">
        <f>'Portfolio Other TRC'!O11</f>
        <v>0</v>
      </c>
      <c r="YM7">
        <f>'Portfolio Other TRC'!P11</f>
        <v>0</v>
      </c>
      <c r="YN7" t="str">
        <f>'Portfolio Other TRC'!Q11</f>
        <v/>
      </c>
      <c r="YO7">
        <f>'Portfolio Other TRC'!R11</f>
        <v>0</v>
      </c>
      <c r="YP7" t="str">
        <f>'Portfolio Other SCT'!C11</f>
        <v>Industrial &amp; Agricultural</v>
      </c>
      <c r="YQ7">
        <f>'Portfolio Other SCT'!D11</f>
        <v>0</v>
      </c>
      <c r="YR7">
        <f>'Portfolio Other SCT'!E11</f>
        <v>0</v>
      </c>
      <c r="YS7">
        <f>'Portfolio Other SCT'!F11</f>
        <v>0</v>
      </c>
      <c r="YT7" t="str">
        <f>'Portfolio Other SCT'!G11</f>
        <v/>
      </c>
      <c r="YU7">
        <f>'Portfolio Other SCT'!H11</f>
        <v>0</v>
      </c>
      <c r="YV7">
        <f>'Portfolio Other SCT'!I11</f>
        <v>0</v>
      </c>
      <c r="YW7">
        <f>'Portfolio Other SCT'!J11</f>
        <v>0</v>
      </c>
      <c r="YX7">
        <f>'Portfolio Other SCT'!K11</f>
        <v>0</v>
      </c>
      <c r="YY7" t="str">
        <f>'Portfolio Other SCT'!L11</f>
        <v/>
      </c>
      <c r="YZ7">
        <f>'Portfolio Other SCT'!M11</f>
        <v>0</v>
      </c>
      <c r="ZA7">
        <f>'Portfolio Other SCT'!N11</f>
        <v>0</v>
      </c>
      <c r="ZB7">
        <f>'Portfolio Other SCT'!O11</f>
        <v>0</v>
      </c>
      <c r="ZC7">
        <f>'Portfolio Other SCT'!P11</f>
        <v>0</v>
      </c>
      <c r="ZD7" t="str">
        <f>'Portfolio Other SCT'!Q11</f>
        <v/>
      </c>
      <c r="ZE7">
        <f>'Portfolio Other SCT'!R11</f>
        <v>0</v>
      </c>
      <c r="ZF7" t="str">
        <f>'Portfolio Other PAC'!C11</f>
        <v>Industrial &amp; Agricultural</v>
      </c>
      <c r="ZG7">
        <f>'Portfolio Other PAC'!D11</f>
        <v>0</v>
      </c>
      <c r="ZH7">
        <f>'Portfolio Other PAC'!E11</f>
        <v>0</v>
      </c>
      <c r="ZI7">
        <f>'Portfolio Other PAC'!F11</f>
        <v>0</v>
      </c>
      <c r="ZJ7" t="str">
        <f>'Portfolio Other PAC'!G11</f>
        <v/>
      </c>
      <c r="ZK7">
        <f>'Portfolio Other PAC'!H11</f>
        <v>0</v>
      </c>
      <c r="ZL7">
        <f>'Portfolio Other PAC'!I11</f>
        <v>0</v>
      </c>
      <c r="ZM7">
        <f>'Portfolio Other PAC'!J11</f>
        <v>0</v>
      </c>
      <c r="ZN7">
        <f>'Portfolio Other PAC'!K11</f>
        <v>0</v>
      </c>
      <c r="ZO7" t="str">
        <f>'Portfolio Other PAC'!L11</f>
        <v/>
      </c>
      <c r="ZP7">
        <f>'Portfolio Other PAC'!M11</f>
        <v>0</v>
      </c>
      <c r="ZQ7">
        <f>'Portfolio Other PAC'!N11</f>
        <v>0</v>
      </c>
      <c r="ZR7">
        <f>'Portfolio Other PAC'!O11</f>
        <v>0</v>
      </c>
      <c r="ZS7">
        <f>'Portfolio Other PAC'!P11</f>
        <v>0</v>
      </c>
      <c r="ZT7" t="str">
        <f>'Portfolio Other PAC'!Q11</f>
        <v/>
      </c>
      <c r="ZU7">
        <f>'Portfolio Other PAC'!R11</f>
        <v>0</v>
      </c>
      <c r="ZV7" t="str">
        <f>'Portfolio Other RIM'!C11</f>
        <v>Industrial &amp; Agricultural</v>
      </c>
      <c r="ZW7">
        <f>'Portfolio Other RIM'!D11</f>
        <v>0</v>
      </c>
      <c r="ZX7">
        <f>'Portfolio Other RIM'!E11</f>
        <v>0</v>
      </c>
      <c r="ZY7">
        <f>'Portfolio Other RIM'!F11</f>
        <v>0</v>
      </c>
      <c r="ZZ7" t="str">
        <f>'Portfolio Other RIM'!G11</f>
        <v/>
      </c>
      <c r="AAA7">
        <f>'Portfolio Other RIM'!H11</f>
        <v>0</v>
      </c>
      <c r="AAB7">
        <f>'Portfolio Other RIM'!I11</f>
        <v>0</v>
      </c>
      <c r="AAC7">
        <f>'Portfolio Other RIM'!J11</f>
        <v>0</v>
      </c>
      <c r="AAD7">
        <f>'Portfolio Other RIM'!K11</f>
        <v>0</v>
      </c>
      <c r="AAE7" t="str">
        <f>'Portfolio Other RIM'!L11</f>
        <v/>
      </c>
      <c r="AAF7">
        <f>'Portfolio Other RIM'!M11</f>
        <v>0</v>
      </c>
      <c r="AAG7">
        <f>'Portfolio Other RIM'!N11</f>
        <v>0</v>
      </c>
      <c r="AAH7">
        <f>'Portfolio Other RIM'!O11</f>
        <v>0</v>
      </c>
      <c r="AAI7">
        <f>'Portfolio Other RIM'!P11</f>
        <v>0</v>
      </c>
      <c r="AAJ7" t="str">
        <f>'Portfolio Other RIM'!Q11</f>
        <v/>
      </c>
      <c r="AAK7">
        <f>'Portfolio Other RIM'!R11</f>
        <v>0</v>
      </c>
      <c r="AAP7" t="str">
        <f>'Key Assumptions'!C23</f>
        <v>Benefits Unique to Low-Income Consumers</v>
      </c>
      <c r="AAQ7">
        <f>'Key Assumptions'!D23</f>
        <v>0</v>
      </c>
      <c r="AAR7">
        <f>'Key Assumptions'!E23</f>
        <v>0</v>
      </c>
      <c r="AAS7">
        <f>'Key Assumptions'!F23</f>
        <v>0</v>
      </c>
      <c r="ABE7" t="str">
        <f>'EE Finance'!D22</f>
        <v>On-bill loans</v>
      </c>
      <c r="ABF7">
        <f>'EE Finance'!E22</f>
        <v>0</v>
      </c>
      <c r="ABH7" t="str">
        <f>'EE Finance'!D30</f>
        <v>Subordinate Capital</v>
      </c>
      <c r="ABI7">
        <f>'EE Finance'!E30</f>
        <v>0</v>
      </c>
      <c r="ABL7" t="str">
        <f>'EE Finance'!D38</f>
        <v>Other funds (%)</v>
      </c>
      <c r="ABM7">
        <f>'EE Finance'!E38</f>
        <v>0</v>
      </c>
      <c r="ABQ7" t="str">
        <f>'EE Finance'!I22</f>
        <v>On-bill loans</v>
      </c>
      <c r="ABR7">
        <f>'EE Finance'!J22</f>
        <v>0</v>
      </c>
      <c r="ABT7" t="str">
        <f>'EE Finance'!I30</f>
        <v>Subordinate Capital</v>
      </c>
      <c r="ABU7">
        <f>'EE Finance'!J30</f>
        <v>0</v>
      </c>
      <c r="ABX7" t="str">
        <f>'EE Finance'!I38</f>
        <v>Other funds (%)</v>
      </c>
      <c r="ABY7">
        <f>'EE Finance'!J38</f>
        <v>0</v>
      </c>
      <c r="ACD7" t="str">
        <f>'Perf. Incentives'!C10</f>
        <v>Capitalization at higher ROE</v>
      </c>
      <c r="ACE7">
        <f>'Perf. Incentives'!D10</f>
        <v>0</v>
      </c>
    </row>
    <row r="8" spans="1:763">
      <c r="A8" t="str">
        <f>'Main Menu'!F14</f>
        <v>Email Address</v>
      </c>
      <c r="B8">
        <f>'Main Menu'!G14</f>
        <v>0</v>
      </c>
      <c r="J8" s="1080" t="s">
        <v>639</v>
      </c>
      <c r="K8" s="1080" t="s">
        <v>252</v>
      </c>
      <c r="L8" s="1080" t="b">
        <f>'Main Menu'!AY27</f>
        <v>1</v>
      </c>
      <c r="M8" s="1082">
        <f t="shared" si="1"/>
        <v>1</v>
      </c>
      <c r="N8" s="1079"/>
      <c r="O8" s="1051"/>
      <c r="P8" s="1051">
        <f>'Program Descriptions'!B10</f>
        <v>6</v>
      </c>
      <c r="Q8" s="1051" t="str">
        <f>'Program Descriptions'!C10</f>
        <v>Empty</v>
      </c>
      <c r="R8" s="1051">
        <f>'Program Descriptions'!D10</f>
        <v>0</v>
      </c>
      <c r="S8" s="1051">
        <f>'Program Descriptions'!E10</f>
        <v>0</v>
      </c>
      <c r="T8" s="1051">
        <f>'Program Descriptions'!F10</f>
        <v>0</v>
      </c>
      <c r="U8" s="1051">
        <f>'Program Descriptions'!G10</f>
        <v>0</v>
      </c>
      <c r="V8" s="1051" t="str">
        <f>'Program Descriptions'!H10</f>
        <v>-</v>
      </c>
      <c r="W8" s="1051">
        <f>'Program Descriptions'!I10</f>
        <v>0</v>
      </c>
      <c r="X8" s="1051">
        <f>'Program Narrative'!B10</f>
        <v>6</v>
      </c>
      <c r="Y8" s="1051" t="str">
        <f>'Program Narrative'!C10</f>
        <v>Empty</v>
      </c>
      <c r="Z8" s="1051" t="str">
        <f>'Program Narrative'!D10</f>
        <v>X</v>
      </c>
      <c r="AA8" s="1051">
        <f>'Program Narrative'!E10</f>
        <v>0</v>
      </c>
      <c r="AB8" s="1051">
        <f>'Prior Years'!B10</f>
        <v>6</v>
      </c>
      <c r="AC8" s="1051" t="str">
        <f>'Prior Years'!C10</f>
        <v>Empty</v>
      </c>
      <c r="AD8" s="1051">
        <f>'Prior Years'!D10</f>
        <v>0</v>
      </c>
      <c r="AE8" s="1051">
        <f>'Prior Years'!E10</f>
        <v>0</v>
      </c>
      <c r="AF8" s="1051">
        <f>'Prior Years'!F10</f>
        <v>0</v>
      </c>
      <c r="AG8" s="1051">
        <f>'Prior Years'!G10</f>
        <v>0</v>
      </c>
      <c r="AH8" s="1051">
        <f>'Prior Years'!H10</f>
        <v>0</v>
      </c>
      <c r="AI8" s="1051">
        <f>'Prior Years'!B45</f>
        <v>6</v>
      </c>
      <c r="AJ8" s="1051" t="str">
        <f>'Prior Years'!C45</f>
        <v>Empty</v>
      </c>
      <c r="AK8" s="1051">
        <f>'Prior Years'!D45</f>
        <v>0</v>
      </c>
      <c r="AL8" s="1051">
        <f>'Prior Years'!E45</f>
        <v>0</v>
      </c>
      <c r="AM8" s="1051">
        <f>'Prior Years'!F45</f>
        <v>0</v>
      </c>
      <c r="AN8" s="1051">
        <f>'Prior Years'!G45</f>
        <v>0</v>
      </c>
      <c r="AO8" s="1051">
        <f>'Prior Years'!H45</f>
        <v>0</v>
      </c>
      <c r="AP8" s="1051">
        <f>'Prior Years'!I45</f>
        <v>0</v>
      </c>
      <c r="AQ8" s="1051">
        <f>'Prior Years'!J45</f>
        <v>0</v>
      </c>
      <c r="AR8" s="1051">
        <f>'Prior Years'!K45</f>
        <v>0</v>
      </c>
      <c r="AS8" s="1051">
        <f>'Prior Years'!L45</f>
        <v>0</v>
      </c>
      <c r="AT8" s="1051">
        <f>'Prior Years'!M45</f>
        <v>0</v>
      </c>
      <c r="AU8" s="1051">
        <f>'Prior Years'!N45</f>
        <v>0</v>
      </c>
      <c r="AV8" s="1051">
        <f>'Prior Years'!O45</f>
        <v>0</v>
      </c>
      <c r="AW8" s="1051">
        <f>'Prior Years'!B80</f>
        <v>6</v>
      </c>
      <c r="AX8" s="1051" t="str">
        <f>'Prior Years'!C80</f>
        <v>Empty</v>
      </c>
      <c r="AY8" s="1051">
        <f>'Prior Years'!D80</f>
        <v>0</v>
      </c>
      <c r="AZ8" s="1051">
        <f>'Prior Years'!E80</f>
        <v>0</v>
      </c>
      <c r="BA8" s="1051">
        <f>'Prior Years'!F80</f>
        <v>0</v>
      </c>
      <c r="BB8" s="1051">
        <f>'Prior Years'!G80</f>
        <v>0</v>
      </c>
      <c r="BC8" s="1051">
        <f>'Prior Years'!H80</f>
        <v>0</v>
      </c>
      <c r="BD8" s="1051">
        <f>'Prior Years'!I80</f>
        <v>0</v>
      </c>
      <c r="BE8" s="1051">
        <f>'Prior Years'!J80</f>
        <v>0</v>
      </c>
      <c r="BF8" s="1051">
        <f>'Prior Years'!K80</f>
        <v>0</v>
      </c>
      <c r="BG8" s="1051">
        <f>'Prior Years'!L80</f>
        <v>0</v>
      </c>
      <c r="BH8" s="1051">
        <f>'Prior Years'!M80</f>
        <v>0</v>
      </c>
      <c r="BI8" s="1051">
        <f>'Prior Years'!N80</f>
        <v>0</v>
      </c>
      <c r="BJ8" s="1051">
        <f>'Prior Years'!O80</f>
        <v>0</v>
      </c>
      <c r="BK8" s="1051">
        <f>'Prior Years'!B115</f>
        <v>6</v>
      </c>
      <c r="BL8" s="1051" t="str">
        <f>'Prior Years'!C115</f>
        <v>Empty</v>
      </c>
      <c r="BM8" s="1051">
        <f>'Prior Years'!D115</f>
        <v>0</v>
      </c>
      <c r="BN8" s="1051">
        <f>'Prior Years'!E115</f>
        <v>0</v>
      </c>
      <c r="BO8" s="1051">
        <f>'Prior Years'!F115</f>
        <v>0</v>
      </c>
      <c r="BP8" s="1051">
        <f>'Prior Years'!G115</f>
        <v>0</v>
      </c>
      <c r="BQ8" s="1051">
        <f>'Prior Years'!H115</f>
        <v>0</v>
      </c>
      <c r="BR8" s="1051">
        <f>'Prior Years'!I115</f>
        <v>0</v>
      </c>
      <c r="BS8" s="1051">
        <f>'Prior Years'!J115</f>
        <v>0</v>
      </c>
      <c r="BT8" s="1051">
        <f>'Prior Years'!K115</f>
        <v>0</v>
      </c>
      <c r="BU8" s="1051">
        <f>'Prior Years'!L115</f>
        <v>0</v>
      </c>
      <c r="BV8" s="1051">
        <f>'Prior Years'!M115</f>
        <v>0</v>
      </c>
      <c r="BW8" s="1051">
        <f>'Prior Years'!N115</f>
        <v>0</v>
      </c>
      <c r="BX8" s="1051">
        <f>'Prior Years'!O115</f>
        <v>0</v>
      </c>
      <c r="BY8" s="1051">
        <f>'Portfolio Statistics'!C11</f>
        <v>2014</v>
      </c>
      <c r="BZ8" s="1051">
        <f>'Portfolio Statistics'!E11</f>
        <v>4800</v>
      </c>
      <c r="CA8" s="1051">
        <f>'Portfolio Statistics'!F11</f>
        <v>26800</v>
      </c>
      <c r="CB8" s="1051">
        <f>'Portfolio Statistics'!G11</f>
        <v>0</v>
      </c>
      <c r="CR8">
        <f>Budgets!B11</f>
        <v>6</v>
      </c>
      <c r="CS8" t="str">
        <f>Budgets!C11</f>
        <v>Empty</v>
      </c>
      <c r="CT8">
        <f>Budgets!D11</f>
        <v>0</v>
      </c>
      <c r="CU8">
        <f>Budgets!E11</f>
        <v>0</v>
      </c>
      <c r="CV8">
        <f>Budgets!F11</f>
        <v>0</v>
      </c>
      <c r="CW8">
        <f>Budgets!G11</f>
        <v>0</v>
      </c>
      <c r="CX8">
        <f>Budgets!H11</f>
        <v>0</v>
      </c>
      <c r="CY8">
        <f>Budgets!I11</f>
        <v>0</v>
      </c>
      <c r="CZ8">
        <f>Budgets!J11</f>
        <v>0</v>
      </c>
      <c r="DA8">
        <f>Budgets!K11</f>
        <v>0</v>
      </c>
      <c r="DB8">
        <f>Budgets!L11</f>
        <v>0</v>
      </c>
      <c r="DC8">
        <f>Budgets!M11</f>
        <v>0</v>
      </c>
      <c r="DD8">
        <f>Budgets!N11</f>
        <v>0</v>
      </c>
      <c r="DE8">
        <f>Budgets!O11</f>
        <v>0</v>
      </c>
      <c r="DF8">
        <f>Budgets!P11</f>
        <v>0</v>
      </c>
      <c r="DG8">
        <f>Budgets!Q11</f>
        <v>0</v>
      </c>
      <c r="DH8">
        <f>Budgets!R11</f>
        <v>0</v>
      </c>
      <c r="DI8">
        <f>Budgets!S11</f>
        <v>0</v>
      </c>
      <c r="DJ8">
        <f>'Rec1'!C9</f>
        <v>6</v>
      </c>
      <c r="DK8" t="str">
        <f>'Rec1'!D9</f>
        <v>Empty</v>
      </c>
      <c r="DL8">
        <f>'Rec1'!E9</f>
        <v>0</v>
      </c>
      <c r="DM8">
        <f>'Rec1'!F9</f>
        <v>0</v>
      </c>
      <c r="DN8">
        <f>'Rec1'!G9</f>
        <v>0</v>
      </c>
      <c r="DO8" t="str">
        <f>'Rec1'!H9</f>
        <v>-</v>
      </c>
      <c r="DP8">
        <f>'Rec1'!I9</f>
        <v>0</v>
      </c>
      <c r="DQ8">
        <f>'Planned Savings'!B13</f>
        <v>6</v>
      </c>
      <c r="DR8" t="str">
        <f>'Planned Savings'!C13</f>
        <v>Empty</v>
      </c>
      <c r="DS8">
        <f>'Planned Savings'!D13</f>
        <v>0</v>
      </c>
      <c r="DT8">
        <f>'Planned Savings'!E13</f>
        <v>0</v>
      </c>
      <c r="DU8">
        <f>'Planned Savings'!F13</f>
        <v>0</v>
      </c>
      <c r="DV8">
        <f>'Planned Savings'!H13</f>
        <v>0</v>
      </c>
      <c r="DW8">
        <f>'Planned Savings'!I13</f>
        <v>0</v>
      </c>
      <c r="DX8">
        <f>'Planned Savings'!J13</f>
        <v>0</v>
      </c>
      <c r="DY8" t="str">
        <f>'Planned Savings'!L13</f>
        <v/>
      </c>
      <c r="DZ8">
        <f>'Planned Savings'!N13</f>
        <v>0</v>
      </c>
      <c r="EA8" t="str">
        <f>'Planned Savings'!O13</f>
        <v/>
      </c>
      <c r="EB8" t="str">
        <f>'Planned Savings'!P13</f>
        <v/>
      </c>
      <c r="EC8">
        <f>'Planned Savings'!R13</f>
        <v>0</v>
      </c>
      <c r="ED8">
        <f>'Planned Savings'!T13</f>
        <v>0</v>
      </c>
      <c r="EE8">
        <f>'Planned Savings'!U13</f>
        <v>0</v>
      </c>
      <c r="EF8">
        <f>'Planned Savings'!V13</f>
        <v>0</v>
      </c>
      <c r="EG8">
        <f>'Planned Savings - No IE'!B13</f>
        <v>6</v>
      </c>
      <c r="EH8" t="str">
        <f>'Planned Savings - No IE'!C13</f>
        <v>Empty</v>
      </c>
      <c r="EI8">
        <f>'Planned Savings - No IE'!D13</f>
        <v>0</v>
      </c>
      <c r="EJ8">
        <f>'Planned Savings - No IE'!E13</f>
        <v>0</v>
      </c>
      <c r="EK8">
        <f>'Planned Savings - No IE'!F13</f>
        <v>0</v>
      </c>
      <c r="EL8" t="str">
        <f>'Planned Savings - No IE'!H13</f>
        <v/>
      </c>
      <c r="EM8">
        <f>'Planned Savings - No IE'!J13</f>
        <v>0</v>
      </c>
      <c r="EN8">
        <f>'Planned Savings - No IE'!K13</f>
        <v>0</v>
      </c>
      <c r="EO8">
        <f>'Planned Savings - No IE'!L13</f>
        <v>0</v>
      </c>
      <c r="EP8">
        <f>'Planned Savings - No IE'!N13</f>
        <v>0</v>
      </c>
      <c r="EQ8">
        <f>'Planned Savings - No IE'!P13</f>
        <v>0</v>
      </c>
      <c r="ER8">
        <f>'Planned Savings - No IE'!Q13</f>
        <v>0</v>
      </c>
      <c r="ES8">
        <f>'Planned Savings - No IE'!R13</f>
        <v>0</v>
      </c>
      <c r="ET8">
        <f>'Planned Savings - No NTG'!B13</f>
        <v>6</v>
      </c>
      <c r="EU8" t="str">
        <f>'Planned Savings - No NTG'!C13</f>
        <v>Empty</v>
      </c>
      <c r="EV8">
        <f>'Planned Savings - No NTG'!D13</f>
        <v>0</v>
      </c>
      <c r="EW8">
        <f>'Planned Savings - No NTG'!E13</f>
        <v>0</v>
      </c>
      <c r="EX8">
        <f>'Planned Savings - No NTG'!F13</f>
        <v>0</v>
      </c>
      <c r="EY8">
        <f>'Planned Savings - No NTG'!H13</f>
        <v>0</v>
      </c>
      <c r="EZ8">
        <f>'Planned Savings - No NTG'!I13</f>
        <v>0</v>
      </c>
      <c r="FA8">
        <f>'Planned Savings - No NTG'!J13</f>
        <v>0</v>
      </c>
      <c r="FB8">
        <f>'Planned Savings - No NTG'!L13</f>
        <v>0</v>
      </c>
      <c r="FC8">
        <f>'Planned Savings - No NTG'!N13</f>
        <v>0</v>
      </c>
      <c r="FD8">
        <f>'Planned Savings - No NTG'!O13</f>
        <v>0</v>
      </c>
      <c r="FE8">
        <f>'Planned Savings - No NTG'!P13</f>
        <v>0</v>
      </c>
      <c r="FF8">
        <f>'Planned Savings - No IE No NTG'!B13</f>
        <v>6</v>
      </c>
      <c r="FG8" t="str">
        <f>'Planned Savings - No IE No NTG'!C13</f>
        <v>Empty</v>
      </c>
      <c r="FH8">
        <f>'Planned Savings - No IE No NTG'!D13</f>
        <v>0</v>
      </c>
      <c r="FI8">
        <f>'Planned Savings - No IE No NTG'!E13</f>
        <v>0</v>
      </c>
      <c r="FJ8">
        <f>'Planned Savings - No IE No NTG'!F13</f>
        <v>0</v>
      </c>
      <c r="FK8">
        <f>'Planned Savings - No IE No NTG'!H13</f>
        <v>0</v>
      </c>
      <c r="FL8">
        <f>'Planned Savings - No IE No NTG'!J13</f>
        <v>0</v>
      </c>
      <c r="FM8">
        <f>'Planned Savings - No IE No NTG'!K13</f>
        <v>0</v>
      </c>
      <c r="FN8">
        <f>'Planned Savings - No IE No NTG'!L13</f>
        <v>0</v>
      </c>
      <c r="FO8">
        <f>'Rec2'!D11</f>
        <v>6</v>
      </c>
      <c r="FP8" t="str">
        <f>'Rec2'!E11</f>
        <v>Empty</v>
      </c>
      <c r="FQ8">
        <f>'Rec2'!F11</f>
        <v>0</v>
      </c>
      <c r="FR8">
        <f>'Rec2'!G11</f>
        <v>0</v>
      </c>
      <c r="FS8">
        <f>'Rec2'!H11</f>
        <v>0</v>
      </c>
      <c r="FT8" t="str">
        <f>'Rec2'!I11</f>
        <v>-</v>
      </c>
      <c r="FU8">
        <f>'Rec2'!J11</f>
        <v>0</v>
      </c>
      <c r="FV8">
        <f>'Rec2'!K11</f>
        <v>0</v>
      </c>
      <c r="FW8">
        <f>'Rec2'!L11</f>
        <v>0</v>
      </c>
      <c r="FX8" t="str">
        <f>'Rec2'!M11</f>
        <v>-</v>
      </c>
      <c r="FY8">
        <f>'Rec2'!N11</f>
        <v>0</v>
      </c>
      <c r="FZ8">
        <f>'Rec2'!O11</f>
        <v>0</v>
      </c>
      <c r="GA8">
        <f>'Rec2'!P11</f>
        <v>0</v>
      </c>
      <c r="GB8" t="str">
        <f>'Rec2'!Q11</f>
        <v>-</v>
      </c>
      <c r="GC8">
        <f>'Rec2'!R11</f>
        <v>0</v>
      </c>
      <c r="GD8">
        <f>'Rec2'!S11</f>
        <v>0</v>
      </c>
      <c r="GE8">
        <f>'Rec2'!T11</f>
        <v>0</v>
      </c>
      <c r="GF8" t="str">
        <f>'Rec2'!U11</f>
        <v>-</v>
      </c>
      <c r="GG8">
        <f>'Rec2'!V11</f>
        <v>0</v>
      </c>
      <c r="GI8">
        <f>'Planned NTG'!B11</f>
        <v>6</v>
      </c>
      <c r="GJ8" t="str">
        <f>'Planned NTG'!C11</f>
        <v>Empty</v>
      </c>
      <c r="GK8">
        <f>'Planned NTG'!D11</f>
        <v>0</v>
      </c>
      <c r="GL8">
        <f>'Planned NTG'!F11</f>
        <v>0</v>
      </c>
      <c r="GM8" t="str">
        <f>'Planned NTG'!H11</f>
        <v/>
      </c>
      <c r="GN8">
        <f>'Planned NTG'!J11</f>
        <v>0</v>
      </c>
      <c r="GO8">
        <f>'Planned NTG'!K11</f>
        <v>0</v>
      </c>
      <c r="GP8">
        <f>'Planned NTG'!F43</f>
        <v>0</v>
      </c>
      <c r="GQ8">
        <f>'Actual Expenses'!B10</f>
        <v>0</v>
      </c>
      <c r="GR8" t="str">
        <f>'Actual Expenses'!C10</f>
        <v>Implementer</v>
      </c>
      <c r="GS8">
        <f>'Actual Expenses'!D10</f>
        <v>0</v>
      </c>
      <c r="GT8">
        <f>'Actual Expenses'!E10</f>
        <v>0</v>
      </c>
      <c r="GU8">
        <f>'Actual Expenses'!F10</f>
        <v>0</v>
      </c>
      <c r="GV8">
        <f>'Actual Expenses'!G10</f>
        <v>0</v>
      </c>
      <c r="GW8">
        <f>'Actual Expenses'!H10</f>
        <v>0</v>
      </c>
      <c r="GX8">
        <f>'Actual Expenses'!I10</f>
        <v>0</v>
      </c>
      <c r="GY8">
        <f>'Actual Expenses'!J10</f>
        <v>0</v>
      </c>
      <c r="GZ8">
        <f>'Actual Expenses'!K10</f>
        <v>0</v>
      </c>
      <c r="HA8">
        <f>'Actual Expenses'!L10</f>
        <v>0</v>
      </c>
      <c r="HB8">
        <f>'Actual Expenses'!M10</f>
        <v>0</v>
      </c>
      <c r="HC8">
        <f>'Actual Expenses'!N10</f>
        <v>0</v>
      </c>
      <c r="HD8">
        <f>'Actual Expenses'!O10</f>
        <v>0</v>
      </c>
      <c r="HE8">
        <f>'Actual Expenses'!P10</f>
        <v>0</v>
      </c>
      <c r="HF8">
        <f>'Actual Expenses'!Q10</f>
        <v>0</v>
      </c>
      <c r="HG8">
        <f>'Actual Expenses'!R10</f>
        <v>0</v>
      </c>
      <c r="HH8">
        <f>'Actual Expenses'!S10</f>
        <v>0</v>
      </c>
      <c r="HI8">
        <f>'Actual Expenses'!T10</f>
        <v>0</v>
      </c>
      <c r="HJ8">
        <f>'Actual Expenses'!U10</f>
        <v>0</v>
      </c>
      <c r="HK8">
        <f>'Actual Expenses'!V10</f>
        <v>0</v>
      </c>
      <c r="HL8">
        <f>'Actual Expenses'!W10</f>
        <v>0</v>
      </c>
      <c r="HM8">
        <f>'Actual Expenses'!X10</f>
        <v>0</v>
      </c>
      <c r="HN8">
        <f>'Rec3'!C9</f>
        <v>6</v>
      </c>
      <c r="HO8" t="str">
        <f>'Rec3'!D9</f>
        <v>Empty</v>
      </c>
      <c r="HP8">
        <f ca="1">'Rec3'!E9</f>
        <v>0</v>
      </c>
      <c r="HQ8">
        <f>'Rec3'!F9</f>
        <v>0</v>
      </c>
      <c r="HR8">
        <f ca="1">'Rec3'!G9</f>
        <v>0</v>
      </c>
      <c r="HS8">
        <f>'Rec3'!H9</f>
        <v>0</v>
      </c>
      <c r="HT8">
        <f>'Claimed Savings'!B13</f>
        <v>6</v>
      </c>
      <c r="HU8" t="str">
        <f>'Claimed Savings'!C13</f>
        <v>Empty</v>
      </c>
      <c r="HV8">
        <f>'Claimed Savings'!D13</f>
        <v>0</v>
      </c>
      <c r="HW8">
        <f>'Claimed Savings'!E13</f>
        <v>0</v>
      </c>
      <c r="HX8">
        <f>'Claimed Savings'!F13</f>
        <v>0</v>
      </c>
      <c r="HY8">
        <f>'Claimed Savings'!H13</f>
        <v>0</v>
      </c>
      <c r="HZ8">
        <f>'Claimed Savings'!I13</f>
        <v>0</v>
      </c>
      <c r="IA8">
        <f>'Claimed Savings'!J13</f>
        <v>0</v>
      </c>
      <c r="IB8">
        <f>'Claimed Savings'!L13</f>
        <v>0</v>
      </c>
      <c r="IC8">
        <f>'Claimed Savings'!N13</f>
        <v>0</v>
      </c>
      <c r="ID8" t="str">
        <f>'Claimed Savings'!O13</f>
        <v/>
      </c>
      <c r="IE8" t="str">
        <f>'Claimed Savings'!P13</f>
        <v/>
      </c>
      <c r="IF8">
        <f>'Claimed Savings'!R13</f>
        <v>0</v>
      </c>
      <c r="IG8">
        <f>'Claimed Savings'!T13</f>
        <v>0</v>
      </c>
      <c r="IH8">
        <f>'Claimed Savings'!U13</f>
        <v>0</v>
      </c>
      <c r="II8">
        <f>'Claimed Savings'!V13</f>
        <v>0</v>
      </c>
      <c r="IJ8">
        <f>'Claimed Savings - No IE'!B13</f>
        <v>6</v>
      </c>
      <c r="IK8" t="str">
        <f>'Claimed Savings - No IE'!C13</f>
        <v>Empty</v>
      </c>
      <c r="IL8">
        <f>'Claimed Savings - No IE'!D13</f>
        <v>0</v>
      </c>
      <c r="IM8">
        <f>'Claimed Savings - No IE'!E13</f>
        <v>0</v>
      </c>
      <c r="IN8">
        <f>'Claimed Savings - No IE'!F13</f>
        <v>0</v>
      </c>
      <c r="IO8">
        <f>'Claimed Savings - No IE'!H13</f>
        <v>0</v>
      </c>
      <c r="IP8">
        <f>'Claimed Savings - No IE'!J13</f>
        <v>0</v>
      </c>
      <c r="IQ8">
        <f>'Claimed Savings - No IE'!K13</f>
        <v>0</v>
      </c>
      <c r="IR8">
        <f>'Claimed Savings - No IE'!L13</f>
        <v>0</v>
      </c>
      <c r="IS8">
        <f>'Claimed Savings - No IE'!N13</f>
        <v>0</v>
      </c>
      <c r="IT8">
        <f>'Claimed Savings - No IE'!P13</f>
        <v>0</v>
      </c>
      <c r="IU8">
        <f>'Claimed Savings - No IE'!Q13</f>
        <v>0</v>
      </c>
      <c r="IV8">
        <f>'Claimed Savings - No IE'!R13</f>
        <v>0</v>
      </c>
      <c r="IW8">
        <f>'Claimed Savings - No NTG'!B13</f>
        <v>6</v>
      </c>
      <c r="IX8" t="str">
        <f>'Claimed Savings - No NTG'!C13</f>
        <v>Empty</v>
      </c>
      <c r="IY8">
        <f>'Claimed Savings - No NTG'!D13</f>
        <v>0</v>
      </c>
      <c r="IZ8">
        <f>'Claimed Savings - No NTG'!E13</f>
        <v>0</v>
      </c>
      <c r="JA8">
        <f>'Claimed Savings - No NTG'!F13</f>
        <v>0</v>
      </c>
      <c r="JB8">
        <f>'Claimed Savings - No NTG'!H13</f>
        <v>0</v>
      </c>
      <c r="JC8">
        <f>'Claimed Savings - No NTG'!I13</f>
        <v>0</v>
      </c>
      <c r="JD8">
        <f>'Claimed Savings - No NTG'!J13</f>
        <v>0</v>
      </c>
      <c r="JE8">
        <f>'Claimed Savings - No NTG'!L13</f>
        <v>0</v>
      </c>
      <c r="JF8">
        <f>'Claimed Savings - No NTG'!N13</f>
        <v>0</v>
      </c>
      <c r="JG8">
        <f>'Claimed Savings - No NTG'!O13</f>
        <v>0</v>
      </c>
      <c r="JH8">
        <f>'Claimed Savings - No NTG'!P13</f>
        <v>0</v>
      </c>
      <c r="JI8">
        <f>'Claimed Savings - No IE No NTG'!B13</f>
        <v>6</v>
      </c>
      <c r="JJ8" t="str">
        <f>'Claimed Savings - No IE No NTG'!C13</f>
        <v>Empty</v>
      </c>
      <c r="JK8">
        <f>'Claimed Savings - No IE No NTG'!D13</f>
        <v>0</v>
      </c>
      <c r="JL8">
        <f>'Claimed Savings - No IE No NTG'!E13</f>
        <v>0</v>
      </c>
      <c r="JM8">
        <f>'Claimed Savings - No IE No NTG'!F13</f>
        <v>0</v>
      </c>
      <c r="JN8">
        <f>'Claimed Savings - No IE No NTG'!H13</f>
        <v>0</v>
      </c>
      <c r="JO8">
        <f>'Claimed Savings - No IE No NTG'!J13</f>
        <v>0</v>
      </c>
      <c r="JP8">
        <f>'Claimed Savings - No IE No NTG'!K13</f>
        <v>0</v>
      </c>
      <c r="JQ8">
        <f>'Claimed Savings - No IE No NTG'!L13</f>
        <v>0</v>
      </c>
      <c r="JS8">
        <f>'Claimed NTG'!C11</f>
        <v>6</v>
      </c>
      <c r="JT8" t="str">
        <f>'Claimed NTG'!D11</f>
        <v>Empty</v>
      </c>
      <c r="JU8">
        <f>'Claimed NTG'!E11</f>
        <v>0</v>
      </c>
      <c r="JV8">
        <f>'Claimed NTG'!G11</f>
        <v>0</v>
      </c>
      <c r="JW8" t="str">
        <f>'Claimed NTG'!I11</f>
        <v/>
      </c>
      <c r="JX8">
        <f>'Claimed NTG'!K11</f>
        <v>0</v>
      </c>
      <c r="JY8">
        <f>'Claimed NTG'!L11</f>
        <v>0</v>
      </c>
      <c r="JZ8">
        <f>'Claimed NTG'!M11</f>
        <v>0</v>
      </c>
      <c r="KA8">
        <f>'Claimed NTG'!I43</f>
        <v>6</v>
      </c>
      <c r="KB8">
        <f>'Claimed NTG'!J43</f>
        <v>0</v>
      </c>
      <c r="KC8">
        <f>'Evaluated Savings'!B13</f>
        <v>6</v>
      </c>
      <c r="KD8" t="str">
        <f>'Evaluated Savings'!C13</f>
        <v>Empty</v>
      </c>
      <c r="KE8">
        <f>'Evaluated Savings'!D13</f>
        <v>0</v>
      </c>
      <c r="KF8">
        <f>'Evaluated Savings'!E13</f>
        <v>0</v>
      </c>
      <c r="KG8">
        <f>'Evaluated Savings'!F13</f>
        <v>0</v>
      </c>
      <c r="KH8">
        <f>'Evaluated Savings'!H13</f>
        <v>0</v>
      </c>
      <c r="KI8">
        <f>'Evaluated Savings'!I13</f>
        <v>0</v>
      </c>
      <c r="KJ8">
        <f>'Evaluated Savings'!J13</f>
        <v>0</v>
      </c>
      <c r="KK8" t="str">
        <f>'Evaluated Savings'!L13</f>
        <v/>
      </c>
      <c r="KL8">
        <f>'Evaluated Savings'!N13</f>
        <v>0</v>
      </c>
      <c r="KM8" t="str">
        <f>'Evaluated Savings'!O13</f>
        <v/>
      </c>
      <c r="KN8" t="str">
        <f>'Evaluated Savings'!P13</f>
        <v/>
      </c>
      <c r="KO8">
        <f>'Evaluated Savings'!R13</f>
        <v>0</v>
      </c>
      <c r="KP8">
        <f>'Evaluated Savings'!T13</f>
        <v>0</v>
      </c>
      <c r="KQ8">
        <f>'Evaluated Savings'!U13</f>
        <v>0</v>
      </c>
      <c r="KR8">
        <f>'Evaluated Savings'!V13</f>
        <v>0</v>
      </c>
      <c r="KT8">
        <f>'Evaluated Savings - No IE'!B13</f>
        <v>6</v>
      </c>
      <c r="KU8" t="str">
        <f>'Evaluated Savings - No IE'!C13</f>
        <v>Empty</v>
      </c>
      <c r="KV8">
        <f>'Evaluated Savings - No IE'!D13</f>
        <v>0</v>
      </c>
      <c r="KW8">
        <f>'Evaluated Savings - No IE'!E13</f>
        <v>0</v>
      </c>
      <c r="KX8">
        <f>'Evaluated Savings - No IE'!F13</f>
        <v>0</v>
      </c>
      <c r="KY8" t="str">
        <f>'Evaluated Savings - No IE'!H13</f>
        <v/>
      </c>
      <c r="KZ8">
        <f>'Evaluated Savings - No IE'!J13</f>
        <v>0</v>
      </c>
      <c r="LA8">
        <f>'Evaluated Savings - No IE'!K13</f>
        <v>0</v>
      </c>
      <c r="LB8">
        <f>'Evaluated Savings - No IE'!L13</f>
        <v>0</v>
      </c>
      <c r="LC8">
        <f>'Evaluated Savings - No IE'!N13</f>
        <v>0</v>
      </c>
      <c r="LD8">
        <f>'Evaluated Savings - No IE'!P13</f>
        <v>0</v>
      </c>
      <c r="LE8">
        <f>'Evaluated Savings - No IE'!Q13</f>
        <v>0</v>
      </c>
      <c r="LF8">
        <f>'Evaluated Savings - No IE'!R13</f>
        <v>0</v>
      </c>
      <c r="LH8">
        <f>'Evaluated Savings - No NTG'!B12</f>
        <v>6</v>
      </c>
      <c r="LI8" t="str">
        <f>'Evaluated Savings - No NTG'!C12</f>
        <v>Empty</v>
      </c>
      <c r="LJ8">
        <f>'Evaluated Savings - No NTG'!D12</f>
        <v>0</v>
      </c>
      <c r="LK8">
        <f>'Evaluated Savings - No NTG'!E12</f>
        <v>0</v>
      </c>
      <c r="LL8">
        <f>'Evaluated Savings - No NTG'!F12</f>
        <v>0</v>
      </c>
      <c r="LM8">
        <f>'Evaluated Savings - No NTG'!H12</f>
        <v>0</v>
      </c>
      <c r="LN8">
        <f>'Evaluated Savings - No NTG'!I12</f>
        <v>0</v>
      </c>
      <c r="LO8">
        <f>'Evaluated Savings - No NTG'!J12</f>
        <v>0</v>
      </c>
      <c r="LP8">
        <f>'Evaluated Savings - No NTG'!L12</f>
        <v>0</v>
      </c>
      <c r="LQ8">
        <f>'Evaluated Savings - No NTG'!N12</f>
        <v>0</v>
      </c>
      <c r="LR8">
        <f>'Evaluated Savings - No NTG'!O12</f>
        <v>0</v>
      </c>
      <c r="LS8">
        <f>'Evaluated Savings - No NTG'!P12</f>
        <v>0</v>
      </c>
      <c r="LU8">
        <f>'Evaluated Savings No IE No NTG'!B13</f>
        <v>6</v>
      </c>
      <c r="LV8" t="str">
        <f>'Evaluated Savings No IE No NTG'!C13</f>
        <v>Empty</v>
      </c>
      <c r="LW8">
        <f>'Evaluated Savings No IE No NTG'!D13</f>
        <v>0</v>
      </c>
      <c r="LX8">
        <f>'Evaluated Savings No IE No NTG'!E13</f>
        <v>0</v>
      </c>
      <c r="LY8">
        <f>'Evaluated Savings No IE No NTG'!F13</f>
        <v>0</v>
      </c>
      <c r="LZ8">
        <f>'Evaluated Savings No IE No NTG'!H13</f>
        <v>0</v>
      </c>
      <c r="MA8">
        <f>'Evaluated Savings No IE No NTG'!J13</f>
        <v>0</v>
      </c>
      <c r="MB8">
        <f>'Evaluated Savings No IE No NTG'!K13</f>
        <v>0</v>
      </c>
      <c r="MC8">
        <f>'Evaluated Savings No IE No NTG'!L13</f>
        <v>0</v>
      </c>
      <c r="MF8">
        <f>'Evaluated NTG'!B11</f>
        <v>6</v>
      </c>
      <c r="MG8" t="str">
        <f>'Evaluated NTG'!C11</f>
        <v>Empty</v>
      </c>
      <c r="MH8">
        <f>'Evaluated NTG'!E11</f>
        <v>0</v>
      </c>
      <c r="MI8">
        <f>'Evaluated NTG'!G11</f>
        <v>0</v>
      </c>
      <c r="MJ8" t="str">
        <f>'Evaluated NTG'!I11</f>
        <v/>
      </c>
      <c r="MK8">
        <f>'Evaluated NTG'!K11</f>
        <v>0</v>
      </c>
      <c r="ML8">
        <f>'Evaluated NTG'!L11</f>
        <v>0</v>
      </c>
      <c r="MM8">
        <f>'Evaluated NTG'!M11</f>
        <v>0</v>
      </c>
      <c r="MN8">
        <f>'Evaluated NTG'!E45</f>
        <v>6</v>
      </c>
      <c r="MO8">
        <f>'Evaluated NTG'!F45</f>
        <v>0</v>
      </c>
      <c r="MP8">
        <f>'Program All'!B12</f>
        <v>6</v>
      </c>
      <c r="MQ8" t="str">
        <f>'Program All'!C12</f>
        <v>Empty</v>
      </c>
      <c r="MR8">
        <f>'Program All'!D12</f>
        <v>0</v>
      </c>
      <c r="MS8">
        <f>'Program All'!E12</f>
        <v>0</v>
      </c>
      <c r="MT8">
        <f>'Program All'!F12</f>
        <v>0</v>
      </c>
      <c r="MU8" t="str">
        <f>'Program All'!G12</f>
        <v/>
      </c>
      <c r="MV8">
        <f>'Program All'!H12</f>
        <v>0</v>
      </c>
      <c r="MW8">
        <f>'Program All'!I12</f>
        <v>0</v>
      </c>
      <c r="MX8">
        <f>'Program All'!J12</f>
        <v>0</v>
      </c>
      <c r="MY8">
        <f>'Program All'!K12</f>
        <v>0</v>
      </c>
      <c r="MZ8" t="str">
        <f>'Program All'!L12</f>
        <v/>
      </c>
      <c r="NA8">
        <f>'Program All'!M12</f>
        <v>0</v>
      </c>
      <c r="NB8">
        <f>'Program All'!N12</f>
        <v>0</v>
      </c>
      <c r="NC8">
        <f>'Program All'!O12</f>
        <v>0</v>
      </c>
      <c r="ND8">
        <f>'Program All'!P12</f>
        <v>0</v>
      </c>
      <c r="NE8" t="str">
        <f>'Program All'!Q12</f>
        <v/>
      </c>
      <c r="NF8">
        <f>'Program All'!R12</f>
        <v>0</v>
      </c>
      <c r="NG8">
        <f>'Program All'!S12</f>
        <v>0</v>
      </c>
      <c r="NH8">
        <f>'Program All'!T12</f>
        <v>0</v>
      </c>
      <c r="NI8">
        <f>'Program All'!U12</f>
        <v>0</v>
      </c>
      <c r="NJ8" t="str">
        <f>'Program All'!V12</f>
        <v/>
      </c>
      <c r="NK8">
        <f>'Program All'!W12</f>
        <v>0</v>
      </c>
      <c r="NL8">
        <f>'Program TRC'!B12</f>
        <v>6</v>
      </c>
      <c r="NM8" t="str">
        <f>'Program TRC'!C12</f>
        <v>Empty</v>
      </c>
      <c r="NN8">
        <f>'Program TRC'!D12</f>
        <v>0</v>
      </c>
      <c r="NO8">
        <f>'Program TRC'!E12</f>
        <v>0</v>
      </c>
      <c r="NP8">
        <f>'Program TRC'!F12</f>
        <v>0</v>
      </c>
      <c r="NQ8" t="str">
        <f>'Program TRC'!G12</f>
        <v/>
      </c>
      <c r="NR8">
        <f>'Program TRC'!H12</f>
        <v>0</v>
      </c>
      <c r="NS8">
        <f>'Program PAC'!B12</f>
        <v>6</v>
      </c>
      <c r="NT8" t="str">
        <f>'Program PAC'!C12</f>
        <v>Empty</v>
      </c>
      <c r="NU8">
        <f>'Program PAC'!D12</f>
        <v>0</v>
      </c>
      <c r="NV8">
        <f>'Program PAC'!E12</f>
        <v>0</v>
      </c>
      <c r="NW8">
        <f>'Program PAC'!F12</f>
        <v>0</v>
      </c>
      <c r="NX8" t="str">
        <f>'Program PAC'!G12</f>
        <v/>
      </c>
      <c r="NY8">
        <f>'Program PAC'!H12</f>
        <v>0</v>
      </c>
      <c r="NZ8">
        <f>'Program SCT'!B12</f>
        <v>6</v>
      </c>
      <c r="OA8" t="str">
        <f>'Program SCT'!C12</f>
        <v>Empty</v>
      </c>
      <c r="OB8">
        <f>'Program SCT'!D12</f>
        <v>0</v>
      </c>
      <c r="OC8">
        <f>'Program SCT'!E12</f>
        <v>0</v>
      </c>
      <c r="OD8">
        <f>'Program SCT'!F12</f>
        <v>0</v>
      </c>
      <c r="OE8" t="str">
        <f>'Program SCT'!G12</f>
        <v/>
      </c>
      <c r="OF8">
        <f>'Program SCT'!H12</f>
        <v>0</v>
      </c>
      <c r="OG8">
        <f>'Program RIM'!B12</f>
        <v>6</v>
      </c>
      <c r="OH8" t="str">
        <f>'Program RIM'!C12</f>
        <v>Empty</v>
      </c>
      <c r="OI8">
        <f>'Program RIM'!D12</f>
        <v>0</v>
      </c>
      <c r="OJ8">
        <f>'Program RIM'!E12</f>
        <v>0</v>
      </c>
      <c r="OK8">
        <f>'Program RIM'!F12</f>
        <v>0</v>
      </c>
      <c r="OL8" t="str">
        <f>'Program RIM'!G12</f>
        <v/>
      </c>
      <c r="OM8">
        <f>'Program RIM'!H12</f>
        <v>0</v>
      </c>
      <c r="ON8">
        <f>'Program TRC PAC'!B12</f>
        <v>6</v>
      </c>
      <c r="OO8" t="str">
        <f>'Program TRC PAC'!C12</f>
        <v>Empty</v>
      </c>
      <c r="OP8">
        <f>'Program TRC PAC'!D12</f>
        <v>0</v>
      </c>
      <c r="OQ8">
        <f>'Program TRC PAC'!E12</f>
        <v>0</v>
      </c>
      <c r="OR8">
        <f>'Program TRC PAC'!F12</f>
        <v>0</v>
      </c>
      <c r="OS8" t="str">
        <f>'Program TRC PAC'!G12</f>
        <v/>
      </c>
      <c r="OT8">
        <f>'Program TRC PAC'!H12</f>
        <v>0</v>
      </c>
      <c r="OU8">
        <f>'Program TRC PAC'!I12</f>
        <v>0</v>
      </c>
      <c r="OV8">
        <f>'Program TRC PAC'!J12</f>
        <v>0</v>
      </c>
      <c r="OW8">
        <f>'Program TRC PAC'!K12</f>
        <v>0</v>
      </c>
      <c r="OX8" t="str">
        <f>'Program TRC PAC'!L12</f>
        <v/>
      </c>
      <c r="OY8">
        <f>'Program TRC PAC'!M12</f>
        <v>0</v>
      </c>
      <c r="OZ8">
        <f>'Program TRC SCT'!B12</f>
        <v>6</v>
      </c>
      <c r="PA8" t="str">
        <f>'Program TRC SCT'!C12</f>
        <v>Empty</v>
      </c>
      <c r="PB8">
        <f>'Program TRC SCT'!D12</f>
        <v>0</v>
      </c>
      <c r="PC8">
        <f>'Program TRC SCT'!E12</f>
        <v>0</v>
      </c>
      <c r="PD8">
        <f>'Program TRC SCT'!F12</f>
        <v>0</v>
      </c>
      <c r="PE8" t="str">
        <f>'Program TRC SCT'!G12</f>
        <v/>
      </c>
      <c r="PF8">
        <f>'Program TRC SCT'!H12</f>
        <v>0</v>
      </c>
      <c r="PG8">
        <f>'Program TRC SCT'!I12</f>
        <v>0</v>
      </c>
      <c r="PH8">
        <f>'Program TRC SCT'!J12</f>
        <v>0</v>
      </c>
      <c r="PI8">
        <f>'Program TRC SCT'!K12</f>
        <v>0</v>
      </c>
      <c r="PJ8" t="str">
        <f>'Program TRC SCT'!L12</f>
        <v/>
      </c>
      <c r="PK8">
        <f>'Program TRC SCT'!M12</f>
        <v>0</v>
      </c>
      <c r="PL8">
        <f>'Program TRC RIM'!B12</f>
        <v>6</v>
      </c>
      <c r="PM8" t="str">
        <f>'Program TRC RIM'!C12</f>
        <v>Empty</v>
      </c>
      <c r="PN8">
        <f>'Program TRC RIM'!D12</f>
        <v>0</v>
      </c>
      <c r="PO8">
        <f>'Program TRC RIM'!E12</f>
        <v>0</v>
      </c>
      <c r="PP8">
        <f>'Program TRC RIM'!F12</f>
        <v>0</v>
      </c>
      <c r="PQ8" t="str">
        <f>'Program TRC RIM'!G12</f>
        <v/>
      </c>
      <c r="PR8">
        <f>'Program TRC RIM'!H12</f>
        <v>0</v>
      </c>
      <c r="PS8">
        <f>'Program TRC RIM'!I12</f>
        <v>0</v>
      </c>
      <c r="PT8">
        <f>'Program TRC RIM'!J12</f>
        <v>0</v>
      </c>
      <c r="PU8">
        <f>'Program TRC RIM'!K12</f>
        <v>0</v>
      </c>
      <c r="PV8" t="str">
        <f>'Program TRC RIM'!L12</f>
        <v/>
      </c>
      <c r="PW8">
        <f>'Program TRC RIM'!M12</f>
        <v>0</v>
      </c>
      <c r="PX8">
        <f>'Program PAC SCT'!B12</f>
        <v>6</v>
      </c>
      <c r="PY8" t="str">
        <f>'Program PAC SCT'!C12</f>
        <v>Empty</v>
      </c>
      <c r="PZ8">
        <f>'Program PAC SCT'!D12</f>
        <v>0</v>
      </c>
      <c r="QA8">
        <f>'Program PAC SCT'!E12</f>
        <v>0</v>
      </c>
      <c r="QB8">
        <f>'Program PAC SCT'!F12</f>
        <v>0</v>
      </c>
      <c r="QC8" t="str">
        <f>'Program PAC SCT'!G12</f>
        <v/>
      </c>
      <c r="QD8">
        <f>'Program PAC SCT'!H12</f>
        <v>0</v>
      </c>
      <c r="QE8">
        <f>'Program PAC SCT'!I12</f>
        <v>0</v>
      </c>
      <c r="QF8">
        <f>'Program PAC SCT'!J12</f>
        <v>0</v>
      </c>
      <c r="QG8">
        <f>'Program PAC SCT'!K12</f>
        <v>0</v>
      </c>
      <c r="QH8" t="str">
        <f>'Program PAC SCT'!L12</f>
        <v/>
      </c>
      <c r="QI8">
        <f>'Program PAC SCT'!M12</f>
        <v>0</v>
      </c>
      <c r="QJ8">
        <f>'Program PAC RIM'!B12</f>
        <v>6</v>
      </c>
      <c r="QK8" t="str">
        <f>'Program PAC RIM'!C12</f>
        <v>Empty</v>
      </c>
      <c r="QL8">
        <f>'Program PAC RIM'!D12</f>
        <v>0</v>
      </c>
      <c r="QM8">
        <f>'Program PAC RIM'!E12</f>
        <v>0</v>
      </c>
      <c r="QN8">
        <f>'Program PAC RIM'!F12</f>
        <v>0</v>
      </c>
      <c r="QO8" t="str">
        <f>'Program PAC RIM'!G12</f>
        <v/>
      </c>
      <c r="QP8">
        <f>'Program PAC RIM'!H12</f>
        <v>0</v>
      </c>
      <c r="QQ8">
        <f>'Program PAC RIM'!I12</f>
        <v>0</v>
      </c>
      <c r="QR8">
        <f>'Program PAC RIM'!J12</f>
        <v>0</v>
      </c>
      <c r="QS8">
        <f>'Program PAC RIM'!K12</f>
        <v>0</v>
      </c>
      <c r="QT8" t="str">
        <f>'Program PAC RIM'!L12</f>
        <v/>
      </c>
      <c r="QU8">
        <f>'Program PAC RIM'!M12</f>
        <v>0</v>
      </c>
      <c r="QV8">
        <f>'Program SCT RIM'!B12</f>
        <v>6</v>
      </c>
      <c r="QW8" t="str">
        <f>'Program SCT RIM'!C12</f>
        <v>Empty</v>
      </c>
      <c r="QX8">
        <f>'Program SCT RIM'!D12</f>
        <v>0</v>
      </c>
      <c r="QY8">
        <f>'Program SCT RIM'!E12</f>
        <v>0</v>
      </c>
      <c r="QZ8">
        <f>'Program SCT RIM'!F12</f>
        <v>0</v>
      </c>
      <c r="RA8" t="str">
        <f>'Program SCT RIM'!G12</f>
        <v/>
      </c>
      <c r="RB8">
        <f>'Program SCT RIM'!H12</f>
        <v>0</v>
      </c>
      <c r="RC8">
        <f>'Program SCT RIM'!I12</f>
        <v>0</v>
      </c>
      <c r="RD8">
        <f>'Program SCT RIM'!J12</f>
        <v>0</v>
      </c>
      <c r="RE8">
        <f>'Program SCT RIM'!K12</f>
        <v>0</v>
      </c>
      <c r="RF8" t="str">
        <f>'Program SCT RIM'!L12</f>
        <v/>
      </c>
      <c r="RG8">
        <f>'Program SCT RIM'!M12</f>
        <v>0</v>
      </c>
      <c r="RH8">
        <f>'Program Other TRC'!B12</f>
        <v>6</v>
      </c>
      <c r="RI8" t="str">
        <f>'Program Other TRC'!C12</f>
        <v>Empty</v>
      </c>
      <c r="RJ8">
        <f>'Program Other TRC'!D12</f>
        <v>0</v>
      </c>
      <c r="RK8">
        <f>'Program Other TRC'!E12</f>
        <v>0</v>
      </c>
      <c r="RL8">
        <f>'Program Other TRC'!F12</f>
        <v>0</v>
      </c>
      <c r="RM8" t="str">
        <f>'Program Other TRC'!G12</f>
        <v/>
      </c>
      <c r="RN8">
        <f>'Program Other TRC'!H12</f>
        <v>0</v>
      </c>
      <c r="RO8">
        <f>'Program Other TRC'!I12</f>
        <v>0</v>
      </c>
      <c r="RP8">
        <f>'Program Other TRC'!J12</f>
        <v>0</v>
      </c>
      <c r="RQ8">
        <f>'Program Other TRC'!K12</f>
        <v>0</v>
      </c>
      <c r="RR8" t="str">
        <f>'Program Other TRC'!L12</f>
        <v/>
      </c>
      <c r="RS8">
        <f>'Program Other TRC'!M12</f>
        <v>0</v>
      </c>
      <c r="RT8">
        <f>'Program Other TRC'!N12</f>
        <v>0</v>
      </c>
      <c r="RU8">
        <f>'Program Other TRC'!O12</f>
        <v>0</v>
      </c>
      <c r="RV8">
        <f>'Program Other TRC'!P12</f>
        <v>0</v>
      </c>
      <c r="RW8" t="str">
        <f>'Program Other TRC'!Q12</f>
        <v/>
      </c>
      <c r="RX8">
        <f>'Program Other TRC'!R12</f>
        <v>0</v>
      </c>
      <c r="RY8">
        <f>'Program Other PAC'!B12</f>
        <v>6</v>
      </c>
      <c r="RZ8" t="str">
        <f>'Program Other PAC'!C12</f>
        <v>Empty</v>
      </c>
      <c r="SA8">
        <f>'Program Other PAC'!D12</f>
        <v>0</v>
      </c>
      <c r="SB8">
        <f>'Program Other PAC'!E12</f>
        <v>0</v>
      </c>
      <c r="SC8">
        <f>'Program Other PAC'!F12</f>
        <v>0</v>
      </c>
      <c r="SD8" t="str">
        <f>'Program Other PAC'!G12</f>
        <v/>
      </c>
      <c r="SE8">
        <f>'Program Other PAC'!H12</f>
        <v>0</v>
      </c>
      <c r="SF8">
        <f>'Program Other PAC'!I12</f>
        <v>0</v>
      </c>
      <c r="SG8">
        <f>'Program Other PAC'!J12</f>
        <v>0</v>
      </c>
      <c r="SH8">
        <f>'Program Other PAC'!K12</f>
        <v>0</v>
      </c>
      <c r="SI8" t="str">
        <f>'Program Other PAC'!L12</f>
        <v/>
      </c>
      <c r="SJ8">
        <f>'Program Other PAC'!M12</f>
        <v>0</v>
      </c>
      <c r="SK8">
        <f>'Program Other PAC'!N12</f>
        <v>0</v>
      </c>
      <c r="SL8">
        <f>'Program Other PAC'!O12</f>
        <v>0</v>
      </c>
      <c r="SM8">
        <f>'Program Other PAC'!P12</f>
        <v>0</v>
      </c>
      <c r="SN8" t="str">
        <f>'Program Other PAC'!Q12</f>
        <v/>
      </c>
      <c r="SO8">
        <f>'Program Other PAC'!R12</f>
        <v>0</v>
      </c>
      <c r="SP8">
        <f>'Program Other SCT'!B12</f>
        <v>6</v>
      </c>
      <c r="SQ8" t="str">
        <f>'Program Other SCT'!C12</f>
        <v>Empty</v>
      </c>
      <c r="SR8">
        <f>'Program Other SCT'!D12</f>
        <v>0</v>
      </c>
      <c r="SS8">
        <f>'Program Other SCT'!E12</f>
        <v>0</v>
      </c>
      <c r="ST8">
        <f>'Program Other SCT'!F12</f>
        <v>0</v>
      </c>
      <c r="SU8" t="str">
        <f>'Program Other SCT'!G12</f>
        <v/>
      </c>
      <c r="SV8">
        <f>'Program Other SCT'!H12</f>
        <v>0</v>
      </c>
      <c r="SW8">
        <f>'Program Other SCT'!I12</f>
        <v>0</v>
      </c>
      <c r="SX8">
        <f>'Program Other SCT'!J12</f>
        <v>0</v>
      </c>
      <c r="SY8">
        <f>'Program Other SCT'!K12</f>
        <v>0</v>
      </c>
      <c r="SZ8" t="str">
        <f>'Program Other SCT'!L12</f>
        <v/>
      </c>
      <c r="TA8">
        <f>'Program Other SCT'!M12</f>
        <v>0</v>
      </c>
      <c r="TB8">
        <f>'Program Other SCT'!N12</f>
        <v>0</v>
      </c>
      <c r="TC8">
        <f>'Program Other SCT'!O12</f>
        <v>0</v>
      </c>
      <c r="TD8">
        <f>'Program Other SCT'!P12</f>
        <v>0</v>
      </c>
      <c r="TE8" t="str">
        <f>'Program Other SCT'!Q12</f>
        <v/>
      </c>
      <c r="TF8">
        <f>'Program Other SCT'!R12</f>
        <v>0</v>
      </c>
      <c r="TG8">
        <f>'Program Other RIM'!B12</f>
        <v>6</v>
      </c>
      <c r="TH8" t="str">
        <f>'Program Other RIM'!C12</f>
        <v>Empty</v>
      </c>
      <c r="TI8">
        <f>'Program Other RIM'!D12</f>
        <v>0</v>
      </c>
      <c r="TJ8">
        <f>'Program Other RIM'!E12</f>
        <v>0</v>
      </c>
      <c r="TK8">
        <f>'Program Other RIM'!F12</f>
        <v>0</v>
      </c>
      <c r="TL8" t="str">
        <f>'Program Other RIM'!G12</f>
        <v/>
      </c>
      <c r="TM8">
        <f>'Program Other RIM'!H12</f>
        <v>0</v>
      </c>
      <c r="TN8">
        <f>'Program Other RIM'!I12</f>
        <v>0</v>
      </c>
      <c r="TO8">
        <f>'Program Other RIM'!J12</f>
        <v>0</v>
      </c>
      <c r="TP8">
        <f>'Program Other RIM'!K12</f>
        <v>0</v>
      </c>
      <c r="TQ8" t="str">
        <f>'Program Other RIM'!L12</f>
        <v/>
      </c>
      <c r="TR8">
        <f>'Program Other RIM'!M12</f>
        <v>0</v>
      </c>
      <c r="TS8">
        <f>'Program Other RIM'!N12</f>
        <v>0</v>
      </c>
      <c r="TT8">
        <f>'Program Other RIM'!O12</f>
        <v>0</v>
      </c>
      <c r="TU8">
        <f>'Program Other RIM'!P12</f>
        <v>0</v>
      </c>
      <c r="TV8" t="str">
        <f>'Program Other RIM'!Q12</f>
        <v/>
      </c>
      <c r="TW8">
        <f>'Program Other RIM'!R12</f>
        <v>0</v>
      </c>
      <c r="TX8" t="str">
        <f>'Portfolio All'!C12</f>
        <v>CHP</v>
      </c>
      <c r="TY8">
        <f>'Portfolio All'!D12</f>
        <v>0</v>
      </c>
      <c r="TZ8">
        <f>'Portfolio All'!E12</f>
        <v>0</v>
      </c>
      <c r="UA8">
        <f>'Portfolio All'!F12</f>
        <v>0</v>
      </c>
      <c r="UB8" t="str">
        <f>'Portfolio All'!G12</f>
        <v/>
      </c>
      <c r="UC8">
        <f>'Portfolio All'!H12</f>
        <v>0</v>
      </c>
      <c r="UD8">
        <f>'Portfolio All'!I12</f>
        <v>0</v>
      </c>
      <c r="UE8">
        <f>'Portfolio All'!J12</f>
        <v>0</v>
      </c>
      <c r="UF8">
        <f>'Portfolio All'!K12</f>
        <v>0</v>
      </c>
      <c r="UG8" t="str">
        <f>'Portfolio All'!L12</f>
        <v/>
      </c>
      <c r="UH8">
        <f>'Portfolio All'!M12</f>
        <v>0</v>
      </c>
      <c r="UI8">
        <f>'Portfolio All'!N12</f>
        <v>0</v>
      </c>
      <c r="UJ8">
        <f>'Portfolio All'!O12</f>
        <v>0</v>
      </c>
      <c r="UK8">
        <f>'Portfolio All'!P12</f>
        <v>0</v>
      </c>
      <c r="UL8" t="str">
        <f>'Portfolio All'!Q12</f>
        <v/>
      </c>
      <c r="UM8">
        <f>'Portfolio All'!R12</f>
        <v>0</v>
      </c>
      <c r="UN8">
        <f>'Portfolio All'!S12</f>
        <v>0</v>
      </c>
      <c r="UO8">
        <f>'Portfolio All'!T12</f>
        <v>0</v>
      </c>
      <c r="UP8">
        <f>'Portfolio All'!U12</f>
        <v>0</v>
      </c>
      <c r="UQ8" t="str">
        <f>'Portfolio All'!V12</f>
        <v/>
      </c>
      <c r="UR8">
        <f>'Portfolio All'!W12</f>
        <v>0</v>
      </c>
      <c r="US8" t="str">
        <f>'Portfolio TRC'!C12</f>
        <v>CHP</v>
      </c>
      <c r="UT8">
        <f>'Portfolio TRC'!D12</f>
        <v>0</v>
      </c>
      <c r="UU8">
        <f>'Portfolio TRC'!E12</f>
        <v>0</v>
      </c>
      <c r="UV8">
        <f>'Portfolio TRC'!F12</f>
        <v>0</v>
      </c>
      <c r="UW8" t="str">
        <f>'Portfolio TRC'!G12</f>
        <v/>
      </c>
      <c r="UX8">
        <f>'Portfolio TRC'!H12</f>
        <v>0</v>
      </c>
      <c r="UY8" t="str">
        <f>'Portfolio PAC'!C12</f>
        <v>CHP</v>
      </c>
      <c r="UZ8">
        <f>'Portfolio PAC'!D12</f>
        <v>0</v>
      </c>
      <c r="VA8">
        <f>'Portfolio PAC'!E12</f>
        <v>0</v>
      </c>
      <c r="VB8">
        <f>'Portfolio PAC'!F12</f>
        <v>0</v>
      </c>
      <c r="VC8" t="str">
        <f>'Portfolio PAC'!G12</f>
        <v/>
      </c>
      <c r="VD8">
        <f>'Portfolio PAC'!H12</f>
        <v>0</v>
      </c>
      <c r="VE8" t="str">
        <f>'Portfolio SCT'!C12</f>
        <v>CHP</v>
      </c>
      <c r="VF8">
        <f>'Portfolio SCT'!D12</f>
        <v>0</v>
      </c>
      <c r="VG8">
        <f>'Portfolio SCT'!E12</f>
        <v>0</v>
      </c>
      <c r="VH8">
        <f>'Portfolio SCT'!F12</f>
        <v>0</v>
      </c>
      <c r="VI8" t="str">
        <f>'Portfolio SCT'!G12</f>
        <v/>
      </c>
      <c r="VJ8">
        <f>'Portfolio SCT'!H12</f>
        <v>0</v>
      </c>
      <c r="VK8" t="str">
        <f>'Portfolio RIM'!C12</f>
        <v>Cross Sectoral/Other</v>
      </c>
      <c r="VL8">
        <f>'Portfolio RIM'!D12</f>
        <v>0</v>
      </c>
      <c r="VM8">
        <f>'Portfolio RIM'!E12</f>
        <v>0</v>
      </c>
      <c r="VN8">
        <f>'Portfolio RIM'!F12</f>
        <v>0</v>
      </c>
      <c r="VO8" t="str">
        <f>'Portfolio RIM'!G12</f>
        <v/>
      </c>
      <c r="VP8">
        <f>'Portfolio RIM'!H12</f>
        <v>0</v>
      </c>
      <c r="VQ8" t="str">
        <f>'Portfolio TRC PAC'!C12</f>
        <v>CHP</v>
      </c>
      <c r="VR8">
        <f>'Portfolio TRC PAC'!D12</f>
        <v>0</v>
      </c>
      <c r="VS8">
        <f>'Portfolio TRC PAC'!E12</f>
        <v>0</v>
      </c>
      <c r="VT8">
        <f>'Portfolio TRC PAC'!F12</f>
        <v>0</v>
      </c>
      <c r="VU8" t="str">
        <f>'Portfolio TRC PAC'!G12</f>
        <v/>
      </c>
      <c r="VV8">
        <f>'Portfolio TRC PAC'!H12</f>
        <v>0</v>
      </c>
      <c r="VW8">
        <f>'Portfolio TRC PAC'!I12</f>
        <v>0</v>
      </c>
      <c r="VX8">
        <f>'Portfolio TRC PAC'!J12</f>
        <v>0</v>
      </c>
      <c r="VY8">
        <f>'Portfolio TRC PAC'!K12</f>
        <v>0</v>
      </c>
      <c r="VZ8" t="str">
        <f>'Portfolio TRC PAC'!L12</f>
        <v/>
      </c>
      <c r="WA8">
        <f>'Portfolio TRC PAC'!M12</f>
        <v>0</v>
      </c>
      <c r="WB8" t="str">
        <f>'Portfolio TRC SCT'!C12</f>
        <v>CHP</v>
      </c>
      <c r="WC8">
        <f>'Portfolio TRC SCT'!D12</f>
        <v>0</v>
      </c>
      <c r="WD8">
        <f>'Portfolio TRC SCT'!E12</f>
        <v>0</v>
      </c>
      <c r="WE8">
        <f>'Portfolio TRC SCT'!F12</f>
        <v>0</v>
      </c>
      <c r="WF8" t="str">
        <f>'Portfolio TRC SCT'!G12</f>
        <v/>
      </c>
      <c r="WG8">
        <f>'Portfolio TRC SCT'!H12</f>
        <v>0</v>
      </c>
      <c r="WH8">
        <f>'Portfolio TRC SCT'!I12</f>
        <v>0</v>
      </c>
      <c r="WI8">
        <f>'Portfolio TRC SCT'!J12</f>
        <v>0</v>
      </c>
      <c r="WJ8">
        <f>'Portfolio TRC SCT'!K12</f>
        <v>0</v>
      </c>
      <c r="WK8" t="str">
        <f>'Portfolio TRC SCT'!L12</f>
        <v/>
      </c>
      <c r="WL8">
        <f>'Portfolio TRC SCT'!M12</f>
        <v>0</v>
      </c>
      <c r="WM8" t="str">
        <f>'Portfolio TRC RIM'!C12</f>
        <v>CHP</v>
      </c>
      <c r="WN8">
        <f>'Portfolio TRC RIM'!D12</f>
        <v>0</v>
      </c>
      <c r="WO8">
        <f>'Portfolio TRC RIM'!E12</f>
        <v>0</v>
      </c>
      <c r="WP8">
        <f>'Portfolio TRC RIM'!F12</f>
        <v>0</v>
      </c>
      <c r="WQ8" t="str">
        <f>'Portfolio TRC RIM'!G12</f>
        <v/>
      </c>
      <c r="WR8">
        <f>'Portfolio TRC RIM'!H12</f>
        <v>0</v>
      </c>
      <c r="WS8" t="str">
        <f>'Portfolio PAC SCT'!C12</f>
        <v>CHP</v>
      </c>
      <c r="WT8">
        <f>'Portfolio PAC SCT'!D12</f>
        <v>0</v>
      </c>
      <c r="WU8">
        <f>'Portfolio PAC SCT'!E12</f>
        <v>0</v>
      </c>
      <c r="WV8">
        <f>'Portfolio PAC SCT'!F12</f>
        <v>0</v>
      </c>
      <c r="WW8" t="str">
        <f>'Portfolio PAC SCT'!G12</f>
        <v/>
      </c>
      <c r="WX8">
        <f>'Portfolio PAC SCT'!H12</f>
        <v>0</v>
      </c>
      <c r="WY8">
        <f>'Portfolio PAC SCT'!I12</f>
        <v>0</v>
      </c>
      <c r="WZ8">
        <f>'Portfolio PAC SCT'!J12</f>
        <v>0</v>
      </c>
      <c r="XA8">
        <f>'Portfolio PAC SCT'!K12</f>
        <v>0</v>
      </c>
      <c r="XB8" t="str">
        <f>'Portfolio PAC SCT'!L12</f>
        <v/>
      </c>
      <c r="XC8">
        <f>'Portfolio PAC SCT'!M12</f>
        <v>0</v>
      </c>
      <c r="XD8" t="str">
        <f>'Portfolio PAC RIM'!C12</f>
        <v>CHP</v>
      </c>
      <c r="XE8">
        <f>'Portfolio PAC RIM'!D12</f>
        <v>0</v>
      </c>
      <c r="XF8">
        <f>'Portfolio PAC RIM'!E12</f>
        <v>0</v>
      </c>
      <c r="XG8">
        <f>'Portfolio PAC RIM'!F12</f>
        <v>0</v>
      </c>
      <c r="XH8" t="str">
        <f>'Portfolio PAC RIM'!G12</f>
        <v/>
      </c>
      <c r="XI8">
        <f>'Portfolio PAC RIM'!H12</f>
        <v>0</v>
      </c>
      <c r="XJ8">
        <f>'Portfolio PAC RIM'!I12</f>
        <v>0</v>
      </c>
      <c r="XK8">
        <f>'Portfolio PAC RIM'!J12</f>
        <v>0</v>
      </c>
      <c r="XL8">
        <f>'Portfolio PAC RIM'!K12</f>
        <v>0</v>
      </c>
      <c r="XM8" t="str">
        <f>'Portfolio PAC RIM'!L12</f>
        <v/>
      </c>
      <c r="XN8">
        <f>'Portfolio PAC RIM'!M12</f>
        <v>0</v>
      </c>
      <c r="XO8" t="str">
        <f>'Portfolio SCT RIM'!C12</f>
        <v>CHP</v>
      </c>
      <c r="XP8">
        <f>'Portfolio SCT RIM'!D12</f>
        <v>0</v>
      </c>
      <c r="XQ8">
        <f>'Portfolio SCT RIM'!E12</f>
        <v>0</v>
      </c>
      <c r="XR8">
        <f>'Portfolio SCT RIM'!F12</f>
        <v>0</v>
      </c>
      <c r="XS8" t="str">
        <f>'Portfolio SCT RIM'!G12</f>
        <v/>
      </c>
      <c r="XT8">
        <f>'Portfolio SCT RIM'!H12</f>
        <v>0</v>
      </c>
      <c r="XU8">
        <f>'Portfolio SCT RIM'!I12</f>
        <v>0</v>
      </c>
      <c r="XV8">
        <f>'Portfolio SCT RIM'!J12</f>
        <v>0</v>
      </c>
      <c r="XW8">
        <f>'Portfolio SCT RIM'!K12</f>
        <v>0</v>
      </c>
      <c r="XX8" t="str">
        <f>'Portfolio SCT RIM'!L12</f>
        <v/>
      </c>
      <c r="XY8">
        <f>'Portfolio SCT RIM'!M12</f>
        <v>0</v>
      </c>
      <c r="XZ8" t="str">
        <f>'Portfolio Other TRC'!C12</f>
        <v>CHP</v>
      </c>
      <c r="YA8">
        <f>'Portfolio Other TRC'!D12</f>
        <v>0</v>
      </c>
      <c r="YB8">
        <f>'Portfolio Other TRC'!E12</f>
        <v>0</v>
      </c>
      <c r="YC8">
        <f>'Portfolio Other TRC'!F12</f>
        <v>0</v>
      </c>
      <c r="YD8" t="str">
        <f>'Portfolio Other TRC'!G12</f>
        <v/>
      </c>
      <c r="YE8">
        <f>'Portfolio Other TRC'!H12</f>
        <v>0</v>
      </c>
      <c r="YF8">
        <f>'Portfolio Other TRC'!I12</f>
        <v>0</v>
      </c>
      <c r="YG8">
        <f>'Portfolio Other TRC'!J12</f>
        <v>0</v>
      </c>
      <c r="YH8">
        <f>'Portfolio Other TRC'!K12</f>
        <v>0</v>
      </c>
      <c r="YI8" t="str">
        <f>'Portfolio Other TRC'!L12</f>
        <v/>
      </c>
      <c r="YJ8">
        <f>'Portfolio Other TRC'!M12</f>
        <v>0</v>
      </c>
      <c r="YK8">
        <f>'Portfolio Other TRC'!N12</f>
        <v>0</v>
      </c>
      <c r="YL8">
        <f>'Portfolio Other TRC'!O12</f>
        <v>0</v>
      </c>
      <c r="YM8">
        <f>'Portfolio Other TRC'!P12</f>
        <v>0</v>
      </c>
      <c r="YN8" t="str">
        <f>'Portfolio Other TRC'!Q12</f>
        <v/>
      </c>
      <c r="YO8">
        <f>'Portfolio Other TRC'!R12</f>
        <v>0</v>
      </c>
      <c r="YP8" t="str">
        <f>'Portfolio Other SCT'!C12</f>
        <v>CHP</v>
      </c>
      <c r="YQ8">
        <f>'Portfolio Other SCT'!D12</f>
        <v>0</v>
      </c>
      <c r="YR8">
        <f>'Portfolio Other SCT'!E12</f>
        <v>0</v>
      </c>
      <c r="YS8">
        <f>'Portfolio Other SCT'!F12</f>
        <v>0</v>
      </c>
      <c r="YT8" t="str">
        <f>'Portfolio Other SCT'!G12</f>
        <v/>
      </c>
      <c r="YU8">
        <f>'Portfolio Other SCT'!H12</f>
        <v>0</v>
      </c>
      <c r="YV8">
        <f>'Portfolio Other SCT'!I12</f>
        <v>0</v>
      </c>
      <c r="YW8">
        <f>'Portfolio Other SCT'!J12</f>
        <v>0</v>
      </c>
      <c r="YX8">
        <f>'Portfolio Other SCT'!K12</f>
        <v>0</v>
      </c>
      <c r="YY8" t="str">
        <f>'Portfolio Other SCT'!L12</f>
        <v/>
      </c>
      <c r="YZ8">
        <f>'Portfolio Other SCT'!M12</f>
        <v>0</v>
      </c>
      <c r="ZA8">
        <f>'Portfolio Other SCT'!N12</f>
        <v>0</v>
      </c>
      <c r="ZB8">
        <f>'Portfolio Other SCT'!O12</f>
        <v>0</v>
      </c>
      <c r="ZC8">
        <f>'Portfolio Other SCT'!P12</f>
        <v>0</v>
      </c>
      <c r="ZD8" t="str">
        <f>'Portfolio Other SCT'!Q12</f>
        <v/>
      </c>
      <c r="ZE8">
        <f>'Portfolio Other SCT'!R12</f>
        <v>0</v>
      </c>
      <c r="ZF8" t="str">
        <f>'Portfolio Other PAC'!C12</f>
        <v>CHP</v>
      </c>
      <c r="ZG8">
        <f>'Portfolio Other PAC'!D12</f>
        <v>0</v>
      </c>
      <c r="ZH8">
        <f>'Portfolio Other PAC'!E12</f>
        <v>0</v>
      </c>
      <c r="ZI8">
        <f>'Portfolio Other PAC'!F12</f>
        <v>0</v>
      </c>
      <c r="ZJ8" t="str">
        <f>'Portfolio Other PAC'!G12</f>
        <v/>
      </c>
      <c r="ZK8">
        <f>'Portfolio Other PAC'!H12</f>
        <v>0</v>
      </c>
      <c r="ZL8">
        <f>'Portfolio Other PAC'!I12</f>
        <v>0</v>
      </c>
      <c r="ZM8">
        <f>'Portfolio Other PAC'!J12</f>
        <v>0</v>
      </c>
      <c r="ZN8">
        <f>'Portfolio Other PAC'!K12</f>
        <v>0</v>
      </c>
      <c r="ZO8" t="str">
        <f>'Portfolio Other PAC'!L12</f>
        <v/>
      </c>
      <c r="ZP8">
        <f>'Portfolio Other PAC'!M12</f>
        <v>0</v>
      </c>
      <c r="ZQ8">
        <f>'Portfolio Other PAC'!N12</f>
        <v>0</v>
      </c>
      <c r="ZR8">
        <f>'Portfolio Other PAC'!O12</f>
        <v>0</v>
      </c>
      <c r="ZS8">
        <f>'Portfolio Other PAC'!P12</f>
        <v>0</v>
      </c>
      <c r="ZT8" t="str">
        <f>'Portfolio Other PAC'!Q12</f>
        <v/>
      </c>
      <c r="ZU8">
        <f>'Portfolio Other PAC'!R12</f>
        <v>0</v>
      </c>
      <c r="ZV8" t="str">
        <f>'Portfolio Other RIM'!C12</f>
        <v>CHP</v>
      </c>
      <c r="ZW8">
        <f>'Portfolio Other RIM'!D12</f>
        <v>0</v>
      </c>
      <c r="ZX8">
        <f>'Portfolio Other RIM'!E12</f>
        <v>0</v>
      </c>
      <c r="ZY8">
        <f>'Portfolio Other RIM'!F12</f>
        <v>0</v>
      </c>
      <c r="ZZ8" t="str">
        <f>'Portfolio Other RIM'!G12</f>
        <v/>
      </c>
      <c r="AAA8">
        <f>'Portfolio Other RIM'!H12</f>
        <v>0</v>
      </c>
      <c r="AAB8">
        <f>'Portfolio Other RIM'!I12</f>
        <v>0</v>
      </c>
      <c r="AAC8">
        <f>'Portfolio Other RIM'!J12</f>
        <v>0</v>
      </c>
      <c r="AAD8">
        <f>'Portfolio Other RIM'!K12</f>
        <v>0</v>
      </c>
      <c r="AAE8" t="str">
        <f>'Portfolio Other RIM'!L12</f>
        <v/>
      </c>
      <c r="AAF8">
        <f>'Portfolio Other RIM'!M12</f>
        <v>0</v>
      </c>
      <c r="AAG8">
        <f>'Portfolio Other RIM'!N12</f>
        <v>0</v>
      </c>
      <c r="AAH8">
        <f>'Portfolio Other RIM'!O12</f>
        <v>0</v>
      </c>
      <c r="AAI8">
        <f>'Portfolio Other RIM'!P12</f>
        <v>0</v>
      </c>
      <c r="AAJ8" t="str">
        <f>'Portfolio Other RIM'!Q12</f>
        <v/>
      </c>
      <c r="AAK8">
        <f>'Portfolio Other RIM'!R12</f>
        <v>0</v>
      </c>
      <c r="AAP8" t="str">
        <f>'Key Assumptions'!C24</f>
        <v>Comfort</v>
      </c>
      <c r="AAQ8">
        <f>'Key Assumptions'!D24</f>
        <v>0</v>
      </c>
      <c r="AAR8">
        <f>'Key Assumptions'!E24</f>
        <v>0</v>
      </c>
      <c r="AAS8">
        <f>'Key Assumptions'!F24</f>
        <v>0</v>
      </c>
      <c r="ABH8" t="str">
        <f>'EE Finance'!D31</f>
        <v>Other</v>
      </c>
      <c r="ABI8">
        <f>'EE Finance'!E31</f>
        <v>0</v>
      </c>
      <c r="ABT8" t="str">
        <f>'EE Finance'!I31</f>
        <v>Other</v>
      </c>
      <c r="ABU8">
        <f>'EE Finance'!J31</f>
        <v>0</v>
      </c>
      <c r="ACD8" t="str">
        <f>'Perf. Incentives'!C11</f>
        <v>Other</v>
      </c>
      <c r="ACE8">
        <f>'Perf. Incentives'!D11</f>
        <v>0</v>
      </c>
    </row>
    <row r="9" spans="1:763">
      <c r="A9" t="str">
        <f>'Main Menu'!F15</f>
        <v>Telephone Number</v>
      </c>
      <c r="B9">
        <f>'Main Menu'!G15</f>
        <v>0</v>
      </c>
      <c r="J9" s="1080" t="s">
        <v>312</v>
      </c>
      <c r="K9" s="1081" t="s">
        <v>297</v>
      </c>
      <c r="L9" s="1080">
        <f>'Main Menu'!AY28</f>
        <v>1</v>
      </c>
      <c r="M9" s="1080">
        <f t="shared" si="0"/>
        <v>1</v>
      </c>
      <c r="N9" s="1079"/>
      <c r="O9" s="1051"/>
      <c r="P9" s="1051">
        <f>'Program Descriptions'!B11</f>
        <v>7</v>
      </c>
      <c r="Q9" s="1051" t="str">
        <f>'Program Descriptions'!C11</f>
        <v>Empty</v>
      </c>
      <c r="R9" s="1051">
        <f>'Program Descriptions'!D11</f>
        <v>0</v>
      </c>
      <c r="S9" s="1051">
        <f>'Program Descriptions'!E11</f>
        <v>0</v>
      </c>
      <c r="T9" s="1051">
        <f>'Program Descriptions'!F11</f>
        <v>0</v>
      </c>
      <c r="U9" s="1051">
        <f>'Program Descriptions'!G11</f>
        <v>0</v>
      </c>
      <c r="V9" s="1051" t="str">
        <f>'Program Descriptions'!H11</f>
        <v>-</v>
      </c>
      <c r="W9" s="1051">
        <f>'Program Descriptions'!I11</f>
        <v>0</v>
      </c>
      <c r="X9" s="1051">
        <f>'Program Narrative'!B11</f>
        <v>7</v>
      </c>
      <c r="Y9" s="1051" t="str">
        <f>'Program Narrative'!C11</f>
        <v>Empty</v>
      </c>
      <c r="Z9" s="1051" t="str">
        <f>'Program Narrative'!D11</f>
        <v>X</v>
      </c>
      <c r="AA9" s="1051">
        <f>'Program Narrative'!E11</f>
        <v>0</v>
      </c>
      <c r="AB9" s="1051">
        <f>'Prior Years'!B11</f>
        <v>7</v>
      </c>
      <c r="AC9" s="1051" t="str">
        <f>'Prior Years'!C11</f>
        <v>Empty</v>
      </c>
      <c r="AD9" s="1051">
        <f>'Prior Years'!D11</f>
        <v>0</v>
      </c>
      <c r="AE9" s="1051">
        <f>'Prior Years'!E11</f>
        <v>0</v>
      </c>
      <c r="AF9" s="1051">
        <f>'Prior Years'!F11</f>
        <v>0</v>
      </c>
      <c r="AG9" s="1051">
        <f>'Prior Years'!G11</f>
        <v>0</v>
      </c>
      <c r="AH9" s="1051">
        <f>'Prior Years'!H11</f>
        <v>0</v>
      </c>
      <c r="AI9" s="1051">
        <f>'Prior Years'!B46</f>
        <v>7</v>
      </c>
      <c r="AJ9" s="1051" t="str">
        <f>'Prior Years'!C46</f>
        <v>Empty</v>
      </c>
      <c r="AK9" s="1051">
        <f>'Prior Years'!D46</f>
        <v>0</v>
      </c>
      <c r="AL9" s="1051">
        <f>'Prior Years'!E46</f>
        <v>0</v>
      </c>
      <c r="AM9" s="1051">
        <f>'Prior Years'!F46</f>
        <v>0</v>
      </c>
      <c r="AN9" s="1051">
        <f>'Prior Years'!G46</f>
        <v>0</v>
      </c>
      <c r="AO9" s="1051">
        <f>'Prior Years'!H46</f>
        <v>0</v>
      </c>
      <c r="AP9" s="1051">
        <f>'Prior Years'!I46</f>
        <v>0</v>
      </c>
      <c r="AQ9" s="1051">
        <f>'Prior Years'!J46</f>
        <v>0</v>
      </c>
      <c r="AR9" s="1051">
        <f>'Prior Years'!K46</f>
        <v>0</v>
      </c>
      <c r="AS9" s="1051">
        <f>'Prior Years'!L46</f>
        <v>0</v>
      </c>
      <c r="AT9" s="1051">
        <f>'Prior Years'!M46</f>
        <v>0</v>
      </c>
      <c r="AU9" s="1051">
        <f>'Prior Years'!N46</f>
        <v>0</v>
      </c>
      <c r="AV9" s="1051">
        <f>'Prior Years'!O46</f>
        <v>0</v>
      </c>
      <c r="AW9" s="1051">
        <f>'Prior Years'!B81</f>
        <v>7</v>
      </c>
      <c r="AX9" s="1051" t="str">
        <f>'Prior Years'!C81</f>
        <v>Empty</v>
      </c>
      <c r="AY9" s="1051">
        <f>'Prior Years'!D81</f>
        <v>0</v>
      </c>
      <c r="AZ9" s="1051">
        <f>'Prior Years'!E81</f>
        <v>0</v>
      </c>
      <c r="BA9" s="1051">
        <f>'Prior Years'!F81</f>
        <v>0</v>
      </c>
      <c r="BB9" s="1051">
        <f>'Prior Years'!G81</f>
        <v>0</v>
      </c>
      <c r="BC9" s="1051">
        <f>'Prior Years'!H81</f>
        <v>0</v>
      </c>
      <c r="BD9" s="1051">
        <f>'Prior Years'!I81</f>
        <v>0</v>
      </c>
      <c r="BE9" s="1051">
        <f>'Prior Years'!J81</f>
        <v>0</v>
      </c>
      <c r="BF9" s="1051">
        <f>'Prior Years'!K81</f>
        <v>0</v>
      </c>
      <c r="BG9" s="1051">
        <f>'Prior Years'!L81</f>
        <v>0</v>
      </c>
      <c r="BH9" s="1051">
        <f>'Prior Years'!M81</f>
        <v>0</v>
      </c>
      <c r="BI9" s="1051">
        <f>'Prior Years'!N81</f>
        <v>0</v>
      </c>
      <c r="BJ9" s="1051">
        <f>'Prior Years'!O81</f>
        <v>0</v>
      </c>
      <c r="BK9" s="1051">
        <f>'Prior Years'!B116</f>
        <v>7</v>
      </c>
      <c r="BL9" s="1051" t="str">
        <f>'Prior Years'!C116</f>
        <v>Empty</v>
      </c>
      <c r="BM9" s="1051">
        <f>'Prior Years'!D116</f>
        <v>0</v>
      </c>
      <c r="BN9" s="1051">
        <f>'Prior Years'!E116</f>
        <v>0</v>
      </c>
      <c r="BO9" s="1051">
        <f>'Prior Years'!F116</f>
        <v>0</v>
      </c>
      <c r="BP9" s="1051">
        <f>'Prior Years'!G116</f>
        <v>0</v>
      </c>
      <c r="BQ9" s="1051">
        <f>'Prior Years'!H116</f>
        <v>0</v>
      </c>
      <c r="BR9" s="1051">
        <f>'Prior Years'!I116</f>
        <v>0</v>
      </c>
      <c r="BS9" s="1051">
        <f>'Prior Years'!J116</f>
        <v>0</v>
      </c>
      <c r="BT9" s="1051">
        <f>'Prior Years'!K116</f>
        <v>0</v>
      </c>
      <c r="BU9" s="1051">
        <f>'Prior Years'!L116</f>
        <v>0</v>
      </c>
      <c r="BV9" s="1051">
        <f>'Prior Years'!M116</f>
        <v>0</v>
      </c>
      <c r="BW9" s="1051">
        <f>'Prior Years'!N116</f>
        <v>0</v>
      </c>
      <c r="BX9" s="1051">
        <f>'Prior Years'!O116</f>
        <v>0</v>
      </c>
      <c r="BY9" s="1051"/>
      <c r="BZ9" s="1051"/>
      <c r="CA9" s="1051"/>
      <c r="CB9" s="1051"/>
      <c r="CC9" s="1051"/>
      <c r="CD9" s="1051"/>
      <c r="CE9" s="1051"/>
      <c r="CF9" s="1051"/>
      <c r="CG9" s="1051"/>
      <c r="CH9" s="1051"/>
      <c r="CI9" s="1051"/>
      <c r="CJ9" s="1051"/>
      <c r="CK9" s="1051"/>
      <c r="CL9" s="1051"/>
      <c r="CM9" s="1051"/>
      <c r="CN9" s="1051"/>
      <c r="CO9" s="1051"/>
      <c r="CP9" s="1051"/>
      <c r="CQ9" s="1051"/>
      <c r="CR9">
        <f>Budgets!B12</f>
        <v>7</v>
      </c>
      <c r="CS9" t="str">
        <f>Budgets!C12</f>
        <v>Empty</v>
      </c>
      <c r="CT9">
        <f>Budgets!D12</f>
        <v>0</v>
      </c>
      <c r="CU9">
        <f>Budgets!E12</f>
        <v>0</v>
      </c>
      <c r="CV9">
        <f>Budgets!F12</f>
        <v>0</v>
      </c>
      <c r="CW9">
        <f>Budgets!G12</f>
        <v>0</v>
      </c>
      <c r="CX9">
        <f>Budgets!H12</f>
        <v>0</v>
      </c>
      <c r="CY9">
        <f>Budgets!I12</f>
        <v>0</v>
      </c>
      <c r="CZ9">
        <f>Budgets!J12</f>
        <v>0</v>
      </c>
      <c r="DA9">
        <f>Budgets!K12</f>
        <v>0</v>
      </c>
      <c r="DB9">
        <f>Budgets!L12</f>
        <v>0</v>
      </c>
      <c r="DC9">
        <f>Budgets!M12</f>
        <v>0</v>
      </c>
      <c r="DD9">
        <f>Budgets!N12</f>
        <v>0</v>
      </c>
      <c r="DE9">
        <f>Budgets!O12</f>
        <v>0</v>
      </c>
      <c r="DF9">
        <f>Budgets!P12</f>
        <v>0</v>
      </c>
      <c r="DG9">
        <f>Budgets!Q12</f>
        <v>0</v>
      </c>
      <c r="DH9">
        <f>Budgets!R12</f>
        <v>0</v>
      </c>
      <c r="DI9">
        <f>Budgets!S12</f>
        <v>0</v>
      </c>
      <c r="DJ9">
        <f>'Rec1'!C10</f>
        <v>7</v>
      </c>
      <c r="DK9" t="str">
        <f>'Rec1'!D10</f>
        <v>Empty</v>
      </c>
      <c r="DL9">
        <f>'Rec1'!E10</f>
        <v>0</v>
      </c>
      <c r="DM9">
        <f>'Rec1'!F10</f>
        <v>0</v>
      </c>
      <c r="DN9">
        <f>'Rec1'!G10</f>
        <v>0</v>
      </c>
      <c r="DO9" t="str">
        <f>'Rec1'!H10</f>
        <v>-</v>
      </c>
      <c r="DP9">
        <f>'Rec1'!I10</f>
        <v>0</v>
      </c>
      <c r="DQ9">
        <f>'Planned Savings'!B14</f>
        <v>7</v>
      </c>
      <c r="DR9" t="str">
        <f>'Planned Savings'!C14</f>
        <v>Empty</v>
      </c>
      <c r="DS9">
        <f>'Planned Savings'!D14</f>
        <v>0</v>
      </c>
      <c r="DT9">
        <f>'Planned Savings'!E14</f>
        <v>0</v>
      </c>
      <c r="DU9">
        <f>'Planned Savings'!F14</f>
        <v>0</v>
      </c>
      <c r="DV9">
        <f>'Planned Savings'!H14</f>
        <v>0</v>
      </c>
      <c r="DW9">
        <f>'Planned Savings'!I14</f>
        <v>0</v>
      </c>
      <c r="DX9">
        <f>'Planned Savings'!J14</f>
        <v>0</v>
      </c>
      <c r="DY9" t="str">
        <f>'Planned Savings'!L14</f>
        <v/>
      </c>
      <c r="DZ9">
        <f>'Planned Savings'!N14</f>
        <v>0</v>
      </c>
      <c r="EA9" t="str">
        <f>'Planned Savings'!O14</f>
        <v/>
      </c>
      <c r="EB9" t="str">
        <f>'Planned Savings'!P14</f>
        <v/>
      </c>
      <c r="EC9">
        <f>'Planned Savings'!R14</f>
        <v>0</v>
      </c>
      <c r="ED9">
        <f>'Planned Savings'!T14</f>
        <v>0</v>
      </c>
      <c r="EE9">
        <f>'Planned Savings'!U14</f>
        <v>0</v>
      </c>
      <c r="EF9">
        <f>'Planned Savings'!V14</f>
        <v>0</v>
      </c>
      <c r="EG9">
        <f>'Planned Savings - No IE'!B14</f>
        <v>7</v>
      </c>
      <c r="EH9" t="str">
        <f>'Planned Savings - No IE'!C14</f>
        <v>Empty</v>
      </c>
      <c r="EI9">
        <f>'Planned Savings - No IE'!D14</f>
        <v>0</v>
      </c>
      <c r="EJ9">
        <f>'Planned Savings - No IE'!E14</f>
        <v>0</v>
      </c>
      <c r="EK9">
        <f>'Planned Savings - No IE'!F14</f>
        <v>0</v>
      </c>
      <c r="EL9" t="str">
        <f>'Planned Savings - No IE'!H14</f>
        <v/>
      </c>
      <c r="EM9">
        <f>'Planned Savings - No IE'!J14</f>
        <v>0</v>
      </c>
      <c r="EN9">
        <f>'Planned Savings - No IE'!K14</f>
        <v>0</v>
      </c>
      <c r="EO9">
        <f>'Planned Savings - No IE'!L14</f>
        <v>0</v>
      </c>
      <c r="EP9">
        <f>'Planned Savings - No IE'!N14</f>
        <v>0</v>
      </c>
      <c r="EQ9">
        <f>'Planned Savings - No IE'!P14</f>
        <v>0</v>
      </c>
      <c r="ER9">
        <f>'Planned Savings - No IE'!Q14</f>
        <v>0</v>
      </c>
      <c r="ES9">
        <f>'Planned Savings - No IE'!R14</f>
        <v>0</v>
      </c>
      <c r="ET9">
        <f>'Planned Savings - No NTG'!B14</f>
        <v>7</v>
      </c>
      <c r="EU9" t="str">
        <f>'Planned Savings - No NTG'!C14</f>
        <v>Empty</v>
      </c>
      <c r="EV9">
        <f>'Planned Savings - No NTG'!D14</f>
        <v>0</v>
      </c>
      <c r="EW9">
        <f>'Planned Savings - No NTG'!E14</f>
        <v>0</v>
      </c>
      <c r="EX9">
        <f>'Planned Savings - No NTG'!F14</f>
        <v>0</v>
      </c>
      <c r="EY9">
        <f>'Planned Savings - No NTG'!H14</f>
        <v>0</v>
      </c>
      <c r="EZ9">
        <f>'Planned Savings - No NTG'!I14</f>
        <v>0</v>
      </c>
      <c r="FA9">
        <f>'Planned Savings - No NTG'!J14</f>
        <v>0</v>
      </c>
      <c r="FB9">
        <f>'Planned Savings - No NTG'!L14</f>
        <v>0</v>
      </c>
      <c r="FC9">
        <f>'Planned Savings - No NTG'!N14</f>
        <v>0</v>
      </c>
      <c r="FD9">
        <f>'Planned Savings - No NTG'!O14</f>
        <v>0</v>
      </c>
      <c r="FE9">
        <f>'Planned Savings - No NTG'!P14</f>
        <v>0</v>
      </c>
      <c r="FF9">
        <f>'Planned Savings - No IE No NTG'!B14</f>
        <v>7</v>
      </c>
      <c r="FG9" t="str">
        <f>'Planned Savings - No IE No NTG'!C14</f>
        <v>Empty</v>
      </c>
      <c r="FH9">
        <f>'Planned Savings - No IE No NTG'!D14</f>
        <v>0</v>
      </c>
      <c r="FI9">
        <f>'Planned Savings - No IE No NTG'!E14</f>
        <v>0</v>
      </c>
      <c r="FJ9">
        <f>'Planned Savings - No IE No NTG'!F14</f>
        <v>0</v>
      </c>
      <c r="FK9">
        <f>'Planned Savings - No IE No NTG'!H14</f>
        <v>0</v>
      </c>
      <c r="FL9">
        <f>'Planned Savings - No IE No NTG'!J14</f>
        <v>0</v>
      </c>
      <c r="FM9">
        <f>'Planned Savings - No IE No NTG'!K14</f>
        <v>0</v>
      </c>
      <c r="FN9">
        <f>'Planned Savings - No IE No NTG'!L14</f>
        <v>0</v>
      </c>
      <c r="FO9">
        <f>'Rec2'!D12</f>
        <v>7</v>
      </c>
      <c r="FP9" t="str">
        <f>'Rec2'!E12</f>
        <v>Empty</v>
      </c>
      <c r="FQ9">
        <f>'Rec2'!F12</f>
        <v>0</v>
      </c>
      <c r="FR9">
        <f>'Rec2'!G12</f>
        <v>0</v>
      </c>
      <c r="FS9">
        <f>'Rec2'!H12</f>
        <v>0</v>
      </c>
      <c r="FT9" t="str">
        <f>'Rec2'!I12</f>
        <v>-</v>
      </c>
      <c r="FU9">
        <f>'Rec2'!J12</f>
        <v>0</v>
      </c>
      <c r="FV9">
        <f>'Rec2'!K12</f>
        <v>0</v>
      </c>
      <c r="FW9">
        <f>'Rec2'!L12</f>
        <v>0</v>
      </c>
      <c r="FX9" t="str">
        <f>'Rec2'!M12</f>
        <v>-</v>
      </c>
      <c r="FY9">
        <f>'Rec2'!N12</f>
        <v>0</v>
      </c>
      <c r="FZ9">
        <f>'Rec2'!O12</f>
        <v>0</v>
      </c>
      <c r="GA9">
        <f>'Rec2'!P12</f>
        <v>0</v>
      </c>
      <c r="GB9" t="str">
        <f>'Rec2'!Q12</f>
        <v>-</v>
      </c>
      <c r="GC9">
        <f>'Rec2'!R12</f>
        <v>0</v>
      </c>
      <c r="GD9">
        <f>'Rec2'!S12</f>
        <v>0</v>
      </c>
      <c r="GE9">
        <f>'Rec2'!T12</f>
        <v>0</v>
      </c>
      <c r="GF9" t="str">
        <f>'Rec2'!U12</f>
        <v>-</v>
      </c>
      <c r="GG9">
        <f>'Rec2'!V12</f>
        <v>0</v>
      </c>
      <c r="GI9">
        <f>'Planned NTG'!B12</f>
        <v>7</v>
      </c>
      <c r="GJ9" t="str">
        <f>'Planned NTG'!C12</f>
        <v>Empty</v>
      </c>
      <c r="GK9">
        <f>'Planned NTG'!D12</f>
        <v>0</v>
      </c>
      <c r="GL9">
        <f>'Planned NTG'!F12</f>
        <v>0</v>
      </c>
      <c r="GM9" t="str">
        <f>'Planned NTG'!H12</f>
        <v/>
      </c>
      <c r="GN9">
        <f>'Planned NTG'!J12</f>
        <v>0</v>
      </c>
      <c r="GO9">
        <f>'Planned NTG'!K12</f>
        <v>0</v>
      </c>
      <c r="GP9">
        <f>'Planned NTG'!F44</f>
        <v>0</v>
      </c>
      <c r="GQ9">
        <f>'Actual Expenses'!B11</f>
        <v>3</v>
      </c>
      <c r="GR9" t="str">
        <f>'Actual Expenses'!C11</f>
        <v>C&amp;I Prescriptive</v>
      </c>
      <c r="GS9">
        <f>'Actual Expenses'!D11</f>
        <v>22000</v>
      </c>
      <c r="GT9">
        <f>'Actual Expenses'!E11</f>
        <v>2800</v>
      </c>
      <c r="GU9">
        <f>'Actual Expenses'!F11</f>
        <v>0</v>
      </c>
      <c r="GV9">
        <f>'Actual Expenses'!G11</f>
        <v>24800</v>
      </c>
      <c r="GW9">
        <f>'Actual Expenses'!H11</f>
        <v>8000</v>
      </c>
      <c r="GX9">
        <f>'Actual Expenses'!I11</f>
        <v>5000</v>
      </c>
      <c r="GY9">
        <f>'Actual Expenses'!J11</f>
        <v>800</v>
      </c>
      <c r="GZ9">
        <f>'Actual Expenses'!K11</f>
        <v>6000</v>
      </c>
      <c r="HA9">
        <f>'Actual Expenses'!L11</f>
        <v>19800</v>
      </c>
      <c r="HB9">
        <f>'Actual Expenses'!M11</f>
        <v>4800</v>
      </c>
      <c r="HC9">
        <f>'Actual Expenses'!N11</f>
        <v>7000</v>
      </c>
      <c r="HD9">
        <f>'Actual Expenses'!O11</f>
        <v>30000</v>
      </c>
      <c r="HE9">
        <f>'Actual Expenses'!P11</f>
        <v>20000</v>
      </c>
      <c r="HF9">
        <f>'Actual Expenses'!Q11</f>
        <v>50000</v>
      </c>
      <c r="HG9">
        <f>'Actual Expenses'!R11</f>
        <v>50000</v>
      </c>
      <c r="HH9">
        <f>'Actual Expenses'!S11</f>
        <v>0</v>
      </c>
      <c r="HI9">
        <f>'Actual Expenses'!T11</f>
        <v>106400</v>
      </c>
      <c r="HJ9">
        <f>'Actual Expenses'!U11</f>
        <v>156400</v>
      </c>
      <c r="HK9">
        <f>'Actual Expenses'!V11</f>
        <v>0</v>
      </c>
      <c r="HL9">
        <f>'Actual Expenses'!W11</f>
        <v>106400</v>
      </c>
      <c r="HM9">
        <f>'Actual Expenses'!X11</f>
        <v>0</v>
      </c>
      <c r="HN9">
        <f>'Rec3'!C10</f>
        <v>7</v>
      </c>
      <c r="HO9" t="str">
        <f>'Rec3'!D10</f>
        <v>Empty</v>
      </c>
      <c r="HP9">
        <f ca="1">'Rec3'!E10</f>
        <v>0</v>
      </c>
      <c r="HQ9">
        <f>'Rec3'!F10</f>
        <v>0</v>
      </c>
      <c r="HR9">
        <f ca="1">'Rec3'!G10</f>
        <v>0</v>
      </c>
      <c r="HS9">
        <f>'Rec3'!H10</f>
        <v>0</v>
      </c>
      <c r="HT9">
        <f>'Claimed Savings'!B14</f>
        <v>7</v>
      </c>
      <c r="HU9" t="str">
        <f>'Claimed Savings'!C14</f>
        <v>Empty</v>
      </c>
      <c r="HV9">
        <f>'Claimed Savings'!D14</f>
        <v>0</v>
      </c>
      <c r="HW9">
        <f>'Claimed Savings'!E14</f>
        <v>0</v>
      </c>
      <c r="HX9">
        <f>'Claimed Savings'!F14</f>
        <v>0</v>
      </c>
      <c r="HY9">
        <f>'Claimed Savings'!H14</f>
        <v>0</v>
      </c>
      <c r="HZ9">
        <f>'Claimed Savings'!I14</f>
        <v>0</v>
      </c>
      <c r="IA9">
        <f>'Claimed Savings'!J14</f>
        <v>0</v>
      </c>
      <c r="IB9">
        <f>'Claimed Savings'!L14</f>
        <v>0</v>
      </c>
      <c r="IC9">
        <f>'Claimed Savings'!N14</f>
        <v>0</v>
      </c>
      <c r="ID9" t="str">
        <f>'Claimed Savings'!O14</f>
        <v/>
      </c>
      <c r="IE9" t="str">
        <f>'Claimed Savings'!P14</f>
        <v/>
      </c>
      <c r="IF9">
        <f>'Claimed Savings'!R14</f>
        <v>0</v>
      </c>
      <c r="IG9">
        <f>'Claimed Savings'!T14</f>
        <v>0</v>
      </c>
      <c r="IH9">
        <f>'Claimed Savings'!U14</f>
        <v>0</v>
      </c>
      <c r="II9">
        <f>'Claimed Savings'!V14</f>
        <v>0</v>
      </c>
      <c r="IJ9">
        <f>'Claimed Savings - No IE'!B14</f>
        <v>7</v>
      </c>
      <c r="IK9" t="str">
        <f>'Claimed Savings - No IE'!C14</f>
        <v>Empty</v>
      </c>
      <c r="IL9">
        <f>'Claimed Savings - No IE'!D14</f>
        <v>0</v>
      </c>
      <c r="IM9">
        <f>'Claimed Savings - No IE'!E14</f>
        <v>0</v>
      </c>
      <c r="IN9">
        <f>'Claimed Savings - No IE'!F14</f>
        <v>0</v>
      </c>
      <c r="IO9">
        <f>'Claimed Savings - No IE'!H14</f>
        <v>0</v>
      </c>
      <c r="IP9">
        <f>'Claimed Savings - No IE'!J14</f>
        <v>0</v>
      </c>
      <c r="IQ9">
        <f>'Claimed Savings - No IE'!K14</f>
        <v>0</v>
      </c>
      <c r="IR9">
        <f>'Claimed Savings - No IE'!L14</f>
        <v>0</v>
      </c>
      <c r="IS9">
        <f>'Claimed Savings - No IE'!N14</f>
        <v>0</v>
      </c>
      <c r="IT9">
        <f>'Claimed Savings - No IE'!P14</f>
        <v>0</v>
      </c>
      <c r="IU9">
        <f>'Claimed Savings - No IE'!Q14</f>
        <v>0</v>
      </c>
      <c r="IV9">
        <f>'Claimed Savings - No IE'!R14</f>
        <v>0</v>
      </c>
      <c r="IW9">
        <f>'Claimed Savings - No NTG'!B14</f>
        <v>7</v>
      </c>
      <c r="IX9" t="str">
        <f>'Claimed Savings - No NTG'!C14</f>
        <v>Empty</v>
      </c>
      <c r="IY9">
        <f>'Claimed Savings - No NTG'!D14</f>
        <v>0</v>
      </c>
      <c r="IZ9">
        <f>'Claimed Savings - No NTG'!E14</f>
        <v>0</v>
      </c>
      <c r="JA9">
        <f>'Claimed Savings - No NTG'!F14</f>
        <v>0</v>
      </c>
      <c r="JB9">
        <f>'Claimed Savings - No NTG'!H14</f>
        <v>0</v>
      </c>
      <c r="JC9">
        <f>'Claimed Savings - No NTG'!I14</f>
        <v>0</v>
      </c>
      <c r="JD9">
        <f>'Claimed Savings - No NTG'!J14</f>
        <v>0</v>
      </c>
      <c r="JE9">
        <f>'Claimed Savings - No NTG'!L14</f>
        <v>0</v>
      </c>
      <c r="JF9">
        <f>'Claimed Savings - No NTG'!N14</f>
        <v>0</v>
      </c>
      <c r="JG9">
        <f>'Claimed Savings - No NTG'!O14</f>
        <v>0</v>
      </c>
      <c r="JH9">
        <f>'Claimed Savings - No NTG'!P14</f>
        <v>0</v>
      </c>
      <c r="JI9">
        <f>'Claimed Savings - No IE No NTG'!B14</f>
        <v>7</v>
      </c>
      <c r="JJ9" t="str">
        <f>'Claimed Savings - No IE No NTG'!C14</f>
        <v>Empty</v>
      </c>
      <c r="JK9">
        <f>'Claimed Savings - No IE No NTG'!D14</f>
        <v>0</v>
      </c>
      <c r="JL9">
        <f>'Claimed Savings - No IE No NTG'!E14</f>
        <v>0</v>
      </c>
      <c r="JM9">
        <f>'Claimed Savings - No IE No NTG'!F14</f>
        <v>0</v>
      </c>
      <c r="JN9">
        <f>'Claimed Savings - No IE No NTG'!H14</f>
        <v>0</v>
      </c>
      <c r="JO9">
        <f>'Claimed Savings - No IE No NTG'!J14</f>
        <v>0</v>
      </c>
      <c r="JP9">
        <f>'Claimed Savings - No IE No NTG'!K14</f>
        <v>0</v>
      </c>
      <c r="JQ9">
        <f>'Claimed Savings - No IE No NTG'!L14</f>
        <v>0</v>
      </c>
      <c r="JS9">
        <f>'Claimed NTG'!C12</f>
        <v>7</v>
      </c>
      <c r="JT9" t="str">
        <f>'Claimed NTG'!D12</f>
        <v>Empty</v>
      </c>
      <c r="JU9">
        <f>'Claimed NTG'!E12</f>
        <v>0</v>
      </c>
      <c r="JV9">
        <f>'Claimed NTG'!G12</f>
        <v>0</v>
      </c>
      <c r="JW9" t="str">
        <f>'Claimed NTG'!I12</f>
        <v/>
      </c>
      <c r="JX9">
        <f>'Claimed NTG'!K12</f>
        <v>0</v>
      </c>
      <c r="JY9">
        <f>'Claimed NTG'!L12</f>
        <v>0</v>
      </c>
      <c r="JZ9">
        <f>'Claimed NTG'!M12</f>
        <v>0</v>
      </c>
      <c r="KA9">
        <f>'Claimed NTG'!I44</f>
        <v>7</v>
      </c>
      <c r="KB9">
        <f>'Claimed NTG'!J44</f>
        <v>0</v>
      </c>
      <c r="KC9">
        <f>'Evaluated Savings'!B14</f>
        <v>7</v>
      </c>
      <c r="KD9" t="str">
        <f>'Evaluated Savings'!C14</f>
        <v>Empty</v>
      </c>
      <c r="KE9">
        <f>'Evaluated Savings'!D14</f>
        <v>0</v>
      </c>
      <c r="KF9">
        <f>'Evaluated Savings'!E14</f>
        <v>0</v>
      </c>
      <c r="KG9">
        <f>'Evaluated Savings'!F14</f>
        <v>0</v>
      </c>
      <c r="KH9">
        <f>'Evaluated Savings'!H14</f>
        <v>0</v>
      </c>
      <c r="KI9">
        <f>'Evaluated Savings'!I14</f>
        <v>0</v>
      </c>
      <c r="KJ9">
        <f>'Evaluated Savings'!J14</f>
        <v>0</v>
      </c>
      <c r="KK9" t="str">
        <f>'Evaluated Savings'!L14</f>
        <v/>
      </c>
      <c r="KL9">
        <f>'Evaluated Savings'!N14</f>
        <v>0</v>
      </c>
      <c r="KM9" t="str">
        <f>'Evaluated Savings'!O14</f>
        <v/>
      </c>
      <c r="KN9" t="str">
        <f>'Evaluated Savings'!P14</f>
        <v/>
      </c>
      <c r="KO9">
        <f>'Evaluated Savings'!R14</f>
        <v>0</v>
      </c>
      <c r="KP9">
        <f>'Evaluated Savings'!T14</f>
        <v>0</v>
      </c>
      <c r="KQ9">
        <f>'Evaluated Savings'!U14</f>
        <v>0</v>
      </c>
      <c r="KR9">
        <f>'Evaluated Savings'!V14</f>
        <v>0</v>
      </c>
      <c r="KT9">
        <f>'Evaluated Savings - No IE'!B14</f>
        <v>7</v>
      </c>
      <c r="KU9" t="str">
        <f>'Evaluated Savings - No IE'!C14</f>
        <v>Empty</v>
      </c>
      <c r="KV9">
        <f>'Evaluated Savings - No IE'!D14</f>
        <v>0</v>
      </c>
      <c r="KW9">
        <f>'Evaluated Savings - No IE'!E14</f>
        <v>0</v>
      </c>
      <c r="KX9">
        <f>'Evaluated Savings - No IE'!F14</f>
        <v>0</v>
      </c>
      <c r="KY9" t="str">
        <f>'Evaluated Savings - No IE'!H14</f>
        <v/>
      </c>
      <c r="KZ9">
        <f>'Evaluated Savings - No IE'!J14</f>
        <v>0</v>
      </c>
      <c r="LA9">
        <f>'Evaluated Savings - No IE'!K14</f>
        <v>0</v>
      </c>
      <c r="LB9">
        <f>'Evaluated Savings - No IE'!L14</f>
        <v>0</v>
      </c>
      <c r="LC9">
        <f>'Evaluated Savings - No IE'!N14</f>
        <v>0</v>
      </c>
      <c r="LD9">
        <f>'Evaluated Savings - No IE'!P14</f>
        <v>0</v>
      </c>
      <c r="LE9">
        <f>'Evaluated Savings - No IE'!Q14</f>
        <v>0</v>
      </c>
      <c r="LF9">
        <f>'Evaluated Savings - No IE'!R14</f>
        <v>0</v>
      </c>
      <c r="LH9">
        <f>'Evaluated Savings - No NTG'!B13</f>
        <v>7</v>
      </c>
      <c r="LI9" t="str">
        <f>'Evaluated Savings - No NTG'!C13</f>
        <v>Empty</v>
      </c>
      <c r="LJ9">
        <f>'Evaluated Savings - No NTG'!D13</f>
        <v>0</v>
      </c>
      <c r="LK9">
        <f>'Evaluated Savings - No NTG'!E13</f>
        <v>0</v>
      </c>
      <c r="LL9">
        <f>'Evaluated Savings - No NTG'!F13</f>
        <v>0</v>
      </c>
      <c r="LM9">
        <f>'Evaluated Savings - No NTG'!H13</f>
        <v>0</v>
      </c>
      <c r="LN9">
        <f>'Evaluated Savings - No NTG'!I13</f>
        <v>0</v>
      </c>
      <c r="LO9">
        <f>'Evaluated Savings - No NTG'!J13</f>
        <v>0</v>
      </c>
      <c r="LP9">
        <f>'Evaluated Savings - No NTG'!L13</f>
        <v>0</v>
      </c>
      <c r="LQ9">
        <f>'Evaluated Savings - No NTG'!N13</f>
        <v>0</v>
      </c>
      <c r="LR9">
        <f>'Evaluated Savings - No NTG'!O13</f>
        <v>0</v>
      </c>
      <c r="LS9">
        <f>'Evaluated Savings - No NTG'!P13</f>
        <v>0</v>
      </c>
      <c r="LU9">
        <f>'Evaluated Savings No IE No NTG'!B14</f>
        <v>7</v>
      </c>
      <c r="LV9" t="str">
        <f>'Evaluated Savings No IE No NTG'!C14</f>
        <v>Empty</v>
      </c>
      <c r="LW9">
        <f>'Evaluated Savings No IE No NTG'!D14</f>
        <v>0</v>
      </c>
      <c r="LX9">
        <f>'Evaluated Savings No IE No NTG'!E14</f>
        <v>0</v>
      </c>
      <c r="LY9">
        <f>'Evaluated Savings No IE No NTG'!F14</f>
        <v>0</v>
      </c>
      <c r="LZ9">
        <f>'Evaluated Savings No IE No NTG'!H14</f>
        <v>0</v>
      </c>
      <c r="MA9">
        <f>'Evaluated Savings No IE No NTG'!J14</f>
        <v>0</v>
      </c>
      <c r="MB9">
        <f>'Evaluated Savings No IE No NTG'!K14</f>
        <v>0</v>
      </c>
      <c r="MC9">
        <f>'Evaluated Savings No IE No NTG'!L14</f>
        <v>0</v>
      </c>
      <c r="MF9">
        <f>'Evaluated NTG'!B12</f>
        <v>7</v>
      </c>
      <c r="MG9" t="str">
        <f>'Evaluated NTG'!C12</f>
        <v>Empty</v>
      </c>
      <c r="MH9">
        <f>'Evaluated NTG'!E12</f>
        <v>0</v>
      </c>
      <c r="MI9">
        <f>'Evaluated NTG'!G12</f>
        <v>0</v>
      </c>
      <c r="MJ9" t="str">
        <f>'Evaluated NTG'!I12</f>
        <v/>
      </c>
      <c r="MK9">
        <f>'Evaluated NTG'!K12</f>
        <v>0</v>
      </c>
      <c r="ML9">
        <f>'Evaluated NTG'!L12</f>
        <v>0</v>
      </c>
      <c r="MM9">
        <f>'Evaluated NTG'!M12</f>
        <v>0</v>
      </c>
      <c r="MN9">
        <f>'Evaluated NTG'!E46</f>
        <v>7</v>
      </c>
      <c r="MO9">
        <f>'Evaluated NTG'!F46</f>
        <v>0</v>
      </c>
      <c r="MP9">
        <f>'Program All'!B13</f>
        <v>7</v>
      </c>
      <c r="MQ9" t="str">
        <f>'Program All'!C13</f>
        <v>Empty</v>
      </c>
      <c r="MR9">
        <f>'Program All'!D13</f>
        <v>0</v>
      </c>
      <c r="MS9">
        <f>'Program All'!E13</f>
        <v>0</v>
      </c>
      <c r="MT9">
        <f>'Program All'!F13</f>
        <v>0</v>
      </c>
      <c r="MU9" t="str">
        <f>'Program All'!G13</f>
        <v/>
      </c>
      <c r="MV9">
        <f>'Program All'!H13</f>
        <v>0</v>
      </c>
      <c r="MW9">
        <f>'Program All'!I13</f>
        <v>0</v>
      </c>
      <c r="MX9">
        <f>'Program All'!J13</f>
        <v>0</v>
      </c>
      <c r="MY9">
        <f>'Program All'!K13</f>
        <v>0</v>
      </c>
      <c r="MZ9" t="str">
        <f>'Program All'!L13</f>
        <v/>
      </c>
      <c r="NA9">
        <f>'Program All'!M13</f>
        <v>0</v>
      </c>
      <c r="NB9">
        <f>'Program All'!N13</f>
        <v>0</v>
      </c>
      <c r="NC9">
        <f>'Program All'!O13</f>
        <v>0</v>
      </c>
      <c r="ND9">
        <f>'Program All'!P13</f>
        <v>0</v>
      </c>
      <c r="NE9" t="str">
        <f>'Program All'!Q13</f>
        <v/>
      </c>
      <c r="NF9">
        <f>'Program All'!R13</f>
        <v>0</v>
      </c>
      <c r="NG9">
        <f>'Program All'!S13</f>
        <v>0</v>
      </c>
      <c r="NH9">
        <f>'Program All'!T13</f>
        <v>0</v>
      </c>
      <c r="NI9">
        <f>'Program All'!U13</f>
        <v>0</v>
      </c>
      <c r="NJ9" t="str">
        <f>'Program All'!V13</f>
        <v/>
      </c>
      <c r="NK9">
        <f>'Program All'!W13</f>
        <v>0</v>
      </c>
      <c r="NL9">
        <f>'Program TRC'!B13</f>
        <v>7</v>
      </c>
      <c r="NM9" t="str">
        <f>'Program TRC'!C13</f>
        <v>Empty</v>
      </c>
      <c r="NN9">
        <f>'Program TRC'!D13</f>
        <v>0</v>
      </c>
      <c r="NO9">
        <f>'Program TRC'!E13</f>
        <v>0</v>
      </c>
      <c r="NP9">
        <f>'Program TRC'!F13</f>
        <v>0</v>
      </c>
      <c r="NQ9" t="str">
        <f>'Program TRC'!G13</f>
        <v/>
      </c>
      <c r="NR9">
        <f>'Program TRC'!H13</f>
        <v>0</v>
      </c>
      <c r="NS9">
        <f>'Program PAC'!B13</f>
        <v>7</v>
      </c>
      <c r="NT9" t="str">
        <f>'Program PAC'!C13</f>
        <v>Empty</v>
      </c>
      <c r="NU9">
        <f>'Program PAC'!D13</f>
        <v>0</v>
      </c>
      <c r="NV9">
        <f>'Program PAC'!E13</f>
        <v>0</v>
      </c>
      <c r="NW9">
        <f>'Program PAC'!F13</f>
        <v>0</v>
      </c>
      <c r="NX9" t="str">
        <f>'Program PAC'!G13</f>
        <v/>
      </c>
      <c r="NY9">
        <f>'Program PAC'!H13</f>
        <v>0</v>
      </c>
      <c r="NZ9">
        <f>'Program SCT'!B13</f>
        <v>7</v>
      </c>
      <c r="OA9" t="str">
        <f>'Program SCT'!C13</f>
        <v>Empty</v>
      </c>
      <c r="OB9">
        <f>'Program SCT'!D13</f>
        <v>0</v>
      </c>
      <c r="OC9">
        <f>'Program SCT'!E13</f>
        <v>0</v>
      </c>
      <c r="OD9">
        <f>'Program SCT'!F13</f>
        <v>0</v>
      </c>
      <c r="OE9" t="str">
        <f>'Program SCT'!G13</f>
        <v/>
      </c>
      <c r="OF9">
        <f>'Program SCT'!H13</f>
        <v>0</v>
      </c>
      <c r="OG9">
        <f>'Program RIM'!B13</f>
        <v>7</v>
      </c>
      <c r="OH9" t="str">
        <f>'Program RIM'!C13</f>
        <v>Empty</v>
      </c>
      <c r="OI9">
        <f>'Program RIM'!D13</f>
        <v>0</v>
      </c>
      <c r="OJ9">
        <f>'Program RIM'!E13</f>
        <v>0</v>
      </c>
      <c r="OK9">
        <f>'Program RIM'!F13</f>
        <v>0</v>
      </c>
      <c r="OL9" t="str">
        <f>'Program RIM'!G13</f>
        <v/>
      </c>
      <c r="OM9">
        <f>'Program RIM'!H13</f>
        <v>0</v>
      </c>
      <c r="ON9">
        <f>'Program TRC PAC'!B13</f>
        <v>7</v>
      </c>
      <c r="OO9" t="str">
        <f>'Program TRC PAC'!C13</f>
        <v>Empty</v>
      </c>
      <c r="OP9">
        <f>'Program TRC PAC'!D13</f>
        <v>0</v>
      </c>
      <c r="OQ9">
        <f>'Program TRC PAC'!E13</f>
        <v>0</v>
      </c>
      <c r="OR9">
        <f>'Program TRC PAC'!F13</f>
        <v>0</v>
      </c>
      <c r="OS9" t="str">
        <f>'Program TRC PAC'!G13</f>
        <v/>
      </c>
      <c r="OT9">
        <f>'Program TRC PAC'!H13</f>
        <v>0</v>
      </c>
      <c r="OU9">
        <f>'Program TRC PAC'!I13</f>
        <v>0</v>
      </c>
      <c r="OV9">
        <f>'Program TRC PAC'!J13</f>
        <v>0</v>
      </c>
      <c r="OW9">
        <f>'Program TRC PAC'!K13</f>
        <v>0</v>
      </c>
      <c r="OX9" t="str">
        <f>'Program TRC PAC'!L13</f>
        <v/>
      </c>
      <c r="OY9">
        <f>'Program TRC PAC'!M13</f>
        <v>0</v>
      </c>
      <c r="OZ9">
        <f>'Program TRC SCT'!B13</f>
        <v>7</v>
      </c>
      <c r="PA9" t="str">
        <f>'Program TRC SCT'!C13</f>
        <v>Empty</v>
      </c>
      <c r="PB9">
        <f>'Program TRC SCT'!D13</f>
        <v>0</v>
      </c>
      <c r="PC9">
        <f>'Program TRC SCT'!E13</f>
        <v>0</v>
      </c>
      <c r="PD9">
        <f>'Program TRC SCT'!F13</f>
        <v>0</v>
      </c>
      <c r="PE9" t="str">
        <f>'Program TRC SCT'!G13</f>
        <v/>
      </c>
      <c r="PF9">
        <f>'Program TRC SCT'!H13</f>
        <v>0</v>
      </c>
      <c r="PG9">
        <f>'Program TRC SCT'!I13</f>
        <v>0</v>
      </c>
      <c r="PH9">
        <f>'Program TRC SCT'!J13</f>
        <v>0</v>
      </c>
      <c r="PI9">
        <f>'Program TRC SCT'!K13</f>
        <v>0</v>
      </c>
      <c r="PJ9" t="str">
        <f>'Program TRC SCT'!L13</f>
        <v/>
      </c>
      <c r="PK9">
        <f>'Program TRC SCT'!M13</f>
        <v>0</v>
      </c>
      <c r="PL9">
        <f>'Program TRC RIM'!B13</f>
        <v>7</v>
      </c>
      <c r="PM9" t="str">
        <f>'Program TRC RIM'!C13</f>
        <v>Empty</v>
      </c>
      <c r="PN9">
        <f>'Program TRC RIM'!D13</f>
        <v>0</v>
      </c>
      <c r="PO9">
        <f>'Program TRC RIM'!E13</f>
        <v>0</v>
      </c>
      <c r="PP9">
        <f>'Program TRC RIM'!F13</f>
        <v>0</v>
      </c>
      <c r="PQ9" t="str">
        <f>'Program TRC RIM'!G13</f>
        <v/>
      </c>
      <c r="PR9">
        <f>'Program TRC RIM'!H13</f>
        <v>0</v>
      </c>
      <c r="PS9">
        <f>'Program TRC RIM'!I13</f>
        <v>0</v>
      </c>
      <c r="PT9">
        <f>'Program TRC RIM'!J13</f>
        <v>0</v>
      </c>
      <c r="PU9">
        <f>'Program TRC RIM'!K13</f>
        <v>0</v>
      </c>
      <c r="PV9" t="str">
        <f>'Program TRC RIM'!L13</f>
        <v/>
      </c>
      <c r="PW9">
        <f>'Program TRC RIM'!M13</f>
        <v>0</v>
      </c>
      <c r="PX9">
        <f>'Program PAC SCT'!B13</f>
        <v>7</v>
      </c>
      <c r="PY9" t="str">
        <f>'Program PAC SCT'!C13</f>
        <v>Empty</v>
      </c>
      <c r="PZ9">
        <f>'Program PAC SCT'!D13</f>
        <v>0</v>
      </c>
      <c r="QA9">
        <f>'Program PAC SCT'!E13</f>
        <v>0</v>
      </c>
      <c r="QB9">
        <f>'Program PAC SCT'!F13</f>
        <v>0</v>
      </c>
      <c r="QC9" t="str">
        <f>'Program PAC SCT'!G13</f>
        <v/>
      </c>
      <c r="QD9">
        <f>'Program PAC SCT'!H13</f>
        <v>0</v>
      </c>
      <c r="QE9">
        <f>'Program PAC SCT'!I13</f>
        <v>0</v>
      </c>
      <c r="QF9">
        <f>'Program PAC SCT'!J13</f>
        <v>0</v>
      </c>
      <c r="QG9">
        <f>'Program PAC SCT'!K13</f>
        <v>0</v>
      </c>
      <c r="QH9" t="str">
        <f>'Program PAC SCT'!L13</f>
        <v/>
      </c>
      <c r="QI9">
        <f>'Program PAC SCT'!M13</f>
        <v>0</v>
      </c>
      <c r="QJ9">
        <f>'Program PAC RIM'!B13</f>
        <v>7</v>
      </c>
      <c r="QK9" t="str">
        <f>'Program PAC RIM'!C13</f>
        <v>Empty</v>
      </c>
      <c r="QL9">
        <f>'Program PAC RIM'!D13</f>
        <v>0</v>
      </c>
      <c r="QM9">
        <f>'Program PAC RIM'!E13</f>
        <v>0</v>
      </c>
      <c r="QN9">
        <f>'Program PAC RIM'!F13</f>
        <v>0</v>
      </c>
      <c r="QO9" t="str">
        <f>'Program PAC RIM'!G13</f>
        <v/>
      </c>
      <c r="QP9">
        <f>'Program PAC RIM'!H13</f>
        <v>0</v>
      </c>
      <c r="QQ9">
        <f>'Program PAC RIM'!I13</f>
        <v>0</v>
      </c>
      <c r="QR9">
        <f>'Program PAC RIM'!J13</f>
        <v>0</v>
      </c>
      <c r="QS9">
        <f>'Program PAC RIM'!K13</f>
        <v>0</v>
      </c>
      <c r="QT9" t="str">
        <f>'Program PAC RIM'!L13</f>
        <v/>
      </c>
      <c r="QU9">
        <f>'Program PAC RIM'!M13</f>
        <v>0</v>
      </c>
      <c r="QV9">
        <f>'Program SCT RIM'!B13</f>
        <v>7</v>
      </c>
      <c r="QW9" t="str">
        <f>'Program SCT RIM'!C13</f>
        <v>Empty</v>
      </c>
      <c r="QX9">
        <f>'Program SCT RIM'!D13</f>
        <v>0</v>
      </c>
      <c r="QY9">
        <f>'Program SCT RIM'!E13</f>
        <v>0</v>
      </c>
      <c r="QZ9">
        <f>'Program SCT RIM'!F13</f>
        <v>0</v>
      </c>
      <c r="RA9" t="str">
        <f>'Program SCT RIM'!G13</f>
        <v/>
      </c>
      <c r="RB9">
        <f>'Program SCT RIM'!H13</f>
        <v>0</v>
      </c>
      <c r="RC9">
        <f>'Program SCT RIM'!I13</f>
        <v>0</v>
      </c>
      <c r="RD9">
        <f>'Program SCT RIM'!J13</f>
        <v>0</v>
      </c>
      <c r="RE9">
        <f>'Program SCT RIM'!K13</f>
        <v>0</v>
      </c>
      <c r="RF9" t="str">
        <f>'Program SCT RIM'!L13</f>
        <v/>
      </c>
      <c r="RG9">
        <f>'Program SCT RIM'!M13</f>
        <v>0</v>
      </c>
      <c r="RH9">
        <f>'Program Other TRC'!B13</f>
        <v>7</v>
      </c>
      <c r="RI9" t="str">
        <f>'Program Other TRC'!C13</f>
        <v>Empty</v>
      </c>
      <c r="RJ9">
        <f>'Program Other TRC'!D13</f>
        <v>0</v>
      </c>
      <c r="RK9">
        <f>'Program Other TRC'!E13</f>
        <v>0</v>
      </c>
      <c r="RL9">
        <f>'Program Other TRC'!F13</f>
        <v>0</v>
      </c>
      <c r="RM9" t="str">
        <f>'Program Other TRC'!G13</f>
        <v/>
      </c>
      <c r="RN9">
        <f>'Program Other TRC'!H13</f>
        <v>0</v>
      </c>
      <c r="RO9">
        <f>'Program Other TRC'!I13</f>
        <v>0</v>
      </c>
      <c r="RP9">
        <f>'Program Other TRC'!J13</f>
        <v>0</v>
      </c>
      <c r="RQ9">
        <f>'Program Other TRC'!K13</f>
        <v>0</v>
      </c>
      <c r="RR9" t="str">
        <f>'Program Other TRC'!L13</f>
        <v/>
      </c>
      <c r="RS9">
        <f>'Program Other TRC'!M13</f>
        <v>0</v>
      </c>
      <c r="RT9">
        <f>'Program Other TRC'!N13</f>
        <v>0</v>
      </c>
      <c r="RU9">
        <f>'Program Other TRC'!O13</f>
        <v>0</v>
      </c>
      <c r="RV9">
        <f>'Program Other TRC'!P13</f>
        <v>0</v>
      </c>
      <c r="RW9" t="str">
        <f>'Program Other TRC'!Q13</f>
        <v/>
      </c>
      <c r="RX9">
        <f>'Program Other TRC'!R13</f>
        <v>0</v>
      </c>
      <c r="RY9">
        <f>'Program Other PAC'!B13</f>
        <v>7</v>
      </c>
      <c r="RZ9" t="str">
        <f>'Program Other PAC'!C13</f>
        <v>Empty</v>
      </c>
      <c r="SA9">
        <f>'Program Other PAC'!D13</f>
        <v>0</v>
      </c>
      <c r="SB9">
        <f>'Program Other PAC'!E13</f>
        <v>0</v>
      </c>
      <c r="SC9">
        <f>'Program Other PAC'!F13</f>
        <v>0</v>
      </c>
      <c r="SD9" t="str">
        <f>'Program Other PAC'!G13</f>
        <v/>
      </c>
      <c r="SE9">
        <f>'Program Other PAC'!H13</f>
        <v>0</v>
      </c>
      <c r="SF9">
        <f>'Program Other PAC'!I13</f>
        <v>0</v>
      </c>
      <c r="SG9">
        <f>'Program Other PAC'!J13</f>
        <v>0</v>
      </c>
      <c r="SH9">
        <f>'Program Other PAC'!K13</f>
        <v>0</v>
      </c>
      <c r="SI9" t="str">
        <f>'Program Other PAC'!L13</f>
        <v/>
      </c>
      <c r="SJ9">
        <f>'Program Other PAC'!M13</f>
        <v>0</v>
      </c>
      <c r="SK9">
        <f>'Program Other PAC'!N13</f>
        <v>0</v>
      </c>
      <c r="SL9">
        <f>'Program Other PAC'!O13</f>
        <v>0</v>
      </c>
      <c r="SM9">
        <f>'Program Other PAC'!P13</f>
        <v>0</v>
      </c>
      <c r="SN9" t="str">
        <f>'Program Other PAC'!Q13</f>
        <v/>
      </c>
      <c r="SO9">
        <f>'Program Other PAC'!R13</f>
        <v>0</v>
      </c>
      <c r="SP9">
        <f>'Program Other SCT'!B13</f>
        <v>7</v>
      </c>
      <c r="SQ9" t="str">
        <f>'Program Other SCT'!C13</f>
        <v>Empty</v>
      </c>
      <c r="SR9">
        <f>'Program Other SCT'!D13</f>
        <v>0</v>
      </c>
      <c r="SS9">
        <f>'Program Other SCT'!E13</f>
        <v>0</v>
      </c>
      <c r="ST9">
        <f>'Program Other SCT'!F13</f>
        <v>0</v>
      </c>
      <c r="SU9" t="str">
        <f>'Program Other SCT'!G13</f>
        <v/>
      </c>
      <c r="SV9">
        <f>'Program Other SCT'!H13</f>
        <v>0</v>
      </c>
      <c r="SW9">
        <f>'Program Other SCT'!I13</f>
        <v>0</v>
      </c>
      <c r="SX9">
        <f>'Program Other SCT'!J13</f>
        <v>0</v>
      </c>
      <c r="SY9">
        <f>'Program Other SCT'!K13</f>
        <v>0</v>
      </c>
      <c r="SZ9" t="str">
        <f>'Program Other SCT'!L13</f>
        <v/>
      </c>
      <c r="TA9">
        <f>'Program Other SCT'!M13</f>
        <v>0</v>
      </c>
      <c r="TB9">
        <f>'Program Other SCT'!N13</f>
        <v>0</v>
      </c>
      <c r="TC9">
        <f>'Program Other SCT'!O13</f>
        <v>0</v>
      </c>
      <c r="TD9">
        <f>'Program Other SCT'!P13</f>
        <v>0</v>
      </c>
      <c r="TE9" t="str">
        <f>'Program Other SCT'!Q13</f>
        <v/>
      </c>
      <c r="TF9">
        <f>'Program Other SCT'!R13</f>
        <v>0</v>
      </c>
      <c r="TG9">
        <f>'Program Other RIM'!B13</f>
        <v>7</v>
      </c>
      <c r="TH9" t="str">
        <f>'Program Other RIM'!C13</f>
        <v>Empty</v>
      </c>
      <c r="TI9">
        <f>'Program Other RIM'!D13</f>
        <v>0</v>
      </c>
      <c r="TJ9">
        <f>'Program Other RIM'!E13</f>
        <v>0</v>
      </c>
      <c r="TK9">
        <f>'Program Other RIM'!F13</f>
        <v>0</v>
      </c>
      <c r="TL9" t="str">
        <f>'Program Other RIM'!G13</f>
        <v/>
      </c>
      <c r="TM9">
        <f>'Program Other RIM'!H13</f>
        <v>0</v>
      </c>
      <c r="TN9">
        <f>'Program Other RIM'!I13</f>
        <v>0</v>
      </c>
      <c r="TO9">
        <f>'Program Other RIM'!J13</f>
        <v>0</v>
      </c>
      <c r="TP9">
        <f>'Program Other RIM'!K13</f>
        <v>0</v>
      </c>
      <c r="TQ9" t="str">
        <f>'Program Other RIM'!L13</f>
        <v/>
      </c>
      <c r="TR9">
        <f>'Program Other RIM'!M13</f>
        <v>0</v>
      </c>
      <c r="TS9">
        <f>'Program Other RIM'!N13</f>
        <v>0</v>
      </c>
      <c r="TT9">
        <f>'Program Other RIM'!O13</f>
        <v>0</v>
      </c>
      <c r="TU9">
        <f>'Program Other RIM'!P13</f>
        <v>0</v>
      </c>
      <c r="TV9" t="str">
        <f>'Program Other RIM'!Q13</f>
        <v/>
      </c>
      <c r="TW9">
        <f>'Program Other RIM'!R13</f>
        <v>0</v>
      </c>
      <c r="TX9" t="str">
        <f>'Portfolio All'!C13</f>
        <v>Cross Sectoral/Other</v>
      </c>
      <c r="TY9">
        <f>'Portfolio All'!D13</f>
        <v>0</v>
      </c>
      <c r="TZ9">
        <f>'Portfolio All'!E13</f>
        <v>0</v>
      </c>
      <c r="UA9">
        <f>'Portfolio All'!F13</f>
        <v>0</v>
      </c>
      <c r="UB9" t="str">
        <f>'Portfolio All'!G13</f>
        <v/>
      </c>
      <c r="UC9">
        <f>'Portfolio All'!H13</f>
        <v>0</v>
      </c>
      <c r="UD9">
        <f>'Portfolio All'!I13</f>
        <v>0</v>
      </c>
      <c r="UE9">
        <f>'Portfolio All'!J13</f>
        <v>0</v>
      </c>
      <c r="UF9">
        <f>'Portfolio All'!K13</f>
        <v>0</v>
      </c>
      <c r="UG9" t="str">
        <f>'Portfolio All'!L13</f>
        <v/>
      </c>
      <c r="UH9">
        <f>'Portfolio All'!M13</f>
        <v>0</v>
      </c>
      <c r="UI9">
        <f>'Portfolio All'!N13</f>
        <v>0</v>
      </c>
      <c r="UJ9">
        <f>'Portfolio All'!O13</f>
        <v>0</v>
      </c>
      <c r="UK9">
        <f>'Portfolio All'!P13</f>
        <v>0</v>
      </c>
      <c r="UL9" t="str">
        <f>'Portfolio All'!Q13</f>
        <v/>
      </c>
      <c r="UM9">
        <f>'Portfolio All'!R13</f>
        <v>0</v>
      </c>
      <c r="UN9">
        <f>'Portfolio All'!S13</f>
        <v>0</v>
      </c>
      <c r="UO9">
        <f>'Portfolio All'!T13</f>
        <v>0</v>
      </c>
      <c r="UP9">
        <f>'Portfolio All'!U13</f>
        <v>0</v>
      </c>
      <c r="UQ9" t="str">
        <f>'Portfolio All'!V13</f>
        <v/>
      </c>
      <c r="UR9">
        <f>'Portfolio All'!W13</f>
        <v>0</v>
      </c>
      <c r="US9" t="str">
        <f>'Portfolio TRC'!C13</f>
        <v>Cross Sectoral/Other</v>
      </c>
      <c r="UT9">
        <f>'Portfolio TRC'!D13</f>
        <v>0</v>
      </c>
      <c r="UU9">
        <f>'Portfolio TRC'!E13</f>
        <v>0</v>
      </c>
      <c r="UV9">
        <f>'Portfolio TRC'!F13</f>
        <v>0</v>
      </c>
      <c r="UW9" t="str">
        <f>'Portfolio TRC'!G13</f>
        <v/>
      </c>
      <c r="UX9">
        <f>'Portfolio TRC'!H13</f>
        <v>0</v>
      </c>
      <c r="UY9" t="str">
        <f>'Portfolio PAC'!C13</f>
        <v>Cross Sectoral/Other</v>
      </c>
      <c r="UZ9">
        <f>'Portfolio PAC'!D13</f>
        <v>0</v>
      </c>
      <c r="VA9">
        <f>'Portfolio PAC'!E13</f>
        <v>0</v>
      </c>
      <c r="VB9">
        <f>'Portfolio PAC'!F13</f>
        <v>0</v>
      </c>
      <c r="VC9" t="str">
        <f>'Portfolio PAC'!G13</f>
        <v/>
      </c>
      <c r="VD9">
        <f>'Portfolio PAC'!H13</f>
        <v>0</v>
      </c>
      <c r="VE9" t="str">
        <f>'Portfolio SCT'!C13</f>
        <v>Cross Sectoral/Other</v>
      </c>
      <c r="VF9">
        <f>'Portfolio SCT'!D13</f>
        <v>0</v>
      </c>
      <c r="VG9">
        <f>'Portfolio SCT'!E13</f>
        <v>0</v>
      </c>
      <c r="VH9">
        <f>'Portfolio SCT'!F13</f>
        <v>0</v>
      </c>
      <c r="VI9" t="str">
        <f>'Portfolio SCT'!G13</f>
        <v/>
      </c>
      <c r="VJ9">
        <f>'Portfolio SCT'!H13</f>
        <v>0</v>
      </c>
      <c r="VK9" t="str">
        <f>'Portfolio RIM'!C13</f>
        <v>CHP</v>
      </c>
      <c r="VL9">
        <f>'Portfolio RIM'!D13</f>
        <v>0</v>
      </c>
      <c r="VM9">
        <f>'Portfolio RIM'!E13</f>
        <v>0</v>
      </c>
      <c r="VN9">
        <f>'Portfolio RIM'!F13</f>
        <v>0</v>
      </c>
      <c r="VO9" t="str">
        <f>'Portfolio RIM'!G13</f>
        <v/>
      </c>
      <c r="VP9">
        <f>'Portfolio RIM'!H13</f>
        <v>0</v>
      </c>
      <c r="VQ9" t="str">
        <f>'Portfolio TRC PAC'!C13</f>
        <v>Cross Sectoral/Other</v>
      </c>
      <c r="VR9">
        <f>'Portfolio TRC PAC'!D13</f>
        <v>0</v>
      </c>
      <c r="VS9">
        <f>'Portfolio TRC PAC'!E13</f>
        <v>0</v>
      </c>
      <c r="VT9">
        <f>'Portfolio TRC PAC'!F13</f>
        <v>0</v>
      </c>
      <c r="VU9" t="str">
        <f>'Portfolio TRC PAC'!G13</f>
        <v/>
      </c>
      <c r="VV9">
        <f>'Portfolio TRC PAC'!H13</f>
        <v>0</v>
      </c>
      <c r="VW9">
        <f>'Portfolio TRC PAC'!I13</f>
        <v>0</v>
      </c>
      <c r="VX9">
        <f>'Portfolio TRC PAC'!J13</f>
        <v>0</v>
      </c>
      <c r="VY9">
        <f>'Portfolio TRC PAC'!K13</f>
        <v>0</v>
      </c>
      <c r="VZ9" t="str">
        <f>'Portfolio TRC PAC'!L13</f>
        <v/>
      </c>
      <c r="WA9">
        <f>'Portfolio TRC PAC'!M13</f>
        <v>0</v>
      </c>
      <c r="WB9" t="str">
        <f>'Portfolio TRC SCT'!C13</f>
        <v>Cross Sectoral/Other</v>
      </c>
      <c r="WC9">
        <f>'Portfolio TRC SCT'!D13</f>
        <v>0</v>
      </c>
      <c r="WD9">
        <f>'Portfolio TRC SCT'!E13</f>
        <v>0</v>
      </c>
      <c r="WE9">
        <f>'Portfolio TRC SCT'!F13</f>
        <v>0</v>
      </c>
      <c r="WF9" t="str">
        <f>'Portfolio TRC SCT'!G13</f>
        <v/>
      </c>
      <c r="WG9">
        <f>'Portfolio TRC SCT'!H13</f>
        <v>0</v>
      </c>
      <c r="WH9">
        <f>'Portfolio TRC SCT'!I13</f>
        <v>0</v>
      </c>
      <c r="WI9">
        <f>'Portfolio TRC SCT'!J13</f>
        <v>0</v>
      </c>
      <c r="WJ9">
        <f>'Portfolio TRC SCT'!K13</f>
        <v>0</v>
      </c>
      <c r="WK9" t="str">
        <f>'Portfolio TRC SCT'!L13</f>
        <v/>
      </c>
      <c r="WL9">
        <f>'Portfolio TRC SCT'!M13</f>
        <v>0</v>
      </c>
      <c r="WM9" t="str">
        <f>'Portfolio TRC RIM'!C13</f>
        <v>Cross Sectoral/Other</v>
      </c>
      <c r="WN9">
        <f>'Portfolio TRC RIM'!D13</f>
        <v>0</v>
      </c>
      <c r="WO9">
        <f>'Portfolio TRC RIM'!E13</f>
        <v>0</v>
      </c>
      <c r="WP9">
        <f>'Portfolio TRC RIM'!F13</f>
        <v>0</v>
      </c>
      <c r="WQ9" t="str">
        <f>'Portfolio TRC RIM'!G13</f>
        <v/>
      </c>
      <c r="WR9">
        <f>'Portfolio TRC RIM'!H13</f>
        <v>0</v>
      </c>
      <c r="WS9" t="str">
        <f>'Portfolio PAC SCT'!C13</f>
        <v>Cross Sectoral/Other</v>
      </c>
      <c r="WT9">
        <f>'Portfolio PAC SCT'!D13</f>
        <v>0</v>
      </c>
      <c r="WU9">
        <f>'Portfolio PAC SCT'!E13</f>
        <v>0</v>
      </c>
      <c r="WV9">
        <f>'Portfolio PAC SCT'!F13</f>
        <v>0</v>
      </c>
      <c r="WW9" t="str">
        <f>'Portfolio PAC SCT'!G13</f>
        <v/>
      </c>
      <c r="WX9">
        <f>'Portfolio PAC SCT'!H13</f>
        <v>0</v>
      </c>
      <c r="WY9">
        <f>'Portfolio PAC SCT'!I13</f>
        <v>0</v>
      </c>
      <c r="WZ9">
        <f>'Portfolio PAC SCT'!J13</f>
        <v>0</v>
      </c>
      <c r="XA9">
        <f>'Portfolio PAC SCT'!K13</f>
        <v>0</v>
      </c>
      <c r="XB9" t="str">
        <f>'Portfolio PAC SCT'!L13</f>
        <v/>
      </c>
      <c r="XC9">
        <f>'Portfolio PAC SCT'!M13</f>
        <v>0</v>
      </c>
      <c r="XD9" t="str">
        <f>'Portfolio PAC RIM'!C13</f>
        <v>Cross Sectoral/Other</v>
      </c>
      <c r="XE9">
        <f>'Portfolio PAC RIM'!D13</f>
        <v>0</v>
      </c>
      <c r="XF9">
        <f>'Portfolio PAC RIM'!E13</f>
        <v>0</v>
      </c>
      <c r="XG9">
        <f>'Portfolio PAC RIM'!F13</f>
        <v>0</v>
      </c>
      <c r="XH9" t="str">
        <f>'Portfolio PAC RIM'!G13</f>
        <v/>
      </c>
      <c r="XI9">
        <f>'Portfolio PAC RIM'!H13</f>
        <v>0</v>
      </c>
      <c r="XJ9">
        <f>'Portfolio PAC RIM'!I13</f>
        <v>0</v>
      </c>
      <c r="XK9">
        <f>'Portfolio PAC RIM'!J13</f>
        <v>0</v>
      </c>
      <c r="XL9">
        <f>'Portfolio PAC RIM'!K13</f>
        <v>0</v>
      </c>
      <c r="XM9" t="str">
        <f>'Portfolio PAC RIM'!L13</f>
        <v/>
      </c>
      <c r="XN9">
        <f>'Portfolio PAC RIM'!M13</f>
        <v>0</v>
      </c>
      <c r="XO9" t="str">
        <f>'Portfolio SCT RIM'!C13</f>
        <v>Cross Sectoral/Other</v>
      </c>
      <c r="XP9">
        <f>'Portfolio SCT RIM'!D13</f>
        <v>0</v>
      </c>
      <c r="XQ9">
        <f>'Portfolio SCT RIM'!E13</f>
        <v>0</v>
      </c>
      <c r="XR9">
        <f>'Portfolio SCT RIM'!F13</f>
        <v>0</v>
      </c>
      <c r="XS9" t="str">
        <f>'Portfolio SCT RIM'!G13</f>
        <v/>
      </c>
      <c r="XT9">
        <f>'Portfolio SCT RIM'!H13</f>
        <v>0</v>
      </c>
      <c r="XU9">
        <f>'Portfolio SCT RIM'!I13</f>
        <v>0</v>
      </c>
      <c r="XV9">
        <f>'Portfolio SCT RIM'!J13</f>
        <v>0</v>
      </c>
      <c r="XW9">
        <f>'Portfolio SCT RIM'!K13</f>
        <v>0</v>
      </c>
      <c r="XX9" t="str">
        <f>'Portfolio SCT RIM'!L13</f>
        <v/>
      </c>
      <c r="XY9">
        <f>'Portfolio SCT RIM'!M13</f>
        <v>0</v>
      </c>
      <c r="XZ9" t="str">
        <f>'Portfolio Other TRC'!C13</f>
        <v>Cross Sectoral/Other</v>
      </c>
      <c r="YA9">
        <f>'Portfolio Other TRC'!D13</f>
        <v>0</v>
      </c>
      <c r="YB9">
        <f>'Portfolio Other TRC'!E13</f>
        <v>0</v>
      </c>
      <c r="YC9">
        <f>'Portfolio Other TRC'!F13</f>
        <v>0</v>
      </c>
      <c r="YD9" t="str">
        <f>'Portfolio Other TRC'!G13</f>
        <v/>
      </c>
      <c r="YE9">
        <f>'Portfolio Other TRC'!H13</f>
        <v>0</v>
      </c>
      <c r="YF9">
        <f>'Portfolio Other TRC'!I13</f>
        <v>0</v>
      </c>
      <c r="YG9">
        <f>'Portfolio Other TRC'!J13</f>
        <v>0</v>
      </c>
      <c r="YH9">
        <f>'Portfolio Other TRC'!K13</f>
        <v>0</v>
      </c>
      <c r="YI9" t="str">
        <f>'Portfolio Other TRC'!L13</f>
        <v/>
      </c>
      <c r="YJ9">
        <f>'Portfolio Other TRC'!M13</f>
        <v>0</v>
      </c>
      <c r="YK9">
        <f>'Portfolio Other TRC'!N13</f>
        <v>0</v>
      </c>
      <c r="YL9">
        <f>'Portfolio Other TRC'!O13</f>
        <v>0</v>
      </c>
      <c r="YM9">
        <f>'Portfolio Other TRC'!P13</f>
        <v>0</v>
      </c>
      <c r="YN9" t="str">
        <f>'Portfolio Other TRC'!Q13</f>
        <v/>
      </c>
      <c r="YO9">
        <f>'Portfolio Other TRC'!R13</f>
        <v>0</v>
      </c>
      <c r="YP9" t="str">
        <f>'Portfolio Other SCT'!C13</f>
        <v>Cross Sectoral/Other</v>
      </c>
      <c r="YQ9">
        <f>'Portfolio Other SCT'!D13</f>
        <v>0</v>
      </c>
      <c r="YR9">
        <f>'Portfolio Other SCT'!E13</f>
        <v>0</v>
      </c>
      <c r="YS9">
        <f>'Portfolio Other SCT'!F13</f>
        <v>0</v>
      </c>
      <c r="YT9" t="str">
        <f>'Portfolio Other SCT'!G13</f>
        <v/>
      </c>
      <c r="YU9">
        <f>'Portfolio Other SCT'!H13</f>
        <v>0</v>
      </c>
      <c r="YV9">
        <f>'Portfolio Other SCT'!I13</f>
        <v>0</v>
      </c>
      <c r="YW9">
        <f>'Portfolio Other SCT'!J13</f>
        <v>0</v>
      </c>
      <c r="YX9">
        <f>'Portfolio Other SCT'!K13</f>
        <v>0</v>
      </c>
      <c r="YY9" t="str">
        <f>'Portfolio Other SCT'!L13</f>
        <v/>
      </c>
      <c r="YZ9">
        <f>'Portfolio Other SCT'!M13</f>
        <v>0</v>
      </c>
      <c r="ZA9">
        <f>'Portfolio Other SCT'!N13</f>
        <v>0</v>
      </c>
      <c r="ZB9">
        <f>'Portfolio Other SCT'!O13</f>
        <v>0</v>
      </c>
      <c r="ZC9">
        <f>'Portfolio Other SCT'!P13</f>
        <v>0</v>
      </c>
      <c r="ZD9" t="str">
        <f>'Portfolio Other SCT'!Q13</f>
        <v/>
      </c>
      <c r="ZE9">
        <f>'Portfolio Other SCT'!R13</f>
        <v>0</v>
      </c>
      <c r="ZF9" t="str">
        <f>'Portfolio Other PAC'!C13</f>
        <v>Cross Sectoral/Other</v>
      </c>
      <c r="ZG9">
        <f>'Portfolio Other PAC'!D13</f>
        <v>0</v>
      </c>
      <c r="ZH9">
        <f>'Portfolio Other PAC'!E13</f>
        <v>0</v>
      </c>
      <c r="ZI9">
        <f>'Portfolio Other PAC'!F13</f>
        <v>0</v>
      </c>
      <c r="ZJ9" t="str">
        <f>'Portfolio Other PAC'!G13</f>
        <v/>
      </c>
      <c r="ZK9">
        <f>'Portfolio Other PAC'!H13</f>
        <v>0</v>
      </c>
      <c r="ZL9">
        <f>'Portfolio Other PAC'!I13</f>
        <v>0</v>
      </c>
      <c r="ZM9">
        <f>'Portfolio Other PAC'!J13</f>
        <v>0</v>
      </c>
      <c r="ZN9">
        <f>'Portfolio Other PAC'!K13</f>
        <v>0</v>
      </c>
      <c r="ZO9" t="str">
        <f>'Portfolio Other PAC'!L13</f>
        <v/>
      </c>
      <c r="ZP9">
        <f>'Portfolio Other PAC'!M13</f>
        <v>0</v>
      </c>
      <c r="ZQ9">
        <f>'Portfolio Other PAC'!N13</f>
        <v>0</v>
      </c>
      <c r="ZR9">
        <f>'Portfolio Other PAC'!O13</f>
        <v>0</v>
      </c>
      <c r="ZS9">
        <f>'Portfolio Other PAC'!P13</f>
        <v>0</v>
      </c>
      <c r="ZT9" t="str">
        <f>'Portfolio Other PAC'!Q13</f>
        <v/>
      </c>
      <c r="ZU9">
        <f>'Portfolio Other PAC'!R13</f>
        <v>0</v>
      </c>
      <c r="ZV9" t="str">
        <f>'Portfolio Other RIM'!C13</f>
        <v>Cross Sectoral/Other</v>
      </c>
      <c r="ZW9">
        <f>'Portfolio Other RIM'!D13</f>
        <v>0</v>
      </c>
      <c r="ZX9">
        <f>'Portfolio Other RIM'!E13</f>
        <v>0</v>
      </c>
      <c r="ZY9">
        <f>'Portfolio Other RIM'!F13</f>
        <v>0</v>
      </c>
      <c r="ZZ9" t="str">
        <f>'Portfolio Other RIM'!G13</f>
        <v/>
      </c>
      <c r="AAA9">
        <f>'Portfolio Other RIM'!H13</f>
        <v>0</v>
      </c>
      <c r="AAB9">
        <f>'Portfolio Other RIM'!I13</f>
        <v>0</v>
      </c>
      <c r="AAC9">
        <f>'Portfolio Other RIM'!J13</f>
        <v>0</v>
      </c>
      <c r="AAD9">
        <f>'Portfolio Other RIM'!K13</f>
        <v>0</v>
      </c>
      <c r="AAE9" t="str">
        <f>'Portfolio Other RIM'!L13</f>
        <v/>
      </c>
      <c r="AAF9">
        <f>'Portfolio Other RIM'!M13</f>
        <v>0</v>
      </c>
      <c r="AAG9">
        <f>'Portfolio Other RIM'!N13</f>
        <v>0</v>
      </c>
      <c r="AAH9">
        <f>'Portfolio Other RIM'!O13</f>
        <v>0</v>
      </c>
      <c r="AAI9">
        <f>'Portfolio Other RIM'!P13</f>
        <v>0</v>
      </c>
      <c r="AAJ9" t="str">
        <f>'Portfolio Other RIM'!Q13</f>
        <v/>
      </c>
      <c r="AAK9">
        <f>'Portfolio Other RIM'!R13</f>
        <v>0</v>
      </c>
      <c r="AAP9" t="str">
        <f>'Key Assumptions'!C25</f>
        <v>Unitary adder for societal benefits</v>
      </c>
      <c r="AAQ9">
        <f>'Key Assumptions'!D25</f>
        <v>0</v>
      </c>
      <c r="AAR9">
        <f>'Key Assumptions'!E25</f>
        <v>0</v>
      </c>
      <c r="AAS9">
        <f>'Key Assumptions'!F25</f>
        <v>0</v>
      </c>
    </row>
    <row r="10" spans="1:763">
      <c r="J10" s="1080" t="s">
        <v>313</v>
      </c>
      <c r="K10" s="1081" t="s">
        <v>61</v>
      </c>
      <c r="L10" s="1080">
        <f>'Main Menu'!AY29</f>
        <v>1</v>
      </c>
      <c r="M10" s="1080">
        <f t="shared" si="0"/>
        <v>1</v>
      </c>
      <c r="N10" s="1079"/>
      <c r="O10" s="1051"/>
      <c r="P10" s="1051">
        <f>'Program Descriptions'!B12</f>
        <v>8</v>
      </c>
      <c r="Q10" s="1051" t="str">
        <f>'Program Descriptions'!C12</f>
        <v>Empty</v>
      </c>
      <c r="R10" s="1051">
        <f>'Program Descriptions'!D12</f>
        <v>0</v>
      </c>
      <c r="S10" s="1051">
        <f>'Program Descriptions'!E12</f>
        <v>0</v>
      </c>
      <c r="T10" s="1051">
        <f>'Program Descriptions'!F12</f>
        <v>0</v>
      </c>
      <c r="U10" s="1051">
        <f>'Program Descriptions'!G12</f>
        <v>0</v>
      </c>
      <c r="V10" s="1051" t="str">
        <f>'Program Descriptions'!H12</f>
        <v>-</v>
      </c>
      <c r="W10" s="1051">
        <f>'Program Descriptions'!I12</f>
        <v>0</v>
      </c>
      <c r="X10" s="1051">
        <f>'Program Narrative'!B12</f>
        <v>8</v>
      </c>
      <c r="Y10" s="1051" t="str">
        <f>'Program Narrative'!C12</f>
        <v>Empty</v>
      </c>
      <c r="Z10" s="1051" t="str">
        <f>'Program Narrative'!D12</f>
        <v>X</v>
      </c>
      <c r="AA10" s="1051">
        <f>'Program Narrative'!E12</f>
        <v>0</v>
      </c>
      <c r="AB10" s="1051">
        <f>'Prior Years'!B12</f>
        <v>8</v>
      </c>
      <c r="AC10" s="1051" t="str">
        <f>'Prior Years'!C12</f>
        <v>Empty</v>
      </c>
      <c r="AD10" s="1051">
        <f>'Prior Years'!D12</f>
        <v>0</v>
      </c>
      <c r="AE10" s="1051">
        <f>'Prior Years'!E12</f>
        <v>0</v>
      </c>
      <c r="AF10" s="1051">
        <f>'Prior Years'!F12</f>
        <v>0</v>
      </c>
      <c r="AG10" s="1051">
        <f>'Prior Years'!G12</f>
        <v>0</v>
      </c>
      <c r="AH10" s="1051">
        <f>'Prior Years'!H12</f>
        <v>0</v>
      </c>
      <c r="AI10" s="1051">
        <f>'Prior Years'!B47</f>
        <v>8</v>
      </c>
      <c r="AJ10" s="1051" t="str">
        <f>'Prior Years'!C47</f>
        <v>Empty</v>
      </c>
      <c r="AK10" s="1051">
        <f>'Prior Years'!D47</f>
        <v>0</v>
      </c>
      <c r="AL10" s="1051">
        <f>'Prior Years'!E47</f>
        <v>0</v>
      </c>
      <c r="AM10" s="1051">
        <f>'Prior Years'!F47</f>
        <v>0</v>
      </c>
      <c r="AN10" s="1051">
        <f>'Prior Years'!G47</f>
        <v>0</v>
      </c>
      <c r="AO10" s="1051">
        <f>'Prior Years'!H47</f>
        <v>0</v>
      </c>
      <c r="AP10" s="1051">
        <f>'Prior Years'!I47</f>
        <v>0</v>
      </c>
      <c r="AQ10" s="1051">
        <f>'Prior Years'!J47</f>
        <v>0</v>
      </c>
      <c r="AR10" s="1051">
        <f>'Prior Years'!K47</f>
        <v>0</v>
      </c>
      <c r="AS10" s="1051">
        <f>'Prior Years'!L47</f>
        <v>0</v>
      </c>
      <c r="AT10" s="1051">
        <f>'Prior Years'!M47</f>
        <v>0</v>
      </c>
      <c r="AU10" s="1051">
        <f>'Prior Years'!N47</f>
        <v>0</v>
      </c>
      <c r="AV10" s="1051">
        <f>'Prior Years'!O47</f>
        <v>0</v>
      </c>
      <c r="AW10" s="1051">
        <f>'Prior Years'!B82</f>
        <v>8</v>
      </c>
      <c r="AX10" s="1051" t="str">
        <f>'Prior Years'!C82</f>
        <v>Empty</v>
      </c>
      <c r="AY10" s="1051">
        <f>'Prior Years'!D82</f>
        <v>0</v>
      </c>
      <c r="AZ10" s="1051">
        <f>'Prior Years'!E82</f>
        <v>0</v>
      </c>
      <c r="BA10" s="1051">
        <f>'Prior Years'!F82</f>
        <v>0</v>
      </c>
      <c r="BB10" s="1051">
        <f>'Prior Years'!G82</f>
        <v>0</v>
      </c>
      <c r="BC10" s="1051">
        <f>'Prior Years'!H82</f>
        <v>0</v>
      </c>
      <c r="BD10" s="1051">
        <f>'Prior Years'!I82</f>
        <v>0</v>
      </c>
      <c r="BE10" s="1051">
        <f>'Prior Years'!J82</f>
        <v>0</v>
      </c>
      <c r="BF10" s="1051">
        <f>'Prior Years'!K82</f>
        <v>0</v>
      </c>
      <c r="BG10" s="1051">
        <f>'Prior Years'!L82</f>
        <v>0</v>
      </c>
      <c r="BH10" s="1051">
        <f>'Prior Years'!M82</f>
        <v>0</v>
      </c>
      <c r="BI10" s="1051">
        <f>'Prior Years'!N82</f>
        <v>0</v>
      </c>
      <c r="BJ10" s="1051">
        <f>'Prior Years'!O82</f>
        <v>0</v>
      </c>
      <c r="BK10" s="1051">
        <f>'Prior Years'!B117</f>
        <v>8</v>
      </c>
      <c r="BL10" s="1051" t="str">
        <f>'Prior Years'!C117</f>
        <v>Empty</v>
      </c>
      <c r="BM10" s="1051">
        <f>'Prior Years'!D117</f>
        <v>0</v>
      </c>
      <c r="BN10" s="1051">
        <f>'Prior Years'!E117</f>
        <v>0</v>
      </c>
      <c r="BO10" s="1051">
        <f>'Prior Years'!F117</f>
        <v>0</v>
      </c>
      <c r="BP10" s="1051">
        <f>'Prior Years'!G117</f>
        <v>0</v>
      </c>
      <c r="BQ10" s="1051">
        <f>'Prior Years'!H117</f>
        <v>0</v>
      </c>
      <c r="BR10" s="1051">
        <f>'Prior Years'!I117</f>
        <v>0</v>
      </c>
      <c r="BS10" s="1051">
        <f>'Prior Years'!J117</f>
        <v>0</v>
      </c>
      <c r="BT10" s="1051">
        <f>'Prior Years'!K117</f>
        <v>0</v>
      </c>
      <c r="BU10" s="1051">
        <f>'Prior Years'!L117</f>
        <v>0</v>
      </c>
      <c r="BV10" s="1051">
        <f>'Prior Years'!M117</f>
        <v>0</v>
      </c>
      <c r="BW10" s="1051">
        <f>'Prior Years'!N117</f>
        <v>0</v>
      </c>
      <c r="BX10" s="1051">
        <f>'Prior Years'!O117</f>
        <v>0</v>
      </c>
      <c r="BY10" s="1051"/>
      <c r="BZ10" s="1051"/>
      <c r="CA10" s="1051"/>
      <c r="CB10" s="1051"/>
      <c r="CC10" s="1051"/>
      <c r="CD10" s="1051"/>
      <c r="CE10" s="1051"/>
      <c r="CF10" s="1051"/>
      <c r="CG10" s="1051"/>
      <c r="CH10" s="1051"/>
      <c r="CI10" s="1051"/>
      <c r="CJ10" s="1051"/>
      <c r="CK10" s="1051"/>
      <c r="CL10" s="1051"/>
      <c r="CM10" s="1051"/>
      <c r="CN10" s="1051"/>
      <c r="CO10" s="1051"/>
      <c r="CP10" s="1051"/>
      <c r="CQ10" s="1051"/>
      <c r="CR10">
        <f>Budgets!B13</f>
        <v>8</v>
      </c>
      <c r="CS10" t="str">
        <f>Budgets!C13</f>
        <v>Empty</v>
      </c>
      <c r="CT10">
        <f>Budgets!D13</f>
        <v>0</v>
      </c>
      <c r="CU10">
        <f>Budgets!E13</f>
        <v>0</v>
      </c>
      <c r="CV10">
        <f>Budgets!F13</f>
        <v>0</v>
      </c>
      <c r="CW10">
        <f>Budgets!G13</f>
        <v>0</v>
      </c>
      <c r="CX10">
        <f>Budgets!H13</f>
        <v>0</v>
      </c>
      <c r="CY10">
        <f>Budgets!I13</f>
        <v>0</v>
      </c>
      <c r="CZ10">
        <f>Budgets!J13</f>
        <v>0</v>
      </c>
      <c r="DA10">
        <f>Budgets!K13</f>
        <v>0</v>
      </c>
      <c r="DB10">
        <f>Budgets!L13</f>
        <v>0</v>
      </c>
      <c r="DC10">
        <f>Budgets!M13</f>
        <v>0</v>
      </c>
      <c r="DD10">
        <f>Budgets!N13</f>
        <v>0</v>
      </c>
      <c r="DE10">
        <f>Budgets!O13</f>
        <v>0</v>
      </c>
      <c r="DF10">
        <f>Budgets!P13</f>
        <v>0</v>
      </c>
      <c r="DG10">
        <f>Budgets!Q13</f>
        <v>0</v>
      </c>
      <c r="DH10">
        <f>Budgets!R13</f>
        <v>0</v>
      </c>
      <c r="DI10">
        <f>Budgets!S13</f>
        <v>0</v>
      </c>
      <c r="DJ10">
        <f>'Rec1'!C11</f>
        <v>8</v>
      </c>
      <c r="DK10" t="str">
        <f>'Rec1'!D11</f>
        <v>Empty</v>
      </c>
      <c r="DL10">
        <f>'Rec1'!E11</f>
        <v>0</v>
      </c>
      <c r="DM10">
        <f>'Rec1'!F11</f>
        <v>0</v>
      </c>
      <c r="DN10">
        <f>'Rec1'!G11</f>
        <v>0</v>
      </c>
      <c r="DO10" t="str">
        <f>'Rec1'!H11</f>
        <v>-</v>
      </c>
      <c r="DP10">
        <f>'Rec1'!I11</f>
        <v>0</v>
      </c>
      <c r="DQ10">
        <f>'Planned Savings'!B15</f>
        <v>8</v>
      </c>
      <c r="DR10" t="str">
        <f>'Planned Savings'!C15</f>
        <v>Empty</v>
      </c>
      <c r="DS10">
        <f>'Planned Savings'!D15</f>
        <v>0</v>
      </c>
      <c r="DT10">
        <f>'Planned Savings'!E15</f>
        <v>0</v>
      </c>
      <c r="DU10">
        <f>'Planned Savings'!F15</f>
        <v>0</v>
      </c>
      <c r="DV10">
        <f>'Planned Savings'!H15</f>
        <v>0</v>
      </c>
      <c r="DW10">
        <f>'Planned Savings'!I15</f>
        <v>0</v>
      </c>
      <c r="DX10">
        <f>'Planned Savings'!J15</f>
        <v>0</v>
      </c>
      <c r="DY10" t="str">
        <f>'Planned Savings'!L15</f>
        <v/>
      </c>
      <c r="DZ10">
        <f>'Planned Savings'!N15</f>
        <v>0</v>
      </c>
      <c r="EA10" t="str">
        <f>'Planned Savings'!O15</f>
        <v/>
      </c>
      <c r="EB10" t="str">
        <f>'Planned Savings'!P15</f>
        <v/>
      </c>
      <c r="EC10">
        <f>'Planned Savings'!R15</f>
        <v>0</v>
      </c>
      <c r="ED10">
        <f>'Planned Savings'!T15</f>
        <v>0</v>
      </c>
      <c r="EE10">
        <f>'Planned Savings'!U15</f>
        <v>0</v>
      </c>
      <c r="EF10">
        <f>'Planned Savings'!V15</f>
        <v>0</v>
      </c>
      <c r="EG10">
        <f>'Planned Savings - No IE'!B15</f>
        <v>8</v>
      </c>
      <c r="EH10" t="str">
        <f>'Planned Savings - No IE'!C15</f>
        <v>Empty</v>
      </c>
      <c r="EI10">
        <f>'Planned Savings - No IE'!D15</f>
        <v>0</v>
      </c>
      <c r="EJ10">
        <f>'Planned Savings - No IE'!E15</f>
        <v>0</v>
      </c>
      <c r="EK10">
        <f>'Planned Savings - No IE'!F15</f>
        <v>0</v>
      </c>
      <c r="EL10" t="str">
        <f>'Planned Savings - No IE'!H15</f>
        <v/>
      </c>
      <c r="EM10">
        <f>'Planned Savings - No IE'!J15</f>
        <v>0</v>
      </c>
      <c r="EN10">
        <f>'Planned Savings - No IE'!K15</f>
        <v>0</v>
      </c>
      <c r="EO10">
        <f>'Planned Savings - No IE'!L15</f>
        <v>0</v>
      </c>
      <c r="EP10">
        <f>'Planned Savings - No IE'!N15</f>
        <v>0</v>
      </c>
      <c r="EQ10">
        <f>'Planned Savings - No IE'!P15</f>
        <v>0</v>
      </c>
      <c r="ER10">
        <f>'Planned Savings - No IE'!Q15</f>
        <v>0</v>
      </c>
      <c r="ES10">
        <f>'Planned Savings - No IE'!R15</f>
        <v>0</v>
      </c>
      <c r="ET10">
        <f>'Planned Savings - No NTG'!B15</f>
        <v>8</v>
      </c>
      <c r="EU10" t="str">
        <f>'Planned Savings - No NTG'!C15</f>
        <v>Empty</v>
      </c>
      <c r="EV10">
        <f>'Planned Savings - No NTG'!D15</f>
        <v>0</v>
      </c>
      <c r="EW10">
        <f>'Planned Savings - No NTG'!E15</f>
        <v>0</v>
      </c>
      <c r="EX10">
        <f>'Planned Savings - No NTG'!F15</f>
        <v>0</v>
      </c>
      <c r="EY10">
        <f>'Planned Savings - No NTG'!H15</f>
        <v>0</v>
      </c>
      <c r="EZ10">
        <f>'Planned Savings - No NTG'!I15</f>
        <v>0</v>
      </c>
      <c r="FA10">
        <f>'Planned Savings - No NTG'!J15</f>
        <v>0</v>
      </c>
      <c r="FB10">
        <f>'Planned Savings - No NTG'!L15</f>
        <v>0</v>
      </c>
      <c r="FC10">
        <f>'Planned Savings - No NTG'!N15</f>
        <v>0</v>
      </c>
      <c r="FD10">
        <f>'Planned Savings - No NTG'!O15</f>
        <v>0</v>
      </c>
      <c r="FE10">
        <f>'Planned Savings - No NTG'!P15</f>
        <v>0</v>
      </c>
      <c r="FF10">
        <f>'Planned Savings - No IE No NTG'!B15</f>
        <v>8</v>
      </c>
      <c r="FG10" t="str">
        <f>'Planned Savings - No IE No NTG'!C15</f>
        <v>Empty</v>
      </c>
      <c r="FH10">
        <f>'Planned Savings - No IE No NTG'!D15</f>
        <v>0</v>
      </c>
      <c r="FI10">
        <f>'Planned Savings - No IE No NTG'!E15</f>
        <v>0</v>
      </c>
      <c r="FJ10">
        <f>'Planned Savings - No IE No NTG'!F15</f>
        <v>0</v>
      </c>
      <c r="FK10">
        <f>'Planned Savings - No IE No NTG'!H15</f>
        <v>0</v>
      </c>
      <c r="FL10">
        <f>'Planned Savings - No IE No NTG'!J15</f>
        <v>0</v>
      </c>
      <c r="FM10">
        <f>'Planned Savings - No IE No NTG'!K15</f>
        <v>0</v>
      </c>
      <c r="FN10">
        <f>'Planned Savings - No IE No NTG'!L15</f>
        <v>0</v>
      </c>
      <c r="FO10">
        <f>'Rec2'!D13</f>
        <v>8</v>
      </c>
      <c r="FP10" t="str">
        <f>'Rec2'!E13</f>
        <v>Empty</v>
      </c>
      <c r="FQ10">
        <f>'Rec2'!F13</f>
        <v>0</v>
      </c>
      <c r="FR10">
        <f>'Rec2'!G13</f>
        <v>0</v>
      </c>
      <c r="FS10">
        <f>'Rec2'!H13</f>
        <v>0</v>
      </c>
      <c r="FT10" t="str">
        <f>'Rec2'!I13</f>
        <v>-</v>
      </c>
      <c r="FU10">
        <f>'Rec2'!J13</f>
        <v>0</v>
      </c>
      <c r="FV10">
        <f>'Rec2'!K13</f>
        <v>0</v>
      </c>
      <c r="FW10">
        <f>'Rec2'!L13</f>
        <v>0</v>
      </c>
      <c r="FX10" t="str">
        <f>'Rec2'!M13</f>
        <v>-</v>
      </c>
      <c r="FY10">
        <f>'Rec2'!N13</f>
        <v>0</v>
      </c>
      <c r="FZ10">
        <f>'Rec2'!O13</f>
        <v>0</v>
      </c>
      <c r="GA10">
        <f>'Rec2'!P13</f>
        <v>0</v>
      </c>
      <c r="GB10" t="str">
        <f>'Rec2'!Q13</f>
        <v>-</v>
      </c>
      <c r="GC10">
        <f>'Rec2'!R13</f>
        <v>0</v>
      </c>
      <c r="GD10">
        <f>'Rec2'!S13</f>
        <v>0</v>
      </c>
      <c r="GE10">
        <f>'Rec2'!T13</f>
        <v>0</v>
      </c>
      <c r="GF10" t="str">
        <f>'Rec2'!U13</f>
        <v>-</v>
      </c>
      <c r="GG10">
        <f>'Rec2'!V13</f>
        <v>0</v>
      </c>
      <c r="GI10">
        <f>'Planned NTG'!B13</f>
        <v>8</v>
      </c>
      <c r="GJ10" t="str">
        <f>'Planned NTG'!C13</f>
        <v>Empty</v>
      </c>
      <c r="GK10">
        <f>'Planned NTG'!D13</f>
        <v>0</v>
      </c>
      <c r="GL10">
        <f>'Planned NTG'!F13</f>
        <v>0</v>
      </c>
      <c r="GM10" t="str">
        <f>'Planned NTG'!H13</f>
        <v/>
      </c>
      <c r="GN10">
        <f>'Planned NTG'!J13</f>
        <v>0</v>
      </c>
      <c r="GO10">
        <f>'Planned NTG'!K13</f>
        <v>0</v>
      </c>
      <c r="GP10">
        <f>'Planned NTG'!F45</f>
        <v>0</v>
      </c>
      <c r="GQ10">
        <f>'Actual Expenses'!B12</f>
        <v>0</v>
      </c>
      <c r="GR10" t="str">
        <f>'Actual Expenses'!C12</f>
        <v>Program Administrator</v>
      </c>
      <c r="GS10">
        <f>'Actual Expenses'!D12</f>
        <v>22000</v>
      </c>
      <c r="GT10">
        <f>'Actual Expenses'!E12</f>
        <v>2800</v>
      </c>
      <c r="GU10">
        <f>'Actual Expenses'!F12</f>
        <v>0</v>
      </c>
      <c r="GV10">
        <f>'Actual Expenses'!G12</f>
        <v>24800</v>
      </c>
      <c r="GW10">
        <f>'Actual Expenses'!H12</f>
        <v>8000</v>
      </c>
      <c r="GX10">
        <f>'Actual Expenses'!I12</f>
        <v>5000</v>
      </c>
      <c r="GY10">
        <f>'Actual Expenses'!J12</f>
        <v>800</v>
      </c>
      <c r="GZ10">
        <f>'Actual Expenses'!K12</f>
        <v>6000</v>
      </c>
      <c r="HA10">
        <f>'Actual Expenses'!L12</f>
        <v>19800</v>
      </c>
      <c r="HB10">
        <f>'Actual Expenses'!M12</f>
        <v>4800</v>
      </c>
      <c r="HC10">
        <f>'Actual Expenses'!N12</f>
        <v>7000</v>
      </c>
      <c r="HD10">
        <f>'Actual Expenses'!O12</f>
        <v>30000</v>
      </c>
      <c r="HE10">
        <f>'Actual Expenses'!P12</f>
        <v>20000</v>
      </c>
      <c r="HF10">
        <f>'Actual Expenses'!Q12</f>
        <v>50000</v>
      </c>
      <c r="HG10">
        <f>'Actual Expenses'!R12</f>
        <v>50000</v>
      </c>
      <c r="HH10">
        <f>'Actual Expenses'!S12</f>
        <v>0</v>
      </c>
      <c r="HI10">
        <f>'Actual Expenses'!T12</f>
        <v>106400</v>
      </c>
      <c r="HJ10">
        <f>'Actual Expenses'!U12</f>
        <v>156400</v>
      </c>
      <c r="HK10">
        <f>'Actual Expenses'!V12</f>
        <v>0</v>
      </c>
      <c r="HL10">
        <f>'Actual Expenses'!W12</f>
        <v>106400</v>
      </c>
      <c r="HM10">
        <f>'Actual Expenses'!X12</f>
        <v>0</v>
      </c>
      <c r="HN10">
        <f>'Rec3'!C11</f>
        <v>8</v>
      </c>
      <c r="HO10" t="str">
        <f>'Rec3'!D11</f>
        <v>Empty</v>
      </c>
      <c r="HP10">
        <f ca="1">'Rec3'!E11</f>
        <v>0</v>
      </c>
      <c r="HQ10">
        <f>'Rec3'!F11</f>
        <v>0</v>
      </c>
      <c r="HR10">
        <f ca="1">'Rec3'!G11</f>
        <v>0</v>
      </c>
      <c r="HS10">
        <f>'Rec3'!H11</f>
        <v>0</v>
      </c>
      <c r="HT10">
        <f>'Claimed Savings'!B15</f>
        <v>8</v>
      </c>
      <c r="HU10" t="str">
        <f>'Claimed Savings'!C15</f>
        <v>Empty</v>
      </c>
      <c r="HV10">
        <f>'Claimed Savings'!D15</f>
        <v>0</v>
      </c>
      <c r="HW10">
        <f>'Claimed Savings'!E15</f>
        <v>0</v>
      </c>
      <c r="HX10">
        <f>'Claimed Savings'!F15</f>
        <v>0</v>
      </c>
      <c r="HY10">
        <f>'Claimed Savings'!H15</f>
        <v>0</v>
      </c>
      <c r="HZ10">
        <f>'Claimed Savings'!I15</f>
        <v>0</v>
      </c>
      <c r="IA10">
        <f>'Claimed Savings'!J15</f>
        <v>0</v>
      </c>
      <c r="IB10">
        <f>'Claimed Savings'!L15</f>
        <v>0</v>
      </c>
      <c r="IC10">
        <f>'Claimed Savings'!N15</f>
        <v>0</v>
      </c>
      <c r="ID10" t="str">
        <f>'Claimed Savings'!O15</f>
        <v/>
      </c>
      <c r="IE10" t="str">
        <f>'Claimed Savings'!P15</f>
        <v/>
      </c>
      <c r="IF10">
        <f>'Claimed Savings'!R15</f>
        <v>0</v>
      </c>
      <c r="IG10">
        <f>'Claimed Savings'!T15</f>
        <v>0</v>
      </c>
      <c r="IH10">
        <f>'Claimed Savings'!U15</f>
        <v>0</v>
      </c>
      <c r="II10">
        <f>'Claimed Savings'!V15</f>
        <v>0</v>
      </c>
      <c r="IJ10">
        <f>'Claimed Savings - No IE'!B15</f>
        <v>8</v>
      </c>
      <c r="IK10" t="str">
        <f>'Claimed Savings - No IE'!C15</f>
        <v>Empty</v>
      </c>
      <c r="IL10">
        <f>'Claimed Savings - No IE'!D15</f>
        <v>0</v>
      </c>
      <c r="IM10">
        <f>'Claimed Savings - No IE'!E15</f>
        <v>0</v>
      </c>
      <c r="IN10">
        <f>'Claimed Savings - No IE'!F15</f>
        <v>0</v>
      </c>
      <c r="IO10">
        <f>'Claimed Savings - No IE'!H15</f>
        <v>0</v>
      </c>
      <c r="IP10">
        <f>'Claimed Savings - No IE'!J15</f>
        <v>0</v>
      </c>
      <c r="IQ10">
        <f>'Claimed Savings - No IE'!K15</f>
        <v>0</v>
      </c>
      <c r="IR10">
        <f>'Claimed Savings - No IE'!L15</f>
        <v>0</v>
      </c>
      <c r="IS10">
        <f>'Claimed Savings - No IE'!N15</f>
        <v>0</v>
      </c>
      <c r="IT10">
        <f>'Claimed Savings - No IE'!P15</f>
        <v>0</v>
      </c>
      <c r="IU10">
        <f>'Claimed Savings - No IE'!Q15</f>
        <v>0</v>
      </c>
      <c r="IV10">
        <f>'Claimed Savings - No IE'!R15</f>
        <v>0</v>
      </c>
      <c r="IW10">
        <f>'Claimed Savings - No NTG'!B15</f>
        <v>8</v>
      </c>
      <c r="IX10" t="str">
        <f>'Claimed Savings - No NTG'!C15</f>
        <v>Empty</v>
      </c>
      <c r="IY10">
        <f>'Claimed Savings - No NTG'!D15</f>
        <v>0</v>
      </c>
      <c r="IZ10">
        <f>'Claimed Savings - No NTG'!E15</f>
        <v>0</v>
      </c>
      <c r="JA10">
        <f>'Claimed Savings - No NTG'!F15</f>
        <v>0</v>
      </c>
      <c r="JB10">
        <f>'Claimed Savings - No NTG'!H15</f>
        <v>0</v>
      </c>
      <c r="JC10">
        <f>'Claimed Savings - No NTG'!I15</f>
        <v>0</v>
      </c>
      <c r="JD10">
        <f>'Claimed Savings - No NTG'!J15</f>
        <v>0</v>
      </c>
      <c r="JE10">
        <f>'Claimed Savings - No NTG'!L15</f>
        <v>0</v>
      </c>
      <c r="JF10">
        <f>'Claimed Savings - No NTG'!N15</f>
        <v>0</v>
      </c>
      <c r="JG10">
        <f>'Claimed Savings - No NTG'!O15</f>
        <v>0</v>
      </c>
      <c r="JH10">
        <f>'Claimed Savings - No NTG'!P15</f>
        <v>0</v>
      </c>
      <c r="JI10">
        <f>'Claimed Savings - No IE No NTG'!B15</f>
        <v>8</v>
      </c>
      <c r="JJ10" t="str">
        <f>'Claimed Savings - No IE No NTG'!C15</f>
        <v>Empty</v>
      </c>
      <c r="JK10">
        <f>'Claimed Savings - No IE No NTG'!D15</f>
        <v>0</v>
      </c>
      <c r="JL10">
        <f>'Claimed Savings - No IE No NTG'!E15</f>
        <v>0</v>
      </c>
      <c r="JM10">
        <f>'Claimed Savings - No IE No NTG'!F15</f>
        <v>0</v>
      </c>
      <c r="JN10">
        <f>'Claimed Savings - No IE No NTG'!H15</f>
        <v>0</v>
      </c>
      <c r="JO10">
        <f>'Claimed Savings - No IE No NTG'!J15</f>
        <v>0</v>
      </c>
      <c r="JP10">
        <f>'Claimed Savings - No IE No NTG'!K15</f>
        <v>0</v>
      </c>
      <c r="JQ10">
        <f>'Claimed Savings - No IE No NTG'!L15</f>
        <v>0</v>
      </c>
      <c r="JS10">
        <f>'Claimed NTG'!C13</f>
        <v>8</v>
      </c>
      <c r="JT10" t="str">
        <f>'Claimed NTG'!D13</f>
        <v>Empty</v>
      </c>
      <c r="JU10">
        <f>'Claimed NTG'!E13</f>
        <v>0</v>
      </c>
      <c r="JV10">
        <f>'Claimed NTG'!G13</f>
        <v>0</v>
      </c>
      <c r="JW10" t="str">
        <f>'Claimed NTG'!I13</f>
        <v/>
      </c>
      <c r="JX10">
        <f>'Claimed NTG'!K13</f>
        <v>0</v>
      </c>
      <c r="JY10">
        <f>'Claimed NTG'!L13</f>
        <v>0</v>
      </c>
      <c r="JZ10">
        <f>'Claimed NTG'!M13</f>
        <v>0</v>
      </c>
      <c r="KA10">
        <f>'Claimed NTG'!I45</f>
        <v>8</v>
      </c>
      <c r="KB10">
        <f>'Claimed NTG'!J45</f>
        <v>0</v>
      </c>
      <c r="KC10">
        <f>'Evaluated Savings'!B15</f>
        <v>8</v>
      </c>
      <c r="KD10" t="str">
        <f>'Evaluated Savings'!C15</f>
        <v>Empty</v>
      </c>
      <c r="KE10">
        <f>'Evaluated Savings'!D15</f>
        <v>0</v>
      </c>
      <c r="KF10">
        <f>'Evaluated Savings'!E15</f>
        <v>0</v>
      </c>
      <c r="KG10">
        <f>'Evaluated Savings'!F15</f>
        <v>0</v>
      </c>
      <c r="KH10">
        <f>'Evaluated Savings'!H15</f>
        <v>0</v>
      </c>
      <c r="KI10">
        <f>'Evaluated Savings'!I15</f>
        <v>0</v>
      </c>
      <c r="KJ10">
        <f>'Evaluated Savings'!J15</f>
        <v>0</v>
      </c>
      <c r="KK10" t="str">
        <f>'Evaluated Savings'!L15</f>
        <v/>
      </c>
      <c r="KL10">
        <f>'Evaluated Savings'!N15</f>
        <v>0</v>
      </c>
      <c r="KM10" t="str">
        <f>'Evaluated Savings'!O15</f>
        <v/>
      </c>
      <c r="KN10" t="str">
        <f>'Evaluated Savings'!P15</f>
        <v/>
      </c>
      <c r="KO10">
        <f>'Evaluated Savings'!R15</f>
        <v>0</v>
      </c>
      <c r="KP10">
        <f>'Evaluated Savings'!T15</f>
        <v>0</v>
      </c>
      <c r="KQ10">
        <f>'Evaluated Savings'!U15</f>
        <v>0</v>
      </c>
      <c r="KR10">
        <f>'Evaluated Savings'!V15</f>
        <v>0</v>
      </c>
      <c r="KT10">
        <f>'Evaluated Savings - No IE'!B15</f>
        <v>8</v>
      </c>
      <c r="KU10" t="str">
        <f>'Evaluated Savings - No IE'!C15</f>
        <v>Empty</v>
      </c>
      <c r="KV10">
        <f>'Evaluated Savings - No IE'!D15</f>
        <v>0</v>
      </c>
      <c r="KW10">
        <f>'Evaluated Savings - No IE'!E15</f>
        <v>0</v>
      </c>
      <c r="KX10">
        <f>'Evaluated Savings - No IE'!F15</f>
        <v>0</v>
      </c>
      <c r="KY10" t="str">
        <f>'Evaluated Savings - No IE'!H15</f>
        <v/>
      </c>
      <c r="KZ10">
        <f>'Evaluated Savings - No IE'!J15</f>
        <v>0</v>
      </c>
      <c r="LA10">
        <f>'Evaluated Savings - No IE'!K15</f>
        <v>0</v>
      </c>
      <c r="LB10">
        <f>'Evaluated Savings - No IE'!L15</f>
        <v>0</v>
      </c>
      <c r="LC10">
        <f>'Evaluated Savings - No IE'!N15</f>
        <v>0</v>
      </c>
      <c r="LD10">
        <f>'Evaluated Savings - No IE'!P15</f>
        <v>0</v>
      </c>
      <c r="LE10">
        <f>'Evaluated Savings - No IE'!Q15</f>
        <v>0</v>
      </c>
      <c r="LF10">
        <f>'Evaluated Savings - No IE'!R15</f>
        <v>0</v>
      </c>
      <c r="LH10">
        <f>'Evaluated Savings - No NTG'!B14</f>
        <v>8</v>
      </c>
      <c r="LI10" t="str">
        <f>'Evaluated Savings - No NTG'!C14</f>
        <v>Empty</v>
      </c>
      <c r="LJ10">
        <f>'Evaluated Savings - No NTG'!D14</f>
        <v>0</v>
      </c>
      <c r="LK10">
        <f>'Evaluated Savings - No NTG'!E14</f>
        <v>0</v>
      </c>
      <c r="LL10">
        <f>'Evaluated Savings - No NTG'!F14</f>
        <v>0</v>
      </c>
      <c r="LM10">
        <f>'Evaluated Savings - No NTG'!H14</f>
        <v>0</v>
      </c>
      <c r="LN10">
        <f>'Evaluated Savings - No NTG'!I14</f>
        <v>0</v>
      </c>
      <c r="LO10">
        <f>'Evaluated Savings - No NTG'!J14</f>
        <v>0</v>
      </c>
      <c r="LP10">
        <f>'Evaluated Savings - No NTG'!L14</f>
        <v>0</v>
      </c>
      <c r="LQ10">
        <f>'Evaluated Savings - No NTG'!N14</f>
        <v>0</v>
      </c>
      <c r="LR10">
        <f>'Evaluated Savings - No NTG'!O14</f>
        <v>0</v>
      </c>
      <c r="LS10">
        <f>'Evaluated Savings - No NTG'!P14</f>
        <v>0</v>
      </c>
      <c r="LU10">
        <f>'Evaluated Savings No IE No NTG'!B15</f>
        <v>8</v>
      </c>
      <c r="LV10" t="str">
        <f>'Evaluated Savings No IE No NTG'!C15</f>
        <v>Empty</v>
      </c>
      <c r="LW10">
        <f>'Evaluated Savings No IE No NTG'!D15</f>
        <v>0</v>
      </c>
      <c r="LX10">
        <f>'Evaluated Savings No IE No NTG'!E15</f>
        <v>0</v>
      </c>
      <c r="LY10">
        <f>'Evaluated Savings No IE No NTG'!F15</f>
        <v>0</v>
      </c>
      <c r="LZ10">
        <f>'Evaluated Savings No IE No NTG'!H15</f>
        <v>0</v>
      </c>
      <c r="MA10">
        <f>'Evaluated Savings No IE No NTG'!J15</f>
        <v>0</v>
      </c>
      <c r="MB10">
        <f>'Evaluated Savings No IE No NTG'!K15</f>
        <v>0</v>
      </c>
      <c r="MC10">
        <f>'Evaluated Savings No IE No NTG'!L15</f>
        <v>0</v>
      </c>
      <c r="MF10">
        <f>'Evaluated NTG'!B13</f>
        <v>8</v>
      </c>
      <c r="MG10" t="str">
        <f>'Evaluated NTG'!C13</f>
        <v>Empty</v>
      </c>
      <c r="MH10">
        <f>'Evaluated NTG'!E13</f>
        <v>0</v>
      </c>
      <c r="MI10">
        <f>'Evaluated NTG'!G13</f>
        <v>0</v>
      </c>
      <c r="MJ10" t="str">
        <f>'Evaluated NTG'!I13</f>
        <v/>
      </c>
      <c r="MK10">
        <f>'Evaluated NTG'!K13</f>
        <v>0</v>
      </c>
      <c r="ML10">
        <f>'Evaluated NTG'!L13</f>
        <v>0</v>
      </c>
      <c r="MM10">
        <f>'Evaluated NTG'!M13</f>
        <v>0</v>
      </c>
      <c r="MN10">
        <f>'Evaluated NTG'!E47</f>
        <v>8</v>
      </c>
      <c r="MO10">
        <f>'Evaluated NTG'!F47</f>
        <v>0</v>
      </c>
      <c r="MP10">
        <f>'Program All'!B14</f>
        <v>8</v>
      </c>
      <c r="MQ10" t="str">
        <f>'Program All'!C14</f>
        <v>Empty</v>
      </c>
      <c r="MR10">
        <f>'Program All'!D14</f>
        <v>0</v>
      </c>
      <c r="MS10">
        <f>'Program All'!E14</f>
        <v>0</v>
      </c>
      <c r="MT10">
        <f>'Program All'!F14</f>
        <v>0</v>
      </c>
      <c r="MU10" t="str">
        <f>'Program All'!G14</f>
        <v/>
      </c>
      <c r="MV10">
        <f>'Program All'!H14</f>
        <v>0</v>
      </c>
      <c r="MW10">
        <f>'Program All'!I14</f>
        <v>0</v>
      </c>
      <c r="MX10">
        <f>'Program All'!J14</f>
        <v>0</v>
      </c>
      <c r="MY10">
        <f>'Program All'!K14</f>
        <v>0</v>
      </c>
      <c r="MZ10" t="str">
        <f>'Program All'!L14</f>
        <v/>
      </c>
      <c r="NA10">
        <f>'Program All'!M14</f>
        <v>0</v>
      </c>
      <c r="NB10">
        <f>'Program All'!N14</f>
        <v>0</v>
      </c>
      <c r="NC10">
        <f>'Program All'!O14</f>
        <v>0</v>
      </c>
      <c r="ND10">
        <f>'Program All'!P14</f>
        <v>0</v>
      </c>
      <c r="NE10" t="str">
        <f>'Program All'!Q14</f>
        <v/>
      </c>
      <c r="NF10">
        <f>'Program All'!R14</f>
        <v>0</v>
      </c>
      <c r="NG10">
        <f>'Program All'!S14</f>
        <v>0</v>
      </c>
      <c r="NH10">
        <f>'Program All'!T14</f>
        <v>0</v>
      </c>
      <c r="NI10">
        <f>'Program All'!U14</f>
        <v>0</v>
      </c>
      <c r="NJ10" t="str">
        <f>'Program All'!V14</f>
        <v/>
      </c>
      <c r="NK10">
        <f>'Program All'!W14</f>
        <v>0</v>
      </c>
      <c r="NL10">
        <f>'Program TRC'!B14</f>
        <v>8</v>
      </c>
      <c r="NM10" t="str">
        <f>'Program TRC'!C14</f>
        <v>Empty</v>
      </c>
      <c r="NN10">
        <f>'Program TRC'!D14</f>
        <v>0</v>
      </c>
      <c r="NO10">
        <f>'Program TRC'!E14</f>
        <v>0</v>
      </c>
      <c r="NP10">
        <f>'Program TRC'!F14</f>
        <v>0</v>
      </c>
      <c r="NQ10" t="str">
        <f>'Program TRC'!G14</f>
        <v/>
      </c>
      <c r="NR10">
        <f>'Program TRC'!H14</f>
        <v>0</v>
      </c>
      <c r="NS10">
        <f>'Program PAC'!B14</f>
        <v>8</v>
      </c>
      <c r="NT10" t="str">
        <f>'Program PAC'!C14</f>
        <v>Empty</v>
      </c>
      <c r="NU10">
        <f>'Program PAC'!D14</f>
        <v>0</v>
      </c>
      <c r="NV10">
        <f>'Program PAC'!E14</f>
        <v>0</v>
      </c>
      <c r="NW10">
        <f>'Program PAC'!F14</f>
        <v>0</v>
      </c>
      <c r="NX10" t="str">
        <f>'Program PAC'!G14</f>
        <v/>
      </c>
      <c r="NY10">
        <f>'Program PAC'!H14</f>
        <v>0</v>
      </c>
      <c r="NZ10">
        <f>'Program SCT'!B14</f>
        <v>8</v>
      </c>
      <c r="OA10" t="str">
        <f>'Program SCT'!C14</f>
        <v>Empty</v>
      </c>
      <c r="OB10">
        <f>'Program SCT'!D14</f>
        <v>0</v>
      </c>
      <c r="OC10">
        <f>'Program SCT'!E14</f>
        <v>0</v>
      </c>
      <c r="OD10">
        <f>'Program SCT'!F14</f>
        <v>0</v>
      </c>
      <c r="OE10" t="str">
        <f>'Program SCT'!G14</f>
        <v/>
      </c>
      <c r="OF10">
        <f>'Program SCT'!H14</f>
        <v>0</v>
      </c>
      <c r="OG10">
        <f>'Program RIM'!B14</f>
        <v>8</v>
      </c>
      <c r="OH10" t="str">
        <f>'Program RIM'!C14</f>
        <v>Empty</v>
      </c>
      <c r="OI10">
        <f>'Program RIM'!D14</f>
        <v>0</v>
      </c>
      <c r="OJ10">
        <f>'Program RIM'!E14</f>
        <v>0</v>
      </c>
      <c r="OK10">
        <f>'Program RIM'!F14</f>
        <v>0</v>
      </c>
      <c r="OL10" t="str">
        <f>'Program RIM'!G14</f>
        <v/>
      </c>
      <c r="OM10">
        <f>'Program RIM'!H14</f>
        <v>0</v>
      </c>
      <c r="ON10">
        <f>'Program TRC PAC'!B14</f>
        <v>8</v>
      </c>
      <c r="OO10" t="str">
        <f>'Program TRC PAC'!C14</f>
        <v>Empty</v>
      </c>
      <c r="OP10">
        <f>'Program TRC PAC'!D14</f>
        <v>0</v>
      </c>
      <c r="OQ10">
        <f>'Program TRC PAC'!E14</f>
        <v>0</v>
      </c>
      <c r="OR10">
        <f>'Program TRC PAC'!F14</f>
        <v>0</v>
      </c>
      <c r="OS10" t="str">
        <f>'Program TRC PAC'!G14</f>
        <v/>
      </c>
      <c r="OT10">
        <f>'Program TRC PAC'!H14</f>
        <v>0</v>
      </c>
      <c r="OU10">
        <f>'Program TRC PAC'!I14</f>
        <v>0</v>
      </c>
      <c r="OV10">
        <f>'Program TRC PAC'!J14</f>
        <v>0</v>
      </c>
      <c r="OW10">
        <f>'Program TRC PAC'!K14</f>
        <v>0</v>
      </c>
      <c r="OX10" t="str">
        <f>'Program TRC PAC'!L14</f>
        <v/>
      </c>
      <c r="OY10">
        <f>'Program TRC PAC'!M14</f>
        <v>0</v>
      </c>
      <c r="OZ10">
        <f>'Program TRC SCT'!B14</f>
        <v>8</v>
      </c>
      <c r="PA10" t="str">
        <f>'Program TRC SCT'!C14</f>
        <v>Empty</v>
      </c>
      <c r="PB10">
        <f>'Program TRC SCT'!D14</f>
        <v>0</v>
      </c>
      <c r="PC10">
        <f>'Program TRC SCT'!E14</f>
        <v>0</v>
      </c>
      <c r="PD10">
        <f>'Program TRC SCT'!F14</f>
        <v>0</v>
      </c>
      <c r="PE10" t="str">
        <f>'Program TRC SCT'!G14</f>
        <v/>
      </c>
      <c r="PF10">
        <f>'Program TRC SCT'!H14</f>
        <v>0</v>
      </c>
      <c r="PG10">
        <f>'Program TRC SCT'!I14</f>
        <v>0</v>
      </c>
      <c r="PH10">
        <f>'Program TRC SCT'!J14</f>
        <v>0</v>
      </c>
      <c r="PI10">
        <f>'Program TRC SCT'!K14</f>
        <v>0</v>
      </c>
      <c r="PJ10" t="str">
        <f>'Program TRC SCT'!L14</f>
        <v/>
      </c>
      <c r="PK10">
        <f>'Program TRC SCT'!M14</f>
        <v>0</v>
      </c>
      <c r="PL10">
        <f>'Program TRC RIM'!B14</f>
        <v>8</v>
      </c>
      <c r="PM10" t="str">
        <f>'Program TRC RIM'!C14</f>
        <v>Empty</v>
      </c>
      <c r="PN10">
        <f>'Program TRC RIM'!D14</f>
        <v>0</v>
      </c>
      <c r="PO10">
        <f>'Program TRC RIM'!E14</f>
        <v>0</v>
      </c>
      <c r="PP10">
        <f>'Program TRC RIM'!F14</f>
        <v>0</v>
      </c>
      <c r="PQ10" t="str">
        <f>'Program TRC RIM'!G14</f>
        <v/>
      </c>
      <c r="PR10">
        <f>'Program TRC RIM'!H14</f>
        <v>0</v>
      </c>
      <c r="PS10">
        <f>'Program TRC RIM'!I14</f>
        <v>0</v>
      </c>
      <c r="PT10">
        <f>'Program TRC RIM'!J14</f>
        <v>0</v>
      </c>
      <c r="PU10">
        <f>'Program TRC RIM'!K14</f>
        <v>0</v>
      </c>
      <c r="PV10" t="str">
        <f>'Program TRC RIM'!L14</f>
        <v/>
      </c>
      <c r="PW10">
        <f>'Program TRC RIM'!M14</f>
        <v>0</v>
      </c>
      <c r="PX10">
        <f>'Program PAC SCT'!B14</f>
        <v>8</v>
      </c>
      <c r="PY10" t="str">
        <f>'Program PAC SCT'!C14</f>
        <v>Empty</v>
      </c>
      <c r="PZ10">
        <f>'Program PAC SCT'!D14</f>
        <v>0</v>
      </c>
      <c r="QA10">
        <f>'Program PAC SCT'!E14</f>
        <v>0</v>
      </c>
      <c r="QB10">
        <f>'Program PAC SCT'!F14</f>
        <v>0</v>
      </c>
      <c r="QC10" t="str">
        <f>'Program PAC SCT'!G14</f>
        <v/>
      </c>
      <c r="QD10">
        <f>'Program PAC SCT'!H14</f>
        <v>0</v>
      </c>
      <c r="QE10">
        <f>'Program PAC SCT'!I14</f>
        <v>0</v>
      </c>
      <c r="QF10">
        <f>'Program PAC SCT'!J14</f>
        <v>0</v>
      </c>
      <c r="QG10">
        <f>'Program PAC SCT'!K14</f>
        <v>0</v>
      </c>
      <c r="QH10" t="str">
        <f>'Program PAC SCT'!L14</f>
        <v/>
      </c>
      <c r="QI10">
        <f>'Program PAC SCT'!M14</f>
        <v>0</v>
      </c>
      <c r="QJ10">
        <f>'Program PAC RIM'!B14</f>
        <v>8</v>
      </c>
      <c r="QK10" t="str">
        <f>'Program PAC RIM'!C14</f>
        <v>Empty</v>
      </c>
      <c r="QL10">
        <f>'Program PAC RIM'!D14</f>
        <v>0</v>
      </c>
      <c r="QM10">
        <f>'Program PAC RIM'!E14</f>
        <v>0</v>
      </c>
      <c r="QN10">
        <f>'Program PAC RIM'!F14</f>
        <v>0</v>
      </c>
      <c r="QO10" t="str">
        <f>'Program PAC RIM'!G14</f>
        <v/>
      </c>
      <c r="QP10">
        <f>'Program PAC RIM'!H14</f>
        <v>0</v>
      </c>
      <c r="QQ10">
        <f>'Program PAC RIM'!I14</f>
        <v>0</v>
      </c>
      <c r="QR10">
        <f>'Program PAC RIM'!J14</f>
        <v>0</v>
      </c>
      <c r="QS10">
        <f>'Program PAC RIM'!K14</f>
        <v>0</v>
      </c>
      <c r="QT10" t="str">
        <f>'Program PAC RIM'!L14</f>
        <v/>
      </c>
      <c r="QU10">
        <f>'Program PAC RIM'!M14</f>
        <v>0</v>
      </c>
      <c r="QV10">
        <f>'Program SCT RIM'!B14</f>
        <v>8</v>
      </c>
      <c r="QW10" t="str">
        <f>'Program SCT RIM'!C14</f>
        <v>Empty</v>
      </c>
      <c r="QX10">
        <f>'Program SCT RIM'!D14</f>
        <v>0</v>
      </c>
      <c r="QY10">
        <f>'Program SCT RIM'!E14</f>
        <v>0</v>
      </c>
      <c r="QZ10">
        <f>'Program SCT RIM'!F14</f>
        <v>0</v>
      </c>
      <c r="RA10" t="str">
        <f>'Program SCT RIM'!G14</f>
        <v/>
      </c>
      <c r="RB10">
        <f>'Program SCT RIM'!H14</f>
        <v>0</v>
      </c>
      <c r="RC10">
        <f>'Program SCT RIM'!I14</f>
        <v>0</v>
      </c>
      <c r="RD10">
        <f>'Program SCT RIM'!J14</f>
        <v>0</v>
      </c>
      <c r="RE10">
        <f>'Program SCT RIM'!K14</f>
        <v>0</v>
      </c>
      <c r="RF10" t="str">
        <f>'Program SCT RIM'!L14</f>
        <v/>
      </c>
      <c r="RG10">
        <f>'Program SCT RIM'!M14</f>
        <v>0</v>
      </c>
      <c r="RH10">
        <f>'Program Other TRC'!B14</f>
        <v>8</v>
      </c>
      <c r="RI10" t="str">
        <f>'Program Other TRC'!C14</f>
        <v>Empty</v>
      </c>
      <c r="RJ10">
        <f>'Program Other TRC'!D14</f>
        <v>0</v>
      </c>
      <c r="RK10">
        <f>'Program Other TRC'!E14</f>
        <v>0</v>
      </c>
      <c r="RL10">
        <f>'Program Other TRC'!F14</f>
        <v>0</v>
      </c>
      <c r="RM10" t="str">
        <f>'Program Other TRC'!G14</f>
        <v/>
      </c>
      <c r="RN10">
        <f>'Program Other TRC'!H14</f>
        <v>0</v>
      </c>
      <c r="RO10">
        <f>'Program Other TRC'!I14</f>
        <v>0</v>
      </c>
      <c r="RP10">
        <f>'Program Other TRC'!J14</f>
        <v>0</v>
      </c>
      <c r="RQ10">
        <f>'Program Other TRC'!K14</f>
        <v>0</v>
      </c>
      <c r="RR10" t="str">
        <f>'Program Other TRC'!L14</f>
        <v/>
      </c>
      <c r="RS10">
        <f>'Program Other TRC'!M14</f>
        <v>0</v>
      </c>
      <c r="RT10">
        <f>'Program Other TRC'!N14</f>
        <v>0</v>
      </c>
      <c r="RU10">
        <f>'Program Other TRC'!O14</f>
        <v>0</v>
      </c>
      <c r="RV10">
        <f>'Program Other TRC'!P14</f>
        <v>0</v>
      </c>
      <c r="RW10" t="str">
        <f>'Program Other TRC'!Q14</f>
        <v/>
      </c>
      <c r="RX10">
        <f>'Program Other TRC'!R14</f>
        <v>0</v>
      </c>
      <c r="RY10">
        <f>'Program Other PAC'!B14</f>
        <v>8</v>
      </c>
      <c r="RZ10" t="str">
        <f>'Program Other PAC'!C14</f>
        <v>Empty</v>
      </c>
      <c r="SA10">
        <f>'Program Other PAC'!D14</f>
        <v>0</v>
      </c>
      <c r="SB10">
        <f>'Program Other PAC'!E14</f>
        <v>0</v>
      </c>
      <c r="SC10">
        <f>'Program Other PAC'!F14</f>
        <v>0</v>
      </c>
      <c r="SD10" t="str">
        <f>'Program Other PAC'!G14</f>
        <v/>
      </c>
      <c r="SE10">
        <f>'Program Other PAC'!H14</f>
        <v>0</v>
      </c>
      <c r="SF10">
        <f>'Program Other PAC'!I14</f>
        <v>0</v>
      </c>
      <c r="SG10">
        <f>'Program Other PAC'!J14</f>
        <v>0</v>
      </c>
      <c r="SH10">
        <f>'Program Other PAC'!K14</f>
        <v>0</v>
      </c>
      <c r="SI10" t="str">
        <f>'Program Other PAC'!L14</f>
        <v/>
      </c>
      <c r="SJ10">
        <f>'Program Other PAC'!M14</f>
        <v>0</v>
      </c>
      <c r="SK10">
        <f>'Program Other PAC'!N14</f>
        <v>0</v>
      </c>
      <c r="SL10">
        <f>'Program Other PAC'!O14</f>
        <v>0</v>
      </c>
      <c r="SM10">
        <f>'Program Other PAC'!P14</f>
        <v>0</v>
      </c>
      <c r="SN10" t="str">
        <f>'Program Other PAC'!Q14</f>
        <v/>
      </c>
      <c r="SO10">
        <f>'Program Other PAC'!R14</f>
        <v>0</v>
      </c>
      <c r="SP10">
        <f>'Program Other SCT'!B14</f>
        <v>8</v>
      </c>
      <c r="SQ10" t="str">
        <f>'Program Other SCT'!C14</f>
        <v>Empty</v>
      </c>
      <c r="SR10">
        <f>'Program Other SCT'!D14</f>
        <v>0</v>
      </c>
      <c r="SS10">
        <f>'Program Other SCT'!E14</f>
        <v>0</v>
      </c>
      <c r="ST10">
        <f>'Program Other SCT'!F14</f>
        <v>0</v>
      </c>
      <c r="SU10" t="str">
        <f>'Program Other SCT'!G14</f>
        <v/>
      </c>
      <c r="SV10">
        <f>'Program Other SCT'!H14</f>
        <v>0</v>
      </c>
      <c r="SW10">
        <f>'Program Other SCT'!I14</f>
        <v>0</v>
      </c>
      <c r="SX10">
        <f>'Program Other SCT'!J14</f>
        <v>0</v>
      </c>
      <c r="SY10">
        <f>'Program Other SCT'!K14</f>
        <v>0</v>
      </c>
      <c r="SZ10" t="str">
        <f>'Program Other SCT'!L14</f>
        <v/>
      </c>
      <c r="TA10">
        <f>'Program Other SCT'!M14</f>
        <v>0</v>
      </c>
      <c r="TB10">
        <f>'Program Other SCT'!N14</f>
        <v>0</v>
      </c>
      <c r="TC10">
        <f>'Program Other SCT'!O14</f>
        <v>0</v>
      </c>
      <c r="TD10">
        <f>'Program Other SCT'!P14</f>
        <v>0</v>
      </c>
      <c r="TE10" t="str">
        <f>'Program Other SCT'!Q14</f>
        <v/>
      </c>
      <c r="TF10">
        <f>'Program Other SCT'!R14</f>
        <v>0</v>
      </c>
      <c r="TG10">
        <f>'Program Other RIM'!B14</f>
        <v>8</v>
      </c>
      <c r="TH10" t="str">
        <f>'Program Other RIM'!C14</f>
        <v>Empty</v>
      </c>
      <c r="TI10">
        <f>'Program Other RIM'!D14</f>
        <v>0</v>
      </c>
      <c r="TJ10">
        <f>'Program Other RIM'!E14</f>
        <v>0</v>
      </c>
      <c r="TK10">
        <f>'Program Other RIM'!F14</f>
        <v>0</v>
      </c>
      <c r="TL10" t="str">
        <f>'Program Other RIM'!G14</f>
        <v/>
      </c>
      <c r="TM10">
        <f>'Program Other RIM'!H14</f>
        <v>0</v>
      </c>
      <c r="TN10">
        <f>'Program Other RIM'!I14</f>
        <v>0</v>
      </c>
      <c r="TO10">
        <f>'Program Other RIM'!J14</f>
        <v>0</v>
      </c>
      <c r="TP10">
        <f>'Program Other RIM'!K14</f>
        <v>0</v>
      </c>
      <c r="TQ10" t="str">
        <f>'Program Other RIM'!L14</f>
        <v/>
      </c>
      <c r="TR10">
        <f>'Program Other RIM'!M14</f>
        <v>0</v>
      </c>
      <c r="TS10">
        <f>'Program Other RIM'!N14</f>
        <v>0</v>
      </c>
      <c r="TT10">
        <f>'Program Other RIM'!O14</f>
        <v>0</v>
      </c>
      <c r="TU10">
        <f>'Program Other RIM'!P14</f>
        <v>0</v>
      </c>
      <c r="TV10" t="str">
        <f>'Program Other RIM'!Q14</f>
        <v/>
      </c>
      <c r="TW10">
        <f>'Program Other RIM'!R14</f>
        <v>0</v>
      </c>
      <c r="TX10" t="str">
        <f>'Portfolio All'!C14</f>
        <v>Demand Response</v>
      </c>
      <c r="TY10">
        <f>'Portfolio All'!D14</f>
        <v>0</v>
      </c>
      <c r="TZ10">
        <f>'Portfolio All'!E14</f>
        <v>0</v>
      </c>
      <c r="UA10">
        <f>'Portfolio All'!F14</f>
        <v>0</v>
      </c>
      <c r="UB10" t="str">
        <f>'Portfolio All'!G14</f>
        <v/>
      </c>
      <c r="UC10">
        <f>'Portfolio All'!H14</f>
        <v>0</v>
      </c>
      <c r="UD10">
        <f>'Portfolio All'!I14</f>
        <v>0</v>
      </c>
      <c r="UE10">
        <f>'Portfolio All'!J14</f>
        <v>0</v>
      </c>
      <c r="UF10">
        <f>'Portfolio All'!K14</f>
        <v>0</v>
      </c>
      <c r="UG10" t="str">
        <f>'Portfolio All'!L14</f>
        <v/>
      </c>
      <c r="UH10">
        <f>'Portfolio All'!M14</f>
        <v>0</v>
      </c>
      <c r="UI10">
        <f>'Portfolio All'!N14</f>
        <v>0</v>
      </c>
      <c r="UJ10">
        <f>'Portfolio All'!O14</f>
        <v>0</v>
      </c>
      <c r="UK10">
        <f>'Portfolio All'!P14</f>
        <v>0</v>
      </c>
      <c r="UL10" t="str">
        <f>'Portfolio All'!Q14</f>
        <v/>
      </c>
      <c r="UM10">
        <f>'Portfolio All'!R14</f>
        <v>0</v>
      </c>
      <c r="UN10">
        <f>'Portfolio All'!S14</f>
        <v>0</v>
      </c>
      <c r="UO10">
        <f>'Portfolio All'!T14</f>
        <v>0</v>
      </c>
      <c r="UP10">
        <f>'Portfolio All'!U14</f>
        <v>0</v>
      </c>
      <c r="UQ10" t="str">
        <f>'Portfolio All'!V14</f>
        <v/>
      </c>
      <c r="UR10">
        <f>'Portfolio All'!W14</f>
        <v>0</v>
      </c>
      <c r="US10" t="str">
        <f>'Portfolio TRC'!C14</f>
        <v>Demand Response</v>
      </c>
      <c r="UT10">
        <f>'Portfolio TRC'!D14</f>
        <v>0</v>
      </c>
      <c r="UU10">
        <f>'Portfolio TRC'!E14</f>
        <v>0</v>
      </c>
      <c r="UV10">
        <f>'Portfolio TRC'!F14</f>
        <v>0</v>
      </c>
      <c r="UW10" t="str">
        <f>'Portfolio TRC'!G14</f>
        <v/>
      </c>
      <c r="UX10">
        <f>'Portfolio TRC'!H14</f>
        <v>0</v>
      </c>
      <c r="UY10" t="str">
        <f>'Portfolio PAC'!C14</f>
        <v>Demand Response</v>
      </c>
      <c r="UZ10">
        <f>'Portfolio PAC'!D14</f>
        <v>0</v>
      </c>
      <c r="VA10">
        <f>'Portfolio PAC'!E14</f>
        <v>0</v>
      </c>
      <c r="VB10">
        <f>'Portfolio PAC'!F14</f>
        <v>0</v>
      </c>
      <c r="VC10" t="str">
        <f>'Portfolio PAC'!G14</f>
        <v/>
      </c>
      <c r="VD10">
        <f>'Portfolio PAC'!H14</f>
        <v>0</v>
      </c>
      <c r="VE10" t="str">
        <f>'Portfolio SCT'!C14</f>
        <v>Demand Response</v>
      </c>
      <c r="VF10">
        <f>'Portfolio SCT'!D14</f>
        <v>0</v>
      </c>
      <c r="VG10">
        <f>'Portfolio SCT'!E14</f>
        <v>0</v>
      </c>
      <c r="VH10">
        <f>'Portfolio SCT'!F14</f>
        <v>0</v>
      </c>
      <c r="VI10" t="str">
        <f>'Portfolio SCT'!G14</f>
        <v/>
      </c>
      <c r="VJ10">
        <f>'Portfolio SCT'!H14</f>
        <v>0</v>
      </c>
      <c r="VK10" t="str">
        <f>'Portfolio RIM'!C14</f>
        <v>Demand Response</v>
      </c>
      <c r="VL10">
        <f>'Portfolio RIM'!D14</f>
        <v>0</v>
      </c>
      <c r="VM10">
        <f>'Portfolio RIM'!E14</f>
        <v>0</v>
      </c>
      <c r="VN10">
        <f>'Portfolio RIM'!F14</f>
        <v>0</v>
      </c>
      <c r="VO10" t="str">
        <f>'Portfolio RIM'!G14</f>
        <v/>
      </c>
      <c r="VP10">
        <f>'Portfolio RIM'!H14</f>
        <v>0</v>
      </c>
      <c r="VQ10" t="str">
        <f>'Portfolio TRC PAC'!C14</f>
        <v>Demand Response</v>
      </c>
      <c r="VR10">
        <f>'Portfolio TRC PAC'!D14</f>
        <v>0</v>
      </c>
      <c r="VS10">
        <f>'Portfolio TRC PAC'!E14</f>
        <v>0</v>
      </c>
      <c r="VT10">
        <f>'Portfolio TRC PAC'!F14</f>
        <v>0</v>
      </c>
      <c r="VU10" t="str">
        <f>'Portfolio TRC PAC'!G14</f>
        <v/>
      </c>
      <c r="VV10">
        <f>'Portfolio TRC PAC'!H14</f>
        <v>0</v>
      </c>
      <c r="VW10">
        <f>'Portfolio TRC PAC'!I14</f>
        <v>0</v>
      </c>
      <c r="VX10">
        <f>'Portfolio TRC PAC'!J14</f>
        <v>0</v>
      </c>
      <c r="VY10">
        <f>'Portfolio TRC PAC'!K14</f>
        <v>0</v>
      </c>
      <c r="VZ10" t="str">
        <f>'Portfolio TRC PAC'!L14</f>
        <v/>
      </c>
      <c r="WA10">
        <f>'Portfolio TRC PAC'!M14</f>
        <v>0</v>
      </c>
      <c r="WB10" t="str">
        <f>'Portfolio TRC SCT'!C14</f>
        <v>Demand Response</v>
      </c>
      <c r="WC10">
        <f>'Portfolio TRC SCT'!D14</f>
        <v>0</v>
      </c>
      <c r="WD10">
        <f>'Portfolio TRC SCT'!E14</f>
        <v>0</v>
      </c>
      <c r="WE10">
        <f>'Portfolio TRC SCT'!F14</f>
        <v>0</v>
      </c>
      <c r="WF10" t="str">
        <f>'Portfolio TRC SCT'!G14</f>
        <v/>
      </c>
      <c r="WG10">
        <f>'Portfolio TRC SCT'!H14</f>
        <v>0</v>
      </c>
      <c r="WH10">
        <f>'Portfolio TRC SCT'!I14</f>
        <v>0</v>
      </c>
      <c r="WI10">
        <f>'Portfolio TRC SCT'!J14</f>
        <v>0</v>
      </c>
      <c r="WJ10">
        <f>'Portfolio TRC SCT'!K14</f>
        <v>0</v>
      </c>
      <c r="WK10" t="str">
        <f>'Portfolio TRC SCT'!L14</f>
        <v/>
      </c>
      <c r="WL10">
        <f>'Portfolio TRC SCT'!M14</f>
        <v>0</v>
      </c>
      <c r="WM10" t="str">
        <f>'Portfolio TRC RIM'!C14</f>
        <v>Demand Response</v>
      </c>
      <c r="WN10">
        <f>'Portfolio TRC RIM'!D14</f>
        <v>0</v>
      </c>
      <c r="WO10">
        <f>'Portfolio TRC RIM'!E14</f>
        <v>0</v>
      </c>
      <c r="WP10">
        <f>'Portfolio TRC RIM'!F14</f>
        <v>0</v>
      </c>
      <c r="WQ10" t="str">
        <f>'Portfolio TRC RIM'!G14</f>
        <v/>
      </c>
      <c r="WR10">
        <f>'Portfolio TRC RIM'!H14</f>
        <v>0</v>
      </c>
      <c r="WS10" t="str">
        <f>'Portfolio PAC SCT'!C14</f>
        <v>Demand Response</v>
      </c>
      <c r="WT10">
        <f>'Portfolio PAC SCT'!D14</f>
        <v>0</v>
      </c>
      <c r="WU10">
        <f>'Portfolio PAC SCT'!E14</f>
        <v>0</v>
      </c>
      <c r="WV10">
        <f>'Portfolio PAC SCT'!F14</f>
        <v>0</v>
      </c>
      <c r="WW10" t="str">
        <f>'Portfolio PAC SCT'!G14</f>
        <v/>
      </c>
      <c r="WX10">
        <f>'Portfolio PAC SCT'!H14</f>
        <v>0</v>
      </c>
      <c r="WY10">
        <f>'Portfolio PAC SCT'!I14</f>
        <v>0</v>
      </c>
      <c r="WZ10">
        <f>'Portfolio PAC SCT'!J14</f>
        <v>0</v>
      </c>
      <c r="XA10">
        <f>'Portfolio PAC SCT'!K14</f>
        <v>0</v>
      </c>
      <c r="XB10" t="str">
        <f>'Portfolio PAC SCT'!L14</f>
        <v/>
      </c>
      <c r="XC10">
        <f>'Portfolio PAC SCT'!M14</f>
        <v>0</v>
      </c>
      <c r="XD10" t="str">
        <f>'Portfolio PAC RIM'!C14</f>
        <v>Demand Response</v>
      </c>
      <c r="XE10">
        <f>'Portfolio PAC RIM'!D14</f>
        <v>0</v>
      </c>
      <c r="XF10">
        <f>'Portfolio PAC RIM'!E14</f>
        <v>0</v>
      </c>
      <c r="XG10">
        <f>'Portfolio PAC RIM'!F14</f>
        <v>0</v>
      </c>
      <c r="XH10" t="str">
        <f>'Portfolio PAC RIM'!G14</f>
        <v/>
      </c>
      <c r="XI10">
        <f>'Portfolio PAC RIM'!H14</f>
        <v>0</v>
      </c>
      <c r="XJ10">
        <f>'Portfolio PAC RIM'!I14</f>
        <v>0</v>
      </c>
      <c r="XK10">
        <f>'Portfolio PAC RIM'!J14</f>
        <v>0</v>
      </c>
      <c r="XL10">
        <f>'Portfolio PAC RIM'!K14</f>
        <v>0</v>
      </c>
      <c r="XM10" t="str">
        <f>'Portfolio PAC RIM'!L14</f>
        <v/>
      </c>
      <c r="XN10">
        <f>'Portfolio PAC RIM'!M14</f>
        <v>0</v>
      </c>
      <c r="XO10" t="str">
        <f>'Portfolio SCT RIM'!C14</f>
        <v>Demand Response</v>
      </c>
      <c r="XP10">
        <f>'Portfolio SCT RIM'!D14</f>
        <v>0</v>
      </c>
      <c r="XQ10">
        <f>'Portfolio SCT RIM'!E14</f>
        <v>0</v>
      </c>
      <c r="XR10">
        <f>'Portfolio SCT RIM'!F14</f>
        <v>0</v>
      </c>
      <c r="XS10" t="str">
        <f>'Portfolio SCT RIM'!G14</f>
        <v/>
      </c>
      <c r="XT10">
        <f>'Portfolio SCT RIM'!H14</f>
        <v>0</v>
      </c>
      <c r="XU10">
        <f>'Portfolio SCT RIM'!I14</f>
        <v>0</v>
      </c>
      <c r="XV10">
        <f>'Portfolio SCT RIM'!J14</f>
        <v>0</v>
      </c>
      <c r="XW10">
        <f>'Portfolio SCT RIM'!K14</f>
        <v>0</v>
      </c>
      <c r="XX10" t="str">
        <f>'Portfolio SCT RIM'!L14</f>
        <v/>
      </c>
      <c r="XY10">
        <f>'Portfolio SCT RIM'!M14</f>
        <v>0</v>
      </c>
      <c r="XZ10" t="str">
        <f>'Portfolio Other TRC'!C14</f>
        <v>Demand Response</v>
      </c>
      <c r="YA10">
        <f>'Portfolio Other TRC'!D14</f>
        <v>0</v>
      </c>
      <c r="YB10">
        <f>'Portfolio Other TRC'!E14</f>
        <v>0</v>
      </c>
      <c r="YC10">
        <f>'Portfolio Other TRC'!F14</f>
        <v>0</v>
      </c>
      <c r="YD10" t="str">
        <f>'Portfolio Other TRC'!G14</f>
        <v/>
      </c>
      <c r="YE10">
        <f>'Portfolio Other TRC'!H14</f>
        <v>0</v>
      </c>
      <c r="YF10">
        <f>'Portfolio Other TRC'!I14</f>
        <v>0</v>
      </c>
      <c r="YG10">
        <f>'Portfolio Other TRC'!J14</f>
        <v>0</v>
      </c>
      <c r="YH10">
        <f>'Portfolio Other TRC'!K14</f>
        <v>0</v>
      </c>
      <c r="YI10" t="str">
        <f>'Portfolio Other TRC'!L14</f>
        <v/>
      </c>
      <c r="YJ10">
        <f>'Portfolio Other TRC'!M14</f>
        <v>0</v>
      </c>
      <c r="YK10">
        <f>'Portfolio Other TRC'!N14</f>
        <v>0</v>
      </c>
      <c r="YL10">
        <f>'Portfolio Other TRC'!O14</f>
        <v>0</v>
      </c>
      <c r="YM10">
        <f>'Portfolio Other TRC'!P14</f>
        <v>0</v>
      </c>
      <c r="YN10" t="str">
        <f>'Portfolio Other TRC'!Q14</f>
        <v/>
      </c>
      <c r="YO10">
        <f>'Portfolio Other TRC'!R14</f>
        <v>0</v>
      </c>
      <c r="YP10" t="str">
        <f>'Portfolio Other SCT'!C14</f>
        <v>Demand Response</v>
      </c>
      <c r="YQ10">
        <f>'Portfolio Other SCT'!D14</f>
        <v>0</v>
      </c>
      <c r="YR10">
        <f>'Portfolio Other SCT'!E14</f>
        <v>0</v>
      </c>
      <c r="YS10">
        <f>'Portfolio Other SCT'!F14</f>
        <v>0</v>
      </c>
      <c r="YT10" t="str">
        <f>'Portfolio Other SCT'!G14</f>
        <v/>
      </c>
      <c r="YU10">
        <f>'Portfolio Other SCT'!H14</f>
        <v>0</v>
      </c>
      <c r="YV10">
        <f>'Portfolio Other SCT'!I14</f>
        <v>0</v>
      </c>
      <c r="YW10">
        <f>'Portfolio Other SCT'!J14</f>
        <v>0</v>
      </c>
      <c r="YX10">
        <f>'Portfolio Other SCT'!K14</f>
        <v>0</v>
      </c>
      <c r="YY10" t="str">
        <f>'Portfolio Other SCT'!L14</f>
        <v/>
      </c>
      <c r="YZ10">
        <f>'Portfolio Other SCT'!M14</f>
        <v>0</v>
      </c>
      <c r="ZA10">
        <f>'Portfolio Other SCT'!N14</f>
        <v>0</v>
      </c>
      <c r="ZB10">
        <f>'Portfolio Other SCT'!O14</f>
        <v>0</v>
      </c>
      <c r="ZC10">
        <f>'Portfolio Other SCT'!P14</f>
        <v>0</v>
      </c>
      <c r="ZD10" t="str">
        <f>'Portfolio Other SCT'!Q14</f>
        <v/>
      </c>
      <c r="ZE10">
        <f>'Portfolio Other SCT'!R14</f>
        <v>0</v>
      </c>
      <c r="ZF10" t="str">
        <f>'Portfolio Other PAC'!C14</f>
        <v>Demand Response</v>
      </c>
      <c r="ZG10">
        <f>'Portfolio Other PAC'!D14</f>
        <v>0</v>
      </c>
      <c r="ZH10">
        <f>'Portfolio Other PAC'!E14</f>
        <v>0</v>
      </c>
      <c r="ZI10">
        <f>'Portfolio Other PAC'!F14</f>
        <v>0</v>
      </c>
      <c r="ZJ10" t="str">
        <f>'Portfolio Other PAC'!G14</f>
        <v/>
      </c>
      <c r="ZK10">
        <f>'Portfolio Other PAC'!H14</f>
        <v>0</v>
      </c>
      <c r="ZL10">
        <f>'Portfolio Other PAC'!I14</f>
        <v>0</v>
      </c>
      <c r="ZM10">
        <f>'Portfolio Other PAC'!J14</f>
        <v>0</v>
      </c>
      <c r="ZN10">
        <f>'Portfolio Other PAC'!K14</f>
        <v>0</v>
      </c>
      <c r="ZO10" t="str">
        <f>'Portfolio Other PAC'!L14</f>
        <v/>
      </c>
      <c r="ZP10">
        <f>'Portfolio Other PAC'!M14</f>
        <v>0</v>
      </c>
      <c r="ZQ10">
        <f>'Portfolio Other PAC'!N14</f>
        <v>0</v>
      </c>
      <c r="ZR10">
        <f>'Portfolio Other PAC'!O14</f>
        <v>0</v>
      </c>
      <c r="ZS10">
        <f>'Portfolio Other PAC'!P14</f>
        <v>0</v>
      </c>
      <c r="ZT10" t="str">
        <f>'Portfolio Other PAC'!Q14</f>
        <v/>
      </c>
      <c r="ZU10">
        <f>'Portfolio Other PAC'!R14</f>
        <v>0</v>
      </c>
      <c r="ZV10" t="str">
        <f>'Portfolio Other RIM'!C14</f>
        <v>Demand Response</v>
      </c>
      <c r="ZW10">
        <f>'Portfolio Other RIM'!D14</f>
        <v>0</v>
      </c>
      <c r="ZX10">
        <f>'Portfolio Other RIM'!E14</f>
        <v>0</v>
      </c>
      <c r="ZY10">
        <f>'Portfolio Other RIM'!F14</f>
        <v>0</v>
      </c>
      <c r="ZZ10" t="str">
        <f>'Portfolio Other RIM'!G14</f>
        <v/>
      </c>
      <c r="AAA10">
        <f>'Portfolio Other RIM'!H14</f>
        <v>0</v>
      </c>
      <c r="AAB10">
        <f>'Portfolio Other RIM'!I14</f>
        <v>0</v>
      </c>
      <c r="AAC10">
        <f>'Portfolio Other RIM'!J14</f>
        <v>0</v>
      </c>
      <c r="AAD10">
        <f>'Portfolio Other RIM'!K14</f>
        <v>0</v>
      </c>
      <c r="AAE10" t="str">
        <f>'Portfolio Other RIM'!L14</f>
        <v/>
      </c>
      <c r="AAF10">
        <f>'Portfolio Other RIM'!M14</f>
        <v>0</v>
      </c>
      <c r="AAG10">
        <f>'Portfolio Other RIM'!N14</f>
        <v>0</v>
      </c>
      <c r="AAH10">
        <f>'Portfolio Other RIM'!O14</f>
        <v>0</v>
      </c>
      <c r="AAI10">
        <f>'Portfolio Other RIM'!P14</f>
        <v>0</v>
      </c>
      <c r="AAJ10" t="str">
        <f>'Portfolio Other RIM'!Q14</f>
        <v/>
      </c>
      <c r="AAK10">
        <f>'Portfolio Other RIM'!R14</f>
        <v>0</v>
      </c>
      <c r="AAP10" t="str">
        <f>'Key Assumptions'!C26</f>
        <v>Air Quality Impacts</v>
      </c>
      <c r="AAQ10">
        <f>'Key Assumptions'!D26</f>
        <v>0</v>
      </c>
      <c r="AAR10">
        <f>'Key Assumptions'!E26</f>
        <v>0</v>
      </c>
      <c r="AAS10">
        <f>'Key Assumptions'!F26</f>
        <v>0</v>
      </c>
    </row>
    <row r="11" spans="1:763">
      <c r="J11" s="1080" t="s">
        <v>318</v>
      </c>
      <c r="K11" s="1081" t="s">
        <v>320</v>
      </c>
      <c r="L11" s="1080">
        <f>'Main Menu'!AY30</f>
        <v>1</v>
      </c>
      <c r="M11" s="1080">
        <f t="shared" si="0"/>
        <v>1</v>
      </c>
      <c r="N11" s="1079"/>
      <c r="O11" s="1051"/>
      <c r="P11" s="1051">
        <f>'Program Descriptions'!B13</f>
        <v>9</v>
      </c>
      <c r="Q11" s="1051" t="str">
        <f>'Program Descriptions'!C13</f>
        <v>Empty</v>
      </c>
      <c r="R11" s="1051">
        <f>'Program Descriptions'!D13</f>
        <v>0</v>
      </c>
      <c r="S11" s="1051">
        <f>'Program Descriptions'!E13</f>
        <v>0</v>
      </c>
      <c r="T11" s="1051">
        <f>'Program Descriptions'!F13</f>
        <v>0</v>
      </c>
      <c r="U11" s="1051">
        <f>'Program Descriptions'!G13</f>
        <v>0</v>
      </c>
      <c r="V11" s="1051" t="str">
        <f>'Program Descriptions'!H13</f>
        <v>-</v>
      </c>
      <c r="W11" s="1051">
        <f>'Program Descriptions'!I13</f>
        <v>0</v>
      </c>
      <c r="X11" s="1051">
        <f>'Program Narrative'!B13</f>
        <v>9</v>
      </c>
      <c r="Y11" s="1051" t="str">
        <f>'Program Narrative'!C13</f>
        <v>Empty</v>
      </c>
      <c r="Z11" s="1051" t="str">
        <f>'Program Narrative'!D13</f>
        <v>X</v>
      </c>
      <c r="AA11" s="1051">
        <f>'Program Narrative'!E13</f>
        <v>0</v>
      </c>
      <c r="AB11" s="1051">
        <f>'Prior Years'!B13</f>
        <v>9</v>
      </c>
      <c r="AC11" s="1051" t="str">
        <f>'Prior Years'!C13</f>
        <v>Empty</v>
      </c>
      <c r="AD11" s="1051">
        <f>'Prior Years'!D13</f>
        <v>0</v>
      </c>
      <c r="AE11" s="1051">
        <f>'Prior Years'!E13</f>
        <v>0</v>
      </c>
      <c r="AF11" s="1051">
        <f>'Prior Years'!F13</f>
        <v>0</v>
      </c>
      <c r="AG11" s="1051">
        <f>'Prior Years'!G13</f>
        <v>0</v>
      </c>
      <c r="AH11" s="1051">
        <f>'Prior Years'!H13</f>
        <v>0</v>
      </c>
      <c r="AI11" s="1051">
        <f>'Prior Years'!B48</f>
        <v>9</v>
      </c>
      <c r="AJ11" s="1051" t="str">
        <f>'Prior Years'!C48</f>
        <v>Empty</v>
      </c>
      <c r="AK11" s="1051">
        <f>'Prior Years'!D48</f>
        <v>0</v>
      </c>
      <c r="AL11" s="1051">
        <f>'Prior Years'!E48</f>
        <v>0</v>
      </c>
      <c r="AM11" s="1051">
        <f>'Prior Years'!F48</f>
        <v>0</v>
      </c>
      <c r="AN11" s="1051">
        <f>'Prior Years'!G48</f>
        <v>0</v>
      </c>
      <c r="AO11" s="1051">
        <f>'Prior Years'!H48</f>
        <v>0</v>
      </c>
      <c r="AP11" s="1051">
        <f>'Prior Years'!I48</f>
        <v>0</v>
      </c>
      <c r="AQ11" s="1051">
        <f>'Prior Years'!J48</f>
        <v>0</v>
      </c>
      <c r="AR11" s="1051">
        <f>'Prior Years'!K48</f>
        <v>0</v>
      </c>
      <c r="AS11" s="1051">
        <f>'Prior Years'!L48</f>
        <v>0</v>
      </c>
      <c r="AT11" s="1051">
        <f>'Prior Years'!M48</f>
        <v>0</v>
      </c>
      <c r="AU11" s="1051">
        <f>'Prior Years'!N48</f>
        <v>0</v>
      </c>
      <c r="AV11" s="1051">
        <f>'Prior Years'!O48</f>
        <v>0</v>
      </c>
      <c r="AW11" s="1051">
        <f>'Prior Years'!B83</f>
        <v>9</v>
      </c>
      <c r="AX11" s="1051" t="str">
        <f>'Prior Years'!C83</f>
        <v>Empty</v>
      </c>
      <c r="AY11" s="1051">
        <f>'Prior Years'!D83</f>
        <v>0</v>
      </c>
      <c r="AZ11" s="1051">
        <f>'Prior Years'!E83</f>
        <v>0</v>
      </c>
      <c r="BA11" s="1051">
        <f>'Prior Years'!F83</f>
        <v>0</v>
      </c>
      <c r="BB11" s="1051">
        <f>'Prior Years'!G83</f>
        <v>0</v>
      </c>
      <c r="BC11" s="1051">
        <f>'Prior Years'!H83</f>
        <v>0</v>
      </c>
      <c r="BD11" s="1051">
        <f>'Prior Years'!I83</f>
        <v>0</v>
      </c>
      <c r="BE11" s="1051">
        <f>'Prior Years'!J83</f>
        <v>0</v>
      </c>
      <c r="BF11" s="1051">
        <f>'Prior Years'!K83</f>
        <v>0</v>
      </c>
      <c r="BG11" s="1051">
        <f>'Prior Years'!L83</f>
        <v>0</v>
      </c>
      <c r="BH11" s="1051">
        <f>'Prior Years'!M83</f>
        <v>0</v>
      </c>
      <c r="BI11" s="1051">
        <f>'Prior Years'!N83</f>
        <v>0</v>
      </c>
      <c r="BJ11" s="1051">
        <f>'Prior Years'!O83</f>
        <v>0</v>
      </c>
      <c r="BK11" s="1051">
        <f>'Prior Years'!B118</f>
        <v>9</v>
      </c>
      <c r="BL11" s="1051" t="str">
        <f>'Prior Years'!C118</f>
        <v>Empty</v>
      </c>
      <c r="BM11" s="1051">
        <f>'Prior Years'!D118</f>
        <v>0</v>
      </c>
      <c r="BN11" s="1051">
        <f>'Prior Years'!E118</f>
        <v>0</v>
      </c>
      <c r="BO11" s="1051">
        <f>'Prior Years'!F118</f>
        <v>0</v>
      </c>
      <c r="BP11" s="1051">
        <f>'Prior Years'!G118</f>
        <v>0</v>
      </c>
      <c r="BQ11" s="1051">
        <f>'Prior Years'!H118</f>
        <v>0</v>
      </c>
      <c r="BR11" s="1051">
        <f>'Prior Years'!I118</f>
        <v>0</v>
      </c>
      <c r="BS11" s="1051">
        <f>'Prior Years'!J118</f>
        <v>0</v>
      </c>
      <c r="BT11" s="1051">
        <f>'Prior Years'!K118</f>
        <v>0</v>
      </c>
      <c r="BU11" s="1051">
        <f>'Prior Years'!L118</f>
        <v>0</v>
      </c>
      <c r="BV11" s="1051">
        <f>'Prior Years'!M118</f>
        <v>0</v>
      </c>
      <c r="BW11" s="1051">
        <f>'Prior Years'!N118</f>
        <v>0</v>
      </c>
      <c r="BX11" s="1051">
        <f>'Prior Years'!O118</f>
        <v>0</v>
      </c>
      <c r="BY11" s="1051"/>
      <c r="BZ11" s="1051"/>
      <c r="CA11" s="1051"/>
      <c r="CB11" s="1051"/>
      <c r="CC11" s="1051"/>
      <c r="CD11" s="1051"/>
      <c r="CE11" s="1051"/>
      <c r="CF11" s="1051"/>
      <c r="CG11" s="1051"/>
      <c r="CH11" s="1051"/>
      <c r="CI11" s="1051"/>
      <c r="CJ11" s="1051"/>
      <c r="CK11" s="1051"/>
      <c r="CL11" s="1051"/>
      <c r="CM11" s="1051"/>
      <c r="CN11" s="1051"/>
      <c r="CO11" s="1051"/>
      <c r="CP11" s="1051"/>
      <c r="CQ11" s="1051"/>
      <c r="CR11">
        <f>Budgets!B14</f>
        <v>9</v>
      </c>
      <c r="CS11" t="str">
        <f>Budgets!C14</f>
        <v>Empty</v>
      </c>
      <c r="CT11">
        <f>Budgets!D14</f>
        <v>0</v>
      </c>
      <c r="CU11">
        <f>Budgets!E14</f>
        <v>0</v>
      </c>
      <c r="CV11">
        <f>Budgets!F14</f>
        <v>0</v>
      </c>
      <c r="CW11">
        <f>Budgets!G14</f>
        <v>0</v>
      </c>
      <c r="CX11">
        <f>Budgets!H14</f>
        <v>0</v>
      </c>
      <c r="CY11">
        <f>Budgets!I14</f>
        <v>0</v>
      </c>
      <c r="CZ11">
        <f>Budgets!J14</f>
        <v>0</v>
      </c>
      <c r="DA11">
        <f>Budgets!K14</f>
        <v>0</v>
      </c>
      <c r="DB11">
        <f>Budgets!L14</f>
        <v>0</v>
      </c>
      <c r="DC11">
        <f>Budgets!M14</f>
        <v>0</v>
      </c>
      <c r="DD11">
        <f>Budgets!N14</f>
        <v>0</v>
      </c>
      <c r="DE11">
        <f>Budgets!O14</f>
        <v>0</v>
      </c>
      <c r="DF11">
        <f>Budgets!P14</f>
        <v>0</v>
      </c>
      <c r="DG11">
        <f>Budgets!Q14</f>
        <v>0</v>
      </c>
      <c r="DH11">
        <f>Budgets!R14</f>
        <v>0</v>
      </c>
      <c r="DI11">
        <f>Budgets!S14</f>
        <v>0</v>
      </c>
      <c r="DJ11">
        <f>'Rec1'!C12</f>
        <v>9</v>
      </c>
      <c r="DK11" t="str">
        <f>'Rec1'!D12</f>
        <v>Empty</v>
      </c>
      <c r="DL11">
        <f>'Rec1'!E12</f>
        <v>0</v>
      </c>
      <c r="DM11">
        <f>'Rec1'!F12</f>
        <v>0</v>
      </c>
      <c r="DN11">
        <f>'Rec1'!G12</f>
        <v>0</v>
      </c>
      <c r="DO11" t="str">
        <f>'Rec1'!H12</f>
        <v>-</v>
      </c>
      <c r="DP11">
        <f>'Rec1'!I12</f>
        <v>0</v>
      </c>
      <c r="DQ11">
        <f>'Planned Savings'!B16</f>
        <v>9</v>
      </c>
      <c r="DR11" t="str">
        <f>'Planned Savings'!C16</f>
        <v>Empty</v>
      </c>
      <c r="DS11">
        <f>'Planned Savings'!D16</f>
        <v>0</v>
      </c>
      <c r="DT11">
        <f>'Planned Savings'!E16</f>
        <v>0</v>
      </c>
      <c r="DU11">
        <f>'Planned Savings'!F16</f>
        <v>0</v>
      </c>
      <c r="DV11">
        <f>'Planned Savings'!H16</f>
        <v>0</v>
      </c>
      <c r="DW11">
        <f>'Planned Savings'!I16</f>
        <v>0</v>
      </c>
      <c r="DX11">
        <f>'Planned Savings'!J16</f>
        <v>0</v>
      </c>
      <c r="DY11" t="str">
        <f>'Planned Savings'!L16</f>
        <v/>
      </c>
      <c r="DZ11">
        <f>'Planned Savings'!N16</f>
        <v>0</v>
      </c>
      <c r="EA11" t="str">
        <f>'Planned Savings'!O16</f>
        <v/>
      </c>
      <c r="EB11" t="str">
        <f>'Planned Savings'!P16</f>
        <v/>
      </c>
      <c r="EC11">
        <f>'Planned Savings'!R16</f>
        <v>0</v>
      </c>
      <c r="ED11">
        <f>'Planned Savings'!T16</f>
        <v>0</v>
      </c>
      <c r="EE11">
        <f>'Planned Savings'!U16</f>
        <v>0</v>
      </c>
      <c r="EF11">
        <f>'Planned Savings'!V16</f>
        <v>0</v>
      </c>
      <c r="EG11">
        <f>'Planned Savings - No IE'!B16</f>
        <v>9</v>
      </c>
      <c r="EH11" t="str">
        <f>'Planned Savings - No IE'!C16</f>
        <v>Empty</v>
      </c>
      <c r="EI11">
        <f>'Planned Savings - No IE'!D16</f>
        <v>0</v>
      </c>
      <c r="EJ11">
        <f>'Planned Savings - No IE'!E16</f>
        <v>0</v>
      </c>
      <c r="EK11">
        <f>'Planned Savings - No IE'!F16</f>
        <v>0</v>
      </c>
      <c r="EL11" t="str">
        <f>'Planned Savings - No IE'!H16</f>
        <v/>
      </c>
      <c r="EM11">
        <f>'Planned Savings - No IE'!J16</f>
        <v>0</v>
      </c>
      <c r="EN11">
        <f>'Planned Savings - No IE'!K16</f>
        <v>0</v>
      </c>
      <c r="EO11">
        <f>'Planned Savings - No IE'!L16</f>
        <v>0</v>
      </c>
      <c r="EP11">
        <f>'Planned Savings - No IE'!N16</f>
        <v>0</v>
      </c>
      <c r="EQ11">
        <f>'Planned Savings - No IE'!P16</f>
        <v>0</v>
      </c>
      <c r="ER11">
        <f>'Planned Savings - No IE'!Q16</f>
        <v>0</v>
      </c>
      <c r="ES11">
        <f>'Planned Savings - No IE'!R16</f>
        <v>0</v>
      </c>
      <c r="ET11">
        <f>'Planned Savings - No NTG'!B16</f>
        <v>9</v>
      </c>
      <c r="EU11" t="str">
        <f>'Planned Savings - No NTG'!C16</f>
        <v>Empty</v>
      </c>
      <c r="EV11">
        <f>'Planned Savings - No NTG'!D16</f>
        <v>0</v>
      </c>
      <c r="EW11">
        <f>'Planned Savings - No NTG'!E16</f>
        <v>0</v>
      </c>
      <c r="EX11">
        <f>'Planned Savings - No NTG'!F16</f>
        <v>0</v>
      </c>
      <c r="EY11">
        <f>'Planned Savings - No NTG'!H16</f>
        <v>0</v>
      </c>
      <c r="EZ11">
        <f>'Planned Savings - No NTG'!I16</f>
        <v>0</v>
      </c>
      <c r="FA11">
        <f>'Planned Savings - No NTG'!J16</f>
        <v>0</v>
      </c>
      <c r="FB11">
        <f>'Planned Savings - No NTG'!L16</f>
        <v>0</v>
      </c>
      <c r="FC11">
        <f>'Planned Savings - No NTG'!N16</f>
        <v>0</v>
      </c>
      <c r="FD11">
        <f>'Planned Savings - No NTG'!O16</f>
        <v>0</v>
      </c>
      <c r="FE11">
        <f>'Planned Savings - No NTG'!P16</f>
        <v>0</v>
      </c>
      <c r="FF11">
        <f>'Planned Savings - No IE No NTG'!B16</f>
        <v>9</v>
      </c>
      <c r="FG11" t="str">
        <f>'Planned Savings - No IE No NTG'!C16</f>
        <v>Empty</v>
      </c>
      <c r="FH11">
        <f>'Planned Savings - No IE No NTG'!D16</f>
        <v>0</v>
      </c>
      <c r="FI11">
        <f>'Planned Savings - No IE No NTG'!E16</f>
        <v>0</v>
      </c>
      <c r="FJ11">
        <f>'Planned Savings - No IE No NTG'!F16</f>
        <v>0</v>
      </c>
      <c r="FK11">
        <f>'Planned Savings - No IE No NTG'!H16</f>
        <v>0</v>
      </c>
      <c r="FL11">
        <f>'Planned Savings - No IE No NTG'!J16</f>
        <v>0</v>
      </c>
      <c r="FM11">
        <f>'Planned Savings - No IE No NTG'!K16</f>
        <v>0</v>
      </c>
      <c r="FN11">
        <f>'Planned Savings - No IE No NTG'!L16</f>
        <v>0</v>
      </c>
      <c r="FO11">
        <f>'Rec2'!D14</f>
        <v>9</v>
      </c>
      <c r="FP11" t="str">
        <f>'Rec2'!E14</f>
        <v>Empty</v>
      </c>
      <c r="FQ11">
        <f>'Rec2'!F14</f>
        <v>0</v>
      </c>
      <c r="FR11">
        <f>'Rec2'!G14</f>
        <v>0</v>
      </c>
      <c r="FS11">
        <f>'Rec2'!H14</f>
        <v>0</v>
      </c>
      <c r="FT11" t="str">
        <f>'Rec2'!I14</f>
        <v>-</v>
      </c>
      <c r="FU11">
        <f>'Rec2'!J14</f>
        <v>0</v>
      </c>
      <c r="FV11">
        <f>'Rec2'!K14</f>
        <v>0</v>
      </c>
      <c r="FW11">
        <f>'Rec2'!L14</f>
        <v>0</v>
      </c>
      <c r="FX11" t="str">
        <f>'Rec2'!M14</f>
        <v>-</v>
      </c>
      <c r="FY11">
        <f>'Rec2'!N14</f>
        <v>0</v>
      </c>
      <c r="FZ11">
        <f>'Rec2'!O14</f>
        <v>0</v>
      </c>
      <c r="GA11">
        <f>'Rec2'!P14</f>
        <v>0</v>
      </c>
      <c r="GB11" t="str">
        <f>'Rec2'!Q14</f>
        <v>-</v>
      </c>
      <c r="GC11">
        <f>'Rec2'!R14</f>
        <v>0</v>
      </c>
      <c r="GD11">
        <f>'Rec2'!S14</f>
        <v>0</v>
      </c>
      <c r="GE11">
        <f>'Rec2'!T14</f>
        <v>0</v>
      </c>
      <c r="GF11" t="str">
        <f>'Rec2'!U14</f>
        <v>-</v>
      </c>
      <c r="GG11">
        <f>'Rec2'!V14</f>
        <v>0</v>
      </c>
      <c r="GI11">
        <f>'Planned NTG'!B14</f>
        <v>9</v>
      </c>
      <c r="GJ11" t="str">
        <f>'Planned NTG'!C14</f>
        <v>Empty</v>
      </c>
      <c r="GK11">
        <f>'Planned NTG'!D14</f>
        <v>0</v>
      </c>
      <c r="GL11">
        <f>'Planned NTG'!F14</f>
        <v>0</v>
      </c>
      <c r="GM11" t="str">
        <f>'Planned NTG'!H14</f>
        <v/>
      </c>
      <c r="GN11">
        <f>'Planned NTG'!J14</f>
        <v>0</v>
      </c>
      <c r="GO11">
        <f>'Planned NTG'!K14</f>
        <v>0</v>
      </c>
      <c r="GP11">
        <f>'Planned NTG'!F46</f>
        <v>0</v>
      </c>
      <c r="GQ11">
        <f>'Actual Expenses'!B13</f>
        <v>0</v>
      </c>
      <c r="GR11" t="str">
        <f>'Actual Expenses'!C13</f>
        <v>Implementer</v>
      </c>
      <c r="GS11">
        <f>'Actual Expenses'!D13</f>
        <v>0</v>
      </c>
      <c r="GT11">
        <f>'Actual Expenses'!E13</f>
        <v>0</v>
      </c>
      <c r="GU11">
        <f>'Actual Expenses'!F13</f>
        <v>0</v>
      </c>
      <c r="GV11">
        <f>'Actual Expenses'!G13</f>
        <v>0</v>
      </c>
      <c r="GW11">
        <f>'Actual Expenses'!H13</f>
        <v>0</v>
      </c>
      <c r="GX11">
        <f>'Actual Expenses'!I13</f>
        <v>0</v>
      </c>
      <c r="GY11">
        <f>'Actual Expenses'!J13</f>
        <v>0</v>
      </c>
      <c r="GZ11">
        <f>'Actual Expenses'!K13</f>
        <v>0</v>
      </c>
      <c r="HA11">
        <f>'Actual Expenses'!L13</f>
        <v>0</v>
      </c>
      <c r="HB11">
        <f>'Actual Expenses'!M13</f>
        <v>0</v>
      </c>
      <c r="HC11">
        <f>'Actual Expenses'!N13</f>
        <v>0</v>
      </c>
      <c r="HD11">
        <f>'Actual Expenses'!O13</f>
        <v>0</v>
      </c>
      <c r="HE11">
        <f>'Actual Expenses'!P13</f>
        <v>0</v>
      </c>
      <c r="HF11">
        <f>'Actual Expenses'!Q13</f>
        <v>0</v>
      </c>
      <c r="HG11">
        <f>'Actual Expenses'!R13</f>
        <v>0</v>
      </c>
      <c r="HH11">
        <f>'Actual Expenses'!S13</f>
        <v>0</v>
      </c>
      <c r="HI11">
        <f>'Actual Expenses'!T13</f>
        <v>0</v>
      </c>
      <c r="HJ11">
        <f>'Actual Expenses'!U13</f>
        <v>0</v>
      </c>
      <c r="HK11">
        <f>'Actual Expenses'!V13</f>
        <v>0</v>
      </c>
      <c r="HL11">
        <f>'Actual Expenses'!W13</f>
        <v>0</v>
      </c>
      <c r="HM11">
        <f>'Actual Expenses'!X13</f>
        <v>0</v>
      </c>
      <c r="HN11">
        <f>'Rec3'!C12</f>
        <v>9</v>
      </c>
      <c r="HO11" t="str">
        <f>'Rec3'!D12</f>
        <v>Empty</v>
      </c>
      <c r="HP11">
        <f ca="1">'Rec3'!E12</f>
        <v>0</v>
      </c>
      <c r="HQ11">
        <f>'Rec3'!F12</f>
        <v>0</v>
      </c>
      <c r="HR11">
        <f ca="1">'Rec3'!G12</f>
        <v>0</v>
      </c>
      <c r="HS11">
        <f>'Rec3'!H12</f>
        <v>0</v>
      </c>
      <c r="HT11">
        <f>'Claimed Savings'!B16</f>
        <v>9</v>
      </c>
      <c r="HU11" t="str">
        <f>'Claimed Savings'!C16</f>
        <v>Empty</v>
      </c>
      <c r="HV11">
        <f>'Claimed Savings'!D16</f>
        <v>0</v>
      </c>
      <c r="HW11">
        <f>'Claimed Savings'!E16</f>
        <v>0</v>
      </c>
      <c r="HX11">
        <f>'Claimed Savings'!F16</f>
        <v>0</v>
      </c>
      <c r="HY11">
        <f>'Claimed Savings'!H16</f>
        <v>0</v>
      </c>
      <c r="HZ11">
        <f>'Claimed Savings'!I16</f>
        <v>0</v>
      </c>
      <c r="IA11">
        <f>'Claimed Savings'!J16</f>
        <v>0</v>
      </c>
      <c r="IB11">
        <f>'Claimed Savings'!L16</f>
        <v>0</v>
      </c>
      <c r="IC11">
        <f>'Claimed Savings'!N16</f>
        <v>0</v>
      </c>
      <c r="ID11" t="str">
        <f>'Claimed Savings'!O16</f>
        <v/>
      </c>
      <c r="IE11" t="str">
        <f>'Claimed Savings'!P16</f>
        <v/>
      </c>
      <c r="IF11">
        <f>'Claimed Savings'!R16</f>
        <v>0</v>
      </c>
      <c r="IG11">
        <f>'Claimed Savings'!T16</f>
        <v>0</v>
      </c>
      <c r="IH11">
        <f>'Claimed Savings'!U16</f>
        <v>0</v>
      </c>
      <c r="II11">
        <f>'Claimed Savings'!V16</f>
        <v>0</v>
      </c>
      <c r="IJ11">
        <f>'Claimed Savings - No IE'!B16</f>
        <v>9</v>
      </c>
      <c r="IK11" t="str">
        <f>'Claimed Savings - No IE'!C16</f>
        <v>Empty</v>
      </c>
      <c r="IL11">
        <f>'Claimed Savings - No IE'!D16</f>
        <v>0</v>
      </c>
      <c r="IM11">
        <f>'Claimed Savings - No IE'!E16</f>
        <v>0</v>
      </c>
      <c r="IN11">
        <f>'Claimed Savings - No IE'!F16</f>
        <v>0</v>
      </c>
      <c r="IO11">
        <f>'Claimed Savings - No IE'!H16</f>
        <v>0</v>
      </c>
      <c r="IP11">
        <f>'Claimed Savings - No IE'!J16</f>
        <v>0</v>
      </c>
      <c r="IQ11">
        <f>'Claimed Savings - No IE'!K16</f>
        <v>0</v>
      </c>
      <c r="IR11">
        <f>'Claimed Savings - No IE'!L16</f>
        <v>0</v>
      </c>
      <c r="IS11">
        <f>'Claimed Savings - No IE'!N16</f>
        <v>0</v>
      </c>
      <c r="IT11">
        <f>'Claimed Savings - No IE'!P16</f>
        <v>0</v>
      </c>
      <c r="IU11">
        <f>'Claimed Savings - No IE'!Q16</f>
        <v>0</v>
      </c>
      <c r="IV11">
        <f>'Claimed Savings - No IE'!R16</f>
        <v>0</v>
      </c>
      <c r="IW11">
        <f>'Claimed Savings - No NTG'!B16</f>
        <v>9</v>
      </c>
      <c r="IX11" t="str">
        <f>'Claimed Savings - No NTG'!C16</f>
        <v>Empty</v>
      </c>
      <c r="IY11">
        <f>'Claimed Savings - No NTG'!D16</f>
        <v>0</v>
      </c>
      <c r="IZ11">
        <f>'Claimed Savings - No NTG'!E16</f>
        <v>0</v>
      </c>
      <c r="JA11">
        <f>'Claimed Savings - No NTG'!F16</f>
        <v>0</v>
      </c>
      <c r="JB11">
        <f>'Claimed Savings - No NTG'!H16</f>
        <v>0</v>
      </c>
      <c r="JC11">
        <f>'Claimed Savings - No NTG'!I16</f>
        <v>0</v>
      </c>
      <c r="JD11">
        <f>'Claimed Savings - No NTG'!J16</f>
        <v>0</v>
      </c>
      <c r="JE11">
        <f>'Claimed Savings - No NTG'!L16</f>
        <v>0</v>
      </c>
      <c r="JF11">
        <f>'Claimed Savings - No NTG'!N16</f>
        <v>0</v>
      </c>
      <c r="JG11">
        <f>'Claimed Savings - No NTG'!O16</f>
        <v>0</v>
      </c>
      <c r="JH11">
        <f>'Claimed Savings - No NTG'!P16</f>
        <v>0</v>
      </c>
      <c r="JI11">
        <f>'Claimed Savings - No IE No NTG'!B16</f>
        <v>9</v>
      </c>
      <c r="JJ11" t="str">
        <f>'Claimed Savings - No IE No NTG'!C16</f>
        <v>Empty</v>
      </c>
      <c r="JK11">
        <f>'Claimed Savings - No IE No NTG'!D16</f>
        <v>0</v>
      </c>
      <c r="JL11">
        <f>'Claimed Savings - No IE No NTG'!E16</f>
        <v>0</v>
      </c>
      <c r="JM11">
        <f>'Claimed Savings - No IE No NTG'!F16</f>
        <v>0</v>
      </c>
      <c r="JN11">
        <f>'Claimed Savings - No IE No NTG'!H16</f>
        <v>0</v>
      </c>
      <c r="JO11">
        <f>'Claimed Savings - No IE No NTG'!J16</f>
        <v>0</v>
      </c>
      <c r="JP11">
        <f>'Claimed Savings - No IE No NTG'!K16</f>
        <v>0</v>
      </c>
      <c r="JQ11">
        <f>'Claimed Savings - No IE No NTG'!L16</f>
        <v>0</v>
      </c>
      <c r="JS11">
        <f>'Claimed NTG'!C14</f>
        <v>9</v>
      </c>
      <c r="JT11" t="str">
        <f>'Claimed NTG'!D14</f>
        <v>Empty</v>
      </c>
      <c r="JU11">
        <f>'Claimed NTG'!E14</f>
        <v>0</v>
      </c>
      <c r="JV11">
        <f>'Claimed NTG'!G14</f>
        <v>0</v>
      </c>
      <c r="JW11" t="str">
        <f>'Claimed NTG'!I14</f>
        <v/>
      </c>
      <c r="JX11">
        <f>'Claimed NTG'!K14</f>
        <v>0</v>
      </c>
      <c r="JY11">
        <f>'Claimed NTG'!L14</f>
        <v>0</v>
      </c>
      <c r="JZ11">
        <f>'Claimed NTG'!M14</f>
        <v>0</v>
      </c>
      <c r="KA11">
        <f>'Claimed NTG'!I46</f>
        <v>9</v>
      </c>
      <c r="KB11">
        <f>'Claimed NTG'!J46</f>
        <v>0</v>
      </c>
      <c r="KC11">
        <f>'Evaluated Savings'!B16</f>
        <v>9</v>
      </c>
      <c r="KD11" t="str">
        <f>'Evaluated Savings'!C16</f>
        <v>Empty</v>
      </c>
      <c r="KE11">
        <f>'Evaluated Savings'!D16</f>
        <v>0</v>
      </c>
      <c r="KF11">
        <f>'Evaluated Savings'!E16</f>
        <v>0</v>
      </c>
      <c r="KG11">
        <f>'Evaluated Savings'!F16</f>
        <v>0</v>
      </c>
      <c r="KH11">
        <f>'Evaluated Savings'!H16</f>
        <v>0</v>
      </c>
      <c r="KI11">
        <f>'Evaluated Savings'!I16</f>
        <v>0</v>
      </c>
      <c r="KJ11">
        <f>'Evaluated Savings'!J16</f>
        <v>0</v>
      </c>
      <c r="KK11" t="str">
        <f>'Evaluated Savings'!L16</f>
        <v/>
      </c>
      <c r="KL11">
        <f>'Evaluated Savings'!N16</f>
        <v>0</v>
      </c>
      <c r="KM11" t="str">
        <f>'Evaluated Savings'!O16</f>
        <v/>
      </c>
      <c r="KN11" t="str">
        <f>'Evaluated Savings'!P16</f>
        <v/>
      </c>
      <c r="KO11">
        <f>'Evaluated Savings'!R16</f>
        <v>0</v>
      </c>
      <c r="KP11">
        <f>'Evaluated Savings'!T16</f>
        <v>0</v>
      </c>
      <c r="KQ11">
        <f>'Evaluated Savings'!U16</f>
        <v>0</v>
      </c>
      <c r="KR11">
        <f>'Evaluated Savings'!V16</f>
        <v>0</v>
      </c>
      <c r="KT11">
        <f>'Evaluated Savings - No IE'!B16</f>
        <v>9</v>
      </c>
      <c r="KU11" t="str">
        <f>'Evaluated Savings - No IE'!C16</f>
        <v>Empty</v>
      </c>
      <c r="KV11">
        <f>'Evaluated Savings - No IE'!D16</f>
        <v>0</v>
      </c>
      <c r="KW11">
        <f>'Evaluated Savings - No IE'!E16</f>
        <v>0</v>
      </c>
      <c r="KX11">
        <f>'Evaluated Savings - No IE'!F16</f>
        <v>0</v>
      </c>
      <c r="KY11" t="str">
        <f>'Evaluated Savings - No IE'!H16</f>
        <v/>
      </c>
      <c r="KZ11">
        <f>'Evaluated Savings - No IE'!J16</f>
        <v>0</v>
      </c>
      <c r="LA11">
        <f>'Evaluated Savings - No IE'!K16</f>
        <v>0</v>
      </c>
      <c r="LB11">
        <f>'Evaluated Savings - No IE'!L16</f>
        <v>0</v>
      </c>
      <c r="LC11">
        <f>'Evaluated Savings - No IE'!N16</f>
        <v>0</v>
      </c>
      <c r="LD11">
        <f>'Evaluated Savings - No IE'!P16</f>
        <v>0</v>
      </c>
      <c r="LE11">
        <f>'Evaluated Savings - No IE'!Q16</f>
        <v>0</v>
      </c>
      <c r="LF11">
        <f>'Evaluated Savings - No IE'!R16</f>
        <v>0</v>
      </c>
      <c r="LH11">
        <f>'Evaluated Savings - No NTG'!B15</f>
        <v>9</v>
      </c>
      <c r="LI11" t="str">
        <f>'Evaluated Savings - No NTG'!C15</f>
        <v>Empty</v>
      </c>
      <c r="LJ11">
        <f>'Evaluated Savings - No NTG'!D15</f>
        <v>0</v>
      </c>
      <c r="LK11">
        <f>'Evaluated Savings - No NTG'!E15</f>
        <v>0</v>
      </c>
      <c r="LL11">
        <f>'Evaluated Savings - No NTG'!F15</f>
        <v>0</v>
      </c>
      <c r="LM11">
        <f>'Evaluated Savings - No NTG'!H15</f>
        <v>0</v>
      </c>
      <c r="LN11">
        <f>'Evaluated Savings - No NTG'!I15</f>
        <v>0</v>
      </c>
      <c r="LO11">
        <f>'Evaluated Savings - No NTG'!J15</f>
        <v>0</v>
      </c>
      <c r="LP11">
        <f>'Evaluated Savings - No NTG'!L15</f>
        <v>0</v>
      </c>
      <c r="LQ11">
        <f>'Evaluated Savings - No NTG'!N15</f>
        <v>0</v>
      </c>
      <c r="LR11">
        <f>'Evaluated Savings - No NTG'!O15</f>
        <v>0</v>
      </c>
      <c r="LS11">
        <f>'Evaluated Savings - No NTG'!P15</f>
        <v>0</v>
      </c>
      <c r="LU11">
        <f>'Evaluated Savings No IE No NTG'!B16</f>
        <v>9</v>
      </c>
      <c r="LV11" t="str">
        <f>'Evaluated Savings No IE No NTG'!C16</f>
        <v>Empty</v>
      </c>
      <c r="LW11">
        <f>'Evaluated Savings No IE No NTG'!D16</f>
        <v>0</v>
      </c>
      <c r="LX11">
        <f>'Evaluated Savings No IE No NTG'!E16</f>
        <v>0</v>
      </c>
      <c r="LY11">
        <f>'Evaluated Savings No IE No NTG'!F16</f>
        <v>0</v>
      </c>
      <c r="LZ11">
        <f>'Evaluated Savings No IE No NTG'!H16</f>
        <v>0</v>
      </c>
      <c r="MA11">
        <f>'Evaluated Savings No IE No NTG'!J16</f>
        <v>0</v>
      </c>
      <c r="MB11">
        <f>'Evaluated Savings No IE No NTG'!K16</f>
        <v>0</v>
      </c>
      <c r="MC11">
        <f>'Evaluated Savings No IE No NTG'!L16</f>
        <v>0</v>
      </c>
      <c r="MF11">
        <f>'Evaluated NTG'!B14</f>
        <v>9</v>
      </c>
      <c r="MG11" t="str">
        <f>'Evaluated NTG'!C14</f>
        <v>Empty</v>
      </c>
      <c r="MH11">
        <f>'Evaluated NTG'!E14</f>
        <v>0</v>
      </c>
      <c r="MI11">
        <f>'Evaluated NTG'!G14</f>
        <v>0</v>
      </c>
      <c r="MJ11" t="str">
        <f>'Evaluated NTG'!I14</f>
        <v/>
      </c>
      <c r="MK11">
        <f>'Evaluated NTG'!K14</f>
        <v>0</v>
      </c>
      <c r="ML11">
        <f>'Evaluated NTG'!L14</f>
        <v>0</v>
      </c>
      <c r="MM11">
        <f>'Evaluated NTG'!M14</f>
        <v>0</v>
      </c>
      <c r="MN11">
        <f>'Evaluated NTG'!E48</f>
        <v>9</v>
      </c>
      <c r="MO11">
        <f>'Evaluated NTG'!F48</f>
        <v>0</v>
      </c>
      <c r="MP11">
        <f>'Program All'!B15</f>
        <v>9</v>
      </c>
      <c r="MQ11" t="str">
        <f>'Program All'!C15</f>
        <v>Empty</v>
      </c>
      <c r="MR11">
        <f>'Program All'!D15</f>
        <v>0</v>
      </c>
      <c r="MS11">
        <f>'Program All'!E15</f>
        <v>0</v>
      </c>
      <c r="MT11">
        <f>'Program All'!F15</f>
        <v>0</v>
      </c>
      <c r="MU11" t="str">
        <f>'Program All'!G15</f>
        <v/>
      </c>
      <c r="MV11">
        <f>'Program All'!H15</f>
        <v>0</v>
      </c>
      <c r="MW11">
        <f>'Program All'!I15</f>
        <v>0</v>
      </c>
      <c r="MX11">
        <f>'Program All'!J15</f>
        <v>0</v>
      </c>
      <c r="MY11">
        <f>'Program All'!K15</f>
        <v>0</v>
      </c>
      <c r="MZ11" t="str">
        <f>'Program All'!L15</f>
        <v/>
      </c>
      <c r="NA11">
        <f>'Program All'!M15</f>
        <v>0</v>
      </c>
      <c r="NB11">
        <f>'Program All'!N15</f>
        <v>0</v>
      </c>
      <c r="NC11">
        <f>'Program All'!O15</f>
        <v>0</v>
      </c>
      <c r="ND11">
        <f>'Program All'!P15</f>
        <v>0</v>
      </c>
      <c r="NE11" t="str">
        <f>'Program All'!Q15</f>
        <v/>
      </c>
      <c r="NF11">
        <f>'Program All'!R15</f>
        <v>0</v>
      </c>
      <c r="NG11">
        <f>'Program All'!S15</f>
        <v>0</v>
      </c>
      <c r="NH11">
        <f>'Program All'!T15</f>
        <v>0</v>
      </c>
      <c r="NI11">
        <f>'Program All'!U15</f>
        <v>0</v>
      </c>
      <c r="NJ11" t="str">
        <f>'Program All'!V15</f>
        <v/>
      </c>
      <c r="NK11">
        <f>'Program All'!W15</f>
        <v>0</v>
      </c>
      <c r="NL11">
        <f>'Program TRC'!B15</f>
        <v>9</v>
      </c>
      <c r="NM11" t="str">
        <f>'Program TRC'!C15</f>
        <v>Empty</v>
      </c>
      <c r="NN11">
        <f>'Program TRC'!D15</f>
        <v>0</v>
      </c>
      <c r="NO11">
        <f>'Program TRC'!E15</f>
        <v>0</v>
      </c>
      <c r="NP11">
        <f>'Program TRC'!F15</f>
        <v>0</v>
      </c>
      <c r="NQ11" t="str">
        <f>'Program TRC'!G15</f>
        <v/>
      </c>
      <c r="NR11">
        <f>'Program TRC'!H15</f>
        <v>0</v>
      </c>
      <c r="NS11">
        <f>'Program PAC'!B15</f>
        <v>9</v>
      </c>
      <c r="NT11" t="str">
        <f>'Program PAC'!C15</f>
        <v>Empty</v>
      </c>
      <c r="NU11">
        <f>'Program PAC'!D15</f>
        <v>0</v>
      </c>
      <c r="NV11">
        <f>'Program PAC'!E15</f>
        <v>0</v>
      </c>
      <c r="NW11">
        <f>'Program PAC'!F15</f>
        <v>0</v>
      </c>
      <c r="NX11" t="str">
        <f>'Program PAC'!G15</f>
        <v/>
      </c>
      <c r="NY11">
        <f>'Program PAC'!H15</f>
        <v>0</v>
      </c>
      <c r="NZ11">
        <f>'Program SCT'!B15</f>
        <v>9</v>
      </c>
      <c r="OA11" t="str">
        <f>'Program SCT'!C15</f>
        <v>Empty</v>
      </c>
      <c r="OB11">
        <f>'Program SCT'!D15</f>
        <v>0</v>
      </c>
      <c r="OC11">
        <f>'Program SCT'!E15</f>
        <v>0</v>
      </c>
      <c r="OD11">
        <f>'Program SCT'!F15</f>
        <v>0</v>
      </c>
      <c r="OE11" t="str">
        <f>'Program SCT'!G15</f>
        <v/>
      </c>
      <c r="OF11">
        <f>'Program SCT'!H15</f>
        <v>0</v>
      </c>
      <c r="OG11">
        <f>'Program RIM'!B15</f>
        <v>9</v>
      </c>
      <c r="OH11" t="str">
        <f>'Program RIM'!C15</f>
        <v>Empty</v>
      </c>
      <c r="OI11">
        <f>'Program RIM'!D15</f>
        <v>0</v>
      </c>
      <c r="OJ11">
        <f>'Program RIM'!E15</f>
        <v>0</v>
      </c>
      <c r="OK11">
        <f>'Program RIM'!F15</f>
        <v>0</v>
      </c>
      <c r="OL11" t="str">
        <f>'Program RIM'!G15</f>
        <v/>
      </c>
      <c r="OM11">
        <f>'Program RIM'!H15</f>
        <v>0</v>
      </c>
      <c r="ON11">
        <f>'Program TRC PAC'!B15</f>
        <v>9</v>
      </c>
      <c r="OO11" t="str">
        <f>'Program TRC PAC'!C15</f>
        <v>Empty</v>
      </c>
      <c r="OP11">
        <f>'Program TRC PAC'!D15</f>
        <v>0</v>
      </c>
      <c r="OQ11">
        <f>'Program TRC PAC'!E15</f>
        <v>0</v>
      </c>
      <c r="OR11">
        <f>'Program TRC PAC'!F15</f>
        <v>0</v>
      </c>
      <c r="OS11" t="str">
        <f>'Program TRC PAC'!G15</f>
        <v/>
      </c>
      <c r="OT11">
        <f>'Program TRC PAC'!H15</f>
        <v>0</v>
      </c>
      <c r="OU11">
        <f>'Program TRC PAC'!I15</f>
        <v>0</v>
      </c>
      <c r="OV11">
        <f>'Program TRC PAC'!J15</f>
        <v>0</v>
      </c>
      <c r="OW11">
        <f>'Program TRC PAC'!K15</f>
        <v>0</v>
      </c>
      <c r="OX11" t="str">
        <f>'Program TRC PAC'!L15</f>
        <v/>
      </c>
      <c r="OY11">
        <f>'Program TRC PAC'!M15</f>
        <v>0</v>
      </c>
      <c r="OZ11">
        <f>'Program TRC SCT'!B15</f>
        <v>9</v>
      </c>
      <c r="PA11" t="str">
        <f>'Program TRC SCT'!C15</f>
        <v>Empty</v>
      </c>
      <c r="PB11">
        <f>'Program TRC SCT'!D15</f>
        <v>0</v>
      </c>
      <c r="PC11">
        <f>'Program TRC SCT'!E15</f>
        <v>0</v>
      </c>
      <c r="PD11">
        <f>'Program TRC SCT'!F15</f>
        <v>0</v>
      </c>
      <c r="PE11" t="str">
        <f>'Program TRC SCT'!G15</f>
        <v/>
      </c>
      <c r="PF11">
        <f>'Program TRC SCT'!H15</f>
        <v>0</v>
      </c>
      <c r="PG11">
        <f>'Program TRC SCT'!I15</f>
        <v>0</v>
      </c>
      <c r="PH11">
        <f>'Program TRC SCT'!J15</f>
        <v>0</v>
      </c>
      <c r="PI11">
        <f>'Program TRC SCT'!K15</f>
        <v>0</v>
      </c>
      <c r="PJ11" t="str">
        <f>'Program TRC SCT'!L15</f>
        <v/>
      </c>
      <c r="PK11">
        <f>'Program TRC SCT'!M15</f>
        <v>0</v>
      </c>
      <c r="PL11">
        <f>'Program TRC RIM'!B15</f>
        <v>9</v>
      </c>
      <c r="PM11" t="str">
        <f>'Program TRC RIM'!C15</f>
        <v>Empty</v>
      </c>
      <c r="PN11">
        <f>'Program TRC RIM'!D15</f>
        <v>0</v>
      </c>
      <c r="PO11">
        <f>'Program TRC RIM'!E15</f>
        <v>0</v>
      </c>
      <c r="PP11">
        <f>'Program TRC RIM'!F15</f>
        <v>0</v>
      </c>
      <c r="PQ11" t="str">
        <f>'Program TRC RIM'!G15</f>
        <v/>
      </c>
      <c r="PR11">
        <f>'Program TRC RIM'!H15</f>
        <v>0</v>
      </c>
      <c r="PS11">
        <f>'Program TRC RIM'!I15</f>
        <v>0</v>
      </c>
      <c r="PT11">
        <f>'Program TRC RIM'!J15</f>
        <v>0</v>
      </c>
      <c r="PU11">
        <f>'Program TRC RIM'!K15</f>
        <v>0</v>
      </c>
      <c r="PV11" t="str">
        <f>'Program TRC RIM'!L15</f>
        <v/>
      </c>
      <c r="PW11">
        <f>'Program TRC RIM'!M15</f>
        <v>0</v>
      </c>
      <c r="PX11">
        <f>'Program PAC SCT'!B15</f>
        <v>9</v>
      </c>
      <c r="PY11" t="str">
        <f>'Program PAC SCT'!C15</f>
        <v>Empty</v>
      </c>
      <c r="PZ11">
        <f>'Program PAC SCT'!D15</f>
        <v>0</v>
      </c>
      <c r="QA11">
        <f>'Program PAC SCT'!E15</f>
        <v>0</v>
      </c>
      <c r="QB11">
        <f>'Program PAC SCT'!F15</f>
        <v>0</v>
      </c>
      <c r="QC11" t="str">
        <f>'Program PAC SCT'!G15</f>
        <v/>
      </c>
      <c r="QD11">
        <f>'Program PAC SCT'!H15</f>
        <v>0</v>
      </c>
      <c r="QE11">
        <f>'Program PAC SCT'!I15</f>
        <v>0</v>
      </c>
      <c r="QF11">
        <f>'Program PAC SCT'!J15</f>
        <v>0</v>
      </c>
      <c r="QG11">
        <f>'Program PAC SCT'!K15</f>
        <v>0</v>
      </c>
      <c r="QH11" t="str">
        <f>'Program PAC SCT'!L15</f>
        <v/>
      </c>
      <c r="QI11">
        <f>'Program PAC SCT'!M15</f>
        <v>0</v>
      </c>
      <c r="QJ11">
        <f>'Program PAC RIM'!B15</f>
        <v>9</v>
      </c>
      <c r="QK11" t="str">
        <f>'Program PAC RIM'!C15</f>
        <v>Empty</v>
      </c>
      <c r="QL11">
        <f>'Program PAC RIM'!D15</f>
        <v>0</v>
      </c>
      <c r="QM11">
        <f>'Program PAC RIM'!E15</f>
        <v>0</v>
      </c>
      <c r="QN11">
        <f>'Program PAC RIM'!F15</f>
        <v>0</v>
      </c>
      <c r="QO11" t="str">
        <f>'Program PAC RIM'!G15</f>
        <v/>
      </c>
      <c r="QP11">
        <f>'Program PAC RIM'!H15</f>
        <v>0</v>
      </c>
      <c r="QQ11">
        <f>'Program PAC RIM'!I15</f>
        <v>0</v>
      </c>
      <c r="QR11">
        <f>'Program PAC RIM'!J15</f>
        <v>0</v>
      </c>
      <c r="QS11">
        <f>'Program PAC RIM'!K15</f>
        <v>0</v>
      </c>
      <c r="QT11" t="str">
        <f>'Program PAC RIM'!L15</f>
        <v/>
      </c>
      <c r="QU11">
        <f>'Program PAC RIM'!M15</f>
        <v>0</v>
      </c>
      <c r="QV11">
        <f>'Program SCT RIM'!B15</f>
        <v>9</v>
      </c>
      <c r="QW11" t="str">
        <f>'Program SCT RIM'!C15</f>
        <v>Empty</v>
      </c>
      <c r="QX11">
        <f>'Program SCT RIM'!D15</f>
        <v>0</v>
      </c>
      <c r="QY11">
        <f>'Program SCT RIM'!E15</f>
        <v>0</v>
      </c>
      <c r="QZ11">
        <f>'Program SCT RIM'!F15</f>
        <v>0</v>
      </c>
      <c r="RA11" t="str">
        <f>'Program SCT RIM'!G15</f>
        <v/>
      </c>
      <c r="RB11">
        <f>'Program SCT RIM'!H15</f>
        <v>0</v>
      </c>
      <c r="RC11">
        <f>'Program SCT RIM'!I15</f>
        <v>0</v>
      </c>
      <c r="RD11">
        <f>'Program SCT RIM'!J15</f>
        <v>0</v>
      </c>
      <c r="RE11">
        <f>'Program SCT RIM'!K15</f>
        <v>0</v>
      </c>
      <c r="RF11" t="str">
        <f>'Program SCT RIM'!L15</f>
        <v/>
      </c>
      <c r="RG11">
        <f>'Program SCT RIM'!M15</f>
        <v>0</v>
      </c>
      <c r="RH11">
        <f>'Program Other TRC'!B15</f>
        <v>9</v>
      </c>
      <c r="RI11" t="str">
        <f>'Program Other TRC'!C15</f>
        <v>Empty</v>
      </c>
      <c r="RJ11">
        <f>'Program Other TRC'!D15</f>
        <v>0</v>
      </c>
      <c r="RK11">
        <f>'Program Other TRC'!E15</f>
        <v>0</v>
      </c>
      <c r="RL11">
        <f>'Program Other TRC'!F15</f>
        <v>0</v>
      </c>
      <c r="RM11" t="str">
        <f>'Program Other TRC'!G15</f>
        <v/>
      </c>
      <c r="RN11">
        <f>'Program Other TRC'!H15</f>
        <v>0</v>
      </c>
      <c r="RO11">
        <f>'Program Other TRC'!I15</f>
        <v>0</v>
      </c>
      <c r="RP11">
        <f>'Program Other TRC'!J15</f>
        <v>0</v>
      </c>
      <c r="RQ11">
        <f>'Program Other TRC'!K15</f>
        <v>0</v>
      </c>
      <c r="RR11" t="str">
        <f>'Program Other TRC'!L15</f>
        <v/>
      </c>
      <c r="RS11">
        <f>'Program Other TRC'!M15</f>
        <v>0</v>
      </c>
      <c r="RT11">
        <f>'Program Other TRC'!N15</f>
        <v>0</v>
      </c>
      <c r="RU11">
        <f>'Program Other TRC'!O15</f>
        <v>0</v>
      </c>
      <c r="RV11">
        <f>'Program Other TRC'!P15</f>
        <v>0</v>
      </c>
      <c r="RW11" t="str">
        <f>'Program Other TRC'!Q15</f>
        <v/>
      </c>
      <c r="RX11">
        <f>'Program Other TRC'!R15</f>
        <v>0</v>
      </c>
      <c r="RY11">
        <f>'Program Other PAC'!B15</f>
        <v>9</v>
      </c>
      <c r="RZ11" t="str">
        <f>'Program Other PAC'!C15</f>
        <v>Empty</v>
      </c>
      <c r="SA11">
        <f>'Program Other PAC'!D15</f>
        <v>0</v>
      </c>
      <c r="SB11">
        <f>'Program Other PAC'!E15</f>
        <v>0</v>
      </c>
      <c r="SC11">
        <f>'Program Other PAC'!F15</f>
        <v>0</v>
      </c>
      <c r="SD11" t="str">
        <f>'Program Other PAC'!G15</f>
        <v/>
      </c>
      <c r="SE11">
        <f>'Program Other PAC'!H15</f>
        <v>0</v>
      </c>
      <c r="SF11">
        <f>'Program Other PAC'!I15</f>
        <v>0</v>
      </c>
      <c r="SG11">
        <f>'Program Other PAC'!J15</f>
        <v>0</v>
      </c>
      <c r="SH11">
        <f>'Program Other PAC'!K15</f>
        <v>0</v>
      </c>
      <c r="SI11" t="str">
        <f>'Program Other PAC'!L15</f>
        <v/>
      </c>
      <c r="SJ11">
        <f>'Program Other PAC'!M15</f>
        <v>0</v>
      </c>
      <c r="SK11">
        <f>'Program Other PAC'!N15</f>
        <v>0</v>
      </c>
      <c r="SL11">
        <f>'Program Other PAC'!O15</f>
        <v>0</v>
      </c>
      <c r="SM11">
        <f>'Program Other PAC'!P15</f>
        <v>0</v>
      </c>
      <c r="SN11" t="str">
        <f>'Program Other PAC'!Q15</f>
        <v/>
      </c>
      <c r="SO11">
        <f>'Program Other PAC'!R15</f>
        <v>0</v>
      </c>
      <c r="SP11">
        <f>'Program Other SCT'!B15</f>
        <v>9</v>
      </c>
      <c r="SQ11" t="str">
        <f>'Program Other SCT'!C15</f>
        <v>Empty</v>
      </c>
      <c r="SR11">
        <f>'Program Other SCT'!D15</f>
        <v>0</v>
      </c>
      <c r="SS11">
        <f>'Program Other SCT'!E15</f>
        <v>0</v>
      </c>
      <c r="ST11">
        <f>'Program Other SCT'!F15</f>
        <v>0</v>
      </c>
      <c r="SU11" t="str">
        <f>'Program Other SCT'!G15</f>
        <v/>
      </c>
      <c r="SV11">
        <f>'Program Other SCT'!H15</f>
        <v>0</v>
      </c>
      <c r="SW11">
        <f>'Program Other SCT'!I15</f>
        <v>0</v>
      </c>
      <c r="SX11">
        <f>'Program Other SCT'!J15</f>
        <v>0</v>
      </c>
      <c r="SY11">
        <f>'Program Other SCT'!K15</f>
        <v>0</v>
      </c>
      <c r="SZ11" t="str">
        <f>'Program Other SCT'!L15</f>
        <v/>
      </c>
      <c r="TA11">
        <f>'Program Other SCT'!M15</f>
        <v>0</v>
      </c>
      <c r="TB11">
        <f>'Program Other SCT'!N15</f>
        <v>0</v>
      </c>
      <c r="TC11">
        <f>'Program Other SCT'!O15</f>
        <v>0</v>
      </c>
      <c r="TD11">
        <f>'Program Other SCT'!P15</f>
        <v>0</v>
      </c>
      <c r="TE11" t="str">
        <f>'Program Other SCT'!Q15</f>
        <v/>
      </c>
      <c r="TF11">
        <f>'Program Other SCT'!R15</f>
        <v>0</v>
      </c>
      <c r="TG11">
        <f>'Program Other RIM'!B15</f>
        <v>9</v>
      </c>
      <c r="TH11" t="str">
        <f>'Program Other RIM'!C15</f>
        <v>Empty</v>
      </c>
      <c r="TI11">
        <f>'Program Other RIM'!D15</f>
        <v>0</v>
      </c>
      <c r="TJ11">
        <f>'Program Other RIM'!E15</f>
        <v>0</v>
      </c>
      <c r="TK11">
        <f>'Program Other RIM'!F15</f>
        <v>0</v>
      </c>
      <c r="TL11" t="str">
        <f>'Program Other RIM'!G15</f>
        <v/>
      </c>
      <c r="TM11">
        <f>'Program Other RIM'!H15</f>
        <v>0</v>
      </c>
      <c r="TN11">
        <f>'Program Other RIM'!I15</f>
        <v>0</v>
      </c>
      <c r="TO11">
        <f>'Program Other RIM'!J15</f>
        <v>0</v>
      </c>
      <c r="TP11">
        <f>'Program Other RIM'!K15</f>
        <v>0</v>
      </c>
      <c r="TQ11" t="str">
        <f>'Program Other RIM'!L15</f>
        <v/>
      </c>
      <c r="TR11">
        <f>'Program Other RIM'!M15</f>
        <v>0</v>
      </c>
      <c r="TS11">
        <f>'Program Other RIM'!N15</f>
        <v>0</v>
      </c>
      <c r="TT11">
        <f>'Program Other RIM'!O15</f>
        <v>0</v>
      </c>
      <c r="TU11">
        <f>'Program Other RIM'!P15</f>
        <v>0</v>
      </c>
      <c r="TV11" t="str">
        <f>'Program Other RIM'!Q15</f>
        <v/>
      </c>
      <c r="TW11">
        <f>'Program Other RIM'!R15</f>
        <v>0</v>
      </c>
      <c r="TX11" t="str">
        <f>'Portfolio All'!C15</f>
        <v>Portfolio Total</v>
      </c>
      <c r="TY11">
        <f>'Portfolio All'!D15</f>
        <v>0</v>
      </c>
      <c r="TZ11">
        <f>'Portfolio All'!E15</f>
        <v>0</v>
      </c>
      <c r="UA11">
        <f>'Portfolio All'!F15</f>
        <v>0</v>
      </c>
      <c r="UB11" t="str">
        <f>'Portfolio All'!G15</f>
        <v/>
      </c>
      <c r="UC11">
        <f>'Portfolio All'!H15</f>
        <v>0</v>
      </c>
      <c r="UD11">
        <f>'Portfolio All'!I15</f>
        <v>0</v>
      </c>
      <c r="UE11">
        <f>'Portfolio All'!J15</f>
        <v>0</v>
      </c>
      <c r="UF11">
        <f>'Portfolio All'!K15</f>
        <v>0</v>
      </c>
      <c r="UG11" t="str">
        <f>'Portfolio All'!L15</f>
        <v/>
      </c>
      <c r="UH11">
        <f>'Portfolio All'!M15</f>
        <v>0</v>
      </c>
      <c r="UI11">
        <f>'Portfolio All'!N15</f>
        <v>0</v>
      </c>
      <c r="UJ11">
        <f>'Portfolio All'!O15</f>
        <v>0</v>
      </c>
      <c r="UK11">
        <f>'Portfolio All'!P15</f>
        <v>0</v>
      </c>
      <c r="UL11" t="str">
        <f>'Portfolio All'!Q15</f>
        <v/>
      </c>
      <c r="UM11">
        <f>'Portfolio All'!R15</f>
        <v>0</v>
      </c>
      <c r="UN11">
        <f>'Portfolio All'!S15</f>
        <v>0</v>
      </c>
      <c r="UO11">
        <f>'Portfolio All'!T15</f>
        <v>0</v>
      </c>
      <c r="UP11">
        <f>'Portfolio All'!U15</f>
        <v>0</v>
      </c>
      <c r="UQ11" t="str">
        <f>'Portfolio All'!V15</f>
        <v/>
      </c>
      <c r="UR11">
        <f>'Portfolio All'!W15</f>
        <v>0</v>
      </c>
      <c r="US11" t="str">
        <f>'Portfolio TRC'!C15</f>
        <v>Portfolio Total</v>
      </c>
      <c r="UT11">
        <f>'Portfolio TRC'!D15</f>
        <v>0</v>
      </c>
      <c r="UU11">
        <f>'Portfolio TRC'!E15</f>
        <v>0</v>
      </c>
      <c r="UV11">
        <f>'Portfolio TRC'!F15</f>
        <v>0</v>
      </c>
      <c r="UW11" t="str">
        <f>'Portfolio TRC'!G15</f>
        <v/>
      </c>
      <c r="UX11">
        <f>'Portfolio TRC'!H15</f>
        <v>0</v>
      </c>
      <c r="UY11" t="str">
        <f>'Portfolio PAC'!C15</f>
        <v>Portfolio Total</v>
      </c>
      <c r="UZ11">
        <f>'Portfolio PAC'!D15</f>
        <v>0</v>
      </c>
      <c r="VA11">
        <f>'Portfolio PAC'!E15</f>
        <v>0</v>
      </c>
      <c r="VB11">
        <f>'Portfolio PAC'!F15</f>
        <v>0</v>
      </c>
      <c r="VC11" t="str">
        <f>'Portfolio PAC'!G15</f>
        <v/>
      </c>
      <c r="VD11">
        <f>'Portfolio PAC'!H15</f>
        <v>0</v>
      </c>
      <c r="VE11" t="str">
        <f>'Portfolio SCT'!C15</f>
        <v>Portfolio Total</v>
      </c>
      <c r="VF11">
        <f>'Portfolio SCT'!D15</f>
        <v>0</v>
      </c>
      <c r="VG11">
        <f>'Portfolio SCT'!E15</f>
        <v>0</v>
      </c>
      <c r="VH11">
        <f>'Portfolio SCT'!F15</f>
        <v>0</v>
      </c>
      <c r="VI11" t="str">
        <f>'Portfolio SCT'!G15</f>
        <v/>
      </c>
      <c r="VJ11">
        <f>'Portfolio SCT'!H15</f>
        <v>0</v>
      </c>
      <c r="VK11" t="str">
        <f>'Portfolio RIM'!C15</f>
        <v>Portfolio Total</v>
      </c>
      <c r="VL11">
        <f>'Portfolio RIM'!D15</f>
        <v>0</v>
      </c>
      <c r="VM11">
        <f>'Portfolio RIM'!E15</f>
        <v>0</v>
      </c>
      <c r="VN11">
        <f>'Portfolio RIM'!F15</f>
        <v>0</v>
      </c>
      <c r="VO11" t="str">
        <f>'Portfolio RIM'!G15</f>
        <v/>
      </c>
      <c r="VP11">
        <f>'Portfolio RIM'!H15</f>
        <v>0</v>
      </c>
      <c r="VQ11" t="str">
        <f>'Portfolio TRC PAC'!C15</f>
        <v>Portfolio Total</v>
      </c>
      <c r="VR11">
        <f>'Portfolio TRC PAC'!D15</f>
        <v>0</v>
      </c>
      <c r="VS11">
        <f>'Portfolio TRC PAC'!E15</f>
        <v>0</v>
      </c>
      <c r="VT11">
        <f>'Portfolio TRC PAC'!F15</f>
        <v>0</v>
      </c>
      <c r="VU11" t="str">
        <f>'Portfolio TRC PAC'!G15</f>
        <v/>
      </c>
      <c r="VV11">
        <f>'Portfolio TRC PAC'!H15</f>
        <v>0</v>
      </c>
      <c r="VW11">
        <f>'Portfolio TRC PAC'!I15</f>
        <v>0</v>
      </c>
      <c r="VX11">
        <f>'Portfolio TRC PAC'!J15</f>
        <v>0</v>
      </c>
      <c r="VY11">
        <f>'Portfolio TRC PAC'!K15</f>
        <v>0</v>
      </c>
      <c r="VZ11" t="str">
        <f>'Portfolio TRC PAC'!L15</f>
        <v/>
      </c>
      <c r="WA11">
        <f>'Portfolio TRC PAC'!M15</f>
        <v>0</v>
      </c>
      <c r="WB11" t="str">
        <f>'Portfolio TRC SCT'!C15</f>
        <v>Portfolio Total</v>
      </c>
      <c r="WC11">
        <f>'Portfolio TRC SCT'!D15</f>
        <v>0</v>
      </c>
      <c r="WD11">
        <f>'Portfolio TRC SCT'!E15</f>
        <v>0</v>
      </c>
      <c r="WE11">
        <f>'Portfolio TRC SCT'!F15</f>
        <v>0</v>
      </c>
      <c r="WF11" t="str">
        <f>'Portfolio TRC SCT'!G15</f>
        <v/>
      </c>
      <c r="WG11">
        <f>'Portfolio TRC SCT'!H15</f>
        <v>0</v>
      </c>
      <c r="WH11">
        <f>'Portfolio TRC SCT'!I15</f>
        <v>0</v>
      </c>
      <c r="WI11">
        <f>'Portfolio TRC SCT'!J15</f>
        <v>0</v>
      </c>
      <c r="WJ11">
        <f>'Portfolio TRC SCT'!K15</f>
        <v>0</v>
      </c>
      <c r="WK11" t="str">
        <f>'Portfolio TRC SCT'!L15</f>
        <v/>
      </c>
      <c r="WL11">
        <f>'Portfolio TRC SCT'!M15</f>
        <v>0</v>
      </c>
      <c r="WM11" t="str">
        <f>'Portfolio TRC RIM'!C15</f>
        <v>Portfolio Total</v>
      </c>
      <c r="WN11">
        <f>'Portfolio TRC RIM'!D15</f>
        <v>0</v>
      </c>
      <c r="WO11">
        <f>'Portfolio TRC RIM'!E15</f>
        <v>0</v>
      </c>
      <c r="WP11">
        <f>'Portfolio TRC RIM'!F15</f>
        <v>0</v>
      </c>
      <c r="WQ11" t="str">
        <f>'Portfolio TRC RIM'!G15</f>
        <v/>
      </c>
      <c r="WR11">
        <f>'Portfolio TRC RIM'!H15</f>
        <v>0</v>
      </c>
      <c r="WS11" t="str">
        <f>'Portfolio PAC SCT'!C15</f>
        <v>Portfolio Total</v>
      </c>
      <c r="WT11">
        <f>'Portfolio PAC SCT'!D15</f>
        <v>0</v>
      </c>
      <c r="WU11">
        <f>'Portfolio PAC SCT'!E15</f>
        <v>0</v>
      </c>
      <c r="WV11">
        <f>'Portfolio PAC SCT'!F15</f>
        <v>0</v>
      </c>
      <c r="WW11" t="str">
        <f>'Portfolio PAC SCT'!G15</f>
        <v/>
      </c>
      <c r="WX11">
        <f>'Portfolio PAC SCT'!H15</f>
        <v>0</v>
      </c>
      <c r="WY11">
        <f>'Portfolio PAC SCT'!I15</f>
        <v>0</v>
      </c>
      <c r="WZ11">
        <f>'Portfolio PAC SCT'!J15</f>
        <v>0</v>
      </c>
      <c r="XA11">
        <f>'Portfolio PAC SCT'!K15</f>
        <v>0</v>
      </c>
      <c r="XB11" t="str">
        <f>'Portfolio PAC SCT'!L15</f>
        <v/>
      </c>
      <c r="XC11">
        <f>'Portfolio PAC SCT'!M15</f>
        <v>0</v>
      </c>
      <c r="XD11" t="str">
        <f>'Portfolio PAC RIM'!C15</f>
        <v>Portfolio Total</v>
      </c>
      <c r="XE11">
        <f>'Portfolio PAC RIM'!D15</f>
        <v>0</v>
      </c>
      <c r="XF11">
        <f>'Portfolio PAC RIM'!E15</f>
        <v>0</v>
      </c>
      <c r="XG11">
        <f>'Portfolio PAC RIM'!F15</f>
        <v>0</v>
      </c>
      <c r="XH11" t="str">
        <f>'Portfolio PAC RIM'!G15</f>
        <v/>
      </c>
      <c r="XI11">
        <f>'Portfolio PAC RIM'!H15</f>
        <v>0</v>
      </c>
      <c r="XJ11">
        <f>'Portfolio PAC RIM'!I15</f>
        <v>0</v>
      </c>
      <c r="XK11">
        <f>'Portfolio PAC RIM'!J15</f>
        <v>0</v>
      </c>
      <c r="XL11">
        <f>'Portfolio PAC RIM'!K15</f>
        <v>0</v>
      </c>
      <c r="XM11" t="str">
        <f>'Portfolio PAC RIM'!L15</f>
        <v/>
      </c>
      <c r="XN11">
        <f>'Portfolio PAC RIM'!M15</f>
        <v>0</v>
      </c>
      <c r="XO11" t="str">
        <f>'Portfolio SCT RIM'!C15</f>
        <v>Portfolio Total</v>
      </c>
      <c r="XP11">
        <f>'Portfolio SCT RIM'!D15</f>
        <v>0</v>
      </c>
      <c r="XQ11">
        <f>'Portfolio SCT RIM'!E15</f>
        <v>0</v>
      </c>
      <c r="XR11">
        <f>'Portfolio SCT RIM'!F15</f>
        <v>0</v>
      </c>
      <c r="XS11" t="str">
        <f>'Portfolio SCT RIM'!G15</f>
        <v/>
      </c>
      <c r="XT11">
        <f>'Portfolio SCT RIM'!H15</f>
        <v>0</v>
      </c>
      <c r="XU11">
        <f>'Portfolio SCT RIM'!I15</f>
        <v>0</v>
      </c>
      <c r="XV11">
        <f>'Portfolio SCT RIM'!J15</f>
        <v>0</v>
      </c>
      <c r="XW11">
        <f>'Portfolio SCT RIM'!K15</f>
        <v>0</v>
      </c>
      <c r="XX11" t="str">
        <f>'Portfolio SCT RIM'!L15</f>
        <v/>
      </c>
      <c r="XY11">
        <f>'Portfolio SCT RIM'!M15</f>
        <v>0</v>
      </c>
      <c r="XZ11" t="str">
        <f>'Portfolio Other TRC'!C15</f>
        <v>Portfolio Total</v>
      </c>
      <c r="YA11">
        <f>'Portfolio Other TRC'!D15</f>
        <v>0</v>
      </c>
      <c r="YB11">
        <f>'Portfolio Other TRC'!E15</f>
        <v>0</v>
      </c>
      <c r="YC11">
        <f>'Portfolio Other TRC'!F15</f>
        <v>0</v>
      </c>
      <c r="YD11" t="str">
        <f>'Portfolio Other TRC'!G15</f>
        <v/>
      </c>
      <c r="YE11">
        <f>'Portfolio Other TRC'!H15</f>
        <v>0</v>
      </c>
      <c r="YF11">
        <f>'Portfolio Other TRC'!I15</f>
        <v>0</v>
      </c>
      <c r="YG11">
        <f>'Portfolio Other TRC'!J15</f>
        <v>0</v>
      </c>
      <c r="YH11">
        <f>'Portfolio Other TRC'!K15</f>
        <v>0</v>
      </c>
      <c r="YI11" t="str">
        <f>'Portfolio Other TRC'!L15</f>
        <v/>
      </c>
      <c r="YJ11">
        <f>'Portfolio Other TRC'!M15</f>
        <v>0</v>
      </c>
      <c r="YK11">
        <f>'Portfolio Other TRC'!N15</f>
        <v>0</v>
      </c>
      <c r="YL11">
        <f>'Portfolio Other TRC'!O15</f>
        <v>0</v>
      </c>
      <c r="YM11">
        <f>'Portfolio Other TRC'!P15</f>
        <v>0</v>
      </c>
      <c r="YN11" t="str">
        <f>'Portfolio Other TRC'!Q15</f>
        <v/>
      </c>
      <c r="YO11">
        <f>'Portfolio Other TRC'!R15</f>
        <v>0</v>
      </c>
      <c r="YP11" t="str">
        <f>'Portfolio Other SCT'!C15</f>
        <v>Portfolio Total</v>
      </c>
      <c r="YQ11">
        <f>'Portfolio Other SCT'!D15</f>
        <v>0</v>
      </c>
      <c r="YR11">
        <f>'Portfolio Other SCT'!E15</f>
        <v>0</v>
      </c>
      <c r="YS11">
        <f>'Portfolio Other SCT'!F15</f>
        <v>0</v>
      </c>
      <c r="YT11" t="str">
        <f>'Portfolio Other SCT'!G15</f>
        <v/>
      </c>
      <c r="YU11">
        <f>'Portfolio Other SCT'!H15</f>
        <v>0</v>
      </c>
      <c r="YV11">
        <f>'Portfolio Other SCT'!I15</f>
        <v>0</v>
      </c>
      <c r="YW11">
        <f>'Portfolio Other SCT'!J15</f>
        <v>0</v>
      </c>
      <c r="YX11">
        <f>'Portfolio Other SCT'!K15</f>
        <v>0</v>
      </c>
      <c r="YY11" t="str">
        <f>'Portfolio Other SCT'!L15</f>
        <v/>
      </c>
      <c r="YZ11">
        <f>'Portfolio Other SCT'!M15</f>
        <v>0</v>
      </c>
      <c r="ZA11">
        <f>'Portfolio Other SCT'!N15</f>
        <v>0</v>
      </c>
      <c r="ZB11">
        <f>'Portfolio Other SCT'!O15</f>
        <v>0</v>
      </c>
      <c r="ZC11">
        <f>'Portfolio Other SCT'!P15</f>
        <v>0</v>
      </c>
      <c r="ZD11" t="str">
        <f>'Portfolio Other SCT'!Q15</f>
        <v/>
      </c>
      <c r="ZE11">
        <f>'Portfolio Other SCT'!R15</f>
        <v>0</v>
      </c>
      <c r="ZF11" t="str">
        <f>'Portfolio Other PAC'!C15</f>
        <v>Portfolio Total</v>
      </c>
      <c r="ZG11">
        <f>'Portfolio Other PAC'!D15</f>
        <v>0</v>
      </c>
      <c r="ZH11">
        <f>'Portfolio Other PAC'!E15</f>
        <v>0</v>
      </c>
      <c r="ZI11">
        <f>'Portfolio Other PAC'!F15</f>
        <v>0</v>
      </c>
      <c r="ZJ11" t="str">
        <f>'Portfolio Other PAC'!G15</f>
        <v/>
      </c>
      <c r="ZK11">
        <f>'Portfolio Other PAC'!H15</f>
        <v>0</v>
      </c>
      <c r="ZL11">
        <f>'Portfolio Other PAC'!I15</f>
        <v>0</v>
      </c>
      <c r="ZM11">
        <f>'Portfolio Other PAC'!J15</f>
        <v>0</v>
      </c>
      <c r="ZN11">
        <f>'Portfolio Other PAC'!K15</f>
        <v>0</v>
      </c>
      <c r="ZO11" t="str">
        <f>'Portfolio Other PAC'!L15</f>
        <v/>
      </c>
      <c r="ZP11">
        <f>'Portfolio Other PAC'!M15</f>
        <v>0</v>
      </c>
      <c r="ZQ11">
        <f>'Portfolio Other PAC'!N15</f>
        <v>0</v>
      </c>
      <c r="ZR11">
        <f>'Portfolio Other PAC'!O15</f>
        <v>0</v>
      </c>
      <c r="ZS11">
        <f>'Portfolio Other PAC'!P15</f>
        <v>0</v>
      </c>
      <c r="ZT11" t="str">
        <f>'Portfolio Other PAC'!Q15</f>
        <v/>
      </c>
      <c r="ZU11">
        <f>'Portfolio Other PAC'!R15</f>
        <v>0</v>
      </c>
      <c r="ZV11" t="str">
        <f>'Portfolio Other RIM'!C15</f>
        <v>Portfolio Total</v>
      </c>
      <c r="ZW11">
        <f>'Portfolio Other RIM'!D15</f>
        <v>0</v>
      </c>
      <c r="ZX11">
        <f>'Portfolio Other RIM'!E15</f>
        <v>0</v>
      </c>
      <c r="ZY11">
        <f>'Portfolio Other RIM'!F15</f>
        <v>0</v>
      </c>
      <c r="ZZ11" t="str">
        <f>'Portfolio Other RIM'!G15</f>
        <v/>
      </c>
      <c r="AAA11">
        <f>'Portfolio Other RIM'!H15</f>
        <v>0</v>
      </c>
      <c r="AAB11">
        <f>'Portfolio Other RIM'!I15</f>
        <v>0</v>
      </c>
      <c r="AAC11">
        <f>'Portfolio Other RIM'!J15</f>
        <v>0</v>
      </c>
      <c r="AAD11">
        <f>'Portfolio Other RIM'!K15</f>
        <v>0</v>
      </c>
      <c r="AAE11" t="str">
        <f>'Portfolio Other RIM'!L15</f>
        <v/>
      </c>
      <c r="AAF11">
        <f>'Portfolio Other RIM'!M15</f>
        <v>0</v>
      </c>
      <c r="AAG11">
        <f>'Portfolio Other RIM'!N15</f>
        <v>0</v>
      </c>
      <c r="AAH11">
        <f>'Portfolio Other RIM'!O15</f>
        <v>0</v>
      </c>
      <c r="AAI11">
        <f>'Portfolio Other RIM'!P15</f>
        <v>0</v>
      </c>
      <c r="AAJ11" t="str">
        <f>'Portfolio Other RIM'!Q15</f>
        <v/>
      </c>
      <c r="AAK11">
        <f>'Portfolio Other RIM'!R15</f>
        <v>0</v>
      </c>
      <c r="AAP11" t="str">
        <f>'Key Assumptions'!C27</f>
        <v>Water Quantity and Quality Impcts</v>
      </c>
      <c r="AAQ11">
        <f>'Key Assumptions'!D27</f>
        <v>0</v>
      </c>
      <c r="AAR11">
        <f>'Key Assumptions'!E27</f>
        <v>0</v>
      </c>
      <c r="AAS11">
        <f>'Key Assumptions'!F27</f>
        <v>0</v>
      </c>
    </row>
    <row r="12" spans="1:763">
      <c r="J12" s="1080" t="s">
        <v>319</v>
      </c>
      <c r="K12" s="1081" t="s">
        <v>634</v>
      </c>
      <c r="L12" s="1080">
        <f>'Main Menu'!AY31</f>
        <v>1</v>
      </c>
      <c r="M12" s="1080">
        <f t="shared" si="0"/>
        <v>1</v>
      </c>
      <c r="N12" s="1079"/>
      <c r="O12" s="1051"/>
      <c r="P12" s="1051">
        <f>'Program Descriptions'!B14</f>
        <v>10</v>
      </c>
      <c r="Q12" s="1051" t="str">
        <f>'Program Descriptions'!C14</f>
        <v>Empty</v>
      </c>
      <c r="R12" s="1051">
        <f>'Program Descriptions'!D14</f>
        <v>0</v>
      </c>
      <c r="S12" s="1051">
        <f>'Program Descriptions'!E14</f>
        <v>0</v>
      </c>
      <c r="T12" s="1051">
        <f>'Program Descriptions'!F14</f>
        <v>0</v>
      </c>
      <c r="U12" s="1051">
        <f>'Program Descriptions'!G14</f>
        <v>0</v>
      </c>
      <c r="V12" s="1051" t="str">
        <f>'Program Descriptions'!H14</f>
        <v>-</v>
      </c>
      <c r="W12" s="1051">
        <f>'Program Descriptions'!I14</f>
        <v>0</v>
      </c>
      <c r="X12" s="1051">
        <f>'Program Narrative'!B14</f>
        <v>10</v>
      </c>
      <c r="Y12" s="1051" t="str">
        <f>'Program Narrative'!C14</f>
        <v>Empty</v>
      </c>
      <c r="Z12" s="1051" t="str">
        <f>'Program Narrative'!D14</f>
        <v>X</v>
      </c>
      <c r="AA12" s="1051">
        <f>'Program Narrative'!E14</f>
        <v>0</v>
      </c>
      <c r="AB12" s="1051">
        <f>'Prior Years'!B14</f>
        <v>10</v>
      </c>
      <c r="AC12" s="1051" t="str">
        <f>'Prior Years'!C14</f>
        <v>Empty</v>
      </c>
      <c r="AD12" s="1051">
        <f>'Prior Years'!D14</f>
        <v>0</v>
      </c>
      <c r="AE12" s="1051">
        <f>'Prior Years'!E14</f>
        <v>0</v>
      </c>
      <c r="AF12" s="1051">
        <f>'Prior Years'!F14</f>
        <v>0</v>
      </c>
      <c r="AG12" s="1051">
        <f>'Prior Years'!G14</f>
        <v>0</v>
      </c>
      <c r="AH12" s="1051">
        <f>'Prior Years'!H14</f>
        <v>0</v>
      </c>
      <c r="AI12" s="1051">
        <f>'Prior Years'!B49</f>
        <v>10</v>
      </c>
      <c r="AJ12" s="1051" t="str">
        <f>'Prior Years'!C49</f>
        <v>Empty</v>
      </c>
      <c r="AK12" s="1051">
        <f>'Prior Years'!D49</f>
        <v>0</v>
      </c>
      <c r="AL12" s="1051">
        <f>'Prior Years'!E49</f>
        <v>0</v>
      </c>
      <c r="AM12" s="1051">
        <f>'Prior Years'!F49</f>
        <v>0</v>
      </c>
      <c r="AN12" s="1051">
        <f>'Prior Years'!G49</f>
        <v>0</v>
      </c>
      <c r="AO12" s="1051">
        <f>'Prior Years'!H49</f>
        <v>0</v>
      </c>
      <c r="AP12" s="1051">
        <f>'Prior Years'!I49</f>
        <v>0</v>
      </c>
      <c r="AQ12" s="1051">
        <f>'Prior Years'!J49</f>
        <v>0</v>
      </c>
      <c r="AR12" s="1051">
        <f>'Prior Years'!K49</f>
        <v>0</v>
      </c>
      <c r="AS12" s="1051">
        <f>'Prior Years'!L49</f>
        <v>0</v>
      </c>
      <c r="AT12" s="1051">
        <f>'Prior Years'!M49</f>
        <v>0</v>
      </c>
      <c r="AU12" s="1051">
        <f>'Prior Years'!N49</f>
        <v>0</v>
      </c>
      <c r="AV12" s="1051">
        <f>'Prior Years'!O49</f>
        <v>0</v>
      </c>
      <c r="AW12" s="1051">
        <f>'Prior Years'!B84</f>
        <v>10</v>
      </c>
      <c r="AX12" s="1051" t="str">
        <f>'Prior Years'!C84</f>
        <v>Empty</v>
      </c>
      <c r="AY12" s="1051">
        <f>'Prior Years'!D84</f>
        <v>0</v>
      </c>
      <c r="AZ12" s="1051">
        <f>'Prior Years'!E84</f>
        <v>0</v>
      </c>
      <c r="BA12" s="1051">
        <f>'Prior Years'!F84</f>
        <v>0</v>
      </c>
      <c r="BB12" s="1051">
        <f>'Prior Years'!G84</f>
        <v>0</v>
      </c>
      <c r="BC12" s="1051">
        <f>'Prior Years'!H84</f>
        <v>0</v>
      </c>
      <c r="BD12" s="1051">
        <f>'Prior Years'!I84</f>
        <v>0</v>
      </c>
      <c r="BE12" s="1051">
        <f>'Prior Years'!J84</f>
        <v>0</v>
      </c>
      <c r="BF12" s="1051">
        <f>'Prior Years'!K84</f>
        <v>0</v>
      </c>
      <c r="BG12" s="1051">
        <f>'Prior Years'!L84</f>
        <v>0</v>
      </c>
      <c r="BH12" s="1051">
        <f>'Prior Years'!M84</f>
        <v>0</v>
      </c>
      <c r="BI12" s="1051">
        <f>'Prior Years'!N84</f>
        <v>0</v>
      </c>
      <c r="BJ12" s="1051">
        <f>'Prior Years'!O84</f>
        <v>0</v>
      </c>
      <c r="BK12" s="1051">
        <f>'Prior Years'!B119</f>
        <v>10</v>
      </c>
      <c r="BL12" s="1051" t="str">
        <f>'Prior Years'!C119</f>
        <v>Empty</v>
      </c>
      <c r="BM12" s="1051">
        <f>'Prior Years'!D119</f>
        <v>0</v>
      </c>
      <c r="BN12" s="1051">
        <f>'Prior Years'!E119</f>
        <v>0</v>
      </c>
      <c r="BO12" s="1051">
        <f>'Prior Years'!F119</f>
        <v>0</v>
      </c>
      <c r="BP12" s="1051">
        <f>'Prior Years'!G119</f>
        <v>0</v>
      </c>
      <c r="BQ12" s="1051">
        <f>'Prior Years'!H119</f>
        <v>0</v>
      </c>
      <c r="BR12" s="1051">
        <f>'Prior Years'!I119</f>
        <v>0</v>
      </c>
      <c r="BS12" s="1051">
        <f>'Prior Years'!J119</f>
        <v>0</v>
      </c>
      <c r="BT12" s="1051">
        <f>'Prior Years'!K119</f>
        <v>0</v>
      </c>
      <c r="BU12" s="1051">
        <f>'Prior Years'!L119</f>
        <v>0</v>
      </c>
      <c r="BV12" s="1051">
        <f>'Prior Years'!M119</f>
        <v>0</v>
      </c>
      <c r="BW12" s="1051">
        <f>'Prior Years'!N119</f>
        <v>0</v>
      </c>
      <c r="BX12" s="1051">
        <f>'Prior Years'!O119</f>
        <v>0</v>
      </c>
      <c r="BY12" s="1051"/>
      <c r="BZ12" s="1051"/>
      <c r="CA12" s="1051"/>
      <c r="CB12" s="1051"/>
      <c r="CC12" s="1051"/>
      <c r="CD12" s="1051"/>
      <c r="CE12" s="1051"/>
      <c r="CF12" s="1051"/>
      <c r="CG12" s="1051"/>
      <c r="CH12" s="1051"/>
      <c r="CI12" s="1051"/>
      <c r="CJ12" s="1051"/>
      <c r="CK12" s="1051"/>
      <c r="CL12" s="1051"/>
      <c r="CM12" s="1051"/>
      <c r="CN12" s="1051"/>
      <c r="CO12" s="1051"/>
      <c r="CP12" s="1051"/>
      <c r="CQ12" s="1051"/>
      <c r="CR12">
        <f>Budgets!B15</f>
        <v>10</v>
      </c>
      <c r="CS12" t="str">
        <f>Budgets!C15</f>
        <v>Empty</v>
      </c>
      <c r="CT12">
        <f>Budgets!D15</f>
        <v>0</v>
      </c>
      <c r="CU12">
        <f>Budgets!E15</f>
        <v>0</v>
      </c>
      <c r="CV12">
        <f>Budgets!F15</f>
        <v>0</v>
      </c>
      <c r="CW12">
        <f>Budgets!G15</f>
        <v>0</v>
      </c>
      <c r="CX12">
        <f>Budgets!H15</f>
        <v>0</v>
      </c>
      <c r="CY12">
        <f>Budgets!I15</f>
        <v>0</v>
      </c>
      <c r="CZ12">
        <f>Budgets!J15</f>
        <v>0</v>
      </c>
      <c r="DA12">
        <f>Budgets!K15</f>
        <v>0</v>
      </c>
      <c r="DB12">
        <f>Budgets!L15</f>
        <v>0</v>
      </c>
      <c r="DC12">
        <f>Budgets!M15</f>
        <v>0</v>
      </c>
      <c r="DD12">
        <f>Budgets!N15</f>
        <v>0</v>
      </c>
      <c r="DE12">
        <f>Budgets!O15</f>
        <v>0</v>
      </c>
      <c r="DF12">
        <f>Budgets!P15</f>
        <v>0</v>
      </c>
      <c r="DG12">
        <f>Budgets!Q15</f>
        <v>0</v>
      </c>
      <c r="DH12">
        <f>Budgets!R15</f>
        <v>0</v>
      </c>
      <c r="DI12">
        <f>Budgets!S15</f>
        <v>0</v>
      </c>
      <c r="DJ12">
        <f>'Rec1'!C13</f>
        <v>10</v>
      </c>
      <c r="DK12" t="str">
        <f>'Rec1'!D13</f>
        <v>Empty</v>
      </c>
      <c r="DL12">
        <f>'Rec1'!E13</f>
        <v>0</v>
      </c>
      <c r="DM12">
        <f>'Rec1'!F13</f>
        <v>0</v>
      </c>
      <c r="DN12">
        <f>'Rec1'!G13</f>
        <v>0</v>
      </c>
      <c r="DO12" t="str">
        <f>'Rec1'!H13</f>
        <v>-</v>
      </c>
      <c r="DP12">
        <f>'Rec1'!I13</f>
        <v>0</v>
      </c>
      <c r="DQ12">
        <f>'Planned Savings'!B17</f>
        <v>10</v>
      </c>
      <c r="DR12" t="str">
        <f>'Planned Savings'!C17</f>
        <v>Empty</v>
      </c>
      <c r="DS12">
        <f>'Planned Savings'!D17</f>
        <v>0</v>
      </c>
      <c r="DT12">
        <f>'Planned Savings'!E17</f>
        <v>0</v>
      </c>
      <c r="DU12">
        <f>'Planned Savings'!F17</f>
        <v>0</v>
      </c>
      <c r="DV12">
        <f>'Planned Savings'!H17</f>
        <v>0</v>
      </c>
      <c r="DW12">
        <f>'Planned Savings'!I17</f>
        <v>0</v>
      </c>
      <c r="DX12">
        <f>'Planned Savings'!J17</f>
        <v>0</v>
      </c>
      <c r="DY12" t="str">
        <f>'Planned Savings'!L17</f>
        <v/>
      </c>
      <c r="DZ12">
        <f>'Planned Savings'!N17</f>
        <v>0</v>
      </c>
      <c r="EA12" t="str">
        <f>'Planned Savings'!O17</f>
        <v/>
      </c>
      <c r="EB12" t="str">
        <f>'Planned Savings'!P17</f>
        <v/>
      </c>
      <c r="EC12">
        <f>'Planned Savings'!R17</f>
        <v>0</v>
      </c>
      <c r="ED12">
        <f>'Planned Savings'!T17</f>
        <v>0</v>
      </c>
      <c r="EE12">
        <f>'Planned Savings'!U17</f>
        <v>0</v>
      </c>
      <c r="EF12">
        <f>'Planned Savings'!V17</f>
        <v>0</v>
      </c>
      <c r="EG12">
        <f>'Planned Savings - No IE'!B17</f>
        <v>10</v>
      </c>
      <c r="EH12" t="str">
        <f>'Planned Savings - No IE'!C17</f>
        <v>Empty</v>
      </c>
      <c r="EI12">
        <f>'Planned Savings - No IE'!D17</f>
        <v>0</v>
      </c>
      <c r="EJ12">
        <f>'Planned Savings - No IE'!E17</f>
        <v>0</v>
      </c>
      <c r="EK12">
        <f>'Planned Savings - No IE'!F17</f>
        <v>0</v>
      </c>
      <c r="EL12" t="str">
        <f>'Planned Savings - No IE'!H17</f>
        <v/>
      </c>
      <c r="EM12">
        <f>'Planned Savings - No IE'!J17</f>
        <v>0</v>
      </c>
      <c r="EN12">
        <f>'Planned Savings - No IE'!K17</f>
        <v>0</v>
      </c>
      <c r="EO12">
        <f>'Planned Savings - No IE'!L17</f>
        <v>0</v>
      </c>
      <c r="EP12">
        <f>'Planned Savings - No IE'!N17</f>
        <v>0</v>
      </c>
      <c r="EQ12">
        <f>'Planned Savings - No IE'!P17</f>
        <v>0</v>
      </c>
      <c r="ER12">
        <f>'Planned Savings - No IE'!Q17</f>
        <v>0</v>
      </c>
      <c r="ES12">
        <f>'Planned Savings - No IE'!R17</f>
        <v>0</v>
      </c>
      <c r="ET12">
        <f>'Planned Savings - No NTG'!B17</f>
        <v>10</v>
      </c>
      <c r="EU12" t="str">
        <f>'Planned Savings - No NTG'!C17</f>
        <v>Empty</v>
      </c>
      <c r="EV12">
        <f>'Planned Savings - No NTG'!D17</f>
        <v>0</v>
      </c>
      <c r="EW12">
        <f>'Planned Savings - No NTG'!E17</f>
        <v>0</v>
      </c>
      <c r="EX12">
        <f>'Planned Savings - No NTG'!F17</f>
        <v>0</v>
      </c>
      <c r="EY12">
        <f>'Planned Savings - No NTG'!H17</f>
        <v>0</v>
      </c>
      <c r="EZ12">
        <f>'Planned Savings - No NTG'!I17</f>
        <v>0</v>
      </c>
      <c r="FA12">
        <f>'Planned Savings - No NTG'!J17</f>
        <v>0</v>
      </c>
      <c r="FB12">
        <f>'Planned Savings - No NTG'!L17</f>
        <v>0</v>
      </c>
      <c r="FC12">
        <f>'Planned Savings - No NTG'!N17</f>
        <v>0</v>
      </c>
      <c r="FD12">
        <f>'Planned Savings - No NTG'!O17</f>
        <v>0</v>
      </c>
      <c r="FE12">
        <f>'Planned Savings - No NTG'!P17</f>
        <v>0</v>
      </c>
      <c r="FF12">
        <f>'Planned Savings - No IE No NTG'!B17</f>
        <v>10</v>
      </c>
      <c r="FG12" t="str">
        <f>'Planned Savings - No IE No NTG'!C17</f>
        <v>Empty</v>
      </c>
      <c r="FH12">
        <f>'Planned Savings - No IE No NTG'!D17</f>
        <v>0</v>
      </c>
      <c r="FI12">
        <f>'Planned Savings - No IE No NTG'!E17</f>
        <v>0</v>
      </c>
      <c r="FJ12">
        <f>'Planned Savings - No IE No NTG'!F17</f>
        <v>0</v>
      </c>
      <c r="FK12">
        <f>'Planned Savings - No IE No NTG'!H17</f>
        <v>0</v>
      </c>
      <c r="FL12">
        <f>'Planned Savings - No IE No NTG'!J17</f>
        <v>0</v>
      </c>
      <c r="FM12">
        <f>'Planned Savings - No IE No NTG'!K17</f>
        <v>0</v>
      </c>
      <c r="FN12">
        <f>'Planned Savings - No IE No NTG'!L17</f>
        <v>0</v>
      </c>
      <c r="FO12">
        <f>'Rec2'!D15</f>
        <v>10</v>
      </c>
      <c r="FP12" t="str">
        <f>'Rec2'!E15</f>
        <v>Empty</v>
      </c>
      <c r="FQ12">
        <f>'Rec2'!F15</f>
        <v>0</v>
      </c>
      <c r="FR12">
        <f>'Rec2'!G15</f>
        <v>0</v>
      </c>
      <c r="FS12">
        <f>'Rec2'!H15</f>
        <v>0</v>
      </c>
      <c r="FT12" t="str">
        <f>'Rec2'!I15</f>
        <v>-</v>
      </c>
      <c r="FU12">
        <f>'Rec2'!J15</f>
        <v>0</v>
      </c>
      <c r="FV12">
        <f>'Rec2'!K15</f>
        <v>0</v>
      </c>
      <c r="FW12">
        <f>'Rec2'!L15</f>
        <v>0</v>
      </c>
      <c r="FX12" t="str">
        <f>'Rec2'!M15</f>
        <v>-</v>
      </c>
      <c r="FY12">
        <f>'Rec2'!N15</f>
        <v>0</v>
      </c>
      <c r="FZ12">
        <f>'Rec2'!O15</f>
        <v>0</v>
      </c>
      <c r="GA12">
        <f>'Rec2'!P15</f>
        <v>0</v>
      </c>
      <c r="GB12" t="str">
        <f>'Rec2'!Q15</f>
        <v>-</v>
      </c>
      <c r="GC12">
        <f>'Rec2'!R15</f>
        <v>0</v>
      </c>
      <c r="GD12">
        <f>'Rec2'!S15</f>
        <v>0</v>
      </c>
      <c r="GE12">
        <f>'Rec2'!T15</f>
        <v>0</v>
      </c>
      <c r="GF12" t="str">
        <f>'Rec2'!U15</f>
        <v>-</v>
      </c>
      <c r="GG12">
        <f>'Rec2'!V15</f>
        <v>0</v>
      </c>
      <c r="GI12">
        <f>'Planned NTG'!B15</f>
        <v>10</v>
      </c>
      <c r="GJ12" t="str">
        <f>'Planned NTG'!C15</f>
        <v>Empty</v>
      </c>
      <c r="GK12">
        <f>'Planned NTG'!D15</f>
        <v>0</v>
      </c>
      <c r="GL12">
        <f>'Planned NTG'!F15</f>
        <v>0</v>
      </c>
      <c r="GM12" t="str">
        <f>'Planned NTG'!H15</f>
        <v/>
      </c>
      <c r="GN12">
        <f>'Planned NTG'!J15</f>
        <v>0</v>
      </c>
      <c r="GO12">
        <f>'Planned NTG'!K15</f>
        <v>0</v>
      </c>
      <c r="GP12">
        <f>'Planned NTG'!F47</f>
        <v>0</v>
      </c>
      <c r="GQ12">
        <f>'Actual Expenses'!B14</f>
        <v>4</v>
      </c>
      <c r="GR12" t="str">
        <f>'Actual Expenses'!C14</f>
        <v>Empty</v>
      </c>
      <c r="GS12">
        <f>'Actual Expenses'!D14</f>
        <v>0</v>
      </c>
      <c r="GT12">
        <f>'Actual Expenses'!E14</f>
        <v>0</v>
      </c>
      <c r="GU12">
        <f>'Actual Expenses'!F14</f>
        <v>0</v>
      </c>
      <c r="GV12">
        <f>'Actual Expenses'!G14</f>
        <v>0</v>
      </c>
      <c r="GW12">
        <f>'Actual Expenses'!H14</f>
        <v>0</v>
      </c>
      <c r="GX12">
        <f>'Actual Expenses'!I14</f>
        <v>0</v>
      </c>
      <c r="GY12">
        <f>'Actual Expenses'!J14</f>
        <v>0</v>
      </c>
      <c r="GZ12">
        <f>'Actual Expenses'!K14</f>
        <v>0</v>
      </c>
      <c r="HA12">
        <f>'Actual Expenses'!L14</f>
        <v>0</v>
      </c>
      <c r="HB12">
        <f>'Actual Expenses'!M14</f>
        <v>0</v>
      </c>
      <c r="HC12">
        <f>'Actual Expenses'!N14</f>
        <v>0</v>
      </c>
      <c r="HD12">
        <f>'Actual Expenses'!O14</f>
        <v>0</v>
      </c>
      <c r="HE12">
        <f>'Actual Expenses'!P14</f>
        <v>0</v>
      </c>
      <c r="HF12">
        <f>'Actual Expenses'!Q14</f>
        <v>0</v>
      </c>
      <c r="HG12">
        <f>'Actual Expenses'!R14</f>
        <v>0</v>
      </c>
      <c r="HH12">
        <f>'Actual Expenses'!S14</f>
        <v>0</v>
      </c>
      <c r="HI12">
        <f>'Actual Expenses'!T14</f>
        <v>0</v>
      </c>
      <c r="HJ12">
        <f>'Actual Expenses'!U14</f>
        <v>0</v>
      </c>
      <c r="HK12">
        <f>'Actual Expenses'!V14</f>
        <v>0</v>
      </c>
      <c r="HL12">
        <f>'Actual Expenses'!W14</f>
        <v>0</v>
      </c>
      <c r="HM12">
        <f>'Actual Expenses'!X14</f>
        <v>0</v>
      </c>
      <c r="HN12">
        <f>'Rec3'!C13</f>
        <v>10</v>
      </c>
      <c r="HO12" t="str">
        <f>'Rec3'!D13</f>
        <v>Empty</v>
      </c>
      <c r="HP12">
        <f ca="1">'Rec3'!E13</f>
        <v>0</v>
      </c>
      <c r="HQ12">
        <f>'Rec3'!F13</f>
        <v>0</v>
      </c>
      <c r="HR12">
        <f ca="1">'Rec3'!G13</f>
        <v>0</v>
      </c>
      <c r="HS12">
        <f>'Rec3'!H13</f>
        <v>0</v>
      </c>
      <c r="HT12">
        <f>'Claimed Savings'!B17</f>
        <v>10</v>
      </c>
      <c r="HU12" t="str">
        <f>'Claimed Savings'!C17</f>
        <v>Empty</v>
      </c>
      <c r="HV12">
        <f>'Claimed Savings'!D17</f>
        <v>0</v>
      </c>
      <c r="HW12">
        <f>'Claimed Savings'!E17</f>
        <v>0</v>
      </c>
      <c r="HX12">
        <f>'Claimed Savings'!F17</f>
        <v>0</v>
      </c>
      <c r="HY12">
        <f>'Claimed Savings'!H17</f>
        <v>0</v>
      </c>
      <c r="HZ12">
        <f>'Claimed Savings'!I17</f>
        <v>0</v>
      </c>
      <c r="IA12">
        <f>'Claimed Savings'!J17</f>
        <v>0</v>
      </c>
      <c r="IB12">
        <f>'Claimed Savings'!L17</f>
        <v>0</v>
      </c>
      <c r="IC12">
        <f>'Claimed Savings'!N17</f>
        <v>0</v>
      </c>
      <c r="ID12" t="str">
        <f>'Claimed Savings'!O17</f>
        <v/>
      </c>
      <c r="IE12" t="str">
        <f>'Claimed Savings'!P17</f>
        <v/>
      </c>
      <c r="IF12">
        <f>'Claimed Savings'!R17</f>
        <v>0</v>
      </c>
      <c r="IG12">
        <f>'Claimed Savings'!T17</f>
        <v>0</v>
      </c>
      <c r="IH12">
        <f>'Claimed Savings'!U17</f>
        <v>0</v>
      </c>
      <c r="II12">
        <f>'Claimed Savings'!V17</f>
        <v>0</v>
      </c>
      <c r="IJ12">
        <f>'Claimed Savings - No IE'!B17</f>
        <v>10</v>
      </c>
      <c r="IK12" t="str">
        <f>'Claimed Savings - No IE'!C17</f>
        <v>Empty</v>
      </c>
      <c r="IL12">
        <f>'Claimed Savings - No IE'!D17</f>
        <v>0</v>
      </c>
      <c r="IM12">
        <f>'Claimed Savings - No IE'!E17</f>
        <v>0</v>
      </c>
      <c r="IN12">
        <f>'Claimed Savings - No IE'!F17</f>
        <v>0</v>
      </c>
      <c r="IO12">
        <f>'Claimed Savings - No IE'!H17</f>
        <v>0</v>
      </c>
      <c r="IP12">
        <f>'Claimed Savings - No IE'!J17</f>
        <v>0</v>
      </c>
      <c r="IQ12">
        <f>'Claimed Savings - No IE'!K17</f>
        <v>0</v>
      </c>
      <c r="IR12">
        <f>'Claimed Savings - No IE'!L17</f>
        <v>0</v>
      </c>
      <c r="IS12">
        <f>'Claimed Savings - No IE'!N17</f>
        <v>0</v>
      </c>
      <c r="IT12">
        <f>'Claimed Savings - No IE'!P17</f>
        <v>0</v>
      </c>
      <c r="IU12">
        <f>'Claimed Savings - No IE'!Q17</f>
        <v>0</v>
      </c>
      <c r="IV12">
        <f>'Claimed Savings - No IE'!R17</f>
        <v>0</v>
      </c>
      <c r="IW12">
        <f>'Claimed Savings - No NTG'!B17</f>
        <v>10</v>
      </c>
      <c r="IX12" t="str">
        <f>'Claimed Savings - No NTG'!C17</f>
        <v>Empty</v>
      </c>
      <c r="IY12">
        <f>'Claimed Savings - No NTG'!D17</f>
        <v>0</v>
      </c>
      <c r="IZ12">
        <f>'Claimed Savings - No NTG'!E17</f>
        <v>0</v>
      </c>
      <c r="JA12">
        <f>'Claimed Savings - No NTG'!F17</f>
        <v>0</v>
      </c>
      <c r="JB12">
        <f>'Claimed Savings - No NTG'!H17</f>
        <v>0</v>
      </c>
      <c r="JC12">
        <f>'Claimed Savings - No NTG'!I17</f>
        <v>0</v>
      </c>
      <c r="JD12">
        <f>'Claimed Savings - No NTG'!J17</f>
        <v>0</v>
      </c>
      <c r="JE12">
        <f>'Claimed Savings - No NTG'!L17</f>
        <v>0</v>
      </c>
      <c r="JF12">
        <f>'Claimed Savings - No NTG'!N17</f>
        <v>0</v>
      </c>
      <c r="JG12">
        <f>'Claimed Savings - No NTG'!O17</f>
        <v>0</v>
      </c>
      <c r="JH12">
        <f>'Claimed Savings - No NTG'!P17</f>
        <v>0</v>
      </c>
      <c r="JI12">
        <f>'Claimed Savings - No IE No NTG'!B17</f>
        <v>10</v>
      </c>
      <c r="JJ12" t="str">
        <f>'Claimed Savings - No IE No NTG'!C17</f>
        <v>Empty</v>
      </c>
      <c r="JK12">
        <f>'Claimed Savings - No IE No NTG'!D17</f>
        <v>1</v>
      </c>
      <c r="JL12">
        <f>'Claimed Savings - No IE No NTG'!E17</f>
        <v>0</v>
      </c>
      <c r="JM12">
        <f>'Claimed Savings - No IE No NTG'!F17</f>
        <v>0</v>
      </c>
      <c r="JN12">
        <f>'Claimed Savings - No IE No NTG'!H17</f>
        <v>0</v>
      </c>
      <c r="JO12">
        <f>'Claimed Savings - No IE No NTG'!J17</f>
        <v>0</v>
      </c>
      <c r="JP12">
        <f>'Claimed Savings - No IE No NTG'!K17</f>
        <v>0</v>
      </c>
      <c r="JQ12">
        <f>'Claimed Savings - No IE No NTG'!L17</f>
        <v>0</v>
      </c>
      <c r="JS12">
        <f>'Claimed NTG'!C15</f>
        <v>10</v>
      </c>
      <c r="JT12" t="str">
        <f>'Claimed NTG'!D15</f>
        <v>Empty</v>
      </c>
      <c r="JU12">
        <f>'Claimed NTG'!E15</f>
        <v>0</v>
      </c>
      <c r="JV12">
        <f>'Claimed NTG'!G15</f>
        <v>0</v>
      </c>
      <c r="JW12" t="str">
        <f>'Claimed NTG'!I15</f>
        <v/>
      </c>
      <c r="JX12">
        <f>'Claimed NTG'!K15</f>
        <v>0</v>
      </c>
      <c r="JY12">
        <f>'Claimed NTG'!L15</f>
        <v>0</v>
      </c>
      <c r="JZ12">
        <f>'Claimed NTG'!M15</f>
        <v>0</v>
      </c>
      <c r="KA12">
        <f>'Claimed NTG'!I47</f>
        <v>10</v>
      </c>
      <c r="KB12">
        <f>'Claimed NTG'!J47</f>
        <v>0</v>
      </c>
      <c r="KC12">
        <f>'Evaluated Savings'!B17</f>
        <v>10</v>
      </c>
      <c r="KD12" t="str">
        <f>'Evaluated Savings'!C17</f>
        <v>Empty</v>
      </c>
      <c r="KE12">
        <f>'Evaluated Savings'!D17</f>
        <v>0</v>
      </c>
      <c r="KF12">
        <f>'Evaluated Savings'!E17</f>
        <v>0</v>
      </c>
      <c r="KG12">
        <f>'Evaluated Savings'!F17</f>
        <v>0</v>
      </c>
      <c r="KH12">
        <f>'Evaluated Savings'!H17</f>
        <v>0</v>
      </c>
      <c r="KI12">
        <f>'Evaluated Savings'!I17</f>
        <v>0</v>
      </c>
      <c r="KJ12">
        <f>'Evaluated Savings'!J17</f>
        <v>0</v>
      </c>
      <c r="KK12" t="str">
        <f>'Evaluated Savings'!L17</f>
        <v/>
      </c>
      <c r="KL12">
        <f>'Evaluated Savings'!N17</f>
        <v>0</v>
      </c>
      <c r="KM12" t="str">
        <f>'Evaluated Savings'!O17</f>
        <v/>
      </c>
      <c r="KN12" t="str">
        <f>'Evaluated Savings'!P17</f>
        <v/>
      </c>
      <c r="KO12">
        <f>'Evaluated Savings'!R17</f>
        <v>0</v>
      </c>
      <c r="KP12">
        <f>'Evaluated Savings'!T17</f>
        <v>0</v>
      </c>
      <c r="KQ12">
        <f>'Evaluated Savings'!U17</f>
        <v>0</v>
      </c>
      <c r="KR12">
        <f>'Evaluated Savings'!V17</f>
        <v>0</v>
      </c>
      <c r="KT12">
        <f>'Evaluated Savings - No IE'!B17</f>
        <v>10</v>
      </c>
      <c r="KU12" t="str">
        <f>'Evaluated Savings - No IE'!C17</f>
        <v>Empty</v>
      </c>
      <c r="KV12">
        <f>'Evaluated Savings - No IE'!D17</f>
        <v>0</v>
      </c>
      <c r="KW12">
        <f>'Evaluated Savings - No IE'!E17</f>
        <v>0</v>
      </c>
      <c r="KX12">
        <f>'Evaluated Savings - No IE'!F17</f>
        <v>0</v>
      </c>
      <c r="KY12" t="str">
        <f>'Evaluated Savings - No IE'!H17</f>
        <v/>
      </c>
      <c r="KZ12">
        <f>'Evaluated Savings - No IE'!J17</f>
        <v>0</v>
      </c>
      <c r="LA12">
        <f>'Evaluated Savings - No IE'!K17</f>
        <v>0</v>
      </c>
      <c r="LB12">
        <f>'Evaluated Savings - No IE'!L17</f>
        <v>0</v>
      </c>
      <c r="LC12">
        <f>'Evaluated Savings - No IE'!N17</f>
        <v>0</v>
      </c>
      <c r="LD12">
        <f>'Evaluated Savings - No IE'!P17</f>
        <v>0</v>
      </c>
      <c r="LE12">
        <f>'Evaluated Savings - No IE'!Q17</f>
        <v>0</v>
      </c>
      <c r="LF12">
        <f>'Evaluated Savings - No IE'!R17</f>
        <v>0</v>
      </c>
      <c r="LH12">
        <f>'Evaluated Savings - No NTG'!B16</f>
        <v>10</v>
      </c>
      <c r="LI12" t="str">
        <f>'Evaluated Savings - No NTG'!C16</f>
        <v>Empty</v>
      </c>
      <c r="LJ12">
        <f>'Evaluated Savings - No NTG'!D16</f>
        <v>0</v>
      </c>
      <c r="LK12">
        <f>'Evaluated Savings - No NTG'!E16</f>
        <v>0</v>
      </c>
      <c r="LL12">
        <f>'Evaluated Savings - No NTG'!F16</f>
        <v>0</v>
      </c>
      <c r="LM12">
        <f>'Evaluated Savings - No NTG'!H16</f>
        <v>0</v>
      </c>
      <c r="LN12">
        <f>'Evaluated Savings - No NTG'!I16</f>
        <v>0</v>
      </c>
      <c r="LO12">
        <f>'Evaluated Savings - No NTG'!J16</f>
        <v>0</v>
      </c>
      <c r="LP12">
        <f>'Evaluated Savings - No NTG'!L16</f>
        <v>0</v>
      </c>
      <c r="LQ12">
        <f>'Evaluated Savings - No NTG'!N16</f>
        <v>0</v>
      </c>
      <c r="LR12">
        <f>'Evaluated Savings - No NTG'!O16</f>
        <v>0</v>
      </c>
      <c r="LS12">
        <f>'Evaluated Savings - No NTG'!P16</f>
        <v>0</v>
      </c>
      <c r="LU12">
        <f>'Evaluated Savings No IE No NTG'!B17</f>
        <v>10</v>
      </c>
      <c r="LV12" t="str">
        <f>'Evaluated Savings No IE No NTG'!C17</f>
        <v>Empty</v>
      </c>
      <c r="LW12">
        <f>'Evaluated Savings No IE No NTG'!D17</f>
        <v>0</v>
      </c>
      <c r="LX12">
        <f>'Evaluated Savings No IE No NTG'!E17</f>
        <v>0</v>
      </c>
      <c r="LY12">
        <f>'Evaluated Savings No IE No NTG'!F17</f>
        <v>0</v>
      </c>
      <c r="LZ12">
        <f>'Evaluated Savings No IE No NTG'!H17</f>
        <v>0</v>
      </c>
      <c r="MA12">
        <f>'Evaluated Savings No IE No NTG'!J17</f>
        <v>0</v>
      </c>
      <c r="MB12">
        <f>'Evaluated Savings No IE No NTG'!K17</f>
        <v>0</v>
      </c>
      <c r="MC12">
        <f>'Evaluated Savings No IE No NTG'!L17</f>
        <v>0</v>
      </c>
      <c r="MF12">
        <f>'Evaluated NTG'!B15</f>
        <v>10</v>
      </c>
      <c r="MG12" t="str">
        <f>'Evaluated NTG'!C15</f>
        <v>Empty</v>
      </c>
      <c r="MH12">
        <f>'Evaluated NTG'!E15</f>
        <v>0</v>
      </c>
      <c r="MI12">
        <f>'Evaluated NTG'!G15</f>
        <v>0</v>
      </c>
      <c r="MJ12" t="str">
        <f>'Evaluated NTG'!I15</f>
        <v/>
      </c>
      <c r="MK12">
        <f>'Evaluated NTG'!K15</f>
        <v>0</v>
      </c>
      <c r="ML12">
        <f>'Evaluated NTG'!L15</f>
        <v>0</v>
      </c>
      <c r="MM12">
        <f>'Evaluated NTG'!M15</f>
        <v>0</v>
      </c>
      <c r="MN12">
        <f>'Evaluated NTG'!E49</f>
        <v>10</v>
      </c>
      <c r="MO12">
        <f>'Evaluated NTG'!F49</f>
        <v>0</v>
      </c>
      <c r="MP12">
        <f>'Program All'!B16</f>
        <v>10</v>
      </c>
      <c r="MQ12" t="str">
        <f>'Program All'!C16</f>
        <v>Empty</v>
      </c>
      <c r="MR12">
        <f>'Program All'!D16</f>
        <v>0</v>
      </c>
      <c r="MS12">
        <f>'Program All'!E16</f>
        <v>0</v>
      </c>
      <c r="MT12">
        <f>'Program All'!F16</f>
        <v>0</v>
      </c>
      <c r="MU12" t="str">
        <f>'Program All'!G16</f>
        <v/>
      </c>
      <c r="MV12">
        <f>'Program All'!H16</f>
        <v>0</v>
      </c>
      <c r="MW12">
        <f>'Program All'!I16</f>
        <v>0</v>
      </c>
      <c r="MX12">
        <f>'Program All'!J16</f>
        <v>0</v>
      </c>
      <c r="MY12">
        <f>'Program All'!K16</f>
        <v>0</v>
      </c>
      <c r="MZ12" t="str">
        <f>'Program All'!L16</f>
        <v/>
      </c>
      <c r="NA12">
        <f>'Program All'!M16</f>
        <v>0</v>
      </c>
      <c r="NB12">
        <f>'Program All'!N16</f>
        <v>0</v>
      </c>
      <c r="NC12">
        <f>'Program All'!O16</f>
        <v>0</v>
      </c>
      <c r="ND12">
        <f>'Program All'!P16</f>
        <v>0</v>
      </c>
      <c r="NE12" t="str">
        <f>'Program All'!Q16</f>
        <v/>
      </c>
      <c r="NF12">
        <f>'Program All'!R16</f>
        <v>0</v>
      </c>
      <c r="NG12">
        <f>'Program All'!S16</f>
        <v>0</v>
      </c>
      <c r="NH12">
        <f>'Program All'!T16</f>
        <v>0</v>
      </c>
      <c r="NI12">
        <f>'Program All'!U16</f>
        <v>0</v>
      </c>
      <c r="NJ12" t="str">
        <f>'Program All'!V16</f>
        <v/>
      </c>
      <c r="NK12">
        <f>'Program All'!W16</f>
        <v>0</v>
      </c>
      <c r="NL12">
        <f>'Program TRC'!B16</f>
        <v>10</v>
      </c>
      <c r="NM12" t="str">
        <f>'Program TRC'!C16</f>
        <v>Empty</v>
      </c>
      <c r="NN12">
        <f>'Program TRC'!D16</f>
        <v>0</v>
      </c>
      <c r="NO12">
        <f>'Program TRC'!E16</f>
        <v>0</v>
      </c>
      <c r="NP12">
        <f>'Program TRC'!F16</f>
        <v>0</v>
      </c>
      <c r="NQ12" t="str">
        <f>'Program TRC'!G16</f>
        <v/>
      </c>
      <c r="NR12">
        <f>'Program TRC'!H16</f>
        <v>0</v>
      </c>
      <c r="NS12">
        <f>'Program PAC'!B16</f>
        <v>10</v>
      </c>
      <c r="NT12" t="str">
        <f>'Program PAC'!C16</f>
        <v>Empty</v>
      </c>
      <c r="NU12">
        <f>'Program PAC'!D16</f>
        <v>0</v>
      </c>
      <c r="NV12">
        <f>'Program PAC'!E16</f>
        <v>0</v>
      </c>
      <c r="NW12">
        <f>'Program PAC'!F16</f>
        <v>0</v>
      </c>
      <c r="NX12" t="str">
        <f>'Program PAC'!G16</f>
        <v/>
      </c>
      <c r="NY12">
        <f>'Program PAC'!H16</f>
        <v>0</v>
      </c>
      <c r="NZ12">
        <f>'Program SCT'!B16</f>
        <v>10</v>
      </c>
      <c r="OA12" t="str">
        <f>'Program SCT'!C16</f>
        <v>Empty</v>
      </c>
      <c r="OB12">
        <f>'Program SCT'!D16</f>
        <v>0</v>
      </c>
      <c r="OC12">
        <f>'Program SCT'!E16</f>
        <v>0</v>
      </c>
      <c r="OD12">
        <f>'Program SCT'!F16</f>
        <v>0</v>
      </c>
      <c r="OE12" t="str">
        <f>'Program SCT'!G16</f>
        <v/>
      </c>
      <c r="OF12">
        <f>'Program SCT'!H16</f>
        <v>0</v>
      </c>
      <c r="OG12">
        <f>'Program RIM'!B16</f>
        <v>10</v>
      </c>
      <c r="OH12" t="str">
        <f>'Program RIM'!C16</f>
        <v>Empty</v>
      </c>
      <c r="OI12">
        <f>'Program RIM'!D16</f>
        <v>0</v>
      </c>
      <c r="OJ12">
        <f>'Program RIM'!E16</f>
        <v>0</v>
      </c>
      <c r="OK12">
        <f>'Program RIM'!F16</f>
        <v>0</v>
      </c>
      <c r="OL12" t="str">
        <f>'Program RIM'!G16</f>
        <v/>
      </c>
      <c r="OM12">
        <f>'Program RIM'!H16</f>
        <v>0</v>
      </c>
      <c r="ON12">
        <f>'Program TRC PAC'!B16</f>
        <v>10</v>
      </c>
      <c r="OO12" t="str">
        <f>'Program TRC PAC'!C16</f>
        <v>Empty</v>
      </c>
      <c r="OP12">
        <f>'Program TRC PAC'!D16</f>
        <v>0</v>
      </c>
      <c r="OQ12">
        <f>'Program TRC PAC'!E16</f>
        <v>0</v>
      </c>
      <c r="OR12">
        <f>'Program TRC PAC'!F16</f>
        <v>0</v>
      </c>
      <c r="OS12" t="str">
        <f>'Program TRC PAC'!G16</f>
        <v/>
      </c>
      <c r="OT12">
        <f>'Program TRC PAC'!H16</f>
        <v>0</v>
      </c>
      <c r="OU12">
        <f>'Program TRC PAC'!I16</f>
        <v>0</v>
      </c>
      <c r="OV12">
        <f>'Program TRC PAC'!J16</f>
        <v>0</v>
      </c>
      <c r="OW12">
        <f>'Program TRC PAC'!K16</f>
        <v>0</v>
      </c>
      <c r="OX12" t="str">
        <f>'Program TRC PAC'!L16</f>
        <v/>
      </c>
      <c r="OY12">
        <f>'Program TRC PAC'!M16</f>
        <v>0</v>
      </c>
      <c r="OZ12">
        <f>'Program TRC SCT'!B16</f>
        <v>10</v>
      </c>
      <c r="PA12" t="str">
        <f>'Program TRC SCT'!C16</f>
        <v>Empty</v>
      </c>
      <c r="PB12">
        <f>'Program TRC SCT'!D16</f>
        <v>0</v>
      </c>
      <c r="PC12">
        <f>'Program TRC SCT'!E16</f>
        <v>0</v>
      </c>
      <c r="PD12">
        <f>'Program TRC SCT'!F16</f>
        <v>0</v>
      </c>
      <c r="PE12" t="str">
        <f>'Program TRC SCT'!G16</f>
        <v/>
      </c>
      <c r="PF12">
        <f>'Program TRC SCT'!H16</f>
        <v>0</v>
      </c>
      <c r="PG12">
        <f>'Program TRC SCT'!I16</f>
        <v>0</v>
      </c>
      <c r="PH12">
        <f>'Program TRC SCT'!J16</f>
        <v>0</v>
      </c>
      <c r="PI12">
        <f>'Program TRC SCT'!K16</f>
        <v>0</v>
      </c>
      <c r="PJ12" t="str">
        <f>'Program TRC SCT'!L16</f>
        <v/>
      </c>
      <c r="PK12">
        <f>'Program TRC SCT'!M16</f>
        <v>0</v>
      </c>
      <c r="PL12">
        <f>'Program TRC RIM'!B16</f>
        <v>10</v>
      </c>
      <c r="PM12" t="str">
        <f>'Program TRC RIM'!C16</f>
        <v>Empty</v>
      </c>
      <c r="PN12">
        <f>'Program TRC RIM'!D16</f>
        <v>0</v>
      </c>
      <c r="PO12">
        <f>'Program TRC RIM'!E16</f>
        <v>0</v>
      </c>
      <c r="PP12">
        <f>'Program TRC RIM'!F16</f>
        <v>0</v>
      </c>
      <c r="PQ12" t="str">
        <f>'Program TRC RIM'!G16</f>
        <v/>
      </c>
      <c r="PR12">
        <f>'Program TRC RIM'!H16</f>
        <v>0</v>
      </c>
      <c r="PS12">
        <f>'Program TRC RIM'!I16</f>
        <v>0</v>
      </c>
      <c r="PT12">
        <f>'Program TRC RIM'!J16</f>
        <v>0</v>
      </c>
      <c r="PU12">
        <f>'Program TRC RIM'!K16</f>
        <v>0</v>
      </c>
      <c r="PV12" t="str">
        <f>'Program TRC RIM'!L16</f>
        <v/>
      </c>
      <c r="PW12">
        <f>'Program TRC RIM'!M16</f>
        <v>0</v>
      </c>
      <c r="PX12">
        <f>'Program PAC SCT'!B16</f>
        <v>10</v>
      </c>
      <c r="PY12" t="str">
        <f>'Program PAC SCT'!C16</f>
        <v>Empty</v>
      </c>
      <c r="PZ12">
        <f>'Program PAC SCT'!D16</f>
        <v>0</v>
      </c>
      <c r="QA12">
        <f>'Program PAC SCT'!E16</f>
        <v>0</v>
      </c>
      <c r="QB12">
        <f>'Program PAC SCT'!F16</f>
        <v>0</v>
      </c>
      <c r="QC12" t="str">
        <f>'Program PAC SCT'!G16</f>
        <v/>
      </c>
      <c r="QD12">
        <f>'Program PAC SCT'!H16</f>
        <v>0</v>
      </c>
      <c r="QE12">
        <f>'Program PAC SCT'!I16</f>
        <v>0</v>
      </c>
      <c r="QF12">
        <f>'Program PAC SCT'!J16</f>
        <v>0</v>
      </c>
      <c r="QG12">
        <f>'Program PAC SCT'!K16</f>
        <v>0</v>
      </c>
      <c r="QH12" t="str">
        <f>'Program PAC SCT'!L16</f>
        <v/>
      </c>
      <c r="QI12">
        <f>'Program PAC SCT'!M16</f>
        <v>0</v>
      </c>
      <c r="QJ12">
        <f>'Program PAC RIM'!B16</f>
        <v>10</v>
      </c>
      <c r="QK12" t="str">
        <f>'Program PAC RIM'!C16</f>
        <v>Empty</v>
      </c>
      <c r="QL12">
        <f>'Program PAC RIM'!D16</f>
        <v>0</v>
      </c>
      <c r="QM12">
        <f>'Program PAC RIM'!E16</f>
        <v>0</v>
      </c>
      <c r="QN12">
        <f>'Program PAC RIM'!F16</f>
        <v>0</v>
      </c>
      <c r="QO12" t="str">
        <f>'Program PAC RIM'!G16</f>
        <v/>
      </c>
      <c r="QP12">
        <f>'Program PAC RIM'!H16</f>
        <v>0</v>
      </c>
      <c r="QQ12">
        <f>'Program PAC RIM'!I16</f>
        <v>0</v>
      </c>
      <c r="QR12">
        <f>'Program PAC RIM'!J16</f>
        <v>0</v>
      </c>
      <c r="QS12">
        <f>'Program PAC RIM'!K16</f>
        <v>0</v>
      </c>
      <c r="QT12" t="str">
        <f>'Program PAC RIM'!L16</f>
        <v/>
      </c>
      <c r="QU12">
        <f>'Program PAC RIM'!M16</f>
        <v>0</v>
      </c>
      <c r="QV12">
        <f>'Program SCT RIM'!B16</f>
        <v>10</v>
      </c>
      <c r="QW12" t="str">
        <f>'Program SCT RIM'!C16</f>
        <v>Empty</v>
      </c>
      <c r="QX12">
        <f>'Program SCT RIM'!D16</f>
        <v>0</v>
      </c>
      <c r="QY12">
        <f>'Program SCT RIM'!E16</f>
        <v>0</v>
      </c>
      <c r="QZ12">
        <f>'Program SCT RIM'!F16</f>
        <v>0</v>
      </c>
      <c r="RA12" t="str">
        <f>'Program SCT RIM'!G16</f>
        <v/>
      </c>
      <c r="RB12">
        <f>'Program SCT RIM'!H16</f>
        <v>0</v>
      </c>
      <c r="RC12">
        <f>'Program SCT RIM'!I16</f>
        <v>0</v>
      </c>
      <c r="RD12">
        <f>'Program SCT RIM'!J16</f>
        <v>0</v>
      </c>
      <c r="RE12">
        <f>'Program SCT RIM'!K16</f>
        <v>0</v>
      </c>
      <c r="RF12" t="str">
        <f>'Program SCT RIM'!L16</f>
        <v/>
      </c>
      <c r="RG12">
        <f>'Program SCT RIM'!M16</f>
        <v>0</v>
      </c>
      <c r="RH12">
        <f>'Program Other TRC'!B16</f>
        <v>10</v>
      </c>
      <c r="RI12" t="str">
        <f>'Program Other TRC'!C16</f>
        <v>Empty</v>
      </c>
      <c r="RJ12">
        <f>'Program Other TRC'!D16</f>
        <v>0</v>
      </c>
      <c r="RK12">
        <f>'Program Other TRC'!E16</f>
        <v>0</v>
      </c>
      <c r="RL12">
        <f>'Program Other TRC'!F16</f>
        <v>0</v>
      </c>
      <c r="RM12" t="str">
        <f>'Program Other TRC'!G16</f>
        <v/>
      </c>
      <c r="RN12">
        <f>'Program Other TRC'!H16</f>
        <v>0</v>
      </c>
      <c r="RO12">
        <f>'Program Other TRC'!I16</f>
        <v>0</v>
      </c>
      <c r="RP12">
        <f>'Program Other TRC'!J16</f>
        <v>0</v>
      </c>
      <c r="RQ12">
        <f>'Program Other TRC'!K16</f>
        <v>0</v>
      </c>
      <c r="RR12" t="str">
        <f>'Program Other TRC'!L16</f>
        <v/>
      </c>
      <c r="RS12">
        <f>'Program Other TRC'!M16</f>
        <v>0</v>
      </c>
      <c r="RT12">
        <f>'Program Other TRC'!N16</f>
        <v>0</v>
      </c>
      <c r="RU12">
        <f>'Program Other TRC'!O16</f>
        <v>0</v>
      </c>
      <c r="RV12">
        <f>'Program Other TRC'!P16</f>
        <v>0</v>
      </c>
      <c r="RW12" t="str">
        <f>'Program Other TRC'!Q16</f>
        <v/>
      </c>
      <c r="RX12">
        <f>'Program Other TRC'!R16</f>
        <v>0</v>
      </c>
      <c r="RY12">
        <f>'Program Other PAC'!B16</f>
        <v>10</v>
      </c>
      <c r="RZ12" t="str">
        <f>'Program Other PAC'!C16</f>
        <v>Empty</v>
      </c>
      <c r="SA12">
        <f>'Program Other PAC'!D16</f>
        <v>0</v>
      </c>
      <c r="SB12">
        <f>'Program Other PAC'!E16</f>
        <v>0</v>
      </c>
      <c r="SC12">
        <f>'Program Other PAC'!F16</f>
        <v>0</v>
      </c>
      <c r="SD12" t="str">
        <f>'Program Other PAC'!G16</f>
        <v/>
      </c>
      <c r="SE12">
        <f>'Program Other PAC'!H16</f>
        <v>0</v>
      </c>
      <c r="SF12">
        <f>'Program Other PAC'!I16</f>
        <v>0</v>
      </c>
      <c r="SG12">
        <f>'Program Other PAC'!J16</f>
        <v>0</v>
      </c>
      <c r="SH12">
        <f>'Program Other PAC'!K16</f>
        <v>0</v>
      </c>
      <c r="SI12" t="str">
        <f>'Program Other PAC'!L16</f>
        <v/>
      </c>
      <c r="SJ12">
        <f>'Program Other PAC'!M16</f>
        <v>0</v>
      </c>
      <c r="SK12">
        <f>'Program Other PAC'!N16</f>
        <v>0</v>
      </c>
      <c r="SL12">
        <f>'Program Other PAC'!O16</f>
        <v>0</v>
      </c>
      <c r="SM12">
        <f>'Program Other PAC'!P16</f>
        <v>0</v>
      </c>
      <c r="SN12" t="str">
        <f>'Program Other PAC'!Q16</f>
        <v/>
      </c>
      <c r="SO12">
        <f>'Program Other PAC'!R16</f>
        <v>0</v>
      </c>
      <c r="SP12">
        <f>'Program Other SCT'!B16</f>
        <v>10</v>
      </c>
      <c r="SQ12" t="str">
        <f>'Program Other SCT'!C16</f>
        <v>Empty</v>
      </c>
      <c r="SR12">
        <f>'Program Other SCT'!D16</f>
        <v>0</v>
      </c>
      <c r="SS12">
        <f>'Program Other SCT'!E16</f>
        <v>0</v>
      </c>
      <c r="ST12">
        <f>'Program Other SCT'!F16</f>
        <v>0</v>
      </c>
      <c r="SU12" t="str">
        <f>'Program Other SCT'!G16</f>
        <v/>
      </c>
      <c r="SV12">
        <f>'Program Other SCT'!H16</f>
        <v>0</v>
      </c>
      <c r="SW12">
        <f>'Program Other SCT'!I16</f>
        <v>0</v>
      </c>
      <c r="SX12">
        <f>'Program Other SCT'!J16</f>
        <v>0</v>
      </c>
      <c r="SY12">
        <f>'Program Other SCT'!K16</f>
        <v>0</v>
      </c>
      <c r="SZ12" t="str">
        <f>'Program Other SCT'!L16</f>
        <v/>
      </c>
      <c r="TA12">
        <f>'Program Other SCT'!M16</f>
        <v>0</v>
      </c>
      <c r="TB12">
        <f>'Program Other SCT'!N16</f>
        <v>0</v>
      </c>
      <c r="TC12">
        <f>'Program Other SCT'!O16</f>
        <v>0</v>
      </c>
      <c r="TD12">
        <f>'Program Other SCT'!P16</f>
        <v>0</v>
      </c>
      <c r="TE12" t="str">
        <f>'Program Other SCT'!Q16</f>
        <v/>
      </c>
      <c r="TF12">
        <f>'Program Other SCT'!R16</f>
        <v>0</v>
      </c>
      <c r="TG12">
        <f>'Program Other RIM'!B16</f>
        <v>10</v>
      </c>
      <c r="TH12" t="str">
        <f>'Program Other RIM'!C16</f>
        <v>Empty</v>
      </c>
      <c r="TI12">
        <f>'Program Other RIM'!D16</f>
        <v>0</v>
      </c>
      <c r="TJ12">
        <f>'Program Other RIM'!E16</f>
        <v>0</v>
      </c>
      <c r="TK12">
        <f>'Program Other RIM'!F16</f>
        <v>0</v>
      </c>
      <c r="TL12" t="str">
        <f>'Program Other RIM'!G16</f>
        <v/>
      </c>
      <c r="TM12">
        <f>'Program Other RIM'!H16</f>
        <v>0</v>
      </c>
      <c r="TN12">
        <f>'Program Other RIM'!I16</f>
        <v>0</v>
      </c>
      <c r="TO12">
        <f>'Program Other RIM'!J16</f>
        <v>0</v>
      </c>
      <c r="TP12">
        <f>'Program Other RIM'!K16</f>
        <v>0</v>
      </c>
      <c r="TQ12" t="str">
        <f>'Program Other RIM'!L16</f>
        <v/>
      </c>
      <c r="TR12">
        <f>'Program Other RIM'!M16</f>
        <v>0</v>
      </c>
      <c r="TS12">
        <f>'Program Other RIM'!N16</f>
        <v>0</v>
      </c>
      <c r="TT12">
        <f>'Program Other RIM'!O16</f>
        <v>0</v>
      </c>
      <c r="TU12">
        <f>'Program Other RIM'!P16</f>
        <v>0</v>
      </c>
      <c r="TV12" t="str">
        <f>'Program Other RIM'!Q16</f>
        <v/>
      </c>
      <c r="TW12">
        <f>'Program Other RIM'!R16</f>
        <v>0</v>
      </c>
      <c r="AAP12" t="str">
        <f>'Key Assumptions'!C28</f>
        <v>Employment and Other Economic Impacts</v>
      </c>
      <c r="AAQ12">
        <f>'Key Assumptions'!D28</f>
        <v>0</v>
      </c>
      <c r="AAR12">
        <f>'Key Assumptions'!E28</f>
        <v>0</v>
      </c>
      <c r="AAS12">
        <f>'Key Assumptions'!F28</f>
        <v>0</v>
      </c>
    </row>
    <row r="13" spans="1:763">
      <c r="J13" s="1080" t="s">
        <v>321</v>
      </c>
      <c r="K13" s="1081" t="s">
        <v>305</v>
      </c>
      <c r="L13" s="1080">
        <f>'Main Menu'!AY32</f>
        <v>2</v>
      </c>
      <c r="M13" s="1080">
        <f t="shared" si="0"/>
        <v>2</v>
      </c>
      <c r="N13" s="1079"/>
      <c r="O13" s="1051"/>
      <c r="P13" s="1051">
        <f>'Program Descriptions'!B15</f>
        <v>11</v>
      </c>
      <c r="Q13" s="1051" t="str">
        <f>'Program Descriptions'!C15</f>
        <v>Empty</v>
      </c>
      <c r="R13" s="1051">
        <f>'Program Descriptions'!D15</f>
        <v>0</v>
      </c>
      <c r="S13" s="1051">
        <f>'Program Descriptions'!E15</f>
        <v>0</v>
      </c>
      <c r="T13" s="1051">
        <f>'Program Descriptions'!F15</f>
        <v>0</v>
      </c>
      <c r="U13" s="1051">
        <f>'Program Descriptions'!G15</f>
        <v>0</v>
      </c>
      <c r="V13" s="1051" t="str">
        <f>'Program Descriptions'!H15</f>
        <v>-</v>
      </c>
      <c r="W13" s="1051">
        <f>'Program Descriptions'!I15</f>
        <v>0</v>
      </c>
      <c r="X13" s="1051">
        <f>'Program Narrative'!B15</f>
        <v>11</v>
      </c>
      <c r="Y13" s="1051" t="str">
        <f>'Program Narrative'!C15</f>
        <v>Empty</v>
      </c>
      <c r="Z13" s="1051" t="str">
        <f>'Program Narrative'!D15</f>
        <v>X</v>
      </c>
      <c r="AA13" s="1051">
        <f>'Program Narrative'!E15</f>
        <v>0</v>
      </c>
      <c r="AB13" s="1051">
        <f>'Prior Years'!B15</f>
        <v>11</v>
      </c>
      <c r="AC13" s="1051" t="str">
        <f>'Prior Years'!C15</f>
        <v>Empty</v>
      </c>
      <c r="AD13" s="1051">
        <f>'Prior Years'!D15</f>
        <v>0</v>
      </c>
      <c r="AE13" s="1051">
        <f>'Prior Years'!E15</f>
        <v>0</v>
      </c>
      <c r="AF13" s="1051">
        <f>'Prior Years'!F15</f>
        <v>0</v>
      </c>
      <c r="AG13" s="1051">
        <f>'Prior Years'!G15</f>
        <v>0</v>
      </c>
      <c r="AH13" s="1051">
        <f>'Prior Years'!H15</f>
        <v>0</v>
      </c>
      <c r="AI13" s="1051">
        <f>'Prior Years'!B50</f>
        <v>11</v>
      </c>
      <c r="AJ13" s="1051" t="str">
        <f>'Prior Years'!C50</f>
        <v>Empty</v>
      </c>
      <c r="AK13" s="1051">
        <f>'Prior Years'!D50</f>
        <v>0</v>
      </c>
      <c r="AL13" s="1051">
        <f>'Prior Years'!E50</f>
        <v>0</v>
      </c>
      <c r="AM13" s="1051">
        <f>'Prior Years'!F50</f>
        <v>0</v>
      </c>
      <c r="AN13" s="1051">
        <f>'Prior Years'!G50</f>
        <v>0</v>
      </c>
      <c r="AO13" s="1051">
        <f>'Prior Years'!H50</f>
        <v>0</v>
      </c>
      <c r="AP13" s="1051">
        <f>'Prior Years'!I50</f>
        <v>0</v>
      </c>
      <c r="AQ13" s="1051">
        <f>'Prior Years'!J50</f>
        <v>0</v>
      </c>
      <c r="AR13" s="1051">
        <f>'Prior Years'!K50</f>
        <v>0</v>
      </c>
      <c r="AS13" s="1051">
        <f>'Prior Years'!L50</f>
        <v>0</v>
      </c>
      <c r="AT13" s="1051">
        <f>'Prior Years'!M50</f>
        <v>0</v>
      </c>
      <c r="AU13" s="1051">
        <f>'Prior Years'!N50</f>
        <v>0</v>
      </c>
      <c r="AV13" s="1051">
        <f>'Prior Years'!O50</f>
        <v>0</v>
      </c>
      <c r="AW13" s="1051">
        <f>'Prior Years'!B85</f>
        <v>11</v>
      </c>
      <c r="AX13" s="1051" t="str">
        <f>'Prior Years'!C85</f>
        <v>Empty</v>
      </c>
      <c r="AY13" s="1051">
        <f>'Prior Years'!D85</f>
        <v>0</v>
      </c>
      <c r="AZ13" s="1051">
        <f>'Prior Years'!E85</f>
        <v>0</v>
      </c>
      <c r="BA13" s="1051">
        <f>'Prior Years'!F85</f>
        <v>0</v>
      </c>
      <c r="BB13" s="1051">
        <f>'Prior Years'!G85</f>
        <v>0</v>
      </c>
      <c r="BC13" s="1051">
        <f>'Prior Years'!H85</f>
        <v>0</v>
      </c>
      <c r="BD13" s="1051">
        <f>'Prior Years'!I85</f>
        <v>0</v>
      </c>
      <c r="BE13" s="1051">
        <f>'Prior Years'!J85</f>
        <v>0</v>
      </c>
      <c r="BF13" s="1051">
        <f>'Prior Years'!K85</f>
        <v>0</v>
      </c>
      <c r="BG13" s="1051">
        <f>'Prior Years'!L85</f>
        <v>0</v>
      </c>
      <c r="BH13" s="1051">
        <f>'Prior Years'!M85</f>
        <v>0</v>
      </c>
      <c r="BI13" s="1051">
        <f>'Prior Years'!N85</f>
        <v>0</v>
      </c>
      <c r="BJ13" s="1051">
        <f>'Prior Years'!O85</f>
        <v>0</v>
      </c>
      <c r="BK13" s="1051">
        <f>'Prior Years'!B120</f>
        <v>11</v>
      </c>
      <c r="BL13" s="1051" t="str">
        <f>'Prior Years'!C120</f>
        <v>Empty</v>
      </c>
      <c r="BM13" s="1051">
        <f>'Prior Years'!D120</f>
        <v>0</v>
      </c>
      <c r="BN13" s="1051">
        <f>'Prior Years'!E120</f>
        <v>0</v>
      </c>
      <c r="BO13" s="1051">
        <f>'Prior Years'!F120</f>
        <v>0</v>
      </c>
      <c r="BP13" s="1051">
        <f>'Prior Years'!G120</f>
        <v>0</v>
      </c>
      <c r="BQ13" s="1051">
        <f>'Prior Years'!H120</f>
        <v>0</v>
      </c>
      <c r="BR13" s="1051">
        <f>'Prior Years'!I120</f>
        <v>0</v>
      </c>
      <c r="BS13" s="1051">
        <f>'Prior Years'!J120</f>
        <v>0</v>
      </c>
      <c r="BT13" s="1051">
        <f>'Prior Years'!K120</f>
        <v>0</v>
      </c>
      <c r="BU13" s="1051">
        <f>'Prior Years'!L120</f>
        <v>0</v>
      </c>
      <c r="BV13" s="1051">
        <f>'Prior Years'!M120</f>
        <v>0</v>
      </c>
      <c r="BW13" s="1051">
        <f>'Prior Years'!N120</f>
        <v>0</v>
      </c>
      <c r="BX13" s="1051">
        <f>'Prior Years'!O120</f>
        <v>0</v>
      </c>
      <c r="BY13" s="1051"/>
      <c r="BZ13" s="1051"/>
      <c r="CA13" s="1051"/>
      <c r="CB13" s="1051"/>
      <c r="CC13" s="1051"/>
      <c r="CD13" s="1051"/>
      <c r="CE13" s="1051"/>
      <c r="CF13" s="1051"/>
      <c r="CG13" s="1051"/>
      <c r="CH13" s="1051"/>
      <c r="CI13" s="1051"/>
      <c r="CJ13" s="1051"/>
      <c r="CK13" s="1051"/>
      <c r="CL13" s="1051"/>
      <c r="CM13" s="1051"/>
      <c r="CN13" s="1051"/>
      <c r="CO13" s="1051"/>
      <c r="CP13" s="1051"/>
      <c r="CQ13" s="1051"/>
      <c r="CR13">
        <f>Budgets!B16</f>
        <v>11</v>
      </c>
      <c r="CS13" t="str">
        <f>Budgets!C16</f>
        <v>Empty</v>
      </c>
      <c r="CT13">
        <f>Budgets!D16</f>
        <v>0</v>
      </c>
      <c r="CU13">
        <f>Budgets!E16</f>
        <v>0</v>
      </c>
      <c r="CV13">
        <f>Budgets!F16</f>
        <v>0</v>
      </c>
      <c r="CW13">
        <f>Budgets!G16</f>
        <v>0</v>
      </c>
      <c r="CX13">
        <f>Budgets!H16</f>
        <v>0</v>
      </c>
      <c r="CY13">
        <f>Budgets!I16</f>
        <v>0</v>
      </c>
      <c r="CZ13">
        <f>Budgets!J16</f>
        <v>0</v>
      </c>
      <c r="DA13">
        <f>Budgets!K16</f>
        <v>0</v>
      </c>
      <c r="DB13">
        <f>Budgets!L16</f>
        <v>0</v>
      </c>
      <c r="DC13">
        <f>Budgets!M16</f>
        <v>0</v>
      </c>
      <c r="DD13">
        <f>Budgets!N16</f>
        <v>0</v>
      </c>
      <c r="DE13">
        <f>Budgets!O16</f>
        <v>0</v>
      </c>
      <c r="DF13">
        <f>Budgets!P16</f>
        <v>0</v>
      </c>
      <c r="DG13">
        <f>Budgets!Q16</f>
        <v>0</v>
      </c>
      <c r="DH13">
        <f>Budgets!R16</f>
        <v>0</v>
      </c>
      <c r="DI13">
        <f>Budgets!S16</f>
        <v>0</v>
      </c>
      <c r="DJ13">
        <f>'Rec1'!C14</f>
        <v>11</v>
      </c>
      <c r="DK13" t="str">
        <f>'Rec1'!D14</f>
        <v>Empty</v>
      </c>
      <c r="DL13">
        <f>'Rec1'!E14</f>
        <v>0</v>
      </c>
      <c r="DM13">
        <f>'Rec1'!F14</f>
        <v>0</v>
      </c>
      <c r="DN13">
        <f>'Rec1'!G14</f>
        <v>0</v>
      </c>
      <c r="DO13" t="str">
        <f>'Rec1'!H14</f>
        <v>-</v>
      </c>
      <c r="DP13">
        <f>'Rec1'!I14</f>
        <v>0</v>
      </c>
      <c r="DQ13">
        <f>'Planned Savings'!B18</f>
        <v>11</v>
      </c>
      <c r="DR13" t="str">
        <f>'Planned Savings'!C18</f>
        <v>Empty</v>
      </c>
      <c r="DS13">
        <f>'Planned Savings'!D18</f>
        <v>0</v>
      </c>
      <c r="DT13">
        <f>'Planned Savings'!E18</f>
        <v>0</v>
      </c>
      <c r="DU13">
        <f>'Planned Savings'!F18</f>
        <v>0</v>
      </c>
      <c r="DV13">
        <f>'Planned Savings'!H18</f>
        <v>0</v>
      </c>
      <c r="DW13">
        <f>'Planned Savings'!I18</f>
        <v>0</v>
      </c>
      <c r="DX13">
        <f>'Planned Savings'!J18</f>
        <v>0</v>
      </c>
      <c r="DY13" t="str">
        <f>'Planned Savings'!L18</f>
        <v/>
      </c>
      <c r="DZ13">
        <f>'Planned Savings'!N18</f>
        <v>0</v>
      </c>
      <c r="EA13" t="str">
        <f>'Planned Savings'!O18</f>
        <v/>
      </c>
      <c r="EB13" t="str">
        <f>'Planned Savings'!P18</f>
        <v/>
      </c>
      <c r="EC13">
        <f>'Planned Savings'!R18</f>
        <v>0</v>
      </c>
      <c r="ED13">
        <f>'Planned Savings'!T18</f>
        <v>0</v>
      </c>
      <c r="EE13">
        <f>'Planned Savings'!U18</f>
        <v>0</v>
      </c>
      <c r="EF13">
        <f>'Planned Savings'!V18</f>
        <v>0</v>
      </c>
      <c r="EG13">
        <f>'Planned Savings - No IE'!B18</f>
        <v>11</v>
      </c>
      <c r="EH13" t="str">
        <f>'Planned Savings - No IE'!C18</f>
        <v>Empty</v>
      </c>
      <c r="EI13">
        <f>'Planned Savings - No IE'!D18</f>
        <v>0</v>
      </c>
      <c r="EJ13">
        <f>'Planned Savings - No IE'!E18</f>
        <v>0</v>
      </c>
      <c r="EK13">
        <f>'Planned Savings - No IE'!F18</f>
        <v>0</v>
      </c>
      <c r="EL13" t="str">
        <f>'Planned Savings - No IE'!H18</f>
        <v/>
      </c>
      <c r="EM13">
        <f>'Planned Savings - No IE'!J18</f>
        <v>0</v>
      </c>
      <c r="EN13">
        <f>'Planned Savings - No IE'!K18</f>
        <v>0</v>
      </c>
      <c r="EO13">
        <f>'Planned Savings - No IE'!L18</f>
        <v>0</v>
      </c>
      <c r="EP13">
        <f>'Planned Savings - No IE'!N18</f>
        <v>0</v>
      </c>
      <c r="EQ13">
        <f>'Planned Savings - No IE'!P18</f>
        <v>0</v>
      </c>
      <c r="ER13">
        <f>'Planned Savings - No IE'!Q18</f>
        <v>0</v>
      </c>
      <c r="ES13">
        <f>'Planned Savings - No IE'!R18</f>
        <v>0</v>
      </c>
      <c r="ET13">
        <f>'Planned Savings - No NTG'!B18</f>
        <v>11</v>
      </c>
      <c r="EU13" t="str">
        <f>'Planned Savings - No NTG'!C18</f>
        <v>Empty</v>
      </c>
      <c r="EV13">
        <f>'Planned Savings - No NTG'!D18</f>
        <v>0</v>
      </c>
      <c r="EW13">
        <f>'Planned Savings - No NTG'!E18</f>
        <v>0</v>
      </c>
      <c r="EX13">
        <f>'Planned Savings - No NTG'!F18</f>
        <v>0</v>
      </c>
      <c r="EY13">
        <f>'Planned Savings - No NTG'!H18</f>
        <v>0</v>
      </c>
      <c r="EZ13">
        <f>'Planned Savings - No NTG'!I18</f>
        <v>0</v>
      </c>
      <c r="FA13">
        <f>'Planned Savings - No NTG'!J18</f>
        <v>0</v>
      </c>
      <c r="FB13">
        <f>'Planned Savings - No NTG'!L18</f>
        <v>0</v>
      </c>
      <c r="FC13">
        <f>'Planned Savings - No NTG'!N18</f>
        <v>0</v>
      </c>
      <c r="FD13">
        <f>'Planned Savings - No NTG'!O18</f>
        <v>0</v>
      </c>
      <c r="FE13">
        <f>'Planned Savings - No NTG'!P18</f>
        <v>0</v>
      </c>
      <c r="FF13">
        <f>'Planned Savings - No IE No NTG'!B18</f>
        <v>11</v>
      </c>
      <c r="FG13" t="str">
        <f>'Planned Savings - No IE No NTG'!C18</f>
        <v>Empty</v>
      </c>
      <c r="FH13">
        <f>'Planned Savings - No IE No NTG'!D18</f>
        <v>0</v>
      </c>
      <c r="FI13">
        <f>'Planned Savings - No IE No NTG'!E18</f>
        <v>0</v>
      </c>
      <c r="FJ13">
        <f>'Planned Savings - No IE No NTG'!F18</f>
        <v>0</v>
      </c>
      <c r="FK13">
        <f>'Planned Savings - No IE No NTG'!H18</f>
        <v>0</v>
      </c>
      <c r="FL13">
        <f>'Planned Savings - No IE No NTG'!J18</f>
        <v>0</v>
      </c>
      <c r="FM13">
        <f>'Planned Savings - No IE No NTG'!K18</f>
        <v>0</v>
      </c>
      <c r="FN13">
        <f>'Planned Savings - No IE No NTG'!L18</f>
        <v>0</v>
      </c>
      <c r="FO13">
        <f>'Rec2'!D16</f>
        <v>11</v>
      </c>
      <c r="FP13" t="str">
        <f>'Rec2'!E16</f>
        <v>Empty</v>
      </c>
      <c r="FQ13">
        <f>'Rec2'!F16</f>
        <v>0</v>
      </c>
      <c r="FR13">
        <f>'Rec2'!G16</f>
        <v>0</v>
      </c>
      <c r="FS13">
        <f>'Rec2'!H16</f>
        <v>0</v>
      </c>
      <c r="FT13" t="str">
        <f>'Rec2'!I16</f>
        <v>-</v>
      </c>
      <c r="FU13">
        <f>'Rec2'!J16</f>
        <v>0</v>
      </c>
      <c r="FV13">
        <f>'Rec2'!K16</f>
        <v>0</v>
      </c>
      <c r="FW13">
        <f>'Rec2'!L16</f>
        <v>0</v>
      </c>
      <c r="FX13" t="str">
        <f>'Rec2'!M16</f>
        <v>-</v>
      </c>
      <c r="FY13">
        <f>'Rec2'!N16</f>
        <v>0</v>
      </c>
      <c r="FZ13">
        <f>'Rec2'!O16</f>
        <v>0</v>
      </c>
      <c r="GA13">
        <f>'Rec2'!P16</f>
        <v>0</v>
      </c>
      <c r="GB13" t="str">
        <f>'Rec2'!Q16</f>
        <v>-</v>
      </c>
      <c r="GC13">
        <f>'Rec2'!R16</f>
        <v>0</v>
      </c>
      <c r="GD13">
        <f>'Rec2'!S16</f>
        <v>0</v>
      </c>
      <c r="GE13">
        <f>'Rec2'!T16</f>
        <v>0</v>
      </c>
      <c r="GF13" t="str">
        <f>'Rec2'!U16</f>
        <v>-</v>
      </c>
      <c r="GG13">
        <f>'Rec2'!V16</f>
        <v>0</v>
      </c>
      <c r="GI13">
        <f>'Planned NTG'!B16</f>
        <v>11</v>
      </c>
      <c r="GJ13" t="str">
        <f>'Planned NTG'!C16</f>
        <v>Empty</v>
      </c>
      <c r="GK13">
        <f>'Planned NTG'!D16</f>
        <v>0</v>
      </c>
      <c r="GL13">
        <f>'Planned NTG'!F16</f>
        <v>0</v>
      </c>
      <c r="GM13" t="str">
        <f>'Planned NTG'!H16</f>
        <v/>
      </c>
      <c r="GN13">
        <f>'Planned NTG'!J16</f>
        <v>0</v>
      </c>
      <c r="GO13">
        <f>'Planned NTG'!K16</f>
        <v>0</v>
      </c>
      <c r="GQ13">
        <f>'Actual Expenses'!B15</f>
        <v>0</v>
      </c>
      <c r="GR13" t="str">
        <f>'Actual Expenses'!C15</f>
        <v>Program Administrator</v>
      </c>
      <c r="GS13">
        <f>'Actual Expenses'!D15</f>
        <v>0</v>
      </c>
      <c r="GT13">
        <f>'Actual Expenses'!E15</f>
        <v>0</v>
      </c>
      <c r="GU13">
        <f>'Actual Expenses'!F15</f>
        <v>0</v>
      </c>
      <c r="GV13">
        <f>'Actual Expenses'!G15</f>
        <v>0</v>
      </c>
      <c r="GW13">
        <f>'Actual Expenses'!H15</f>
        <v>0</v>
      </c>
      <c r="GX13">
        <f>'Actual Expenses'!I15</f>
        <v>0</v>
      </c>
      <c r="GY13">
        <f>'Actual Expenses'!J15</f>
        <v>0</v>
      </c>
      <c r="GZ13">
        <f>'Actual Expenses'!K15</f>
        <v>0</v>
      </c>
      <c r="HA13">
        <f>'Actual Expenses'!L15</f>
        <v>0</v>
      </c>
      <c r="HB13">
        <f>'Actual Expenses'!M15</f>
        <v>0</v>
      </c>
      <c r="HC13">
        <f>'Actual Expenses'!N15</f>
        <v>0</v>
      </c>
      <c r="HD13">
        <f>'Actual Expenses'!O15</f>
        <v>0</v>
      </c>
      <c r="HE13">
        <f>'Actual Expenses'!P15</f>
        <v>0</v>
      </c>
      <c r="HF13">
        <f>'Actual Expenses'!Q15</f>
        <v>0</v>
      </c>
      <c r="HG13">
        <f>'Actual Expenses'!R15</f>
        <v>0</v>
      </c>
      <c r="HH13">
        <f>'Actual Expenses'!S15</f>
        <v>0</v>
      </c>
      <c r="HI13">
        <f>'Actual Expenses'!T15</f>
        <v>0</v>
      </c>
      <c r="HJ13">
        <f>'Actual Expenses'!U15</f>
        <v>0</v>
      </c>
      <c r="HK13">
        <f>'Actual Expenses'!V15</f>
        <v>0</v>
      </c>
      <c r="HL13">
        <f>'Actual Expenses'!W15</f>
        <v>0</v>
      </c>
      <c r="HM13">
        <f>'Actual Expenses'!X15</f>
        <v>0</v>
      </c>
      <c r="HN13">
        <f>'Rec3'!C14</f>
        <v>11</v>
      </c>
      <c r="HO13" t="str">
        <f>'Rec3'!D14</f>
        <v>Empty</v>
      </c>
      <c r="HP13">
        <f ca="1">'Rec3'!E14</f>
        <v>0</v>
      </c>
      <c r="HQ13">
        <f>'Rec3'!F14</f>
        <v>0</v>
      </c>
      <c r="HR13">
        <f ca="1">'Rec3'!G14</f>
        <v>0</v>
      </c>
      <c r="HS13">
        <f>'Rec3'!H14</f>
        <v>0</v>
      </c>
      <c r="HT13">
        <f>'Claimed Savings'!B18</f>
        <v>11</v>
      </c>
      <c r="HU13" t="str">
        <f>'Claimed Savings'!C18</f>
        <v>Empty</v>
      </c>
      <c r="HV13">
        <f>'Claimed Savings'!D18</f>
        <v>0</v>
      </c>
      <c r="HW13">
        <f>'Claimed Savings'!E18</f>
        <v>0</v>
      </c>
      <c r="HX13">
        <f>'Claimed Savings'!F18</f>
        <v>0</v>
      </c>
      <c r="HY13">
        <f>'Claimed Savings'!H18</f>
        <v>0</v>
      </c>
      <c r="HZ13">
        <f>'Claimed Savings'!I18</f>
        <v>0</v>
      </c>
      <c r="IA13">
        <f>'Claimed Savings'!J18</f>
        <v>0</v>
      </c>
      <c r="IB13">
        <f>'Claimed Savings'!L18</f>
        <v>0</v>
      </c>
      <c r="IC13">
        <f>'Claimed Savings'!N18</f>
        <v>0</v>
      </c>
      <c r="ID13" t="str">
        <f>'Claimed Savings'!O18</f>
        <v/>
      </c>
      <c r="IE13" t="str">
        <f>'Claimed Savings'!P18</f>
        <v/>
      </c>
      <c r="IF13">
        <f>'Claimed Savings'!R18</f>
        <v>0</v>
      </c>
      <c r="IG13">
        <f>'Claimed Savings'!T18</f>
        <v>0</v>
      </c>
      <c r="IH13">
        <f>'Claimed Savings'!U18</f>
        <v>0</v>
      </c>
      <c r="II13">
        <f>'Claimed Savings'!V18</f>
        <v>0</v>
      </c>
      <c r="IJ13">
        <f>'Claimed Savings - No IE'!B18</f>
        <v>11</v>
      </c>
      <c r="IK13" t="str">
        <f>'Claimed Savings - No IE'!C18</f>
        <v>Empty</v>
      </c>
      <c r="IL13">
        <f>'Claimed Savings - No IE'!D18</f>
        <v>0</v>
      </c>
      <c r="IM13">
        <f>'Claimed Savings - No IE'!E18</f>
        <v>0</v>
      </c>
      <c r="IN13">
        <f>'Claimed Savings - No IE'!F18</f>
        <v>0</v>
      </c>
      <c r="IO13">
        <f>'Claimed Savings - No IE'!H18</f>
        <v>0</v>
      </c>
      <c r="IP13">
        <f>'Claimed Savings - No IE'!J18</f>
        <v>0</v>
      </c>
      <c r="IQ13">
        <f>'Claimed Savings - No IE'!K18</f>
        <v>0</v>
      </c>
      <c r="IR13">
        <f>'Claimed Savings - No IE'!L18</f>
        <v>0</v>
      </c>
      <c r="IS13">
        <f>'Claimed Savings - No IE'!N18</f>
        <v>0</v>
      </c>
      <c r="IT13">
        <f>'Claimed Savings - No IE'!P18</f>
        <v>0</v>
      </c>
      <c r="IU13">
        <f>'Claimed Savings - No IE'!Q18</f>
        <v>0</v>
      </c>
      <c r="IV13">
        <f>'Claimed Savings - No IE'!R18</f>
        <v>0</v>
      </c>
      <c r="IW13">
        <f>'Claimed Savings - No NTG'!B18</f>
        <v>11</v>
      </c>
      <c r="IX13" t="str">
        <f>'Claimed Savings - No NTG'!C18</f>
        <v>Empty</v>
      </c>
      <c r="IY13">
        <f>'Claimed Savings - No NTG'!D18</f>
        <v>0</v>
      </c>
      <c r="IZ13">
        <f>'Claimed Savings - No NTG'!E18</f>
        <v>0</v>
      </c>
      <c r="JA13">
        <f>'Claimed Savings - No NTG'!F18</f>
        <v>0</v>
      </c>
      <c r="JB13">
        <f>'Claimed Savings - No NTG'!H18</f>
        <v>0</v>
      </c>
      <c r="JC13">
        <f>'Claimed Savings - No NTG'!I18</f>
        <v>0</v>
      </c>
      <c r="JD13">
        <f>'Claimed Savings - No NTG'!J18</f>
        <v>0</v>
      </c>
      <c r="JE13">
        <f>'Claimed Savings - No NTG'!L18</f>
        <v>0</v>
      </c>
      <c r="JF13">
        <f>'Claimed Savings - No NTG'!N18</f>
        <v>0</v>
      </c>
      <c r="JG13">
        <f>'Claimed Savings - No NTG'!O18</f>
        <v>0</v>
      </c>
      <c r="JH13">
        <f>'Claimed Savings - No NTG'!P18</f>
        <v>0</v>
      </c>
      <c r="JI13">
        <f>'Claimed Savings - No IE No NTG'!B18</f>
        <v>11</v>
      </c>
      <c r="JJ13" t="str">
        <f>'Claimed Savings - No IE No NTG'!C18</f>
        <v>Empty</v>
      </c>
      <c r="JK13">
        <f>'Claimed Savings - No IE No NTG'!D18</f>
        <v>2</v>
      </c>
      <c r="JL13">
        <f>'Claimed Savings - No IE No NTG'!E18</f>
        <v>0</v>
      </c>
      <c r="JM13">
        <f>'Claimed Savings - No IE No NTG'!F18</f>
        <v>0</v>
      </c>
      <c r="JN13">
        <f>'Claimed Savings - No IE No NTG'!H18</f>
        <v>0</v>
      </c>
      <c r="JO13">
        <f>'Claimed Savings - No IE No NTG'!J18</f>
        <v>0</v>
      </c>
      <c r="JP13">
        <f>'Claimed Savings - No IE No NTG'!K18</f>
        <v>0</v>
      </c>
      <c r="JQ13">
        <f>'Claimed Savings - No IE No NTG'!L18</f>
        <v>0</v>
      </c>
      <c r="JS13">
        <f>'Claimed NTG'!C16</f>
        <v>11</v>
      </c>
      <c r="JT13" t="str">
        <f>'Claimed NTG'!D16</f>
        <v>Empty</v>
      </c>
      <c r="JU13">
        <f>'Claimed NTG'!E16</f>
        <v>0</v>
      </c>
      <c r="JV13">
        <f>'Claimed NTG'!G16</f>
        <v>0</v>
      </c>
      <c r="JW13" t="str">
        <f>'Claimed NTG'!I16</f>
        <v/>
      </c>
      <c r="JX13">
        <f>'Claimed NTG'!K16</f>
        <v>0</v>
      </c>
      <c r="JY13">
        <f>'Claimed NTG'!L16</f>
        <v>0</v>
      </c>
      <c r="JZ13">
        <f>'Claimed NTG'!M16</f>
        <v>0</v>
      </c>
      <c r="KC13">
        <f>'Evaluated Savings'!B18</f>
        <v>11</v>
      </c>
      <c r="KD13" t="str">
        <f>'Evaluated Savings'!C18</f>
        <v>Empty</v>
      </c>
      <c r="KE13">
        <f>'Evaluated Savings'!D18</f>
        <v>0</v>
      </c>
      <c r="KF13">
        <f>'Evaluated Savings'!E18</f>
        <v>0</v>
      </c>
      <c r="KG13">
        <f>'Evaluated Savings'!F18</f>
        <v>0</v>
      </c>
      <c r="KH13">
        <f>'Evaluated Savings'!H18</f>
        <v>0</v>
      </c>
      <c r="KI13">
        <f>'Evaluated Savings'!I18</f>
        <v>0</v>
      </c>
      <c r="KJ13">
        <f>'Evaluated Savings'!J18</f>
        <v>0</v>
      </c>
      <c r="KK13" t="str">
        <f>'Evaluated Savings'!L18</f>
        <v/>
      </c>
      <c r="KL13">
        <f>'Evaluated Savings'!N18</f>
        <v>0</v>
      </c>
      <c r="KM13" t="str">
        <f>'Evaluated Savings'!O18</f>
        <v/>
      </c>
      <c r="KN13" t="str">
        <f>'Evaluated Savings'!P18</f>
        <v/>
      </c>
      <c r="KO13">
        <f>'Evaluated Savings'!R18</f>
        <v>0</v>
      </c>
      <c r="KP13">
        <f>'Evaluated Savings'!T18</f>
        <v>0</v>
      </c>
      <c r="KQ13">
        <f>'Evaluated Savings'!U18</f>
        <v>0</v>
      </c>
      <c r="KR13">
        <f>'Evaluated Savings'!V18</f>
        <v>0</v>
      </c>
      <c r="KT13">
        <f>'Evaluated Savings - No IE'!B18</f>
        <v>11</v>
      </c>
      <c r="KU13" t="str">
        <f>'Evaluated Savings - No IE'!C18</f>
        <v>Empty</v>
      </c>
      <c r="KV13">
        <f>'Evaluated Savings - No IE'!D18</f>
        <v>0</v>
      </c>
      <c r="KW13">
        <f>'Evaluated Savings - No IE'!E18</f>
        <v>0</v>
      </c>
      <c r="KX13">
        <f>'Evaluated Savings - No IE'!F18</f>
        <v>0</v>
      </c>
      <c r="KY13" t="str">
        <f>'Evaluated Savings - No IE'!H18</f>
        <v/>
      </c>
      <c r="KZ13">
        <f>'Evaluated Savings - No IE'!J18</f>
        <v>0</v>
      </c>
      <c r="LA13">
        <f>'Evaluated Savings - No IE'!K18</f>
        <v>0</v>
      </c>
      <c r="LB13">
        <f>'Evaluated Savings - No IE'!L18</f>
        <v>0</v>
      </c>
      <c r="LC13">
        <f>'Evaluated Savings - No IE'!N18</f>
        <v>0</v>
      </c>
      <c r="LD13">
        <f>'Evaluated Savings - No IE'!P18</f>
        <v>0</v>
      </c>
      <c r="LE13">
        <f>'Evaluated Savings - No IE'!Q18</f>
        <v>0</v>
      </c>
      <c r="LF13">
        <f>'Evaluated Savings - No IE'!R18</f>
        <v>0</v>
      </c>
      <c r="LH13">
        <f>'Evaluated Savings - No NTG'!B17</f>
        <v>11</v>
      </c>
      <c r="LI13" t="str">
        <f>'Evaluated Savings - No NTG'!C17</f>
        <v>Empty</v>
      </c>
      <c r="LJ13">
        <f>'Evaluated Savings - No NTG'!D17</f>
        <v>0</v>
      </c>
      <c r="LK13">
        <f>'Evaluated Savings - No NTG'!E17</f>
        <v>0</v>
      </c>
      <c r="LL13">
        <f>'Evaluated Savings - No NTG'!F17</f>
        <v>0</v>
      </c>
      <c r="LM13">
        <f>'Evaluated Savings - No NTG'!H17</f>
        <v>0</v>
      </c>
      <c r="LN13">
        <f>'Evaluated Savings - No NTG'!I17</f>
        <v>0</v>
      </c>
      <c r="LO13">
        <f>'Evaluated Savings - No NTG'!J17</f>
        <v>0</v>
      </c>
      <c r="LP13">
        <f>'Evaluated Savings - No NTG'!L17</f>
        <v>0</v>
      </c>
      <c r="LQ13">
        <f>'Evaluated Savings - No NTG'!N17</f>
        <v>0</v>
      </c>
      <c r="LR13">
        <f>'Evaluated Savings - No NTG'!O17</f>
        <v>0</v>
      </c>
      <c r="LS13">
        <f>'Evaluated Savings - No NTG'!P17</f>
        <v>0</v>
      </c>
      <c r="LU13">
        <f>'Evaluated Savings No IE No NTG'!B18</f>
        <v>11</v>
      </c>
      <c r="LV13" t="str">
        <f>'Evaluated Savings No IE No NTG'!C18</f>
        <v>Empty</v>
      </c>
      <c r="LW13">
        <f>'Evaluated Savings No IE No NTG'!D18</f>
        <v>0</v>
      </c>
      <c r="LX13">
        <f>'Evaluated Savings No IE No NTG'!E18</f>
        <v>0</v>
      </c>
      <c r="LY13">
        <f>'Evaluated Savings No IE No NTG'!F18</f>
        <v>0</v>
      </c>
      <c r="LZ13">
        <f>'Evaluated Savings No IE No NTG'!H18</f>
        <v>0</v>
      </c>
      <c r="MA13">
        <f>'Evaluated Savings No IE No NTG'!J18</f>
        <v>0</v>
      </c>
      <c r="MB13">
        <f>'Evaluated Savings No IE No NTG'!K18</f>
        <v>0</v>
      </c>
      <c r="MC13">
        <f>'Evaluated Savings No IE No NTG'!L18</f>
        <v>0</v>
      </c>
      <c r="MF13">
        <f>'Evaluated NTG'!B16</f>
        <v>11</v>
      </c>
      <c r="MG13" t="str">
        <f>'Evaluated NTG'!C16</f>
        <v>Empty</v>
      </c>
      <c r="MH13">
        <f>'Evaluated NTG'!E16</f>
        <v>0</v>
      </c>
      <c r="MI13">
        <f>'Evaluated NTG'!G16</f>
        <v>0</v>
      </c>
      <c r="MJ13" t="str">
        <f>'Evaluated NTG'!I16</f>
        <v/>
      </c>
      <c r="MK13">
        <f>'Evaluated NTG'!K16</f>
        <v>0</v>
      </c>
      <c r="ML13">
        <f>'Evaluated NTG'!L16</f>
        <v>0</v>
      </c>
      <c r="MM13">
        <f>'Evaluated NTG'!M16</f>
        <v>0</v>
      </c>
      <c r="MP13">
        <f>'Program All'!B17</f>
        <v>11</v>
      </c>
      <c r="MQ13" t="str">
        <f>'Program All'!C17</f>
        <v>Empty</v>
      </c>
      <c r="MR13">
        <f>'Program All'!D17</f>
        <v>0</v>
      </c>
      <c r="MS13">
        <f>'Program All'!E17</f>
        <v>0</v>
      </c>
      <c r="MT13">
        <f>'Program All'!F17</f>
        <v>0</v>
      </c>
      <c r="MU13" t="str">
        <f>'Program All'!G17</f>
        <v/>
      </c>
      <c r="MV13">
        <f>'Program All'!H17</f>
        <v>0</v>
      </c>
      <c r="MW13">
        <f>'Program All'!I17</f>
        <v>0</v>
      </c>
      <c r="MX13">
        <f>'Program All'!J17</f>
        <v>0</v>
      </c>
      <c r="MY13">
        <f>'Program All'!K17</f>
        <v>0</v>
      </c>
      <c r="MZ13" t="str">
        <f>'Program All'!L17</f>
        <v/>
      </c>
      <c r="NA13">
        <f>'Program All'!M17</f>
        <v>0</v>
      </c>
      <c r="NB13">
        <f>'Program All'!N17</f>
        <v>0</v>
      </c>
      <c r="NC13">
        <f>'Program All'!O17</f>
        <v>0</v>
      </c>
      <c r="ND13">
        <f>'Program All'!P17</f>
        <v>0</v>
      </c>
      <c r="NE13" t="str">
        <f>'Program All'!Q17</f>
        <v/>
      </c>
      <c r="NF13">
        <f>'Program All'!R17</f>
        <v>0</v>
      </c>
      <c r="NG13">
        <f>'Program All'!S17</f>
        <v>0</v>
      </c>
      <c r="NH13">
        <f>'Program All'!T17</f>
        <v>0</v>
      </c>
      <c r="NI13">
        <f>'Program All'!U17</f>
        <v>0</v>
      </c>
      <c r="NJ13" t="str">
        <f>'Program All'!V17</f>
        <v/>
      </c>
      <c r="NK13">
        <f>'Program All'!W17</f>
        <v>0</v>
      </c>
      <c r="NL13">
        <f>'Program TRC'!B17</f>
        <v>11</v>
      </c>
      <c r="NM13" t="str">
        <f>'Program TRC'!C17</f>
        <v>Empty</v>
      </c>
      <c r="NN13">
        <f>'Program TRC'!D17</f>
        <v>0</v>
      </c>
      <c r="NO13">
        <f>'Program TRC'!E17</f>
        <v>0</v>
      </c>
      <c r="NP13">
        <f>'Program TRC'!F17</f>
        <v>0</v>
      </c>
      <c r="NQ13" t="str">
        <f>'Program TRC'!G17</f>
        <v/>
      </c>
      <c r="NR13">
        <f>'Program TRC'!H17</f>
        <v>0</v>
      </c>
      <c r="NS13">
        <f>'Program PAC'!B17</f>
        <v>11</v>
      </c>
      <c r="NT13" t="str">
        <f>'Program PAC'!C17</f>
        <v>Empty</v>
      </c>
      <c r="NU13">
        <f>'Program PAC'!D17</f>
        <v>0</v>
      </c>
      <c r="NV13">
        <f>'Program PAC'!E17</f>
        <v>0</v>
      </c>
      <c r="NW13">
        <f>'Program PAC'!F17</f>
        <v>0</v>
      </c>
      <c r="NX13" t="str">
        <f>'Program PAC'!G17</f>
        <v/>
      </c>
      <c r="NY13">
        <f>'Program PAC'!H17</f>
        <v>0</v>
      </c>
      <c r="NZ13">
        <f>'Program SCT'!B17</f>
        <v>11</v>
      </c>
      <c r="OA13" t="str">
        <f>'Program SCT'!C17</f>
        <v>Empty</v>
      </c>
      <c r="OB13">
        <f>'Program SCT'!D17</f>
        <v>0</v>
      </c>
      <c r="OC13">
        <f>'Program SCT'!E17</f>
        <v>0</v>
      </c>
      <c r="OD13">
        <f>'Program SCT'!F17</f>
        <v>0</v>
      </c>
      <c r="OE13" t="str">
        <f>'Program SCT'!G17</f>
        <v/>
      </c>
      <c r="OF13">
        <f>'Program SCT'!H17</f>
        <v>0</v>
      </c>
      <c r="OG13">
        <f>'Program RIM'!B17</f>
        <v>11</v>
      </c>
      <c r="OH13" t="str">
        <f>'Program RIM'!C17</f>
        <v>Empty</v>
      </c>
      <c r="OI13">
        <f>'Program RIM'!D17</f>
        <v>0</v>
      </c>
      <c r="OJ13">
        <f>'Program RIM'!E17</f>
        <v>0</v>
      </c>
      <c r="OK13">
        <f>'Program RIM'!F17</f>
        <v>0</v>
      </c>
      <c r="OL13" t="str">
        <f>'Program RIM'!G17</f>
        <v/>
      </c>
      <c r="OM13">
        <f>'Program RIM'!H17</f>
        <v>0</v>
      </c>
      <c r="ON13">
        <f>'Program TRC PAC'!B17</f>
        <v>11</v>
      </c>
      <c r="OO13" t="str">
        <f>'Program TRC PAC'!C17</f>
        <v>Empty</v>
      </c>
      <c r="OP13">
        <f>'Program TRC PAC'!D17</f>
        <v>0</v>
      </c>
      <c r="OQ13">
        <f>'Program TRC PAC'!E17</f>
        <v>0</v>
      </c>
      <c r="OR13">
        <f>'Program TRC PAC'!F17</f>
        <v>0</v>
      </c>
      <c r="OS13" t="str">
        <f>'Program TRC PAC'!G17</f>
        <v/>
      </c>
      <c r="OT13">
        <f>'Program TRC PAC'!H17</f>
        <v>0</v>
      </c>
      <c r="OU13">
        <f>'Program TRC PAC'!I17</f>
        <v>0</v>
      </c>
      <c r="OV13">
        <f>'Program TRC PAC'!J17</f>
        <v>0</v>
      </c>
      <c r="OW13">
        <f>'Program TRC PAC'!K17</f>
        <v>0</v>
      </c>
      <c r="OX13" t="str">
        <f>'Program TRC PAC'!L17</f>
        <v/>
      </c>
      <c r="OY13">
        <f>'Program TRC PAC'!M17</f>
        <v>0</v>
      </c>
      <c r="OZ13">
        <f>'Program TRC SCT'!B17</f>
        <v>11</v>
      </c>
      <c r="PA13" t="str">
        <f>'Program TRC SCT'!C17</f>
        <v>Empty</v>
      </c>
      <c r="PB13">
        <f>'Program TRC SCT'!D17</f>
        <v>0</v>
      </c>
      <c r="PC13">
        <f>'Program TRC SCT'!E17</f>
        <v>0</v>
      </c>
      <c r="PD13">
        <f>'Program TRC SCT'!F17</f>
        <v>0</v>
      </c>
      <c r="PE13" t="str">
        <f>'Program TRC SCT'!G17</f>
        <v/>
      </c>
      <c r="PF13">
        <f>'Program TRC SCT'!H17</f>
        <v>0</v>
      </c>
      <c r="PG13">
        <f>'Program TRC SCT'!I17</f>
        <v>0</v>
      </c>
      <c r="PH13">
        <f>'Program TRC SCT'!J17</f>
        <v>0</v>
      </c>
      <c r="PI13">
        <f>'Program TRC SCT'!K17</f>
        <v>0</v>
      </c>
      <c r="PJ13" t="str">
        <f>'Program TRC SCT'!L17</f>
        <v/>
      </c>
      <c r="PK13">
        <f>'Program TRC SCT'!M17</f>
        <v>0</v>
      </c>
      <c r="PL13">
        <f>'Program TRC RIM'!B17</f>
        <v>11</v>
      </c>
      <c r="PM13" t="str">
        <f>'Program TRC RIM'!C17</f>
        <v>Empty</v>
      </c>
      <c r="PN13">
        <f>'Program TRC RIM'!D17</f>
        <v>0</v>
      </c>
      <c r="PO13">
        <f>'Program TRC RIM'!E17</f>
        <v>0</v>
      </c>
      <c r="PP13">
        <f>'Program TRC RIM'!F17</f>
        <v>0</v>
      </c>
      <c r="PQ13" t="str">
        <f>'Program TRC RIM'!G17</f>
        <v/>
      </c>
      <c r="PR13">
        <f>'Program TRC RIM'!H17</f>
        <v>0</v>
      </c>
      <c r="PS13">
        <f>'Program TRC RIM'!I17</f>
        <v>0</v>
      </c>
      <c r="PT13">
        <f>'Program TRC RIM'!J17</f>
        <v>0</v>
      </c>
      <c r="PU13">
        <f>'Program TRC RIM'!K17</f>
        <v>0</v>
      </c>
      <c r="PV13" t="str">
        <f>'Program TRC RIM'!L17</f>
        <v/>
      </c>
      <c r="PW13">
        <f>'Program TRC RIM'!M17</f>
        <v>0</v>
      </c>
      <c r="PX13">
        <f>'Program PAC SCT'!B17</f>
        <v>11</v>
      </c>
      <c r="PY13" t="str">
        <f>'Program PAC SCT'!C17</f>
        <v>Empty</v>
      </c>
      <c r="PZ13">
        <f>'Program PAC SCT'!D17</f>
        <v>0</v>
      </c>
      <c r="QA13">
        <f>'Program PAC SCT'!E17</f>
        <v>0</v>
      </c>
      <c r="QB13">
        <f>'Program PAC SCT'!F17</f>
        <v>0</v>
      </c>
      <c r="QC13" t="str">
        <f>'Program PAC SCT'!G17</f>
        <v/>
      </c>
      <c r="QD13">
        <f>'Program PAC SCT'!H17</f>
        <v>0</v>
      </c>
      <c r="QE13">
        <f>'Program PAC SCT'!I17</f>
        <v>0</v>
      </c>
      <c r="QF13">
        <f>'Program PAC SCT'!J17</f>
        <v>0</v>
      </c>
      <c r="QG13">
        <f>'Program PAC SCT'!K17</f>
        <v>0</v>
      </c>
      <c r="QH13" t="str">
        <f>'Program PAC SCT'!L17</f>
        <v/>
      </c>
      <c r="QI13">
        <f>'Program PAC SCT'!M17</f>
        <v>0</v>
      </c>
      <c r="QJ13">
        <f>'Program PAC RIM'!B17</f>
        <v>11</v>
      </c>
      <c r="QK13" t="str">
        <f>'Program PAC RIM'!C17</f>
        <v>Empty</v>
      </c>
      <c r="QL13">
        <f>'Program PAC RIM'!D17</f>
        <v>0</v>
      </c>
      <c r="QM13">
        <f>'Program PAC RIM'!E17</f>
        <v>0</v>
      </c>
      <c r="QN13">
        <f>'Program PAC RIM'!F17</f>
        <v>0</v>
      </c>
      <c r="QO13" t="str">
        <f>'Program PAC RIM'!G17</f>
        <v/>
      </c>
      <c r="QP13">
        <f>'Program PAC RIM'!H17</f>
        <v>0</v>
      </c>
      <c r="QQ13">
        <f>'Program PAC RIM'!I17</f>
        <v>0</v>
      </c>
      <c r="QR13">
        <f>'Program PAC RIM'!J17</f>
        <v>0</v>
      </c>
      <c r="QS13">
        <f>'Program PAC RIM'!K17</f>
        <v>0</v>
      </c>
      <c r="QT13" t="str">
        <f>'Program PAC RIM'!L17</f>
        <v/>
      </c>
      <c r="QU13">
        <f>'Program PAC RIM'!M17</f>
        <v>0</v>
      </c>
      <c r="QV13">
        <f>'Program SCT RIM'!B17</f>
        <v>11</v>
      </c>
      <c r="QW13" t="str">
        <f>'Program SCT RIM'!C17</f>
        <v>Empty</v>
      </c>
      <c r="QX13">
        <f>'Program SCT RIM'!D17</f>
        <v>0</v>
      </c>
      <c r="QY13">
        <f>'Program SCT RIM'!E17</f>
        <v>0</v>
      </c>
      <c r="QZ13">
        <f>'Program SCT RIM'!F17</f>
        <v>0</v>
      </c>
      <c r="RA13" t="str">
        <f>'Program SCT RIM'!G17</f>
        <v/>
      </c>
      <c r="RB13">
        <f>'Program SCT RIM'!H17</f>
        <v>0</v>
      </c>
      <c r="RC13">
        <f>'Program SCT RIM'!I17</f>
        <v>0</v>
      </c>
      <c r="RD13">
        <f>'Program SCT RIM'!J17</f>
        <v>0</v>
      </c>
      <c r="RE13">
        <f>'Program SCT RIM'!K17</f>
        <v>0</v>
      </c>
      <c r="RF13" t="str">
        <f>'Program SCT RIM'!L17</f>
        <v/>
      </c>
      <c r="RG13">
        <f>'Program SCT RIM'!M17</f>
        <v>0</v>
      </c>
      <c r="RH13">
        <f>'Program Other TRC'!B17</f>
        <v>11</v>
      </c>
      <c r="RI13" t="str">
        <f>'Program Other TRC'!C17</f>
        <v>Empty</v>
      </c>
      <c r="RJ13">
        <f>'Program Other TRC'!D17</f>
        <v>0</v>
      </c>
      <c r="RK13">
        <f>'Program Other TRC'!E17</f>
        <v>0</v>
      </c>
      <c r="RL13">
        <f>'Program Other TRC'!F17</f>
        <v>0</v>
      </c>
      <c r="RM13" t="str">
        <f>'Program Other TRC'!G17</f>
        <v/>
      </c>
      <c r="RN13">
        <f>'Program Other TRC'!H17</f>
        <v>0</v>
      </c>
      <c r="RO13">
        <f>'Program Other TRC'!I17</f>
        <v>0</v>
      </c>
      <c r="RP13">
        <f>'Program Other TRC'!J17</f>
        <v>0</v>
      </c>
      <c r="RQ13">
        <f>'Program Other TRC'!K17</f>
        <v>0</v>
      </c>
      <c r="RR13" t="str">
        <f>'Program Other TRC'!L17</f>
        <v/>
      </c>
      <c r="RS13">
        <f>'Program Other TRC'!M17</f>
        <v>0</v>
      </c>
      <c r="RT13">
        <f>'Program Other TRC'!N17</f>
        <v>0</v>
      </c>
      <c r="RU13">
        <f>'Program Other TRC'!O17</f>
        <v>0</v>
      </c>
      <c r="RV13">
        <f>'Program Other TRC'!P17</f>
        <v>0</v>
      </c>
      <c r="RW13" t="str">
        <f>'Program Other TRC'!Q17</f>
        <v/>
      </c>
      <c r="RX13">
        <f>'Program Other TRC'!R17</f>
        <v>0</v>
      </c>
      <c r="RY13">
        <f>'Program Other PAC'!B17</f>
        <v>11</v>
      </c>
      <c r="RZ13" t="str">
        <f>'Program Other PAC'!C17</f>
        <v>Empty</v>
      </c>
      <c r="SA13">
        <f>'Program Other PAC'!D17</f>
        <v>0</v>
      </c>
      <c r="SB13">
        <f>'Program Other PAC'!E17</f>
        <v>0</v>
      </c>
      <c r="SC13">
        <f>'Program Other PAC'!F17</f>
        <v>0</v>
      </c>
      <c r="SD13" t="str">
        <f>'Program Other PAC'!G17</f>
        <v/>
      </c>
      <c r="SE13">
        <f>'Program Other PAC'!H17</f>
        <v>0</v>
      </c>
      <c r="SF13">
        <f>'Program Other PAC'!I17</f>
        <v>0</v>
      </c>
      <c r="SG13">
        <f>'Program Other PAC'!J17</f>
        <v>0</v>
      </c>
      <c r="SH13">
        <f>'Program Other PAC'!K17</f>
        <v>0</v>
      </c>
      <c r="SI13" t="str">
        <f>'Program Other PAC'!L17</f>
        <v/>
      </c>
      <c r="SJ13">
        <f>'Program Other PAC'!M17</f>
        <v>0</v>
      </c>
      <c r="SK13">
        <f>'Program Other PAC'!N17</f>
        <v>0</v>
      </c>
      <c r="SL13">
        <f>'Program Other PAC'!O17</f>
        <v>0</v>
      </c>
      <c r="SM13">
        <f>'Program Other PAC'!P17</f>
        <v>0</v>
      </c>
      <c r="SN13" t="str">
        <f>'Program Other PAC'!Q17</f>
        <v/>
      </c>
      <c r="SO13">
        <f>'Program Other PAC'!R17</f>
        <v>0</v>
      </c>
      <c r="SP13">
        <f>'Program Other SCT'!B17</f>
        <v>11</v>
      </c>
      <c r="SQ13" t="str">
        <f>'Program Other SCT'!C17</f>
        <v>Empty</v>
      </c>
      <c r="SR13">
        <f>'Program Other SCT'!D17</f>
        <v>0</v>
      </c>
      <c r="SS13">
        <f>'Program Other SCT'!E17</f>
        <v>0</v>
      </c>
      <c r="ST13">
        <f>'Program Other SCT'!F17</f>
        <v>0</v>
      </c>
      <c r="SU13" t="str">
        <f>'Program Other SCT'!G17</f>
        <v/>
      </c>
      <c r="SV13">
        <f>'Program Other SCT'!H17</f>
        <v>0</v>
      </c>
      <c r="SW13">
        <f>'Program Other SCT'!I17</f>
        <v>0</v>
      </c>
      <c r="SX13">
        <f>'Program Other SCT'!J17</f>
        <v>0</v>
      </c>
      <c r="SY13">
        <f>'Program Other SCT'!K17</f>
        <v>0</v>
      </c>
      <c r="SZ13" t="str">
        <f>'Program Other SCT'!L17</f>
        <v/>
      </c>
      <c r="TA13">
        <f>'Program Other SCT'!M17</f>
        <v>0</v>
      </c>
      <c r="TB13">
        <f>'Program Other SCT'!N17</f>
        <v>0</v>
      </c>
      <c r="TC13">
        <f>'Program Other SCT'!O17</f>
        <v>0</v>
      </c>
      <c r="TD13">
        <f>'Program Other SCT'!P17</f>
        <v>0</v>
      </c>
      <c r="TE13" t="str">
        <f>'Program Other SCT'!Q17</f>
        <v/>
      </c>
      <c r="TF13">
        <f>'Program Other SCT'!R17</f>
        <v>0</v>
      </c>
      <c r="TG13">
        <f>'Program Other RIM'!B17</f>
        <v>11</v>
      </c>
      <c r="TH13" t="str">
        <f>'Program Other RIM'!C17</f>
        <v>Empty</v>
      </c>
      <c r="TI13">
        <f>'Program Other RIM'!D17</f>
        <v>0</v>
      </c>
      <c r="TJ13">
        <f>'Program Other RIM'!E17</f>
        <v>0</v>
      </c>
      <c r="TK13">
        <f>'Program Other RIM'!F17</f>
        <v>0</v>
      </c>
      <c r="TL13" t="str">
        <f>'Program Other RIM'!G17</f>
        <v/>
      </c>
      <c r="TM13">
        <f>'Program Other RIM'!H17</f>
        <v>0</v>
      </c>
      <c r="TN13">
        <f>'Program Other RIM'!I17</f>
        <v>0</v>
      </c>
      <c r="TO13">
        <f>'Program Other RIM'!J17</f>
        <v>0</v>
      </c>
      <c r="TP13">
        <f>'Program Other RIM'!K17</f>
        <v>0</v>
      </c>
      <c r="TQ13" t="str">
        <f>'Program Other RIM'!L17</f>
        <v/>
      </c>
      <c r="TR13">
        <f>'Program Other RIM'!M17</f>
        <v>0</v>
      </c>
      <c r="TS13">
        <f>'Program Other RIM'!N17</f>
        <v>0</v>
      </c>
      <c r="TT13">
        <f>'Program Other RIM'!O17</f>
        <v>0</v>
      </c>
      <c r="TU13">
        <f>'Program Other RIM'!P17</f>
        <v>0</v>
      </c>
      <c r="TV13" t="str">
        <f>'Program Other RIM'!Q17</f>
        <v/>
      </c>
      <c r="TW13">
        <f>'Program Other RIM'!R17</f>
        <v>0</v>
      </c>
      <c r="AAP13" t="str">
        <f>'Key Assumptions'!C29</f>
        <v>Other Economic Considerations</v>
      </c>
      <c r="AAQ13">
        <f>'Key Assumptions'!D29</f>
        <v>0</v>
      </c>
      <c r="AAR13">
        <f>'Key Assumptions'!E29</f>
        <v>0</v>
      </c>
      <c r="AAS13">
        <f>'Key Assumptions'!F29</f>
        <v>0</v>
      </c>
    </row>
    <row r="14" spans="1:763">
      <c r="J14" s="1080" t="s">
        <v>322</v>
      </c>
      <c r="K14" s="1081" t="s">
        <v>804</v>
      </c>
      <c r="L14" s="1080">
        <f>'Main Menu'!AY33</f>
        <v>1</v>
      </c>
      <c r="M14" s="1080">
        <f t="shared" si="0"/>
        <v>1</v>
      </c>
      <c r="N14" s="1079"/>
      <c r="O14" s="1051"/>
      <c r="P14" s="1051">
        <f>'Program Descriptions'!B16</f>
        <v>12</v>
      </c>
      <c r="Q14" s="1051" t="str">
        <f>'Program Descriptions'!C16</f>
        <v>Empty</v>
      </c>
      <c r="R14" s="1051">
        <f>'Program Descriptions'!D16</f>
        <v>0</v>
      </c>
      <c r="S14" s="1051">
        <f>'Program Descriptions'!E16</f>
        <v>0</v>
      </c>
      <c r="T14" s="1051">
        <f>'Program Descriptions'!F16</f>
        <v>0</v>
      </c>
      <c r="U14" s="1051">
        <f>'Program Descriptions'!G16</f>
        <v>0</v>
      </c>
      <c r="V14" s="1051" t="str">
        <f>'Program Descriptions'!H16</f>
        <v>-</v>
      </c>
      <c r="W14" s="1051">
        <f>'Program Descriptions'!I16</f>
        <v>0</v>
      </c>
      <c r="X14" s="1051">
        <f>'Program Narrative'!B16</f>
        <v>12</v>
      </c>
      <c r="Y14" s="1051" t="str">
        <f>'Program Narrative'!C16</f>
        <v>Empty</v>
      </c>
      <c r="Z14" s="1051" t="str">
        <f>'Program Narrative'!D16</f>
        <v>X</v>
      </c>
      <c r="AA14" s="1051">
        <f>'Program Narrative'!E16</f>
        <v>0</v>
      </c>
      <c r="AB14" s="1051">
        <f>'Prior Years'!B16</f>
        <v>12</v>
      </c>
      <c r="AC14" s="1051" t="str">
        <f>'Prior Years'!C16</f>
        <v>Empty</v>
      </c>
      <c r="AD14" s="1051">
        <f>'Prior Years'!D16</f>
        <v>0</v>
      </c>
      <c r="AE14" s="1051">
        <f>'Prior Years'!E16</f>
        <v>0</v>
      </c>
      <c r="AF14" s="1051">
        <f>'Prior Years'!F16</f>
        <v>0</v>
      </c>
      <c r="AG14" s="1051">
        <f>'Prior Years'!G16</f>
        <v>0</v>
      </c>
      <c r="AH14" s="1051">
        <f>'Prior Years'!H16</f>
        <v>0</v>
      </c>
      <c r="AI14" s="1051">
        <f>'Prior Years'!B51</f>
        <v>12</v>
      </c>
      <c r="AJ14" s="1051" t="str">
        <f>'Prior Years'!C51</f>
        <v>Empty</v>
      </c>
      <c r="AK14" s="1051">
        <f>'Prior Years'!D51</f>
        <v>0</v>
      </c>
      <c r="AL14" s="1051">
        <f>'Prior Years'!E51</f>
        <v>0</v>
      </c>
      <c r="AM14" s="1051">
        <f>'Prior Years'!F51</f>
        <v>0</v>
      </c>
      <c r="AN14" s="1051">
        <f>'Prior Years'!G51</f>
        <v>0</v>
      </c>
      <c r="AO14" s="1051">
        <f>'Prior Years'!H51</f>
        <v>0</v>
      </c>
      <c r="AP14" s="1051">
        <f>'Prior Years'!I51</f>
        <v>0</v>
      </c>
      <c r="AQ14" s="1051">
        <f>'Prior Years'!J51</f>
        <v>0</v>
      </c>
      <c r="AR14" s="1051">
        <f>'Prior Years'!K51</f>
        <v>0</v>
      </c>
      <c r="AS14" s="1051">
        <f>'Prior Years'!L51</f>
        <v>0</v>
      </c>
      <c r="AT14" s="1051">
        <f>'Prior Years'!M51</f>
        <v>0</v>
      </c>
      <c r="AU14" s="1051">
        <f>'Prior Years'!N51</f>
        <v>0</v>
      </c>
      <c r="AV14" s="1051">
        <f>'Prior Years'!O51</f>
        <v>0</v>
      </c>
      <c r="AW14" s="1051">
        <f>'Prior Years'!B86</f>
        <v>12</v>
      </c>
      <c r="AX14" s="1051" t="str">
        <f>'Prior Years'!C86</f>
        <v>Empty</v>
      </c>
      <c r="AY14" s="1051">
        <f>'Prior Years'!D86</f>
        <v>0</v>
      </c>
      <c r="AZ14" s="1051">
        <f>'Prior Years'!E86</f>
        <v>0</v>
      </c>
      <c r="BA14" s="1051">
        <f>'Prior Years'!F86</f>
        <v>0</v>
      </c>
      <c r="BB14" s="1051">
        <f>'Prior Years'!G86</f>
        <v>0</v>
      </c>
      <c r="BC14" s="1051">
        <f>'Prior Years'!H86</f>
        <v>0</v>
      </c>
      <c r="BD14" s="1051">
        <f>'Prior Years'!I86</f>
        <v>0</v>
      </c>
      <c r="BE14" s="1051">
        <f>'Prior Years'!J86</f>
        <v>0</v>
      </c>
      <c r="BF14" s="1051">
        <f>'Prior Years'!K86</f>
        <v>0</v>
      </c>
      <c r="BG14" s="1051">
        <f>'Prior Years'!L86</f>
        <v>0</v>
      </c>
      <c r="BH14" s="1051">
        <f>'Prior Years'!M86</f>
        <v>0</v>
      </c>
      <c r="BI14" s="1051">
        <f>'Prior Years'!N86</f>
        <v>0</v>
      </c>
      <c r="BJ14" s="1051">
        <f>'Prior Years'!O86</f>
        <v>0</v>
      </c>
      <c r="BK14" s="1051">
        <f>'Prior Years'!B121</f>
        <v>12</v>
      </c>
      <c r="BL14" s="1051" t="str">
        <f>'Prior Years'!C121</f>
        <v>Empty</v>
      </c>
      <c r="BM14" s="1051">
        <f>'Prior Years'!D121</f>
        <v>0</v>
      </c>
      <c r="BN14" s="1051">
        <f>'Prior Years'!E121</f>
        <v>0</v>
      </c>
      <c r="BO14" s="1051">
        <f>'Prior Years'!F121</f>
        <v>0</v>
      </c>
      <c r="BP14" s="1051">
        <f>'Prior Years'!G121</f>
        <v>0</v>
      </c>
      <c r="BQ14" s="1051">
        <f>'Prior Years'!H121</f>
        <v>0</v>
      </c>
      <c r="BR14" s="1051">
        <f>'Prior Years'!I121</f>
        <v>0</v>
      </c>
      <c r="BS14" s="1051">
        <f>'Prior Years'!J121</f>
        <v>0</v>
      </c>
      <c r="BT14" s="1051">
        <f>'Prior Years'!K121</f>
        <v>0</v>
      </c>
      <c r="BU14" s="1051">
        <f>'Prior Years'!L121</f>
        <v>0</v>
      </c>
      <c r="BV14" s="1051">
        <f>'Prior Years'!M121</f>
        <v>0</v>
      </c>
      <c r="BW14" s="1051">
        <f>'Prior Years'!N121</f>
        <v>0</v>
      </c>
      <c r="BX14" s="1051">
        <f>'Prior Years'!O121</f>
        <v>0</v>
      </c>
      <c r="BY14" s="1051"/>
      <c r="BZ14" s="1051"/>
      <c r="CA14" s="1051"/>
      <c r="CB14" s="1051"/>
      <c r="CC14" s="1051"/>
      <c r="CD14" s="1051"/>
      <c r="CE14" s="1051"/>
      <c r="CF14" s="1051"/>
      <c r="CG14" s="1051"/>
      <c r="CH14" s="1051"/>
      <c r="CI14" s="1051"/>
      <c r="CJ14" s="1051"/>
      <c r="CK14" s="1051"/>
      <c r="CL14" s="1051"/>
      <c r="CM14" s="1051"/>
      <c r="CN14" s="1051"/>
      <c r="CO14" s="1051"/>
      <c r="CP14" s="1051"/>
      <c r="CQ14" s="1051"/>
      <c r="CR14">
        <f>Budgets!B17</f>
        <v>12</v>
      </c>
      <c r="CS14" t="str">
        <f>Budgets!C17</f>
        <v>Empty</v>
      </c>
      <c r="CT14">
        <f>Budgets!D17</f>
        <v>0</v>
      </c>
      <c r="CU14">
        <f>Budgets!E17</f>
        <v>0</v>
      </c>
      <c r="CV14">
        <f>Budgets!F17</f>
        <v>0</v>
      </c>
      <c r="CW14">
        <f>Budgets!G17</f>
        <v>0</v>
      </c>
      <c r="CX14">
        <f>Budgets!H17</f>
        <v>0</v>
      </c>
      <c r="CY14">
        <f>Budgets!I17</f>
        <v>0</v>
      </c>
      <c r="CZ14">
        <f>Budgets!J17</f>
        <v>0</v>
      </c>
      <c r="DA14">
        <f>Budgets!K17</f>
        <v>0</v>
      </c>
      <c r="DB14">
        <f>Budgets!L17</f>
        <v>0</v>
      </c>
      <c r="DC14">
        <f>Budgets!M17</f>
        <v>0</v>
      </c>
      <c r="DD14">
        <f>Budgets!N17</f>
        <v>0</v>
      </c>
      <c r="DE14">
        <f>Budgets!O17</f>
        <v>0</v>
      </c>
      <c r="DF14">
        <f>Budgets!P17</f>
        <v>0</v>
      </c>
      <c r="DG14">
        <f>Budgets!Q17</f>
        <v>0</v>
      </c>
      <c r="DH14">
        <f>Budgets!R17</f>
        <v>0</v>
      </c>
      <c r="DI14">
        <f>Budgets!S17</f>
        <v>0</v>
      </c>
      <c r="DJ14">
        <f>'Rec1'!C15</f>
        <v>12</v>
      </c>
      <c r="DK14" t="str">
        <f>'Rec1'!D15</f>
        <v>Empty</v>
      </c>
      <c r="DL14">
        <f>'Rec1'!E15</f>
        <v>0</v>
      </c>
      <c r="DM14">
        <f>'Rec1'!F15</f>
        <v>0</v>
      </c>
      <c r="DN14">
        <f>'Rec1'!G15</f>
        <v>0</v>
      </c>
      <c r="DO14" t="str">
        <f>'Rec1'!H15</f>
        <v>-</v>
      </c>
      <c r="DP14">
        <f>'Rec1'!I15</f>
        <v>0</v>
      </c>
      <c r="DQ14">
        <f>'Planned Savings'!B19</f>
        <v>12</v>
      </c>
      <c r="DR14" t="str">
        <f>'Planned Savings'!C19</f>
        <v>Empty</v>
      </c>
      <c r="DS14">
        <f>'Planned Savings'!D19</f>
        <v>0</v>
      </c>
      <c r="DT14">
        <f>'Planned Savings'!E19</f>
        <v>0</v>
      </c>
      <c r="DU14">
        <f>'Planned Savings'!F19</f>
        <v>0</v>
      </c>
      <c r="DV14">
        <f>'Planned Savings'!H19</f>
        <v>0</v>
      </c>
      <c r="DW14">
        <f>'Planned Savings'!I19</f>
        <v>0</v>
      </c>
      <c r="DX14">
        <f>'Planned Savings'!J19</f>
        <v>0</v>
      </c>
      <c r="DY14" t="str">
        <f>'Planned Savings'!L19</f>
        <v/>
      </c>
      <c r="DZ14">
        <f>'Planned Savings'!N19</f>
        <v>0</v>
      </c>
      <c r="EA14" t="str">
        <f>'Planned Savings'!O19</f>
        <v/>
      </c>
      <c r="EB14" t="str">
        <f>'Planned Savings'!P19</f>
        <v/>
      </c>
      <c r="EC14">
        <f>'Planned Savings'!R19</f>
        <v>0</v>
      </c>
      <c r="ED14">
        <f>'Planned Savings'!T19</f>
        <v>0</v>
      </c>
      <c r="EE14">
        <f>'Planned Savings'!U19</f>
        <v>0</v>
      </c>
      <c r="EF14">
        <f>'Planned Savings'!V19</f>
        <v>0</v>
      </c>
      <c r="EG14">
        <f>'Planned Savings - No IE'!B19</f>
        <v>12</v>
      </c>
      <c r="EH14" t="str">
        <f>'Planned Savings - No IE'!C19</f>
        <v>Empty</v>
      </c>
      <c r="EI14">
        <f>'Planned Savings - No IE'!D19</f>
        <v>0</v>
      </c>
      <c r="EJ14">
        <f>'Planned Savings - No IE'!E19</f>
        <v>0</v>
      </c>
      <c r="EK14">
        <f>'Planned Savings - No IE'!F19</f>
        <v>0</v>
      </c>
      <c r="EL14" t="str">
        <f>'Planned Savings - No IE'!H19</f>
        <v/>
      </c>
      <c r="EM14">
        <f>'Planned Savings - No IE'!J19</f>
        <v>0</v>
      </c>
      <c r="EN14">
        <f>'Planned Savings - No IE'!K19</f>
        <v>0</v>
      </c>
      <c r="EO14">
        <f>'Planned Savings - No IE'!L19</f>
        <v>0</v>
      </c>
      <c r="EP14">
        <f>'Planned Savings - No IE'!N19</f>
        <v>0</v>
      </c>
      <c r="EQ14">
        <f>'Planned Savings - No IE'!P19</f>
        <v>0</v>
      </c>
      <c r="ER14">
        <f>'Planned Savings - No IE'!Q19</f>
        <v>0</v>
      </c>
      <c r="ES14">
        <f>'Planned Savings - No IE'!R19</f>
        <v>0</v>
      </c>
      <c r="ET14">
        <f>'Planned Savings - No NTG'!B19</f>
        <v>12</v>
      </c>
      <c r="EU14" t="str">
        <f>'Planned Savings - No NTG'!C19</f>
        <v>Empty</v>
      </c>
      <c r="EV14">
        <f>'Planned Savings - No NTG'!D19</f>
        <v>0</v>
      </c>
      <c r="EW14">
        <f>'Planned Savings - No NTG'!E19</f>
        <v>0</v>
      </c>
      <c r="EX14">
        <f>'Planned Savings - No NTG'!F19</f>
        <v>0</v>
      </c>
      <c r="EY14">
        <f>'Planned Savings - No NTG'!H19</f>
        <v>0</v>
      </c>
      <c r="EZ14">
        <f>'Planned Savings - No NTG'!I19</f>
        <v>0</v>
      </c>
      <c r="FA14">
        <f>'Planned Savings - No NTG'!J19</f>
        <v>0</v>
      </c>
      <c r="FB14">
        <f>'Planned Savings - No NTG'!L19</f>
        <v>0</v>
      </c>
      <c r="FC14">
        <f>'Planned Savings - No NTG'!N19</f>
        <v>0</v>
      </c>
      <c r="FD14">
        <f>'Planned Savings - No NTG'!O19</f>
        <v>0</v>
      </c>
      <c r="FE14">
        <f>'Planned Savings - No NTG'!P19</f>
        <v>0</v>
      </c>
      <c r="FF14">
        <f>'Planned Savings - No IE No NTG'!B19</f>
        <v>12</v>
      </c>
      <c r="FG14" t="str">
        <f>'Planned Savings - No IE No NTG'!C19</f>
        <v>Empty</v>
      </c>
      <c r="FH14">
        <f>'Planned Savings - No IE No NTG'!D19</f>
        <v>0</v>
      </c>
      <c r="FI14">
        <f>'Planned Savings - No IE No NTG'!E19</f>
        <v>0</v>
      </c>
      <c r="FJ14">
        <f>'Planned Savings - No IE No NTG'!F19</f>
        <v>0</v>
      </c>
      <c r="FK14">
        <f>'Planned Savings - No IE No NTG'!H19</f>
        <v>0</v>
      </c>
      <c r="FL14">
        <f>'Planned Savings - No IE No NTG'!J19</f>
        <v>0</v>
      </c>
      <c r="FM14">
        <f>'Planned Savings - No IE No NTG'!K19</f>
        <v>0</v>
      </c>
      <c r="FN14">
        <f>'Planned Savings - No IE No NTG'!L19</f>
        <v>0</v>
      </c>
      <c r="FO14">
        <f>'Rec2'!D17</f>
        <v>12</v>
      </c>
      <c r="FP14" t="str">
        <f>'Rec2'!E17</f>
        <v>Empty</v>
      </c>
      <c r="FQ14">
        <f>'Rec2'!F17</f>
        <v>0</v>
      </c>
      <c r="FR14">
        <f>'Rec2'!G17</f>
        <v>0</v>
      </c>
      <c r="FS14">
        <f>'Rec2'!H17</f>
        <v>0</v>
      </c>
      <c r="FT14" t="str">
        <f>'Rec2'!I17</f>
        <v>-</v>
      </c>
      <c r="FU14">
        <f>'Rec2'!J17</f>
        <v>0</v>
      </c>
      <c r="FV14">
        <f>'Rec2'!K17</f>
        <v>0</v>
      </c>
      <c r="FW14">
        <f>'Rec2'!L17</f>
        <v>0</v>
      </c>
      <c r="FX14" t="str">
        <f>'Rec2'!M17</f>
        <v>-</v>
      </c>
      <c r="FY14">
        <f>'Rec2'!N17</f>
        <v>0</v>
      </c>
      <c r="FZ14">
        <f>'Rec2'!O17</f>
        <v>0</v>
      </c>
      <c r="GA14">
        <f>'Rec2'!P17</f>
        <v>0</v>
      </c>
      <c r="GB14" t="str">
        <f>'Rec2'!Q17</f>
        <v>-</v>
      </c>
      <c r="GC14">
        <f>'Rec2'!R17</f>
        <v>0</v>
      </c>
      <c r="GD14">
        <f>'Rec2'!S17</f>
        <v>0</v>
      </c>
      <c r="GE14">
        <f>'Rec2'!T17</f>
        <v>0</v>
      </c>
      <c r="GF14" t="str">
        <f>'Rec2'!U17</f>
        <v>-</v>
      </c>
      <c r="GG14">
        <f>'Rec2'!V17</f>
        <v>0</v>
      </c>
      <c r="GI14">
        <f>'Planned NTG'!B17</f>
        <v>12</v>
      </c>
      <c r="GJ14" t="str">
        <f>'Planned NTG'!C17</f>
        <v>Empty</v>
      </c>
      <c r="GK14">
        <f>'Planned NTG'!D17</f>
        <v>0</v>
      </c>
      <c r="GL14">
        <f>'Planned NTG'!F17</f>
        <v>0</v>
      </c>
      <c r="GM14" t="str">
        <f>'Planned NTG'!H17</f>
        <v/>
      </c>
      <c r="GN14">
        <f>'Planned NTG'!J17</f>
        <v>0</v>
      </c>
      <c r="GO14">
        <f>'Planned NTG'!K17</f>
        <v>0</v>
      </c>
      <c r="GQ14">
        <f>'Actual Expenses'!B16</f>
        <v>0</v>
      </c>
      <c r="GR14" t="str">
        <f>'Actual Expenses'!C16</f>
        <v>Implementer</v>
      </c>
      <c r="GS14">
        <f>'Actual Expenses'!D16</f>
        <v>0</v>
      </c>
      <c r="GT14">
        <f>'Actual Expenses'!E16</f>
        <v>0</v>
      </c>
      <c r="GU14">
        <f>'Actual Expenses'!F16</f>
        <v>0</v>
      </c>
      <c r="GV14">
        <f>'Actual Expenses'!G16</f>
        <v>0</v>
      </c>
      <c r="GW14">
        <f>'Actual Expenses'!H16</f>
        <v>0</v>
      </c>
      <c r="GX14">
        <f>'Actual Expenses'!I16</f>
        <v>0</v>
      </c>
      <c r="GY14">
        <f>'Actual Expenses'!J16</f>
        <v>0</v>
      </c>
      <c r="GZ14">
        <f>'Actual Expenses'!K16</f>
        <v>0</v>
      </c>
      <c r="HA14">
        <f>'Actual Expenses'!L16</f>
        <v>0</v>
      </c>
      <c r="HB14">
        <f>'Actual Expenses'!M16</f>
        <v>0</v>
      </c>
      <c r="HC14">
        <f>'Actual Expenses'!N16</f>
        <v>0</v>
      </c>
      <c r="HD14">
        <f>'Actual Expenses'!O16</f>
        <v>0</v>
      </c>
      <c r="HE14">
        <f>'Actual Expenses'!P16</f>
        <v>0</v>
      </c>
      <c r="HF14">
        <f>'Actual Expenses'!Q16</f>
        <v>0</v>
      </c>
      <c r="HG14">
        <f>'Actual Expenses'!R16</f>
        <v>0</v>
      </c>
      <c r="HH14">
        <f>'Actual Expenses'!S16</f>
        <v>0</v>
      </c>
      <c r="HI14">
        <f>'Actual Expenses'!T16</f>
        <v>0</v>
      </c>
      <c r="HJ14">
        <f>'Actual Expenses'!U16</f>
        <v>0</v>
      </c>
      <c r="HK14">
        <f>'Actual Expenses'!V16</f>
        <v>0</v>
      </c>
      <c r="HL14">
        <f>'Actual Expenses'!W16</f>
        <v>0</v>
      </c>
      <c r="HM14">
        <f>'Actual Expenses'!X16</f>
        <v>0</v>
      </c>
      <c r="HN14">
        <f>'Rec3'!C15</f>
        <v>12</v>
      </c>
      <c r="HO14" t="str">
        <f>'Rec3'!D15</f>
        <v>Empty</v>
      </c>
      <c r="HP14">
        <f ca="1">'Rec3'!E15</f>
        <v>0</v>
      </c>
      <c r="HQ14">
        <f>'Rec3'!F15</f>
        <v>0</v>
      </c>
      <c r="HR14">
        <f ca="1">'Rec3'!G15</f>
        <v>0</v>
      </c>
      <c r="HS14">
        <f>'Rec3'!H15</f>
        <v>0</v>
      </c>
      <c r="HT14">
        <f>'Claimed Savings'!B19</f>
        <v>12</v>
      </c>
      <c r="HU14" t="str">
        <f>'Claimed Savings'!C19</f>
        <v>Empty</v>
      </c>
      <c r="HV14">
        <f>'Claimed Savings'!D19</f>
        <v>0</v>
      </c>
      <c r="HW14">
        <f>'Claimed Savings'!E19</f>
        <v>0</v>
      </c>
      <c r="HX14">
        <f>'Claimed Savings'!F19</f>
        <v>0</v>
      </c>
      <c r="HY14">
        <f>'Claimed Savings'!H19</f>
        <v>0</v>
      </c>
      <c r="HZ14">
        <f>'Claimed Savings'!I19</f>
        <v>0</v>
      </c>
      <c r="IA14">
        <f>'Claimed Savings'!J19</f>
        <v>0</v>
      </c>
      <c r="IB14">
        <f>'Claimed Savings'!L19</f>
        <v>0</v>
      </c>
      <c r="IC14">
        <f>'Claimed Savings'!N19</f>
        <v>0</v>
      </c>
      <c r="ID14" t="str">
        <f>'Claimed Savings'!O19</f>
        <v/>
      </c>
      <c r="IE14" t="str">
        <f>'Claimed Savings'!P19</f>
        <v/>
      </c>
      <c r="IF14">
        <f>'Claimed Savings'!R19</f>
        <v>0</v>
      </c>
      <c r="IG14">
        <f>'Claimed Savings'!T19</f>
        <v>0</v>
      </c>
      <c r="IH14">
        <f>'Claimed Savings'!U19</f>
        <v>0</v>
      </c>
      <c r="II14">
        <f>'Claimed Savings'!V19</f>
        <v>0</v>
      </c>
      <c r="IJ14">
        <f>'Claimed Savings - No IE'!B19</f>
        <v>12</v>
      </c>
      <c r="IK14" t="str">
        <f>'Claimed Savings - No IE'!C19</f>
        <v>Empty</v>
      </c>
      <c r="IL14">
        <f>'Claimed Savings - No IE'!D19</f>
        <v>0</v>
      </c>
      <c r="IM14">
        <f>'Claimed Savings - No IE'!E19</f>
        <v>0</v>
      </c>
      <c r="IN14">
        <f>'Claimed Savings - No IE'!F19</f>
        <v>0</v>
      </c>
      <c r="IO14">
        <f>'Claimed Savings - No IE'!H19</f>
        <v>0</v>
      </c>
      <c r="IP14">
        <f>'Claimed Savings - No IE'!J19</f>
        <v>0</v>
      </c>
      <c r="IQ14">
        <f>'Claimed Savings - No IE'!K19</f>
        <v>0</v>
      </c>
      <c r="IR14">
        <f>'Claimed Savings - No IE'!L19</f>
        <v>0</v>
      </c>
      <c r="IS14">
        <f>'Claimed Savings - No IE'!N19</f>
        <v>0</v>
      </c>
      <c r="IT14">
        <f>'Claimed Savings - No IE'!P19</f>
        <v>0</v>
      </c>
      <c r="IU14">
        <f>'Claimed Savings - No IE'!Q19</f>
        <v>0</v>
      </c>
      <c r="IV14">
        <f>'Claimed Savings - No IE'!R19</f>
        <v>0</v>
      </c>
      <c r="IW14">
        <f>'Claimed Savings - No NTG'!B19</f>
        <v>12</v>
      </c>
      <c r="IX14" t="str">
        <f>'Claimed Savings - No NTG'!C19</f>
        <v>Empty</v>
      </c>
      <c r="IY14">
        <f>'Claimed Savings - No NTG'!D19</f>
        <v>0</v>
      </c>
      <c r="IZ14">
        <f>'Claimed Savings - No NTG'!E19</f>
        <v>0</v>
      </c>
      <c r="JA14">
        <f>'Claimed Savings - No NTG'!F19</f>
        <v>0</v>
      </c>
      <c r="JB14">
        <f>'Claimed Savings - No NTG'!H19</f>
        <v>0</v>
      </c>
      <c r="JC14">
        <f>'Claimed Savings - No NTG'!I19</f>
        <v>0</v>
      </c>
      <c r="JD14">
        <f>'Claimed Savings - No NTG'!J19</f>
        <v>0</v>
      </c>
      <c r="JE14">
        <f>'Claimed Savings - No NTG'!L19</f>
        <v>0</v>
      </c>
      <c r="JF14">
        <f>'Claimed Savings - No NTG'!N19</f>
        <v>0</v>
      </c>
      <c r="JG14">
        <f>'Claimed Savings - No NTG'!O19</f>
        <v>0</v>
      </c>
      <c r="JH14">
        <f>'Claimed Savings - No NTG'!P19</f>
        <v>0</v>
      </c>
      <c r="JI14">
        <f>'Claimed Savings - No IE No NTG'!B19</f>
        <v>12</v>
      </c>
      <c r="JJ14" t="str">
        <f>'Claimed Savings - No IE No NTG'!C19</f>
        <v>Empty</v>
      </c>
      <c r="JK14">
        <f>'Claimed Savings - No IE No NTG'!D19</f>
        <v>3</v>
      </c>
      <c r="JL14">
        <f>'Claimed Savings - No IE No NTG'!E19</f>
        <v>0</v>
      </c>
      <c r="JM14">
        <f>'Claimed Savings - No IE No NTG'!F19</f>
        <v>0</v>
      </c>
      <c r="JN14">
        <f>'Claimed Savings - No IE No NTG'!H19</f>
        <v>0</v>
      </c>
      <c r="JO14">
        <f>'Claimed Savings - No IE No NTG'!J19</f>
        <v>0</v>
      </c>
      <c r="JP14">
        <f>'Claimed Savings - No IE No NTG'!K19</f>
        <v>0</v>
      </c>
      <c r="JQ14">
        <f>'Claimed Savings - No IE No NTG'!L19</f>
        <v>0</v>
      </c>
      <c r="JS14">
        <f>'Claimed NTG'!C17</f>
        <v>12</v>
      </c>
      <c r="JT14" t="str">
        <f>'Claimed NTG'!D17</f>
        <v>Empty</v>
      </c>
      <c r="JU14">
        <f>'Claimed NTG'!E17</f>
        <v>0</v>
      </c>
      <c r="JV14">
        <f>'Claimed NTG'!G17</f>
        <v>0</v>
      </c>
      <c r="JW14" t="str">
        <f>'Claimed NTG'!I17</f>
        <v/>
      </c>
      <c r="JX14">
        <f>'Claimed NTG'!K17</f>
        <v>0</v>
      </c>
      <c r="JY14">
        <f>'Claimed NTG'!L17</f>
        <v>0</v>
      </c>
      <c r="JZ14">
        <f>'Claimed NTG'!M17</f>
        <v>0</v>
      </c>
      <c r="KC14">
        <f>'Evaluated Savings'!B19</f>
        <v>12</v>
      </c>
      <c r="KD14" t="str">
        <f>'Evaluated Savings'!C19</f>
        <v>Empty</v>
      </c>
      <c r="KE14">
        <f>'Evaluated Savings'!D19</f>
        <v>0</v>
      </c>
      <c r="KF14">
        <f>'Evaluated Savings'!E19</f>
        <v>0</v>
      </c>
      <c r="KG14">
        <f>'Evaluated Savings'!F19</f>
        <v>0</v>
      </c>
      <c r="KH14">
        <f>'Evaluated Savings'!H19</f>
        <v>0</v>
      </c>
      <c r="KI14">
        <f>'Evaluated Savings'!I19</f>
        <v>0</v>
      </c>
      <c r="KJ14">
        <f>'Evaluated Savings'!J19</f>
        <v>0</v>
      </c>
      <c r="KK14" t="str">
        <f>'Evaluated Savings'!L19</f>
        <v/>
      </c>
      <c r="KL14">
        <f>'Evaluated Savings'!N19</f>
        <v>0</v>
      </c>
      <c r="KM14" t="str">
        <f>'Evaluated Savings'!O19</f>
        <v/>
      </c>
      <c r="KN14" t="str">
        <f>'Evaluated Savings'!P19</f>
        <v/>
      </c>
      <c r="KO14">
        <f>'Evaluated Savings'!R19</f>
        <v>0</v>
      </c>
      <c r="KP14">
        <f>'Evaluated Savings'!T19</f>
        <v>0</v>
      </c>
      <c r="KQ14">
        <f>'Evaluated Savings'!U19</f>
        <v>0</v>
      </c>
      <c r="KR14">
        <f>'Evaluated Savings'!V19</f>
        <v>0</v>
      </c>
      <c r="KT14">
        <f>'Evaluated Savings - No IE'!B19</f>
        <v>12</v>
      </c>
      <c r="KU14" t="str">
        <f>'Evaluated Savings - No IE'!C19</f>
        <v>Empty</v>
      </c>
      <c r="KV14">
        <f>'Evaluated Savings - No IE'!D19</f>
        <v>0</v>
      </c>
      <c r="KW14">
        <f>'Evaluated Savings - No IE'!E19</f>
        <v>0</v>
      </c>
      <c r="KX14">
        <f>'Evaluated Savings - No IE'!F19</f>
        <v>0</v>
      </c>
      <c r="KY14" t="str">
        <f>'Evaluated Savings - No IE'!H19</f>
        <v/>
      </c>
      <c r="KZ14">
        <f>'Evaluated Savings - No IE'!J19</f>
        <v>0</v>
      </c>
      <c r="LA14">
        <f>'Evaluated Savings - No IE'!K19</f>
        <v>0</v>
      </c>
      <c r="LB14">
        <f>'Evaluated Savings - No IE'!L19</f>
        <v>0</v>
      </c>
      <c r="LC14">
        <f>'Evaluated Savings - No IE'!N19</f>
        <v>0</v>
      </c>
      <c r="LD14">
        <f>'Evaluated Savings - No IE'!P19</f>
        <v>0</v>
      </c>
      <c r="LE14">
        <f>'Evaluated Savings - No IE'!Q19</f>
        <v>0</v>
      </c>
      <c r="LF14">
        <f>'Evaluated Savings - No IE'!R19</f>
        <v>0</v>
      </c>
      <c r="LH14">
        <f>'Evaluated Savings - No NTG'!B18</f>
        <v>12</v>
      </c>
      <c r="LI14" t="str">
        <f>'Evaluated Savings - No NTG'!C18</f>
        <v>Empty</v>
      </c>
      <c r="LJ14">
        <f>'Evaluated Savings - No NTG'!D18</f>
        <v>0</v>
      </c>
      <c r="LK14">
        <f>'Evaluated Savings - No NTG'!E18</f>
        <v>0</v>
      </c>
      <c r="LL14">
        <f>'Evaluated Savings - No NTG'!F18</f>
        <v>0</v>
      </c>
      <c r="LM14">
        <f>'Evaluated Savings - No NTG'!H18</f>
        <v>0</v>
      </c>
      <c r="LN14">
        <f>'Evaluated Savings - No NTG'!I18</f>
        <v>0</v>
      </c>
      <c r="LO14">
        <f>'Evaluated Savings - No NTG'!J18</f>
        <v>0</v>
      </c>
      <c r="LP14">
        <f>'Evaluated Savings - No NTG'!L18</f>
        <v>0</v>
      </c>
      <c r="LQ14">
        <f>'Evaluated Savings - No NTG'!N18</f>
        <v>0</v>
      </c>
      <c r="LR14">
        <f>'Evaluated Savings - No NTG'!O18</f>
        <v>0</v>
      </c>
      <c r="LS14">
        <f>'Evaluated Savings - No NTG'!P18</f>
        <v>0</v>
      </c>
      <c r="LU14">
        <f>'Evaluated Savings No IE No NTG'!B19</f>
        <v>12</v>
      </c>
      <c r="LV14" t="str">
        <f>'Evaluated Savings No IE No NTG'!C19</f>
        <v>Empty</v>
      </c>
      <c r="LW14">
        <f>'Evaluated Savings No IE No NTG'!D19</f>
        <v>0</v>
      </c>
      <c r="LX14">
        <f>'Evaluated Savings No IE No NTG'!E19</f>
        <v>0</v>
      </c>
      <c r="LY14">
        <f>'Evaluated Savings No IE No NTG'!F19</f>
        <v>0</v>
      </c>
      <c r="LZ14">
        <f>'Evaluated Savings No IE No NTG'!H19</f>
        <v>0</v>
      </c>
      <c r="MA14">
        <f>'Evaluated Savings No IE No NTG'!J19</f>
        <v>0</v>
      </c>
      <c r="MB14">
        <f>'Evaluated Savings No IE No NTG'!K19</f>
        <v>0</v>
      </c>
      <c r="MC14">
        <f>'Evaluated Savings No IE No NTG'!L19</f>
        <v>0</v>
      </c>
      <c r="MF14">
        <f>'Evaluated NTG'!B17</f>
        <v>12</v>
      </c>
      <c r="MG14" t="str">
        <f>'Evaluated NTG'!C17</f>
        <v>Empty</v>
      </c>
      <c r="MH14">
        <f>'Evaluated NTG'!E17</f>
        <v>0</v>
      </c>
      <c r="MI14">
        <f>'Evaluated NTG'!G17</f>
        <v>0</v>
      </c>
      <c r="MJ14" t="str">
        <f>'Evaluated NTG'!I17</f>
        <v/>
      </c>
      <c r="MK14">
        <f>'Evaluated NTG'!K17</f>
        <v>0</v>
      </c>
      <c r="ML14">
        <f>'Evaluated NTG'!L17</f>
        <v>0</v>
      </c>
      <c r="MM14">
        <f>'Evaluated NTG'!M17</f>
        <v>0</v>
      </c>
      <c r="MP14">
        <f>'Program All'!B18</f>
        <v>12</v>
      </c>
      <c r="MQ14" t="str">
        <f>'Program All'!C18</f>
        <v>Empty</v>
      </c>
      <c r="MR14">
        <f>'Program All'!D18</f>
        <v>0</v>
      </c>
      <c r="MS14">
        <f>'Program All'!E18</f>
        <v>0</v>
      </c>
      <c r="MT14">
        <f>'Program All'!F18</f>
        <v>0</v>
      </c>
      <c r="MU14" t="str">
        <f>'Program All'!G18</f>
        <v/>
      </c>
      <c r="MV14">
        <f>'Program All'!H18</f>
        <v>0</v>
      </c>
      <c r="MW14">
        <f>'Program All'!I18</f>
        <v>0</v>
      </c>
      <c r="MX14">
        <f>'Program All'!J18</f>
        <v>0</v>
      </c>
      <c r="MY14">
        <f>'Program All'!K18</f>
        <v>0</v>
      </c>
      <c r="MZ14" t="str">
        <f>'Program All'!L18</f>
        <v/>
      </c>
      <c r="NA14">
        <f>'Program All'!M18</f>
        <v>0</v>
      </c>
      <c r="NB14">
        <f>'Program All'!N18</f>
        <v>0</v>
      </c>
      <c r="NC14">
        <f>'Program All'!O18</f>
        <v>0</v>
      </c>
      <c r="ND14">
        <f>'Program All'!P18</f>
        <v>0</v>
      </c>
      <c r="NE14" t="str">
        <f>'Program All'!Q18</f>
        <v/>
      </c>
      <c r="NF14">
        <f>'Program All'!R18</f>
        <v>0</v>
      </c>
      <c r="NG14">
        <f>'Program All'!S18</f>
        <v>0</v>
      </c>
      <c r="NH14">
        <f>'Program All'!T18</f>
        <v>0</v>
      </c>
      <c r="NI14">
        <f>'Program All'!U18</f>
        <v>0</v>
      </c>
      <c r="NJ14" t="str">
        <f>'Program All'!V18</f>
        <v/>
      </c>
      <c r="NK14">
        <f>'Program All'!W18</f>
        <v>0</v>
      </c>
      <c r="NL14">
        <f>'Program TRC'!B18</f>
        <v>12</v>
      </c>
      <c r="NM14" t="str">
        <f>'Program TRC'!C18</f>
        <v>Empty</v>
      </c>
      <c r="NN14">
        <f>'Program TRC'!D18</f>
        <v>0</v>
      </c>
      <c r="NO14">
        <f>'Program TRC'!E18</f>
        <v>0</v>
      </c>
      <c r="NP14">
        <f>'Program TRC'!F18</f>
        <v>0</v>
      </c>
      <c r="NQ14" t="str">
        <f>'Program TRC'!G18</f>
        <v/>
      </c>
      <c r="NR14">
        <f>'Program TRC'!H18</f>
        <v>0</v>
      </c>
      <c r="NS14">
        <f>'Program PAC'!B18</f>
        <v>12</v>
      </c>
      <c r="NT14" t="str">
        <f>'Program PAC'!C18</f>
        <v>Empty</v>
      </c>
      <c r="NU14">
        <f>'Program PAC'!D18</f>
        <v>0</v>
      </c>
      <c r="NV14">
        <f>'Program PAC'!E18</f>
        <v>0</v>
      </c>
      <c r="NW14">
        <f>'Program PAC'!F18</f>
        <v>0</v>
      </c>
      <c r="NX14" t="str">
        <f>'Program PAC'!G18</f>
        <v/>
      </c>
      <c r="NY14">
        <f>'Program PAC'!H18</f>
        <v>0</v>
      </c>
      <c r="NZ14">
        <f>'Program SCT'!B18</f>
        <v>12</v>
      </c>
      <c r="OA14" t="str">
        <f>'Program SCT'!C18</f>
        <v>Empty</v>
      </c>
      <c r="OB14">
        <f>'Program SCT'!D18</f>
        <v>0</v>
      </c>
      <c r="OC14">
        <f>'Program SCT'!E18</f>
        <v>0</v>
      </c>
      <c r="OD14">
        <f>'Program SCT'!F18</f>
        <v>0</v>
      </c>
      <c r="OE14" t="str">
        <f>'Program SCT'!G18</f>
        <v/>
      </c>
      <c r="OF14">
        <f>'Program SCT'!H18</f>
        <v>0</v>
      </c>
      <c r="OG14">
        <f>'Program RIM'!B18</f>
        <v>12</v>
      </c>
      <c r="OH14" t="str">
        <f>'Program RIM'!C18</f>
        <v>Empty</v>
      </c>
      <c r="OI14">
        <f>'Program RIM'!D18</f>
        <v>0</v>
      </c>
      <c r="OJ14">
        <f>'Program RIM'!E18</f>
        <v>0</v>
      </c>
      <c r="OK14">
        <f>'Program RIM'!F18</f>
        <v>0</v>
      </c>
      <c r="OL14" t="str">
        <f>'Program RIM'!G18</f>
        <v/>
      </c>
      <c r="OM14">
        <f>'Program RIM'!H18</f>
        <v>0</v>
      </c>
      <c r="ON14">
        <f>'Program TRC PAC'!B18</f>
        <v>12</v>
      </c>
      <c r="OO14" t="str">
        <f>'Program TRC PAC'!C18</f>
        <v>Empty</v>
      </c>
      <c r="OP14">
        <f>'Program TRC PAC'!D18</f>
        <v>0</v>
      </c>
      <c r="OQ14">
        <f>'Program TRC PAC'!E18</f>
        <v>0</v>
      </c>
      <c r="OR14">
        <f>'Program TRC PAC'!F18</f>
        <v>0</v>
      </c>
      <c r="OS14" t="str">
        <f>'Program TRC PAC'!G18</f>
        <v/>
      </c>
      <c r="OT14">
        <f>'Program TRC PAC'!H18</f>
        <v>0</v>
      </c>
      <c r="OU14">
        <f>'Program TRC PAC'!I18</f>
        <v>0</v>
      </c>
      <c r="OV14">
        <f>'Program TRC PAC'!J18</f>
        <v>0</v>
      </c>
      <c r="OW14">
        <f>'Program TRC PAC'!K18</f>
        <v>0</v>
      </c>
      <c r="OX14" t="str">
        <f>'Program TRC PAC'!L18</f>
        <v/>
      </c>
      <c r="OY14">
        <f>'Program TRC PAC'!M18</f>
        <v>0</v>
      </c>
      <c r="OZ14">
        <f>'Program TRC SCT'!B18</f>
        <v>12</v>
      </c>
      <c r="PA14" t="str">
        <f>'Program TRC SCT'!C18</f>
        <v>Empty</v>
      </c>
      <c r="PB14">
        <f>'Program TRC SCT'!D18</f>
        <v>0</v>
      </c>
      <c r="PC14">
        <f>'Program TRC SCT'!E18</f>
        <v>0</v>
      </c>
      <c r="PD14">
        <f>'Program TRC SCT'!F18</f>
        <v>0</v>
      </c>
      <c r="PE14" t="str">
        <f>'Program TRC SCT'!G18</f>
        <v/>
      </c>
      <c r="PF14">
        <f>'Program TRC SCT'!H18</f>
        <v>0</v>
      </c>
      <c r="PG14">
        <f>'Program TRC SCT'!I18</f>
        <v>0</v>
      </c>
      <c r="PH14">
        <f>'Program TRC SCT'!J18</f>
        <v>0</v>
      </c>
      <c r="PI14">
        <f>'Program TRC SCT'!K18</f>
        <v>0</v>
      </c>
      <c r="PJ14" t="str">
        <f>'Program TRC SCT'!L18</f>
        <v/>
      </c>
      <c r="PK14">
        <f>'Program TRC SCT'!M18</f>
        <v>0</v>
      </c>
      <c r="PL14">
        <f>'Program TRC RIM'!B18</f>
        <v>12</v>
      </c>
      <c r="PM14" t="str">
        <f>'Program TRC RIM'!C18</f>
        <v>Empty</v>
      </c>
      <c r="PN14">
        <f>'Program TRC RIM'!D18</f>
        <v>0</v>
      </c>
      <c r="PO14">
        <f>'Program TRC RIM'!E18</f>
        <v>0</v>
      </c>
      <c r="PP14">
        <f>'Program TRC RIM'!F18</f>
        <v>0</v>
      </c>
      <c r="PQ14" t="str">
        <f>'Program TRC RIM'!G18</f>
        <v/>
      </c>
      <c r="PR14">
        <f>'Program TRC RIM'!H18</f>
        <v>0</v>
      </c>
      <c r="PS14">
        <f>'Program TRC RIM'!I18</f>
        <v>0</v>
      </c>
      <c r="PT14">
        <f>'Program TRC RIM'!J18</f>
        <v>0</v>
      </c>
      <c r="PU14">
        <f>'Program TRC RIM'!K18</f>
        <v>0</v>
      </c>
      <c r="PV14" t="str">
        <f>'Program TRC RIM'!L18</f>
        <v/>
      </c>
      <c r="PW14">
        <f>'Program TRC RIM'!M18</f>
        <v>0</v>
      </c>
      <c r="PX14">
        <f>'Program PAC SCT'!B18</f>
        <v>12</v>
      </c>
      <c r="PY14" t="str">
        <f>'Program PAC SCT'!C18</f>
        <v>Empty</v>
      </c>
      <c r="PZ14">
        <f>'Program PAC SCT'!D18</f>
        <v>0</v>
      </c>
      <c r="QA14">
        <f>'Program PAC SCT'!E18</f>
        <v>0</v>
      </c>
      <c r="QB14">
        <f>'Program PAC SCT'!F18</f>
        <v>0</v>
      </c>
      <c r="QC14" t="str">
        <f>'Program PAC SCT'!G18</f>
        <v/>
      </c>
      <c r="QD14">
        <f>'Program PAC SCT'!H18</f>
        <v>0</v>
      </c>
      <c r="QE14">
        <f>'Program PAC SCT'!I18</f>
        <v>0</v>
      </c>
      <c r="QF14">
        <f>'Program PAC SCT'!J18</f>
        <v>0</v>
      </c>
      <c r="QG14">
        <f>'Program PAC SCT'!K18</f>
        <v>0</v>
      </c>
      <c r="QH14" t="str">
        <f>'Program PAC SCT'!L18</f>
        <v/>
      </c>
      <c r="QI14">
        <f>'Program PAC SCT'!M18</f>
        <v>0</v>
      </c>
      <c r="QJ14">
        <f>'Program PAC RIM'!B18</f>
        <v>12</v>
      </c>
      <c r="QK14" t="str">
        <f>'Program PAC RIM'!C18</f>
        <v>Empty</v>
      </c>
      <c r="QL14">
        <f>'Program PAC RIM'!D18</f>
        <v>0</v>
      </c>
      <c r="QM14">
        <f>'Program PAC RIM'!E18</f>
        <v>0</v>
      </c>
      <c r="QN14">
        <f>'Program PAC RIM'!F18</f>
        <v>0</v>
      </c>
      <c r="QO14" t="str">
        <f>'Program PAC RIM'!G18</f>
        <v/>
      </c>
      <c r="QP14">
        <f>'Program PAC RIM'!H18</f>
        <v>0</v>
      </c>
      <c r="QQ14">
        <f>'Program PAC RIM'!I18</f>
        <v>0</v>
      </c>
      <c r="QR14">
        <f>'Program PAC RIM'!J18</f>
        <v>0</v>
      </c>
      <c r="QS14">
        <f>'Program PAC RIM'!K18</f>
        <v>0</v>
      </c>
      <c r="QT14" t="str">
        <f>'Program PAC RIM'!L18</f>
        <v/>
      </c>
      <c r="QU14">
        <f>'Program PAC RIM'!M18</f>
        <v>0</v>
      </c>
      <c r="QV14">
        <f>'Program SCT RIM'!B18</f>
        <v>12</v>
      </c>
      <c r="QW14" t="str">
        <f>'Program SCT RIM'!C18</f>
        <v>Empty</v>
      </c>
      <c r="QX14">
        <f>'Program SCT RIM'!D18</f>
        <v>0</v>
      </c>
      <c r="QY14">
        <f>'Program SCT RIM'!E18</f>
        <v>0</v>
      </c>
      <c r="QZ14">
        <f>'Program SCT RIM'!F18</f>
        <v>0</v>
      </c>
      <c r="RA14" t="str">
        <f>'Program SCT RIM'!G18</f>
        <v/>
      </c>
      <c r="RB14">
        <f>'Program SCT RIM'!H18</f>
        <v>0</v>
      </c>
      <c r="RC14">
        <f>'Program SCT RIM'!I18</f>
        <v>0</v>
      </c>
      <c r="RD14">
        <f>'Program SCT RIM'!J18</f>
        <v>0</v>
      </c>
      <c r="RE14">
        <f>'Program SCT RIM'!K18</f>
        <v>0</v>
      </c>
      <c r="RF14" t="str">
        <f>'Program SCT RIM'!L18</f>
        <v/>
      </c>
      <c r="RG14">
        <f>'Program SCT RIM'!M18</f>
        <v>0</v>
      </c>
      <c r="RH14">
        <f>'Program Other TRC'!B18</f>
        <v>12</v>
      </c>
      <c r="RI14" t="str">
        <f>'Program Other TRC'!C18</f>
        <v>Empty</v>
      </c>
      <c r="RJ14">
        <f>'Program Other TRC'!D18</f>
        <v>0</v>
      </c>
      <c r="RK14">
        <f>'Program Other TRC'!E18</f>
        <v>0</v>
      </c>
      <c r="RL14">
        <f>'Program Other TRC'!F18</f>
        <v>0</v>
      </c>
      <c r="RM14" t="str">
        <f>'Program Other TRC'!G18</f>
        <v/>
      </c>
      <c r="RN14">
        <f>'Program Other TRC'!H18</f>
        <v>0</v>
      </c>
      <c r="RO14">
        <f>'Program Other TRC'!I18</f>
        <v>0</v>
      </c>
      <c r="RP14">
        <f>'Program Other TRC'!J18</f>
        <v>0</v>
      </c>
      <c r="RQ14">
        <f>'Program Other TRC'!K18</f>
        <v>0</v>
      </c>
      <c r="RR14" t="str">
        <f>'Program Other TRC'!L18</f>
        <v/>
      </c>
      <c r="RS14">
        <f>'Program Other TRC'!M18</f>
        <v>0</v>
      </c>
      <c r="RT14">
        <f>'Program Other TRC'!N18</f>
        <v>0</v>
      </c>
      <c r="RU14">
        <f>'Program Other TRC'!O18</f>
        <v>0</v>
      </c>
      <c r="RV14">
        <f>'Program Other TRC'!P18</f>
        <v>0</v>
      </c>
      <c r="RW14" t="str">
        <f>'Program Other TRC'!Q18</f>
        <v/>
      </c>
      <c r="RX14">
        <f>'Program Other TRC'!R18</f>
        <v>0</v>
      </c>
      <c r="RY14">
        <f>'Program Other PAC'!B18</f>
        <v>12</v>
      </c>
      <c r="RZ14" t="str">
        <f>'Program Other PAC'!C18</f>
        <v>Empty</v>
      </c>
      <c r="SA14">
        <f>'Program Other PAC'!D18</f>
        <v>0</v>
      </c>
      <c r="SB14">
        <f>'Program Other PAC'!E18</f>
        <v>0</v>
      </c>
      <c r="SC14">
        <f>'Program Other PAC'!F18</f>
        <v>0</v>
      </c>
      <c r="SD14" t="str">
        <f>'Program Other PAC'!G18</f>
        <v/>
      </c>
      <c r="SE14">
        <f>'Program Other PAC'!H18</f>
        <v>0</v>
      </c>
      <c r="SF14">
        <f>'Program Other PAC'!I18</f>
        <v>0</v>
      </c>
      <c r="SG14">
        <f>'Program Other PAC'!J18</f>
        <v>0</v>
      </c>
      <c r="SH14">
        <f>'Program Other PAC'!K18</f>
        <v>0</v>
      </c>
      <c r="SI14" t="str">
        <f>'Program Other PAC'!L18</f>
        <v/>
      </c>
      <c r="SJ14">
        <f>'Program Other PAC'!M18</f>
        <v>0</v>
      </c>
      <c r="SK14">
        <f>'Program Other PAC'!N18</f>
        <v>0</v>
      </c>
      <c r="SL14">
        <f>'Program Other PAC'!O18</f>
        <v>0</v>
      </c>
      <c r="SM14">
        <f>'Program Other PAC'!P18</f>
        <v>0</v>
      </c>
      <c r="SN14" t="str">
        <f>'Program Other PAC'!Q18</f>
        <v/>
      </c>
      <c r="SO14">
        <f>'Program Other PAC'!R18</f>
        <v>0</v>
      </c>
      <c r="SP14">
        <f>'Program Other SCT'!B18</f>
        <v>12</v>
      </c>
      <c r="SQ14" t="str">
        <f>'Program Other SCT'!C18</f>
        <v>Empty</v>
      </c>
      <c r="SR14">
        <f>'Program Other SCT'!D18</f>
        <v>0</v>
      </c>
      <c r="SS14">
        <f>'Program Other SCT'!E18</f>
        <v>0</v>
      </c>
      <c r="ST14">
        <f>'Program Other SCT'!F18</f>
        <v>0</v>
      </c>
      <c r="SU14" t="str">
        <f>'Program Other SCT'!G18</f>
        <v/>
      </c>
      <c r="SV14">
        <f>'Program Other SCT'!H18</f>
        <v>0</v>
      </c>
      <c r="SW14">
        <f>'Program Other SCT'!I18</f>
        <v>0</v>
      </c>
      <c r="SX14">
        <f>'Program Other SCT'!J18</f>
        <v>0</v>
      </c>
      <c r="SY14">
        <f>'Program Other SCT'!K18</f>
        <v>0</v>
      </c>
      <c r="SZ14" t="str">
        <f>'Program Other SCT'!L18</f>
        <v/>
      </c>
      <c r="TA14">
        <f>'Program Other SCT'!M18</f>
        <v>0</v>
      </c>
      <c r="TB14">
        <f>'Program Other SCT'!N18</f>
        <v>0</v>
      </c>
      <c r="TC14">
        <f>'Program Other SCT'!O18</f>
        <v>0</v>
      </c>
      <c r="TD14">
        <f>'Program Other SCT'!P18</f>
        <v>0</v>
      </c>
      <c r="TE14" t="str">
        <f>'Program Other SCT'!Q18</f>
        <v/>
      </c>
      <c r="TF14">
        <f>'Program Other SCT'!R18</f>
        <v>0</v>
      </c>
      <c r="TG14">
        <f>'Program Other RIM'!B18</f>
        <v>12</v>
      </c>
      <c r="TH14" t="str">
        <f>'Program Other RIM'!C18</f>
        <v>Empty</v>
      </c>
      <c r="TI14">
        <f>'Program Other RIM'!D18</f>
        <v>0</v>
      </c>
      <c r="TJ14">
        <f>'Program Other RIM'!E18</f>
        <v>0</v>
      </c>
      <c r="TK14">
        <f>'Program Other RIM'!F18</f>
        <v>0</v>
      </c>
      <c r="TL14" t="str">
        <f>'Program Other RIM'!G18</f>
        <v/>
      </c>
      <c r="TM14">
        <f>'Program Other RIM'!H18</f>
        <v>0</v>
      </c>
      <c r="TN14">
        <f>'Program Other RIM'!I18</f>
        <v>0</v>
      </c>
      <c r="TO14">
        <f>'Program Other RIM'!J18</f>
        <v>0</v>
      </c>
      <c r="TP14">
        <f>'Program Other RIM'!K18</f>
        <v>0</v>
      </c>
      <c r="TQ14" t="str">
        <f>'Program Other RIM'!L18</f>
        <v/>
      </c>
      <c r="TR14">
        <f>'Program Other RIM'!M18</f>
        <v>0</v>
      </c>
      <c r="TS14">
        <f>'Program Other RIM'!N18</f>
        <v>0</v>
      </c>
      <c r="TT14">
        <f>'Program Other RIM'!O18</f>
        <v>0</v>
      </c>
      <c r="TU14">
        <f>'Program Other RIM'!P18</f>
        <v>0</v>
      </c>
      <c r="TV14" t="str">
        <f>'Program Other RIM'!Q18</f>
        <v/>
      </c>
      <c r="TW14">
        <f>'Program Other RIM'!R18</f>
        <v>0</v>
      </c>
      <c r="AAP14" t="str">
        <f>'Key Assumptions'!C30</f>
        <v>Societal Risk and Energy Security</v>
      </c>
      <c r="AAQ14">
        <f>'Key Assumptions'!D30</f>
        <v>0</v>
      </c>
      <c r="AAR14">
        <f>'Key Assumptions'!E30</f>
        <v>0</v>
      </c>
      <c r="AAS14">
        <f>'Key Assumptions'!F30</f>
        <v>0</v>
      </c>
    </row>
    <row r="15" spans="1:763">
      <c r="J15" s="1080" t="s">
        <v>323</v>
      </c>
      <c r="K15" s="1080" t="s">
        <v>635</v>
      </c>
      <c r="L15" s="1080">
        <f>'Main Menu'!AY38</f>
        <v>1</v>
      </c>
      <c r="M15" s="1080">
        <f t="shared" si="0"/>
        <v>1</v>
      </c>
      <c r="N15" s="1079"/>
      <c r="O15" s="1051"/>
      <c r="P15" s="1051">
        <f>'Program Descriptions'!B17</f>
        <v>13</v>
      </c>
      <c r="Q15" s="1051" t="str">
        <f>'Program Descriptions'!C17</f>
        <v>Empty</v>
      </c>
      <c r="R15" s="1051">
        <f>'Program Descriptions'!D17</f>
        <v>0</v>
      </c>
      <c r="S15" s="1051">
        <f>'Program Descriptions'!E17</f>
        <v>0</v>
      </c>
      <c r="T15" s="1051">
        <f>'Program Descriptions'!F17</f>
        <v>0</v>
      </c>
      <c r="U15" s="1051">
        <f>'Program Descriptions'!G17</f>
        <v>0</v>
      </c>
      <c r="V15" s="1051" t="str">
        <f>'Program Descriptions'!H17</f>
        <v>-</v>
      </c>
      <c r="W15" s="1051">
        <f>'Program Descriptions'!I17</f>
        <v>0</v>
      </c>
      <c r="X15" s="1051">
        <f>'Program Narrative'!B17</f>
        <v>13</v>
      </c>
      <c r="Y15" s="1051" t="str">
        <f>'Program Narrative'!C17</f>
        <v>Empty</v>
      </c>
      <c r="Z15" s="1051" t="str">
        <f>'Program Narrative'!D17</f>
        <v>X</v>
      </c>
      <c r="AA15" s="1051">
        <f>'Program Narrative'!E17</f>
        <v>0</v>
      </c>
      <c r="AB15" s="1051">
        <f>'Prior Years'!B17</f>
        <v>13</v>
      </c>
      <c r="AC15" s="1051" t="str">
        <f>'Prior Years'!C17</f>
        <v>Empty</v>
      </c>
      <c r="AD15" s="1051">
        <f>'Prior Years'!D17</f>
        <v>0</v>
      </c>
      <c r="AE15" s="1051">
        <f>'Prior Years'!E17</f>
        <v>0</v>
      </c>
      <c r="AF15" s="1051">
        <f>'Prior Years'!F17</f>
        <v>0</v>
      </c>
      <c r="AG15" s="1051">
        <f>'Prior Years'!G17</f>
        <v>0</v>
      </c>
      <c r="AH15" s="1051">
        <f>'Prior Years'!H17</f>
        <v>0</v>
      </c>
      <c r="AI15" s="1051">
        <f>'Prior Years'!B52</f>
        <v>13</v>
      </c>
      <c r="AJ15" s="1051" t="str">
        <f>'Prior Years'!C52</f>
        <v>Empty</v>
      </c>
      <c r="AK15" s="1051">
        <f>'Prior Years'!D52</f>
        <v>0</v>
      </c>
      <c r="AL15" s="1051">
        <f>'Prior Years'!E52</f>
        <v>0</v>
      </c>
      <c r="AM15" s="1051">
        <f>'Prior Years'!F52</f>
        <v>0</v>
      </c>
      <c r="AN15" s="1051">
        <f>'Prior Years'!G52</f>
        <v>0</v>
      </c>
      <c r="AO15" s="1051">
        <f>'Prior Years'!H52</f>
        <v>0</v>
      </c>
      <c r="AP15" s="1051">
        <f>'Prior Years'!I52</f>
        <v>0</v>
      </c>
      <c r="AQ15" s="1051">
        <f>'Prior Years'!J52</f>
        <v>0</v>
      </c>
      <c r="AR15" s="1051">
        <f>'Prior Years'!K52</f>
        <v>0</v>
      </c>
      <c r="AS15" s="1051">
        <f>'Prior Years'!L52</f>
        <v>0</v>
      </c>
      <c r="AT15" s="1051">
        <f>'Prior Years'!M52</f>
        <v>0</v>
      </c>
      <c r="AU15" s="1051">
        <f>'Prior Years'!N52</f>
        <v>0</v>
      </c>
      <c r="AV15" s="1051">
        <f>'Prior Years'!O52</f>
        <v>0</v>
      </c>
      <c r="AW15" s="1051">
        <f>'Prior Years'!B87</f>
        <v>13</v>
      </c>
      <c r="AX15" s="1051" t="str">
        <f>'Prior Years'!C87</f>
        <v>Empty</v>
      </c>
      <c r="AY15" s="1051">
        <f>'Prior Years'!D87</f>
        <v>0</v>
      </c>
      <c r="AZ15" s="1051">
        <f>'Prior Years'!E87</f>
        <v>0</v>
      </c>
      <c r="BA15" s="1051">
        <f>'Prior Years'!F87</f>
        <v>0</v>
      </c>
      <c r="BB15" s="1051">
        <f>'Prior Years'!G87</f>
        <v>0</v>
      </c>
      <c r="BC15" s="1051">
        <f>'Prior Years'!H87</f>
        <v>0</v>
      </c>
      <c r="BD15" s="1051">
        <f>'Prior Years'!I87</f>
        <v>0</v>
      </c>
      <c r="BE15" s="1051">
        <f>'Prior Years'!J87</f>
        <v>0</v>
      </c>
      <c r="BF15" s="1051">
        <f>'Prior Years'!K87</f>
        <v>0</v>
      </c>
      <c r="BG15" s="1051">
        <f>'Prior Years'!L87</f>
        <v>0</v>
      </c>
      <c r="BH15" s="1051">
        <f>'Prior Years'!M87</f>
        <v>0</v>
      </c>
      <c r="BI15" s="1051">
        <f>'Prior Years'!N87</f>
        <v>0</v>
      </c>
      <c r="BJ15" s="1051">
        <f>'Prior Years'!O87</f>
        <v>0</v>
      </c>
      <c r="BK15" s="1051">
        <f>'Prior Years'!B122</f>
        <v>13</v>
      </c>
      <c r="BL15" s="1051" t="str">
        <f>'Prior Years'!C122</f>
        <v>Empty</v>
      </c>
      <c r="BM15" s="1051">
        <f>'Prior Years'!D122</f>
        <v>0</v>
      </c>
      <c r="BN15" s="1051">
        <f>'Prior Years'!E122</f>
        <v>0</v>
      </c>
      <c r="BO15" s="1051">
        <f>'Prior Years'!F122</f>
        <v>0</v>
      </c>
      <c r="BP15" s="1051">
        <f>'Prior Years'!G122</f>
        <v>0</v>
      </c>
      <c r="BQ15" s="1051">
        <f>'Prior Years'!H122</f>
        <v>0</v>
      </c>
      <c r="BR15" s="1051">
        <f>'Prior Years'!I122</f>
        <v>0</v>
      </c>
      <c r="BS15" s="1051">
        <f>'Prior Years'!J122</f>
        <v>0</v>
      </c>
      <c r="BT15" s="1051">
        <f>'Prior Years'!K122</f>
        <v>0</v>
      </c>
      <c r="BU15" s="1051">
        <f>'Prior Years'!L122</f>
        <v>0</v>
      </c>
      <c r="BV15" s="1051">
        <f>'Prior Years'!M122</f>
        <v>0</v>
      </c>
      <c r="BW15" s="1051">
        <f>'Prior Years'!N122</f>
        <v>0</v>
      </c>
      <c r="BX15" s="1051">
        <f>'Prior Years'!O122</f>
        <v>0</v>
      </c>
      <c r="BY15" s="1051"/>
      <c r="BZ15" s="1051"/>
      <c r="CA15" s="1051"/>
      <c r="CB15" s="1051"/>
      <c r="CC15" s="1051"/>
      <c r="CD15" s="1051"/>
      <c r="CE15" s="1051"/>
      <c r="CF15" s="1051"/>
      <c r="CG15" s="1051"/>
      <c r="CH15" s="1051"/>
      <c r="CI15" s="1051"/>
      <c r="CJ15" s="1051"/>
      <c r="CK15" s="1051"/>
      <c r="CL15" s="1051"/>
      <c r="CM15" s="1051"/>
      <c r="CN15" s="1051"/>
      <c r="CO15" s="1051"/>
      <c r="CP15" s="1051"/>
      <c r="CQ15" s="1051"/>
      <c r="CR15">
        <f>Budgets!B18</f>
        <v>13</v>
      </c>
      <c r="CS15" t="str">
        <f>Budgets!C18</f>
        <v>Empty</v>
      </c>
      <c r="CT15">
        <f>Budgets!D18</f>
        <v>0</v>
      </c>
      <c r="CU15">
        <f>Budgets!E18</f>
        <v>0</v>
      </c>
      <c r="CV15">
        <f>Budgets!F18</f>
        <v>0</v>
      </c>
      <c r="CW15">
        <f>Budgets!G18</f>
        <v>0</v>
      </c>
      <c r="CX15">
        <f>Budgets!H18</f>
        <v>0</v>
      </c>
      <c r="CY15">
        <f>Budgets!I18</f>
        <v>0</v>
      </c>
      <c r="CZ15">
        <f>Budgets!J18</f>
        <v>0</v>
      </c>
      <c r="DA15">
        <f>Budgets!K18</f>
        <v>0</v>
      </c>
      <c r="DB15">
        <f>Budgets!L18</f>
        <v>0</v>
      </c>
      <c r="DC15">
        <f>Budgets!M18</f>
        <v>0</v>
      </c>
      <c r="DD15">
        <f>Budgets!N18</f>
        <v>0</v>
      </c>
      <c r="DE15">
        <f>Budgets!O18</f>
        <v>0</v>
      </c>
      <c r="DF15">
        <f>Budgets!P18</f>
        <v>0</v>
      </c>
      <c r="DG15">
        <f>Budgets!Q18</f>
        <v>0</v>
      </c>
      <c r="DH15">
        <f>Budgets!R18</f>
        <v>0</v>
      </c>
      <c r="DI15">
        <f>Budgets!S18</f>
        <v>0</v>
      </c>
      <c r="DJ15">
        <f>'Rec1'!C16</f>
        <v>13</v>
      </c>
      <c r="DK15" t="str">
        <f>'Rec1'!D16</f>
        <v>Empty</v>
      </c>
      <c r="DL15">
        <f>'Rec1'!E16</f>
        <v>0</v>
      </c>
      <c r="DM15">
        <f>'Rec1'!F16</f>
        <v>0</v>
      </c>
      <c r="DN15">
        <f>'Rec1'!G16</f>
        <v>0</v>
      </c>
      <c r="DO15" t="str">
        <f>'Rec1'!H16</f>
        <v>-</v>
      </c>
      <c r="DP15">
        <f>'Rec1'!I16</f>
        <v>0</v>
      </c>
      <c r="DQ15">
        <f>'Planned Savings'!B20</f>
        <v>13</v>
      </c>
      <c r="DR15" t="str">
        <f>'Planned Savings'!C20</f>
        <v>Empty</v>
      </c>
      <c r="DS15">
        <f>'Planned Savings'!D20</f>
        <v>0</v>
      </c>
      <c r="DT15">
        <f>'Planned Savings'!E20</f>
        <v>0</v>
      </c>
      <c r="DU15">
        <f>'Planned Savings'!F20</f>
        <v>0</v>
      </c>
      <c r="DV15">
        <f>'Planned Savings'!H20</f>
        <v>0</v>
      </c>
      <c r="DW15">
        <f>'Planned Savings'!I20</f>
        <v>0</v>
      </c>
      <c r="DX15">
        <f>'Planned Savings'!J20</f>
        <v>0</v>
      </c>
      <c r="DY15" t="str">
        <f>'Planned Savings'!L20</f>
        <v/>
      </c>
      <c r="DZ15">
        <f>'Planned Savings'!N20</f>
        <v>0</v>
      </c>
      <c r="EA15" t="str">
        <f>'Planned Savings'!O20</f>
        <v/>
      </c>
      <c r="EB15" t="str">
        <f>'Planned Savings'!P20</f>
        <v/>
      </c>
      <c r="EC15">
        <f>'Planned Savings'!R20</f>
        <v>0</v>
      </c>
      <c r="ED15">
        <f>'Planned Savings'!T20</f>
        <v>0</v>
      </c>
      <c r="EE15">
        <f>'Planned Savings'!U20</f>
        <v>0</v>
      </c>
      <c r="EF15">
        <f>'Planned Savings'!V20</f>
        <v>0</v>
      </c>
      <c r="EG15">
        <f>'Planned Savings - No IE'!B20</f>
        <v>13</v>
      </c>
      <c r="EH15" t="str">
        <f>'Planned Savings - No IE'!C20</f>
        <v>Empty</v>
      </c>
      <c r="EI15">
        <f>'Planned Savings - No IE'!D20</f>
        <v>0</v>
      </c>
      <c r="EJ15">
        <f>'Planned Savings - No IE'!E20</f>
        <v>0</v>
      </c>
      <c r="EK15">
        <f>'Planned Savings - No IE'!F20</f>
        <v>0</v>
      </c>
      <c r="EL15" t="str">
        <f>'Planned Savings - No IE'!H20</f>
        <v/>
      </c>
      <c r="EM15">
        <f>'Planned Savings - No IE'!J20</f>
        <v>0</v>
      </c>
      <c r="EN15">
        <f>'Planned Savings - No IE'!K20</f>
        <v>0</v>
      </c>
      <c r="EO15">
        <f>'Planned Savings - No IE'!L20</f>
        <v>0</v>
      </c>
      <c r="EP15">
        <f>'Planned Savings - No IE'!N20</f>
        <v>0</v>
      </c>
      <c r="EQ15">
        <f>'Planned Savings - No IE'!P20</f>
        <v>0</v>
      </c>
      <c r="ER15">
        <f>'Planned Savings - No IE'!Q20</f>
        <v>0</v>
      </c>
      <c r="ES15">
        <f>'Planned Savings - No IE'!R20</f>
        <v>0</v>
      </c>
      <c r="ET15">
        <f>'Planned Savings - No NTG'!B20</f>
        <v>13</v>
      </c>
      <c r="EU15" t="str">
        <f>'Planned Savings - No NTG'!C20</f>
        <v>Empty</v>
      </c>
      <c r="EV15">
        <f>'Planned Savings - No NTG'!D20</f>
        <v>0</v>
      </c>
      <c r="EW15">
        <f>'Planned Savings - No NTG'!E20</f>
        <v>0</v>
      </c>
      <c r="EX15">
        <f>'Planned Savings - No NTG'!F20</f>
        <v>0</v>
      </c>
      <c r="EY15">
        <f>'Planned Savings - No NTG'!H20</f>
        <v>0</v>
      </c>
      <c r="EZ15">
        <f>'Planned Savings - No NTG'!I20</f>
        <v>0</v>
      </c>
      <c r="FA15">
        <f>'Planned Savings - No NTG'!J20</f>
        <v>0</v>
      </c>
      <c r="FB15">
        <f>'Planned Savings - No NTG'!L20</f>
        <v>0</v>
      </c>
      <c r="FC15">
        <f>'Planned Savings - No NTG'!N20</f>
        <v>0</v>
      </c>
      <c r="FD15">
        <f>'Planned Savings - No NTG'!O20</f>
        <v>0</v>
      </c>
      <c r="FE15">
        <f>'Planned Savings - No NTG'!P20</f>
        <v>0</v>
      </c>
      <c r="FF15">
        <f>'Planned Savings - No IE No NTG'!B20</f>
        <v>13</v>
      </c>
      <c r="FG15" t="str">
        <f>'Planned Savings - No IE No NTG'!C20</f>
        <v>Empty</v>
      </c>
      <c r="FH15">
        <f>'Planned Savings - No IE No NTG'!D20</f>
        <v>0</v>
      </c>
      <c r="FI15">
        <f>'Planned Savings - No IE No NTG'!E20</f>
        <v>0</v>
      </c>
      <c r="FJ15">
        <f>'Planned Savings - No IE No NTG'!F20</f>
        <v>0</v>
      </c>
      <c r="FK15">
        <f>'Planned Savings - No IE No NTG'!H20</f>
        <v>0</v>
      </c>
      <c r="FL15">
        <f>'Planned Savings - No IE No NTG'!J20</f>
        <v>0</v>
      </c>
      <c r="FM15">
        <f>'Planned Savings - No IE No NTG'!K20</f>
        <v>0</v>
      </c>
      <c r="FN15">
        <f>'Planned Savings - No IE No NTG'!L20</f>
        <v>0</v>
      </c>
      <c r="FO15">
        <f>'Rec2'!D18</f>
        <v>13</v>
      </c>
      <c r="FP15" t="str">
        <f>'Rec2'!E18</f>
        <v>Empty</v>
      </c>
      <c r="FQ15">
        <f>'Rec2'!F18</f>
        <v>0</v>
      </c>
      <c r="FR15">
        <f>'Rec2'!G18</f>
        <v>0</v>
      </c>
      <c r="FS15">
        <f>'Rec2'!H18</f>
        <v>0</v>
      </c>
      <c r="FT15" t="str">
        <f>'Rec2'!I18</f>
        <v>-</v>
      </c>
      <c r="FU15">
        <f>'Rec2'!J18</f>
        <v>0</v>
      </c>
      <c r="FV15">
        <f>'Rec2'!K18</f>
        <v>0</v>
      </c>
      <c r="FW15">
        <f>'Rec2'!L18</f>
        <v>0</v>
      </c>
      <c r="FX15" t="str">
        <f>'Rec2'!M18</f>
        <v>-</v>
      </c>
      <c r="FY15">
        <f>'Rec2'!N18</f>
        <v>0</v>
      </c>
      <c r="FZ15">
        <f>'Rec2'!O18</f>
        <v>0</v>
      </c>
      <c r="GA15">
        <f>'Rec2'!P18</f>
        <v>0</v>
      </c>
      <c r="GB15" t="str">
        <f>'Rec2'!Q18</f>
        <v>-</v>
      </c>
      <c r="GC15">
        <f>'Rec2'!R18</f>
        <v>0</v>
      </c>
      <c r="GD15">
        <f>'Rec2'!S18</f>
        <v>0</v>
      </c>
      <c r="GE15">
        <f>'Rec2'!T18</f>
        <v>0</v>
      </c>
      <c r="GF15" t="str">
        <f>'Rec2'!U18</f>
        <v>-</v>
      </c>
      <c r="GG15">
        <f>'Rec2'!V18</f>
        <v>0</v>
      </c>
      <c r="GI15">
        <f>'Planned NTG'!B18</f>
        <v>13</v>
      </c>
      <c r="GJ15" t="str">
        <f>'Planned NTG'!C18</f>
        <v>Empty</v>
      </c>
      <c r="GK15">
        <f>'Planned NTG'!D18</f>
        <v>0</v>
      </c>
      <c r="GL15">
        <f>'Planned NTG'!F18</f>
        <v>0</v>
      </c>
      <c r="GM15" t="str">
        <f>'Planned NTG'!H18</f>
        <v/>
      </c>
      <c r="GN15">
        <f>'Planned NTG'!J18</f>
        <v>0</v>
      </c>
      <c r="GO15">
        <f>'Planned NTG'!K18</f>
        <v>0</v>
      </c>
      <c r="GQ15">
        <f>'Actual Expenses'!B17</f>
        <v>5</v>
      </c>
      <c r="GR15" t="str">
        <f>'Actual Expenses'!C17</f>
        <v>Empty</v>
      </c>
      <c r="GS15">
        <f>'Actual Expenses'!D17</f>
        <v>0</v>
      </c>
      <c r="GT15">
        <f>'Actual Expenses'!E17</f>
        <v>0</v>
      </c>
      <c r="GU15">
        <f>'Actual Expenses'!F17</f>
        <v>0</v>
      </c>
      <c r="GV15">
        <f>'Actual Expenses'!G17</f>
        <v>0</v>
      </c>
      <c r="GW15">
        <f>'Actual Expenses'!H17</f>
        <v>0</v>
      </c>
      <c r="GX15">
        <f>'Actual Expenses'!I17</f>
        <v>0</v>
      </c>
      <c r="GY15">
        <f>'Actual Expenses'!J17</f>
        <v>0</v>
      </c>
      <c r="GZ15">
        <f>'Actual Expenses'!K17</f>
        <v>0</v>
      </c>
      <c r="HA15">
        <f>'Actual Expenses'!L17</f>
        <v>0</v>
      </c>
      <c r="HB15">
        <f>'Actual Expenses'!M17</f>
        <v>0</v>
      </c>
      <c r="HC15">
        <f>'Actual Expenses'!N17</f>
        <v>0</v>
      </c>
      <c r="HD15">
        <f>'Actual Expenses'!O17</f>
        <v>0</v>
      </c>
      <c r="HE15">
        <f>'Actual Expenses'!P17</f>
        <v>0</v>
      </c>
      <c r="HF15">
        <f>'Actual Expenses'!Q17</f>
        <v>0</v>
      </c>
      <c r="HG15">
        <f>'Actual Expenses'!R17</f>
        <v>0</v>
      </c>
      <c r="HH15">
        <f>'Actual Expenses'!S17</f>
        <v>0</v>
      </c>
      <c r="HI15">
        <f>'Actual Expenses'!T17</f>
        <v>0</v>
      </c>
      <c r="HJ15">
        <f>'Actual Expenses'!U17</f>
        <v>0</v>
      </c>
      <c r="HK15">
        <f>'Actual Expenses'!V17</f>
        <v>0</v>
      </c>
      <c r="HL15">
        <f>'Actual Expenses'!W17</f>
        <v>0</v>
      </c>
      <c r="HM15">
        <f>'Actual Expenses'!X17</f>
        <v>0</v>
      </c>
      <c r="HN15">
        <f>'Rec3'!C16</f>
        <v>13</v>
      </c>
      <c r="HO15" t="str">
        <f>'Rec3'!D16</f>
        <v>Empty</v>
      </c>
      <c r="HP15">
        <f ca="1">'Rec3'!E16</f>
        <v>0</v>
      </c>
      <c r="HQ15">
        <f>'Rec3'!F16</f>
        <v>0</v>
      </c>
      <c r="HR15">
        <f ca="1">'Rec3'!G16</f>
        <v>0</v>
      </c>
      <c r="HS15">
        <f>'Rec3'!H16</f>
        <v>0</v>
      </c>
      <c r="HT15">
        <f>'Claimed Savings'!B20</f>
        <v>13</v>
      </c>
      <c r="HU15" t="str">
        <f>'Claimed Savings'!C20</f>
        <v>Empty</v>
      </c>
      <c r="HV15">
        <f>'Claimed Savings'!D20</f>
        <v>0</v>
      </c>
      <c r="HW15">
        <f>'Claimed Savings'!E20</f>
        <v>0</v>
      </c>
      <c r="HX15">
        <f>'Claimed Savings'!F20</f>
        <v>0</v>
      </c>
      <c r="HY15">
        <f>'Claimed Savings'!H20</f>
        <v>0</v>
      </c>
      <c r="HZ15">
        <f>'Claimed Savings'!I20</f>
        <v>0</v>
      </c>
      <c r="IA15">
        <f>'Claimed Savings'!J20</f>
        <v>0</v>
      </c>
      <c r="IB15">
        <f>'Claimed Savings'!L20</f>
        <v>0</v>
      </c>
      <c r="IC15">
        <f>'Claimed Savings'!N20</f>
        <v>0</v>
      </c>
      <c r="ID15" t="str">
        <f>'Claimed Savings'!O20</f>
        <v/>
      </c>
      <c r="IE15" t="str">
        <f>'Claimed Savings'!P20</f>
        <v/>
      </c>
      <c r="IF15">
        <f>'Claimed Savings'!R20</f>
        <v>0</v>
      </c>
      <c r="IG15">
        <f>'Claimed Savings'!T20</f>
        <v>0</v>
      </c>
      <c r="IH15">
        <f>'Claimed Savings'!U20</f>
        <v>0</v>
      </c>
      <c r="II15">
        <f>'Claimed Savings'!V20</f>
        <v>0</v>
      </c>
      <c r="IJ15">
        <f>'Claimed Savings - No IE'!B20</f>
        <v>13</v>
      </c>
      <c r="IK15" t="str">
        <f>'Claimed Savings - No IE'!C20</f>
        <v>Empty</v>
      </c>
      <c r="IL15">
        <f>'Claimed Savings - No IE'!D20</f>
        <v>0</v>
      </c>
      <c r="IM15">
        <f>'Claimed Savings - No IE'!E20</f>
        <v>0</v>
      </c>
      <c r="IN15">
        <f>'Claimed Savings - No IE'!F20</f>
        <v>0</v>
      </c>
      <c r="IO15">
        <f>'Claimed Savings - No IE'!H20</f>
        <v>0</v>
      </c>
      <c r="IP15">
        <f>'Claimed Savings - No IE'!J20</f>
        <v>0</v>
      </c>
      <c r="IQ15">
        <f>'Claimed Savings - No IE'!K20</f>
        <v>0</v>
      </c>
      <c r="IR15">
        <f>'Claimed Savings - No IE'!L20</f>
        <v>0</v>
      </c>
      <c r="IS15">
        <f>'Claimed Savings - No IE'!N20</f>
        <v>0</v>
      </c>
      <c r="IT15">
        <f>'Claimed Savings - No IE'!P20</f>
        <v>0</v>
      </c>
      <c r="IU15">
        <f>'Claimed Savings - No IE'!Q20</f>
        <v>0</v>
      </c>
      <c r="IV15">
        <f>'Claimed Savings - No IE'!R20</f>
        <v>0</v>
      </c>
      <c r="IW15">
        <f>'Claimed Savings - No NTG'!B20</f>
        <v>13</v>
      </c>
      <c r="IX15" t="str">
        <f>'Claimed Savings - No NTG'!C20</f>
        <v>Empty</v>
      </c>
      <c r="IY15">
        <f>'Claimed Savings - No NTG'!D20</f>
        <v>0</v>
      </c>
      <c r="IZ15">
        <f>'Claimed Savings - No NTG'!E20</f>
        <v>0</v>
      </c>
      <c r="JA15">
        <f>'Claimed Savings - No NTG'!F20</f>
        <v>0</v>
      </c>
      <c r="JB15">
        <f>'Claimed Savings - No NTG'!H20</f>
        <v>0</v>
      </c>
      <c r="JC15">
        <f>'Claimed Savings - No NTG'!I20</f>
        <v>0</v>
      </c>
      <c r="JD15">
        <f>'Claimed Savings - No NTG'!J20</f>
        <v>0</v>
      </c>
      <c r="JE15">
        <f>'Claimed Savings - No NTG'!L20</f>
        <v>0</v>
      </c>
      <c r="JF15">
        <f>'Claimed Savings - No NTG'!N20</f>
        <v>0</v>
      </c>
      <c r="JG15">
        <f>'Claimed Savings - No NTG'!O20</f>
        <v>0</v>
      </c>
      <c r="JH15">
        <f>'Claimed Savings - No NTG'!P20</f>
        <v>0</v>
      </c>
      <c r="JI15">
        <f>'Claimed Savings - No IE No NTG'!B20</f>
        <v>13</v>
      </c>
      <c r="JJ15" t="str">
        <f>'Claimed Savings - No IE No NTG'!C20</f>
        <v>Empty</v>
      </c>
      <c r="JK15">
        <f>'Claimed Savings - No IE No NTG'!D20</f>
        <v>4</v>
      </c>
      <c r="JL15">
        <f>'Claimed Savings - No IE No NTG'!E20</f>
        <v>0</v>
      </c>
      <c r="JM15">
        <f>'Claimed Savings - No IE No NTG'!F20</f>
        <v>0</v>
      </c>
      <c r="JN15">
        <f>'Claimed Savings - No IE No NTG'!H20</f>
        <v>0</v>
      </c>
      <c r="JO15">
        <f>'Claimed Savings - No IE No NTG'!J20</f>
        <v>0</v>
      </c>
      <c r="JP15">
        <f>'Claimed Savings - No IE No NTG'!K20</f>
        <v>0</v>
      </c>
      <c r="JQ15">
        <f>'Claimed Savings - No IE No NTG'!L20</f>
        <v>0</v>
      </c>
      <c r="JS15">
        <f>'Claimed NTG'!C18</f>
        <v>13</v>
      </c>
      <c r="JT15" t="str">
        <f>'Claimed NTG'!D18</f>
        <v>Empty</v>
      </c>
      <c r="JU15">
        <f>'Claimed NTG'!E18</f>
        <v>0</v>
      </c>
      <c r="JV15">
        <f>'Claimed NTG'!G18</f>
        <v>0</v>
      </c>
      <c r="JW15" t="str">
        <f>'Claimed NTG'!I18</f>
        <v/>
      </c>
      <c r="JX15">
        <f>'Claimed NTG'!K18</f>
        <v>0</v>
      </c>
      <c r="JY15">
        <f>'Claimed NTG'!L18</f>
        <v>0</v>
      </c>
      <c r="JZ15">
        <f>'Claimed NTG'!M18</f>
        <v>0</v>
      </c>
      <c r="KC15">
        <f>'Evaluated Savings'!B20</f>
        <v>13</v>
      </c>
      <c r="KD15" t="str">
        <f>'Evaluated Savings'!C20</f>
        <v>Empty</v>
      </c>
      <c r="KE15">
        <f>'Evaluated Savings'!D20</f>
        <v>0</v>
      </c>
      <c r="KF15">
        <f>'Evaluated Savings'!E20</f>
        <v>0</v>
      </c>
      <c r="KG15">
        <f>'Evaluated Savings'!F20</f>
        <v>0</v>
      </c>
      <c r="KH15">
        <f>'Evaluated Savings'!H20</f>
        <v>0</v>
      </c>
      <c r="KI15">
        <f>'Evaluated Savings'!I20</f>
        <v>0</v>
      </c>
      <c r="KJ15">
        <f>'Evaluated Savings'!J20</f>
        <v>0</v>
      </c>
      <c r="KK15" t="str">
        <f>'Evaluated Savings'!L20</f>
        <v/>
      </c>
      <c r="KL15">
        <f>'Evaluated Savings'!N20</f>
        <v>0</v>
      </c>
      <c r="KM15" t="str">
        <f>'Evaluated Savings'!O20</f>
        <v/>
      </c>
      <c r="KN15" t="str">
        <f>'Evaluated Savings'!P20</f>
        <v/>
      </c>
      <c r="KO15">
        <f>'Evaluated Savings'!R20</f>
        <v>0</v>
      </c>
      <c r="KP15">
        <f>'Evaluated Savings'!T20</f>
        <v>0</v>
      </c>
      <c r="KQ15">
        <f>'Evaluated Savings'!U20</f>
        <v>0</v>
      </c>
      <c r="KR15">
        <f>'Evaluated Savings'!V20</f>
        <v>0</v>
      </c>
      <c r="KT15">
        <f>'Evaluated Savings - No IE'!B20</f>
        <v>13</v>
      </c>
      <c r="KU15" t="str">
        <f>'Evaluated Savings - No IE'!C20</f>
        <v>Empty</v>
      </c>
      <c r="KV15">
        <f>'Evaluated Savings - No IE'!D20</f>
        <v>0</v>
      </c>
      <c r="KW15">
        <f>'Evaluated Savings - No IE'!E20</f>
        <v>0</v>
      </c>
      <c r="KX15">
        <f>'Evaluated Savings - No IE'!F20</f>
        <v>0</v>
      </c>
      <c r="KY15" t="str">
        <f>'Evaluated Savings - No IE'!H20</f>
        <v/>
      </c>
      <c r="KZ15">
        <f>'Evaluated Savings - No IE'!J20</f>
        <v>0</v>
      </c>
      <c r="LA15">
        <f>'Evaluated Savings - No IE'!K20</f>
        <v>0</v>
      </c>
      <c r="LB15">
        <f>'Evaluated Savings - No IE'!L20</f>
        <v>0</v>
      </c>
      <c r="LC15">
        <f>'Evaluated Savings - No IE'!N20</f>
        <v>0</v>
      </c>
      <c r="LD15">
        <f>'Evaluated Savings - No IE'!P20</f>
        <v>0</v>
      </c>
      <c r="LE15">
        <f>'Evaluated Savings - No IE'!Q20</f>
        <v>0</v>
      </c>
      <c r="LF15">
        <f>'Evaluated Savings - No IE'!R20</f>
        <v>0</v>
      </c>
      <c r="LH15">
        <f>'Evaluated Savings - No NTG'!B19</f>
        <v>13</v>
      </c>
      <c r="LI15" t="str">
        <f>'Evaluated Savings - No NTG'!C19</f>
        <v>Empty</v>
      </c>
      <c r="LJ15">
        <f>'Evaluated Savings - No NTG'!D19</f>
        <v>0</v>
      </c>
      <c r="LK15">
        <f>'Evaluated Savings - No NTG'!E19</f>
        <v>0</v>
      </c>
      <c r="LL15">
        <f>'Evaluated Savings - No NTG'!F19</f>
        <v>0</v>
      </c>
      <c r="LM15">
        <f>'Evaluated Savings - No NTG'!H19</f>
        <v>0</v>
      </c>
      <c r="LN15">
        <f>'Evaluated Savings - No NTG'!I19</f>
        <v>0</v>
      </c>
      <c r="LO15">
        <f>'Evaluated Savings - No NTG'!J19</f>
        <v>0</v>
      </c>
      <c r="LP15">
        <f>'Evaluated Savings - No NTG'!L19</f>
        <v>0</v>
      </c>
      <c r="LQ15">
        <f>'Evaluated Savings - No NTG'!N19</f>
        <v>0</v>
      </c>
      <c r="LR15">
        <f>'Evaluated Savings - No NTG'!O19</f>
        <v>0</v>
      </c>
      <c r="LS15">
        <f>'Evaluated Savings - No NTG'!P19</f>
        <v>0</v>
      </c>
      <c r="LU15">
        <f>'Evaluated Savings No IE No NTG'!B20</f>
        <v>13</v>
      </c>
      <c r="LV15" t="str">
        <f>'Evaluated Savings No IE No NTG'!C20</f>
        <v>Empty</v>
      </c>
      <c r="LW15">
        <f>'Evaluated Savings No IE No NTG'!D20</f>
        <v>0</v>
      </c>
      <c r="LX15">
        <f>'Evaluated Savings No IE No NTG'!E20</f>
        <v>0</v>
      </c>
      <c r="LY15">
        <f>'Evaluated Savings No IE No NTG'!F20</f>
        <v>0</v>
      </c>
      <c r="LZ15">
        <f>'Evaluated Savings No IE No NTG'!H20</f>
        <v>0</v>
      </c>
      <c r="MA15">
        <f>'Evaluated Savings No IE No NTG'!J20</f>
        <v>0</v>
      </c>
      <c r="MB15">
        <f>'Evaluated Savings No IE No NTG'!K20</f>
        <v>0</v>
      </c>
      <c r="MC15">
        <f>'Evaluated Savings No IE No NTG'!L20</f>
        <v>0</v>
      </c>
      <c r="MF15">
        <f>'Evaluated NTG'!B18</f>
        <v>13</v>
      </c>
      <c r="MG15" t="str">
        <f>'Evaluated NTG'!C18</f>
        <v>Empty</v>
      </c>
      <c r="MH15">
        <f>'Evaluated NTG'!E18</f>
        <v>0</v>
      </c>
      <c r="MI15">
        <f>'Evaluated NTG'!G18</f>
        <v>0</v>
      </c>
      <c r="MJ15" t="str">
        <f>'Evaluated NTG'!I18</f>
        <v/>
      </c>
      <c r="MK15">
        <f>'Evaluated NTG'!K18</f>
        <v>0</v>
      </c>
      <c r="ML15">
        <f>'Evaluated NTG'!L18</f>
        <v>0</v>
      </c>
      <c r="MM15">
        <f>'Evaluated NTG'!M18</f>
        <v>0</v>
      </c>
      <c r="MP15">
        <f>'Program All'!B19</f>
        <v>13</v>
      </c>
      <c r="MQ15" t="str">
        <f>'Program All'!C19</f>
        <v>Empty</v>
      </c>
      <c r="MR15">
        <f>'Program All'!D19</f>
        <v>0</v>
      </c>
      <c r="MS15">
        <f>'Program All'!E19</f>
        <v>0</v>
      </c>
      <c r="MT15">
        <f>'Program All'!F19</f>
        <v>0</v>
      </c>
      <c r="MU15" t="str">
        <f>'Program All'!G19</f>
        <v/>
      </c>
      <c r="MV15">
        <f>'Program All'!H19</f>
        <v>0</v>
      </c>
      <c r="MW15">
        <f>'Program All'!I19</f>
        <v>0</v>
      </c>
      <c r="MX15">
        <f>'Program All'!J19</f>
        <v>0</v>
      </c>
      <c r="MY15">
        <f>'Program All'!K19</f>
        <v>0</v>
      </c>
      <c r="MZ15" t="str">
        <f>'Program All'!L19</f>
        <v/>
      </c>
      <c r="NA15">
        <f>'Program All'!M19</f>
        <v>0</v>
      </c>
      <c r="NB15">
        <f>'Program All'!N19</f>
        <v>0</v>
      </c>
      <c r="NC15">
        <f>'Program All'!O19</f>
        <v>0</v>
      </c>
      <c r="ND15">
        <f>'Program All'!P19</f>
        <v>0</v>
      </c>
      <c r="NE15" t="str">
        <f>'Program All'!Q19</f>
        <v/>
      </c>
      <c r="NF15">
        <f>'Program All'!R19</f>
        <v>0</v>
      </c>
      <c r="NG15">
        <f>'Program All'!S19</f>
        <v>0</v>
      </c>
      <c r="NH15">
        <f>'Program All'!T19</f>
        <v>0</v>
      </c>
      <c r="NI15">
        <f>'Program All'!U19</f>
        <v>0</v>
      </c>
      <c r="NJ15" t="str">
        <f>'Program All'!V19</f>
        <v/>
      </c>
      <c r="NK15">
        <f>'Program All'!W19</f>
        <v>0</v>
      </c>
      <c r="NL15">
        <f>'Program TRC'!B19</f>
        <v>13</v>
      </c>
      <c r="NM15" t="str">
        <f>'Program TRC'!C19</f>
        <v>Empty</v>
      </c>
      <c r="NN15">
        <f>'Program TRC'!D19</f>
        <v>0</v>
      </c>
      <c r="NO15">
        <f>'Program TRC'!E19</f>
        <v>0</v>
      </c>
      <c r="NP15">
        <f>'Program TRC'!F19</f>
        <v>0</v>
      </c>
      <c r="NQ15" t="str">
        <f>'Program TRC'!G19</f>
        <v/>
      </c>
      <c r="NR15">
        <f>'Program TRC'!H19</f>
        <v>0</v>
      </c>
      <c r="NS15">
        <f>'Program PAC'!B19</f>
        <v>13</v>
      </c>
      <c r="NT15" t="str">
        <f>'Program PAC'!C19</f>
        <v>Empty</v>
      </c>
      <c r="NU15">
        <f>'Program PAC'!D19</f>
        <v>0</v>
      </c>
      <c r="NV15">
        <f>'Program PAC'!E19</f>
        <v>0</v>
      </c>
      <c r="NW15">
        <f>'Program PAC'!F19</f>
        <v>0</v>
      </c>
      <c r="NX15" t="str">
        <f>'Program PAC'!G19</f>
        <v/>
      </c>
      <c r="NY15">
        <f>'Program PAC'!H19</f>
        <v>0</v>
      </c>
      <c r="NZ15">
        <f>'Program SCT'!B19</f>
        <v>13</v>
      </c>
      <c r="OA15" t="str">
        <f>'Program SCT'!C19</f>
        <v>Empty</v>
      </c>
      <c r="OB15">
        <f>'Program SCT'!D19</f>
        <v>0</v>
      </c>
      <c r="OC15">
        <f>'Program SCT'!E19</f>
        <v>0</v>
      </c>
      <c r="OD15">
        <f>'Program SCT'!F19</f>
        <v>0</v>
      </c>
      <c r="OE15" t="str">
        <f>'Program SCT'!G19</f>
        <v/>
      </c>
      <c r="OF15">
        <f>'Program SCT'!H19</f>
        <v>0</v>
      </c>
      <c r="OG15">
        <f>'Program RIM'!B19</f>
        <v>13</v>
      </c>
      <c r="OH15" t="str">
        <f>'Program RIM'!C19</f>
        <v>Empty</v>
      </c>
      <c r="OI15">
        <f>'Program RIM'!D19</f>
        <v>0</v>
      </c>
      <c r="OJ15">
        <f>'Program RIM'!E19</f>
        <v>0</v>
      </c>
      <c r="OK15">
        <f>'Program RIM'!F19</f>
        <v>0</v>
      </c>
      <c r="OL15" t="str">
        <f>'Program RIM'!G19</f>
        <v/>
      </c>
      <c r="OM15">
        <f>'Program RIM'!H19</f>
        <v>0</v>
      </c>
      <c r="ON15">
        <f>'Program TRC PAC'!B19</f>
        <v>13</v>
      </c>
      <c r="OO15" t="str">
        <f>'Program TRC PAC'!C19</f>
        <v>Empty</v>
      </c>
      <c r="OP15">
        <f>'Program TRC PAC'!D19</f>
        <v>0</v>
      </c>
      <c r="OQ15">
        <f>'Program TRC PAC'!E19</f>
        <v>0</v>
      </c>
      <c r="OR15">
        <f>'Program TRC PAC'!F19</f>
        <v>0</v>
      </c>
      <c r="OS15" t="str">
        <f>'Program TRC PAC'!G19</f>
        <v/>
      </c>
      <c r="OT15">
        <f>'Program TRC PAC'!H19</f>
        <v>0</v>
      </c>
      <c r="OU15">
        <f>'Program TRC PAC'!I19</f>
        <v>0</v>
      </c>
      <c r="OV15">
        <f>'Program TRC PAC'!J19</f>
        <v>0</v>
      </c>
      <c r="OW15">
        <f>'Program TRC PAC'!K19</f>
        <v>0</v>
      </c>
      <c r="OX15" t="str">
        <f>'Program TRC PAC'!L19</f>
        <v/>
      </c>
      <c r="OY15">
        <f>'Program TRC PAC'!M19</f>
        <v>0</v>
      </c>
      <c r="OZ15">
        <f>'Program TRC SCT'!B19</f>
        <v>13</v>
      </c>
      <c r="PA15" t="str">
        <f>'Program TRC SCT'!C19</f>
        <v>Empty</v>
      </c>
      <c r="PB15">
        <f>'Program TRC SCT'!D19</f>
        <v>0</v>
      </c>
      <c r="PC15">
        <f>'Program TRC SCT'!E19</f>
        <v>0</v>
      </c>
      <c r="PD15">
        <f>'Program TRC SCT'!F19</f>
        <v>0</v>
      </c>
      <c r="PE15" t="str">
        <f>'Program TRC SCT'!G19</f>
        <v/>
      </c>
      <c r="PF15">
        <f>'Program TRC SCT'!H19</f>
        <v>0</v>
      </c>
      <c r="PG15">
        <f>'Program TRC SCT'!I19</f>
        <v>0</v>
      </c>
      <c r="PH15">
        <f>'Program TRC SCT'!J19</f>
        <v>0</v>
      </c>
      <c r="PI15">
        <f>'Program TRC SCT'!K19</f>
        <v>0</v>
      </c>
      <c r="PJ15" t="str">
        <f>'Program TRC SCT'!L19</f>
        <v/>
      </c>
      <c r="PK15">
        <f>'Program TRC SCT'!M19</f>
        <v>0</v>
      </c>
      <c r="PL15">
        <f>'Program TRC RIM'!B19</f>
        <v>13</v>
      </c>
      <c r="PM15" t="str">
        <f>'Program TRC RIM'!C19</f>
        <v>Empty</v>
      </c>
      <c r="PN15">
        <f>'Program TRC RIM'!D19</f>
        <v>0</v>
      </c>
      <c r="PO15">
        <f>'Program TRC RIM'!E19</f>
        <v>0</v>
      </c>
      <c r="PP15">
        <f>'Program TRC RIM'!F19</f>
        <v>0</v>
      </c>
      <c r="PQ15" t="str">
        <f>'Program TRC RIM'!G19</f>
        <v/>
      </c>
      <c r="PR15">
        <f>'Program TRC RIM'!H19</f>
        <v>0</v>
      </c>
      <c r="PS15">
        <f>'Program TRC RIM'!I19</f>
        <v>0</v>
      </c>
      <c r="PT15">
        <f>'Program TRC RIM'!J19</f>
        <v>0</v>
      </c>
      <c r="PU15">
        <f>'Program TRC RIM'!K19</f>
        <v>0</v>
      </c>
      <c r="PV15" t="str">
        <f>'Program TRC RIM'!L19</f>
        <v/>
      </c>
      <c r="PW15">
        <f>'Program TRC RIM'!M19</f>
        <v>0</v>
      </c>
      <c r="PX15">
        <f>'Program PAC SCT'!B19</f>
        <v>13</v>
      </c>
      <c r="PY15" t="str">
        <f>'Program PAC SCT'!C19</f>
        <v>Empty</v>
      </c>
      <c r="PZ15">
        <f>'Program PAC SCT'!D19</f>
        <v>0</v>
      </c>
      <c r="QA15">
        <f>'Program PAC SCT'!E19</f>
        <v>0</v>
      </c>
      <c r="QB15">
        <f>'Program PAC SCT'!F19</f>
        <v>0</v>
      </c>
      <c r="QC15" t="str">
        <f>'Program PAC SCT'!G19</f>
        <v/>
      </c>
      <c r="QD15">
        <f>'Program PAC SCT'!H19</f>
        <v>0</v>
      </c>
      <c r="QE15">
        <f>'Program PAC SCT'!I19</f>
        <v>0</v>
      </c>
      <c r="QF15">
        <f>'Program PAC SCT'!J19</f>
        <v>0</v>
      </c>
      <c r="QG15">
        <f>'Program PAC SCT'!K19</f>
        <v>0</v>
      </c>
      <c r="QH15" t="str">
        <f>'Program PAC SCT'!L19</f>
        <v/>
      </c>
      <c r="QI15">
        <f>'Program PAC SCT'!M19</f>
        <v>0</v>
      </c>
      <c r="QJ15">
        <f>'Program PAC RIM'!B19</f>
        <v>13</v>
      </c>
      <c r="QK15" t="str">
        <f>'Program PAC RIM'!C19</f>
        <v>Empty</v>
      </c>
      <c r="QL15">
        <f>'Program PAC RIM'!D19</f>
        <v>0</v>
      </c>
      <c r="QM15">
        <f>'Program PAC RIM'!E19</f>
        <v>0</v>
      </c>
      <c r="QN15">
        <f>'Program PAC RIM'!F19</f>
        <v>0</v>
      </c>
      <c r="QO15" t="str">
        <f>'Program PAC RIM'!G19</f>
        <v/>
      </c>
      <c r="QP15">
        <f>'Program PAC RIM'!H19</f>
        <v>0</v>
      </c>
      <c r="QQ15">
        <f>'Program PAC RIM'!I19</f>
        <v>0</v>
      </c>
      <c r="QR15">
        <f>'Program PAC RIM'!J19</f>
        <v>0</v>
      </c>
      <c r="QS15">
        <f>'Program PAC RIM'!K19</f>
        <v>0</v>
      </c>
      <c r="QT15" t="str">
        <f>'Program PAC RIM'!L19</f>
        <v/>
      </c>
      <c r="QU15">
        <f>'Program PAC RIM'!M19</f>
        <v>0</v>
      </c>
      <c r="QV15">
        <f>'Program SCT RIM'!B19</f>
        <v>13</v>
      </c>
      <c r="QW15" t="str">
        <f>'Program SCT RIM'!C19</f>
        <v>Empty</v>
      </c>
      <c r="QX15">
        <f>'Program SCT RIM'!D19</f>
        <v>0</v>
      </c>
      <c r="QY15">
        <f>'Program SCT RIM'!E19</f>
        <v>0</v>
      </c>
      <c r="QZ15">
        <f>'Program SCT RIM'!F19</f>
        <v>0</v>
      </c>
      <c r="RA15" t="str">
        <f>'Program SCT RIM'!G19</f>
        <v/>
      </c>
      <c r="RB15">
        <f>'Program SCT RIM'!H19</f>
        <v>0</v>
      </c>
      <c r="RC15">
        <f>'Program SCT RIM'!I19</f>
        <v>0</v>
      </c>
      <c r="RD15">
        <f>'Program SCT RIM'!J19</f>
        <v>0</v>
      </c>
      <c r="RE15">
        <f>'Program SCT RIM'!K19</f>
        <v>0</v>
      </c>
      <c r="RF15" t="str">
        <f>'Program SCT RIM'!L19</f>
        <v/>
      </c>
      <c r="RG15">
        <f>'Program SCT RIM'!M19</f>
        <v>0</v>
      </c>
      <c r="RH15">
        <f>'Program Other TRC'!B19</f>
        <v>13</v>
      </c>
      <c r="RI15" t="str">
        <f>'Program Other TRC'!C19</f>
        <v>Empty</v>
      </c>
      <c r="RJ15">
        <f>'Program Other TRC'!D19</f>
        <v>0</v>
      </c>
      <c r="RK15">
        <f>'Program Other TRC'!E19</f>
        <v>0</v>
      </c>
      <c r="RL15">
        <f>'Program Other TRC'!F19</f>
        <v>0</v>
      </c>
      <c r="RM15" t="str">
        <f>'Program Other TRC'!G19</f>
        <v/>
      </c>
      <c r="RN15">
        <f>'Program Other TRC'!H19</f>
        <v>0</v>
      </c>
      <c r="RO15">
        <f>'Program Other TRC'!I19</f>
        <v>0</v>
      </c>
      <c r="RP15">
        <f>'Program Other TRC'!J19</f>
        <v>0</v>
      </c>
      <c r="RQ15">
        <f>'Program Other TRC'!K19</f>
        <v>0</v>
      </c>
      <c r="RR15" t="str">
        <f>'Program Other TRC'!L19</f>
        <v/>
      </c>
      <c r="RS15">
        <f>'Program Other TRC'!M19</f>
        <v>0</v>
      </c>
      <c r="RT15">
        <f>'Program Other TRC'!N19</f>
        <v>0</v>
      </c>
      <c r="RU15">
        <f>'Program Other TRC'!O19</f>
        <v>0</v>
      </c>
      <c r="RV15">
        <f>'Program Other TRC'!P19</f>
        <v>0</v>
      </c>
      <c r="RW15" t="str">
        <f>'Program Other TRC'!Q19</f>
        <v/>
      </c>
      <c r="RX15">
        <f>'Program Other TRC'!R19</f>
        <v>0</v>
      </c>
      <c r="RY15">
        <f>'Program Other PAC'!B19</f>
        <v>13</v>
      </c>
      <c r="RZ15" t="str">
        <f>'Program Other PAC'!C19</f>
        <v>Empty</v>
      </c>
      <c r="SA15">
        <f>'Program Other PAC'!D19</f>
        <v>0</v>
      </c>
      <c r="SB15">
        <f>'Program Other PAC'!E19</f>
        <v>0</v>
      </c>
      <c r="SC15">
        <f>'Program Other PAC'!F19</f>
        <v>0</v>
      </c>
      <c r="SD15" t="str">
        <f>'Program Other PAC'!G19</f>
        <v/>
      </c>
      <c r="SE15">
        <f>'Program Other PAC'!H19</f>
        <v>0</v>
      </c>
      <c r="SF15">
        <f>'Program Other PAC'!I19</f>
        <v>0</v>
      </c>
      <c r="SG15">
        <f>'Program Other PAC'!J19</f>
        <v>0</v>
      </c>
      <c r="SH15">
        <f>'Program Other PAC'!K19</f>
        <v>0</v>
      </c>
      <c r="SI15" t="str">
        <f>'Program Other PAC'!L19</f>
        <v/>
      </c>
      <c r="SJ15">
        <f>'Program Other PAC'!M19</f>
        <v>0</v>
      </c>
      <c r="SK15">
        <f>'Program Other PAC'!N19</f>
        <v>0</v>
      </c>
      <c r="SL15">
        <f>'Program Other PAC'!O19</f>
        <v>0</v>
      </c>
      <c r="SM15">
        <f>'Program Other PAC'!P19</f>
        <v>0</v>
      </c>
      <c r="SN15" t="str">
        <f>'Program Other PAC'!Q19</f>
        <v/>
      </c>
      <c r="SO15">
        <f>'Program Other PAC'!R19</f>
        <v>0</v>
      </c>
      <c r="SP15">
        <f>'Program Other SCT'!B19</f>
        <v>13</v>
      </c>
      <c r="SQ15" t="str">
        <f>'Program Other SCT'!C19</f>
        <v>Empty</v>
      </c>
      <c r="SR15">
        <f>'Program Other SCT'!D19</f>
        <v>0</v>
      </c>
      <c r="SS15">
        <f>'Program Other SCT'!E19</f>
        <v>0</v>
      </c>
      <c r="ST15">
        <f>'Program Other SCT'!F19</f>
        <v>0</v>
      </c>
      <c r="SU15" t="str">
        <f>'Program Other SCT'!G19</f>
        <v/>
      </c>
      <c r="SV15">
        <f>'Program Other SCT'!H19</f>
        <v>0</v>
      </c>
      <c r="SW15">
        <f>'Program Other SCT'!I19</f>
        <v>0</v>
      </c>
      <c r="SX15">
        <f>'Program Other SCT'!J19</f>
        <v>0</v>
      </c>
      <c r="SY15">
        <f>'Program Other SCT'!K19</f>
        <v>0</v>
      </c>
      <c r="SZ15" t="str">
        <f>'Program Other SCT'!L19</f>
        <v/>
      </c>
      <c r="TA15">
        <f>'Program Other SCT'!M19</f>
        <v>0</v>
      </c>
      <c r="TB15">
        <f>'Program Other SCT'!N19</f>
        <v>0</v>
      </c>
      <c r="TC15">
        <f>'Program Other SCT'!O19</f>
        <v>0</v>
      </c>
      <c r="TD15">
        <f>'Program Other SCT'!P19</f>
        <v>0</v>
      </c>
      <c r="TE15" t="str">
        <f>'Program Other SCT'!Q19</f>
        <v/>
      </c>
      <c r="TF15">
        <f>'Program Other SCT'!R19</f>
        <v>0</v>
      </c>
      <c r="TG15">
        <f>'Program Other RIM'!B19</f>
        <v>13</v>
      </c>
      <c r="TH15" t="str">
        <f>'Program Other RIM'!C19</f>
        <v>Empty</v>
      </c>
      <c r="TI15">
        <f>'Program Other RIM'!D19</f>
        <v>0</v>
      </c>
      <c r="TJ15">
        <f>'Program Other RIM'!E19</f>
        <v>0</v>
      </c>
      <c r="TK15">
        <f>'Program Other RIM'!F19</f>
        <v>0</v>
      </c>
      <c r="TL15" t="str">
        <f>'Program Other RIM'!G19</f>
        <v/>
      </c>
      <c r="TM15">
        <f>'Program Other RIM'!H19</f>
        <v>0</v>
      </c>
      <c r="TN15">
        <f>'Program Other RIM'!I19</f>
        <v>0</v>
      </c>
      <c r="TO15">
        <f>'Program Other RIM'!J19</f>
        <v>0</v>
      </c>
      <c r="TP15">
        <f>'Program Other RIM'!K19</f>
        <v>0</v>
      </c>
      <c r="TQ15" t="str">
        <f>'Program Other RIM'!L19</f>
        <v/>
      </c>
      <c r="TR15">
        <f>'Program Other RIM'!M19</f>
        <v>0</v>
      </c>
      <c r="TS15">
        <f>'Program Other RIM'!N19</f>
        <v>0</v>
      </c>
      <c r="TT15">
        <f>'Program Other RIM'!O19</f>
        <v>0</v>
      </c>
      <c r="TU15">
        <f>'Program Other RIM'!P19</f>
        <v>0</v>
      </c>
      <c r="TV15" t="str">
        <f>'Program Other RIM'!Q19</f>
        <v/>
      </c>
      <c r="TW15">
        <f>'Program Other RIM'!R19</f>
        <v>0</v>
      </c>
      <c r="AAP15" t="str">
        <f>'Key Assumptions'!C31</f>
        <v>Reduction of Effects of Termination of Service</v>
      </c>
      <c r="AAQ15">
        <f>'Key Assumptions'!D31</f>
        <v>0</v>
      </c>
      <c r="AAR15">
        <f>'Key Assumptions'!E31</f>
        <v>0</v>
      </c>
      <c r="AAS15">
        <f>'Key Assumptions'!F31</f>
        <v>0</v>
      </c>
    </row>
    <row r="16" spans="1:763">
      <c r="J16" s="1080" t="s">
        <v>855</v>
      </c>
      <c r="K16" s="1080" t="s">
        <v>843</v>
      </c>
      <c r="L16" s="1080">
        <f>'Main Menu'!AY39</f>
        <v>2</v>
      </c>
      <c r="M16" s="1080">
        <f t="shared" si="0"/>
        <v>2</v>
      </c>
      <c r="N16" s="1079"/>
      <c r="O16" s="1051"/>
      <c r="P16" s="1051">
        <f>'Program Descriptions'!B18</f>
        <v>14</v>
      </c>
      <c r="Q16" s="1051" t="str">
        <f>'Program Descriptions'!C18</f>
        <v>Empty</v>
      </c>
      <c r="R16" s="1051">
        <f>'Program Descriptions'!D18</f>
        <v>0</v>
      </c>
      <c r="S16" s="1051">
        <f>'Program Descriptions'!E18</f>
        <v>0</v>
      </c>
      <c r="T16" s="1051">
        <f>'Program Descriptions'!F18</f>
        <v>0</v>
      </c>
      <c r="U16" s="1051">
        <f>'Program Descriptions'!G18</f>
        <v>0</v>
      </c>
      <c r="V16" s="1051" t="str">
        <f>'Program Descriptions'!H18</f>
        <v>-</v>
      </c>
      <c r="W16" s="1051">
        <f>'Program Descriptions'!I18</f>
        <v>0</v>
      </c>
      <c r="X16" s="1051">
        <f>'Program Narrative'!B18</f>
        <v>14</v>
      </c>
      <c r="Y16" s="1051" t="str">
        <f>'Program Narrative'!C18</f>
        <v>Empty</v>
      </c>
      <c r="Z16" s="1051" t="str">
        <f>'Program Narrative'!D18</f>
        <v>X</v>
      </c>
      <c r="AA16" s="1051">
        <f>'Program Narrative'!E18</f>
        <v>0</v>
      </c>
      <c r="AB16" s="1051">
        <f>'Prior Years'!B18</f>
        <v>14</v>
      </c>
      <c r="AC16" s="1051" t="str">
        <f>'Prior Years'!C18</f>
        <v>Empty</v>
      </c>
      <c r="AD16" s="1051">
        <f>'Prior Years'!D18</f>
        <v>0</v>
      </c>
      <c r="AE16" s="1051">
        <f>'Prior Years'!E18</f>
        <v>0</v>
      </c>
      <c r="AF16" s="1051">
        <f>'Prior Years'!F18</f>
        <v>0</v>
      </c>
      <c r="AG16" s="1051">
        <f>'Prior Years'!G18</f>
        <v>0</v>
      </c>
      <c r="AH16" s="1051">
        <f>'Prior Years'!H18</f>
        <v>0</v>
      </c>
      <c r="AI16" s="1051">
        <f>'Prior Years'!B53</f>
        <v>14</v>
      </c>
      <c r="AJ16" s="1051" t="str">
        <f>'Prior Years'!C53</f>
        <v>Empty</v>
      </c>
      <c r="AK16" s="1051">
        <f>'Prior Years'!D53</f>
        <v>0</v>
      </c>
      <c r="AL16" s="1051">
        <f>'Prior Years'!E53</f>
        <v>0</v>
      </c>
      <c r="AM16" s="1051">
        <f>'Prior Years'!F53</f>
        <v>0</v>
      </c>
      <c r="AN16" s="1051">
        <f>'Prior Years'!G53</f>
        <v>0</v>
      </c>
      <c r="AO16" s="1051">
        <f>'Prior Years'!H53</f>
        <v>0</v>
      </c>
      <c r="AP16" s="1051">
        <f>'Prior Years'!I53</f>
        <v>0</v>
      </c>
      <c r="AQ16" s="1051">
        <f>'Prior Years'!J53</f>
        <v>0</v>
      </c>
      <c r="AR16" s="1051">
        <f>'Prior Years'!K53</f>
        <v>0</v>
      </c>
      <c r="AS16" s="1051">
        <f>'Prior Years'!L53</f>
        <v>0</v>
      </c>
      <c r="AT16" s="1051">
        <f>'Prior Years'!M53</f>
        <v>0</v>
      </c>
      <c r="AU16" s="1051">
        <f>'Prior Years'!N53</f>
        <v>0</v>
      </c>
      <c r="AV16" s="1051">
        <f>'Prior Years'!O53</f>
        <v>0</v>
      </c>
      <c r="AW16" s="1051">
        <f>'Prior Years'!B88</f>
        <v>14</v>
      </c>
      <c r="AX16" s="1051" t="str">
        <f>'Prior Years'!C88</f>
        <v>Empty</v>
      </c>
      <c r="AY16" s="1051">
        <f>'Prior Years'!D88</f>
        <v>0</v>
      </c>
      <c r="AZ16" s="1051">
        <f>'Prior Years'!E88</f>
        <v>0</v>
      </c>
      <c r="BA16" s="1051">
        <f>'Prior Years'!F88</f>
        <v>0</v>
      </c>
      <c r="BB16" s="1051">
        <f>'Prior Years'!G88</f>
        <v>0</v>
      </c>
      <c r="BC16" s="1051">
        <f>'Prior Years'!H88</f>
        <v>0</v>
      </c>
      <c r="BD16" s="1051">
        <f>'Prior Years'!I88</f>
        <v>0</v>
      </c>
      <c r="BE16" s="1051">
        <f>'Prior Years'!J88</f>
        <v>0</v>
      </c>
      <c r="BF16" s="1051">
        <f>'Prior Years'!K88</f>
        <v>0</v>
      </c>
      <c r="BG16" s="1051">
        <f>'Prior Years'!L88</f>
        <v>0</v>
      </c>
      <c r="BH16" s="1051">
        <f>'Prior Years'!M88</f>
        <v>0</v>
      </c>
      <c r="BI16" s="1051">
        <f>'Prior Years'!N88</f>
        <v>0</v>
      </c>
      <c r="BJ16" s="1051">
        <f>'Prior Years'!O88</f>
        <v>0</v>
      </c>
      <c r="BK16" s="1051">
        <f>'Prior Years'!B123</f>
        <v>14</v>
      </c>
      <c r="BL16" s="1051" t="str">
        <f>'Prior Years'!C123</f>
        <v>Empty</v>
      </c>
      <c r="BM16" s="1051">
        <f>'Prior Years'!D123</f>
        <v>0</v>
      </c>
      <c r="BN16" s="1051">
        <f>'Prior Years'!E123</f>
        <v>0</v>
      </c>
      <c r="BO16" s="1051">
        <f>'Prior Years'!F123</f>
        <v>0</v>
      </c>
      <c r="BP16" s="1051">
        <f>'Prior Years'!G123</f>
        <v>0</v>
      </c>
      <c r="BQ16" s="1051">
        <f>'Prior Years'!H123</f>
        <v>0</v>
      </c>
      <c r="BR16" s="1051">
        <f>'Prior Years'!I123</f>
        <v>0</v>
      </c>
      <c r="BS16" s="1051">
        <f>'Prior Years'!J123</f>
        <v>0</v>
      </c>
      <c r="BT16" s="1051">
        <f>'Prior Years'!K123</f>
        <v>0</v>
      </c>
      <c r="BU16" s="1051">
        <f>'Prior Years'!L123</f>
        <v>0</v>
      </c>
      <c r="BV16" s="1051">
        <f>'Prior Years'!M123</f>
        <v>0</v>
      </c>
      <c r="BW16" s="1051">
        <f>'Prior Years'!N123</f>
        <v>0</v>
      </c>
      <c r="BX16" s="1051">
        <f>'Prior Years'!O123</f>
        <v>0</v>
      </c>
      <c r="BY16" s="1051"/>
      <c r="BZ16" s="1051"/>
      <c r="CA16" s="1051"/>
      <c r="CB16" s="1051"/>
      <c r="CC16" s="1051"/>
      <c r="CD16" s="1051"/>
      <c r="CE16" s="1051"/>
      <c r="CF16" s="1051"/>
      <c r="CG16" s="1051"/>
      <c r="CH16" s="1051"/>
      <c r="CI16" s="1051"/>
      <c r="CJ16" s="1051"/>
      <c r="CK16" s="1051"/>
      <c r="CL16" s="1051"/>
      <c r="CM16" s="1051"/>
      <c r="CN16" s="1051"/>
      <c r="CO16" s="1051"/>
      <c r="CP16" s="1051"/>
      <c r="CQ16" s="1051"/>
      <c r="CR16">
        <f>Budgets!B19</f>
        <v>14</v>
      </c>
      <c r="CS16" t="str">
        <f>Budgets!C19</f>
        <v>Empty</v>
      </c>
      <c r="CT16">
        <f>Budgets!D19</f>
        <v>0</v>
      </c>
      <c r="CU16">
        <f>Budgets!E19</f>
        <v>0</v>
      </c>
      <c r="CV16">
        <f>Budgets!F19</f>
        <v>0</v>
      </c>
      <c r="CW16">
        <f>Budgets!G19</f>
        <v>0</v>
      </c>
      <c r="CX16">
        <f>Budgets!H19</f>
        <v>0</v>
      </c>
      <c r="CY16">
        <f>Budgets!I19</f>
        <v>0</v>
      </c>
      <c r="CZ16">
        <f>Budgets!J19</f>
        <v>0</v>
      </c>
      <c r="DA16">
        <f>Budgets!K19</f>
        <v>0</v>
      </c>
      <c r="DB16">
        <f>Budgets!L19</f>
        <v>0</v>
      </c>
      <c r="DC16">
        <f>Budgets!M19</f>
        <v>0</v>
      </c>
      <c r="DD16">
        <f>Budgets!N19</f>
        <v>0</v>
      </c>
      <c r="DE16">
        <f>Budgets!O19</f>
        <v>0</v>
      </c>
      <c r="DF16">
        <f>Budgets!P19</f>
        <v>0</v>
      </c>
      <c r="DG16">
        <f>Budgets!Q19</f>
        <v>0</v>
      </c>
      <c r="DH16">
        <f>Budgets!R19</f>
        <v>0</v>
      </c>
      <c r="DI16">
        <f>Budgets!S19</f>
        <v>0</v>
      </c>
      <c r="DJ16">
        <f>'Rec1'!C17</f>
        <v>14</v>
      </c>
      <c r="DK16" t="str">
        <f>'Rec1'!D17</f>
        <v>Empty</v>
      </c>
      <c r="DL16">
        <f>'Rec1'!E17</f>
        <v>0</v>
      </c>
      <c r="DM16">
        <f>'Rec1'!F17</f>
        <v>0</v>
      </c>
      <c r="DN16">
        <f>'Rec1'!G17</f>
        <v>0</v>
      </c>
      <c r="DO16" t="str">
        <f>'Rec1'!H17</f>
        <v>-</v>
      </c>
      <c r="DP16">
        <f>'Rec1'!I17</f>
        <v>0</v>
      </c>
      <c r="DQ16">
        <f>'Planned Savings'!B21</f>
        <v>14</v>
      </c>
      <c r="DR16" t="str">
        <f>'Planned Savings'!C21</f>
        <v>Empty</v>
      </c>
      <c r="DS16">
        <f>'Planned Savings'!D21</f>
        <v>0</v>
      </c>
      <c r="DT16">
        <f>'Planned Savings'!E21</f>
        <v>0</v>
      </c>
      <c r="DU16">
        <f>'Planned Savings'!F21</f>
        <v>0</v>
      </c>
      <c r="DV16">
        <f>'Planned Savings'!H21</f>
        <v>0</v>
      </c>
      <c r="DW16">
        <f>'Planned Savings'!I21</f>
        <v>0</v>
      </c>
      <c r="DX16">
        <f>'Planned Savings'!J21</f>
        <v>0</v>
      </c>
      <c r="DY16" t="str">
        <f>'Planned Savings'!L21</f>
        <v/>
      </c>
      <c r="DZ16">
        <f>'Planned Savings'!N21</f>
        <v>0</v>
      </c>
      <c r="EA16" t="str">
        <f>'Planned Savings'!O21</f>
        <v/>
      </c>
      <c r="EB16" t="str">
        <f>'Planned Savings'!P21</f>
        <v/>
      </c>
      <c r="EC16">
        <f>'Planned Savings'!R21</f>
        <v>0</v>
      </c>
      <c r="ED16">
        <f>'Planned Savings'!T21</f>
        <v>0</v>
      </c>
      <c r="EE16">
        <f>'Planned Savings'!U21</f>
        <v>0</v>
      </c>
      <c r="EF16">
        <f>'Planned Savings'!V21</f>
        <v>0</v>
      </c>
      <c r="EG16">
        <f>'Planned Savings - No IE'!B21</f>
        <v>14</v>
      </c>
      <c r="EH16" t="str">
        <f>'Planned Savings - No IE'!C21</f>
        <v>Empty</v>
      </c>
      <c r="EI16">
        <f>'Planned Savings - No IE'!D21</f>
        <v>0</v>
      </c>
      <c r="EJ16">
        <f>'Planned Savings - No IE'!E21</f>
        <v>0</v>
      </c>
      <c r="EK16">
        <f>'Planned Savings - No IE'!F21</f>
        <v>0</v>
      </c>
      <c r="EL16" t="str">
        <f>'Planned Savings - No IE'!H21</f>
        <v/>
      </c>
      <c r="EM16">
        <f>'Planned Savings - No IE'!J21</f>
        <v>0</v>
      </c>
      <c r="EN16">
        <f>'Planned Savings - No IE'!K21</f>
        <v>0</v>
      </c>
      <c r="EO16">
        <f>'Planned Savings - No IE'!L21</f>
        <v>0</v>
      </c>
      <c r="EP16">
        <f>'Planned Savings - No IE'!N21</f>
        <v>0</v>
      </c>
      <c r="EQ16">
        <f>'Planned Savings - No IE'!P21</f>
        <v>0</v>
      </c>
      <c r="ER16">
        <f>'Planned Savings - No IE'!Q21</f>
        <v>0</v>
      </c>
      <c r="ES16">
        <f>'Planned Savings - No IE'!R21</f>
        <v>0</v>
      </c>
      <c r="ET16">
        <f>'Planned Savings - No NTG'!B21</f>
        <v>14</v>
      </c>
      <c r="EU16" t="str">
        <f>'Planned Savings - No NTG'!C21</f>
        <v>Empty</v>
      </c>
      <c r="EV16">
        <f>'Planned Savings - No NTG'!D21</f>
        <v>0</v>
      </c>
      <c r="EW16">
        <f>'Planned Savings - No NTG'!E21</f>
        <v>0</v>
      </c>
      <c r="EX16">
        <f>'Planned Savings - No NTG'!F21</f>
        <v>0</v>
      </c>
      <c r="EY16">
        <f>'Planned Savings - No NTG'!H21</f>
        <v>0</v>
      </c>
      <c r="EZ16">
        <f>'Planned Savings - No NTG'!I21</f>
        <v>0</v>
      </c>
      <c r="FA16">
        <f>'Planned Savings - No NTG'!J21</f>
        <v>0</v>
      </c>
      <c r="FB16">
        <f>'Planned Savings - No NTG'!L21</f>
        <v>0</v>
      </c>
      <c r="FC16">
        <f>'Planned Savings - No NTG'!N21</f>
        <v>0</v>
      </c>
      <c r="FD16">
        <f>'Planned Savings - No NTG'!O21</f>
        <v>0</v>
      </c>
      <c r="FE16">
        <f>'Planned Savings - No NTG'!P21</f>
        <v>0</v>
      </c>
      <c r="FF16">
        <f>'Planned Savings - No IE No NTG'!B21</f>
        <v>14</v>
      </c>
      <c r="FG16" t="str">
        <f>'Planned Savings - No IE No NTG'!C21</f>
        <v>Empty</v>
      </c>
      <c r="FH16">
        <f>'Planned Savings - No IE No NTG'!D21</f>
        <v>0</v>
      </c>
      <c r="FI16">
        <f>'Planned Savings - No IE No NTG'!E21</f>
        <v>0</v>
      </c>
      <c r="FJ16">
        <f>'Planned Savings - No IE No NTG'!F21</f>
        <v>0</v>
      </c>
      <c r="FK16">
        <f>'Planned Savings - No IE No NTG'!H21</f>
        <v>0</v>
      </c>
      <c r="FL16">
        <f>'Planned Savings - No IE No NTG'!J21</f>
        <v>0</v>
      </c>
      <c r="FM16">
        <f>'Planned Savings - No IE No NTG'!K21</f>
        <v>0</v>
      </c>
      <c r="FN16">
        <f>'Planned Savings - No IE No NTG'!L21</f>
        <v>0</v>
      </c>
      <c r="FO16">
        <f>'Rec2'!D19</f>
        <v>14</v>
      </c>
      <c r="FP16" t="str">
        <f>'Rec2'!E19</f>
        <v>Empty</v>
      </c>
      <c r="FQ16">
        <f>'Rec2'!F19</f>
        <v>0</v>
      </c>
      <c r="FR16">
        <f>'Rec2'!G19</f>
        <v>0</v>
      </c>
      <c r="FS16">
        <f>'Rec2'!H19</f>
        <v>0</v>
      </c>
      <c r="FT16" t="str">
        <f>'Rec2'!I19</f>
        <v>-</v>
      </c>
      <c r="FU16">
        <f>'Rec2'!J19</f>
        <v>0</v>
      </c>
      <c r="FV16">
        <f>'Rec2'!K19</f>
        <v>0</v>
      </c>
      <c r="FW16">
        <f>'Rec2'!L19</f>
        <v>0</v>
      </c>
      <c r="FX16" t="str">
        <f>'Rec2'!M19</f>
        <v>-</v>
      </c>
      <c r="FY16">
        <f>'Rec2'!N19</f>
        <v>0</v>
      </c>
      <c r="FZ16">
        <f>'Rec2'!O19</f>
        <v>0</v>
      </c>
      <c r="GA16">
        <f>'Rec2'!P19</f>
        <v>0</v>
      </c>
      <c r="GB16" t="str">
        <f>'Rec2'!Q19</f>
        <v>-</v>
      </c>
      <c r="GC16">
        <f>'Rec2'!R19</f>
        <v>0</v>
      </c>
      <c r="GD16">
        <f>'Rec2'!S19</f>
        <v>0</v>
      </c>
      <c r="GE16">
        <f>'Rec2'!T19</f>
        <v>0</v>
      </c>
      <c r="GF16" t="str">
        <f>'Rec2'!U19</f>
        <v>-</v>
      </c>
      <c r="GG16">
        <f>'Rec2'!V19</f>
        <v>0</v>
      </c>
      <c r="GI16">
        <f>'Planned NTG'!B19</f>
        <v>14</v>
      </c>
      <c r="GJ16" t="str">
        <f>'Planned NTG'!C19</f>
        <v>Empty</v>
      </c>
      <c r="GK16">
        <f>'Planned NTG'!D19</f>
        <v>0</v>
      </c>
      <c r="GL16">
        <f>'Planned NTG'!F19</f>
        <v>0</v>
      </c>
      <c r="GM16" t="str">
        <f>'Planned NTG'!H19</f>
        <v/>
      </c>
      <c r="GN16">
        <f>'Planned NTG'!J19</f>
        <v>0</v>
      </c>
      <c r="GO16">
        <f>'Planned NTG'!K19</f>
        <v>0</v>
      </c>
      <c r="GQ16">
        <f>'Actual Expenses'!B18</f>
        <v>0</v>
      </c>
      <c r="GR16" t="str">
        <f>'Actual Expenses'!C18</f>
        <v>Program Administrator</v>
      </c>
      <c r="GS16">
        <f>'Actual Expenses'!D18</f>
        <v>0</v>
      </c>
      <c r="GT16">
        <f>'Actual Expenses'!E18</f>
        <v>0</v>
      </c>
      <c r="GU16">
        <f>'Actual Expenses'!F18</f>
        <v>0</v>
      </c>
      <c r="GV16">
        <f>'Actual Expenses'!G18</f>
        <v>0</v>
      </c>
      <c r="GW16">
        <f>'Actual Expenses'!H18</f>
        <v>0</v>
      </c>
      <c r="GX16">
        <f>'Actual Expenses'!I18</f>
        <v>0</v>
      </c>
      <c r="GY16">
        <f>'Actual Expenses'!J18</f>
        <v>0</v>
      </c>
      <c r="GZ16">
        <f>'Actual Expenses'!K18</f>
        <v>0</v>
      </c>
      <c r="HA16">
        <f>'Actual Expenses'!L18</f>
        <v>0</v>
      </c>
      <c r="HB16">
        <f>'Actual Expenses'!M18</f>
        <v>0</v>
      </c>
      <c r="HC16">
        <f>'Actual Expenses'!N18</f>
        <v>0</v>
      </c>
      <c r="HD16">
        <f>'Actual Expenses'!O18</f>
        <v>0</v>
      </c>
      <c r="HE16">
        <f>'Actual Expenses'!P18</f>
        <v>0</v>
      </c>
      <c r="HF16">
        <f>'Actual Expenses'!Q18</f>
        <v>0</v>
      </c>
      <c r="HG16">
        <f>'Actual Expenses'!R18</f>
        <v>0</v>
      </c>
      <c r="HH16">
        <f>'Actual Expenses'!S18</f>
        <v>0</v>
      </c>
      <c r="HI16">
        <f>'Actual Expenses'!T18</f>
        <v>0</v>
      </c>
      <c r="HJ16">
        <f>'Actual Expenses'!U18</f>
        <v>0</v>
      </c>
      <c r="HK16">
        <f>'Actual Expenses'!V18</f>
        <v>0</v>
      </c>
      <c r="HL16">
        <f>'Actual Expenses'!W18</f>
        <v>0</v>
      </c>
      <c r="HM16">
        <f>'Actual Expenses'!X18</f>
        <v>0</v>
      </c>
      <c r="HN16">
        <f>'Rec3'!C17</f>
        <v>14</v>
      </c>
      <c r="HO16" t="str">
        <f>'Rec3'!D17</f>
        <v>Empty</v>
      </c>
      <c r="HP16">
        <f ca="1">'Rec3'!E17</f>
        <v>0</v>
      </c>
      <c r="HQ16">
        <f>'Rec3'!F17</f>
        <v>0</v>
      </c>
      <c r="HR16">
        <f ca="1">'Rec3'!G17</f>
        <v>0</v>
      </c>
      <c r="HS16">
        <f>'Rec3'!H17</f>
        <v>0</v>
      </c>
      <c r="HT16">
        <f>'Claimed Savings'!B21</f>
        <v>14</v>
      </c>
      <c r="HU16" t="str">
        <f>'Claimed Savings'!C21</f>
        <v>Empty</v>
      </c>
      <c r="HV16">
        <f>'Claimed Savings'!D21</f>
        <v>0</v>
      </c>
      <c r="HW16">
        <f>'Claimed Savings'!E21</f>
        <v>0</v>
      </c>
      <c r="HX16">
        <f>'Claimed Savings'!F21</f>
        <v>0</v>
      </c>
      <c r="HY16">
        <f>'Claimed Savings'!H21</f>
        <v>0</v>
      </c>
      <c r="HZ16">
        <f>'Claimed Savings'!I21</f>
        <v>0</v>
      </c>
      <c r="IA16">
        <f>'Claimed Savings'!J21</f>
        <v>0</v>
      </c>
      <c r="IB16">
        <f>'Claimed Savings'!L21</f>
        <v>0</v>
      </c>
      <c r="IC16">
        <f>'Claimed Savings'!N21</f>
        <v>0</v>
      </c>
      <c r="ID16" t="str">
        <f>'Claimed Savings'!O21</f>
        <v/>
      </c>
      <c r="IE16" t="str">
        <f>'Claimed Savings'!P21</f>
        <v/>
      </c>
      <c r="IF16">
        <f>'Claimed Savings'!R21</f>
        <v>0</v>
      </c>
      <c r="IG16">
        <f>'Claimed Savings'!T21</f>
        <v>0</v>
      </c>
      <c r="IH16">
        <f>'Claimed Savings'!U21</f>
        <v>0</v>
      </c>
      <c r="II16">
        <f>'Claimed Savings'!V21</f>
        <v>0</v>
      </c>
      <c r="IJ16">
        <f>'Claimed Savings - No IE'!B21</f>
        <v>14</v>
      </c>
      <c r="IK16" t="str">
        <f>'Claimed Savings - No IE'!C21</f>
        <v>Empty</v>
      </c>
      <c r="IL16">
        <f>'Claimed Savings - No IE'!D21</f>
        <v>0</v>
      </c>
      <c r="IM16">
        <f>'Claimed Savings - No IE'!E21</f>
        <v>0</v>
      </c>
      <c r="IN16">
        <f>'Claimed Savings - No IE'!F21</f>
        <v>0</v>
      </c>
      <c r="IO16">
        <f>'Claimed Savings - No IE'!H21</f>
        <v>0</v>
      </c>
      <c r="IP16">
        <f>'Claimed Savings - No IE'!J21</f>
        <v>0</v>
      </c>
      <c r="IQ16">
        <f>'Claimed Savings - No IE'!K21</f>
        <v>0</v>
      </c>
      <c r="IR16">
        <f>'Claimed Savings - No IE'!L21</f>
        <v>0</v>
      </c>
      <c r="IS16">
        <f>'Claimed Savings - No IE'!N21</f>
        <v>0</v>
      </c>
      <c r="IT16">
        <f>'Claimed Savings - No IE'!P21</f>
        <v>0</v>
      </c>
      <c r="IU16">
        <f>'Claimed Savings - No IE'!Q21</f>
        <v>0</v>
      </c>
      <c r="IV16">
        <f>'Claimed Savings - No IE'!R21</f>
        <v>0</v>
      </c>
      <c r="IW16">
        <f>'Claimed Savings - No NTG'!B21</f>
        <v>14</v>
      </c>
      <c r="IX16" t="str">
        <f>'Claimed Savings - No NTG'!C21</f>
        <v>Empty</v>
      </c>
      <c r="IY16">
        <f>'Claimed Savings - No NTG'!D21</f>
        <v>0</v>
      </c>
      <c r="IZ16">
        <f>'Claimed Savings - No NTG'!E21</f>
        <v>0</v>
      </c>
      <c r="JA16">
        <f>'Claimed Savings - No NTG'!F21</f>
        <v>0</v>
      </c>
      <c r="JB16">
        <f>'Claimed Savings - No NTG'!H21</f>
        <v>0</v>
      </c>
      <c r="JC16">
        <f>'Claimed Savings - No NTG'!I21</f>
        <v>0</v>
      </c>
      <c r="JD16">
        <f>'Claimed Savings - No NTG'!J21</f>
        <v>0</v>
      </c>
      <c r="JE16">
        <f>'Claimed Savings - No NTG'!L21</f>
        <v>0</v>
      </c>
      <c r="JF16">
        <f>'Claimed Savings - No NTG'!N21</f>
        <v>0</v>
      </c>
      <c r="JG16">
        <f>'Claimed Savings - No NTG'!O21</f>
        <v>0</v>
      </c>
      <c r="JH16">
        <f>'Claimed Savings - No NTG'!P21</f>
        <v>0</v>
      </c>
      <c r="JI16">
        <f>'Claimed Savings - No IE No NTG'!B21</f>
        <v>14</v>
      </c>
      <c r="JJ16" t="str">
        <f>'Claimed Savings - No IE No NTG'!C21</f>
        <v>Empty</v>
      </c>
      <c r="JK16">
        <f>'Claimed Savings - No IE No NTG'!D21</f>
        <v>5</v>
      </c>
      <c r="JL16">
        <f>'Claimed Savings - No IE No NTG'!E21</f>
        <v>0</v>
      </c>
      <c r="JM16">
        <f>'Claimed Savings - No IE No NTG'!F21</f>
        <v>0</v>
      </c>
      <c r="JN16">
        <f>'Claimed Savings - No IE No NTG'!H21</f>
        <v>0</v>
      </c>
      <c r="JO16">
        <f>'Claimed Savings - No IE No NTG'!J21</f>
        <v>0</v>
      </c>
      <c r="JP16">
        <f>'Claimed Savings - No IE No NTG'!K21</f>
        <v>0</v>
      </c>
      <c r="JQ16">
        <f>'Claimed Savings - No IE No NTG'!L21</f>
        <v>0</v>
      </c>
      <c r="JS16">
        <f>'Claimed NTG'!C19</f>
        <v>14</v>
      </c>
      <c r="JT16" t="str">
        <f>'Claimed NTG'!D19</f>
        <v>Empty</v>
      </c>
      <c r="JU16">
        <f>'Claimed NTG'!E19</f>
        <v>0</v>
      </c>
      <c r="JV16">
        <f>'Claimed NTG'!G19</f>
        <v>0</v>
      </c>
      <c r="JW16" t="str">
        <f>'Claimed NTG'!I19</f>
        <v/>
      </c>
      <c r="JX16">
        <f>'Claimed NTG'!K19</f>
        <v>0</v>
      </c>
      <c r="JY16">
        <f>'Claimed NTG'!L19</f>
        <v>0</v>
      </c>
      <c r="JZ16">
        <f>'Claimed NTG'!M19</f>
        <v>0</v>
      </c>
      <c r="KC16">
        <f>'Evaluated Savings'!B21</f>
        <v>14</v>
      </c>
      <c r="KD16" t="str">
        <f>'Evaluated Savings'!C21</f>
        <v>Empty</v>
      </c>
      <c r="KE16">
        <f>'Evaluated Savings'!D21</f>
        <v>0</v>
      </c>
      <c r="KF16">
        <f>'Evaluated Savings'!E21</f>
        <v>0</v>
      </c>
      <c r="KG16">
        <f>'Evaluated Savings'!F21</f>
        <v>0</v>
      </c>
      <c r="KH16">
        <f>'Evaluated Savings'!H21</f>
        <v>0</v>
      </c>
      <c r="KI16">
        <f>'Evaluated Savings'!I21</f>
        <v>0</v>
      </c>
      <c r="KJ16">
        <f>'Evaluated Savings'!J21</f>
        <v>0</v>
      </c>
      <c r="KK16" t="str">
        <f>'Evaluated Savings'!L21</f>
        <v/>
      </c>
      <c r="KL16">
        <f>'Evaluated Savings'!N21</f>
        <v>0</v>
      </c>
      <c r="KM16" t="str">
        <f>'Evaluated Savings'!O21</f>
        <v/>
      </c>
      <c r="KN16" t="str">
        <f>'Evaluated Savings'!P21</f>
        <v/>
      </c>
      <c r="KO16">
        <f>'Evaluated Savings'!R21</f>
        <v>0</v>
      </c>
      <c r="KP16">
        <f>'Evaluated Savings'!T21</f>
        <v>0</v>
      </c>
      <c r="KQ16">
        <f>'Evaluated Savings'!U21</f>
        <v>0</v>
      </c>
      <c r="KR16">
        <f>'Evaluated Savings'!V21</f>
        <v>0</v>
      </c>
      <c r="KT16">
        <f>'Evaluated Savings - No IE'!B21</f>
        <v>14</v>
      </c>
      <c r="KU16" t="str">
        <f>'Evaluated Savings - No IE'!C21</f>
        <v>Empty</v>
      </c>
      <c r="KV16">
        <f>'Evaluated Savings - No IE'!D21</f>
        <v>0</v>
      </c>
      <c r="KW16">
        <f>'Evaluated Savings - No IE'!E21</f>
        <v>0</v>
      </c>
      <c r="KX16">
        <f>'Evaluated Savings - No IE'!F21</f>
        <v>0</v>
      </c>
      <c r="KY16" t="str">
        <f>'Evaluated Savings - No IE'!H21</f>
        <v/>
      </c>
      <c r="KZ16">
        <f>'Evaluated Savings - No IE'!J21</f>
        <v>0</v>
      </c>
      <c r="LA16">
        <f>'Evaluated Savings - No IE'!K21</f>
        <v>0</v>
      </c>
      <c r="LB16">
        <f>'Evaluated Savings - No IE'!L21</f>
        <v>0</v>
      </c>
      <c r="LC16">
        <f>'Evaluated Savings - No IE'!N21</f>
        <v>0</v>
      </c>
      <c r="LD16">
        <f>'Evaluated Savings - No IE'!P21</f>
        <v>0</v>
      </c>
      <c r="LE16">
        <f>'Evaluated Savings - No IE'!Q21</f>
        <v>0</v>
      </c>
      <c r="LF16">
        <f>'Evaluated Savings - No IE'!R21</f>
        <v>0</v>
      </c>
      <c r="LH16">
        <f>'Evaluated Savings - No NTG'!B20</f>
        <v>14</v>
      </c>
      <c r="LI16" t="str">
        <f>'Evaluated Savings - No NTG'!C20</f>
        <v>Empty</v>
      </c>
      <c r="LJ16">
        <f>'Evaluated Savings - No NTG'!D20</f>
        <v>0</v>
      </c>
      <c r="LK16">
        <f>'Evaluated Savings - No NTG'!E20</f>
        <v>0</v>
      </c>
      <c r="LL16">
        <f>'Evaluated Savings - No NTG'!F20</f>
        <v>0</v>
      </c>
      <c r="LM16">
        <f>'Evaluated Savings - No NTG'!H20</f>
        <v>0</v>
      </c>
      <c r="LN16">
        <f>'Evaluated Savings - No NTG'!I20</f>
        <v>0</v>
      </c>
      <c r="LO16">
        <f>'Evaluated Savings - No NTG'!J20</f>
        <v>0</v>
      </c>
      <c r="LP16">
        <f>'Evaluated Savings - No NTG'!L20</f>
        <v>0</v>
      </c>
      <c r="LQ16">
        <f>'Evaluated Savings - No NTG'!N20</f>
        <v>0</v>
      </c>
      <c r="LR16">
        <f>'Evaluated Savings - No NTG'!O20</f>
        <v>0</v>
      </c>
      <c r="LS16">
        <f>'Evaluated Savings - No NTG'!P20</f>
        <v>0</v>
      </c>
      <c r="LU16">
        <f>'Evaluated Savings No IE No NTG'!B21</f>
        <v>14</v>
      </c>
      <c r="LV16" t="str">
        <f>'Evaluated Savings No IE No NTG'!C21</f>
        <v>Empty</v>
      </c>
      <c r="LW16">
        <f>'Evaluated Savings No IE No NTG'!D21</f>
        <v>0</v>
      </c>
      <c r="LX16">
        <f>'Evaluated Savings No IE No NTG'!E21</f>
        <v>0</v>
      </c>
      <c r="LY16">
        <f>'Evaluated Savings No IE No NTG'!F21</f>
        <v>0</v>
      </c>
      <c r="LZ16">
        <f>'Evaluated Savings No IE No NTG'!H21</f>
        <v>0</v>
      </c>
      <c r="MA16">
        <f>'Evaluated Savings No IE No NTG'!J21</f>
        <v>0</v>
      </c>
      <c r="MB16">
        <f>'Evaluated Savings No IE No NTG'!K21</f>
        <v>0</v>
      </c>
      <c r="MC16">
        <f>'Evaluated Savings No IE No NTG'!L21</f>
        <v>0</v>
      </c>
      <c r="MF16">
        <f>'Evaluated NTG'!B19</f>
        <v>14</v>
      </c>
      <c r="MG16" t="str">
        <f>'Evaluated NTG'!C19</f>
        <v>Empty</v>
      </c>
      <c r="MH16">
        <f>'Evaluated NTG'!E19</f>
        <v>0</v>
      </c>
      <c r="MI16">
        <f>'Evaluated NTG'!G19</f>
        <v>0</v>
      </c>
      <c r="MJ16" t="str">
        <f>'Evaluated NTG'!I19</f>
        <v/>
      </c>
      <c r="MK16">
        <f>'Evaluated NTG'!K19</f>
        <v>0</v>
      </c>
      <c r="ML16">
        <f>'Evaluated NTG'!L19</f>
        <v>0</v>
      </c>
      <c r="MM16">
        <f>'Evaluated NTG'!M19</f>
        <v>0</v>
      </c>
      <c r="MP16">
        <f>'Program All'!B20</f>
        <v>14</v>
      </c>
      <c r="MQ16" t="str">
        <f>'Program All'!C20</f>
        <v>Empty</v>
      </c>
      <c r="MR16">
        <f>'Program All'!D20</f>
        <v>0</v>
      </c>
      <c r="MS16">
        <f>'Program All'!E20</f>
        <v>0</v>
      </c>
      <c r="MT16">
        <f>'Program All'!F20</f>
        <v>0</v>
      </c>
      <c r="MU16" t="str">
        <f>'Program All'!G20</f>
        <v/>
      </c>
      <c r="MV16">
        <f>'Program All'!H20</f>
        <v>0</v>
      </c>
      <c r="MW16">
        <f>'Program All'!I20</f>
        <v>0</v>
      </c>
      <c r="MX16">
        <f>'Program All'!J20</f>
        <v>0</v>
      </c>
      <c r="MY16">
        <f>'Program All'!K20</f>
        <v>0</v>
      </c>
      <c r="MZ16" t="str">
        <f>'Program All'!L20</f>
        <v/>
      </c>
      <c r="NA16">
        <f>'Program All'!M20</f>
        <v>0</v>
      </c>
      <c r="NB16">
        <f>'Program All'!N20</f>
        <v>0</v>
      </c>
      <c r="NC16">
        <f>'Program All'!O20</f>
        <v>0</v>
      </c>
      <c r="ND16">
        <f>'Program All'!P20</f>
        <v>0</v>
      </c>
      <c r="NE16" t="str">
        <f>'Program All'!Q20</f>
        <v/>
      </c>
      <c r="NF16">
        <f>'Program All'!R20</f>
        <v>0</v>
      </c>
      <c r="NG16">
        <f>'Program All'!S20</f>
        <v>0</v>
      </c>
      <c r="NH16">
        <f>'Program All'!T20</f>
        <v>0</v>
      </c>
      <c r="NI16">
        <f>'Program All'!U20</f>
        <v>0</v>
      </c>
      <c r="NJ16" t="str">
        <f>'Program All'!V20</f>
        <v/>
      </c>
      <c r="NK16">
        <f>'Program All'!W20</f>
        <v>0</v>
      </c>
      <c r="NL16">
        <f>'Program TRC'!B20</f>
        <v>14</v>
      </c>
      <c r="NM16" t="str">
        <f>'Program TRC'!C20</f>
        <v>Empty</v>
      </c>
      <c r="NN16">
        <f>'Program TRC'!D20</f>
        <v>0</v>
      </c>
      <c r="NO16">
        <f>'Program TRC'!E20</f>
        <v>0</v>
      </c>
      <c r="NP16">
        <f>'Program TRC'!F20</f>
        <v>0</v>
      </c>
      <c r="NQ16" t="str">
        <f>'Program TRC'!G20</f>
        <v/>
      </c>
      <c r="NR16">
        <f>'Program TRC'!H20</f>
        <v>0</v>
      </c>
      <c r="NS16">
        <f>'Program PAC'!B20</f>
        <v>14</v>
      </c>
      <c r="NT16" t="str">
        <f>'Program PAC'!C20</f>
        <v>Empty</v>
      </c>
      <c r="NU16">
        <f>'Program PAC'!D20</f>
        <v>0</v>
      </c>
      <c r="NV16">
        <f>'Program PAC'!E20</f>
        <v>0</v>
      </c>
      <c r="NW16">
        <f>'Program PAC'!F20</f>
        <v>0</v>
      </c>
      <c r="NX16" t="str">
        <f>'Program PAC'!G20</f>
        <v/>
      </c>
      <c r="NY16">
        <f>'Program PAC'!H20</f>
        <v>0</v>
      </c>
      <c r="NZ16">
        <f>'Program SCT'!B20</f>
        <v>14</v>
      </c>
      <c r="OA16" t="str">
        <f>'Program SCT'!C20</f>
        <v>Empty</v>
      </c>
      <c r="OB16">
        <f>'Program SCT'!D20</f>
        <v>0</v>
      </c>
      <c r="OC16">
        <f>'Program SCT'!E20</f>
        <v>0</v>
      </c>
      <c r="OD16">
        <f>'Program SCT'!F20</f>
        <v>0</v>
      </c>
      <c r="OE16" t="str">
        <f>'Program SCT'!G20</f>
        <v/>
      </c>
      <c r="OF16">
        <f>'Program SCT'!H20</f>
        <v>0</v>
      </c>
      <c r="OG16">
        <f>'Program RIM'!B20</f>
        <v>14</v>
      </c>
      <c r="OH16" t="str">
        <f>'Program RIM'!C20</f>
        <v>Empty</v>
      </c>
      <c r="OI16">
        <f>'Program RIM'!D20</f>
        <v>0</v>
      </c>
      <c r="OJ16">
        <f>'Program RIM'!E20</f>
        <v>0</v>
      </c>
      <c r="OK16">
        <f>'Program RIM'!F20</f>
        <v>0</v>
      </c>
      <c r="OL16" t="str">
        <f>'Program RIM'!G20</f>
        <v/>
      </c>
      <c r="OM16">
        <f>'Program RIM'!H20</f>
        <v>0</v>
      </c>
      <c r="ON16">
        <f>'Program TRC PAC'!B20</f>
        <v>14</v>
      </c>
      <c r="OO16" t="str">
        <f>'Program TRC PAC'!C20</f>
        <v>Empty</v>
      </c>
      <c r="OP16">
        <f>'Program TRC PAC'!D20</f>
        <v>0</v>
      </c>
      <c r="OQ16">
        <f>'Program TRC PAC'!E20</f>
        <v>0</v>
      </c>
      <c r="OR16">
        <f>'Program TRC PAC'!F20</f>
        <v>0</v>
      </c>
      <c r="OS16" t="str">
        <f>'Program TRC PAC'!G20</f>
        <v/>
      </c>
      <c r="OT16">
        <f>'Program TRC PAC'!H20</f>
        <v>0</v>
      </c>
      <c r="OU16">
        <f>'Program TRC PAC'!I20</f>
        <v>0</v>
      </c>
      <c r="OV16">
        <f>'Program TRC PAC'!J20</f>
        <v>0</v>
      </c>
      <c r="OW16">
        <f>'Program TRC PAC'!K20</f>
        <v>0</v>
      </c>
      <c r="OX16" t="str">
        <f>'Program TRC PAC'!L20</f>
        <v/>
      </c>
      <c r="OY16">
        <f>'Program TRC PAC'!M20</f>
        <v>0</v>
      </c>
      <c r="OZ16">
        <f>'Program TRC SCT'!B20</f>
        <v>14</v>
      </c>
      <c r="PA16" t="str">
        <f>'Program TRC SCT'!C20</f>
        <v>Empty</v>
      </c>
      <c r="PB16">
        <f>'Program TRC SCT'!D20</f>
        <v>0</v>
      </c>
      <c r="PC16">
        <f>'Program TRC SCT'!E20</f>
        <v>0</v>
      </c>
      <c r="PD16">
        <f>'Program TRC SCT'!F20</f>
        <v>0</v>
      </c>
      <c r="PE16" t="str">
        <f>'Program TRC SCT'!G20</f>
        <v/>
      </c>
      <c r="PF16">
        <f>'Program TRC SCT'!H20</f>
        <v>0</v>
      </c>
      <c r="PG16">
        <f>'Program TRC SCT'!I20</f>
        <v>0</v>
      </c>
      <c r="PH16">
        <f>'Program TRC SCT'!J20</f>
        <v>0</v>
      </c>
      <c r="PI16">
        <f>'Program TRC SCT'!K20</f>
        <v>0</v>
      </c>
      <c r="PJ16" t="str">
        <f>'Program TRC SCT'!L20</f>
        <v/>
      </c>
      <c r="PK16">
        <f>'Program TRC SCT'!M20</f>
        <v>0</v>
      </c>
      <c r="PL16">
        <f>'Program TRC RIM'!B20</f>
        <v>14</v>
      </c>
      <c r="PM16" t="str">
        <f>'Program TRC RIM'!C20</f>
        <v>Empty</v>
      </c>
      <c r="PN16">
        <f>'Program TRC RIM'!D20</f>
        <v>0</v>
      </c>
      <c r="PO16">
        <f>'Program TRC RIM'!E20</f>
        <v>0</v>
      </c>
      <c r="PP16">
        <f>'Program TRC RIM'!F20</f>
        <v>0</v>
      </c>
      <c r="PQ16" t="str">
        <f>'Program TRC RIM'!G20</f>
        <v/>
      </c>
      <c r="PR16">
        <f>'Program TRC RIM'!H20</f>
        <v>0</v>
      </c>
      <c r="PS16">
        <f>'Program TRC RIM'!I20</f>
        <v>0</v>
      </c>
      <c r="PT16">
        <f>'Program TRC RIM'!J20</f>
        <v>0</v>
      </c>
      <c r="PU16">
        <f>'Program TRC RIM'!K20</f>
        <v>0</v>
      </c>
      <c r="PV16" t="str">
        <f>'Program TRC RIM'!L20</f>
        <v/>
      </c>
      <c r="PW16">
        <f>'Program TRC RIM'!M20</f>
        <v>0</v>
      </c>
      <c r="PX16">
        <f>'Program PAC SCT'!B20</f>
        <v>14</v>
      </c>
      <c r="PY16" t="str">
        <f>'Program PAC SCT'!C20</f>
        <v>Empty</v>
      </c>
      <c r="PZ16">
        <f>'Program PAC SCT'!D20</f>
        <v>0</v>
      </c>
      <c r="QA16">
        <f>'Program PAC SCT'!E20</f>
        <v>0</v>
      </c>
      <c r="QB16">
        <f>'Program PAC SCT'!F20</f>
        <v>0</v>
      </c>
      <c r="QC16" t="str">
        <f>'Program PAC SCT'!G20</f>
        <v/>
      </c>
      <c r="QD16">
        <f>'Program PAC SCT'!H20</f>
        <v>0</v>
      </c>
      <c r="QE16">
        <f>'Program PAC SCT'!I20</f>
        <v>0</v>
      </c>
      <c r="QF16">
        <f>'Program PAC SCT'!J20</f>
        <v>0</v>
      </c>
      <c r="QG16">
        <f>'Program PAC SCT'!K20</f>
        <v>0</v>
      </c>
      <c r="QH16" t="str">
        <f>'Program PAC SCT'!L20</f>
        <v/>
      </c>
      <c r="QI16">
        <f>'Program PAC SCT'!M20</f>
        <v>0</v>
      </c>
      <c r="QJ16">
        <f>'Program PAC RIM'!B20</f>
        <v>14</v>
      </c>
      <c r="QK16" t="str">
        <f>'Program PAC RIM'!C20</f>
        <v>Empty</v>
      </c>
      <c r="QL16">
        <f>'Program PAC RIM'!D20</f>
        <v>0</v>
      </c>
      <c r="QM16">
        <f>'Program PAC RIM'!E20</f>
        <v>0</v>
      </c>
      <c r="QN16">
        <f>'Program PAC RIM'!F20</f>
        <v>0</v>
      </c>
      <c r="QO16" t="str">
        <f>'Program PAC RIM'!G20</f>
        <v/>
      </c>
      <c r="QP16">
        <f>'Program PAC RIM'!H20</f>
        <v>0</v>
      </c>
      <c r="QQ16">
        <f>'Program PAC RIM'!I20</f>
        <v>0</v>
      </c>
      <c r="QR16">
        <f>'Program PAC RIM'!J20</f>
        <v>0</v>
      </c>
      <c r="QS16">
        <f>'Program PAC RIM'!K20</f>
        <v>0</v>
      </c>
      <c r="QT16" t="str">
        <f>'Program PAC RIM'!L20</f>
        <v/>
      </c>
      <c r="QU16">
        <f>'Program PAC RIM'!M20</f>
        <v>0</v>
      </c>
      <c r="QV16">
        <f>'Program SCT RIM'!B20</f>
        <v>14</v>
      </c>
      <c r="QW16" t="str">
        <f>'Program SCT RIM'!C20</f>
        <v>Empty</v>
      </c>
      <c r="QX16">
        <f>'Program SCT RIM'!D20</f>
        <v>0</v>
      </c>
      <c r="QY16">
        <f>'Program SCT RIM'!E20</f>
        <v>0</v>
      </c>
      <c r="QZ16">
        <f>'Program SCT RIM'!F20</f>
        <v>0</v>
      </c>
      <c r="RA16" t="str">
        <f>'Program SCT RIM'!G20</f>
        <v/>
      </c>
      <c r="RB16">
        <f>'Program SCT RIM'!H20</f>
        <v>0</v>
      </c>
      <c r="RC16">
        <f>'Program SCT RIM'!I20</f>
        <v>0</v>
      </c>
      <c r="RD16">
        <f>'Program SCT RIM'!J20</f>
        <v>0</v>
      </c>
      <c r="RE16">
        <f>'Program SCT RIM'!K20</f>
        <v>0</v>
      </c>
      <c r="RF16" t="str">
        <f>'Program SCT RIM'!L20</f>
        <v/>
      </c>
      <c r="RG16">
        <f>'Program SCT RIM'!M20</f>
        <v>0</v>
      </c>
      <c r="RH16">
        <f>'Program Other TRC'!B20</f>
        <v>14</v>
      </c>
      <c r="RI16" t="str">
        <f>'Program Other TRC'!C20</f>
        <v>Empty</v>
      </c>
      <c r="RJ16">
        <f>'Program Other TRC'!D20</f>
        <v>0</v>
      </c>
      <c r="RK16">
        <f>'Program Other TRC'!E20</f>
        <v>0</v>
      </c>
      <c r="RL16">
        <f>'Program Other TRC'!F20</f>
        <v>0</v>
      </c>
      <c r="RM16" t="str">
        <f>'Program Other TRC'!G20</f>
        <v/>
      </c>
      <c r="RN16">
        <f>'Program Other TRC'!H20</f>
        <v>0</v>
      </c>
      <c r="RO16">
        <f>'Program Other TRC'!I20</f>
        <v>0</v>
      </c>
      <c r="RP16">
        <f>'Program Other TRC'!J20</f>
        <v>0</v>
      </c>
      <c r="RQ16">
        <f>'Program Other TRC'!K20</f>
        <v>0</v>
      </c>
      <c r="RR16" t="str">
        <f>'Program Other TRC'!L20</f>
        <v/>
      </c>
      <c r="RS16">
        <f>'Program Other TRC'!M20</f>
        <v>0</v>
      </c>
      <c r="RT16">
        <f>'Program Other TRC'!N20</f>
        <v>0</v>
      </c>
      <c r="RU16">
        <f>'Program Other TRC'!O20</f>
        <v>0</v>
      </c>
      <c r="RV16">
        <f>'Program Other TRC'!P20</f>
        <v>0</v>
      </c>
      <c r="RW16" t="str">
        <f>'Program Other TRC'!Q20</f>
        <v/>
      </c>
      <c r="RX16">
        <f>'Program Other TRC'!R20</f>
        <v>0</v>
      </c>
      <c r="RY16">
        <f>'Program Other PAC'!B20</f>
        <v>14</v>
      </c>
      <c r="RZ16" t="str">
        <f>'Program Other PAC'!C20</f>
        <v>Empty</v>
      </c>
      <c r="SA16">
        <f>'Program Other PAC'!D20</f>
        <v>0</v>
      </c>
      <c r="SB16">
        <f>'Program Other PAC'!E20</f>
        <v>0</v>
      </c>
      <c r="SC16">
        <f>'Program Other PAC'!F20</f>
        <v>0</v>
      </c>
      <c r="SD16" t="str">
        <f>'Program Other PAC'!G20</f>
        <v/>
      </c>
      <c r="SE16">
        <f>'Program Other PAC'!H20</f>
        <v>0</v>
      </c>
      <c r="SF16">
        <f>'Program Other PAC'!I20</f>
        <v>0</v>
      </c>
      <c r="SG16">
        <f>'Program Other PAC'!J20</f>
        <v>0</v>
      </c>
      <c r="SH16">
        <f>'Program Other PAC'!K20</f>
        <v>0</v>
      </c>
      <c r="SI16" t="str">
        <f>'Program Other PAC'!L20</f>
        <v/>
      </c>
      <c r="SJ16">
        <f>'Program Other PAC'!M20</f>
        <v>0</v>
      </c>
      <c r="SK16">
        <f>'Program Other PAC'!N20</f>
        <v>0</v>
      </c>
      <c r="SL16">
        <f>'Program Other PAC'!O20</f>
        <v>0</v>
      </c>
      <c r="SM16">
        <f>'Program Other PAC'!P20</f>
        <v>0</v>
      </c>
      <c r="SN16" t="str">
        <f>'Program Other PAC'!Q20</f>
        <v/>
      </c>
      <c r="SO16">
        <f>'Program Other PAC'!R20</f>
        <v>0</v>
      </c>
      <c r="SP16">
        <f>'Program Other SCT'!B20</f>
        <v>14</v>
      </c>
      <c r="SQ16" t="str">
        <f>'Program Other SCT'!C20</f>
        <v>Empty</v>
      </c>
      <c r="SR16">
        <f>'Program Other SCT'!D20</f>
        <v>0</v>
      </c>
      <c r="SS16">
        <f>'Program Other SCT'!E20</f>
        <v>0</v>
      </c>
      <c r="ST16">
        <f>'Program Other SCT'!F20</f>
        <v>0</v>
      </c>
      <c r="SU16" t="str">
        <f>'Program Other SCT'!G20</f>
        <v/>
      </c>
      <c r="SV16">
        <f>'Program Other SCT'!H20</f>
        <v>0</v>
      </c>
      <c r="SW16">
        <f>'Program Other SCT'!I20</f>
        <v>0</v>
      </c>
      <c r="SX16">
        <f>'Program Other SCT'!J20</f>
        <v>0</v>
      </c>
      <c r="SY16">
        <f>'Program Other SCT'!K20</f>
        <v>0</v>
      </c>
      <c r="SZ16" t="str">
        <f>'Program Other SCT'!L20</f>
        <v/>
      </c>
      <c r="TA16">
        <f>'Program Other SCT'!M20</f>
        <v>0</v>
      </c>
      <c r="TB16">
        <f>'Program Other SCT'!N20</f>
        <v>0</v>
      </c>
      <c r="TC16">
        <f>'Program Other SCT'!O20</f>
        <v>0</v>
      </c>
      <c r="TD16">
        <f>'Program Other SCT'!P20</f>
        <v>0</v>
      </c>
      <c r="TE16" t="str">
        <f>'Program Other SCT'!Q20</f>
        <v/>
      </c>
      <c r="TF16">
        <f>'Program Other SCT'!R20</f>
        <v>0</v>
      </c>
      <c r="TG16">
        <f>'Program Other RIM'!B20</f>
        <v>14</v>
      </c>
      <c r="TH16" t="str">
        <f>'Program Other RIM'!C20</f>
        <v>Empty</v>
      </c>
      <c r="TI16">
        <f>'Program Other RIM'!D20</f>
        <v>0</v>
      </c>
      <c r="TJ16">
        <f>'Program Other RIM'!E20</f>
        <v>0</v>
      </c>
      <c r="TK16">
        <f>'Program Other RIM'!F20</f>
        <v>0</v>
      </c>
      <c r="TL16" t="str">
        <f>'Program Other RIM'!G20</f>
        <v/>
      </c>
      <c r="TM16">
        <f>'Program Other RIM'!H20</f>
        <v>0</v>
      </c>
      <c r="TN16">
        <f>'Program Other RIM'!I20</f>
        <v>0</v>
      </c>
      <c r="TO16">
        <f>'Program Other RIM'!J20</f>
        <v>0</v>
      </c>
      <c r="TP16">
        <f>'Program Other RIM'!K20</f>
        <v>0</v>
      </c>
      <c r="TQ16" t="str">
        <f>'Program Other RIM'!L20</f>
        <v/>
      </c>
      <c r="TR16">
        <f>'Program Other RIM'!M20</f>
        <v>0</v>
      </c>
      <c r="TS16">
        <f>'Program Other RIM'!N20</f>
        <v>0</v>
      </c>
      <c r="TT16">
        <f>'Program Other RIM'!O20</f>
        <v>0</v>
      </c>
      <c r="TU16">
        <f>'Program Other RIM'!P20</f>
        <v>0</v>
      </c>
      <c r="TV16" t="str">
        <f>'Program Other RIM'!Q20</f>
        <v/>
      </c>
      <c r="TW16">
        <f>'Program Other RIM'!R20</f>
        <v>0</v>
      </c>
      <c r="AAP16" t="str">
        <f>'Key Assumptions'!C32</f>
        <v>Avoidance of Uncollectible Bills for Utilities</v>
      </c>
      <c r="AAQ16">
        <f>'Key Assumptions'!D32</f>
        <v>0</v>
      </c>
      <c r="AAR16">
        <f>'Key Assumptions'!E32</f>
        <v>0</v>
      </c>
      <c r="AAS16">
        <f>'Key Assumptions'!F32</f>
        <v>0</v>
      </c>
    </row>
    <row r="17" spans="10:721">
      <c r="J17" s="1080"/>
      <c r="K17" s="1081"/>
      <c r="L17" s="1080"/>
      <c r="M17" s="1080"/>
      <c r="N17" s="1079"/>
      <c r="O17" s="1051"/>
      <c r="P17" s="1051">
        <f>'Program Descriptions'!B19</f>
        <v>15</v>
      </c>
      <c r="Q17" s="1051" t="str">
        <f>'Program Descriptions'!C19</f>
        <v>Empty</v>
      </c>
      <c r="R17" s="1051">
        <f>'Program Descriptions'!D19</f>
        <v>0</v>
      </c>
      <c r="S17" s="1051">
        <f>'Program Descriptions'!E19</f>
        <v>0</v>
      </c>
      <c r="T17" s="1051">
        <f>'Program Descriptions'!F19</f>
        <v>0</v>
      </c>
      <c r="U17" s="1051">
        <f>'Program Descriptions'!G19</f>
        <v>0</v>
      </c>
      <c r="V17" s="1051" t="str">
        <f>'Program Descriptions'!H19</f>
        <v>-</v>
      </c>
      <c r="W17" s="1051">
        <f>'Program Descriptions'!I19</f>
        <v>0</v>
      </c>
      <c r="X17" s="1051">
        <f>'Program Narrative'!B19</f>
        <v>15</v>
      </c>
      <c r="Y17" s="1051" t="str">
        <f>'Program Narrative'!C19</f>
        <v>Empty</v>
      </c>
      <c r="Z17" s="1051" t="str">
        <f>'Program Narrative'!D19</f>
        <v>X</v>
      </c>
      <c r="AA17" s="1051">
        <f>'Program Narrative'!E19</f>
        <v>0</v>
      </c>
      <c r="AB17" s="1051">
        <f>'Prior Years'!B19</f>
        <v>15</v>
      </c>
      <c r="AC17" s="1051" t="str">
        <f>'Prior Years'!C19</f>
        <v>Empty</v>
      </c>
      <c r="AD17" s="1051">
        <f>'Prior Years'!D19</f>
        <v>0</v>
      </c>
      <c r="AE17" s="1051">
        <f>'Prior Years'!E19</f>
        <v>0</v>
      </c>
      <c r="AF17" s="1051">
        <f>'Prior Years'!F19</f>
        <v>0</v>
      </c>
      <c r="AG17" s="1051">
        <f>'Prior Years'!G19</f>
        <v>0</v>
      </c>
      <c r="AH17" s="1051">
        <f>'Prior Years'!H19</f>
        <v>0</v>
      </c>
      <c r="AI17" s="1051">
        <f>'Prior Years'!B54</f>
        <v>15</v>
      </c>
      <c r="AJ17" s="1051" t="str">
        <f>'Prior Years'!C54</f>
        <v>Empty</v>
      </c>
      <c r="AK17" s="1051">
        <f>'Prior Years'!D54</f>
        <v>0</v>
      </c>
      <c r="AL17" s="1051">
        <f>'Prior Years'!E54</f>
        <v>0</v>
      </c>
      <c r="AM17" s="1051">
        <f>'Prior Years'!F54</f>
        <v>0</v>
      </c>
      <c r="AN17" s="1051">
        <f>'Prior Years'!G54</f>
        <v>0</v>
      </c>
      <c r="AO17" s="1051">
        <f>'Prior Years'!H54</f>
        <v>0</v>
      </c>
      <c r="AP17" s="1051">
        <f>'Prior Years'!I54</f>
        <v>0</v>
      </c>
      <c r="AQ17" s="1051">
        <f>'Prior Years'!J54</f>
        <v>0</v>
      </c>
      <c r="AR17" s="1051">
        <f>'Prior Years'!K54</f>
        <v>0</v>
      </c>
      <c r="AS17" s="1051">
        <f>'Prior Years'!L54</f>
        <v>0</v>
      </c>
      <c r="AT17" s="1051">
        <f>'Prior Years'!M54</f>
        <v>0</v>
      </c>
      <c r="AU17" s="1051">
        <f>'Prior Years'!N54</f>
        <v>0</v>
      </c>
      <c r="AV17" s="1051">
        <f>'Prior Years'!O54</f>
        <v>0</v>
      </c>
      <c r="AW17" s="1051">
        <f>'Prior Years'!B89</f>
        <v>15</v>
      </c>
      <c r="AX17" s="1051" t="str">
        <f>'Prior Years'!C89</f>
        <v>Empty</v>
      </c>
      <c r="AY17" s="1051">
        <f>'Prior Years'!D89</f>
        <v>0</v>
      </c>
      <c r="AZ17" s="1051">
        <f>'Prior Years'!E89</f>
        <v>0</v>
      </c>
      <c r="BA17" s="1051">
        <f>'Prior Years'!F89</f>
        <v>0</v>
      </c>
      <c r="BB17" s="1051">
        <f>'Prior Years'!G89</f>
        <v>0</v>
      </c>
      <c r="BC17" s="1051">
        <f>'Prior Years'!H89</f>
        <v>0</v>
      </c>
      <c r="BD17" s="1051">
        <f>'Prior Years'!I89</f>
        <v>0</v>
      </c>
      <c r="BE17" s="1051">
        <f>'Prior Years'!J89</f>
        <v>0</v>
      </c>
      <c r="BF17" s="1051">
        <f>'Prior Years'!K89</f>
        <v>0</v>
      </c>
      <c r="BG17" s="1051">
        <f>'Prior Years'!L89</f>
        <v>0</v>
      </c>
      <c r="BH17" s="1051">
        <f>'Prior Years'!M89</f>
        <v>0</v>
      </c>
      <c r="BI17" s="1051">
        <f>'Prior Years'!N89</f>
        <v>0</v>
      </c>
      <c r="BJ17" s="1051">
        <f>'Prior Years'!O89</f>
        <v>0</v>
      </c>
      <c r="BK17" s="1051">
        <f>'Prior Years'!B124</f>
        <v>15</v>
      </c>
      <c r="BL17" s="1051" t="str">
        <f>'Prior Years'!C124</f>
        <v>Empty</v>
      </c>
      <c r="BM17" s="1051">
        <f>'Prior Years'!D124</f>
        <v>0</v>
      </c>
      <c r="BN17" s="1051">
        <f>'Prior Years'!E124</f>
        <v>0</v>
      </c>
      <c r="BO17" s="1051">
        <f>'Prior Years'!F124</f>
        <v>0</v>
      </c>
      <c r="BP17" s="1051">
        <f>'Prior Years'!G124</f>
        <v>0</v>
      </c>
      <c r="BQ17" s="1051">
        <f>'Prior Years'!H124</f>
        <v>0</v>
      </c>
      <c r="BR17" s="1051">
        <f>'Prior Years'!I124</f>
        <v>0</v>
      </c>
      <c r="BS17" s="1051">
        <f>'Prior Years'!J124</f>
        <v>0</v>
      </c>
      <c r="BT17" s="1051">
        <f>'Prior Years'!K124</f>
        <v>0</v>
      </c>
      <c r="BU17" s="1051">
        <f>'Prior Years'!L124</f>
        <v>0</v>
      </c>
      <c r="BV17" s="1051">
        <f>'Prior Years'!M124</f>
        <v>0</v>
      </c>
      <c r="BW17" s="1051">
        <f>'Prior Years'!N124</f>
        <v>0</v>
      </c>
      <c r="BX17" s="1051">
        <f>'Prior Years'!O124</f>
        <v>0</v>
      </c>
      <c r="BY17" s="1051"/>
      <c r="BZ17" s="1051"/>
      <c r="CA17" s="1051"/>
      <c r="CB17" s="1051"/>
      <c r="CC17" s="1051"/>
      <c r="CD17" s="1051"/>
      <c r="CE17" s="1051"/>
      <c r="CF17" s="1051"/>
      <c r="CG17" s="1051"/>
      <c r="CH17" s="1051"/>
      <c r="CI17" s="1051"/>
      <c r="CJ17" s="1051"/>
      <c r="CK17" s="1051"/>
      <c r="CL17" s="1051"/>
      <c r="CM17" s="1051"/>
      <c r="CN17" s="1051"/>
      <c r="CO17" s="1051"/>
      <c r="CP17" s="1051"/>
      <c r="CQ17" s="1051"/>
      <c r="CR17">
        <f>Budgets!B20</f>
        <v>15</v>
      </c>
      <c r="CS17" t="str">
        <f>Budgets!C20</f>
        <v>Empty</v>
      </c>
      <c r="CT17">
        <f>Budgets!D20</f>
        <v>0</v>
      </c>
      <c r="CU17">
        <f>Budgets!E20</f>
        <v>0</v>
      </c>
      <c r="CV17">
        <f>Budgets!F20</f>
        <v>0</v>
      </c>
      <c r="CW17">
        <f>Budgets!G20</f>
        <v>0</v>
      </c>
      <c r="CX17">
        <f>Budgets!H20</f>
        <v>0</v>
      </c>
      <c r="CY17">
        <f>Budgets!I20</f>
        <v>0</v>
      </c>
      <c r="CZ17">
        <f>Budgets!J20</f>
        <v>0</v>
      </c>
      <c r="DA17">
        <f>Budgets!K20</f>
        <v>0</v>
      </c>
      <c r="DB17">
        <f>Budgets!L20</f>
        <v>0</v>
      </c>
      <c r="DC17">
        <f>Budgets!M20</f>
        <v>0</v>
      </c>
      <c r="DD17">
        <f>Budgets!N20</f>
        <v>0</v>
      </c>
      <c r="DE17">
        <f>Budgets!O20</f>
        <v>0</v>
      </c>
      <c r="DF17">
        <f>Budgets!P20</f>
        <v>0</v>
      </c>
      <c r="DG17">
        <f>Budgets!Q20</f>
        <v>0</v>
      </c>
      <c r="DH17">
        <f>Budgets!R20</f>
        <v>0</v>
      </c>
      <c r="DI17">
        <f>Budgets!S20</f>
        <v>0</v>
      </c>
      <c r="DJ17">
        <f>'Rec1'!C18</f>
        <v>15</v>
      </c>
      <c r="DK17" t="str">
        <f>'Rec1'!D18</f>
        <v>Empty</v>
      </c>
      <c r="DL17">
        <f>'Rec1'!E18</f>
        <v>0</v>
      </c>
      <c r="DM17">
        <f>'Rec1'!F18</f>
        <v>0</v>
      </c>
      <c r="DN17">
        <f>'Rec1'!G18</f>
        <v>0</v>
      </c>
      <c r="DO17" t="str">
        <f>'Rec1'!H18</f>
        <v>-</v>
      </c>
      <c r="DP17">
        <f>'Rec1'!I18</f>
        <v>0</v>
      </c>
      <c r="DQ17">
        <f>'Planned Savings'!B22</f>
        <v>15</v>
      </c>
      <c r="DR17" t="str">
        <f>'Planned Savings'!C22</f>
        <v>Empty</v>
      </c>
      <c r="DS17">
        <f>'Planned Savings'!D22</f>
        <v>0</v>
      </c>
      <c r="DT17">
        <f>'Planned Savings'!E22</f>
        <v>0</v>
      </c>
      <c r="DU17">
        <f>'Planned Savings'!F22</f>
        <v>0</v>
      </c>
      <c r="DV17">
        <f>'Planned Savings'!H22</f>
        <v>0</v>
      </c>
      <c r="DW17">
        <f>'Planned Savings'!I22</f>
        <v>0</v>
      </c>
      <c r="DX17">
        <f>'Planned Savings'!J22</f>
        <v>0</v>
      </c>
      <c r="DY17" t="str">
        <f>'Planned Savings'!L22</f>
        <v/>
      </c>
      <c r="DZ17">
        <f>'Planned Savings'!N22</f>
        <v>0</v>
      </c>
      <c r="EA17" t="str">
        <f>'Planned Savings'!O22</f>
        <v/>
      </c>
      <c r="EB17" t="str">
        <f>'Planned Savings'!P22</f>
        <v/>
      </c>
      <c r="EC17">
        <f>'Planned Savings'!R22</f>
        <v>0</v>
      </c>
      <c r="ED17">
        <f>'Planned Savings'!T22</f>
        <v>0</v>
      </c>
      <c r="EE17">
        <f>'Planned Savings'!U22</f>
        <v>0</v>
      </c>
      <c r="EF17">
        <f>'Planned Savings'!V22</f>
        <v>0</v>
      </c>
      <c r="EG17">
        <f>'Planned Savings - No IE'!B22</f>
        <v>15</v>
      </c>
      <c r="EH17" t="str">
        <f>'Planned Savings - No IE'!C22</f>
        <v>Empty</v>
      </c>
      <c r="EI17">
        <f>'Planned Savings - No IE'!D22</f>
        <v>0</v>
      </c>
      <c r="EJ17">
        <f>'Planned Savings - No IE'!E22</f>
        <v>0</v>
      </c>
      <c r="EK17">
        <f>'Planned Savings - No IE'!F22</f>
        <v>0</v>
      </c>
      <c r="EL17" t="str">
        <f>'Planned Savings - No IE'!H22</f>
        <v/>
      </c>
      <c r="EM17">
        <f>'Planned Savings - No IE'!J22</f>
        <v>0</v>
      </c>
      <c r="EN17">
        <f>'Planned Savings - No IE'!K22</f>
        <v>0</v>
      </c>
      <c r="EO17">
        <f>'Planned Savings - No IE'!L22</f>
        <v>0</v>
      </c>
      <c r="EP17">
        <f>'Planned Savings - No IE'!N22</f>
        <v>0</v>
      </c>
      <c r="EQ17">
        <f>'Planned Savings - No IE'!P22</f>
        <v>0</v>
      </c>
      <c r="ER17">
        <f>'Planned Savings - No IE'!Q22</f>
        <v>0</v>
      </c>
      <c r="ES17">
        <f>'Planned Savings - No IE'!R22</f>
        <v>0</v>
      </c>
      <c r="ET17">
        <f>'Planned Savings - No NTG'!B22</f>
        <v>15</v>
      </c>
      <c r="EU17" t="str">
        <f>'Planned Savings - No NTG'!C22</f>
        <v>Empty</v>
      </c>
      <c r="EV17">
        <f>'Planned Savings - No NTG'!D22</f>
        <v>0</v>
      </c>
      <c r="EW17">
        <f>'Planned Savings - No NTG'!E22</f>
        <v>0</v>
      </c>
      <c r="EX17">
        <f>'Planned Savings - No NTG'!F22</f>
        <v>0</v>
      </c>
      <c r="EY17">
        <f>'Planned Savings - No NTG'!H22</f>
        <v>0</v>
      </c>
      <c r="EZ17">
        <f>'Planned Savings - No NTG'!I22</f>
        <v>0</v>
      </c>
      <c r="FA17">
        <f>'Planned Savings - No NTG'!J22</f>
        <v>0</v>
      </c>
      <c r="FB17">
        <f>'Planned Savings - No NTG'!L22</f>
        <v>0</v>
      </c>
      <c r="FC17">
        <f>'Planned Savings - No NTG'!N22</f>
        <v>0</v>
      </c>
      <c r="FD17">
        <f>'Planned Savings - No NTG'!O22</f>
        <v>0</v>
      </c>
      <c r="FE17">
        <f>'Planned Savings - No NTG'!P22</f>
        <v>0</v>
      </c>
      <c r="FF17">
        <f>'Planned Savings - No IE No NTG'!B22</f>
        <v>15</v>
      </c>
      <c r="FG17" t="str">
        <f>'Planned Savings - No IE No NTG'!C22</f>
        <v>Empty</v>
      </c>
      <c r="FH17">
        <f>'Planned Savings - No IE No NTG'!D22</f>
        <v>0</v>
      </c>
      <c r="FI17">
        <f>'Planned Savings - No IE No NTG'!E22</f>
        <v>0</v>
      </c>
      <c r="FJ17">
        <f>'Planned Savings - No IE No NTG'!F22</f>
        <v>0</v>
      </c>
      <c r="FK17">
        <f>'Planned Savings - No IE No NTG'!H22</f>
        <v>0</v>
      </c>
      <c r="FL17">
        <f>'Planned Savings - No IE No NTG'!J22</f>
        <v>0</v>
      </c>
      <c r="FM17">
        <f>'Planned Savings - No IE No NTG'!K22</f>
        <v>0</v>
      </c>
      <c r="FN17">
        <f>'Planned Savings - No IE No NTG'!L22</f>
        <v>0</v>
      </c>
      <c r="FO17">
        <f>'Rec2'!D20</f>
        <v>15</v>
      </c>
      <c r="FP17" t="str">
        <f>'Rec2'!E20</f>
        <v>Empty</v>
      </c>
      <c r="FQ17">
        <f>'Rec2'!F20</f>
        <v>0</v>
      </c>
      <c r="FR17">
        <f>'Rec2'!G20</f>
        <v>0</v>
      </c>
      <c r="FS17">
        <f>'Rec2'!H20</f>
        <v>0</v>
      </c>
      <c r="FT17" t="str">
        <f>'Rec2'!I20</f>
        <v>-</v>
      </c>
      <c r="FU17">
        <f>'Rec2'!J20</f>
        <v>0</v>
      </c>
      <c r="FV17">
        <f>'Rec2'!K20</f>
        <v>0</v>
      </c>
      <c r="FW17">
        <f>'Rec2'!L20</f>
        <v>0</v>
      </c>
      <c r="FX17" t="str">
        <f>'Rec2'!M20</f>
        <v>-</v>
      </c>
      <c r="FY17">
        <f>'Rec2'!N20</f>
        <v>0</v>
      </c>
      <c r="FZ17">
        <f>'Rec2'!O20</f>
        <v>0</v>
      </c>
      <c r="GA17">
        <f>'Rec2'!P20</f>
        <v>0</v>
      </c>
      <c r="GB17" t="str">
        <f>'Rec2'!Q20</f>
        <v>-</v>
      </c>
      <c r="GC17">
        <f>'Rec2'!R20</f>
        <v>0</v>
      </c>
      <c r="GD17">
        <f>'Rec2'!S20</f>
        <v>0</v>
      </c>
      <c r="GE17">
        <f>'Rec2'!T20</f>
        <v>0</v>
      </c>
      <c r="GF17" t="str">
        <f>'Rec2'!U20</f>
        <v>-</v>
      </c>
      <c r="GG17">
        <f>'Rec2'!V20</f>
        <v>0</v>
      </c>
      <c r="GI17">
        <f>'Planned NTG'!B20</f>
        <v>15</v>
      </c>
      <c r="GJ17" t="str">
        <f>'Planned NTG'!C20</f>
        <v>Empty</v>
      </c>
      <c r="GK17">
        <f>'Planned NTG'!D20</f>
        <v>0</v>
      </c>
      <c r="GL17">
        <f>'Planned NTG'!F20</f>
        <v>0</v>
      </c>
      <c r="GM17" t="str">
        <f>'Planned NTG'!H20</f>
        <v/>
      </c>
      <c r="GN17">
        <f>'Planned NTG'!J20</f>
        <v>0</v>
      </c>
      <c r="GO17">
        <f>'Planned NTG'!K20</f>
        <v>0</v>
      </c>
      <c r="GQ17">
        <f>'Actual Expenses'!B19</f>
        <v>0</v>
      </c>
      <c r="GR17" t="str">
        <f>'Actual Expenses'!C19</f>
        <v>Implementer</v>
      </c>
      <c r="GS17">
        <f>'Actual Expenses'!D19</f>
        <v>0</v>
      </c>
      <c r="GT17">
        <f>'Actual Expenses'!E19</f>
        <v>0</v>
      </c>
      <c r="GU17">
        <f>'Actual Expenses'!F19</f>
        <v>0</v>
      </c>
      <c r="GV17">
        <f>'Actual Expenses'!G19</f>
        <v>0</v>
      </c>
      <c r="GW17">
        <f>'Actual Expenses'!H19</f>
        <v>0</v>
      </c>
      <c r="GX17">
        <f>'Actual Expenses'!I19</f>
        <v>0</v>
      </c>
      <c r="GY17">
        <f>'Actual Expenses'!J19</f>
        <v>0</v>
      </c>
      <c r="GZ17">
        <f>'Actual Expenses'!K19</f>
        <v>0</v>
      </c>
      <c r="HA17">
        <f>'Actual Expenses'!L19</f>
        <v>0</v>
      </c>
      <c r="HB17">
        <f>'Actual Expenses'!M19</f>
        <v>0</v>
      </c>
      <c r="HC17">
        <f>'Actual Expenses'!N19</f>
        <v>0</v>
      </c>
      <c r="HD17">
        <f>'Actual Expenses'!O19</f>
        <v>0</v>
      </c>
      <c r="HE17">
        <f>'Actual Expenses'!P19</f>
        <v>0</v>
      </c>
      <c r="HF17">
        <f>'Actual Expenses'!Q19</f>
        <v>0</v>
      </c>
      <c r="HG17">
        <f>'Actual Expenses'!R19</f>
        <v>0</v>
      </c>
      <c r="HH17">
        <f>'Actual Expenses'!S19</f>
        <v>0</v>
      </c>
      <c r="HI17">
        <f>'Actual Expenses'!T19</f>
        <v>0</v>
      </c>
      <c r="HJ17">
        <f>'Actual Expenses'!U19</f>
        <v>0</v>
      </c>
      <c r="HK17">
        <f>'Actual Expenses'!V19</f>
        <v>0</v>
      </c>
      <c r="HL17">
        <f>'Actual Expenses'!W19</f>
        <v>0</v>
      </c>
      <c r="HM17">
        <f>'Actual Expenses'!X19</f>
        <v>0</v>
      </c>
      <c r="HN17">
        <f>'Rec3'!C18</f>
        <v>15</v>
      </c>
      <c r="HO17" t="str">
        <f>'Rec3'!D18</f>
        <v>Empty</v>
      </c>
      <c r="HP17">
        <f ca="1">'Rec3'!E18</f>
        <v>0</v>
      </c>
      <c r="HQ17">
        <f>'Rec3'!F18</f>
        <v>0</v>
      </c>
      <c r="HR17">
        <f ca="1">'Rec3'!G18</f>
        <v>0</v>
      </c>
      <c r="HS17">
        <f>'Rec3'!H18</f>
        <v>0</v>
      </c>
      <c r="HT17">
        <f>'Claimed Savings'!B22</f>
        <v>15</v>
      </c>
      <c r="HU17" t="str">
        <f>'Claimed Savings'!C22</f>
        <v>Empty</v>
      </c>
      <c r="HV17">
        <f>'Claimed Savings'!D22</f>
        <v>0</v>
      </c>
      <c r="HW17">
        <f>'Claimed Savings'!E22</f>
        <v>0</v>
      </c>
      <c r="HX17">
        <f>'Claimed Savings'!F22</f>
        <v>0</v>
      </c>
      <c r="HY17">
        <f>'Claimed Savings'!H22</f>
        <v>0</v>
      </c>
      <c r="HZ17">
        <f>'Claimed Savings'!I22</f>
        <v>0</v>
      </c>
      <c r="IA17">
        <f>'Claimed Savings'!J22</f>
        <v>0</v>
      </c>
      <c r="IB17">
        <f>'Claimed Savings'!L22</f>
        <v>0</v>
      </c>
      <c r="IC17">
        <f>'Claimed Savings'!N22</f>
        <v>0</v>
      </c>
      <c r="ID17" t="str">
        <f>'Claimed Savings'!O22</f>
        <v/>
      </c>
      <c r="IE17" t="str">
        <f>'Claimed Savings'!P22</f>
        <v/>
      </c>
      <c r="IF17">
        <f>'Claimed Savings'!R22</f>
        <v>0</v>
      </c>
      <c r="IG17">
        <f>'Claimed Savings'!T22</f>
        <v>0</v>
      </c>
      <c r="IH17">
        <f>'Claimed Savings'!U22</f>
        <v>0</v>
      </c>
      <c r="II17">
        <f>'Claimed Savings'!V22</f>
        <v>0</v>
      </c>
      <c r="IJ17">
        <f>'Claimed Savings - No IE'!B22</f>
        <v>15</v>
      </c>
      <c r="IK17" t="str">
        <f>'Claimed Savings - No IE'!C22</f>
        <v>Empty</v>
      </c>
      <c r="IL17">
        <f>'Claimed Savings - No IE'!D22</f>
        <v>0</v>
      </c>
      <c r="IM17">
        <f>'Claimed Savings - No IE'!E22</f>
        <v>0</v>
      </c>
      <c r="IN17">
        <f>'Claimed Savings - No IE'!F22</f>
        <v>0</v>
      </c>
      <c r="IO17">
        <f>'Claimed Savings - No IE'!H22</f>
        <v>0</v>
      </c>
      <c r="IP17">
        <f>'Claimed Savings - No IE'!J22</f>
        <v>0</v>
      </c>
      <c r="IQ17">
        <f>'Claimed Savings - No IE'!K22</f>
        <v>0</v>
      </c>
      <c r="IR17">
        <f>'Claimed Savings - No IE'!L22</f>
        <v>0</v>
      </c>
      <c r="IS17">
        <f>'Claimed Savings - No IE'!N22</f>
        <v>0</v>
      </c>
      <c r="IT17">
        <f>'Claimed Savings - No IE'!P22</f>
        <v>0</v>
      </c>
      <c r="IU17">
        <f>'Claimed Savings - No IE'!Q22</f>
        <v>0</v>
      </c>
      <c r="IV17">
        <f>'Claimed Savings - No IE'!R22</f>
        <v>0</v>
      </c>
      <c r="IW17">
        <f>'Claimed Savings - No NTG'!B22</f>
        <v>15</v>
      </c>
      <c r="IX17" t="str">
        <f>'Claimed Savings - No NTG'!C22</f>
        <v>Empty</v>
      </c>
      <c r="IY17">
        <f>'Claimed Savings - No NTG'!D22</f>
        <v>0</v>
      </c>
      <c r="IZ17">
        <f>'Claimed Savings - No NTG'!E22</f>
        <v>0</v>
      </c>
      <c r="JA17">
        <f>'Claimed Savings - No NTG'!F22</f>
        <v>0</v>
      </c>
      <c r="JB17">
        <f>'Claimed Savings - No NTG'!H22</f>
        <v>0</v>
      </c>
      <c r="JC17">
        <f>'Claimed Savings - No NTG'!I22</f>
        <v>0</v>
      </c>
      <c r="JD17">
        <f>'Claimed Savings - No NTG'!J22</f>
        <v>0</v>
      </c>
      <c r="JE17">
        <f>'Claimed Savings - No NTG'!L22</f>
        <v>0</v>
      </c>
      <c r="JF17">
        <f>'Claimed Savings - No NTG'!N22</f>
        <v>0</v>
      </c>
      <c r="JG17">
        <f>'Claimed Savings - No NTG'!O22</f>
        <v>0</v>
      </c>
      <c r="JH17">
        <f>'Claimed Savings - No NTG'!P22</f>
        <v>0</v>
      </c>
      <c r="JI17">
        <f>'Claimed Savings - No IE No NTG'!B22</f>
        <v>15</v>
      </c>
      <c r="JJ17" t="str">
        <f>'Claimed Savings - No IE No NTG'!C22</f>
        <v>Empty</v>
      </c>
      <c r="JK17">
        <f>'Claimed Savings - No IE No NTG'!D22</f>
        <v>6</v>
      </c>
      <c r="JL17">
        <f>'Claimed Savings - No IE No NTG'!E22</f>
        <v>0</v>
      </c>
      <c r="JM17">
        <f>'Claimed Savings - No IE No NTG'!F22</f>
        <v>0</v>
      </c>
      <c r="JN17">
        <f>'Claimed Savings - No IE No NTG'!H22</f>
        <v>0</v>
      </c>
      <c r="JO17">
        <f>'Claimed Savings - No IE No NTG'!J22</f>
        <v>0</v>
      </c>
      <c r="JP17">
        <f>'Claimed Savings - No IE No NTG'!K22</f>
        <v>0</v>
      </c>
      <c r="JQ17">
        <f>'Claimed Savings - No IE No NTG'!L22</f>
        <v>0</v>
      </c>
      <c r="JS17">
        <f>'Claimed NTG'!C20</f>
        <v>15</v>
      </c>
      <c r="JT17" t="str">
        <f>'Claimed NTG'!D20</f>
        <v>Empty</v>
      </c>
      <c r="JU17">
        <f>'Claimed NTG'!E20</f>
        <v>0</v>
      </c>
      <c r="JV17">
        <f>'Claimed NTG'!G20</f>
        <v>0</v>
      </c>
      <c r="JW17" t="str">
        <f>'Claimed NTG'!I20</f>
        <v/>
      </c>
      <c r="JX17">
        <f>'Claimed NTG'!K20</f>
        <v>0</v>
      </c>
      <c r="JY17">
        <f>'Claimed NTG'!L20</f>
        <v>0</v>
      </c>
      <c r="JZ17">
        <f>'Claimed NTG'!M20</f>
        <v>0</v>
      </c>
      <c r="KC17">
        <f>'Evaluated Savings'!B22</f>
        <v>15</v>
      </c>
      <c r="KD17" t="str">
        <f>'Evaluated Savings'!C22</f>
        <v>Empty</v>
      </c>
      <c r="KE17">
        <f>'Evaluated Savings'!D22</f>
        <v>0</v>
      </c>
      <c r="KF17">
        <f>'Evaluated Savings'!E22</f>
        <v>0</v>
      </c>
      <c r="KG17">
        <f>'Evaluated Savings'!F22</f>
        <v>0</v>
      </c>
      <c r="KH17">
        <f>'Evaluated Savings'!H22</f>
        <v>0</v>
      </c>
      <c r="KI17">
        <f>'Evaluated Savings'!I22</f>
        <v>0</v>
      </c>
      <c r="KJ17">
        <f>'Evaluated Savings'!J22</f>
        <v>0</v>
      </c>
      <c r="KK17" t="str">
        <f>'Evaluated Savings'!L22</f>
        <v/>
      </c>
      <c r="KL17">
        <f>'Evaluated Savings'!N22</f>
        <v>0</v>
      </c>
      <c r="KM17" t="str">
        <f>'Evaluated Savings'!O22</f>
        <v/>
      </c>
      <c r="KN17" t="str">
        <f>'Evaluated Savings'!P22</f>
        <v/>
      </c>
      <c r="KO17">
        <f>'Evaluated Savings'!R22</f>
        <v>0</v>
      </c>
      <c r="KP17">
        <f>'Evaluated Savings'!T22</f>
        <v>0</v>
      </c>
      <c r="KQ17">
        <f>'Evaluated Savings'!U22</f>
        <v>0</v>
      </c>
      <c r="KR17">
        <f>'Evaluated Savings'!V22</f>
        <v>0</v>
      </c>
      <c r="KT17">
        <f>'Evaluated Savings - No IE'!B22</f>
        <v>15</v>
      </c>
      <c r="KU17" t="str">
        <f>'Evaluated Savings - No IE'!C22</f>
        <v>Empty</v>
      </c>
      <c r="KV17">
        <f>'Evaluated Savings - No IE'!D22</f>
        <v>0</v>
      </c>
      <c r="KW17">
        <f>'Evaluated Savings - No IE'!E22</f>
        <v>0</v>
      </c>
      <c r="KX17">
        <f>'Evaluated Savings - No IE'!F22</f>
        <v>0</v>
      </c>
      <c r="KY17" t="str">
        <f>'Evaluated Savings - No IE'!H22</f>
        <v/>
      </c>
      <c r="KZ17">
        <f>'Evaluated Savings - No IE'!J22</f>
        <v>0</v>
      </c>
      <c r="LA17">
        <f>'Evaluated Savings - No IE'!K22</f>
        <v>0</v>
      </c>
      <c r="LB17">
        <f>'Evaluated Savings - No IE'!L22</f>
        <v>0</v>
      </c>
      <c r="LC17">
        <f>'Evaluated Savings - No IE'!N22</f>
        <v>0</v>
      </c>
      <c r="LD17">
        <f>'Evaluated Savings - No IE'!P22</f>
        <v>0</v>
      </c>
      <c r="LE17">
        <f>'Evaluated Savings - No IE'!Q22</f>
        <v>0</v>
      </c>
      <c r="LF17">
        <f>'Evaluated Savings - No IE'!R22</f>
        <v>0</v>
      </c>
      <c r="LH17">
        <f>'Evaluated Savings - No NTG'!B21</f>
        <v>15</v>
      </c>
      <c r="LI17" t="str">
        <f>'Evaluated Savings - No NTG'!C21</f>
        <v>Empty</v>
      </c>
      <c r="LJ17">
        <f>'Evaluated Savings - No NTG'!D21</f>
        <v>0</v>
      </c>
      <c r="LK17">
        <f>'Evaluated Savings - No NTG'!E21</f>
        <v>0</v>
      </c>
      <c r="LL17">
        <f>'Evaluated Savings - No NTG'!F21</f>
        <v>0</v>
      </c>
      <c r="LM17">
        <f>'Evaluated Savings - No NTG'!H21</f>
        <v>0</v>
      </c>
      <c r="LN17">
        <f>'Evaluated Savings - No NTG'!I21</f>
        <v>0</v>
      </c>
      <c r="LO17">
        <f>'Evaluated Savings - No NTG'!J21</f>
        <v>0</v>
      </c>
      <c r="LP17">
        <f>'Evaluated Savings - No NTG'!L21</f>
        <v>0</v>
      </c>
      <c r="LQ17">
        <f>'Evaluated Savings - No NTG'!N21</f>
        <v>0</v>
      </c>
      <c r="LR17">
        <f>'Evaluated Savings - No NTG'!O21</f>
        <v>0</v>
      </c>
      <c r="LS17">
        <f>'Evaluated Savings - No NTG'!P21</f>
        <v>0</v>
      </c>
      <c r="LU17">
        <f>'Evaluated Savings No IE No NTG'!B22</f>
        <v>15</v>
      </c>
      <c r="LV17" t="str">
        <f>'Evaluated Savings No IE No NTG'!C22</f>
        <v>Empty</v>
      </c>
      <c r="LW17">
        <f>'Evaluated Savings No IE No NTG'!D22</f>
        <v>0</v>
      </c>
      <c r="LX17">
        <f>'Evaluated Savings No IE No NTG'!E22</f>
        <v>0</v>
      </c>
      <c r="LY17">
        <f>'Evaluated Savings No IE No NTG'!F22</f>
        <v>0</v>
      </c>
      <c r="LZ17">
        <f>'Evaluated Savings No IE No NTG'!H22</f>
        <v>0</v>
      </c>
      <c r="MA17">
        <f>'Evaluated Savings No IE No NTG'!J22</f>
        <v>0</v>
      </c>
      <c r="MB17">
        <f>'Evaluated Savings No IE No NTG'!K22</f>
        <v>0</v>
      </c>
      <c r="MC17">
        <f>'Evaluated Savings No IE No NTG'!L22</f>
        <v>0</v>
      </c>
      <c r="MF17">
        <f>'Evaluated NTG'!B20</f>
        <v>15</v>
      </c>
      <c r="MG17" t="str">
        <f>'Evaluated NTG'!C20</f>
        <v>Empty</v>
      </c>
      <c r="MH17">
        <f>'Evaluated NTG'!E20</f>
        <v>0</v>
      </c>
      <c r="MI17">
        <f>'Evaluated NTG'!G20</f>
        <v>0</v>
      </c>
      <c r="MJ17" t="str">
        <f>'Evaluated NTG'!I20</f>
        <v/>
      </c>
      <c r="MK17">
        <f>'Evaluated NTG'!K20</f>
        <v>0</v>
      </c>
      <c r="ML17">
        <f>'Evaluated NTG'!L20</f>
        <v>0</v>
      </c>
      <c r="MM17">
        <f>'Evaluated NTG'!M20</f>
        <v>0</v>
      </c>
      <c r="MP17">
        <f>'Program All'!B21</f>
        <v>15</v>
      </c>
      <c r="MQ17" t="str">
        <f>'Program All'!C21</f>
        <v>Empty</v>
      </c>
      <c r="MR17">
        <f>'Program All'!D21</f>
        <v>0</v>
      </c>
      <c r="MS17">
        <f>'Program All'!E21</f>
        <v>0</v>
      </c>
      <c r="MT17">
        <f>'Program All'!F21</f>
        <v>0</v>
      </c>
      <c r="MU17" t="str">
        <f>'Program All'!G21</f>
        <v/>
      </c>
      <c r="MV17">
        <f>'Program All'!H21</f>
        <v>0</v>
      </c>
      <c r="MW17">
        <f>'Program All'!I21</f>
        <v>0</v>
      </c>
      <c r="MX17">
        <f>'Program All'!J21</f>
        <v>0</v>
      </c>
      <c r="MY17">
        <f>'Program All'!K21</f>
        <v>0</v>
      </c>
      <c r="MZ17" t="str">
        <f>'Program All'!L21</f>
        <v/>
      </c>
      <c r="NA17">
        <f>'Program All'!M21</f>
        <v>0</v>
      </c>
      <c r="NB17">
        <f>'Program All'!N21</f>
        <v>0</v>
      </c>
      <c r="NC17">
        <f>'Program All'!O21</f>
        <v>0</v>
      </c>
      <c r="ND17">
        <f>'Program All'!P21</f>
        <v>0</v>
      </c>
      <c r="NE17" t="str">
        <f>'Program All'!Q21</f>
        <v/>
      </c>
      <c r="NF17">
        <f>'Program All'!R21</f>
        <v>0</v>
      </c>
      <c r="NG17">
        <f>'Program All'!S21</f>
        <v>0</v>
      </c>
      <c r="NH17">
        <f>'Program All'!T21</f>
        <v>0</v>
      </c>
      <c r="NI17">
        <f>'Program All'!U21</f>
        <v>0</v>
      </c>
      <c r="NJ17" t="str">
        <f>'Program All'!V21</f>
        <v/>
      </c>
      <c r="NK17">
        <f>'Program All'!W21</f>
        <v>0</v>
      </c>
      <c r="NL17">
        <f>'Program TRC'!B21</f>
        <v>15</v>
      </c>
      <c r="NM17" t="str">
        <f>'Program TRC'!C21</f>
        <v>Empty</v>
      </c>
      <c r="NN17">
        <f>'Program TRC'!D21</f>
        <v>0</v>
      </c>
      <c r="NO17">
        <f>'Program TRC'!E21</f>
        <v>0</v>
      </c>
      <c r="NP17">
        <f>'Program TRC'!F21</f>
        <v>0</v>
      </c>
      <c r="NQ17" t="str">
        <f>'Program TRC'!G21</f>
        <v/>
      </c>
      <c r="NR17">
        <f>'Program TRC'!H21</f>
        <v>0</v>
      </c>
      <c r="NS17">
        <f>'Program PAC'!B21</f>
        <v>15</v>
      </c>
      <c r="NT17" t="str">
        <f>'Program PAC'!C21</f>
        <v>Empty</v>
      </c>
      <c r="NU17">
        <f>'Program PAC'!D21</f>
        <v>0</v>
      </c>
      <c r="NV17">
        <f>'Program PAC'!E21</f>
        <v>0</v>
      </c>
      <c r="NW17">
        <f>'Program PAC'!F21</f>
        <v>0</v>
      </c>
      <c r="NX17" t="str">
        <f>'Program PAC'!G21</f>
        <v/>
      </c>
      <c r="NY17">
        <f>'Program PAC'!H21</f>
        <v>0</v>
      </c>
      <c r="NZ17">
        <f>'Program SCT'!B21</f>
        <v>15</v>
      </c>
      <c r="OA17" t="str">
        <f>'Program SCT'!C21</f>
        <v>Empty</v>
      </c>
      <c r="OB17">
        <f>'Program SCT'!D21</f>
        <v>0</v>
      </c>
      <c r="OC17">
        <f>'Program SCT'!E21</f>
        <v>0</v>
      </c>
      <c r="OD17">
        <f>'Program SCT'!F21</f>
        <v>0</v>
      </c>
      <c r="OE17" t="str">
        <f>'Program SCT'!G21</f>
        <v/>
      </c>
      <c r="OF17">
        <f>'Program SCT'!H21</f>
        <v>0</v>
      </c>
      <c r="OG17">
        <f>'Program RIM'!B21</f>
        <v>15</v>
      </c>
      <c r="OH17" t="str">
        <f>'Program RIM'!C21</f>
        <v>Empty</v>
      </c>
      <c r="OI17">
        <f>'Program RIM'!D21</f>
        <v>0</v>
      </c>
      <c r="OJ17">
        <f>'Program RIM'!E21</f>
        <v>0</v>
      </c>
      <c r="OK17">
        <f>'Program RIM'!F21</f>
        <v>0</v>
      </c>
      <c r="OL17" t="str">
        <f>'Program RIM'!G21</f>
        <v/>
      </c>
      <c r="OM17">
        <f>'Program RIM'!H21</f>
        <v>0</v>
      </c>
      <c r="ON17">
        <f>'Program TRC PAC'!B21</f>
        <v>15</v>
      </c>
      <c r="OO17" t="str">
        <f>'Program TRC PAC'!C21</f>
        <v>Empty</v>
      </c>
      <c r="OP17">
        <f>'Program TRC PAC'!D21</f>
        <v>0</v>
      </c>
      <c r="OQ17">
        <f>'Program TRC PAC'!E21</f>
        <v>0</v>
      </c>
      <c r="OR17">
        <f>'Program TRC PAC'!F21</f>
        <v>0</v>
      </c>
      <c r="OS17" t="str">
        <f>'Program TRC PAC'!G21</f>
        <v/>
      </c>
      <c r="OT17">
        <f>'Program TRC PAC'!H21</f>
        <v>0</v>
      </c>
      <c r="OU17">
        <f>'Program TRC PAC'!I21</f>
        <v>0</v>
      </c>
      <c r="OV17">
        <f>'Program TRC PAC'!J21</f>
        <v>0</v>
      </c>
      <c r="OW17">
        <f>'Program TRC PAC'!K21</f>
        <v>0</v>
      </c>
      <c r="OX17" t="str">
        <f>'Program TRC PAC'!L21</f>
        <v/>
      </c>
      <c r="OY17">
        <f>'Program TRC PAC'!M21</f>
        <v>0</v>
      </c>
      <c r="OZ17">
        <f>'Program TRC SCT'!B21</f>
        <v>15</v>
      </c>
      <c r="PA17" t="str">
        <f>'Program TRC SCT'!C21</f>
        <v>Empty</v>
      </c>
      <c r="PB17">
        <f>'Program TRC SCT'!D21</f>
        <v>0</v>
      </c>
      <c r="PC17">
        <f>'Program TRC SCT'!E21</f>
        <v>0</v>
      </c>
      <c r="PD17">
        <f>'Program TRC SCT'!F21</f>
        <v>0</v>
      </c>
      <c r="PE17" t="str">
        <f>'Program TRC SCT'!G21</f>
        <v/>
      </c>
      <c r="PF17">
        <f>'Program TRC SCT'!H21</f>
        <v>0</v>
      </c>
      <c r="PG17">
        <f>'Program TRC SCT'!I21</f>
        <v>0</v>
      </c>
      <c r="PH17">
        <f>'Program TRC SCT'!J21</f>
        <v>0</v>
      </c>
      <c r="PI17">
        <f>'Program TRC SCT'!K21</f>
        <v>0</v>
      </c>
      <c r="PJ17" t="str">
        <f>'Program TRC SCT'!L21</f>
        <v/>
      </c>
      <c r="PK17">
        <f>'Program TRC SCT'!M21</f>
        <v>0</v>
      </c>
      <c r="PL17">
        <f>'Program TRC RIM'!B21</f>
        <v>15</v>
      </c>
      <c r="PM17" t="str">
        <f>'Program TRC RIM'!C21</f>
        <v>Empty</v>
      </c>
      <c r="PN17">
        <f>'Program TRC RIM'!D21</f>
        <v>0</v>
      </c>
      <c r="PO17">
        <f>'Program TRC RIM'!E21</f>
        <v>0</v>
      </c>
      <c r="PP17">
        <f>'Program TRC RIM'!F21</f>
        <v>0</v>
      </c>
      <c r="PQ17" t="str">
        <f>'Program TRC RIM'!G21</f>
        <v/>
      </c>
      <c r="PR17">
        <f>'Program TRC RIM'!H21</f>
        <v>0</v>
      </c>
      <c r="PS17">
        <f>'Program TRC RIM'!I21</f>
        <v>0</v>
      </c>
      <c r="PT17">
        <f>'Program TRC RIM'!J21</f>
        <v>0</v>
      </c>
      <c r="PU17">
        <f>'Program TRC RIM'!K21</f>
        <v>0</v>
      </c>
      <c r="PV17" t="str">
        <f>'Program TRC RIM'!L21</f>
        <v/>
      </c>
      <c r="PW17">
        <f>'Program TRC RIM'!M21</f>
        <v>0</v>
      </c>
      <c r="PX17">
        <f>'Program PAC SCT'!B21</f>
        <v>15</v>
      </c>
      <c r="PY17" t="str">
        <f>'Program PAC SCT'!C21</f>
        <v>Empty</v>
      </c>
      <c r="PZ17">
        <f>'Program PAC SCT'!D21</f>
        <v>0</v>
      </c>
      <c r="QA17">
        <f>'Program PAC SCT'!E21</f>
        <v>0</v>
      </c>
      <c r="QB17">
        <f>'Program PAC SCT'!F21</f>
        <v>0</v>
      </c>
      <c r="QC17" t="str">
        <f>'Program PAC SCT'!G21</f>
        <v/>
      </c>
      <c r="QD17">
        <f>'Program PAC SCT'!H21</f>
        <v>0</v>
      </c>
      <c r="QE17">
        <f>'Program PAC SCT'!I21</f>
        <v>0</v>
      </c>
      <c r="QF17">
        <f>'Program PAC SCT'!J21</f>
        <v>0</v>
      </c>
      <c r="QG17">
        <f>'Program PAC SCT'!K21</f>
        <v>0</v>
      </c>
      <c r="QH17" t="str">
        <f>'Program PAC SCT'!L21</f>
        <v/>
      </c>
      <c r="QI17">
        <f>'Program PAC SCT'!M21</f>
        <v>0</v>
      </c>
      <c r="QJ17">
        <f>'Program PAC RIM'!B21</f>
        <v>15</v>
      </c>
      <c r="QK17" t="str">
        <f>'Program PAC RIM'!C21</f>
        <v>Empty</v>
      </c>
      <c r="QL17">
        <f>'Program PAC RIM'!D21</f>
        <v>0</v>
      </c>
      <c r="QM17">
        <f>'Program PAC RIM'!E21</f>
        <v>0</v>
      </c>
      <c r="QN17">
        <f>'Program PAC RIM'!F21</f>
        <v>0</v>
      </c>
      <c r="QO17" t="str">
        <f>'Program PAC RIM'!G21</f>
        <v/>
      </c>
      <c r="QP17">
        <f>'Program PAC RIM'!H21</f>
        <v>0</v>
      </c>
      <c r="QQ17">
        <f>'Program PAC RIM'!I21</f>
        <v>0</v>
      </c>
      <c r="QR17">
        <f>'Program PAC RIM'!J21</f>
        <v>0</v>
      </c>
      <c r="QS17">
        <f>'Program PAC RIM'!K21</f>
        <v>0</v>
      </c>
      <c r="QT17" t="str">
        <f>'Program PAC RIM'!L21</f>
        <v/>
      </c>
      <c r="QU17">
        <f>'Program PAC RIM'!M21</f>
        <v>0</v>
      </c>
      <c r="QV17">
        <f>'Program SCT RIM'!B21</f>
        <v>15</v>
      </c>
      <c r="QW17" t="str">
        <f>'Program SCT RIM'!C21</f>
        <v>Empty</v>
      </c>
      <c r="QX17">
        <f>'Program SCT RIM'!D21</f>
        <v>0</v>
      </c>
      <c r="QY17">
        <f>'Program SCT RIM'!E21</f>
        <v>0</v>
      </c>
      <c r="QZ17">
        <f>'Program SCT RIM'!F21</f>
        <v>0</v>
      </c>
      <c r="RA17" t="str">
        <f>'Program SCT RIM'!G21</f>
        <v/>
      </c>
      <c r="RB17">
        <f>'Program SCT RIM'!H21</f>
        <v>0</v>
      </c>
      <c r="RC17">
        <f>'Program SCT RIM'!I21</f>
        <v>0</v>
      </c>
      <c r="RD17">
        <f>'Program SCT RIM'!J21</f>
        <v>0</v>
      </c>
      <c r="RE17">
        <f>'Program SCT RIM'!K21</f>
        <v>0</v>
      </c>
      <c r="RF17" t="str">
        <f>'Program SCT RIM'!L21</f>
        <v/>
      </c>
      <c r="RG17">
        <f>'Program SCT RIM'!M21</f>
        <v>0</v>
      </c>
      <c r="RH17">
        <f>'Program Other TRC'!B21</f>
        <v>15</v>
      </c>
      <c r="RI17" t="str">
        <f>'Program Other TRC'!C21</f>
        <v>Empty</v>
      </c>
      <c r="RJ17">
        <f>'Program Other TRC'!D21</f>
        <v>0</v>
      </c>
      <c r="RK17">
        <f>'Program Other TRC'!E21</f>
        <v>0</v>
      </c>
      <c r="RL17">
        <f>'Program Other TRC'!F21</f>
        <v>0</v>
      </c>
      <c r="RM17" t="str">
        <f>'Program Other TRC'!G21</f>
        <v/>
      </c>
      <c r="RN17">
        <f>'Program Other TRC'!H21</f>
        <v>0</v>
      </c>
      <c r="RO17">
        <f>'Program Other TRC'!I21</f>
        <v>0</v>
      </c>
      <c r="RP17">
        <f>'Program Other TRC'!J21</f>
        <v>0</v>
      </c>
      <c r="RQ17">
        <f>'Program Other TRC'!K21</f>
        <v>0</v>
      </c>
      <c r="RR17" t="str">
        <f>'Program Other TRC'!L21</f>
        <v/>
      </c>
      <c r="RS17">
        <f>'Program Other TRC'!M21</f>
        <v>0</v>
      </c>
      <c r="RT17">
        <f>'Program Other TRC'!N21</f>
        <v>0</v>
      </c>
      <c r="RU17">
        <f>'Program Other TRC'!O21</f>
        <v>0</v>
      </c>
      <c r="RV17">
        <f>'Program Other TRC'!P21</f>
        <v>0</v>
      </c>
      <c r="RW17" t="str">
        <f>'Program Other TRC'!Q21</f>
        <v/>
      </c>
      <c r="RX17">
        <f>'Program Other TRC'!R21</f>
        <v>0</v>
      </c>
      <c r="RY17">
        <f>'Program Other PAC'!B21</f>
        <v>15</v>
      </c>
      <c r="RZ17" t="str">
        <f>'Program Other PAC'!C21</f>
        <v>Empty</v>
      </c>
      <c r="SA17">
        <f>'Program Other PAC'!D21</f>
        <v>0</v>
      </c>
      <c r="SB17">
        <f>'Program Other PAC'!E21</f>
        <v>0</v>
      </c>
      <c r="SC17">
        <f>'Program Other PAC'!F21</f>
        <v>0</v>
      </c>
      <c r="SD17" t="str">
        <f>'Program Other PAC'!G21</f>
        <v/>
      </c>
      <c r="SE17">
        <f>'Program Other PAC'!H21</f>
        <v>0</v>
      </c>
      <c r="SF17">
        <f>'Program Other PAC'!I21</f>
        <v>0</v>
      </c>
      <c r="SG17">
        <f>'Program Other PAC'!J21</f>
        <v>0</v>
      </c>
      <c r="SH17">
        <f>'Program Other PAC'!K21</f>
        <v>0</v>
      </c>
      <c r="SI17" t="str">
        <f>'Program Other PAC'!L21</f>
        <v/>
      </c>
      <c r="SJ17">
        <f>'Program Other PAC'!M21</f>
        <v>0</v>
      </c>
      <c r="SK17">
        <f>'Program Other PAC'!N21</f>
        <v>0</v>
      </c>
      <c r="SL17">
        <f>'Program Other PAC'!O21</f>
        <v>0</v>
      </c>
      <c r="SM17">
        <f>'Program Other PAC'!P21</f>
        <v>0</v>
      </c>
      <c r="SN17" t="str">
        <f>'Program Other PAC'!Q21</f>
        <v/>
      </c>
      <c r="SO17">
        <f>'Program Other PAC'!R21</f>
        <v>0</v>
      </c>
      <c r="SP17">
        <f>'Program Other SCT'!B21</f>
        <v>15</v>
      </c>
      <c r="SQ17" t="str">
        <f>'Program Other SCT'!C21</f>
        <v>Empty</v>
      </c>
      <c r="SR17">
        <f>'Program Other SCT'!D21</f>
        <v>0</v>
      </c>
      <c r="SS17">
        <f>'Program Other SCT'!E21</f>
        <v>0</v>
      </c>
      <c r="ST17">
        <f>'Program Other SCT'!F21</f>
        <v>0</v>
      </c>
      <c r="SU17" t="str">
        <f>'Program Other SCT'!G21</f>
        <v/>
      </c>
      <c r="SV17">
        <f>'Program Other SCT'!H21</f>
        <v>0</v>
      </c>
      <c r="SW17">
        <f>'Program Other SCT'!I21</f>
        <v>0</v>
      </c>
      <c r="SX17">
        <f>'Program Other SCT'!J21</f>
        <v>0</v>
      </c>
      <c r="SY17">
        <f>'Program Other SCT'!K21</f>
        <v>0</v>
      </c>
      <c r="SZ17" t="str">
        <f>'Program Other SCT'!L21</f>
        <v/>
      </c>
      <c r="TA17">
        <f>'Program Other SCT'!M21</f>
        <v>0</v>
      </c>
      <c r="TB17">
        <f>'Program Other SCT'!N21</f>
        <v>0</v>
      </c>
      <c r="TC17">
        <f>'Program Other SCT'!O21</f>
        <v>0</v>
      </c>
      <c r="TD17">
        <f>'Program Other SCT'!P21</f>
        <v>0</v>
      </c>
      <c r="TE17" t="str">
        <f>'Program Other SCT'!Q21</f>
        <v/>
      </c>
      <c r="TF17">
        <f>'Program Other SCT'!R21</f>
        <v>0</v>
      </c>
      <c r="TG17">
        <f>'Program Other RIM'!B21</f>
        <v>15</v>
      </c>
      <c r="TH17" t="str">
        <f>'Program Other RIM'!C21</f>
        <v>Empty</v>
      </c>
      <c r="TI17">
        <f>'Program Other RIM'!D21</f>
        <v>0</v>
      </c>
      <c r="TJ17">
        <f>'Program Other RIM'!E21</f>
        <v>0</v>
      </c>
      <c r="TK17">
        <f>'Program Other RIM'!F21</f>
        <v>0</v>
      </c>
      <c r="TL17" t="str">
        <f>'Program Other RIM'!G21</f>
        <v/>
      </c>
      <c r="TM17">
        <f>'Program Other RIM'!H21</f>
        <v>0</v>
      </c>
      <c r="TN17">
        <f>'Program Other RIM'!I21</f>
        <v>0</v>
      </c>
      <c r="TO17">
        <f>'Program Other RIM'!J21</f>
        <v>0</v>
      </c>
      <c r="TP17">
        <f>'Program Other RIM'!K21</f>
        <v>0</v>
      </c>
      <c r="TQ17" t="str">
        <f>'Program Other RIM'!L21</f>
        <v/>
      </c>
      <c r="TR17">
        <f>'Program Other RIM'!M21</f>
        <v>0</v>
      </c>
      <c r="TS17">
        <f>'Program Other RIM'!N21</f>
        <v>0</v>
      </c>
      <c r="TT17">
        <f>'Program Other RIM'!O21</f>
        <v>0</v>
      </c>
      <c r="TU17">
        <f>'Program Other RIM'!P21</f>
        <v>0</v>
      </c>
      <c r="TV17" t="str">
        <f>'Program Other RIM'!Q21</f>
        <v/>
      </c>
      <c r="TW17">
        <f>'Program Other RIM'!R21</f>
        <v>0</v>
      </c>
      <c r="AAP17" t="str">
        <f>'Key Assumptions'!C33</f>
        <v>Monetization of emissions</v>
      </c>
      <c r="AAQ17">
        <f>'Key Assumptions'!D33</f>
        <v>0</v>
      </c>
      <c r="AAR17">
        <f>'Key Assumptions'!E33</f>
        <v>0</v>
      </c>
      <c r="AAS17">
        <f>'Key Assumptions'!F33</f>
        <v>0</v>
      </c>
    </row>
    <row r="18" spans="10:721" ht="15.6">
      <c r="J18" s="1083"/>
      <c r="K18" s="1084"/>
      <c r="L18" s="1083"/>
      <c r="M18" s="1080"/>
      <c r="N18" s="1076"/>
      <c r="P18" s="1051">
        <f>'Program Descriptions'!B20</f>
        <v>16</v>
      </c>
      <c r="Q18" s="1051" t="str">
        <f>'Program Descriptions'!C20</f>
        <v>Empty</v>
      </c>
      <c r="R18" s="1051">
        <f>'Program Descriptions'!D20</f>
        <v>0</v>
      </c>
      <c r="S18" s="1051">
        <f>'Program Descriptions'!E20</f>
        <v>0</v>
      </c>
      <c r="T18" s="1051">
        <f>'Program Descriptions'!F20</f>
        <v>0</v>
      </c>
      <c r="U18" s="1051">
        <f>'Program Descriptions'!G20</f>
        <v>0</v>
      </c>
      <c r="V18" s="1051" t="str">
        <f>'Program Descriptions'!H20</f>
        <v>-</v>
      </c>
      <c r="W18" s="1051">
        <f>'Program Descriptions'!I20</f>
        <v>0</v>
      </c>
      <c r="X18" s="1051">
        <f>'Program Narrative'!B20</f>
        <v>16</v>
      </c>
      <c r="Y18" s="1051" t="str">
        <f>'Program Narrative'!C20</f>
        <v>Empty</v>
      </c>
      <c r="Z18" s="1051" t="str">
        <f>'Program Narrative'!D20</f>
        <v>X</v>
      </c>
      <c r="AA18" s="1051">
        <f>'Program Narrative'!E20</f>
        <v>0</v>
      </c>
      <c r="AB18" s="1051">
        <f>'Prior Years'!B20</f>
        <v>16</v>
      </c>
      <c r="AC18" s="1051" t="str">
        <f>'Prior Years'!C20</f>
        <v>Empty</v>
      </c>
      <c r="AD18" s="1051">
        <f>'Prior Years'!D20</f>
        <v>0</v>
      </c>
      <c r="AE18" s="1051">
        <f>'Prior Years'!E20</f>
        <v>0</v>
      </c>
      <c r="AF18" s="1051">
        <f>'Prior Years'!F20</f>
        <v>0</v>
      </c>
      <c r="AG18" s="1051">
        <f>'Prior Years'!G20</f>
        <v>0</v>
      </c>
      <c r="AH18" s="1051">
        <f>'Prior Years'!H20</f>
        <v>0</v>
      </c>
      <c r="AI18" s="1051">
        <f>'Prior Years'!B55</f>
        <v>16</v>
      </c>
      <c r="AJ18" s="1051" t="str">
        <f>'Prior Years'!C55</f>
        <v>Empty</v>
      </c>
      <c r="AK18" s="1051">
        <f>'Prior Years'!D55</f>
        <v>0</v>
      </c>
      <c r="AL18" s="1051">
        <f>'Prior Years'!E55</f>
        <v>0</v>
      </c>
      <c r="AM18" s="1051">
        <f>'Prior Years'!F55</f>
        <v>0</v>
      </c>
      <c r="AN18" s="1051">
        <f>'Prior Years'!G55</f>
        <v>0</v>
      </c>
      <c r="AO18" s="1051">
        <f>'Prior Years'!H55</f>
        <v>0</v>
      </c>
      <c r="AP18" s="1051">
        <f>'Prior Years'!I55</f>
        <v>0</v>
      </c>
      <c r="AQ18" s="1051">
        <f>'Prior Years'!J55</f>
        <v>0</v>
      </c>
      <c r="AR18" s="1051">
        <f>'Prior Years'!K55</f>
        <v>0</v>
      </c>
      <c r="AS18" s="1051">
        <f>'Prior Years'!L55</f>
        <v>0</v>
      </c>
      <c r="AT18" s="1051">
        <f>'Prior Years'!M55</f>
        <v>0</v>
      </c>
      <c r="AU18" s="1051">
        <f>'Prior Years'!N55</f>
        <v>0</v>
      </c>
      <c r="AV18" s="1051">
        <f>'Prior Years'!O55</f>
        <v>0</v>
      </c>
      <c r="AW18" s="1051">
        <f>'Prior Years'!B90</f>
        <v>16</v>
      </c>
      <c r="AX18" s="1051" t="str">
        <f>'Prior Years'!C90</f>
        <v>Empty</v>
      </c>
      <c r="AY18" s="1051">
        <f>'Prior Years'!D90</f>
        <v>0</v>
      </c>
      <c r="AZ18" s="1051">
        <f>'Prior Years'!E90</f>
        <v>0</v>
      </c>
      <c r="BA18" s="1051">
        <f>'Prior Years'!F90</f>
        <v>0</v>
      </c>
      <c r="BB18" s="1051">
        <f>'Prior Years'!G90</f>
        <v>0</v>
      </c>
      <c r="BC18" s="1051">
        <f>'Prior Years'!H90</f>
        <v>0</v>
      </c>
      <c r="BD18" s="1051">
        <f>'Prior Years'!I90</f>
        <v>0</v>
      </c>
      <c r="BE18" s="1051">
        <f>'Prior Years'!J90</f>
        <v>0</v>
      </c>
      <c r="BF18" s="1051">
        <f>'Prior Years'!K90</f>
        <v>0</v>
      </c>
      <c r="BG18" s="1051">
        <f>'Prior Years'!L90</f>
        <v>0</v>
      </c>
      <c r="BH18" s="1051">
        <f>'Prior Years'!M90</f>
        <v>0</v>
      </c>
      <c r="BI18" s="1051">
        <f>'Prior Years'!N90</f>
        <v>0</v>
      </c>
      <c r="BJ18" s="1051">
        <f>'Prior Years'!O90</f>
        <v>0</v>
      </c>
      <c r="BK18" s="1051">
        <f>'Prior Years'!B125</f>
        <v>16</v>
      </c>
      <c r="BL18" s="1051" t="str">
        <f>'Prior Years'!C125</f>
        <v>Empty</v>
      </c>
      <c r="BM18" s="1051">
        <f>'Prior Years'!D125</f>
        <v>0</v>
      </c>
      <c r="BN18" s="1051">
        <f>'Prior Years'!E125</f>
        <v>0</v>
      </c>
      <c r="BO18" s="1051">
        <f>'Prior Years'!F125</f>
        <v>0</v>
      </c>
      <c r="BP18" s="1051">
        <f>'Prior Years'!G125</f>
        <v>0</v>
      </c>
      <c r="BQ18" s="1051">
        <f>'Prior Years'!H125</f>
        <v>0</v>
      </c>
      <c r="BR18" s="1051">
        <f>'Prior Years'!I125</f>
        <v>0</v>
      </c>
      <c r="BS18" s="1051">
        <f>'Prior Years'!J125</f>
        <v>0</v>
      </c>
      <c r="BT18" s="1051">
        <f>'Prior Years'!K125</f>
        <v>0</v>
      </c>
      <c r="BU18" s="1051">
        <f>'Prior Years'!L125</f>
        <v>0</v>
      </c>
      <c r="BV18" s="1051">
        <f>'Prior Years'!M125</f>
        <v>0</v>
      </c>
      <c r="BW18" s="1051">
        <f>'Prior Years'!N125</f>
        <v>0</v>
      </c>
      <c r="BX18" s="1051">
        <f>'Prior Years'!O125</f>
        <v>0</v>
      </c>
      <c r="BY18" s="1051"/>
      <c r="BZ18" s="1051"/>
      <c r="CA18" s="1051"/>
      <c r="CB18" s="1051"/>
      <c r="CC18" s="1051"/>
      <c r="CD18" s="1051"/>
      <c r="CE18" s="1051"/>
      <c r="CF18" s="1051"/>
      <c r="CG18" s="1051"/>
      <c r="CH18" s="1051"/>
      <c r="CI18" s="1051"/>
      <c r="CJ18" s="1051"/>
      <c r="CK18" s="1051"/>
      <c r="CL18" s="1051"/>
      <c r="CM18" s="1051"/>
      <c r="CN18" s="1051"/>
      <c r="CO18" s="1051"/>
      <c r="CP18" s="1051"/>
      <c r="CQ18" s="1051"/>
      <c r="CR18">
        <f>Budgets!B21</f>
        <v>16</v>
      </c>
      <c r="CS18" t="str">
        <f>Budgets!C21</f>
        <v>Empty</v>
      </c>
      <c r="CT18">
        <f>Budgets!D21</f>
        <v>0</v>
      </c>
      <c r="CU18">
        <f>Budgets!E21</f>
        <v>0</v>
      </c>
      <c r="CV18">
        <f>Budgets!F21</f>
        <v>0</v>
      </c>
      <c r="CW18">
        <f>Budgets!G21</f>
        <v>0</v>
      </c>
      <c r="CX18">
        <f>Budgets!H21</f>
        <v>0</v>
      </c>
      <c r="CY18">
        <f>Budgets!I21</f>
        <v>0</v>
      </c>
      <c r="CZ18">
        <f>Budgets!J21</f>
        <v>0</v>
      </c>
      <c r="DA18">
        <f>Budgets!K21</f>
        <v>0</v>
      </c>
      <c r="DB18">
        <f>Budgets!L21</f>
        <v>0</v>
      </c>
      <c r="DC18">
        <f>Budgets!M21</f>
        <v>0</v>
      </c>
      <c r="DD18">
        <f>Budgets!N21</f>
        <v>0</v>
      </c>
      <c r="DE18">
        <f>Budgets!O21</f>
        <v>0</v>
      </c>
      <c r="DF18">
        <f>Budgets!P21</f>
        <v>0</v>
      </c>
      <c r="DG18">
        <f>Budgets!Q21</f>
        <v>0</v>
      </c>
      <c r="DH18">
        <f>Budgets!R21</f>
        <v>0</v>
      </c>
      <c r="DI18">
        <f>Budgets!S21</f>
        <v>0</v>
      </c>
      <c r="DJ18">
        <f>'Rec1'!C19</f>
        <v>16</v>
      </c>
      <c r="DK18" t="str">
        <f>'Rec1'!D19</f>
        <v>Empty</v>
      </c>
      <c r="DL18">
        <f>'Rec1'!E19</f>
        <v>0</v>
      </c>
      <c r="DM18">
        <f>'Rec1'!F19</f>
        <v>0</v>
      </c>
      <c r="DN18">
        <f>'Rec1'!G19</f>
        <v>0</v>
      </c>
      <c r="DO18" t="str">
        <f>'Rec1'!H19</f>
        <v>-</v>
      </c>
      <c r="DP18">
        <f>'Rec1'!I19</f>
        <v>0</v>
      </c>
      <c r="DQ18">
        <f>'Planned Savings'!B23</f>
        <v>16</v>
      </c>
      <c r="DR18" t="str">
        <f>'Planned Savings'!C23</f>
        <v>Empty</v>
      </c>
      <c r="DS18">
        <f>'Planned Savings'!D23</f>
        <v>0</v>
      </c>
      <c r="DT18">
        <f>'Planned Savings'!E23</f>
        <v>0</v>
      </c>
      <c r="DU18">
        <f>'Planned Savings'!F23</f>
        <v>0</v>
      </c>
      <c r="DV18">
        <f>'Planned Savings'!H23</f>
        <v>0</v>
      </c>
      <c r="DW18">
        <f>'Planned Savings'!I23</f>
        <v>0</v>
      </c>
      <c r="DX18">
        <f>'Planned Savings'!J23</f>
        <v>0</v>
      </c>
      <c r="DY18" t="str">
        <f>'Planned Savings'!L23</f>
        <v/>
      </c>
      <c r="DZ18">
        <f>'Planned Savings'!N23</f>
        <v>0</v>
      </c>
      <c r="EA18" t="str">
        <f>'Planned Savings'!O23</f>
        <v/>
      </c>
      <c r="EB18" t="str">
        <f>'Planned Savings'!P23</f>
        <v/>
      </c>
      <c r="EC18">
        <f>'Planned Savings'!R23</f>
        <v>0</v>
      </c>
      <c r="ED18">
        <f>'Planned Savings'!T23</f>
        <v>0</v>
      </c>
      <c r="EE18">
        <f>'Planned Savings'!U23</f>
        <v>0</v>
      </c>
      <c r="EF18">
        <f>'Planned Savings'!V23</f>
        <v>0</v>
      </c>
      <c r="EG18">
        <f>'Planned Savings - No IE'!B23</f>
        <v>16</v>
      </c>
      <c r="EH18" t="str">
        <f>'Planned Savings - No IE'!C23</f>
        <v>Empty</v>
      </c>
      <c r="EI18">
        <f>'Planned Savings - No IE'!D23</f>
        <v>0</v>
      </c>
      <c r="EJ18">
        <f>'Planned Savings - No IE'!E23</f>
        <v>0</v>
      </c>
      <c r="EK18">
        <f>'Planned Savings - No IE'!F23</f>
        <v>0</v>
      </c>
      <c r="EL18" t="str">
        <f>'Planned Savings - No IE'!H23</f>
        <v/>
      </c>
      <c r="EM18">
        <f>'Planned Savings - No IE'!J23</f>
        <v>0</v>
      </c>
      <c r="EN18">
        <f>'Planned Savings - No IE'!K23</f>
        <v>0</v>
      </c>
      <c r="EO18">
        <f>'Planned Savings - No IE'!L23</f>
        <v>0</v>
      </c>
      <c r="EP18">
        <f>'Planned Savings - No IE'!N23</f>
        <v>0</v>
      </c>
      <c r="EQ18">
        <f>'Planned Savings - No IE'!P23</f>
        <v>0</v>
      </c>
      <c r="ER18">
        <f>'Planned Savings - No IE'!Q23</f>
        <v>0</v>
      </c>
      <c r="ES18">
        <f>'Planned Savings - No IE'!R23</f>
        <v>0</v>
      </c>
      <c r="ET18">
        <f>'Planned Savings - No NTG'!B23</f>
        <v>16</v>
      </c>
      <c r="EU18" t="str">
        <f>'Planned Savings - No NTG'!C23</f>
        <v>Empty</v>
      </c>
      <c r="EV18">
        <f>'Planned Savings - No NTG'!D23</f>
        <v>0</v>
      </c>
      <c r="EW18">
        <f>'Planned Savings - No NTG'!E23</f>
        <v>0</v>
      </c>
      <c r="EX18">
        <f>'Planned Savings - No NTG'!F23</f>
        <v>0</v>
      </c>
      <c r="EY18">
        <f>'Planned Savings - No NTG'!H23</f>
        <v>0</v>
      </c>
      <c r="EZ18">
        <f>'Planned Savings - No NTG'!I23</f>
        <v>0</v>
      </c>
      <c r="FA18">
        <f>'Planned Savings - No NTG'!J23</f>
        <v>0</v>
      </c>
      <c r="FB18">
        <f>'Planned Savings - No NTG'!L23</f>
        <v>0</v>
      </c>
      <c r="FC18">
        <f>'Planned Savings - No NTG'!N23</f>
        <v>0</v>
      </c>
      <c r="FD18">
        <f>'Planned Savings - No NTG'!O23</f>
        <v>0</v>
      </c>
      <c r="FE18">
        <f>'Planned Savings - No NTG'!P23</f>
        <v>0</v>
      </c>
      <c r="FF18">
        <f>'Planned Savings - No IE No NTG'!B23</f>
        <v>16</v>
      </c>
      <c r="FG18" t="str">
        <f>'Planned Savings - No IE No NTG'!C23</f>
        <v>Empty</v>
      </c>
      <c r="FH18">
        <f>'Planned Savings - No IE No NTG'!D23</f>
        <v>0</v>
      </c>
      <c r="FI18">
        <f>'Planned Savings - No IE No NTG'!E23</f>
        <v>0</v>
      </c>
      <c r="FJ18">
        <f>'Planned Savings - No IE No NTG'!F23</f>
        <v>0</v>
      </c>
      <c r="FK18">
        <f>'Planned Savings - No IE No NTG'!H23</f>
        <v>0</v>
      </c>
      <c r="FL18">
        <f>'Planned Savings - No IE No NTG'!J23</f>
        <v>0</v>
      </c>
      <c r="FM18">
        <f>'Planned Savings - No IE No NTG'!K23</f>
        <v>0</v>
      </c>
      <c r="FN18">
        <f>'Planned Savings - No IE No NTG'!L23</f>
        <v>0</v>
      </c>
      <c r="FO18">
        <f>'Rec2'!D21</f>
        <v>16</v>
      </c>
      <c r="FP18" t="str">
        <f>'Rec2'!E21</f>
        <v>Empty</v>
      </c>
      <c r="FQ18">
        <f>'Rec2'!F21</f>
        <v>0</v>
      </c>
      <c r="FR18">
        <f>'Rec2'!G21</f>
        <v>0</v>
      </c>
      <c r="FS18">
        <f>'Rec2'!H21</f>
        <v>0</v>
      </c>
      <c r="FT18" t="str">
        <f>'Rec2'!I21</f>
        <v>-</v>
      </c>
      <c r="FU18">
        <f>'Rec2'!J21</f>
        <v>0</v>
      </c>
      <c r="FV18">
        <f>'Rec2'!K21</f>
        <v>0</v>
      </c>
      <c r="FW18">
        <f>'Rec2'!L21</f>
        <v>0</v>
      </c>
      <c r="FX18" t="str">
        <f>'Rec2'!M21</f>
        <v>-</v>
      </c>
      <c r="FY18">
        <f>'Rec2'!N21</f>
        <v>0</v>
      </c>
      <c r="FZ18">
        <f>'Rec2'!O21</f>
        <v>0</v>
      </c>
      <c r="GA18">
        <f>'Rec2'!P21</f>
        <v>0</v>
      </c>
      <c r="GB18" t="str">
        <f>'Rec2'!Q21</f>
        <v>-</v>
      </c>
      <c r="GC18">
        <f>'Rec2'!R21</f>
        <v>0</v>
      </c>
      <c r="GD18">
        <f>'Rec2'!S21</f>
        <v>0</v>
      </c>
      <c r="GE18">
        <f>'Rec2'!T21</f>
        <v>0</v>
      </c>
      <c r="GF18" t="str">
        <f>'Rec2'!U21</f>
        <v>-</v>
      </c>
      <c r="GG18">
        <f>'Rec2'!V21</f>
        <v>0</v>
      </c>
      <c r="GI18">
        <f>'Planned NTG'!B21</f>
        <v>16</v>
      </c>
      <c r="GJ18" t="str">
        <f>'Planned NTG'!C21</f>
        <v>Empty</v>
      </c>
      <c r="GK18">
        <f>'Planned NTG'!D21</f>
        <v>0</v>
      </c>
      <c r="GL18">
        <f>'Planned NTG'!F21</f>
        <v>0</v>
      </c>
      <c r="GM18" t="str">
        <f>'Planned NTG'!H21</f>
        <v/>
      </c>
      <c r="GN18">
        <f>'Planned NTG'!J21</f>
        <v>0</v>
      </c>
      <c r="GO18">
        <f>'Planned NTG'!K21</f>
        <v>0</v>
      </c>
      <c r="GQ18">
        <f>'Actual Expenses'!B20</f>
        <v>6</v>
      </c>
      <c r="GR18" t="str">
        <f>'Actual Expenses'!C20</f>
        <v>Empty</v>
      </c>
      <c r="GS18">
        <f>'Actual Expenses'!D20</f>
        <v>0</v>
      </c>
      <c r="GT18">
        <f>'Actual Expenses'!E20</f>
        <v>0</v>
      </c>
      <c r="GU18">
        <f>'Actual Expenses'!F20</f>
        <v>0</v>
      </c>
      <c r="GV18">
        <f>'Actual Expenses'!G20</f>
        <v>0</v>
      </c>
      <c r="GW18">
        <f>'Actual Expenses'!H20</f>
        <v>0</v>
      </c>
      <c r="GX18">
        <f>'Actual Expenses'!I20</f>
        <v>0</v>
      </c>
      <c r="GY18">
        <f>'Actual Expenses'!J20</f>
        <v>0</v>
      </c>
      <c r="GZ18">
        <f>'Actual Expenses'!K20</f>
        <v>0</v>
      </c>
      <c r="HA18">
        <f>'Actual Expenses'!L20</f>
        <v>0</v>
      </c>
      <c r="HB18">
        <f>'Actual Expenses'!M20</f>
        <v>0</v>
      </c>
      <c r="HC18">
        <f>'Actual Expenses'!N20</f>
        <v>0</v>
      </c>
      <c r="HD18">
        <f>'Actual Expenses'!O20</f>
        <v>0</v>
      </c>
      <c r="HE18">
        <f>'Actual Expenses'!P20</f>
        <v>0</v>
      </c>
      <c r="HF18">
        <f>'Actual Expenses'!Q20</f>
        <v>0</v>
      </c>
      <c r="HG18">
        <f>'Actual Expenses'!R20</f>
        <v>0</v>
      </c>
      <c r="HH18">
        <f>'Actual Expenses'!S20</f>
        <v>0</v>
      </c>
      <c r="HI18">
        <f>'Actual Expenses'!T20</f>
        <v>0</v>
      </c>
      <c r="HJ18">
        <f>'Actual Expenses'!U20</f>
        <v>0</v>
      </c>
      <c r="HK18">
        <f>'Actual Expenses'!V20</f>
        <v>0</v>
      </c>
      <c r="HL18">
        <f>'Actual Expenses'!W20</f>
        <v>0</v>
      </c>
      <c r="HM18">
        <f>'Actual Expenses'!X20</f>
        <v>0</v>
      </c>
      <c r="HN18">
        <f>'Rec3'!C19</f>
        <v>16</v>
      </c>
      <c r="HO18" t="str">
        <f>'Rec3'!D19</f>
        <v>Empty</v>
      </c>
      <c r="HP18">
        <f ca="1">'Rec3'!E19</f>
        <v>0</v>
      </c>
      <c r="HQ18">
        <f>'Rec3'!F19</f>
        <v>0</v>
      </c>
      <c r="HR18">
        <f ca="1">'Rec3'!G19</f>
        <v>0</v>
      </c>
      <c r="HS18">
        <f>'Rec3'!H19</f>
        <v>0</v>
      </c>
      <c r="HT18">
        <f>'Claimed Savings'!B23</f>
        <v>16</v>
      </c>
      <c r="HU18" t="str">
        <f>'Claimed Savings'!C23</f>
        <v>Empty</v>
      </c>
      <c r="HV18">
        <f>'Claimed Savings'!D23</f>
        <v>0</v>
      </c>
      <c r="HW18">
        <f>'Claimed Savings'!E23</f>
        <v>0</v>
      </c>
      <c r="HX18">
        <f>'Claimed Savings'!F23</f>
        <v>0</v>
      </c>
      <c r="HY18">
        <f>'Claimed Savings'!H23</f>
        <v>0</v>
      </c>
      <c r="HZ18">
        <f>'Claimed Savings'!I23</f>
        <v>0</v>
      </c>
      <c r="IA18">
        <f>'Claimed Savings'!J23</f>
        <v>0</v>
      </c>
      <c r="IB18">
        <f>'Claimed Savings'!L23</f>
        <v>0</v>
      </c>
      <c r="IC18">
        <f>'Claimed Savings'!N23</f>
        <v>0</v>
      </c>
      <c r="ID18" t="str">
        <f>'Claimed Savings'!O23</f>
        <v/>
      </c>
      <c r="IE18" t="str">
        <f>'Claimed Savings'!P23</f>
        <v/>
      </c>
      <c r="IF18">
        <f>'Claimed Savings'!R23</f>
        <v>0</v>
      </c>
      <c r="IG18">
        <f>'Claimed Savings'!T23</f>
        <v>0</v>
      </c>
      <c r="IH18">
        <f>'Claimed Savings'!U23</f>
        <v>0</v>
      </c>
      <c r="II18">
        <f>'Claimed Savings'!V23</f>
        <v>0</v>
      </c>
      <c r="IJ18">
        <f>'Claimed Savings - No IE'!B23</f>
        <v>16</v>
      </c>
      <c r="IK18" t="str">
        <f>'Claimed Savings - No IE'!C23</f>
        <v>Empty</v>
      </c>
      <c r="IL18">
        <f>'Claimed Savings - No IE'!D23</f>
        <v>0</v>
      </c>
      <c r="IM18">
        <f>'Claimed Savings - No IE'!E23</f>
        <v>0</v>
      </c>
      <c r="IN18">
        <f>'Claimed Savings - No IE'!F23</f>
        <v>0</v>
      </c>
      <c r="IO18">
        <f>'Claimed Savings - No IE'!H23</f>
        <v>0</v>
      </c>
      <c r="IP18">
        <f>'Claimed Savings - No IE'!J23</f>
        <v>0</v>
      </c>
      <c r="IQ18">
        <f>'Claimed Savings - No IE'!K23</f>
        <v>0</v>
      </c>
      <c r="IR18">
        <f>'Claimed Savings - No IE'!L23</f>
        <v>0</v>
      </c>
      <c r="IS18">
        <f>'Claimed Savings - No IE'!N23</f>
        <v>0</v>
      </c>
      <c r="IT18">
        <f>'Claimed Savings - No IE'!P23</f>
        <v>0</v>
      </c>
      <c r="IU18">
        <f>'Claimed Savings - No IE'!Q23</f>
        <v>0</v>
      </c>
      <c r="IV18">
        <f>'Claimed Savings - No IE'!R23</f>
        <v>0</v>
      </c>
      <c r="IW18">
        <f>'Claimed Savings - No NTG'!B23</f>
        <v>16</v>
      </c>
      <c r="IX18" t="str">
        <f>'Claimed Savings - No NTG'!C23</f>
        <v>Empty</v>
      </c>
      <c r="IY18">
        <f>'Claimed Savings - No NTG'!D23</f>
        <v>0</v>
      </c>
      <c r="IZ18">
        <f>'Claimed Savings - No NTG'!E23</f>
        <v>0</v>
      </c>
      <c r="JA18">
        <f>'Claimed Savings - No NTG'!F23</f>
        <v>0</v>
      </c>
      <c r="JB18">
        <f>'Claimed Savings - No NTG'!H23</f>
        <v>0</v>
      </c>
      <c r="JC18">
        <f>'Claimed Savings - No NTG'!I23</f>
        <v>0</v>
      </c>
      <c r="JD18">
        <f>'Claimed Savings - No NTG'!J23</f>
        <v>0</v>
      </c>
      <c r="JE18">
        <f>'Claimed Savings - No NTG'!L23</f>
        <v>0</v>
      </c>
      <c r="JF18">
        <f>'Claimed Savings - No NTG'!N23</f>
        <v>0</v>
      </c>
      <c r="JG18">
        <f>'Claimed Savings - No NTG'!O23</f>
        <v>0</v>
      </c>
      <c r="JH18">
        <f>'Claimed Savings - No NTG'!P23</f>
        <v>0</v>
      </c>
      <c r="JI18">
        <f>'Claimed Savings - No IE No NTG'!B23</f>
        <v>16</v>
      </c>
      <c r="JJ18" t="str">
        <f>'Claimed Savings - No IE No NTG'!C23</f>
        <v>Empty</v>
      </c>
      <c r="JK18">
        <f>'Claimed Savings - No IE No NTG'!D23</f>
        <v>7</v>
      </c>
      <c r="JL18">
        <f>'Claimed Savings - No IE No NTG'!E23</f>
        <v>0</v>
      </c>
      <c r="JM18">
        <f>'Claimed Savings - No IE No NTG'!F23</f>
        <v>0</v>
      </c>
      <c r="JN18">
        <f>'Claimed Savings - No IE No NTG'!H23</f>
        <v>0</v>
      </c>
      <c r="JO18">
        <f>'Claimed Savings - No IE No NTG'!J23</f>
        <v>0</v>
      </c>
      <c r="JP18">
        <f>'Claimed Savings - No IE No NTG'!K23</f>
        <v>0</v>
      </c>
      <c r="JQ18">
        <f>'Claimed Savings - No IE No NTG'!L23</f>
        <v>0</v>
      </c>
      <c r="JS18">
        <f>'Claimed NTG'!C21</f>
        <v>16</v>
      </c>
      <c r="JT18" t="str">
        <f>'Claimed NTG'!D21</f>
        <v>Empty</v>
      </c>
      <c r="JU18">
        <f>'Claimed NTG'!E21</f>
        <v>0</v>
      </c>
      <c r="JV18">
        <f>'Claimed NTG'!G21</f>
        <v>0</v>
      </c>
      <c r="JW18" t="str">
        <f>'Claimed NTG'!I21</f>
        <v/>
      </c>
      <c r="JX18">
        <f>'Claimed NTG'!K21</f>
        <v>0</v>
      </c>
      <c r="JY18">
        <f>'Claimed NTG'!L21</f>
        <v>0</v>
      </c>
      <c r="JZ18">
        <f>'Claimed NTG'!M21</f>
        <v>0</v>
      </c>
      <c r="KC18">
        <f>'Evaluated Savings'!B23</f>
        <v>16</v>
      </c>
      <c r="KD18" t="str">
        <f>'Evaluated Savings'!C23</f>
        <v>Empty</v>
      </c>
      <c r="KE18">
        <f>'Evaluated Savings'!D23</f>
        <v>0</v>
      </c>
      <c r="KF18">
        <f>'Evaluated Savings'!E23</f>
        <v>0</v>
      </c>
      <c r="KG18">
        <f>'Evaluated Savings'!F23</f>
        <v>0</v>
      </c>
      <c r="KH18">
        <f>'Evaluated Savings'!H23</f>
        <v>0</v>
      </c>
      <c r="KI18">
        <f>'Evaluated Savings'!I23</f>
        <v>0</v>
      </c>
      <c r="KJ18">
        <f>'Evaluated Savings'!J23</f>
        <v>0</v>
      </c>
      <c r="KK18" t="str">
        <f>'Evaluated Savings'!L23</f>
        <v/>
      </c>
      <c r="KL18">
        <f>'Evaluated Savings'!N23</f>
        <v>0</v>
      </c>
      <c r="KM18" t="str">
        <f>'Evaluated Savings'!O23</f>
        <v/>
      </c>
      <c r="KN18" t="str">
        <f>'Evaluated Savings'!P23</f>
        <v/>
      </c>
      <c r="KO18">
        <f>'Evaluated Savings'!R23</f>
        <v>0</v>
      </c>
      <c r="KP18">
        <f>'Evaluated Savings'!T23</f>
        <v>0</v>
      </c>
      <c r="KQ18">
        <f>'Evaluated Savings'!U23</f>
        <v>0</v>
      </c>
      <c r="KR18">
        <f>'Evaluated Savings'!V23</f>
        <v>0</v>
      </c>
      <c r="KT18">
        <f>'Evaluated Savings - No IE'!B23</f>
        <v>16</v>
      </c>
      <c r="KU18" t="str">
        <f>'Evaluated Savings - No IE'!C23</f>
        <v>Empty</v>
      </c>
      <c r="KV18">
        <f>'Evaluated Savings - No IE'!D23</f>
        <v>0</v>
      </c>
      <c r="KW18">
        <f>'Evaluated Savings - No IE'!E23</f>
        <v>0</v>
      </c>
      <c r="KX18">
        <f>'Evaluated Savings - No IE'!F23</f>
        <v>0</v>
      </c>
      <c r="KY18" t="str">
        <f>'Evaluated Savings - No IE'!H23</f>
        <v/>
      </c>
      <c r="KZ18">
        <f>'Evaluated Savings - No IE'!J23</f>
        <v>0</v>
      </c>
      <c r="LA18">
        <f>'Evaluated Savings - No IE'!K23</f>
        <v>0</v>
      </c>
      <c r="LB18">
        <f>'Evaluated Savings - No IE'!L23</f>
        <v>0</v>
      </c>
      <c r="LC18">
        <f>'Evaluated Savings - No IE'!N23</f>
        <v>0</v>
      </c>
      <c r="LD18">
        <f>'Evaluated Savings - No IE'!P23</f>
        <v>0</v>
      </c>
      <c r="LE18">
        <f>'Evaluated Savings - No IE'!Q23</f>
        <v>0</v>
      </c>
      <c r="LF18">
        <f>'Evaluated Savings - No IE'!R23</f>
        <v>0</v>
      </c>
      <c r="LH18">
        <f>'Evaluated Savings - No NTG'!B22</f>
        <v>16</v>
      </c>
      <c r="LI18" t="str">
        <f>'Evaluated Savings - No NTG'!C22</f>
        <v>Empty</v>
      </c>
      <c r="LJ18">
        <f>'Evaluated Savings - No NTG'!D22</f>
        <v>0</v>
      </c>
      <c r="LK18">
        <f>'Evaluated Savings - No NTG'!E22</f>
        <v>0</v>
      </c>
      <c r="LL18">
        <f>'Evaluated Savings - No NTG'!F22</f>
        <v>0</v>
      </c>
      <c r="LM18">
        <f>'Evaluated Savings - No NTG'!H22</f>
        <v>0</v>
      </c>
      <c r="LN18">
        <f>'Evaluated Savings - No NTG'!I22</f>
        <v>0</v>
      </c>
      <c r="LO18">
        <f>'Evaluated Savings - No NTG'!J22</f>
        <v>0</v>
      </c>
      <c r="LP18">
        <f>'Evaluated Savings - No NTG'!L22</f>
        <v>0</v>
      </c>
      <c r="LQ18">
        <f>'Evaluated Savings - No NTG'!N22</f>
        <v>0</v>
      </c>
      <c r="LR18">
        <f>'Evaluated Savings - No NTG'!O22</f>
        <v>0</v>
      </c>
      <c r="LS18">
        <f>'Evaluated Savings - No NTG'!P22</f>
        <v>0</v>
      </c>
      <c r="LU18">
        <f>'Evaluated Savings No IE No NTG'!B23</f>
        <v>16</v>
      </c>
      <c r="LV18" t="str">
        <f>'Evaluated Savings No IE No NTG'!C23</f>
        <v>Empty</v>
      </c>
      <c r="LW18">
        <f>'Evaluated Savings No IE No NTG'!D23</f>
        <v>0</v>
      </c>
      <c r="LX18">
        <f>'Evaluated Savings No IE No NTG'!E23</f>
        <v>0</v>
      </c>
      <c r="LY18">
        <f>'Evaluated Savings No IE No NTG'!F23</f>
        <v>0</v>
      </c>
      <c r="LZ18">
        <f>'Evaluated Savings No IE No NTG'!H23</f>
        <v>0</v>
      </c>
      <c r="MA18">
        <f>'Evaluated Savings No IE No NTG'!J23</f>
        <v>0</v>
      </c>
      <c r="MB18">
        <f>'Evaluated Savings No IE No NTG'!K23</f>
        <v>0</v>
      </c>
      <c r="MC18">
        <f>'Evaluated Savings No IE No NTG'!L23</f>
        <v>0</v>
      </c>
      <c r="MF18">
        <f>'Evaluated NTG'!B21</f>
        <v>16</v>
      </c>
      <c r="MG18" t="str">
        <f>'Evaluated NTG'!C21</f>
        <v>Empty</v>
      </c>
      <c r="MH18">
        <f>'Evaluated NTG'!E21</f>
        <v>0</v>
      </c>
      <c r="MI18">
        <f>'Evaluated NTG'!G21</f>
        <v>0</v>
      </c>
      <c r="MJ18" t="str">
        <f>'Evaluated NTG'!I21</f>
        <v/>
      </c>
      <c r="MK18">
        <f>'Evaluated NTG'!K21</f>
        <v>0</v>
      </c>
      <c r="ML18">
        <f>'Evaluated NTG'!L21</f>
        <v>0</v>
      </c>
      <c r="MM18">
        <f>'Evaluated NTG'!M21</f>
        <v>0</v>
      </c>
      <c r="MP18">
        <f>'Program All'!B22</f>
        <v>16</v>
      </c>
      <c r="MQ18" t="str">
        <f>'Program All'!C22</f>
        <v>Empty</v>
      </c>
      <c r="MR18">
        <f>'Program All'!D22</f>
        <v>0</v>
      </c>
      <c r="MS18">
        <f>'Program All'!E22</f>
        <v>0</v>
      </c>
      <c r="MT18">
        <f>'Program All'!F22</f>
        <v>0</v>
      </c>
      <c r="MU18" t="str">
        <f>'Program All'!G22</f>
        <v/>
      </c>
      <c r="MV18">
        <f>'Program All'!H22</f>
        <v>0</v>
      </c>
      <c r="MW18">
        <f>'Program All'!I22</f>
        <v>0</v>
      </c>
      <c r="MX18">
        <f>'Program All'!J22</f>
        <v>0</v>
      </c>
      <c r="MY18">
        <f>'Program All'!K22</f>
        <v>0</v>
      </c>
      <c r="MZ18" t="str">
        <f>'Program All'!L22</f>
        <v/>
      </c>
      <c r="NA18">
        <f>'Program All'!M22</f>
        <v>0</v>
      </c>
      <c r="NB18">
        <f>'Program All'!N22</f>
        <v>0</v>
      </c>
      <c r="NC18">
        <f>'Program All'!O22</f>
        <v>0</v>
      </c>
      <c r="ND18">
        <f>'Program All'!P22</f>
        <v>0</v>
      </c>
      <c r="NE18" t="str">
        <f>'Program All'!Q22</f>
        <v/>
      </c>
      <c r="NF18">
        <f>'Program All'!R22</f>
        <v>0</v>
      </c>
      <c r="NG18">
        <f>'Program All'!S22</f>
        <v>0</v>
      </c>
      <c r="NH18">
        <f>'Program All'!T22</f>
        <v>0</v>
      </c>
      <c r="NI18">
        <f>'Program All'!U22</f>
        <v>0</v>
      </c>
      <c r="NJ18" t="str">
        <f>'Program All'!V22</f>
        <v/>
      </c>
      <c r="NK18">
        <f>'Program All'!W22</f>
        <v>0</v>
      </c>
      <c r="NL18">
        <f>'Program TRC'!B22</f>
        <v>16</v>
      </c>
      <c r="NM18" t="str">
        <f>'Program TRC'!C22</f>
        <v>Empty</v>
      </c>
      <c r="NN18">
        <f>'Program TRC'!D22</f>
        <v>0</v>
      </c>
      <c r="NO18">
        <f>'Program TRC'!E22</f>
        <v>0</v>
      </c>
      <c r="NP18">
        <f>'Program TRC'!F22</f>
        <v>0</v>
      </c>
      <c r="NQ18" t="str">
        <f>'Program TRC'!G22</f>
        <v/>
      </c>
      <c r="NR18">
        <f>'Program TRC'!H22</f>
        <v>0</v>
      </c>
      <c r="NS18">
        <f>'Program PAC'!B22</f>
        <v>16</v>
      </c>
      <c r="NT18" t="str">
        <f>'Program PAC'!C22</f>
        <v>Empty</v>
      </c>
      <c r="NU18">
        <f>'Program PAC'!D22</f>
        <v>0</v>
      </c>
      <c r="NV18">
        <f>'Program PAC'!E22</f>
        <v>0</v>
      </c>
      <c r="NW18">
        <f>'Program PAC'!F22</f>
        <v>0</v>
      </c>
      <c r="NX18" t="str">
        <f>'Program PAC'!G22</f>
        <v/>
      </c>
      <c r="NY18">
        <f>'Program PAC'!H22</f>
        <v>0</v>
      </c>
      <c r="NZ18">
        <f>'Program SCT'!B22</f>
        <v>16</v>
      </c>
      <c r="OA18" t="str">
        <f>'Program SCT'!C22</f>
        <v>Empty</v>
      </c>
      <c r="OB18">
        <f>'Program SCT'!D22</f>
        <v>0</v>
      </c>
      <c r="OC18">
        <f>'Program SCT'!E22</f>
        <v>0</v>
      </c>
      <c r="OD18">
        <f>'Program SCT'!F22</f>
        <v>0</v>
      </c>
      <c r="OE18" t="str">
        <f>'Program SCT'!G22</f>
        <v/>
      </c>
      <c r="OF18">
        <f>'Program SCT'!H22</f>
        <v>0</v>
      </c>
      <c r="OG18">
        <f>'Program RIM'!B22</f>
        <v>16</v>
      </c>
      <c r="OH18" t="str">
        <f>'Program RIM'!C22</f>
        <v>Empty</v>
      </c>
      <c r="OI18">
        <f>'Program RIM'!D22</f>
        <v>0</v>
      </c>
      <c r="OJ18">
        <f>'Program RIM'!E22</f>
        <v>0</v>
      </c>
      <c r="OK18">
        <f>'Program RIM'!F22</f>
        <v>0</v>
      </c>
      <c r="OL18" t="str">
        <f>'Program RIM'!G22</f>
        <v/>
      </c>
      <c r="OM18">
        <f>'Program RIM'!H22</f>
        <v>0</v>
      </c>
      <c r="ON18">
        <f>'Program TRC PAC'!B22</f>
        <v>16</v>
      </c>
      <c r="OO18" t="str">
        <f>'Program TRC PAC'!C22</f>
        <v>Empty</v>
      </c>
      <c r="OP18">
        <f>'Program TRC PAC'!D22</f>
        <v>0</v>
      </c>
      <c r="OQ18">
        <f>'Program TRC PAC'!E22</f>
        <v>0</v>
      </c>
      <c r="OR18">
        <f>'Program TRC PAC'!F22</f>
        <v>0</v>
      </c>
      <c r="OS18" t="str">
        <f>'Program TRC PAC'!G22</f>
        <v/>
      </c>
      <c r="OT18">
        <f>'Program TRC PAC'!H22</f>
        <v>0</v>
      </c>
      <c r="OU18">
        <f>'Program TRC PAC'!I22</f>
        <v>0</v>
      </c>
      <c r="OV18">
        <f>'Program TRC PAC'!J22</f>
        <v>0</v>
      </c>
      <c r="OW18">
        <f>'Program TRC PAC'!K22</f>
        <v>0</v>
      </c>
      <c r="OX18" t="str">
        <f>'Program TRC PAC'!L22</f>
        <v/>
      </c>
      <c r="OY18">
        <f>'Program TRC PAC'!M22</f>
        <v>0</v>
      </c>
      <c r="OZ18">
        <f>'Program TRC SCT'!B22</f>
        <v>16</v>
      </c>
      <c r="PA18" t="str">
        <f>'Program TRC SCT'!C22</f>
        <v>Empty</v>
      </c>
      <c r="PB18">
        <f>'Program TRC SCT'!D22</f>
        <v>0</v>
      </c>
      <c r="PC18">
        <f>'Program TRC SCT'!E22</f>
        <v>0</v>
      </c>
      <c r="PD18">
        <f>'Program TRC SCT'!F22</f>
        <v>0</v>
      </c>
      <c r="PE18" t="str">
        <f>'Program TRC SCT'!G22</f>
        <v/>
      </c>
      <c r="PF18">
        <f>'Program TRC SCT'!H22</f>
        <v>0</v>
      </c>
      <c r="PG18">
        <f>'Program TRC SCT'!I22</f>
        <v>0</v>
      </c>
      <c r="PH18">
        <f>'Program TRC SCT'!J22</f>
        <v>0</v>
      </c>
      <c r="PI18">
        <f>'Program TRC SCT'!K22</f>
        <v>0</v>
      </c>
      <c r="PJ18" t="str">
        <f>'Program TRC SCT'!L22</f>
        <v/>
      </c>
      <c r="PK18">
        <f>'Program TRC SCT'!M22</f>
        <v>0</v>
      </c>
      <c r="PL18">
        <f>'Program TRC RIM'!B22</f>
        <v>16</v>
      </c>
      <c r="PM18" t="str">
        <f>'Program TRC RIM'!C22</f>
        <v>Empty</v>
      </c>
      <c r="PN18">
        <f>'Program TRC RIM'!D22</f>
        <v>0</v>
      </c>
      <c r="PO18">
        <f>'Program TRC RIM'!E22</f>
        <v>0</v>
      </c>
      <c r="PP18">
        <f>'Program TRC RIM'!F22</f>
        <v>0</v>
      </c>
      <c r="PQ18" t="str">
        <f>'Program TRC RIM'!G22</f>
        <v/>
      </c>
      <c r="PR18">
        <f>'Program TRC RIM'!H22</f>
        <v>0</v>
      </c>
      <c r="PS18">
        <f>'Program TRC RIM'!I22</f>
        <v>0</v>
      </c>
      <c r="PT18">
        <f>'Program TRC RIM'!J22</f>
        <v>0</v>
      </c>
      <c r="PU18">
        <f>'Program TRC RIM'!K22</f>
        <v>0</v>
      </c>
      <c r="PV18" t="str">
        <f>'Program TRC RIM'!L22</f>
        <v/>
      </c>
      <c r="PW18">
        <f>'Program TRC RIM'!M22</f>
        <v>0</v>
      </c>
      <c r="PX18">
        <f>'Program PAC SCT'!B22</f>
        <v>16</v>
      </c>
      <c r="PY18" t="str">
        <f>'Program PAC SCT'!C22</f>
        <v>Empty</v>
      </c>
      <c r="PZ18">
        <f>'Program PAC SCT'!D22</f>
        <v>0</v>
      </c>
      <c r="QA18">
        <f>'Program PAC SCT'!E22</f>
        <v>0</v>
      </c>
      <c r="QB18">
        <f>'Program PAC SCT'!F22</f>
        <v>0</v>
      </c>
      <c r="QC18" t="str">
        <f>'Program PAC SCT'!G22</f>
        <v/>
      </c>
      <c r="QD18">
        <f>'Program PAC SCT'!H22</f>
        <v>0</v>
      </c>
      <c r="QE18">
        <f>'Program PAC SCT'!I22</f>
        <v>0</v>
      </c>
      <c r="QF18">
        <f>'Program PAC SCT'!J22</f>
        <v>0</v>
      </c>
      <c r="QG18">
        <f>'Program PAC SCT'!K22</f>
        <v>0</v>
      </c>
      <c r="QH18" t="str">
        <f>'Program PAC SCT'!L22</f>
        <v/>
      </c>
      <c r="QI18">
        <f>'Program PAC SCT'!M22</f>
        <v>0</v>
      </c>
      <c r="QJ18">
        <f>'Program PAC RIM'!B22</f>
        <v>16</v>
      </c>
      <c r="QK18" t="str">
        <f>'Program PAC RIM'!C22</f>
        <v>Empty</v>
      </c>
      <c r="QL18">
        <f>'Program PAC RIM'!D22</f>
        <v>0</v>
      </c>
      <c r="QM18">
        <f>'Program PAC RIM'!E22</f>
        <v>0</v>
      </c>
      <c r="QN18">
        <f>'Program PAC RIM'!F22</f>
        <v>0</v>
      </c>
      <c r="QO18" t="str">
        <f>'Program PAC RIM'!G22</f>
        <v/>
      </c>
      <c r="QP18">
        <f>'Program PAC RIM'!H22</f>
        <v>0</v>
      </c>
      <c r="QQ18">
        <f>'Program PAC RIM'!I22</f>
        <v>0</v>
      </c>
      <c r="QR18">
        <f>'Program PAC RIM'!J22</f>
        <v>0</v>
      </c>
      <c r="QS18">
        <f>'Program PAC RIM'!K22</f>
        <v>0</v>
      </c>
      <c r="QT18" t="str">
        <f>'Program PAC RIM'!L22</f>
        <v/>
      </c>
      <c r="QU18">
        <f>'Program PAC RIM'!M22</f>
        <v>0</v>
      </c>
      <c r="QV18">
        <f>'Program SCT RIM'!B22</f>
        <v>16</v>
      </c>
      <c r="QW18" t="str">
        <f>'Program SCT RIM'!C22</f>
        <v>Empty</v>
      </c>
      <c r="QX18">
        <f>'Program SCT RIM'!D22</f>
        <v>0</v>
      </c>
      <c r="QY18">
        <f>'Program SCT RIM'!E22</f>
        <v>0</v>
      </c>
      <c r="QZ18">
        <f>'Program SCT RIM'!F22</f>
        <v>0</v>
      </c>
      <c r="RA18" t="str">
        <f>'Program SCT RIM'!G22</f>
        <v/>
      </c>
      <c r="RB18">
        <f>'Program SCT RIM'!H22</f>
        <v>0</v>
      </c>
      <c r="RC18">
        <f>'Program SCT RIM'!I22</f>
        <v>0</v>
      </c>
      <c r="RD18">
        <f>'Program SCT RIM'!J22</f>
        <v>0</v>
      </c>
      <c r="RE18">
        <f>'Program SCT RIM'!K22</f>
        <v>0</v>
      </c>
      <c r="RF18" t="str">
        <f>'Program SCT RIM'!L22</f>
        <v/>
      </c>
      <c r="RG18">
        <f>'Program SCT RIM'!M22</f>
        <v>0</v>
      </c>
      <c r="RH18">
        <f>'Program Other TRC'!B22</f>
        <v>16</v>
      </c>
      <c r="RI18" t="str">
        <f>'Program Other TRC'!C22</f>
        <v>Empty</v>
      </c>
      <c r="RJ18">
        <f>'Program Other TRC'!D22</f>
        <v>0</v>
      </c>
      <c r="RK18">
        <f>'Program Other TRC'!E22</f>
        <v>0</v>
      </c>
      <c r="RL18">
        <f>'Program Other TRC'!F22</f>
        <v>0</v>
      </c>
      <c r="RM18" t="str">
        <f>'Program Other TRC'!G22</f>
        <v/>
      </c>
      <c r="RN18">
        <f>'Program Other TRC'!H22</f>
        <v>0</v>
      </c>
      <c r="RO18">
        <f>'Program Other TRC'!I22</f>
        <v>0</v>
      </c>
      <c r="RP18">
        <f>'Program Other TRC'!J22</f>
        <v>0</v>
      </c>
      <c r="RQ18">
        <f>'Program Other TRC'!K22</f>
        <v>0</v>
      </c>
      <c r="RR18" t="str">
        <f>'Program Other TRC'!L22</f>
        <v/>
      </c>
      <c r="RS18">
        <f>'Program Other TRC'!M22</f>
        <v>0</v>
      </c>
      <c r="RT18">
        <f>'Program Other TRC'!N22</f>
        <v>0</v>
      </c>
      <c r="RU18">
        <f>'Program Other TRC'!O22</f>
        <v>0</v>
      </c>
      <c r="RV18">
        <f>'Program Other TRC'!P22</f>
        <v>0</v>
      </c>
      <c r="RW18" t="str">
        <f>'Program Other TRC'!Q22</f>
        <v/>
      </c>
      <c r="RX18">
        <f>'Program Other TRC'!R22</f>
        <v>0</v>
      </c>
      <c r="RY18">
        <f>'Program Other PAC'!B22</f>
        <v>16</v>
      </c>
      <c r="RZ18" t="str">
        <f>'Program Other PAC'!C22</f>
        <v>Empty</v>
      </c>
      <c r="SA18">
        <f>'Program Other PAC'!D22</f>
        <v>0</v>
      </c>
      <c r="SB18">
        <f>'Program Other PAC'!E22</f>
        <v>0</v>
      </c>
      <c r="SC18">
        <f>'Program Other PAC'!F22</f>
        <v>0</v>
      </c>
      <c r="SD18" t="str">
        <f>'Program Other PAC'!G22</f>
        <v/>
      </c>
      <c r="SE18">
        <f>'Program Other PAC'!H22</f>
        <v>0</v>
      </c>
      <c r="SF18">
        <f>'Program Other PAC'!I22</f>
        <v>0</v>
      </c>
      <c r="SG18">
        <f>'Program Other PAC'!J22</f>
        <v>0</v>
      </c>
      <c r="SH18">
        <f>'Program Other PAC'!K22</f>
        <v>0</v>
      </c>
      <c r="SI18" t="str">
        <f>'Program Other PAC'!L22</f>
        <v/>
      </c>
      <c r="SJ18">
        <f>'Program Other PAC'!M22</f>
        <v>0</v>
      </c>
      <c r="SK18">
        <f>'Program Other PAC'!N22</f>
        <v>0</v>
      </c>
      <c r="SL18">
        <f>'Program Other PAC'!O22</f>
        <v>0</v>
      </c>
      <c r="SM18">
        <f>'Program Other PAC'!P22</f>
        <v>0</v>
      </c>
      <c r="SN18" t="str">
        <f>'Program Other PAC'!Q22</f>
        <v/>
      </c>
      <c r="SO18">
        <f>'Program Other PAC'!R22</f>
        <v>0</v>
      </c>
      <c r="SP18">
        <f>'Program Other SCT'!B22</f>
        <v>16</v>
      </c>
      <c r="SQ18" t="str">
        <f>'Program Other SCT'!C22</f>
        <v>Empty</v>
      </c>
      <c r="SR18">
        <f>'Program Other SCT'!D22</f>
        <v>0</v>
      </c>
      <c r="SS18">
        <f>'Program Other SCT'!E22</f>
        <v>0</v>
      </c>
      <c r="ST18">
        <f>'Program Other SCT'!F22</f>
        <v>0</v>
      </c>
      <c r="SU18" t="str">
        <f>'Program Other SCT'!G22</f>
        <v/>
      </c>
      <c r="SV18">
        <f>'Program Other SCT'!H22</f>
        <v>0</v>
      </c>
      <c r="SW18">
        <f>'Program Other SCT'!I22</f>
        <v>0</v>
      </c>
      <c r="SX18">
        <f>'Program Other SCT'!J22</f>
        <v>0</v>
      </c>
      <c r="SY18">
        <f>'Program Other SCT'!K22</f>
        <v>0</v>
      </c>
      <c r="SZ18" t="str">
        <f>'Program Other SCT'!L22</f>
        <v/>
      </c>
      <c r="TA18">
        <f>'Program Other SCT'!M22</f>
        <v>0</v>
      </c>
      <c r="TB18">
        <f>'Program Other SCT'!N22</f>
        <v>0</v>
      </c>
      <c r="TC18">
        <f>'Program Other SCT'!O22</f>
        <v>0</v>
      </c>
      <c r="TD18">
        <f>'Program Other SCT'!P22</f>
        <v>0</v>
      </c>
      <c r="TE18" t="str">
        <f>'Program Other SCT'!Q22</f>
        <v/>
      </c>
      <c r="TF18">
        <f>'Program Other SCT'!R22</f>
        <v>0</v>
      </c>
      <c r="TG18">
        <f>'Program Other RIM'!B22</f>
        <v>16</v>
      </c>
      <c r="TH18" t="str">
        <f>'Program Other RIM'!C22</f>
        <v>Empty</v>
      </c>
      <c r="TI18">
        <f>'Program Other RIM'!D22</f>
        <v>0</v>
      </c>
      <c r="TJ18">
        <f>'Program Other RIM'!E22</f>
        <v>0</v>
      </c>
      <c r="TK18">
        <f>'Program Other RIM'!F22</f>
        <v>0</v>
      </c>
      <c r="TL18" t="str">
        <f>'Program Other RIM'!G22</f>
        <v/>
      </c>
      <c r="TM18">
        <f>'Program Other RIM'!H22</f>
        <v>0</v>
      </c>
      <c r="TN18">
        <f>'Program Other RIM'!I22</f>
        <v>0</v>
      </c>
      <c r="TO18">
        <f>'Program Other RIM'!J22</f>
        <v>0</v>
      </c>
      <c r="TP18">
        <f>'Program Other RIM'!K22</f>
        <v>0</v>
      </c>
      <c r="TQ18" t="str">
        <f>'Program Other RIM'!L22</f>
        <v/>
      </c>
      <c r="TR18">
        <f>'Program Other RIM'!M22</f>
        <v>0</v>
      </c>
      <c r="TS18">
        <f>'Program Other RIM'!N22</f>
        <v>0</v>
      </c>
      <c r="TT18">
        <f>'Program Other RIM'!O22</f>
        <v>0</v>
      </c>
      <c r="TU18">
        <f>'Program Other RIM'!P22</f>
        <v>0</v>
      </c>
      <c r="TV18" t="str">
        <f>'Program Other RIM'!Q22</f>
        <v/>
      </c>
      <c r="TW18">
        <f>'Program Other RIM'!R22</f>
        <v>0</v>
      </c>
      <c r="AAP18" t="str">
        <f>'Key Assumptions'!C34</f>
        <v>Other</v>
      </c>
      <c r="AAQ18">
        <f>'Key Assumptions'!D34</f>
        <v>0</v>
      </c>
      <c r="AAR18">
        <f>'Key Assumptions'!E34</f>
        <v>0</v>
      </c>
      <c r="AAS18">
        <f>'Key Assumptions'!F34</f>
        <v>0</v>
      </c>
    </row>
    <row r="19" spans="10:721">
      <c r="J19" s="1075"/>
      <c r="K19" s="1075"/>
      <c r="L19" s="1075"/>
      <c r="M19" s="1080"/>
      <c r="N19" s="1076"/>
      <c r="P19" s="1051">
        <f>'Program Descriptions'!B21</f>
        <v>17</v>
      </c>
      <c r="Q19" s="1051" t="str">
        <f>'Program Descriptions'!C21</f>
        <v>Empty</v>
      </c>
      <c r="R19" s="1051">
        <f>'Program Descriptions'!D21</f>
        <v>0</v>
      </c>
      <c r="S19" s="1051">
        <f>'Program Descriptions'!E21</f>
        <v>0</v>
      </c>
      <c r="T19" s="1051">
        <f>'Program Descriptions'!F21</f>
        <v>0</v>
      </c>
      <c r="U19" s="1051">
        <f>'Program Descriptions'!G21</f>
        <v>0</v>
      </c>
      <c r="V19" s="1051" t="str">
        <f>'Program Descriptions'!H21</f>
        <v>-</v>
      </c>
      <c r="W19" s="1051">
        <f>'Program Descriptions'!I21</f>
        <v>0</v>
      </c>
      <c r="X19" s="1051">
        <f>'Program Narrative'!B21</f>
        <v>17</v>
      </c>
      <c r="Y19" s="1051" t="str">
        <f>'Program Narrative'!C21</f>
        <v>Empty</v>
      </c>
      <c r="Z19" s="1051" t="str">
        <f>'Program Narrative'!D21</f>
        <v>X</v>
      </c>
      <c r="AA19" s="1051">
        <f>'Program Narrative'!E21</f>
        <v>0</v>
      </c>
      <c r="AB19" s="1051">
        <f>'Prior Years'!B21</f>
        <v>17</v>
      </c>
      <c r="AC19" s="1051" t="str">
        <f>'Prior Years'!C21</f>
        <v>Empty</v>
      </c>
      <c r="AD19" s="1051">
        <f>'Prior Years'!D21</f>
        <v>0</v>
      </c>
      <c r="AE19" s="1051">
        <f>'Prior Years'!E21</f>
        <v>0</v>
      </c>
      <c r="AF19" s="1051">
        <f>'Prior Years'!F21</f>
        <v>0</v>
      </c>
      <c r="AG19" s="1051">
        <f>'Prior Years'!G21</f>
        <v>0</v>
      </c>
      <c r="AH19" s="1051">
        <f>'Prior Years'!H21</f>
        <v>0</v>
      </c>
      <c r="AI19" s="1051">
        <f>'Prior Years'!B56</f>
        <v>17</v>
      </c>
      <c r="AJ19" s="1051" t="str">
        <f>'Prior Years'!C56</f>
        <v>Empty</v>
      </c>
      <c r="AK19" s="1051">
        <f>'Prior Years'!D56</f>
        <v>0</v>
      </c>
      <c r="AL19" s="1051">
        <f>'Prior Years'!E56</f>
        <v>0</v>
      </c>
      <c r="AM19" s="1051">
        <f>'Prior Years'!F56</f>
        <v>0</v>
      </c>
      <c r="AN19" s="1051">
        <f>'Prior Years'!G56</f>
        <v>0</v>
      </c>
      <c r="AO19" s="1051">
        <f>'Prior Years'!H56</f>
        <v>0</v>
      </c>
      <c r="AP19" s="1051">
        <f>'Prior Years'!I56</f>
        <v>0</v>
      </c>
      <c r="AQ19" s="1051">
        <f>'Prior Years'!J56</f>
        <v>0</v>
      </c>
      <c r="AR19" s="1051">
        <f>'Prior Years'!K56</f>
        <v>0</v>
      </c>
      <c r="AS19" s="1051">
        <f>'Prior Years'!L56</f>
        <v>0</v>
      </c>
      <c r="AT19" s="1051">
        <f>'Prior Years'!M56</f>
        <v>0</v>
      </c>
      <c r="AU19" s="1051">
        <f>'Prior Years'!N56</f>
        <v>0</v>
      </c>
      <c r="AV19" s="1051">
        <f>'Prior Years'!O56</f>
        <v>0</v>
      </c>
      <c r="AW19" s="1051">
        <f>'Prior Years'!B91</f>
        <v>17</v>
      </c>
      <c r="AX19" s="1051" t="str">
        <f>'Prior Years'!C91</f>
        <v>Empty</v>
      </c>
      <c r="AY19" s="1051">
        <f>'Prior Years'!D91</f>
        <v>0</v>
      </c>
      <c r="AZ19" s="1051">
        <f>'Prior Years'!E91</f>
        <v>0</v>
      </c>
      <c r="BA19" s="1051">
        <f>'Prior Years'!F91</f>
        <v>0</v>
      </c>
      <c r="BB19" s="1051">
        <f>'Prior Years'!G91</f>
        <v>0</v>
      </c>
      <c r="BC19" s="1051">
        <f>'Prior Years'!H91</f>
        <v>0</v>
      </c>
      <c r="BD19" s="1051">
        <f>'Prior Years'!I91</f>
        <v>0</v>
      </c>
      <c r="BE19" s="1051">
        <f>'Prior Years'!J91</f>
        <v>0</v>
      </c>
      <c r="BF19" s="1051">
        <f>'Prior Years'!K91</f>
        <v>0</v>
      </c>
      <c r="BG19" s="1051">
        <f>'Prior Years'!L91</f>
        <v>0</v>
      </c>
      <c r="BH19" s="1051">
        <f>'Prior Years'!M91</f>
        <v>0</v>
      </c>
      <c r="BI19" s="1051">
        <f>'Prior Years'!N91</f>
        <v>0</v>
      </c>
      <c r="BJ19" s="1051">
        <f>'Prior Years'!O91</f>
        <v>0</v>
      </c>
      <c r="BK19" s="1051">
        <f>'Prior Years'!B126</f>
        <v>17</v>
      </c>
      <c r="BL19" s="1051" t="str">
        <f>'Prior Years'!C126</f>
        <v>Empty</v>
      </c>
      <c r="BM19" s="1051">
        <f>'Prior Years'!D126</f>
        <v>0</v>
      </c>
      <c r="BN19" s="1051">
        <f>'Prior Years'!E126</f>
        <v>0</v>
      </c>
      <c r="BO19" s="1051">
        <f>'Prior Years'!F126</f>
        <v>0</v>
      </c>
      <c r="BP19" s="1051">
        <f>'Prior Years'!G126</f>
        <v>0</v>
      </c>
      <c r="BQ19" s="1051">
        <f>'Prior Years'!H126</f>
        <v>0</v>
      </c>
      <c r="BR19" s="1051">
        <f>'Prior Years'!I126</f>
        <v>0</v>
      </c>
      <c r="BS19" s="1051">
        <f>'Prior Years'!J126</f>
        <v>0</v>
      </c>
      <c r="BT19" s="1051">
        <f>'Prior Years'!K126</f>
        <v>0</v>
      </c>
      <c r="BU19" s="1051">
        <f>'Prior Years'!L126</f>
        <v>0</v>
      </c>
      <c r="BV19" s="1051">
        <f>'Prior Years'!M126</f>
        <v>0</v>
      </c>
      <c r="BW19" s="1051">
        <f>'Prior Years'!N126</f>
        <v>0</v>
      </c>
      <c r="BX19" s="1051">
        <f>'Prior Years'!O126</f>
        <v>0</v>
      </c>
      <c r="BY19" s="1051"/>
      <c r="BZ19" s="1051"/>
      <c r="CA19" s="1051"/>
      <c r="CB19" s="1051"/>
      <c r="CC19" s="1051"/>
      <c r="CD19" s="1051"/>
      <c r="CE19" s="1051"/>
      <c r="CF19" s="1051"/>
      <c r="CG19" s="1051"/>
      <c r="CH19" s="1051"/>
      <c r="CI19" s="1051"/>
      <c r="CJ19" s="1051"/>
      <c r="CK19" s="1051"/>
      <c r="CL19" s="1051"/>
      <c r="CM19" s="1051"/>
      <c r="CN19" s="1051"/>
      <c r="CO19" s="1051"/>
      <c r="CP19" s="1051"/>
      <c r="CQ19" s="1051"/>
      <c r="CR19">
        <f>Budgets!B22</f>
        <v>17</v>
      </c>
      <c r="CS19" t="str">
        <f>Budgets!C22</f>
        <v>Empty</v>
      </c>
      <c r="CT19">
        <f>Budgets!D22</f>
        <v>0</v>
      </c>
      <c r="CU19">
        <f>Budgets!E22</f>
        <v>0</v>
      </c>
      <c r="CV19">
        <f>Budgets!F22</f>
        <v>0</v>
      </c>
      <c r="CW19">
        <f>Budgets!G22</f>
        <v>0</v>
      </c>
      <c r="CX19">
        <f>Budgets!H22</f>
        <v>0</v>
      </c>
      <c r="CY19">
        <f>Budgets!I22</f>
        <v>0</v>
      </c>
      <c r="CZ19">
        <f>Budgets!J22</f>
        <v>0</v>
      </c>
      <c r="DA19">
        <f>Budgets!K22</f>
        <v>0</v>
      </c>
      <c r="DB19">
        <f>Budgets!L22</f>
        <v>0</v>
      </c>
      <c r="DC19">
        <f>Budgets!M22</f>
        <v>0</v>
      </c>
      <c r="DD19">
        <f>Budgets!N22</f>
        <v>0</v>
      </c>
      <c r="DE19">
        <f>Budgets!O22</f>
        <v>0</v>
      </c>
      <c r="DF19">
        <f>Budgets!P22</f>
        <v>0</v>
      </c>
      <c r="DG19">
        <f>Budgets!Q22</f>
        <v>0</v>
      </c>
      <c r="DH19">
        <f>Budgets!R22</f>
        <v>0</v>
      </c>
      <c r="DI19">
        <f>Budgets!S22</f>
        <v>0</v>
      </c>
      <c r="DJ19">
        <f>'Rec1'!C20</f>
        <v>17</v>
      </c>
      <c r="DK19" t="str">
        <f>'Rec1'!D20</f>
        <v>Empty</v>
      </c>
      <c r="DL19">
        <f>'Rec1'!E20</f>
        <v>0</v>
      </c>
      <c r="DM19">
        <f>'Rec1'!F20</f>
        <v>0</v>
      </c>
      <c r="DN19">
        <f>'Rec1'!G20</f>
        <v>0</v>
      </c>
      <c r="DO19" t="str">
        <f>'Rec1'!H20</f>
        <v>-</v>
      </c>
      <c r="DP19">
        <f>'Rec1'!I20</f>
        <v>0</v>
      </c>
      <c r="DQ19">
        <f>'Planned Savings'!B24</f>
        <v>17</v>
      </c>
      <c r="DR19" t="str">
        <f>'Planned Savings'!C24</f>
        <v>Empty</v>
      </c>
      <c r="DS19">
        <f>'Planned Savings'!D24</f>
        <v>0</v>
      </c>
      <c r="DT19">
        <f>'Planned Savings'!E24</f>
        <v>0</v>
      </c>
      <c r="DU19">
        <f>'Planned Savings'!F24</f>
        <v>0</v>
      </c>
      <c r="DV19">
        <f>'Planned Savings'!H24</f>
        <v>0</v>
      </c>
      <c r="DW19">
        <f>'Planned Savings'!I24</f>
        <v>0</v>
      </c>
      <c r="DX19">
        <f>'Planned Savings'!J24</f>
        <v>0</v>
      </c>
      <c r="DY19" t="str">
        <f>'Planned Savings'!L24</f>
        <v/>
      </c>
      <c r="DZ19">
        <f>'Planned Savings'!N24</f>
        <v>0</v>
      </c>
      <c r="EA19" t="str">
        <f>'Planned Savings'!O24</f>
        <v/>
      </c>
      <c r="EB19" t="str">
        <f>'Planned Savings'!P24</f>
        <v/>
      </c>
      <c r="EC19">
        <f>'Planned Savings'!R24</f>
        <v>0</v>
      </c>
      <c r="ED19">
        <f>'Planned Savings'!T24</f>
        <v>0</v>
      </c>
      <c r="EE19">
        <f>'Planned Savings'!U24</f>
        <v>0</v>
      </c>
      <c r="EF19">
        <f>'Planned Savings'!V24</f>
        <v>0</v>
      </c>
      <c r="EG19">
        <f>'Planned Savings - No IE'!B24</f>
        <v>17</v>
      </c>
      <c r="EH19" t="str">
        <f>'Planned Savings - No IE'!C24</f>
        <v>Empty</v>
      </c>
      <c r="EI19">
        <f>'Planned Savings - No IE'!D24</f>
        <v>0</v>
      </c>
      <c r="EJ19">
        <f>'Planned Savings - No IE'!E24</f>
        <v>0</v>
      </c>
      <c r="EK19">
        <f>'Planned Savings - No IE'!F24</f>
        <v>0</v>
      </c>
      <c r="EL19" t="str">
        <f>'Planned Savings - No IE'!H24</f>
        <v/>
      </c>
      <c r="EM19">
        <f>'Planned Savings - No IE'!J24</f>
        <v>0</v>
      </c>
      <c r="EN19">
        <f>'Planned Savings - No IE'!K24</f>
        <v>0</v>
      </c>
      <c r="EO19">
        <f>'Planned Savings - No IE'!L24</f>
        <v>0</v>
      </c>
      <c r="EP19">
        <f>'Planned Savings - No IE'!N24</f>
        <v>0</v>
      </c>
      <c r="EQ19">
        <f>'Planned Savings - No IE'!P24</f>
        <v>0</v>
      </c>
      <c r="ER19">
        <f>'Planned Savings - No IE'!Q24</f>
        <v>0</v>
      </c>
      <c r="ES19">
        <f>'Planned Savings - No IE'!R24</f>
        <v>0</v>
      </c>
      <c r="ET19">
        <f>'Planned Savings - No NTG'!B24</f>
        <v>17</v>
      </c>
      <c r="EU19" t="str">
        <f>'Planned Savings - No NTG'!C24</f>
        <v>Empty</v>
      </c>
      <c r="EV19">
        <f>'Planned Savings - No NTG'!D24</f>
        <v>0</v>
      </c>
      <c r="EW19">
        <f>'Planned Savings - No NTG'!E24</f>
        <v>0</v>
      </c>
      <c r="EX19">
        <f>'Planned Savings - No NTG'!F24</f>
        <v>0</v>
      </c>
      <c r="EY19">
        <f>'Planned Savings - No NTG'!H24</f>
        <v>0</v>
      </c>
      <c r="EZ19">
        <f>'Planned Savings - No NTG'!I24</f>
        <v>0</v>
      </c>
      <c r="FA19">
        <f>'Planned Savings - No NTG'!J24</f>
        <v>0</v>
      </c>
      <c r="FB19">
        <f>'Planned Savings - No NTG'!L24</f>
        <v>0</v>
      </c>
      <c r="FC19">
        <f>'Planned Savings - No NTG'!N24</f>
        <v>0</v>
      </c>
      <c r="FD19">
        <f>'Planned Savings - No NTG'!O24</f>
        <v>0</v>
      </c>
      <c r="FE19">
        <f>'Planned Savings - No NTG'!P24</f>
        <v>0</v>
      </c>
      <c r="FF19">
        <f>'Planned Savings - No IE No NTG'!B24</f>
        <v>17</v>
      </c>
      <c r="FG19" t="str">
        <f>'Planned Savings - No IE No NTG'!C24</f>
        <v>Empty</v>
      </c>
      <c r="FH19">
        <f>'Planned Savings - No IE No NTG'!D24</f>
        <v>0</v>
      </c>
      <c r="FI19">
        <f>'Planned Savings - No IE No NTG'!E24</f>
        <v>0</v>
      </c>
      <c r="FJ19">
        <f>'Planned Savings - No IE No NTG'!F24</f>
        <v>0</v>
      </c>
      <c r="FK19">
        <f>'Planned Savings - No IE No NTG'!H24</f>
        <v>0</v>
      </c>
      <c r="FL19">
        <f>'Planned Savings - No IE No NTG'!J24</f>
        <v>0</v>
      </c>
      <c r="FM19">
        <f>'Planned Savings - No IE No NTG'!K24</f>
        <v>0</v>
      </c>
      <c r="FN19">
        <f>'Planned Savings - No IE No NTG'!L24</f>
        <v>0</v>
      </c>
      <c r="FO19">
        <f>'Rec2'!D22</f>
        <v>17</v>
      </c>
      <c r="FP19" t="str">
        <f>'Rec2'!E22</f>
        <v>Empty</v>
      </c>
      <c r="FQ19">
        <f>'Rec2'!F22</f>
        <v>0</v>
      </c>
      <c r="FR19">
        <f>'Rec2'!G22</f>
        <v>0</v>
      </c>
      <c r="FS19">
        <f>'Rec2'!H22</f>
        <v>0</v>
      </c>
      <c r="FT19" t="str">
        <f>'Rec2'!I22</f>
        <v>-</v>
      </c>
      <c r="FU19">
        <f>'Rec2'!J22</f>
        <v>0</v>
      </c>
      <c r="FV19">
        <f>'Rec2'!K22</f>
        <v>0</v>
      </c>
      <c r="FW19">
        <f>'Rec2'!L22</f>
        <v>0</v>
      </c>
      <c r="FX19" t="str">
        <f>'Rec2'!M22</f>
        <v>-</v>
      </c>
      <c r="FY19">
        <f>'Rec2'!N22</f>
        <v>0</v>
      </c>
      <c r="FZ19">
        <f>'Rec2'!O22</f>
        <v>0</v>
      </c>
      <c r="GA19">
        <f>'Rec2'!P22</f>
        <v>0</v>
      </c>
      <c r="GB19" t="str">
        <f>'Rec2'!Q22</f>
        <v>-</v>
      </c>
      <c r="GC19">
        <f>'Rec2'!R22</f>
        <v>0</v>
      </c>
      <c r="GD19">
        <f>'Rec2'!S22</f>
        <v>0</v>
      </c>
      <c r="GE19">
        <f>'Rec2'!T22</f>
        <v>0</v>
      </c>
      <c r="GF19" t="str">
        <f>'Rec2'!U22</f>
        <v>-</v>
      </c>
      <c r="GG19">
        <f>'Rec2'!V22</f>
        <v>0</v>
      </c>
      <c r="GI19">
        <f>'Planned NTG'!B22</f>
        <v>17</v>
      </c>
      <c r="GJ19" t="str">
        <f>'Planned NTG'!C22</f>
        <v>Empty</v>
      </c>
      <c r="GK19">
        <f>'Planned NTG'!D22</f>
        <v>0</v>
      </c>
      <c r="GL19">
        <f>'Planned NTG'!F22</f>
        <v>0</v>
      </c>
      <c r="GM19" t="str">
        <f>'Planned NTG'!H22</f>
        <v/>
      </c>
      <c r="GN19">
        <f>'Planned NTG'!J22</f>
        <v>0</v>
      </c>
      <c r="GO19">
        <f>'Planned NTG'!K22</f>
        <v>0</v>
      </c>
      <c r="GQ19">
        <f>'Actual Expenses'!B21</f>
        <v>0</v>
      </c>
      <c r="GR19" t="str">
        <f>'Actual Expenses'!C21</f>
        <v>Program Administrator</v>
      </c>
      <c r="GS19">
        <f>'Actual Expenses'!D21</f>
        <v>0</v>
      </c>
      <c r="GT19">
        <f>'Actual Expenses'!E21</f>
        <v>0</v>
      </c>
      <c r="GU19">
        <f>'Actual Expenses'!F21</f>
        <v>0</v>
      </c>
      <c r="GV19">
        <f>'Actual Expenses'!G21</f>
        <v>0</v>
      </c>
      <c r="GW19">
        <f>'Actual Expenses'!H21</f>
        <v>0</v>
      </c>
      <c r="GX19">
        <f>'Actual Expenses'!I21</f>
        <v>0</v>
      </c>
      <c r="GY19">
        <f>'Actual Expenses'!J21</f>
        <v>0</v>
      </c>
      <c r="GZ19">
        <f>'Actual Expenses'!K21</f>
        <v>0</v>
      </c>
      <c r="HA19">
        <f>'Actual Expenses'!L21</f>
        <v>0</v>
      </c>
      <c r="HB19">
        <f>'Actual Expenses'!M21</f>
        <v>0</v>
      </c>
      <c r="HC19">
        <f>'Actual Expenses'!N21</f>
        <v>0</v>
      </c>
      <c r="HD19">
        <f>'Actual Expenses'!O21</f>
        <v>0</v>
      </c>
      <c r="HE19">
        <f>'Actual Expenses'!P21</f>
        <v>0</v>
      </c>
      <c r="HF19">
        <f>'Actual Expenses'!Q21</f>
        <v>0</v>
      </c>
      <c r="HG19">
        <f>'Actual Expenses'!R21</f>
        <v>0</v>
      </c>
      <c r="HH19">
        <f>'Actual Expenses'!S21</f>
        <v>0</v>
      </c>
      <c r="HI19">
        <f>'Actual Expenses'!T21</f>
        <v>0</v>
      </c>
      <c r="HJ19">
        <f>'Actual Expenses'!U21</f>
        <v>0</v>
      </c>
      <c r="HK19">
        <f>'Actual Expenses'!V21</f>
        <v>0</v>
      </c>
      <c r="HL19">
        <f>'Actual Expenses'!W21</f>
        <v>0</v>
      </c>
      <c r="HM19">
        <f>'Actual Expenses'!X21</f>
        <v>0</v>
      </c>
      <c r="HN19">
        <f>'Rec3'!C20</f>
        <v>17</v>
      </c>
      <c r="HO19" t="str">
        <f>'Rec3'!D20</f>
        <v>Empty</v>
      </c>
      <c r="HP19">
        <f ca="1">'Rec3'!E20</f>
        <v>0</v>
      </c>
      <c r="HQ19">
        <f>'Rec3'!F20</f>
        <v>0</v>
      </c>
      <c r="HR19">
        <f ca="1">'Rec3'!G20</f>
        <v>0</v>
      </c>
      <c r="HS19">
        <f>'Rec3'!H20</f>
        <v>0</v>
      </c>
      <c r="HT19">
        <f>'Claimed Savings'!B24</f>
        <v>17</v>
      </c>
      <c r="HU19" t="str">
        <f>'Claimed Savings'!C24</f>
        <v>Empty</v>
      </c>
      <c r="HV19">
        <f>'Claimed Savings'!D24</f>
        <v>0</v>
      </c>
      <c r="HW19">
        <f>'Claimed Savings'!E24</f>
        <v>0</v>
      </c>
      <c r="HX19">
        <f>'Claimed Savings'!F24</f>
        <v>0</v>
      </c>
      <c r="HY19">
        <f>'Claimed Savings'!H24</f>
        <v>0</v>
      </c>
      <c r="HZ19">
        <f>'Claimed Savings'!I24</f>
        <v>0</v>
      </c>
      <c r="IA19">
        <f>'Claimed Savings'!J24</f>
        <v>0</v>
      </c>
      <c r="IB19">
        <f>'Claimed Savings'!L24</f>
        <v>0</v>
      </c>
      <c r="IC19">
        <f>'Claimed Savings'!N24</f>
        <v>0</v>
      </c>
      <c r="ID19" t="str">
        <f>'Claimed Savings'!O24</f>
        <v/>
      </c>
      <c r="IE19" t="str">
        <f>'Claimed Savings'!P24</f>
        <v/>
      </c>
      <c r="IF19">
        <f>'Claimed Savings'!R24</f>
        <v>0</v>
      </c>
      <c r="IG19">
        <f>'Claimed Savings'!T24</f>
        <v>0</v>
      </c>
      <c r="IH19">
        <f>'Claimed Savings'!U24</f>
        <v>0</v>
      </c>
      <c r="II19">
        <f>'Claimed Savings'!V24</f>
        <v>0</v>
      </c>
      <c r="IJ19">
        <f>'Claimed Savings - No IE'!B24</f>
        <v>17</v>
      </c>
      <c r="IK19" t="str">
        <f>'Claimed Savings - No IE'!C24</f>
        <v>Empty</v>
      </c>
      <c r="IL19">
        <f>'Claimed Savings - No IE'!D24</f>
        <v>0</v>
      </c>
      <c r="IM19">
        <f>'Claimed Savings - No IE'!E24</f>
        <v>0</v>
      </c>
      <c r="IN19">
        <f>'Claimed Savings - No IE'!F24</f>
        <v>0</v>
      </c>
      <c r="IO19">
        <f>'Claimed Savings - No IE'!H24</f>
        <v>0</v>
      </c>
      <c r="IP19">
        <f>'Claimed Savings - No IE'!J24</f>
        <v>0</v>
      </c>
      <c r="IQ19">
        <f>'Claimed Savings - No IE'!K24</f>
        <v>0</v>
      </c>
      <c r="IR19">
        <f>'Claimed Savings - No IE'!L24</f>
        <v>0</v>
      </c>
      <c r="IS19">
        <f>'Claimed Savings - No IE'!N24</f>
        <v>0</v>
      </c>
      <c r="IT19">
        <f>'Claimed Savings - No IE'!P24</f>
        <v>0</v>
      </c>
      <c r="IU19">
        <f>'Claimed Savings - No IE'!Q24</f>
        <v>0</v>
      </c>
      <c r="IV19">
        <f>'Claimed Savings - No IE'!R24</f>
        <v>0</v>
      </c>
      <c r="IW19">
        <f>'Claimed Savings - No NTG'!B24</f>
        <v>17</v>
      </c>
      <c r="IX19" t="str">
        <f>'Claimed Savings - No NTG'!C24</f>
        <v>Empty</v>
      </c>
      <c r="IY19">
        <f>'Claimed Savings - No NTG'!D24</f>
        <v>0</v>
      </c>
      <c r="IZ19">
        <f>'Claimed Savings - No NTG'!E24</f>
        <v>0</v>
      </c>
      <c r="JA19">
        <f>'Claimed Savings - No NTG'!F24</f>
        <v>0</v>
      </c>
      <c r="JB19">
        <f>'Claimed Savings - No NTG'!H24</f>
        <v>0</v>
      </c>
      <c r="JC19">
        <f>'Claimed Savings - No NTG'!I24</f>
        <v>0</v>
      </c>
      <c r="JD19">
        <f>'Claimed Savings - No NTG'!J24</f>
        <v>0</v>
      </c>
      <c r="JE19">
        <f>'Claimed Savings - No NTG'!L24</f>
        <v>0</v>
      </c>
      <c r="JF19">
        <f>'Claimed Savings - No NTG'!N24</f>
        <v>0</v>
      </c>
      <c r="JG19">
        <f>'Claimed Savings - No NTG'!O24</f>
        <v>0</v>
      </c>
      <c r="JH19">
        <f>'Claimed Savings - No NTG'!P24</f>
        <v>0</v>
      </c>
      <c r="JI19">
        <f>'Claimed Savings - No IE No NTG'!B24</f>
        <v>17</v>
      </c>
      <c r="JJ19" t="str">
        <f>'Claimed Savings - No IE No NTG'!C24</f>
        <v>Empty</v>
      </c>
      <c r="JK19">
        <f>'Claimed Savings - No IE No NTG'!D24</f>
        <v>8</v>
      </c>
      <c r="JL19">
        <f>'Claimed Savings - No IE No NTG'!E24</f>
        <v>0</v>
      </c>
      <c r="JM19">
        <f>'Claimed Savings - No IE No NTG'!F24</f>
        <v>0</v>
      </c>
      <c r="JN19">
        <f>'Claimed Savings - No IE No NTG'!H24</f>
        <v>0</v>
      </c>
      <c r="JO19">
        <f>'Claimed Savings - No IE No NTG'!J24</f>
        <v>0</v>
      </c>
      <c r="JP19">
        <f>'Claimed Savings - No IE No NTG'!K24</f>
        <v>0</v>
      </c>
      <c r="JQ19">
        <f>'Claimed Savings - No IE No NTG'!L24</f>
        <v>0</v>
      </c>
      <c r="JS19">
        <f>'Claimed NTG'!C22</f>
        <v>17</v>
      </c>
      <c r="JT19" t="str">
        <f>'Claimed NTG'!D22</f>
        <v>Empty</v>
      </c>
      <c r="JU19">
        <f>'Claimed NTG'!E22</f>
        <v>0</v>
      </c>
      <c r="JV19">
        <f>'Claimed NTG'!G22</f>
        <v>0</v>
      </c>
      <c r="JW19" t="str">
        <f>'Claimed NTG'!I22</f>
        <v/>
      </c>
      <c r="JX19">
        <f>'Claimed NTG'!K22</f>
        <v>0</v>
      </c>
      <c r="JY19">
        <f>'Claimed NTG'!L22</f>
        <v>0</v>
      </c>
      <c r="JZ19">
        <f>'Claimed NTG'!M22</f>
        <v>0</v>
      </c>
      <c r="KC19">
        <f>'Evaluated Savings'!B24</f>
        <v>17</v>
      </c>
      <c r="KD19" t="str">
        <f>'Evaluated Savings'!C24</f>
        <v>Empty</v>
      </c>
      <c r="KE19">
        <f>'Evaluated Savings'!D24</f>
        <v>0</v>
      </c>
      <c r="KF19">
        <f>'Evaluated Savings'!E24</f>
        <v>0</v>
      </c>
      <c r="KG19">
        <f>'Evaluated Savings'!F24</f>
        <v>0</v>
      </c>
      <c r="KH19">
        <f>'Evaluated Savings'!H24</f>
        <v>0</v>
      </c>
      <c r="KI19">
        <f>'Evaluated Savings'!I24</f>
        <v>0</v>
      </c>
      <c r="KJ19">
        <f>'Evaluated Savings'!J24</f>
        <v>0</v>
      </c>
      <c r="KK19" t="str">
        <f>'Evaluated Savings'!L24</f>
        <v/>
      </c>
      <c r="KL19">
        <f>'Evaluated Savings'!N24</f>
        <v>0</v>
      </c>
      <c r="KM19" t="str">
        <f>'Evaluated Savings'!O24</f>
        <v/>
      </c>
      <c r="KN19" t="str">
        <f>'Evaluated Savings'!P24</f>
        <v/>
      </c>
      <c r="KO19">
        <f>'Evaluated Savings'!R24</f>
        <v>0</v>
      </c>
      <c r="KP19">
        <f>'Evaluated Savings'!T24</f>
        <v>0</v>
      </c>
      <c r="KQ19">
        <f>'Evaluated Savings'!U24</f>
        <v>0</v>
      </c>
      <c r="KR19">
        <f>'Evaluated Savings'!V24</f>
        <v>0</v>
      </c>
      <c r="KT19">
        <f>'Evaluated Savings - No IE'!B24</f>
        <v>17</v>
      </c>
      <c r="KU19" t="str">
        <f>'Evaluated Savings - No IE'!C24</f>
        <v>Empty</v>
      </c>
      <c r="KV19">
        <f>'Evaluated Savings - No IE'!D24</f>
        <v>0</v>
      </c>
      <c r="KW19">
        <f>'Evaluated Savings - No IE'!E24</f>
        <v>0</v>
      </c>
      <c r="KX19">
        <f>'Evaluated Savings - No IE'!F24</f>
        <v>0</v>
      </c>
      <c r="KY19" t="str">
        <f>'Evaluated Savings - No IE'!H24</f>
        <v/>
      </c>
      <c r="KZ19">
        <f>'Evaluated Savings - No IE'!J24</f>
        <v>0</v>
      </c>
      <c r="LA19">
        <f>'Evaluated Savings - No IE'!K24</f>
        <v>0</v>
      </c>
      <c r="LB19">
        <f>'Evaluated Savings - No IE'!L24</f>
        <v>0</v>
      </c>
      <c r="LC19">
        <f>'Evaluated Savings - No IE'!N24</f>
        <v>0</v>
      </c>
      <c r="LD19">
        <f>'Evaluated Savings - No IE'!P24</f>
        <v>0</v>
      </c>
      <c r="LE19">
        <f>'Evaluated Savings - No IE'!Q24</f>
        <v>0</v>
      </c>
      <c r="LF19">
        <f>'Evaluated Savings - No IE'!R24</f>
        <v>0</v>
      </c>
      <c r="LH19">
        <f>'Evaluated Savings - No NTG'!B23</f>
        <v>17</v>
      </c>
      <c r="LI19" t="str">
        <f>'Evaluated Savings - No NTG'!C23</f>
        <v>Empty</v>
      </c>
      <c r="LJ19">
        <f>'Evaluated Savings - No NTG'!D23</f>
        <v>0</v>
      </c>
      <c r="LK19">
        <f>'Evaluated Savings - No NTG'!E23</f>
        <v>0</v>
      </c>
      <c r="LL19">
        <f>'Evaluated Savings - No NTG'!F23</f>
        <v>0</v>
      </c>
      <c r="LM19">
        <f>'Evaluated Savings - No NTG'!H23</f>
        <v>0</v>
      </c>
      <c r="LN19">
        <f>'Evaluated Savings - No NTG'!I23</f>
        <v>0</v>
      </c>
      <c r="LO19">
        <f>'Evaluated Savings - No NTG'!J23</f>
        <v>0</v>
      </c>
      <c r="LP19">
        <f>'Evaluated Savings - No NTG'!L23</f>
        <v>0</v>
      </c>
      <c r="LQ19">
        <f>'Evaluated Savings - No NTG'!N23</f>
        <v>0</v>
      </c>
      <c r="LR19">
        <f>'Evaluated Savings - No NTG'!O23</f>
        <v>0</v>
      </c>
      <c r="LS19">
        <f>'Evaluated Savings - No NTG'!P23</f>
        <v>0</v>
      </c>
      <c r="LU19">
        <f>'Evaluated Savings No IE No NTG'!B24</f>
        <v>17</v>
      </c>
      <c r="LV19" t="str">
        <f>'Evaluated Savings No IE No NTG'!C24</f>
        <v>Empty</v>
      </c>
      <c r="LW19">
        <f>'Evaluated Savings No IE No NTG'!D24</f>
        <v>0</v>
      </c>
      <c r="LX19">
        <f>'Evaluated Savings No IE No NTG'!E24</f>
        <v>0</v>
      </c>
      <c r="LY19">
        <f>'Evaluated Savings No IE No NTG'!F24</f>
        <v>0</v>
      </c>
      <c r="LZ19">
        <f>'Evaluated Savings No IE No NTG'!H24</f>
        <v>0</v>
      </c>
      <c r="MA19">
        <f>'Evaluated Savings No IE No NTG'!J24</f>
        <v>0</v>
      </c>
      <c r="MB19">
        <f>'Evaluated Savings No IE No NTG'!K24</f>
        <v>0</v>
      </c>
      <c r="MC19">
        <f>'Evaluated Savings No IE No NTG'!L24</f>
        <v>0</v>
      </c>
      <c r="MF19">
        <f>'Evaluated NTG'!B22</f>
        <v>17</v>
      </c>
      <c r="MG19" t="str">
        <f>'Evaluated NTG'!C22</f>
        <v>Empty</v>
      </c>
      <c r="MH19">
        <f>'Evaluated NTG'!E22</f>
        <v>0</v>
      </c>
      <c r="MI19">
        <f>'Evaluated NTG'!G22</f>
        <v>0</v>
      </c>
      <c r="MJ19" t="str">
        <f>'Evaluated NTG'!I22</f>
        <v/>
      </c>
      <c r="MK19">
        <f>'Evaluated NTG'!K22</f>
        <v>0</v>
      </c>
      <c r="ML19">
        <f>'Evaluated NTG'!L22</f>
        <v>0</v>
      </c>
      <c r="MM19">
        <f>'Evaluated NTG'!M22</f>
        <v>0</v>
      </c>
      <c r="MP19">
        <f>'Program All'!B23</f>
        <v>17</v>
      </c>
      <c r="MQ19" t="str">
        <f>'Program All'!C23</f>
        <v>Empty</v>
      </c>
      <c r="MR19">
        <f>'Program All'!D23</f>
        <v>0</v>
      </c>
      <c r="MS19">
        <f>'Program All'!E23</f>
        <v>0</v>
      </c>
      <c r="MT19">
        <f>'Program All'!F23</f>
        <v>0</v>
      </c>
      <c r="MU19" t="str">
        <f>'Program All'!G23</f>
        <v/>
      </c>
      <c r="MV19">
        <f>'Program All'!H23</f>
        <v>0</v>
      </c>
      <c r="MW19">
        <f>'Program All'!I23</f>
        <v>0</v>
      </c>
      <c r="MX19">
        <f>'Program All'!J23</f>
        <v>0</v>
      </c>
      <c r="MY19">
        <f>'Program All'!K23</f>
        <v>0</v>
      </c>
      <c r="MZ19" t="str">
        <f>'Program All'!L23</f>
        <v/>
      </c>
      <c r="NA19">
        <f>'Program All'!M23</f>
        <v>0</v>
      </c>
      <c r="NB19">
        <f>'Program All'!N23</f>
        <v>0</v>
      </c>
      <c r="NC19">
        <f>'Program All'!O23</f>
        <v>0</v>
      </c>
      <c r="ND19">
        <f>'Program All'!P23</f>
        <v>0</v>
      </c>
      <c r="NE19" t="str">
        <f>'Program All'!Q23</f>
        <v/>
      </c>
      <c r="NF19">
        <f>'Program All'!R23</f>
        <v>0</v>
      </c>
      <c r="NG19">
        <f>'Program All'!S23</f>
        <v>0</v>
      </c>
      <c r="NH19">
        <f>'Program All'!T23</f>
        <v>0</v>
      </c>
      <c r="NI19">
        <f>'Program All'!U23</f>
        <v>0</v>
      </c>
      <c r="NJ19" t="str">
        <f>'Program All'!V23</f>
        <v/>
      </c>
      <c r="NK19">
        <f>'Program All'!W23</f>
        <v>0</v>
      </c>
      <c r="NL19">
        <f>'Program TRC'!B23</f>
        <v>17</v>
      </c>
      <c r="NM19" t="str">
        <f>'Program TRC'!C23</f>
        <v>Empty</v>
      </c>
      <c r="NN19">
        <f>'Program TRC'!D23</f>
        <v>0</v>
      </c>
      <c r="NO19">
        <f>'Program TRC'!E23</f>
        <v>0</v>
      </c>
      <c r="NP19">
        <f>'Program TRC'!F23</f>
        <v>0</v>
      </c>
      <c r="NQ19" t="str">
        <f>'Program TRC'!G23</f>
        <v/>
      </c>
      <c r="NR19">
        <f>'Program TRC'!H23</f>
        <v>0</v>
      </c>
      <c r="NS19">
        <f>'Program PAC'!B23</f>
        <v>17</v>
      </c>
      <c r="NT19" t="str">
        <f>'Program PAC'!C23</f>
        <v>Empty</v>
      </c>
      <c r="NU19">
        <f>'Program PAC'!D23</f>
        <v>0</v>
      </c>
      <c r="NV19">
        <f>'Program PAC'!E23</f>
        <v>0</v>
      </c>
      <c r="NW19">
        <f>'Program PAC'!F23</f>
        <v>0</v>
      </c>
      <c r="NX19" t="str">
        <f>'Program PAC'!G23</f>
        <v/>
      </c>
      <c r="NY19">
        <f>'Program PAC'!H23</f>
        <v>0</v>
      </c>
      <c r="NZ19">
        <f>'Program SCT'!B23</f>
        <v>17</v>
      </c>
      <c r="OA19" t="str">
        <f>'Program SCT'!C23</f>
        <v>Empty</v>
      </c>
      <c r="OB19">
        <f>'Program SCT'!D23</f>
        <v>0</v>
      </c>
      <c r="OC19">
        <f>'Program SCT'!E23</f>
        <v>0</v>
      </c>
      <c r="OD19">
        <f>'Program SCT'!F23</f>
        <v>0</v>
      </c>
      <c r="OE19" t="str">
        <f>'Program SCT'!G23</f>
        <v/>
      </c>
      <c r="OF19">
        <f>'Program SCT'!H23</f>
        <v>0</v>
      </c>
      <c r="OG19">
        <f>'Program RIM'!B23</f>
        <v>17</v>
      </c>
      <c r="OH19" t="str">
        <f>'Program RIM'!C23</f>
        <v>Empty</v>
      </c>
      <c r="OI19">
        <f>'Program RIM'!D23</f>
        <v>0</v>
      </c>
      <c r="OJ19">
        <f>'Program RIM'!E23</f>
        <v>0</v>
      </c>
      <c r="OK19">
        <f>'Program RIM'!F23</f>
        <v>0</v>
      </c>
      <c r="OL19" t="str">
        <f>'Program RIM'!G23</f>
        <v/>
      </c>
      <c r="OM19">
        <f>'Program RIM'!H23</f>
        <v>0</v>
      </c>
      <c r="ON19">
        <f>'Program TRC PAC'!B23</f>
        <v>17</v>
      </c>
      <c r="OO19" t="str">
        <f>'Program TRC PAC'!C23</f>
        <v>Empty</v>
      </c>
      <c r="OP19">
        <f>'Program TRC PAC'!D23</f>
        <v>0</v>
      </c>
      <c r="OQ19">
        <f>'Program TRC PAC'!E23</f>
        <v>0</v>
      </c>
      <c r="OR19">
        <f>'Program TRC PAC'!F23</f>
        <v>0</v>
      </c>
      <c r="OS19" t="str">
        <f>'Program TRC PAC'!G23</f>
        <v/>
      </c>
      <c r="OT19">
        <f>'Program TRC PAC'!H23</f>
        <v>0</v>
      </c>
      <c r="OU19">
        <f>'Program TRC PAC'!I23</f>
        <v>0</v>
      </c>
      <c r="OV19">
        <f>'Program TRC PAC'!J23</f>
        <v>0</v>
      </c>
      <c r="OW19">
        <f>'Program TRC PAC'!K23</f>
        <v>0</v>
      </c>
      <c r="OX19" t="str">
        <f>'Program TRC PAC'!L23</f>
        <v/>
      </c>
      <c r="OY19">
        <f>'Program TRC PAC'!M23</f>
        <v>0</v>
      </c>
      <c r="OZ19">
        <f>'Program TRC SCT'!B23</f>
        <v>17</v>
      </c>
      <c r="PA19" t="str">
        <f>'Program TRC SCT'!C23</f>
        <v>Empty</v>
      </c>
      <c r="PB19">
        <f>'Program TRC SCT'!D23</f>
        <v>0</v>
      </c>
      <c r="PC19">
        <f>'Program TRC SCT'!E23</f>
        <v>0</v>
      </c>
      <c r="PD19">
        <f>'Program TRC SCT'!F23</f>
        <v>0</v>
      </c>
      <c r="PE19" t="str">
        <f>'Program TRC SCT'!G23</f>
        <v/>
      </c>
      <c r="PF19">
        <f>'Program TRC SCT'!H23</f>
        <v>0</v>
      </c>
      <c r="PG19">
        <f>'Program TRC SCT'!I23</f>
        <v>0</v>
      </c>
      <c r="PH19">
        <f>'Program TRC SCT'!J23</f>
        <v>0</v>
      </c>
      <c r="PI19">
        <f>'Program TRC SCT'!K23</f>
        <v>0</v>
      </c>
      <c r="PJ19" t="str">
        <f>'Program TRC SCT'!L23</f>
        <v/>
      </c>
      <c r="PK19">
        <f>'Program TRC SCT'!M23</f>
        <v>0</v>
      </c>
      <c r="PL19">
        <f>'Program TRC RIM'!B23</f>
        <v>17</v>
      </c>
      <c r="PM19" t="str">
        <f>'Program TRC RIM'!C23</f>
        <v>Empty</v>
      </c>
      <c r="PN19">
        <f>'Program TRC RIM'!D23</f>
        <v>0</v>
      </c>
      <c r="PO19">
        <f>'Program TRC RIM'!E23</f>
        <v>0</v>
      </c>
      <c r="PP19">
        <f>'Program TRC RIM'!F23</f>
        <v>0</v>
      </c>
      <c r="PQ19" t="str">
        <f>'Program TRC RIM'!G23</f>
        <v/>
      </c>
      <c r="PR19">
        <f>'Program TRC RIM'!H23</f>
        <v>0</v>
      </c>
      <c r="PS19">
        <f>'Program TRC RIM'!I23</f>
        <v>0</v>
      </c>
      <c r="PT19">
        <f>'Program TRC RIM'!J23</f>
        <v>0</v>
      </c>
      <c r="PU19">
        <f>'Program TRC RIM'!K23</f>
        <v>0</v>
      </c>
      <c r="PV19" t="str">
        <f>'Program TRC RIM'!L23</f>
        <v/>
      </c>
      <c r="PW19">
        <f>'Program TRC RIM'!M23</f>
        <v>0</v>
      </c>
      <c r="PX19">
        <f>'Program PAC SCT'!B23</f>
        <v>17</v>
      </c>
      <c r="PY19" t="str">
        <f>'Program PAC SCT'!C23</f>
        <v>Empty</v>
      </c>
      <c r="PZ19">
        <f>'Program PAC SCT'!D23</f>
        <v>0</v>
      </c>
      <c r="QA19">
        <f>'Program PAC SCT'!E23</f>
        <v>0</v>
      </c>
      <c r="QB19">
        <f>'Program PAC SCT'!F23</f>
        <v>0</v>
      </c>
      <c r="QC19" t="str">
        <f>'Program PAC SCT'!G23</f>
        <v/>
      </c>
      <c r="QD19">
        <f>'Program PAC SCT'!H23</f>
        <v>0</v>
      </c>
      <c r="QE19">
        <f>'Program PAC SCT'!I23</f>
        <v>0</v>
      </c>
      <c r="QF19">
        <f>'Program PAC SCT'!J23</f>
        <v>0</v>
      </c>
      <c r="QG19">
        <f>'Program PAC SCT'!K23</f>
        <v>0</v>
      </c>
      <c r="QH19" t="str">
        <f>'Program PAC SCT'!L23</f>
        <v/>
      </c>
      <c r="QI19">
        <f>'Program PAC SCT'!M23</f>
        <v>0</v>
      </c>
      <c r="QJ19">
        <f>'Program PAC RIM'!B23</f>
        <v>17</v>
      </c>
      <c r="QK19" t="str">
        <f>'Program PAC RIM'!C23</f>
        <v>Empty</v>
      </c>
      <c r="QL19">
        <f>'Program PAC RIM'!D23</f>
        <v>0</v>
      </c>
      <c r="QM19">
        <f>'Program PAC RIM'!E23</f>
        <v>0</v>
      </c>
      <c r="QN19">
        <f>'Program PAC RIM'!F23</f>
        <v>0</v>
      </c>
      <c r="QO19" t="str">
        <f>'Program PAC RIM'!G23</f>
        <v/>
      </c>
      <c r="QP19">
        <f>'Program PAC RIM'!H23</f>
        <v>0</v>
      </c>
      <c r="QQ19">
        <f>'Program PAC RIM'!I23</f>
        <v>0</v>
      </c>
      <c r="QR19">
        <f>'Program PAC RIM'!J23</f>
        <v>0</v>
      </c>
      <c r="QS19">
        <f>'Program PAC RIM'!K23</f>
        <v>0</v>
      </c>
      <c r="QT19" t="str">
        <f>'Program PAC RIM'!L23</f>
        <v/>
      </c>
      <c r="QU19">
        <f>'Program PAC RIM'!M23</f>
        <v>0</v>
      </c>
      <c r="QV19">
        <f>'Program SCT RIM'!B23</f>
        <v>17</v>
      </c>
      <c r="QW19" t="str">
        <f>'Program SCT RIM'!C23</f>
        <v>Empty</v>
      </c>
      <c r="QX19">
        <f>'Program SCT RIM'!D23</f>
        <v>0</v>
      </c>
      <c r="QY19">
        <f>'Program SCT RIM'!E23</f>
        <v>0</v>
      </c>
      <c r="QZ19">
        <f>'Program SCT RIM'!F23</f>
        <v>0</v>
      </c>
      <c r="RA19" t="str">
        <f>'Program SCT RIM'!G23</f>
        <v/>
      </c>
      <c r="RB19">
        <f>'Program SCT RIM'!H23</f>
        <v>0</v>
      </c>
      <c r="RC19">
        <f>'Program SCT RIM'!I23</f>
        <v>0</v>
      </c>
      <c r="RD19">
        <f>'Program SCT RIM'!J23</f>
        <v>0</v>
      </c>
      <c r="RE19">
        <f>'Program SCT RIM'!K23</f>
        <v>0</v>
      </c>
      <c r="RF19" t="str">
        <f>'Program SCT RIM'!L23</f>
        <v/>
      </c>
      <c r="RG19">
        <f>'Program SCT RIM'!M23</f>
        <v>0</v>
      </c>
      <c r="RH19">
        <f>'Program Other TRC'!B23</f>
        <v>17</v>
      </c>
      <c r="RI19" t="str">
        <f>'Program Other TRC'!C23</f>
        <v>Empty</v>
      </c>
      <c r="RJ19">
        <f>'Program Other TRC'!D23</f>
        <v>0</v>
      </c>
      <c r="RK19">
        <f>'Program Other TRC'!E23</f>
        <v>0</v>
      </c>
      <c r="RL19">
        <f>'Program Other TRC'!F23</f>
        <v>0</v>
      </c>
      <c r="RM19" t="str">
        <f>'Program Other TRC'!G23</f>
        <v/>
      </c>
      <c r="RN19">
        <f>'Program Other TRC'!H23</f>
        <v>0</v>
      </c>
      <c r="RO19">
        <f>'Program Other TRC'!I23</f>
        <v>0</v>
      </c>
      <c r="RP19">
        <f>'Program Other TRC'!J23</f>
        <v>0</v>
      </c>
      <c r="RQ19">
        <f>'Program Other TRC'!K23</f>
        <v>0</v>
      </c>
      <c r="RR19" t="str">
        <f>'Program Other TRC'!L23</f>
        <v/>
      </c>
      <c r="RS19">
        <f>'Program Other TRC'!M23</f>
        <v>0</v>
      </c>
      <c r="RT19">
        <f>'Program Other TRC'!N23</f>
        <v>0</v>
      </c>
      <c r="RU19">
        <f>'Program Other TRC'!O23</f>
        <v>0</v>
      </c>
      <c r="RV19">
        <f>'Program Other TRC'!P23</f>
        <v>0</v>
      </c>
      <c r="RW19" t="str">
        <f>'Program Other TRC'!Q23</f>
        <v/>
      </c>
      <c r="RX19">
        <f>'Program Other TRC'!R23</f>
        <v>0</v>
      </c>
      <c r="RY19">
        <f>'Program Other PAC'!B23</f>
        <v>17</v>
      </c>
      <c r="RZ19" t="str">
        <f>'Program Other PAC'!C23</f>
        <v>Empty</v>
      </c>
      <c r="SA19">
        <f>'Program Other PAC'!D23</f>
        <v>0</v>
      </c>
      <c r="SB19">
        <f>'Program Other PAC'!E23</f>
        <v>0</v>
      </c>
      <c r="SC19">
        <f>'Program Other PAC'!F23</f>
        <v>0</v>
      </c>
      <c r="SD19" t="str">
        <f>'Program Other PAC'!G23</f>
        <v/>
      </c>
      <c r="SE19">
        <f>'Program Other PAC'!H23</f>
        <v>0</v>
      </c>
      <c r="SF19">
        <f>'Program Other PAC'!I23</f>
        <v>0</v>
      </c>
      <c r="SG19">
        <f>'Program Other PAC'!J23</f>
        <v>0</v>
      </c>
      <c r="SH19">
        <f>'Program Other PAC'!K23</f>
        <v>0</v>
      </c>
      <c r="SI19" t="str">
        <f>'Program Other PAC'!L23</f>
        <v/>
      </c>
      <c r="SJ19">
        <f>'Program Other PAC'!M23</f>
        <v>0</v>
      </c>
      <c r="SK19">
        <f>'Program Other PAC'!N23</f>
        <v>0</v>
      </c>
      <c r="SL19">
        <f>'Program Other PAC'!O23</f>
        <v>0</v>
      </c>
      <c r="SM19">
        <f>'Program Other PAC'!P23</f>
        <v>0</v>
      </c>
      <c r="SN19" t="str">
        <f>'Program Other PAC'!Q23</f>
        <v/>
      </c>
      <c r="SO19">
        <f>'Program Other PAC'!R23</f>
        <v>0</v>
      </c>
      <c r="SP19">
        <f>'Program Other SCT'!B23</f>
        <v>17</v>
      </c>
      <c r="SQ19" t="str">
        <f>'Program Other SCT'!C23</f>
        <v>Empty</v>
      </c>
      <c r="SR19">
        <f>'Program Other SCT'!D23</f>
        <v>0</v>
      </c>
      <c r="SS19">
        <f>'Program Other SCT'!E23</f>
        <v>0</v>
      </c>
      <c r="ST19">
        <f>'Program Other SCT'!F23</f>
        <v>0</v>
      </c>
      <c r="SU19" t="str">
        <f>'Program Other SCT'!G23</f>
        <v/>
      </c>
      <c r="SV19">
        <f>'Program Other SCT'!H23</f>
        <v>0</v>
      </c>
      <c r="SW19">
        <f>'Program Other SCT'!I23</f>
        <v>0</v>
      </c>
      <c r="SX19">
        <f>'Program Other SCT'!J23</f>
        <v>0</v>
      </c>
      <c r="SY19">
        <f>'Program Other SCT'!K23</f>
        <v>0</v>
      </c>
      <c r="SZ19" t="str">
        <f>'Program Other SCT'!L23</f>
        <v/>
      </c>
      <c r="TA19">
        <f>'Program Other SCT'!M23</f>
        <v>0</v>
      </c>
      <c r="TB19">
        <f>'Program Other SCT'!N23</f>
        <v>0</v>
      </c>
      <c r="TC19">
        <f>'Program Other SCT'!O23</f>
        <v>0</v>
      </c>
      <c r="TD19">
        <f>'Program Other SCT'!P23</f>
        <v>0</v>
      </c>
      <c r="TE19" t="str">
        <f>'Program Other SCT'!Q23</f>
        <v/>
      </c>
      <c r="TF19">
        <f>'Program Other SCT'!R23</f>
        <v>0</v>
      </c>
      <c r="TG19">
        <f>'Program Other RIM'!B23</f>
        <v>17</v>
      </c>
      <c r="TH19" t="str">
        <f>'Program Other RIM'!C23</f>
        <v>Empty</v>
      </c>
      <c r="TI19">
        <f>'Program Other RIM'!D23</f>
        <v>0</v>
      </c>
      <c r="TJ19">
        <f>'Program Other RIM'!E23</f>
        <v>0</v>
      </c>
      <c r="TK19">
        <f>'Program Other RIM'!F23</f>
        <v>0</v>
      </c>
      <c r="TL19" t="str">
        <f>'Program Other RIM'!G23</f>
        <v/>
      </c>
      <c r="TM19">
        <f>'Program Other RIM'!H23</f>
        <v>0</v>
      </c>
      <c r="TN19">
        <f>'Program Other RIM'!I23</f>
        <v>0</v>
      </c>
      <c r="TO19">
        <f>'Program Other RIM'!J23</f>
        <v>0</v>
      </c>
      <c r="TP19">
        <f>'Program Other RIM'!K23</f>
        <v>0</v>
      </c>
      <c r="TQ19" t="str">
        <f>'Program Other RIM'!L23</f>
        <v/>
      </c>
      <c r="TR19">
        <f>'Program Other RIM'!M23</f>
        <v>0</v>
      </c>
      <c r="TS19">
        <f>'Program Other RIM'!N23</f>
        <v>0</v>
      </c>
      <c r="TT19">
        <f>'Program Other RIM'!O23</f>
        <v>0</v>
      </c>
      <c r="TU19">
        <f>'Program Other RIM'!P23</f>
        <v>0</v>
      </c>
      <c r="TV19" t="str">
        <f>'Program Other RIM'!Q23</f>
        <v/>
      </c>
      <c r="TW19">
        <f>'Program Other RIM'!R23</f>
        <v>0</v>
      </c>
    </row>
    <row r="20" spans="10:721">
      <c r="J20" s="1075"/>
      <c r="K20" s="1075"/>
      <c r="L20" s="1075"/>
      <c r="M20" s="1080"/>
      <c r="N20" s="1076"/>
      <c r="P20" s="1051">
        <f>'Program Descriptions'!B22</f>
        <v>18</v>
      </c>
      <c r="Q20" s="1051" t="str">
        <f>'Program Descriptions'!C22</f>
        <v>Empty</v>
      </c>
      <c r="R20" s="1051">
        <f>'Program Descriptions'!D22</f>
        <v>0</v>
      </c>
      <c r="S20" s="1051">
        <f>'Program Descriptions'!E22</f>
        <v>0</v>
      </c>
      <c r="T20" s="1051">
        <f>'Program Descriptions'!F22</f>
        <v>0</v>
      </c>
      <c r="U20" s="1051">
        <f>'Program Descriptions'!G22</f>
        <v>0</v>
      </c>
      <c r="V20" s="1051" t="str">
        <f>'Program Descriptions'!H22</f>
        <v>-</v>
      </c>
      <c r="W20" s="1051">
        <f>'Program Descriptions'!I22</f>
        <v>0</v>
      </c>
      <c r="X20" s="1051">
        <f>'Program Narrative'!B22</f>
        <v>18</v>
      </c>
      <c r="Y20" s="1051" t="str">
        <f>'Program Narrative'!C22</f>
        <v>Empty</v>
      </c>
      <c r="Z20" s="1051" t="str">
        <f>'Program Narrative'!D22</f>
        <v>X</v>
      </c>
      <c r="AA20" s="1051">
        <f>'Program Narrative'!E22</f>
        <v>0</v>
      </c>
      <c r="AB20" s="1051">
        <f>'Prior Years'!B22</f>
        <v>18</v>
      </c>
      <c r="AC20" s="1051" t="str">
        <f>'Prior Years'!C22</f>
        <v>Empty</v>
      </c>
      <c r="AD20" s="1051">
        <f>'Prior Years'!D22</f>
        <v>0</v>
      </c>
      <c r="AE20" s="1051">
        <f>'Prior Years'!E22</f>
        <v>0</v>
      </c>
      <c r="AF20" s="1051">
        <f>'Prior Years'!F22</f>
        <v>0</v>
      </c>
      <c r="AG20" s="1051">
        <f>'Prior Years'!G22</f>
        <v>0</v>
      </c>
      <c r="AH20" s="1051">
        <f>'Prior Years'!H22</f>
        <v>0</v>
      </c>
      <c r="AI20" s="1051">
        <f>'Prior Years'!B57</f>
        <v>18</v>
      </c>
      <c r="AJ20" s="1051" t="str">
        <f>'Prior Years'!C57</f>
        <v>Empty</v>
      </c>
      <c r="AK20" s="1051">
        <f>'Prior Years'!D57</f>
        <v>0</v>
      </c>
      <c r="AL20" s="1051">
        <f>'Prior Years'!E57</f>
        <v>0</v>
      </c>
      <c r="AM20" s="1051">
        <f>'Prior Years'!F57</f>
        <v>0</v>
      </c>
      <c r="AN20" s="1051">
        <f>'Prior Years'!G57</f>
        <v>0</v>
      </c>
      <c r="AO20" s="1051">
        <f>'Prior Years'!H57</f>
        <v>0</v>
      </c>
      <c r="AP20" s="1051">
        <f>'Prior Years'!I57</f>
        <v>0</v>
      </c>
      <c r="AQ20" s="1051">
        <f>'Prior Years'!J57</f>
        <v>0</v>
      </c>
      <c r="AR20" s="1051">
        <f>'Prior Years'!K57</f>
        <v>0</v>
      </c>
      <c r="AS20" s="1051">
        <f>'Prior Years'!L57</f>
        <v>0</v>
      </c>
      <c r="AT20" s="1051">
        <f>'Prior Years'!M57</f>
        <v>0</v>
      </c>
      <c r="AU20" s="1051">
        <f>'Prior Years'!N57</f>
        <v>0</v>
      </c>
      <c r="AV20" s="1051">
        <f>'Prior Years'!O57</f>
        <v>0</v>
      </c>
      <c r="AW20" s="1051">
        <f>'Prior Years'!B92</f>
        <v>18</v>
      </c>
      <c r="AX20" s="1051" t="str">
        <f>'Prior Years'!C92</f>
        <v>Empty</v>
      </c>
      <c r="AY20" s="1051">
        <f>'Prior Years'!D92</f>
        <v>0</v>
      </c>
      <c r="AZ20" s="1051">
        <f>'Prior Years'!E92</f>
        <v>0</v>
      </c>
      <c r="BA20" s="1051">
        <f>'Prior Years'!F92</f>
        <v>0</v>
      </c>
      <c r="BB20" s="1051">
        <f>'Prior Years'!G92</f>
        <v>0</v>
      </c>
      <c r="BC20" s="1051">
        <f>'Prior Years'!H92</f>
        <v>0</v>
      </c>
      <c r="BD20" s="1051">
        <f>'Prior Years'!I92</f>
        <v>0</v>
      </c>
      <c r="BE20" s="1051">
        <f>'Prior Years'!J92</f>
        <v>0</v>
      </c>
      <c r="BF20" s="1051">
        <f>'Prior Years'!K92</f>
        <v>0</v>
      </c>
      <c r="BG20" s="1051">
        <f>'Prior Years'!L92</f>
        <v>0</v>
      </c>
      <c r="BH20" s="1051">
        <f>'Prior Years'!M92</f>
        <v>0</v>
      </c>
      <c r="BI20" s="1051">
        <f>'Prior Years'!N92</f>
        <v>0</v>
      </c>
      <c r="BJ20" s="1051">
        <f>'Prior Years'!O92</f>
        <v>0</v>
      </c>
      <c r="BK20" s="1051">
        <f>'Prior Years'!B127</f>
        <v>18</v>
      </c>
      <c r="BL20" s="1051" t="str">
        <f>'Prior Years'!C127</f>
        <v>Empty</v>
      </c>
      <c r="BM20" s="1051">
        <f>'Prior Years'!D127</f>
        <v>0</v>
      </c>
      <c r="BN20" s="1051">
        <f>'Prior Years'!E127</f>
        <v>0</v>
      </c>
      <c r="BO20" s="1051">
        <f>'Prior Years'!F127</f>
        <v>0</v>
      </c>
      <c r="BP20" s="1051">
        <f>'Prior Years'!G127</f>
        <v>0</v>
      </c>
      <c r="BQ20" s="1051">
        <f>'Prior Years'!H127</f>
        <v>0</v>
      </c>
      <c r="BR20" s="1051">
        <f>'Prior Years'!I127</f>
        <v>0</v>
      </c>
      <c r="BS20" s="1051">
        <f>'Prior Years'!J127</f>
        <v>0</v>
      </c>
      <c r="BT20" s="1051">
        <f>'Prior Years'!K127</f>
        <v>0</v>
      </c>
      <c r="BU20" s="1051">
        <f>'Prior Years'!L127</f>
        <v>0</v>
      </c>
      <c r="BV20" s="1051">
        <f>'Prior Years'!M127</f>
        <v>0</v>
      </c>
      <c r="BW20" s="1051">
        <f>'Prior Years'!N127</f>
        <v>0</v>
      </c>
      <c r="BX20" s="1051">
        <f>'Prior Years'!O127</f>
        <v>0</v>
      </c>
      <c r="BY20" s="1051"/>
      <c r="BZ20" s="1051"/>
      <c r="CA20" s="1051"/>
      <c r="CB20" s="1051"/>
      <c r="CC20" s="1051"/>
      <c r="CD20" s="1051"/>
      <c r="CE20" s="1051"/>
      <c r="CF20" s="1051"/>
      <c r="CG20" s="1051"/>
      <c r="CH20" s="1051"/>
      <c r="CI20" s="1051"/>
      <c r="CJ20" s="1051"/>
      <c r="CK20" s="1051"/>
      <c r="CL20" s="1051"/>
      <c r="CM20" s="1051"/>
      <c r="CN20" s="1051"/>
      <c r="CO20" s="1051"/>
      <c r="CP20" s="1051"/>
      <c r="CQ20" s="1051"/>
      <c r="CR20">
        <f>Budgets!B23</f>
        <v>18</v>
      </c>
      <c r="CS20" t="str">
        <f>Budgets!C23</f>
        <v>Empty</v>
      </c>
      <c r="CT20">
        <f>Budgets!D23</f>
        <v>0</v>
      </c>
      <c r="CU20">
        <f>Budgets!E23</f>
        <v>0</v>
      </c>
      <c r="CV20">
        <f>Budgets!F23</f>
        <v>0</v>
      </c>
      <c r="CW20">
        <f>Budgets!G23</f>
        <v>0</v>
      </c>
      <c r="CX20">
        <f>Budgets!H23</f>
        <v>0</v>
      </c>
      <c r="CY20">
        <f>Budgets!I23</f>
        <v>0</v>
      </c>
      <c r="CZ20">
        <f>Budgets!J23</f>
        <v>0</v>
      </c>
      <c r="DA20">
        <f>Budgets!K23</f>
        <v>0</v>
      </c>
      <c r="DB20">
        <f>Budgets!L23</f>
        <v>0</v>
      </c>
      <c r="DC20">
        <f>Budgets!M23</f>
        <v>0</v>
      </c>
      <c r="DD20">
        <f>Budgets!N23</f>
        <v>0</v>
      </c>
      <c r="DE20">
        <f>Budgets!O23</f>
        <v>0</v>
      </c>
      <c r="DF20">
        <f>Budgets!P23</f>
        <v>0</v>
      </c>
      <c r="DG20">
        <f>Budgets!Q23</f>
        <v>0</v>
      </c>
      <c r="DH20">
        <f>Budgets!R23</f>
        <v>0</v>
      </c>
      <c r="DI20">
        <f>Budgets!S23</f>
        <v>0</v>
      </c>
      <c r="DJ20">
        <f>'Rec1'!C21</f>
        <v>18</v>
      </c>
      <c r="DK20" t="str">
        <f>'Rec1'!D21</f>
        <v>Empty</v>
      </c>
      <c r="DL20">
        <f>'Rec1'!E21</f>
        <v>0</v>
      </c>
      <c r="DM20">
        <f>'Rec1'!F21</f>
        <v>0</v>
      </c>
      <c r="DN20">
        <f>'Rec1'!G21</f>
        <v>0</v>
      </c>
      <c r="DO20" t="str">
        <f>'Rec1'!H21</f>
        <v>-</v>
      </c>
      <c r="DP20">
        <f>'Rec1'!I21</f>
        <v>0</v>
      </c>
      <c r="DQ20">
        <f>'Planned Savings'!B25</f>
        <v>18</v>
      </c>
      <c r="DR20" t="str">
        <f>'Planned Savings'!C25</f>
        <v>Empty</v>
      </c>
      <c r="DS20">
        <f>'Planned Savings'!D25</f>
        <v>0</v>
      </c>
      <c r="DT20">
        <f>'Planned Savings'!E25</f>
        <v>0</v>
      </c>
      <c r="DU20">
        <f>'Planned Savings'!F25</f>
        <v>0</v>
      </c>
      <c r="DV20">
        <f>'Planned Savings'!H25</f>
        <v>0</v>
      </c>
      <c r="DW20">
        <f>'Planned Savings'!I25</f>
        <v>0</v>
      </c>
      <c r="DX20">
        <f>'Planned Savings'!J25</f>
        <v>0</v>
      </c>
      <c r="DY20" t="str">
        <f>'Planned Savings'!L25</f>
        <v/>
      </c>
      <c r="DZ20">
        <f>'Planned Savings'!N25</f>
        <v>0</v>
      </c>
      <c r="EA20" t="str">
        <f>'Planned Savings'!O25</f>
        <v/>
      </c>
      <c r="EB20" t="str">
        <f>'Planned Savings'!P25</f>
        <v/>
      </c>
      <c r="EC20">
        <f>'Planned Savings'!R25</f>
        <v>0</v>
      </c>
      <c r="ED20">
        <f>'Planned Savings'!T25</f>
        <v>0</v>
      </c>
      <c r="EE20">
        <f>'Planned Savings'!U25</f>
        <v>0</v>
      </c>
      <c r="EF20">
        <f>'Planned Savings'!V25</f>
        <v>0</v>
      </c>
      <c r="EG20">
        <f>'Planned Savings - No IE'!B25</f>
        <v>18</v>
      </c>
      <c r="EH20" t="str">
        <f>'Planned Savings - No IE'!C25</f>
        <v>Empty</v>
      </c>
      <c r="EI20">
        <f>'Planned Savings - No IE'!D25</f>
        <v>0</v>
      </c>
      <c r="EJ20">
        <f>'Planned Savings - No IE'!E25</f>
        <v>0</v>
      </c>
      <c r="EK20">
        <f>'Planned Savings - No IE'!F25</f>
        <v>0</v>
      </c>
      <c r="EL20" t="str">
        <f>'Planned Savings - No IE'!H25</f>
        <v/>
      </c>
      <c r="EM20">
        <f>'Planned Savings - No IE'!J25</f>
        <v>0</v>
      </c>
      <c r="EN20">
        <f>'Planned Savings - No IE'!K25</f>
        <v>0</v>
      </c>
      <c r="EO20">
        <f>'Planned Savings - No IE'!L25</f>
        <v>0</v>
      </c>
      <c r="EP20">
        <f>'Planned Savings - No IE'!N25</f>
        <v>0</v>
      </c>
      <c r="EQ20">
        <f>'Planned Savings - No IE'!P25</f>
        <v>0</v>
      </c>
      <c r="ER20">
        <f>'Planned Savings - No IE'!Q25</f>
        <v>0</v>
      </c>
      <c r="ES20">
        <f>'Planned Savings - No IE'!R25</f>
        <v>0</v>
      </c>
      <c r="ET20">
        <f>'Planned Savings - No NTG'!B25</f>
        <v>18</v>
      </c>
      <c r="EU20" t="str">
        <f>'Planned Savings - No NTG'!C25</f>
        <v>Empty</v>
      </c>
      <c r="EV20">
        <f>'Planned Savings - No NTG'!D25</f>
        <v>0</v>
      </c>
      <c r="EW20">
        <f>'Planned Savings - No NTG'!E25</f>
        <v>0</v>
      </c>
      <c r="EX20">
        <f>'Planned Savings - No NTG'!F25</f>
        <v>0</v>
      </c>
      <c r="EY20">
        <f>'Planned Savings - No NTG'!H25</f>
        <v>0</v>
      </c>
      <c r="EZ20">
        <f>'Planned Savings - No NTG'!I25</f>
        <v>0</v>
      </c>
      <c r="FA20">
        <f>'Planned Savings - No NTG'!J25</f>
        <v>0</v>
      </c>
      <c r="FB20">
        <f>'Planned Savings - No NTG'!L25</f>
        <v>0</v>
      </c>
      <c r="FC20">
        <f>'Planned Savings - No NTG'!N25</f>
        <v>0</v>
      </c>
      <c r="FD20">
        <f>'Planned Savings - No NTG'!O25</f>
        <v>0</v>
      </c>
      <c r="FE20">
        <f>'Planned Savings - No NTG'!P25</f>
        <v>0</v>
      </c>
      <c r="FF20">
        <f>'Planned Savings - No IE No NTG'!B25</f>
        <v>18</v>
      </c>
      <c r="FG20" t="str">
        <f>'Planned Savings - No IE No NTG'!C25</f>
        <v>Empty</v>
      </c>
      <c r="FH20">
        <f>'Planned Savings - No IE No NTG'!D25</f>
        <v>0</v>
      </c>
      <c r="FI20">
        <f>'Planned Savings - No IE No NTG'!E25</f>
        <v>0</v>
      </c>
      <c r="FJ20">
        <f>'Planned Savings - No IE No NTG'!F25</f>
        <v>0</v>
      </c>
      <c r="FK20">
        <f>'Planned Savings - No IE No NTG'!H25</f>
        <v>0</v>
      </c>
      <c r="FL20">
        <f>'Planned Savings - No IE No NTG'!J25</f>
        <v>0</v>
      </c>
      <c r="FM20">
        <f>'Planned Savings - No IE No NTG'!K25</f>
        <v>0</v>
      </c>
      <c r="FN20">
        <f>'Planned Savings - No IE No NTG'!L25</f>
        <v>0</v>
      </c>
      <c r="FO20">
        <f>'Rec2'!D23</f>
        <v>18</v>
      </c>
      <c r="FP20" t="str">
        <f>'Rec2'!E23</f>
        <v>Empty</v>
      </c>
      <c r="FQ20">
        <f>'Rec2'!F23</f>
        <v>0</v>
      </c>
      <c r="FR20">
        <f>'Rec2'!G23</f>
        <v>0</v>
      </c>
      <c r="FS20">
        <f>'Rec2'!H23</f>
        <v>0</v>
      </c>
      <c r="FT20" t="str">
        <f>'Rec2'!I23</f>
        <v>-</v>
      </c>
      <c r="FU20">
        <f>'Rec2'!J23</f>
        <v>0</v>
      </c>
      <c r="FV20">
        <f>'Rec2'!K23</f>
        <v>0</v>
      </c>
      <c r="FW20">
        <f>'Rec2'!L23</f>
        <v>0</v>
      </c>
      <c r="FX20" t="str">
        <f>'Rec2'!M23</f>
        <v>-</v>
      </c>
      <c r="FY20">
        <f>'Rec2'!N23</f>
        <v>0</v>
      </c>
      <c r="FZ20">
        <f>'Rec2'!O23</f>
        <v>0</v>
      </c>
      <c r="GA20">
        <f>'Rec2'!P23</f>
        <v>0</v>
      </c>
      <c r="GB20" t="str">
        <f>'Rec2'!Q23</f>
        <v>-</v>
      </c>
      <c r="GC20">
        <f>'Rec2'!R23</f>
        <v>0</v>
      </c>
      <c r="GD20">
        <f>'Rec2'!S23</f>
        <v>0</v>
      </c>
      <c r="GE20">
        <f>'Rec2'!T23</f>
        <v>0</v>
      </c>
      <c r="GF20" t="str">
        <f>'Rec2'!U23</f>
        <v>-</v>
      </c>
      <c r="GG20">
        <f>'Rec2'!V23</f>
        <v>0</v>
      </c>
      <c r="GI20">
        <f>'Planned NTG'!B23</f>
        <v>18</v>
      </c>
      <c r="GJ20" t="str">
        <f>'Planned NTG'!C23</f>
        <v>Empty</v>
      </c>
      <c r="GK20">
        <f>'Planned NTG'!D23</f>
        <v>0</v>
      </c>
      <c r="GL20">
        <f>'Planned NTG'!F23</f>
        <v>0</v>
      </c>
      <c r="GM20" t="str">
        <f>'Planned NTG'!H23</f>
        <v/>
      </c>
      <c r="GN20">
        <f>'Planned NTG'!J23</f>
        <v>0</v>
      </c>
      <c r="GO20">
        <f>'Planned NTG'!K23</f>
        <v>0</v>
      </c>
      <c r="GQ20">
        <f>'Actual Expenses'!B22</f>
        <v>0</v>
      </c>
      <c r="GR20" t="str">
        <f>'Actual Expenses'!C22</f>
        <v>Implementer</v>
      </c>
      <c r="GS20">
        <f>'Actual Expenses'!D22</f>
        <v>0</v>
      </c>
      <c r="GT20">
        <f>'Actual Expenses'!E22</f>
        <v>0</v>
      </c>
      <c r="GU20">
        <f>'Actual Expenses'!F22</f>
        <v>0</v>
      </c>
      <c r="GV20">
        <f>'Actual Expenses'!G22</f>
        <v>0</v>
      </c>
      <c r="GW20">
        <f>'Actual Expenses'!H22</f>
        <v>0</v>
      </c>
      <c r="GX20">
        <f>'Actual Expenses'!I22</f>
        <v>0</v>
      </c>
      <c r="GY20">
        <f>'Actual Expenses'!J22</f>
        <v>0</v>
      </c>
      <c r="GZ20">
        <f>'Actual Expenses'!K22</f>
        <v>0</v>
      </c>
      <c r="HA20">
        <f>'Actual Expenses'!L22</f>
        <v>0</v>
      </c>
      <c r="HB20">
        <f>'Actual Expenses'!M22</f>
        <v>0</v>
      </c>
      <c r="HC20">
        <f>'Actual Expenses'!N22</f>
        <v>0</v>
      </c>
      <c r="HD20">
        <f>'Actual Expenses'!O22</f>
        <v>0</v>
      </c>
      <c r="HE20">
        <f>'Actual Expenses'!P22</f>
        <v>0</v>
      </c>
      <c r="HF20">
        <f>'Actual Expenses'!Q22</f>
        <v>0</v>
      </c>
      <c r="HG20">
        <f>'Actual Expenses'!R22</f>
        <v>0</v>
      </c>
      <c r="HH20">
        <f>'Actual Expenses'!S22</f>
        <v>0</v>
      </c>
      <c r="HI20">
        <f>'Actual Expenses'!T22</f>
        <v>0</v>
      </c>
      <c r="HJ20">
        <f>'Actual Expenses'!U22</f>
        <v>0</v>
      </c>
      <c r="HK20">
        <f>'Actual Expenses'!V22</f>
        <v>0</v>
      </c>
      <c r="HL20">
        <f>'Actual Expenses'!W22</f>
        <v>0</v>
      </c>
      <c r="HM20">
        <f>'Actual Expenses'!X22</f>
        <v>0</v>
      </c>
      <c r="HN20">
        <f>'Rec3'!C21</f>
        <v>18</v>
      </c>
      <c r="HO20" t="str">
        <f>'Rec3'!D21</f>
        <v>Empty</v>
      </c>
      <c r="HP20">
        <f ca="1">'Rec3'!E21</f>
        <v>0</v>
      </c>
      <c r="HQ20">
        <f>'Rec3'!F21</f>
        <v>0</v>
      </c>
      <c r="HR20">
        <f ca="1">'Rec3'!G21</f>
        <v>0</v>
      </c>
      <c r="HS20">
        <f>'Rec3'!H21</f>
        <v>0</v>
      </c>
      <c r="HT20">
        <f>'Claimed Savings'!B25</f>
        <v>18</v>
      </c>
      <c r="HU20" t="str">
        <f>'Claimed Savings'!C25</f>
        <v>Empty</v>
      </c>
      <c r="HV20">
        <f>'Claimed Savings'!D25</f>
        <v>0</v>
      </c>
      <c r="HW20">
        <f>'Claimed Savings'!E25</f>
        <v>0</v>
      </c>
      <c r="HX20">
        <f>'Claimed Savings'!F25</f>
        <v>0</v>
      </c>
      <c r="HY20">
        <f>'Claimed Savings'!H25</f>
        <v>0</v>
      </c>
      <c r="HZ20">
        <f>'Claimed Savings'!I25</f>
        <v>0</v>
      </c>
      <c r="IA20">
        <f>'Claimed Savings'!J25</f>
        <v>0</v>
      </c>
      <c r="IB20">
        <f>'Claimed Savings'!L25</f>
        <v>0</v>
      </c>
      <c r="IC20">
        <f>'Claimed Savings'!N25</f>
        <v>0</v>
      </c>
      <c r="ID20" t="str">
        <f>'Claimed Savings'!O25</f>
        <v/>
      </c>
      <c r="IE20" t="str">
        <f>'Claimed Savings'!P25</f>
        <v/>
      </c>
      <c r="IF20">
        <f>'Claimed Savings'!R25</f>
        <v>0</v>
      </c>
      <c r="IG20">
        <f>'Claimed Savings'!T25</f>
        <v>0</v>
      </c>
      <c r="IH20">
        <f>'Claimed Savings'!U25</f>
        <v>0</v>
      </c>
      <c r="II20">
        <f>'Claimed Savings'!V25</f>
        <v>0</v>
      </c>
      <c r="IJ20">
        <f>'Claimed Savings - No IE'!B25</f>
        <v>18</v>
      </c>
      <c r="IK20" t="str">
        <f>'Claimed Savings - No IE'!C25</f>
        <v>Empty</v>
      </c>
      <c r="IL20">
        <f>'Claimed Savings - No IE'!D25</f>
        <v>0</v>
      </c>
      <c r="IM20">
        <f>'Claimed Savings - No IE'!E25</f>
        <v>0</v>
      </c>
      <c r="IN20">
        <f>'Claimed Savings - No IE'!F25</f>
        <v>0</v>
      </c>
      <c r="IO20">
        <f>'Claimed Savings - No IE'!H25</f>
        <v>0</v>
      </c>
      <c r="IP20">
        <f>'Claimed Savings - No IE'!J25</f>
        <v>0</v>
      </c>
      <c r="IQ20">
        <f>'Claimed Savings - No IE'!K25</f>
        <v>0</v>
      </c>
      <c r="IR20">
        <f>'Claimed Savings - No IE'!L25</f>
        <v>0</v>
      </c>
      <c r="IS20">
        <f>'Claimed Savings - No IE'!N25</f>
        <v>0</v>
      </c>
      <c r="IT20">
        <f>'Claimed Savings - No IE'!P25</f>
        <v>0</v>
      </c>
      <c r="IU20">
        <f>'Claimed Savings - No IE'!Q25</f>
        <v>0</v>
      </c>
      <c r="IV20">
        <f>'Claimed Savings - No IE'!R25</f>
        <v>0</v>
      </c>
      <c r="IW20">
        <f>'Claimed Savings - No NTG'!B25</f>
        <v>18</v>
      </c>
      <c r="IX20" t="str">
        <f>'Claimed Savings - No NTG'!C25</f>
        <v>Empty</v>
      </c>
      <c r="IY20">
        <f>'Claimed Savings - No NTG'!D25</f>
        <v>0</v>
      </c>
      <c r="IZ20">
        <f>'Claimed Savings - No NTG'!E25</f>
        <v>0</v>
      </c>
      <c r="JA20">
        <f>'Claimed Savings - No NTG'!F25</f>
        <v>0</v>
      </c>
      <c r="JB20">
        <f>'Claimed Savings - No NTG'!H25</f>
        <v>0</v>
      </c>
      <c r="JC20">
        <f>'Claimed Savings - No NTG'!I25</f>
        <v>0</v>
      </c>
      <c r="JD20">
        <f>'Claimed Savings - No NTG'!J25</f>
        <v>0</v>
      </c>
      <c r="JE20">
        <f>'Claimed Savings - No NTG'!L25</f>
        <v>0</v>
      </c>
      <c r="JF20">
        <f>'Claimed Savings - No NTG'!N25</f>
        <v>0</v>
      </c>
      <c r="JG20">
        <f>'Claimed Savings - No NTG'!O25</f>
        <v>0</v>
      </c>
      <c r="JH20">
        <f>'Claimed Savings - No NTG'!P25</f>
        <v>0</v>
      </c>
      <c r="JI20">
        <f>'Claimed Savings - No IE No NTG'!B25</f>
        <v>18</v>
      </c>
      <c r="JJ20" t="str">
        <f>'Claimed Savings - No IE No NTG'!C25</f>
        <v>Empty</v>
      </c>
      <c r="JK20">
        <f>'Claimed Savings - No IE No NTG'!D25</f>
        <v>9</v>
      </c>
      <c r="JL20">
        <f>'Claimed Savings - No IE No NTG'!E25</f>
        <v>0</v>
      </c>
      <c r="JM20">
        <f>'Claimed Savings - No IE No NTG'!F25</f>
        <v>0</v>
      </c>
      <c r="JN20">
        <f>'Claimed Savings - No IE No NTG'!H25</f>
        <v>0</v>
      </c>
      <c r="JO20">
        <f>'Claimed Savings - No IE No NTG'!J25</f>
        <v>0</v>
      </c>
      <c r="JP20">
        <f>'Claimed Savings - No IE No NTG'!K25</f>
        <v>0</v>
      </c>
      <c r="JQ20">
        <f>'Claimed Savings - No IE No NTG'!L25</f>
        <v>0</v>
      </c>
      <c r="JS20">
        <f>'Claimed NTG'!C23</f>
        <v>18</v>
      </c>
      <c r="JT20" t="str">
        <f>'Claimed NTG'!D23</f>
        <v>Empty</v>
      </c>
      <c r="JU20">
        <f>'Claimed NTG'!E23</f>
        <v>0</v>
      </c>
      <c r="JV20">
        <f>'Claimed NTG'!G23</f>
        <v>0</v>
      </c>
      <c r="JW20" t="str">
        <f>'Claimed NTG'!I23</f>
        <v/>
      </c>
      <c r="JX20">
        <f>'Claimed NTG'!K23</f>
        <v>0</v>
      </c>
      <c r="JY20">
        <f>'Claimed NTG'!L23</f>
        <v>0</v>
      </c>
      <c r="JZ20">
        <f>'Claimed NTG'!M23</f>
        <v>0</v>
      </c>
      <c r="KC20">
        <f>'Evaluated Savings'!B25</f>
        <v>18</v>
      </c>
      <c r="KD20" t="str">
        <f>'Evaluated Savings'!C25</f>
        <v>Empty</v>
      </c>
      <c r="KE20">
        <f>'Evaluated Savings'!D25</f>
        <v>0</v>
      </c>
      <c r="KF20">
        <f>'Evaluated Savings'!E25</f>
        <v>0</v>
      </c>
      <c r="KG20">
        <f>'Evaluated Savings'!F25</f>
        <v>0</v>
      </c>
      <c r="KH20">
        <f>'Evaluated Savings'!H25</f>
        <v>0</v>
      </c>
      <c r="KI20">
        <f>'Evaluated Savings'!I25</f>
        <v>0</v>
      </c>
      <c r="KJ20">
        <f>'Evaluated Savings'!J25</f>
        <v>0</v>
      </c>
      <c r="KK20" t="str">
        <f>'Evaluated Savings'!L25</f>
        <v/>
      </c>
      <c r="KL20">
        <f>'Evaluated Savings'!N25</f>
        <v>0</v>
      </c>
      <c r="KM20" t="str">
        <f>'Evaluated Savings'!O25</f>
        <v/>
      </c>
      <c r="KN20" t="str">
        <f>'Evaluated Savings'!P25</f>
        <v/>
      </c>
      <c r="KO20">
        <f>'Evaluated Savings'!R25</f>
        <v>0</v>
      </c>
      <c r="KP20">
        <f>'Evaluated Savings'!T25</f>
        <v>0</v>
      </c>
      <c r="KQ20">
        <f>'Evaluated Savings'!U25</f>
        <v>0</v>
      </c>
      <c r="KR20">
        <f>'Evaluated Savings'!V25</f>
        <v>0</v>
      </c>
      <c r="KT20">
        <f>'Evaluated Savings - No IE'!B25</f>
        <v>18</v>
      </c>
      <c r="KU20" t="str">
        <f>'Evaluated Savings - No IE'!C25</f>
        <v>Empty</v>
      </c>
      <c r="KV20">
        <f>'Evaluated Savings - No IE'!D25</f>
        <v>0</v>
      </c>
      <c r="KW20">
        <f>'Evaluated Savings - No IE'!E25</f>
        <v>0</v>
      </c>
      <c r="KX20">
        <f>'Evaluated Savings - No IE'!F25</f>
        <v>0</v>
      </c>
      <c r="KY20" t="str">
        <f>'Evaluated Savings - No IE'!H25</f>
        <v/>
      </c>
      <c r="KZ20">
        <f>'Evaluated Savings - No IE'!J25</f>
        <v>0</v>
      </c>
      <c r="LA20">
        <f>'Evaluated Savings - No IE'!K25</f>
        <v>0</v>
      </c>
      <c r="LB20">
        <f>'Evaluated Savings - No IE'!L25</f>
        <v>0</v>
      </c>
      <c r="LC20">
        <f>'Evaluated Savings - No IE'!N25</f>
        <v>0</v>
      </c>
      <c r="LD20">
        <f>'Evaluated Savings - No IE'!P25</f>
        <v>0</v>
      </c>
      <c r="LE20">
        <f>'Evaluated Savings - No IE'!Q25</f>
        <v>0</v>
      </c>
      <c r="LF20">
        <f>'Evaluated Savings - No IE'!R25</f>
        <v>0</v>
      </c>
      <c r="LH20">
        <f>'Evaluated Savings - No NTG'!B24</f>
        <v>18</v>
      </c>
      <c r="LI20" t="str">
        <f>'Evaluated Savings - No NTG'!C24</f>
        <v>Empty</v>
      </c>
      <c r="LJ20">
        <f>'Evaluated Savings - No NTG'!D24</f>
        <v>0</v>
      </c>
      <c r="LK20">
        <f>'Evaluated Savings - No NTG'!E24</f>
        <v>0</v>
      </c>
      <c r="LL20">
        <f>'Evaluated Savings - No NTG'!F24</f>
        <v>0</v>
      </c>
      <c r="LM20">
        <f>'Evaluated Savings - No NTG'!H24</f>
        <v>0</v>
      </c>
      <c r="LN20">
        <f>'Evaluated Savings - No NTG'!I24</f>
        <v>0</v>
      </c>
      <c r="LO20">
        <f>'Evaluated Savings - No NTG'!J24</f>
        <v>0</v>
      </c>
      <c r="LP20">
        <f>'Evaluated Savings - No NTG'!L24</f>
        <v>0</v>
      </c>
      <c r="LQ20">
        <f>'Evaluated Savings - No NTG'!N24</f>
        <v>0</v>
      </c>
      <c r="LR20">
        <f>'Evaluated Savings - No NTG'!O24</f>
        <v>0</v>
      </c>
      <c r="LS20">
        <f>'Evaluated Savings - No NTG'!P24</f>
        <v>0</v>
      </c>
      <c r="LU20">
        <f>'Evaluated Savings No IE No NTG'!B25</f>
        <v>18</v>
      </c>
      <c r="LV20" t="str">
        <f>'Evaluated Savings No IE No NTG'!C25</f>
        <v>Empty</v>
      </c>
      <c r="LW20">
        <f>'Evaluated Savings No IE No NTG'!D25</f>
        <v>0</v>
      </c>
      <c r="LX20">
        <f>'Evaluated Savings No IE No NTG'!E25</f>
        <v>0</v>
      </c>
      <c r="LY20">
        <f>'Evaluated Savings No IE No NTG'!F25</f>
        <v>0</v>
      </c>
      <c r="LZ20">
        <f>'Evaluated Savings No IE No NTG'!H25</f>
        <v>0</v>
      </c>
      <c r="MA20">
        <f>'Evaluated Savings No IE No NTG'!J25</f>
        <v>0</v>
      </c>
      <c r="MB20">
        <f>'Evaluated Savings No IE No NTG'!K25</f>
        <v>0</v>
      </c>
      <c r="MC20">
        <f>'Evaluated Savings No IE No NTG'!L25</f>
        <v>0</v>
      </c>
      <c r="MF20">
        <f>'Evaluated NTG'!B23</f>
        <v>18</v>
      </c>
      <c r="MG20" t="str">
        <f>'Evaluated NTG'!C23</f>
        <v>Empty</v>
      </c>
      <c r="MH20">
        <f>'Evaluated NTG'!E23</f>
        <v>0</v>
      </c>
      <c r="MI20">
        <f>'Evaluated NTG'!G23</f>
        <v>0</v>
      </c>
      <c r="MJ20" t="str">
        <f>'Evaluated NTG'!I23</f>
        <v/>
      </c>
      <c r="MK20">
        <f>'Evaluated NTG'!K23</f>
        <v>0</v>
      </c>
      <c r="ML20">
        <f>'Evaluated NTG'!L23</f>
        <v>0</v>
      </c>
      <c r="MM20">
        <f>'Evaluated NTG'!M23</f>
        <v>0</v>
      </c>
      <c r="MP20">
        <f>'Program All'!B24</f>
        <v>18</v>
      </c>
      <c r="MQ20" t="str">
        <f>'Program All'!C24</f>
        <v>Empty</v>
      </c>
      <c r="MR20">
        <f>'Program All'!D24</f>
        <v>0</v>
      </c>
      <c r="MS20">
        <f>'Program All'!E24</f>
        <v>0</v>
      </c>
      <c r="MT20">
        <f>'Program All'!F24</f>
        <v>0</v>
      </c>
      <c r="MU20" t="str">
        <f>'Program All'!G24</f>
        <v/>
      </c>
      <c r="MV20">
        <f>'Program All'!H24</f>
        <v>0</v>
      </c>
      <c r="MW20">
        <f>'Program All'!I24</f>
        <v>0</v>
      </c>
      <c r="MX20">
        <f>'Program All'!J24</f>
        <v>0</v>
      </c>
      <c r="MY20">
        <f>'Program All'!K24</f>
        <v>0</v>
      </c>
      <c r="MZ20" t="str">
        <f>'Program All'!L24</f>
        <v/>
      </c>
      <c r="NA20">
        <f>'Program All'!M24</f>
        <v>0</v>
      </c>
      <c r="NB20">
        <f>'Program All'!N24</f>
        <v>0</v>
      </c>
      <c r="NC20">
        <f>'Program All'!O24</f>
        <v>0</v>
      </c>
      <c r="ND20">
        <f>'Program All'!P24</f>
        <v>0</v>
      </c>
      <c r="NE20" t="str">
        <f>'Program All'!Q24</f>
        <v/>
      </c>
      <c r="NF20">
        <f>'Program All'!R24</f>
        <v>0</v>
      </c>
      <c r="NG20">
        <f>'Program All'!S24</f>
        <v>0</v>
      </c>
      <c r="NH20">
        <f>'Program All'!T24</f>
        <v>0</v>
      </c>
      <c r="NI20">
        <f>'Program All'!U24</f>
        <v>0</v>
      </c>
      <c r="NJ20" t="str">
        <f>'Program All'!V24</f>
        <v/>
      </c>
      <c r="NK20">
        <f>'Program All'!W24</f>
        <v>0</v>
      </c>
      <c r="NL20">
        <f>'Program TRC'!B24</f>
        <v>18</v>
      </c>
      <c r="NM20" t="str">
        <f>'Program TRC'!C24</f>
        <v>Empty</v>
      </c>
      <c r="NN20">
        <f>'Program TRC'!D24</f>
        <v>0</v>
      </c>
      <c r="NO20">
        <f>'Program TRC'!E24</f>
        <v>0</v>
      </c>
      <c r="NP20">
        <f>'Program TRC'!F24</f>
        <v>0</v>
      </c>
      <c r="NQ20" t="str">
        <f>'Program TRC'!G24</f>
        <v/>
      </c>
      <c r="NR20">
        <f>'Program TRC'!H24</f>
        <v>0</v>
      </c>
      <c r="NS20">
        <f>'Program PAC'!B24</f>
        <v>18</v>
      </c>
      <c r="NT20" t="str">
        <f>'Program PAC'!C24</f>
        <v>Empty</v>
      </c>
      <c r="NU20">
        <f>'Program PAC'!D24</f>
        <v>0</v>
      </c>
      <c r="NV20">
        <f>'Program PAC'!E24</f>
        <v>0</v>
      </c>
      <c r="NW20">
        <f>'Program PAC'!F24</f>
        <v>0</v>
      </c>
      <c r="NX20" t="str">
        <f>'Program PAC'!G24</f>
        <v/>
      </c>
      <c r="NY20">
        <f>'Program PAC'!H24</f>
        <v>0</v>
      </c>
      <c r="NZ20">
        <f>'Program SCT'!B24</f>
        <v>18</v>
      </c>
      <c r="OA20" t="str">
        <f>'Program SCT'!C24</f>
        <v>Empty</v>
      </c>
      <c r="OB20">
        <f>'Program SCT'!D24</f>
        <v>0</v>
      </c>
      <c r="OC20">
        <f>'Program SCT'!E24</f>
        <v>0</v>
      </c>
      <c r="OD20">
        <f>'Program SCT'!F24</f>
        <v>0</v>
      </c>
      <c r="OE20" t="str">
        <f>'Program SCT'!G24</f>
        <v/>
      </c>
      <c r="OF20">
        <f>'Program SCT'!H24</f>
        <v>0</v>
      </c>
      <c r="OG20">
        <f>'Program RIM'!B24</f>
        <v>18</v>
      </c>
      <c r="OH20" t="str">
        <f>'Program RIM'!C24</f>
        <v>Empty</v>
      </c>
      <c r="OI20">
        <f>'Program RIM'!D24</f>
        <v>0</v>
      </c>
      <c r="OJ20">
        <f>'Program RIM'!E24</f>
        <v>0</v>
      </c>
      <c r="OK20">
        <f>'Program RIM'!F24</f>
        <v>0</v>
      </c>
      <c r="OL20" t="str">
        <f>'Program RIM'!G24</f>
        <v/>
      </c>
      <c r="OM20">
        <f>'Program RIM'!H24</f>
        <v>0</v>
      </c>
      <c r="ON20">
        <f>'Program TRC PAC'!B24</f>
        <v>18</v>
      </c>
      <c r="OO20" t="str">
        <f>'Program TRC PAC'!C24</f>
        <v>Empty</v>
      </c>
      <c r="OP20">
        <f>'Program TRC PAC'!D24</f>
        <v>0</v>
      </c>
      <c r="OQ20">
        <f>'Program TRC PAC'!E24</f>
        <v>0</v>
      </c>
      <c r="OR20">
        <f>'Program TRC PAC'!F24</f>
        <v>0</v>
      </c>
      <c r="OS20" t="str">
        <f>'Program TRC PAC'!G24</f>
        <v/>
      </c>
      <c r="OT20">
        <f>'Program TRC PAC'!H24</f>
        <v>0</v>
      </c>
      <c r="OU20">
        <f>'Program TRC PAC'!I24</f>
        <v>0</v>
      </c>
      <c r="OV20">
        <f>'Program TRC PAC'!J24</f>
        <v>0</v>
      </c>
      <c r="OW20">
        <f>'Program TRC PAC'!K24</f>
        <v>0</v>
      </c>
      <c r="OX20" t="str">
        <f>'Program TRC PAC'!L24</f>
        <v/>
      </c>
      <c r="OY20">
        <f>'Program TRC PAC'!M24</f>
        <v>0</v>
      </c>
      <c r="OZ20">
        <f>'Program TRC SCT'!B24</f>
        <v>18</v>
      </c>
      <c r="PA20" t="str">
        <f>'Program TRC SCT'!C24</f>
        <v>Empty</v>
      </c>
      <c r="PB20">
        <f>'Program TRC SCT'!D24</f>
        <v>0</v>
      </c>
      <c r="PC20">
        <f>'Program TRC SCT'!E24</f>
        <v>0</v>
      </c>
      <c r="PD20">
        <f>'Program TRC SCT'!F24</f>
        <v>0</v>
      </c>
      <c r="PE20" t="str">
        <f>'Program TRC SCT'!G24</f>
        <v/>
      </c>
      <c r="PF20">
        <f>'Program TRC SCT'!H24</f>
        <v>0</v>
      </c>
      <c r="PG20">
        <f>'Program TRC SCT'!I24</f>
        <v>0</v>
      </c>
      <c r="PH20">
        <f>'Program TRC SCT'!J24</f>
        <v>0</v>
      </c>
      <c r="PI20">
        <f>'Program TRC SCT'!K24</f>
        <v>0</v>
      </c>
      <c r="PJ20" t="str">
        <f>'Program TRC SCT'!L24</f>
        <v/>
      </c>
      <c r="PK20">
        <f>'Program TRC SCT'!M24</f>
        <v>0</v>
      </c>
      <c r="PL20">
        <f>'Program TRC RIM'!B24</f>
        <v>18</v>
      </c>
      <c r="PM20" t="str">
        <f>'Program TRC RIM'!C24</f>
        <v>Empty</v>
      </c>
      <c r="PN20">
        <f>'Program TRC RIM'!D24</f>
        <v>0</v>
      </c>
      <c r="PO20">
        <f>'Program TRC RIM'!E24</f>
        <v>0</v>
      </c>
      <c r="PP20">
        <f>'Program TRC RIM'!F24</f>
        <v>0</v>
      </c>
      <c r="PQ20" t="str">
        <f>'Program TRC RIM'!G24</f>
        <v/>
      </c>
      <c r="PR20">
        <f>'Program TRC RIM'!H24</f>
        <v>0</v>
      </c>
      <c r="PS20">
        <f>'Program TRC RIM'!I24</f>
        <v>0</v>
      </c>
      <c r="PT20">
        <f>'Program TRC RIM'!J24</f>
        <v>0</v>
      </c>
      <c r="PU20">
        <f>'Program TRC RIM'!K24</f>
        <v>0</v>
      </c>
      <c r="PV20" t="str">
        <f>'Program TRC RIM'!L24</f>
        <v/>
      </c>
      <c r="PW20">
        <f>'Program TRC RIM'!M24</f>
        <v>0</v>
      </c>
      <c r="PX20">
        <f>'Program PAC SCT'!B24</f>
        <v>18</v>
      </c>
      <c r="PY20" t="str">
        <f>'Program PAC SCT'!C24</f>
        <v>Empty</v>
      </c>
      <c r="PZ20">
        <f>'Program PAC SCT'!D24</f>
        <v>0</v>
      </c>
      <c r="QA20">
        <f>'Program PAC SCT'!E24</f>
        <v>0</v>
      </c>
      <c r="QB20">
        <f>'Program PAC SCT'!F24</f>
        <v>0</v>
      </c>
      <c r="QC20" t="str">
        <f>'Program PAC SCT'!G24</f>
        <v/>
      </c>
      <c r="QD20">
        <f>'Program PAC SCT'!H24</f>
        <v>0</v>
      </c>
      <c r="QE20">
        <f>'Program PAC SCT'!I24</f>
        <v>0</v>
      </c>
      <c r="QF20">
        <f>'Program PAC SCT'!J24</f>
        <v>0</v>
      </c>
      <c r="QG20">
        <f>'Program PAC SCT'!K24</f>
        <v>0</v>
      </c>
      <c r="QH20" t="str">
        <f>'Program PAC SCT'!L24</f>
        <v/>
      </c>
      <c r="QI20">
        <f>'Program PAC SCT'!M24</f>
        <v>0</v>
      </c>
      <c r="QJ20">
        <f>'Program PAC RIM'!B24</f>
        <v>18</v>
      </c>
      <c r="QK20" t="str">
        <f>'Program PAC RIM'!C24</f>
        <v>Empty</v>
      </c>
      <c r="QL20">
        <f>'Program PAC RIM'!D24</f>
        <v>0</v>
      </c>
      <c r="QM20">
        <f>'Program PAC RIM'!E24</f>
        <v>0</v>
      </c>
      <c r="QN20">
        <f>'Program PAC RIM'!F24</f>
        <v>0</v>
      </c>
      <c r="QO20" t="str">
        <f>'Program PAC RIM'!G24</f>
        <v/>
      </c>
      <c r="QP20">
        <f>'Program PAC RIM'!H24</f>
        <v>0</v>
      </c>
      <c r="QQ20">
        <f>'Program PAC RIM'!I24</f>
        <v>0</v>
      </c>
      <c r="QR20">
        <f>'Program PAC RIM'!J24</f>
        <v>0</v>
      </c>
      <c r="QS20">
        <f>'Program PAC RIM'!K24</f>
        <v>0</v>
      </c>
      <c r="QT20" t="str">
        <f>'Program PAC RIM'!L24</f>
        <v/>
      </c>
      <c r="QU20">
        <f>'Program PAC RIM'!M24</f>
        <v>0</v>
      </c>
      <c r="QV20">
        <f>'Program SCT RIM'!B24</f>
        <v>18</v>
      </c>
      <c r="QW20" t="str">
        <f>'Program SCT RIM'!C24</f>
        <v>Empty</v>
      </c>
      <c r="QX20">
        <f>'Program SCT RIM'!D24</f>
        <v>0</v>
      </c>
      <c r="QY20">
        <f>'Program SCT RIM'!E24</f>
        <v>0</v>
      </c>
      <c r="QZ20">
        <f>'Program SCT RIM'!F24</f>
        <v>0</v>
      </c>
      <c r="RA20" t="str">
        <f>'Program SCT RIM'!G24</f>
        <v/>
      </c>
      <c r="RB20">
        <f>'Program SCT RIM'!H24</f>
        <v>0</v>
      </c>
      <c r="RC20">
        <f>'Program SCT RIM'!I24</f>
        <v>0</v>
      </c>
      <c r="RD20">
        <f>'Program SCT RIM'!J24</f>
        <v>0</v>
      </c>
      <c r="RE20">
        <f>'Program SCT RIM'!K24</f>
        <v>0</v>
      </c>
      <c r="RF20" t="str">
        <f>'Program SCT RIM'!L24</f>
        <v/>
      </c>
      <c r="RG20">
        <f>'Program SCT RIM'!M24</f>
        <v>0</v>
      </c>
      <c r="RH20">
        <f>'Program Other TRC'!B24</f>
        <v>18</v>
      </c>
      <c r="RI20" t="str">
        <f>'Program Other TRC'!C24</f>
        <v>Empty</v>
      </c>
      <c r="RJ20">
        <f>'Program Other TRC'!D24</f>
        <v>0</v>
      </c>
      <c r="RK20">
        <f>'Program Other TRC'!E24</f>
        <v>0</v>
      </c>
      <c r="RL20">
        <f>'Program Other TRC'!F24</f>
        <v>0</v>
      </c>
      <c r="RM20" t="str">
        <f>'Program Other TRC'!G24</f>
        <v/>
      </c>
      <c r="RN20">
        <f>'Program Other TRC'!H24</f>
        <v>0</v>
      </c>
      <c r="RO20">
        <f>'Program Other TRC'!I24</f>
        <v>0</v>
      </c>
      <c r="RP20">
        <f>'Program Other TRC'!J24</f>
        <v>0</v>
      </c>
      <c r="RQ20">
        <f>'Program Other TRC'!K24</f>
        <v>0</v>
      </c>
      <c r="RR20" t="str">
        <f>'Program Other TRC'!L24</f>
        <v/>
      </c>
      <c r="RS20">
        <f>'Program Other TRC'!M24</f>
        <v>0</v>
      </c>
      <c r="RT20">
        <f>'Program Other TRC'!N24</f>
        <v>0</v>
      </c>
      <c r="RU20">
        <f>'Program Other TRC'!O24</f>
        <v>0</v>
      </c>
      <c r="RV20">
        <f>'Program Other TRC'!P24</f>
        <v>0</v>
      </c>
      <c r="RW20" t="str">
        <f>'Program Other TRC'!Q24</f>
        <v/>
      </c>
      <c r="RX20">
        <f>'Program Other TRC'!R24</f>
        <v>0</v>
      </c>
      <c r="RY20">
        <f>'Program Other PAC'!B24</f>
        <v>18</v>
      </c>
      <c r="RZ20" t="str">
        <f>'Program Other PAC'!C24</f>
        <v>Empty</v>
      </c>
      <c r="SA20">
        <f>'Program Other PAC'!D24</f>
        <v>0</v>
      </c>
      <c r="SB20">
        <f>'Program Other PAC'!E24</f>
        <v>0</v>
      </c>
      <c r="SC20">
        <f>'Program Other PAC'!F24</f>
        <v>0</v>
      </c>
      <c r="SD20" t="str">
        <f>'Program Other PAC'!G24</f>
        <v/>
      </c>
      <c r="SE20">
        <f>'Program Other PAC'!H24</f>
        <v>0</v>
      </c>
      <c r="SF20">
        <f>'Program Other PAC'!I24</f>
        <v>0</v>
      </c>
      <c r="SG20">
        <f>'Program Other PAC'!J24</f>
        <v>0</v>
      </c>
      <c r="SH20">
        <f>'Program Other PAC'!K24</f>
        <v>0</v>
      </c>
      <c r="SI20" t="str">
        <f>'Program Other PAC'!L24</f>
        <v/>
      </c>
      <c r="SJ20">
        <f>'Program Other PAC'!M24</f>
        <v>0</v>
      </c>
      <c r="SK20">
        <f>'Program Other PAC'!N24</f>
        <v>0</v>
      </c>
      <c r="SL20">
        <f>'Program Other PAC'!O24</f>
        <v>0</v>
      </c>
      <c r="SM20">
        <f>'Program Other PAC'!P24</f>
        <v>0</v>
      </c>
      <c r="SN20" t="str">
        <f>'Program Other PAC'!Q24</f>
        <v/>
      </c>
      <c r="SO20">
        <f>'Program Other PAC'!R24</f>
        <v>0</v>
      </c>
      <c r="SP20">
        <f>'Program Other SCT'!B24</f>
        <v>18</v>
      </c>
      <c r="SQ20" t="str">
        <f>'Program Other SCT'!C24</f>
        <v>Empty</v>
      </c>
      <c r="SR20">
        <f>'Program Other SCT'!D24</f>
        <v>0</v>
      </c>
      <c r="SS20">
        <f>'Program Other SCT'!E24</f>
        <v>0</v>
      </c>
      <c r="ST20">
        <f>'Program Other SCT'!F24</f>
        <v>0</v>
      </c>
      <c r="SU20" t="str">
        <f>'Program Other SCT'!G24</f>
        <v/>
      </c>
      <c r="SV20">
        <f>'Program Other SCT'!H24</f>
        <v>0</v>
      </c>
      <c r="SW20">
        <f>'Program Other SCT'!I24</f>
        <v>0</v>
      </c>
      <c r="SX20">
        <f>'Program Other SCT'!J24</f>
        <v>0</v>
      </c>
      <c r="SY20">
        <f>'Program Other SCT'!K24</f>
        <v>0</v>
      </c>
      <c r="SZ20" t="str">
        <f>'Program Other SCT'!L24</f>
        <v/>
      </c>
      <c r="TA20">
        <f>'Program Other SCT'!M24</f>
        <v>0</v>
      </c>
      <c r="TB20">
        <f>'Program Other SCT'!N24</f>
        <v>0</v>
      </c>
      <c r="TC20">
        <f>'Program Other SCT'!O24</f>
        <v>0</v>
      </c>
      <c r="TD20">
        <f>'Program Other SCT'!P24</f>
        <v>0</v>
      </c>
      <c r="TE20" t="str">
        <f>'Program Other SCT'!Q24</f>
        <v/>
      </c>
      <c r="TF20">
        <f>'Program Other SCT'!R24</f>
        <v>0</v>
      </c>
      <c r="TG20">
        <f>'Program Other RIM'!B24</f>
        <v>18</v>
      </c>
      <c r="TH20" t="str">
        <f>'Program Other RIM'!C24</f>
        <v>Empty</v>
      </c>
      <c r="TI20">
        <f>'Program Other RIM'!D24</f>
        <v>0</v>
      </c>
      <c r="TJ20">
        <f>'Program Other RIM'!E24</f>
        <v>0</v>
      </c>
      <c r="TK20">
        <f>'Program Other RIM'!F24</f>
        <v>0</v>
      </c>
      <c r="TL20" t="str">
        <f>'Program Other RIM'!G24</f>
        <v/>
      </c>
      <c r="TM20">
        <f>'Program Other RIM'!H24</f>
        <v>0</v>
      </c>
      <c r="TN20">
        <f>'Program Other RIM'!I24</f>
        <v>0</v>
      </c>
      <c r="TO20">
        <f>'Program Other RIM'!J24</f>
        <v>0</v>
      </c>
      <c r="TP20">
        <f>'Program Other RIM'!K24</f>
        <v>0</v>
      </c>
      <c r="TQ20" t="str">
        <f>'Program Other RIM'!L24</f>
        <v/>
      </c>
      <c r="TR20">
        <f>'Program Other RIM'!M24</f>
        <v>0</v>
      </c>
      <c r="TS20">
        <f>'Program Other RIM'!N24</f>
        <v>0</v>
      </c>
      <c r="TT20">
        <f>'Program Other RIM'!O24</f>
        <v>0</v>
      </c>
      <c r="TU20">
        <f>'Program Other RIM'!P24</f>
        <v>0</v>
      </c>
      <c r="TV20" t="str">
        <f>'Program Other RIM'!Q24</f>
        <v/>
      </c>
      <c r="TW20">
        <f>'Program Other RIM'!R24</f>
        <v>0</v>
      </c>
    </row>
    <row r="21" spans="10:721">
      <c r="J21" s="1075"/>
      <c r="K21" s="1075"/>
      <c r="L21" s="1075"/>
      <c r="M21" s="1080"/>
      <c r="N21" s="1076"/>
      <c r="P21" s="1051">
        <f>'Program Descriptions'!B23</f>
        <v>19</v>
      </c>
      <c r="Q21" s="1051" t="str">
        <f>'Program Descriptions'!C23</f>
        <v>Empty</v>
      </c>
      <c r="R21" s="1051">
        <f>'Program Descriptions'!D23</f>
        <v>0</v>
      </c>
      <c r="S21" s="1051">
        <f>'Program Descriptions'!E23</f>
        <v>0</v>
      </c>
      <c r="T21" s="1051">
        <f>'Program Descriptions'!F23</f>
        <v>0</v>
      </c>
      <c r="U21" s="1051">
        <f>'Program Descriptions'!G23</f>
        <v>0</v>
      </c>
      <c r="V21" s="1051" t="str">
        <f>'Program Descriptions'!H23</f>
        <v>-</v>
      </c>
      <c r="W21" s="1051">
        <f>'Program Descriptions'!I23</f>
        <v>0</v>
      </c>
      <c r="X21" s="1051">
        <f>'Program Narrative'!B23</f>
        <v>19</v>
      </c>
      <c r="Y21" s="1051" t="str">
        <f>'Program Narrative'!C23</f>
        <v>Empty</v>
      </c>
      <c r="Z21" s="1051" t="str">
        <f>'Program Narrative'!D23</f>
        <v>X</v>
      </c>
      <c r="AA21" s="1051">
        <f>'Program Narrative'!E23</f>
        <v>0</v>
      </c>
      <c r="AB21" s="1051">
        <f>'Prior Years'!B23</f>
        <v>19</v>
      </c>
      <c r="AC21" s="1051" t="str">
        <f>'Prior Years'!C23</f>
        <v>Empty</v>
      </c>
      <c r="AD21" s="1051">
        <f>'Prior Years'!D23</f>
        <v>0</v>
      </c>
      <c r="AE21" s="1051">
        <f>'Prior Years'!E23</f>
        <v>0</v>
      </c>
      <c r="AF21" s="1051">
        <f>'Prior Years'!F23</f>
        <v>0</v>
      </c>
      <c r="AG21" s="1051">
        <f>'Prior Years'!G23</f>
        <v>0</v>
      </c>
      <c r="AH21" s="1051">
        <f>'Prior Years'!H23</f>
        <v>0</v>
      </c>
      <c r="AI21" s="1051">
        <f>'Prior Years'!B58</f>
        <v>19</v>
      </c>
      <c r="AJ21" s="1051" t="str">
        <f>'Prior Years'!C58</f>
        <v>Empty</v>
      </c>
      <c r="AK21" s="1051">
        <f>'Prior Years'!D58</f>
        <v>0</v>
      </c>
      <c r="AL21" s="1051">
        <f>'Prior Years'!E58</f>
        <v>0</v>
      </c>
      <c r="AM21" s="1051">
        <f>'Prior Years'!F58</f>
        <v>0</v>
      </c>
      <c r="AN21" s="1051">
        <f>'Prior Years'!G58</f>
        <v>0</v>
      </c>
      <c r="AO21" s="1051">
        <f>'Prior Years'!H58</f>
        <v>0</v>
      </c>
      <c r="AP21" s="1051">
        <f>'Prior Years'!I58</f>
        <v>0</v>
      </c>
      <c r="AQ21" s="1051">
        <f>'Prior Years'!J58</f>
        <v>0</v>
      </c>
      <c r="AR21" s="1051">
        <f>'Prior Years'!K58</f>
        <v>0</v>
      </c>
      <c r="AS21" s="1051">
        <f>'Prior Years'!L58</f>
        <v>0</v>
      </c>
      <c r="AT21" s="1051">
        <f>'Prior Years'!M58</f>
        <v>0</v>
      </c>
      <c r="AU21" s="1051">
        <f>'Prior Years'!N58</f>
        <v>0</v>
      </c>
      <c r="AV21" s="1051">
        <f>'Prior Years'!O58</f>
        <v>0</v>
      </c>
      <c r="AW21" s="1051">
        <f>'Prior Years'!B93</f>
        <v>19</v>
      </c>
      <c r="AX21" s="1051" t="str">
        <f>'Prior Years'!C93</f>
        <v>Empty</v>
      </c>
      <c r="AY21" s="1051">
        <f>'Prior Years'!D93</f>
        <v>0</v>
      </c>
      <c r="AZ21" s="1051">
        <f>'Prior Years'!E93</f>
        <v>0</v>
      </c>
      <c r="BA21" s="1051">
        <f>'Prior Years'!F93</f>
        <v>0</v>
      </c>
      <c r="BB21" s="1051">
        <f>'Prior Years'!G93</f>
        <v>0</v>
      </c>
      <c r="BC21" s="1051">
        <f>'Prior Years'!H93</f>
        <v>0</v>
      </c>
      <c r="BD21" s="1051">
        <f>'Prior Years'!I93</f>
        <v>0</v>
      </c>
      <c r="BE21" s="1051">
        <f>'Prior Years'!J93</f>
        <v>0</v>
      </c>
      <c r="BF21" s="1051">
        <f>'Prior Years'!K93</f>
        <v>0</v>
      </c>
      <c r="BG21" s="1051">
        <f>'Prior Years'!L93</f>
        <v>0</v>
      </c>
      <c r="BH21" s="1051">
        <f>'Prior Years'!M93</f>
        <v>0</v>
      </c>
      <c r="BI21" s="1051">
        <f>'Prior Years'!N93</f>
        <v>0</v>
      </c>
      <c r="BJ21" s="1051">
        <f>'Prior Years'!O93</f>
        <v>0</v>
      </c>
      <c r="BK21" s="1051">
        <f>'Prior Years'!B128</f>
        <v>19</v>
      </c>
      <c r="BL21" s="1051" t="str">
        <f>'Prior Years'!C128</f>
        <v>Empty</v>
      </c>
      <c r="BM21" s="1051">
        <f>'Prior Years'!D128</f>
        <v>0</v>
      </c>
      <c r="BN21" s="1051">
        <f>'Prior Years'!E128</f>
        <v>0</v>
      </c>
      <c r="BO21" s="1051">
        <f>'Prior Years'!F128</f>
        <v>0</v>
      </c>
      <c r="BP21" s="1051">
        <f>'Prior Years'!G128</f>
        <v>0</v>
      </c>
      <c r="BQ21" s="1051">
        <f>'Prior Years'!H128</f>
        <v>0</v>
      </c>
      <c r="BR21" s="1051">
        <f>'Prior Years'!I128</f>
        <v>0</v>
      </c>
      <c r="BS21" s="1051">
        <f>'Prior Years'!J128</f>
        <v>0</v>
      </c>
      <c r="BT21" s="1051">
        <f>'Prior Years'!K128</f>
        <v>0</v>
      </c>
      <c r="BU21" s="1051">
        <f>'Prior Years'!L128</f>
        <v>0</v>
      </c>
      <c r="BV21" s="1051">
        <f>'Prior Years'!M128</f>
        <v>0</v>
      </c>
      <c r="BW21" s="1051">
        <f>'Prior Years'!N128</f>
        <v>0</v>
      </c>
      <c r="BX21" s="1051">
        <f>'Prior Years'!O128</f>
        <v>0</v>
      </c>
      <c r="BY21" s="1051"/>
      <c r="BZ21" s="1051"/>
      <c r="CA21" s="1051"/>
      <c r="CB21" s="1051"/>
      <c r="CC21" s="1051"/>
      <c r="CD21" s="1051"/>
      <c r="CE21" s="1051"/>
      <c r="CF21" s="1051"/>
      <c r="CG21" s="1051"/>
      <c r="CH21" s="1051"/>
      <c r="CI21" s="1051"/>
      <c r="CJ21" s="1051"/>
      <c r="CK21" s="1051"/>
      <c r="CL21" s="1051"/>
      <c r="CM21" s="1051"/>
      <c r="CN21" s="1051"/>
      <c r="CO21" s="1051"/>
      <c r="CP21" s="1051"/>
      <c r="CQ21" s="1051"/>
      <c r="CR21">
        <f>Budgets!B24</f>
        <v>19</v>
      </c>
      <c r="CS21" t="str">
        <f>Budgets!C24</f>
        <v>Empty</v>
      </c>
      <c r="CT21">
        <f>Budgets!D24</f>
        <v>0</v>
      </c>
      <c r="CU21">
        <f>Budgets!E24</f>
        <v>0</v>
      </c>
      <c r="CV21">
        <f>Budgets!F24</f>
        <v>0</v>
      </c>
      <c r="CW21">
        <f>Budgets!G24</f>
        <v>0</v>
      </c>
      <c r="CX21">
        <f>Budgets!H24</f>
        <v>0</v>
      </c>
      <c r="CY21">
        <f>Budgets!I24</f>
        <v>0</v>
      </c>
      <c r="CZ21">
        <f>Budgets!J24</f>
        <v>0</v>
      </c>
      <c r="DA21">
        <f>Budgets!K24</f>
        <v>0</v>
      </c>
      <c r="DB21">
        <f>Budgets!L24</f>
        <v>0</v>
      </c>
      <c r="DC21">
        <f>Budgets!M24</f>
        <v>0</v>
      </c>
      <c r="DD21">
        <f>Budgets!N24</f>
        <v>0</v>
      </c>
      <c r="DE21">
        <f>Budgets!O24</f>
        <v>0</v>
      </c>
      <c r="DF21">
        <f>Budgets!P24</f>
        <v>0</v>
      </c>
      <c r="DG21">
        <f>Budgets!Q24</f>
        <v>0</v>
      </c>
      <c r="DH21">
        <f>Budgets!R24</f>
        <v>0</v>
      </c>
      <c r="DI21">
        <f>Budgets!S24</f>
        <v>0</v>
      </c>
      <c r="DJ21">
        <f>'Rec1'!C22</f>
        <v>19</v>
      </c>
      <c r="DK21" t="str">
        <f>'Rec1'!D22</f>
        <v>Empty</v>
      </c>
      <c r="DL21">
        <f>'Rec1'!E22</f>
        <v>0</v>
      </c>
      <c r="DM21">
        <f>'Rec1'!F22</f>
        <v>0</v>
      </c>
      <c r="DN21">
        <f>'Rec1'!G22</f>
        <v>0</v>
      </c>
      <c r="DO21" t="str">
        <f>'Rec1'!H22</f>
        <v>-</v>
      </c>
      <c r="DP21">
        <f>'Rec1'!I22</f>
        <v>0</v>
      </c>
      <c r="DQ21">
        <f>'Planned Savings'!B26</f>
        <v>19</v>
      </c>
      <c r="DR21" t="str">
        <f>'Planned Savings'!C26</f>
        <v>Empty</v>
      </c>
      <c r="DS21">
        <f>'Planned Savings'!D26</f>
        <v>0</v>
      </c>
      <c r="DT21">
        <f>'Planned Savings'!E26</f>
        <v>0</v>
      </c>
      <c r="DU21">
        <f>'Planned Savings'!F26</f>
        <v>0</v>
      </c>
      <c r="DV21">
        <f>'Planned Savings'!H26</f>
        <v>0</v>
      </c>
      <c r="DW21">
        <f>'Planned Savings'!I26</f>
        <v>0</v>
      </c>
      <c r="DX21">
        <f>'Planned Savings'!J26</f>
        <v>0</v>
      </c>
      <c r="DY21" t="str">
        <f>'Planned Savings'!L26</f>
        <v/>
      </c>
      <c r="DZ21">
        <f>'Planned Savings'!N26</f>
        <v>0</v>
      </c>
      <c r="EA21" t="str">
        <f>'Planned Savings'!O26</f>
        <v/>
      </c>
      <c r="EB21" t="str">
        <f>'Planned Savings'!P26</f>
        <v/>
      </c>
      <c r="EC21">
        <f>'Planned Savings'!R26</f>
        <v>0</v>
      </c>
      <c r="ED21">
        <f>'Planned Savings'!T26</f>
        <v>0</v>
      </c>
      <c r="EE21">
        <f>'Planned Savings'!U26</f>
        <v>0</v>
      </c>
      <c r="EF21">
        <f>'Planned Savings'!V26</f>
        <v>0</v>
      </c>
      <c r="EG21">
        <f>'Planned Savings - No IE'!B26</f>
        <v>19</v>
      </c>
      <c r="EH21" t="str">
        <f>'Planned Savings - No IE'!C26</f>
        <v>Empty</v>
      </c>
      <c r="EI21">
        <f>'Planned Savings - No IE'!D26</f>
        <v>0</v>
      </c>
      <c r="EJ21">
        <f>'Planned Savings - No IE'!E26</f>
        <v>0</v>
      </c>
      <c r="EK21">
        <f>'Planned Savings - No IE'!F26</f>
        <v>0</v>
      </c>
      <c r="EL21" t="str">
        <f>'Planned Savings - No IE'!H26</f>
        <v/>
      </c>
      <c r="EM21">
        <f>'Planned Savings - No IE'!J26</f>
        <v>0</v>
      </c>
      <c r="EN21">
        <f>'Planned Savings - No IE'!K26</f>
        <v>0</v>
      </c>
      <c r="EO21">
        <f>'Planned Savings - No IE'!L26</f>
        <v>0</v>
      </c>
      <c r="EP21">
        <f>'Planned Savings - No IE'!N26</f>
        <v>0</v>
      </c>
      <c r="EQ21">
        <f>'Planned Savings - No IE'!P26</f>
        <v>0</v>
      </c>
      <c r="ER21">
        <f>'Planned Savings - No IE'!Q26</f>
        <v>0</v>
      </c>
      <c r="ES21">
        <f>'Planned Savings - No IE'!R26</f>
        <v>0</v>
      </c>
      <c r="ET21">
        <f>'Planned Savings - No NTG'!B26</f>
        <v>19</v>
      </c>
      <c r="EU21" t="str">
        <f>'Planned Savings - No NTG'!C26</f>
        <v>Empty</v>
      </c>
      <c r="EV21">
        <f>'Planned Savings - No NTG'!D26</f>
        <v>0</v>
      </c>
      <c r="EW21">
        <f>'Planned Savings - No NTG'!E26</f>
        <v>0</v>
      </c>
      <c r="EX21">
        <f>'Planned Savings - No NTG'!F26</f>
        <v>0</v>
      </c>
      <c r="EY21">
        <f>'Planned Savings - No NTG'!H26</f>
        <v>0</v>
      </c>
      <c r="EZ21">
        <f>'Planned Savings - No NTG'!I26</f>
        <v>0</v>
      </c>
      <c r="FA21">
        <f>'Planned Savings - No NTG'!J26</f>
        <v>0</v>
      </c>
      <c r="FB21">
        <f>'Planned Savings - No NTG'!L26</f>
        <v>0</v>
      </c>
      <c r="FC21">
        <f>'Planned Savings - No NTG'!N26</f>
        <v>0</v>
      </c>
      <c r="FD21">
        <f>'Planned Savings - No NTG'!O26</f>
        <v>0</v>
      </c>
      <c r="FE21">
        <f>'Planned Savings - No NTG'!P26</f>
        <v>0</v>
      </c>
      <c r="FF21">
        <f>'Planned Savings - No IE No NTG'!B26</f>
        <v>19</v>
      </c>
      <c r="FG21" t="str">
        <f>'Planned Savings - No IE No NTG'!C26</f>
        <v>Empty</v>
      </c>
      <c r="FH21">
        <f>'Planned Savings - No IE No NTG'!D26</f>
        <v>0</v>
      </c>
      <c r="FI21">
        <f>'Planned Savings - No IE No NTG'!E26</f>
        <v>0</v>
      </c>
      <c r="FJ21">
        <f>'Planned Savings - No IE No NTG'!F26</f>
        <v>0</v>
      </c>
      <c r="FK21">
        <f>'Planned Savings - No IE No NTG'!H26</f>
        <v>0</v>
      </c>
      <c r="FL21">
        <f>'Planned Savings - No IE No NTG'!J26</f>
        <v>0</v>
      </c>
      <c r="FM21">
        <f>'Planned Savings - No IE No NTG'!K26</f>
        <v>0</v>
      </c>
      <c r="FN21">
        <f>'Planned Savings - No IE No NTG'!L26</f>
        <v>0</v>
      </c>
      <c r="FO21">
        <f>'Rec2'!D24</f>
        <v>19</v>
      </c>
      <c r="FP21" t="str">
        <f>'Rec2'!E24</f>
        <v>Empty</v>
      </c>
      <c r="FQ21">
        <f>'Rec2'!F24</f>
        <v>0</v>
      </c>
      <c r="FR21">
        <f>'Rec2'!G24</f>
        <v>0</v>
      </c>
      <c r="FS21">
        <f>'Rec2'!H24</f>
        <v>0</v>
      </c>
      <c r="FT21" t="str">
        <f>'Rec2'!I24</f>
        <v>-</v>
      </c>
      <c r="FU21">
        <f>'Rec2'!J24</f>
        <v>0</v>
      </c>
      <c r="FV21">
        <f>'Rec2'!K24</f>
        <v>0</v>
      </c>
      <c r="FW21">
        <f>'Rec2'!L24</f>
        <v>0</v>
      </c>
      <c r="FX21" t="str">
        <f>'Rec2'!M24</f>
        <v>-</v>
      </c>
      <c r="FY21">
        <f>'Rec2'!N24</f>
        <v>0</v>
      </c>
      <c r="FZ21">
        <f>'Rec2'!O24</f>
        <v>0</v>
      </c>
      <c r="GA21">
        <f>'Rec2'!P24</f>
        <v>0</v>
      </c>
      <c r="GB21" t="str">
        <f>'Rec2'!Q24</f>
        <v>-</v>
      </c>
      <c r="GC21">
        <f>'Rec2'!R24</f>
        <v>0</v>
      </c>
      <c r="GD21">
        <f>'Rec2'!S24</f>
        <v>0</v>
      </c>
      <c r="GE21">
        <f>'Rec2'!T24</f>
        <v>0</v>
      </c>
      <c r="GF21" t="str">
        <f>'Rec2'!U24</f>
        <v>-</v>
      </c>
      <c r="GG21">
        <f>'Rec2'!V24</f>
        <v>0</v>
      </c>
      <c r="GI21">
        <f>'Planned NTG'!B24</f>
        <v>19</v>
      </c>
      <c r="GJ21" t="str">
        <f>'Planned NTG'!C24</f>
        <v>Empty</v>
      </c>
      <c r="GK21">
        <f>'Planned NTG'!D24</f>
        <v>0</v>
      </c>
      <c r="GL21">
        <f>'Planned NTG'!F24</f>
        <v>0</v>
      </c>
      <c r="GM21" t="str">
        <f>'Planned NTG'!H24</f>
        <v/>
      </c>
      <c r="GN21">
        <f>'Planned NTG'!J24</f>
        <v>0</v>
      </c>
      <c r="GO21">
        <f>'Planned NTG'!K24</f>
        <v>0</v>
      </c>
      <c r="GQ21">
        <f>'Actual Expenses'!B23</f>
        <v>7</v>
      </c>
      <c r="GR21" t="str">
        <f>'Actual Expenses'!C23</f>
        <v>Empty</v>
      </c>
      <c r="GS21">
        <f>'Actual Expenses'!D23</f>
        <v>0</v>
      </c>
      <c r="GT21">
        <f>'Actual Expenses'!E23</f>
        <v>0</v>
      </c>
      <c r="GU21">
        <f>'Actual Expenses'!F23</f>
        <v>0</v>
      </c>
      <c r="GV21">
        <f>'Actual Expenses'!G23</f>
        <v>0</v>
      </c>
      <c r="GW21">
        <f>'Actual Expenses'!H23</f>
        <v>0</v>
      </c>
      <c r="GX21">
        <f>'Actual Expenses'!I23</f>
        <v>0</v>
      </c>
      <c r="GY21">
        <f>'Actual Expenses'!J23</f>
        <v>0</v>
      </c>
      <c r="GZ21">
        <f>'Actual Expenses'!K23</f>
        <v>0</v>
      </c>
      <c r="HA21">
        <f>'Actual Expenses'!L23</f>
        <v>0</v>
      </c>
      <c r="HB21">
        <f>'Actual Expenses'!M23</f>
        <v>0</v>
      </c>
      <c r="HC21">
        <f>'Actual Expenses'!N23</f>
        <v>0</v>
      </c>
      <c r="HD21">
        <f>'Actual Expenses'!O23</f>
        <v>0</v>
      </c>
      <c r="HE21">
        <f>'Actual Expenses'!P23</f>
        <v>0</v>
      </c>
      <c r="HF21">
        <f>'Actual Expenses'!Q23</f>
        <v>0</v>
      </c>
      <c r="HG21">
        <f>'Actual Expenses'!R23</f>
        <v>0</v>
      </c>
      <c r="HH21">
        <f>'Actual Expenses'!S23</f>
        <v>0</v>
      </c>
      <c r="HI21">
        <f>'Actual Expenses'!T23</f>
        <v>0</v>
      </c>
      <c r="HJ21">
        <f>'Actual Expenses'!U23</f>
        <v>0</v>
      </c>
      <c r="HK21">
        <f>'Actual Expenses'!V23</f>
        <v>0</v>
      </c>
      <c r="HL21">
        <f>'Actual Expenses'!W23</f>
        <v>0</v>
      </c>
      <c r="HM21">
        <f>'Actual Expenses'!X23</f>
        <v>0</v>
      </c>
      <c r="HN21">
        <f>'Rec3'!C22</f>
        <v>19</v>
      </c>
      <c r="HO21" t="str">
        <f>'Rec3'!D22</f>
        <v>Empty</v>
      </c>
      <c r="HP21">
        <f ca="1">'Rec3'!E22</f>
        <v>0</v>
      </c>
      <c r="HQ21">
        <f>'Rec3'!F22</f>
        <v>0</v>
      </c>
      <c r="HR21">
        <f ca="1">'Rec3'!G22</f>
        <v>0</v>
      </c>
      <c r="HS21">
        <f>'Rec3'!H22</f>
        <v>0</v>
      </c>
      <c r="HT21">
        <f>'Claimed Savings'!B26</f>
        <v>19</v>
      </c>
      <c r="HU21" t="str">
        <f>'Claimed Savings'!C26</f>
        <v>Empty</v>
      </c>
      <c r="HV21">
        <f>'Claimed Savings'!D26</f>
        <v>0</v>
      </c>
      <c r="HW21">
        <f>'Claimed Savings'!E26</f>
        <v>0</v>
      </c>
      <c r="HX21">
        <f>'Claimed Savings'!F26</f>
        <v>0</v>
      </c>
      <c r="HY21">
        <f>'Claimed Savings'!H26</f>
        <v>0</v>
      </c>
      <c r="HZ21">
        <f>'Claimed Savings'!I26</f>
        <v>0</v>
      </c>
      <c r="IA21">
        <f>'Claimed Savings'!J26</f>
        <v>0</v>
      </c>
      <c r="IB21">
        <f>'Claimed Savings'!L26</f>
        <v>0</v>
      </c>
      <c r="IC21">
        <f>'Claimed Savings'!N26</f>
        <v>0</v>
      </c>
      <c r="ID21" t="str">
        <f>'Claimed Savings'!O26</f>
        <v/>
      </c>
      <c r="IE21" t="str">
        <f>'Claimed Savings'!P26</f>
        <v/>
      </c>
      <c r="IF21">
        <f>'Claimed Savings'!R26</f>
        <v>0</v>
      </c>
      <c r="IG21">
        <f>'Claimed Savings'!T26</f>
        <v>0</v>
      </c>
      <c r="IH21">
        <f>'Claimed Savings'!U26</f>
        <v>0</v>
      </c>
      <c r="II21">
        <f>'Claimed Savings'!V26</f>
        <v>0</v>
      </c>
      <c r="IJ21">
        <f>'Claimed Savings - No IE'!B26</f>
        <v>19</v>
      </c>
      <c r="IK21" t="str">
        <f>'Claimed Savings - No IE'!C26</f>
        <v>Empty</v>
      </c>
      <c r="IL21">
        <f>'Claimed Savings - No IE'!D26</f>
        <v>0</v>
      </c>
      <c r="IM21">
        <f>'Claimed Savings - No IE'!E26</f>
        <v>0</v>
      </c>
      <c r="IN21">
        <f>'Claimed Savings - No IE'!F26</f>
        <v>0</v>
      </c>
      <c r="IO21">
        <f>'Claimed Savings - No IE'!H26</f>
        <v>0</v>
      </c>
      <c r="IP21">
        <f>'Claimed Savings - No IE'!J26</f>
        <v>0</v>
      </c>
      <c r="IQ21">
        <f>'Claimed Savings - No IE'!K26</f>
        <v>0</v>
      </c>
      <c r="IR21">
        <f>'Claimed Savings - No IE'!L26</f>
        <v>0</v>
      </c>
      <c r="IS21">
        <f>'Claimed Savings - No IE'!N26</f>
        <v>0</v>
      </c>
      <c r="IT21">
        <f>'Claimed Savings - No IE'!P26</f>
        <v>0</v>
      </c>
      <c r="IU21">
        <f>'Claimed Savings - No IE'!Q26</f>
        <v>0</v>
      </c>
      <c r="IV21">
        <f>'Claimed Savings - No IE'!R26</f>
        <v>0</v>
      </c>
      <c r="IW21">
        <f>'Claimed Savings - No NTG'!B26</f>
        <v>19</v>
      </c>
      <c r="IX21" t="str">
        <f>'Claimed Savings - No NTG'!C26</f>
        <v>Empty</v>
      </c>
      <c r="IY21">
        <f>'Claimed Savings - No NTG'!D26</f>
        <v>0</v>
      </c>
      <c r="IZ21">
        <f>'Claimed Savings - No NTG'!E26</f>
        <v>0</v>
      </c>
      <c r="JA21">
        <f>'Claimed Savings - No NTG'!F26</f>
        <v>0</v>
      </c>
      <c r="JB21">
        <f>'Claimed Savings - No NTG'!H26</f>
        <v>0</v>
      </c>
      <c r="JC21">
        <f>'Claimed Savings - No NTG'!I26</f>
        <v>0</v>
      </c>
      <c r="JD21">
        <f>'Claimed Savings - No NTG'!J26</f>
        <v>0</v>
      </c>
      <c r="JE21">
        <f>'Claimed Savings - No NTG'!L26</f>
        <v>0</v>
      </c>
      <c r="JF21">
        <f>'Claimed Savings - No NTG'!N26</f>
        <v>0</v>
      </c>
      <c r="JG21">
        <f>'Claimed Savings - No NTG'!O26</f>
        <v>0</v>
      </c>
      <c r="JH21">
        <f>'Claimed Savings - No NTG'!P26</f>
        <v>0</v>
      </c>
      <c r="JI21">
        <f>'Claimed Savings - No IE No NTG'!B26</f>
        <v>19</v>
      </c>
      <c r="JJ21" t="str">
        <f>'Claimed Savings - No IE No NTG'!C26</f>
        <v>Empty</v>
      </c>
      <c r="JK21">
        <f>'Claimed Savings - No IE No NTG'!D26</f>
        <v>10</v>
      </c>
      <c r="JL21">
        <f>'Claimed Savings - No IE No NTG'!E26</f>
        <v>0</v>
      </c>
      <c r="JM21">
        <f>'Claimed Savings - No IE No NTG'!F26</f>
        <v>0</v>
      </c>
      <c r="JN21">
        <f>'Claimed Savings - No IE No NTG'!H26</f>
        <v>0</v>
      </c>
      <c r="JO21">
        <f>'Claimed Savings - No IE No NTG'!J26</f>
        <v>0</v>
      </c>
      <c r="JP21">
        <f>'Claimed Savings - No IE No NTG'!K26</f>
        <v>0</v>
      </c>
      <c r="JQ21">
        <f>'Claimed Savings - No IE No NTG'!L26</f>
        <v>0</v>
      </c>
      <c r="JS21">
        <f>'Claimed NTG'!C24</f>
        <v>19</v>
      </c>
      <c r="JT21" t="str">
        <f>'Claimed NTG'!D24</f>
        <v>Empty</v>
      </c>
      <c r="JU21">
        <f>'Claimed NTG'!E24</f>
        <v>0</v>
      </c>
      <c r="JV21">
        <f>'Claimed NTG'!G24</f>
        <v>0</v>
      </c>
      <c r="JW21" t="str">
        <f>'Claimed NTG'!I24</f>
        <v/>
      </c>
      <c r="JX21">
        <f>'Claimed NTG'!K24</f>
        <v>0</v>
      </c>
      <c r="JY21">
        <f>'Claimed NTG'!L24</f>
        <v>0</v>
      </c>
      <c r="JZ21">
        <f>'Claimed NTG'!M24</f>
        <v>0</v>
      </c>
      <c r="KC21">
        <f>'Evaluated Savings'!B26</f>
        <v>19</v>
      </c>
      <c r="KD21" t="str">
        <f>'Evaluated Savings'!C26</f>
        <v>Empty</v>
      </c>
      <c r="KE21">
        <f>'Evaluated Savings'!D26</f>
        <v>0</v>
      </c>
      <c r="KF21">
        <f>'Evaluated Savings'!E26</f>
        <v>0</v>
      </c>
      <c r="KG21">
        <f>'Evaluated Savings'!F26</f>
        <v>0</v>
      </c>
      <c r="KH21">
        <f>'Evaluated Savings'!H26</f>
        <v>0</v>
      </c>
      <c r="KI21">
        <f>'Evaluated Savings'!I26</f>
        <v>0</v>
      </c>
      <c r="KJ21">
        <f>'Evaluated Savings'!J26</f>
        <v>0</v>
      </c>
      <c r="KK21" t="str">
        <f>'Evaluated Savings'!L26</f>
        <v/>
      </c>
      <c r="KL21">
        <f>'Evaluated Savings'!N26</f>
        <v>0</v>
      </c>
      <c r="KM21" t="str">
        <f>'Evaluated Savings'!O26</f>
        <v/>
      </c>
      <c r="KN21" t="str">
        <f>'Evaluated Savings'!P26</f>
        <v/>
      </c>
      <c r="KO21">
        <f>'Evaluated Savings'!R26</f>
        <v>0</v>
      </c>
      <c r="KP21">
        <f>'Evaluated Savings'!T26</f>
        <v>0</v>
      </c>
      <c r="KQ21">
        <f>'Evaluated Savings'!U26</f>
        <v>0</v>
      </c>
      <c r="KR21">
        <f>'Evaluated Savings'!V26</f>
        <v>0</v>
      </c>
      <c r="KT21">
        <f>'Evaluated Savings - No IE'!B26</f>
        <v>19</v>
      </c>
      <c r="KU21" t="str">
        <f>'Evaluated Savings - No IE'!C26</f>
        <v>Empty</v>
      </c>
      <c r="KV21">
        <f>'Evaluated Savings - No IE'!D26</f>
        <v>0</v>
      </c>
      <c r="KW21">
        <f>'Evaluated Savings - No IE'!E26</f>
        <v>0</v>
      </c>
      <c r="KX21">
        <f>'Evaluated Savings - No IE'!F26</f>
        <v>0</v>
      </c>
      <c r="KY21" t="str">
        <f>'Evaluated Savings - No IE'!H26</f>
        <v/>
      </c>
      <c r="KZ21">
        <f>'Evaluated Savings - No IE'!J26</f>
        <v>0</v>
      </c>
      <c r="LA21">
        <f>'Evaluated Savings - No IE'!K26</f>
        <v>0</v>
      </c>
      <c r="LB21">
        <f>'Evaluated Savings - No IE'!L26</f>
        <v>0</v>
      </c>
      <c r="LC21">
        <f>'Evaluated Savings - No IE'!N26</f>
        <v>0</v>
      </c>
      <c r="LD21">
        <f>'Evaluated Savings - No IE'!P26</f>
        <v>0</v>
      </c>
      <c r="LE21">
        <f>'Evaluated Savings - No IE'!Q26</f>
        <v>0</v>
      </c>
      <c r="LF21">
        <f>'Evaluated Savings - No IE'!R26</f>
        <v>0</v>
      </c>
      <c r="LH21">
        <f>'Evaluated Savings - No NTG'!B25</f>
        <v>19</v>
      </c>
      <c r="LI21" t="str">
        <f>'Evaluated Savings - No NTG'!C25</f>
        <v>Empty</v>
      </c>
      <c r="LJ21">
        <f>'Evaluated Savings - No NTG'!D25</f>
        <v>0</v>
      </c>
      <c r="LK21">
        <f>'Evaluated Savings - No NTG'!E25</f>
        <v>0</v>
      </c>
      <c r="LL21">
        <f>'Evaluated Savings - No NTG'!F25</f>
        <v>0</v>
      </c>
      <c r="LM21">
        <f>'Evaluated Savings - No NTG'!H25</f>
        <v>0</v>
      </c>
      <c r="LN21">
        <f>'Evaluated Savings - No NTG'!I25</f>
        <v>0</v>
      </c>
      <c r="LO21">
        <f>'Evaluated Savings - No NTG'!J25</f>
        <v>0</v>
      </c>
      <c r="LP21">
        <f>'Evaluated Savings - No NTG'!L25</f>
        <v>0</v>
      </c>
      <c r="LQ21">
        <f>'Evaluated Savings - No NTG'!N25</f>
        <v>0</v>
      </c>
      <c r="LR21">
        <f>'Evaluated Savings - No NTG'!O25</f>
        <v>0</v>
      </c>
      <c r="LS21">
        <f>'Evaluated Savings - No NTG'!P25</f>
        <v>0</v>
      </c>
      <c r="LU21">
        <f>'Evaluated Savings No IE No NTG'!B26</f>
        <v>19</v>
      </c>
      <c r="LV21" t="str">
        <f>'Evaluated Savings No IE No NTG'!C26</f>
        <v>Empty</v>
      </c>
      <c r="LW21">
        <f>'Evaluated Savings No IE No NTG'!D26</f>
        <v>0</v>
      </c>
      <c r="LX21">
        <f>'Evaluated Savings No IE No NTG'!E26</f>
        <v>0</v>
      </c>
      <c r="LY21">
        <f>'Evaluated Savings No IE No NTG'!F26</f>
        <v>0</v>
      </c>
      <c r="LZ21">
        <f>'Evaluated Savings No IE No NTG'!H26</f>
        <v>0</v>
      </c>
      <c r="MA21">
        <f>'Evaluated Savings No IE No NTG'!J26</f>
        <v>0</v>
      </c>
      <c r="MB21">
        <f>'Evaluated Savings No IE No NTG'!K26</f>
        <v>0</v>
      </c>
      <c r="MC21">
        <f>'Evaluated Savings No IE No NTG'!L26</f>
        <v>0</v>
      </c>
      <c r="MF21">
        <f>'Evaluated NTG'!B24</f>
        <v>19</v>
      </c>
      <c r="MG21" t="str">
        <f>'Evaluated NTG'!C24</f>
        <v>Empty</v>
      </c>
      <c r="MH21">
        <f>'Evaluated NTG'!E24</f>
        <v>0</v>
      </c>
      <c r="MI21">
        <f>'Evaluated NTG'!G24</f>
        <v>0</v>
      </c>
      <c r="MJ21" t="str">
        <f>'Evaluated NTG'!I24</f>
        <v/>
      </c>
      <c r="MK21">
        <f>'Evaluated NTG'!K24</f>
        <v>0</v>
      </c>
      <c r="ML21">
        <f>'Evaluated NTG'!L24</f>
        <v>0</v>
      </c>
      <c r="MM21">
        <f>'Evaluated NTG'!M24</f>
        <v>0</v>
      </c>
      <c r="MP21">
        <f>'Program All'!B25</f>
        <v>19</v>
      </c>
      <c r="MQ21" t="str">
        <f>'Program All'!C25</f>
        <v>Empty</v>
      </c>
      <c r="MR21">
        <f>'Program All'!D25</f>
        <v>0</v>
      </c>
      <c r="MS21">
        <f>'Program All'!E25</f>
        <v>0</v>
      </c>
      <c r="MT21">
        <f>'Program All'!F25</f>
        <v>0</v>
      </c>
      <c r="MU21" t="str">
        <f>'Program All'!G25</f>
        <v/>
      </c>
      <c r="MV21">
        <f>'Program All'!H25</f>
        <v>0</v>
      </c>
      <c r="MW21">
        <f>'Program All'!I25</f>
        <v>0</v>
      </c>
      <c r="MX21">
        <f>'Program All'!J25</f>
        <v>0</v>
      </c>
      <c r="MY21">
        <f>'Program All'!K25</f>
        <v>0</v>
      </c>
      <c r="MZ21" t="str">
        <f>'Program All'!L25</f>
        <v/>
      </c>
      <c r="NA21">
        <f>'Program All'!M25</f>
        <v>0</v>
      </c>
      <c r="NB21">
        <f>'Program All'!N25</f>
        <v>0</v>
      </c>
      <c r="NC21">
        <f>'Program All'!O25</f>
        <v>0</v>
      </c>
      <c r="ND21">
        <f>'Program All'!P25</f>
        <v>0</v>
      </c>
      <c r="NE21" t="str">
        <f>'Program All'!Q25</f>
        <v/>
      </c>
      <c r="NF21">
        <f>'Program All'!R25</f>
        <v>0</v>
      </c>
      <c r="NG21">
        <f>'Program All'!S25</f>
        <v>0</v>
      </c>
      <c r="NH21">
        <f>'Program All'!T25</f>
        <v>0</v>
      </c>
      <c r="NI21">
        <f>'Program All'!U25</f>
        <v>0</v>
      </c>
      <c r="NJ21" t="str">
        <f>'Program All'!V25</f>
        <v/>
      </c>
      <c r="NK21">
        <f>'Program All'!W25</f>
        <v>0</v>
      </c>
      <c r="NL21">
        <f>'Program TRC'!B25</f>
        <v>19</v>
      </c>
      <c r="NM21" t="str">
        <f>'Program TRC'!C25</f>
        <v>Empty</v>
      </c>
      <c r="NN21">
        <f>'Program TRC'!D25</f>
        <v>0</v>
      </c>
      <c r="NO21">
        <f>'Program TRC'!E25</f>
        <v>0</v>
      </c>
      <c r="NP21">
        <f>'Program TRC'!F25</f>
        <v>0</v>
      </c>
      <c r="NQ21" t="str">
        <f>'Program TRC'!G25</f>
        <v/>
      </c>
      <c r="NR21">
        <f>'Program TRC'!H25</f>
        <v>0</v>
      </c>
      <c r="NS21">
        <f>'Program PAC'!B25</f>
        <v>19</v>
      </c>
      <c r="NT21" t="str">
        <f>'Program PAC'!C25</f>
        <v>Empty</v>
      </c>
      <c r="NU21">
        <f>'Program PAC'!D25</f>
        <v>0</v>
      </c>
      <c r="NV21">
        <f>'Program PAC'!E25</f>
        <v>0</v>
      </c>
      <c r="NW21">
        <f>'Program PAC'!F25</f>
        <v>0</v>
      </c>
      <c r="NX21" t="str">
        <f>'Program PAC'!G25</f>
        <v/>
      </c>
      <c r="NY21">
        <f>'Program PAC'!H25</f>
        <v>0</v>
      </c>
      <c r="NZ21">
        <f>'Program SCT'!B25</f>
        <v>19</v>
      </c>
      <c r="OA21" t="str">
        <f>'Program SCT'!C25</f>
        <v>Empty</v>
      </c>
      <c r="OB21">
        <f>'Program SCT'!D25</f>
        <v>0</v>
      </c>
      <c r="OC21">
        <f>'Program SCT'!E25</f>
        <v>0</v>
      </c>
      <c r="OD21">
        <f>'Program SCT'!F25</f>
        <v>0</v>
      </c>
      <c r="OE21" t="str">
        <f>'Program SCT'!G25</f>
        <v/>
      </c>
      <c r="OF21">
        <f>'Program SCT'!H25</f>
        <v>0</v>
      </c>
      <c r="OG21">
        <f>'Program RIM'!B25</f>
        <v>19</v>
      </c>
      <c r="OH21" t="str">
        <f>'Program RIM'!C25</f>
        <v>Empty</v>
      </c>
      <c r="OI21">
        <f>'Program RIM'!D25</f>
        <v>0</v>
      </c>
      <c r="OJ21">
        <f>'Program RIM'!E25</f>
        <v>0</v>
      </c>
      <c r="OK21">
        <f>'Program RIM'!F25</f>
        <v>0</v>
      </c>
      <c r="OL21" t="str">
        <f>'Program RIM'!G25</f>
        <v/>
      </c>
      <c r="OM21">
        <f>'Program RIM'!H25</f>
        <v>0</v>
      </c>
      <c r="ON21">
        <f>'Program TRC PAC'!B25</f>
        <v>19</v>
      </c>
      <c r="OO21" t="str">
        <f>'Program TRC PAC'!C25</f>
        <v>Empty</v>
      </c>
      <c r="OP21">
        <f>'Program TRC PAC'!D25</f>
        <v>0</v>
      </c>
      <c r="OQ21">
        <f>'Program TRC PAC'!E25</f>
        <v>0</v>
      </c>
      <c r="OR21">
        <f>'Program TRC PAC'!F25</f>
        <v>0</v>
      </c>
      <c r="OS21" t="str">
        <f>'Program TRC PAC'!G25</f>
        <v/>
      </c>
      <c r="OT21">
        <f>'Program TRC PAC'!H25</f>
        <v>0</v>
      </c>
      <c r="OU21">
        <f>'Program TRC PAC'!I25</f>
        <v>0</v>
      </c>
      <c r="OV21">
        <f>'Program TRC PAC'!J25</f>
        <v>0</v>
      </c>
      <c r="OW21">
        <f>'Program TRC PAC'!K25</f>
        <v>0</v>
      </c>
      <c r="OX21" t="str">
        <f>'Program TRC PAC'!L25</f>
        <v/>
      </c>
      <c r="OY21">
        <f>'Program TRC PAC'!M25</f>
        <v>0</v>
      </c>
      <c r="OZ21">
        <f>'Program TRC SCT'!B25</f>
        <v>19</v>
      </c>
      <c r="PA21" t="str">
        <f>'Program TRC SCT'!C25</f>
        <v>Empty</v>
      </c>
      <c r="PB21">
        <f>'Program TRC SCT'!D25</f>
        <v>0</v>
      </c>
      <c r="PC21">
        <f>'Program TRC SCT'!E25</f>
        <v>0</v>
      </c>
      <c r="PD21">
        <f>'Program TRC SCT'!F25</f>
        <v>0</v>
      </c>
      <c r="PE21" t="str">
        <f>'Program TRC SCT'!G25</f>
        <v/>
      </c>
      <c r="PF21">
        <f>'Program TRC SCT'!H25</f>
        <v>0</v>
      </c>
      <c r="PG21">
        <f>'Program TRC SCT'!I25</f>
        <v>0</v>
      </c>
      <c r="PH21">
        <f>'Program TRC SCT'!J25</f>
        <v>0</v>
      </c>
      <c r="PI21">
        <f>'Program TRC SCT'!K25</f>
        <v>0</v>
      </c>
      <c r="PJ21" t="str">
        <f>'Program TRC SCT'!L25</f>
        <v/>
      </c>
      <c r="PK21">
        <f>'Program TRC SCT'!M25</f>
        <v>0</v>
      </c>
      <c r="PL21">
        <f>'Program TRC RIM'!B25</f>
        <v>19</v>
      </c>
      <c r="PM21" t="str">
        <f>'Program TRC RIM'!C25</f>
        <v>Empty</v>
      </c>
      <c r="PN21">
        <f>'Program TRC RIM'!D25</f>
        <v>0</v>
      </c>
      <c r="PO21">
        <f>'Program TRC RIM'!E25</f>
        <v>0</v>
      </c>
      <c r="PP21">
        <f>'Program TRC RIM'!F25</f>
        <v>0</v>
      </c>
      <c r="PQ21" t="str">
        <f>'Program TRC RIM'!G25</f>
        <v/>
      </c>
      <c r="PR21">
        <f>'Program TRC RIM'!H25</f>
        <v>0</v>
      </c>
      <c r="PS21">
        <f>'Program TRC RIM'!I25</f>
        <v>0</v>
      </c>
      <c r="PT21">
        <f>'Program TRC RIM'!J25</f>
        <v>0</v>
      </c>
      <c r="PU21">
        <f>'Program TRC RIM'!K25</f>
        <v>0</v>
      </c>
      <c r="PV21" t="str">
        <f>'Program TRC RIM'!L25</f>
        <v/>
      </c>
      <c r="PW21">
        <f>'Program TRC RIM'!M25</f>
        <v>0</v>
      </c>
      <c r="PX21">
        <f>'Program PAC SCT'!B25</f>
        <v>19</v>
      </c>
      <c r="PY21" t="str">
        <f>'Program PAC SCT'!C25</f>
        <v>Empty</v>
      </c>
      <c r="PZ21">
        <f>'Program PAC SCT'!D25</f>
        <v>0</v>
      </c>
      <c r="QA21">
        <f>'Program PAC SCT'!E25</f>
        <v>0</v>
      </c>
      <c r="QB21">
        <f>'Program PAC SCT'!F25</f>
        <v>0</v>
      </c>
      <c r="QC21" t="str">
        <f>'Program PAC SCT'!G25</f>
        <v/>
      </c>
      <c r="QD21">
        <f>'Program PAC SCT'!H25</f>
        <v>0</v>
      </c>
      <c r="QE21">
        <f>'Program PAC SCT'!I25</f>
        <v>0</v>
      </c>
      <c r="QF21">
        <f>'Program PAC SCT'!J25</f>
        <v>0</v>
      </c>
      <c r="QG21">
        <f>'Program PAC SCT'!K25</f>
        <v>0</v>
      </c>
      <c r="QH21" t="str">
        <f>'Program PAC SCT'!L25</f>
        <v/>
      </c>
      <c r="QI21">
        <f>'Program PAC SCT'!M25</f>
        <v>0</v>
      </c>
      <c r="QJ21">
        <f>'Program PAC RIM'!B25</f>
        <v>19</v>
      </c>
      <c r="QK21" t="str">
        <f>'Program PAC RIM'!C25</f>
        <v>Empty</v>
      </c>
      <c r="QL21">
        <f>'Program PAC RIM'!D25</f>
        <v>0</v>
      </c>
      <c r="QM21">
        <f>'Program PAC RIM'!E25</f>
        <v>0</v>
      </c>
      <c r="QN21">
        <f>'Program PAC RIM'!F25</f>
        <v>0</v>
      </c>
      <c r="QO21" t="str">
        <f>'Program PAC RIM'!G25</f>
        <v/>
      </c>
      <c r="QP21">
        <f>'Program PAC RIM'!H25</f>
        <v>0</v>
      </c>
      <c r="QQ21">
        <f>'Program PAC RIM'!I25</f>
        <v>0</v>
      </c>
      <c r="QR21">
        <f>'Program PAC RIM'!J25</f>
        <v>0</v>
      </c>
      <c r="QS21">
        <f>'Program PAC RIM'!K25</f>
        <v>0</v>
      </c>
      <c r="QT21" t="str">
        <f>'Program PAC RIM'!L25</f>
        <v/>
      </c>
      <c r="QU21">
        <f>'Program PAC RIM'!M25</f>
        <v>0</v>
      </c>
      <c r="QV21">
        <f>'Program SCT RIM'!B25</f>
        <v>19</v>
      </c>
      <c r="QW21" t="str">
        <f>'Program SCT RIM'!C25</f>
        <v>Empty</v>
      </c>
      <c r="QX21">
        <f>'Program SCT RIM'!D25</f>
        <v>0</v>
      </c>
      <c r="QY21">
        <f>'Program SCT RIM'!E25</f>
        <v>0</v>
      </c>
      <c r="QZ21">
        <f>'Program SCT RIM'!F25</f>
        <v>0</v>
      </c>
      <c r="RA21" t="str">
        <f>'Program SCT RIM'!G25</f>
        <v/>
      </c>
      <c r="RB21">
        <f>'Program SCT RIM'!H25</f>
        <v>0</v>
      </c>
      <c r="RC21">
        <f>'Program SCT RIM'!I25</f>
        <v>0</v>
      </c>
      <c r="RD21">
        <f>'Program SCT RIM'!J25</f>
        <v>0</v>
      </c>
      <c r="RE21">
        <f>'Program SCT RIM'!K25</f>
        <v>0</v>
      </c>
      <c r="RF21" t="str">
        <f>'Program SCT RIM'!L25</f>
        <v/>
      </c>
      <c r="RG21">
        <f>'Program SCT RIM'!M25</f>
        <v>0</v>
      </c>
      <c r="RH21">
        <f>'Program Other TRC'!B25</f>
        <v>19</v>
      </c>
      <c r="RI21" t="str">
        <f>'Program Other TRC'!C25</f>
        <v>Empty</v>
      </c>
      <c r="RJ21">
        <f>'Program Other TRC'!D25</f>
        <v>0</v>
      </c>
      <c r="RK21">
        <f>'Program Other TRC'!E25</f>
        <v>0</v>
      </c>
      <c r="RL21">
        <f>'Program Other TRC'!F25</f>
        <v>0</v>
      </c>
      <c r="RM21" t="str">
        <f>'Program Other TRC'!G25</f>
        <v/>
      </c>
      <c r="RN21">
        <f>'Program Other TRC'!H25</f>
        <v>0</v>
      </c>
      <c r="RO21">
        <f>'Program Other TRC'!I25</f>
        <v>0</v>
      </c>
      <c r="RP21">
        <f>'Program Other TRC'!J25</f>
        <v>0</v>
      </c>
      <c r="RQ21">
        <f>'Program Other TRC'!K25</f>
        <v>0</v>
      </c>
      <c r="RR21" t="str">
        <f>'Program Other TRC'!L25</f>
        <v/>
      </c>
      <c r="RS21">
        <f>'Program Other TRC'!M25</f>
        <v>0</v>
      </c>
      <c r="RT21">
        <f>'Program Other TRC'!N25</f>
        <v>0</v>
      </c>
      <c r="RU21">
        <f>'Program Other TRC'!O25</f>
        <v>0</v>
      </c>
      <c r="RV21">
        <f>'Program Other TRC'!P25</f>
        <v>0</v>
      </c>
      <c r="RW21" t="str">
        <f>'Program Other TRC'!Q25</f>
        <v/>
      </c>
      <c r="RX21">
        <f>'Program Other TRC'!R25</f>
        <v>0</v>
      </c>
      <c r="RY21">
        <f>'Program Other PAC'!B25</f>
        <v>19</v>
      </c>
      <c r="RZ21" t="str">
        <f>'Program Other PAC'!C25</f>
        <v>Empty</v>
      </c>
      <c r="SA21">
        <f>'Program Other PAC'!D25</f>
        <v>0</v>
      </c>
      <c r="SB21">
        <f>'Program Other PAC'!E25</f>
        <v>0</v>
      </c>
      <c r="SC21">
        <f>'Program Other PAC'!F25</f>
        <v>0</v>
      </c>
      <c r="SD21" t="str">
        <f>'Program Other PAC'!G25</f>
        <v/>
      </c>
      <c r="SE21">
        <f>'Program Other PAC'!H25</f>
        <v>0</v>
      </c>
      <c r="SF21">
        <f>'Program Other PAC'!I25</f>
        <v>0</v>
      </c>
      <c r="SG21">
        <f>'Program Other PAC'!J25</f>
        <v>0</v>
      </c>
      <c r="SH21">
        <f>'Program Other PAC'!K25</f>
        <v>0</v>
      </c>
      <c r="SI21" t="str">
        <f>'Program Other PAC'!L25</f>
        <v/>
      </c>
      <c r="SJ21">
        <f>'Program Other PAC'!M25</f>
        <v>0</v>
      </c>
      <c r="SK21">
        <f>'Program Other PAC'!N25</f>
        <v>0</v>
      </c>
      <c r="SL21">
        <f>'Program Other PAC'!O25</f>
        <v>0</v>
      </c>
      <c r="SM21">
        <f>'Program Other PAC'!P25</f>
        <v>0</v>
      </c>
      <c r="SN21" t="str">
        <f>'Program Other PAC'!Q25</f>
        <v/>
      </c>
      <c r="SO21">
        <f>'Program Other PAC'!R25</f>
        <v>0</v>
      </c>
      <c r="SP21">
        <f>'Program Other SCT'!B25</f>
        <v>19</v>
      </c>
      <c r="SQ21" t="str">
        <f>'Program Other SCT'!C25</f>
        <v>Empty</v>
      </c>
      <c r="SR21">
        <f>'Program Other SCT'!D25</f>
        <v>0</v>
      </c>
      <c r="SS21">
        <f>'Program Other SCT'!E25</f>
        <v>0</v>
      </c>
      <c r="ST21">
        <f>'Program Other SCT'!F25</f>
        <v>0</v>
      </c>
      <c r="SU21" t="str">
        <f>'Program Other SCT'!G25</f>
        <v/>
      </c>
      <c r="SV21">
        <f>'Program Other SCT'!H25</f>
        <v>0</v>
      </c>
      <c r="SW21">
        <f>'Program Other SCT'!I25</f>
        <v>0</v>
      </c>
      <c r="SX21">
        <f>'Program Other SCT'!J25</f>
        <v>0</v>
      </c>
      <c r="SY21">
        <f>'Program Other SCT'!K25</f>
        <v>0</v>
      </c>
      <c r="SZ21" t="str">
        <f>'Program Other SCT'!L25</f>
        <v/>
      </c>
      <c r="TA21">
        <f>'Program Other SCT'!M25</f>
        <v>0</v>
      </c>
      <c r="TB21">
        <f>'Program Other SCT'!N25</f>
        <v>0</v>
      </c>
      <c r="TC21">
        <f>'Program Other SCT'!O25</f>
        <v>0</v>
      </c>
      <c r="TD21">
        <f>'Program Other SCT'!P25</f>
        <v>0</v>
      </c>
      <c r="TE21" t="str">
        <f>'Program Other SCT'!Q25</f>
        <v/>
      </c>
      <c r="TF21">
        <f>'Program Other SCT'!R25</f>
        <v>0</v>
      </c>
      <c r="TG21">
        <f>'Program Other RIM'!B25</f>
        <v>19</v>
      </c>
      <c r="TH21" t="str">
        <f>'Program Other RIM'!C25</f>
        <v>Empty</v>
      </c>
      <c r="TI21">
        <f>'Program Other RIM'!D25</f>
        <v>0</v>
      </c>
      <c r="TJ21">
        <f>'Program Other RIM'!E25</f>
        <v>0</v>
      </c>
      <c r="TK21">
        <f>'Program Other RIM'!F25</f>
        <v>0</v>
      </c>
      <c r="TL21" t="str">
        <f>'Program Other RIM'!G25</f>
        <v/>
      </c>
      <c r="TM21">
        <f>'Program Other RIM'!H25</f>
        <v>0</v>
      </c>
      <c r="TN21">
        <f>'Program Other RIM'!I25</f>
        <v>0</v>
      </c>
      <c r="TO21">
        <f>'Program Other RIM'!J25</f>
        <v>0</v>
      </c>
      <c r="TP21">
        <f>'Program Other RIM'!K25</f>
        <v>0</v>
      </c>
      <c r="TQ21" t="str">
        <f>'Program Other RIM'!L25</f>
        <v/>
      </c>
      <c r="TR21">
        <f>'Program Other RIM'!M25</f>
        <v>0</v>
      </c>
      <c r="TS21">
        <f>'Program Other RIM'!N25</f>
        <v>0</v>
      </c>
      <c r="TT21">
        <f>'Program Other RIM'!O25</f>
        <v>0</v>
      </c>
      <c r="TU21">
        <f>'Program Other RIM'!P25</f>
        <v>0</v>
      </c>
      <c r="TV21" t="str">
        <f>'Program Other RIM'!Q25</f>
        <v/>
      </c>
      <c r="TW21">
        <f>'Program Other RIM'!R25</f>
        <v>0</v>
      </c>
    </row>
    <row r="22" spans="10:721">
      <c r="J22" s="1075"/>
      <c r="K22" s="1075"/>
      <c r="L22" s="1075"/>
      <c r="M22" s="1080"/>
      <c r="N22" s="1076"/>
      <c r="P22" s="1051">
        <f>'Program Descriptions'!B24</f>
        <v>20</v>
      </c>
      <c r="Q22" s="1051" t="str">
        <f>'Program Descriptions'!C24</f>
        <v>Empty</v>
      </c>
      <c r="R22" s="1051">
        <f>'Program Descriptions'!D24</f>
        <v>0</v>
      </c>
      <c r="S22" s="1051">
        <f>'Program Descriptions'!E24</f>
        <v>0</v>
      </c>
      <c r="T22" s="1051">
        <f>'Program Descriptions'!F24</f>
        <v>0</v>
      </c>
      <c r="U22" s="1051">
        <f>'Program Descriptions'!G24</f>
        <v>0</v>
      </c>
      <c r="V22" s="1051" t="str">
        <f>'Program Descriptions'!H24</f>
        <v>-</v>
      </c>
      <c r="W22" s="1051">
        <f>'Program Descriptions'!I24</f>
        <v>0</v>
      </c>
      <c r="X22" s="1051">
        <f>'Program Narrative'!B24</f>
        <v>20</v>
      </c>
      <c r="Y22" s="1051" t="str">
        <f>'Program Narrative'!C24</f>
        <v>Empty</v>
      </c>
      <c r="Z22" s="1051" t="str">
        <f>'Program Narrative'!D24</f>
        <v>X</v>
      </c>
      <c r="AA22" s="1051">
        <f>'Program Narrative'!E24</f>
        <v>0</v>
      </c>
      <c r="AB22" s="1051">
        <f>'Prior Years'!B24</f>
        <v>20</v>
      </c>
      <c r="AC22" s="1051" t="str">
        <f>'Prior Years'!C24</f>
        <v>Empty</v>
      </c>
      <c r="AD22" s="1051">
        <f>'Prior Years'!D24</f>
        <v>0</v>
      </c>
      <c r="AE22" s="1051">
        <f>'Prior Years'!E24</f>
        <v>0</v>
      </c>
      <c r="AF22" s="1051">
        <f>'Prior Years'!F24</f>
        <v>0</v>
      </c>
      <c r="AG22" s="1051">
        <f>'Prior Years'!G24</f>
        <v>0</v>
      </c>
      <c r="AH22" s="1051">
        <f>'Prior Years'!H24</f>
        <v>0</v>
      </c>
      <c r="AI22" s="1051">
        <f>'Prior Years'!B59</f>
        <v>20</v>
      </c>
      <c r="AJ22" s="1051" t="str">
        <f>'Prior Years'!C59</f>
        <v>Empty</v>
      </c>
      <c r="AK22" s="1051">
        <f>'Prior Years'!D59</f>
        <v>0</v>
      </c>
      <c r="AL22" s="1051">
        <f>'Prior Years'!E59</f>
        <v>0</v>
      </c>
      <c r="AM22" s="1051">
        <f>'Prior Years'!F59</f>
        <v>0</v>
      </c>
      <c r="AN22" s="1051">
        <f>'Prior Years'!G59</f>
        <v>0</v>
      </c>
      <c r="AO22" s="1051">
        <f>'Prior Years'!H59</f>
        <v>0</v>
      </c>
      <c r="AP22" s="1051">
        <f>'Prior Years'!I59</f>
        <v>0</v>
      </c>
      <c r="AQ22" s="1051">
        <f>'Prior Years'!J59</f>
        <v>0</v>
      </c>
      <c r="AR22" s="1051">
        <f>'Prior Years'!K59</f>
        <v>0</v>
      </c>
      <c r="AS22" s="1051">
        <f>'Prior Years'!L59</f>
        <v>0</v>
      </c>
      <c r="AT22" s="1051">
        <f>'Prior Years'!M59</f>
        <v>0</v>
      </c>
      <c r="AU22" s="1051">
        <f>'Prior Years'!N59</f>
        <v>0</v>
      </c>
      <c r="AV22" s="1051">
        <f>'Prior Years'!O59</f>
        <v>0</v>
      </c>
      <c r="AW22" s="1051">
        <f>'Prior Years'!B94</f>
        <v>20</v>
      </c>
      <c r="AX22" s="1051" t="str">
        <f>'Prior Years'!C94</f>
        <v>Empty</v>
      </c>
      <c r="AY22" s="1051">
        <f>'Prior Years'!D94</f>
        <v>0</v>
      </c>
      <c r="AZ22" s="1051">
        <f>'Prior Years'!E94</f>
        <v>0</v>
      </c>
      <c r="BA22" s="1051">
        <f>'Prior Years'!F94</f>
        <v>0</v>
      </c>
      <c r="BB22" s="1051">
        <f>'Prior Years'!G94</f>
        <v>0</v>
      </c>
      <c r="BC22" s="1051">
        <f>'Prior Years'!H94</f>
        <v>0</v>
      </c>
      <c r="BD22" s="1051">
        <f>'Prior Years'!I94</f>
        <v>0</v>
      </c>
      <c r="BE22" s="1051">
        <f>'Prior Years'!J94</f>
        <v>0</v>
      </c>
      <c r="BF22" s="1051">
        <f>'Prior Years'!K94</f>
        <v>0</v>
      </c>
      <c r="BG22" s="1051">
        <f>'Prior Years'!L94</f>
        <v>0</v>
      </c>
      <c r="BH22" s="1051">
        <f>'Prior Years'!M94</f>
        <v>0</v>
      </c>
      <c r="BI22" s="1051">
        <f>'Prior Years'!N94</f>
        <v>0</v>
      </c>
      <c r="BJ22" s="1051">
        <f>'Prior Years'!O94</f>
        <v>0</v>
      </c>
      <c r="BK22" s="1051">
        <f>'Prior Years'!B129</f>
        <v>20</v>
      </c>
      <c r="BL22" s="1051" t="str">
        <f>'Prior Years'!C129</f>
        <v>Empty</v>
      </c>
      <c r="BM22" s="1051">
        <f>'Prior Years'!D129</f>
        <v>0</v>
      </c>
      <c r="BN22" s="1051">
        <f>'Prior Years'!E129</f>
        <v>0</v>
      </c>
      <c r="BO22" s="1051">
        <f>'Prior Years'!F129</f>
        <v>0</v>
      </c>
      <c r="BP22" s="1051">
        <f>'Prior Years'!G129</f>
        <v>0</v>
      </c>
      <c r="BQ22" s="1051">
        <f>'Prior Years'!H129</f>
        <v>0</v>
      </c>
      <c r="BR22" s="1051">
        <f>'Prior Years'!I129</f>
        <v>0</v>
      </c>
      <c r="BS22" s="1051">
        <f>'Prior Years'!J129</f>
        <v>0</v>
      </c>
      <c r="BT22" s="1051">
        <f>'Prior Years'!K129</f>
        <v>0</v>
      </c>
      <c r="BU22" s="1051">
        <f>'Prior Years'!L129</f>
        <v>0</v>
      </c>
      <c r="BV22" s="1051">
        <f>'Prior Years'!M129</f>
        <v>0</v>
      </c>
      <c r="BW22" s="1051">
        <f>'Prior Years'!N129</f>
        <v>0</v>
      </c>
      <c r="BX22" s="1051">
        <f>'Prior Years'!O129</f>
        <v>0</v>
      </c>
      <c r="BY22" s="1051"/>
      <c r="BZ22" s="1051"/>
      <c r="CA22" s="1051"/>
      <c r="CB22" s="1051"/>
      <c r="CC22" s="1051"/>
      <c r="CD22" s="1051"/>
      <c r="CE22" s="1051"/>
      <c r="CF22" s="1051"/>
      <c r="CG22" s="1051"/>
      <c r="CH22" s="1051"/>
      <c r="CI22" s="1051"/>
      <c r="CJ22" s="1051"/>
      <c r="CK22" s="1051"/>
      <c r="CL22" s="1051"/>
      <c r="CM22" s="1051"/>
      <c r="CN22" s="1051"/>
      <c r="CO22" s="1051"/>
      <c r="CP22" s="1051"/>
      <c r="CQ22" s="1051"/>
      <c r="CR22">
        <f>Budgets!B25</f>
        <v>20</v>
      </c>
      <c r="CS22" t="str">
        <f>Budgets!C25</f>
        <v>Empty</v>
      </c>
      <c r="CT22">
        <f>Budgets!D25</f>
        <v>0</v>
      </c>
      <c r="CU22">
        <f>Budgets!E25</f>
        <v>0</v>
      </c>
      <c r="CV22">
        <f>Budgets!F25</f>
        <v>0</v>
      </c>
      <c r="CW22">
        <f>Budgets!G25</f>
        <v>0</v>
      </c>
      <c r="CX22">
        <f>Budgets!H25</f>
        <v>0</v>
      </c>
      <c r="CY22">
        <f>Budgets!I25</f>
        <v>0</v>
      </c>
      <c r="CZ22">
        <f>Budgets!J25</f>
        <v>0</v>
      </c>
      <c r="DA22">
        <f>Budgets!K25</f>
        <v>0</v>
      </c>
      <c r="DB22">
        <f>Budgets!L25</f>
        <v>0</v>
      </c>
      <c r="DC22">
        <f>Budgets!M25</f>
        <v>0</v>
      </c>
      <c r="DD22">
        <f>Budgets!N25</f>
        <v>0</v>
      </c>
      <c r="DE22">
        <f>Budgets!O25</f>
        <v>0</v>
      </c>
      <c r="DF22">
        <f>Budgets!P25</f>
        <v>0</v>
      </c>
      <c r="DG22">
        <f>Budgets!Q25</f>
        <v>0</v>
      </c>
      <c r="DH22">
        <f>Budgets!R25</f>
        <v>0</v>
      </c>
      <c r="DI22">
        <f>Budgets!S25</f>
        <v>0</v>
      </c>
      <c r="DJ22">
        <f>'Rec1'!C23</f>
        <v>20</v>
      </c>
      <c r="DK22" t="str">
        <f>'Rec1'!D23</f>
        <v>Empty</v>
      </c>
      <c r="DL22">
        <f>'Rec1'!E23</f>
        <v>0</v>
      </c>
      <c r="DM22">
        <f>'Rec1'!F23</f>
        <v>0</v>
      </c>
      <c r="DN22">
        <f>'Rec1'!G23</f>
        <v>0</v>
      </c>
      <c r="DO22" t="str">
        <f>'Rec1'!H23</f>
        <v>-</v>
      </c>
      <c r="DP22">
        <f>'Rec1'!I23</f>
        <v>0</v>
      </c>
      <c r="DQ22">
        <f>'Planned Savings'!B27</f>
        <v>20</v>
      </c>
      <c r="DR22" t="str">
        <f>'Planned Savings'!C27</f>
        <v>Empty</v>
      </c>
      <c r="DS22">
        <f>'Planned Savings'!D27</f>
        <v>0</v>
      </c>
      <c r="DT22">
        <f>'Planned Savings'!E27</f>
        <v>0</v>
      </c>
      <c r="DU22">
        <f>'Planned Savings'!F27</f>
        <v>0</v>
      </c>
      <c r="DV22">
        <f>'Planned Savings'!H27</f>
        <v>0</v>
      </c>
      <c r="DW22">
        <f>'Planned Savings'!I27</f>
        <v>0</v>
      </c>
      <c r="DX22">
        <f>'Planned Savings'!J27</f>
        <v>0</v>
      </c>
      <c r="DY22" t="str">
        <f>'Planned Savings'!L27</f>
        <v/>
      </c>
      <c r="DZ22">
        <f>'Planned Savings'!N27</f>
        <v>0</v>
      </c>
      <c r="EA22" t="str">
        <f>'Planned Savings'!O27</f>
        <v/>
      </c>
      <c r="EB22" t="str">
        <f>'Planned Savings'!P27</f>
        <v/>
      </c>
      <c r="EC22">
        <f>'Planned Savings'!R27</f>
        <v>0</v>
      </c>
      <c r="ED22">
        <f>'Planned Savings'!T27</f>
        <v>0</v>
      </c>
      <c r="EE22">
        <f>'Planned Savings'!U27</f>
        <v>0</v>
      </c>
      <c r="EF22">
        <f>'Planned Savings'!V27</f>
        <v>0</v>
      </c>
      <c r="EG22">
        <f>'Planned Savings - No IE'!B27</f>
        <v>20</v>
      </c>
      <c r="EH22" t="str">
        <f>'Planned Savings - No IE'!C27</f>
        <v>Empty</v>
      </c>
      <c r="EI22">
        <f>'Planned Savings - No IE'!D27</f>
        <v>0</v>
      </c>
      <c r="EJ22">
        <f>'Planned Savings - No IE'!E27</f>
        <v>0</v>
      </c>
      <c r="EK22">
        <f>'Planned Savings - No IE'!F27</f>
        <v>0</v>
      </c>
      <c r="EL22" t="str">
        <f>'Planned Savings - No IE'!H27</f>
        <v/>
      </c>
      <c r="EM22">
        <f>'Planned Savings - No IE'!J27</f>
        <v>0</v>
      </c>
      <c r="EN22">
        <f>'Planned Savings - No IE'!K27</f>
        <v>0</v>
      </c>
      <c r="EO22">
        <f>'Planned Savings - No IE'!L27</f>
        <v>0</v>
      </c>
      <c r="EP22">
        <f>'Planned Savings - No IE'!N27</f>
        <v>0</v>
      </c>
      <c r="EQ22">
        <f>'Planned Savings - No IE'!P27</f>
        <v>0</v>
      </c>
      <c r="ER22">
        <f>'Planned Savings - No IE'!Q27</f>
        <v>0</v>
      </c>
      <c r="ES22">
        <f>'Planned Savings - No IE'!R27</f>
        <v>0</v>
      </c>
      <c r="ET22">
        <f>'Planned Savings - No NTG'!B27</f>
        <v>20</v>
      </c>
      <c r="EU22" t="str">
        <f>'Planned Savings - No NTG'!C27</f>
        <v>Empty</v>
      </c>
      <c r="EV22">
        <f>'Planned Savings - No NTG'!D27</f>
        <v>0</v>
      </c>
      <c r="EW22">
        <f>'Planned Savings - No NTG'!E27</f>
        <v>0</v>
      </c>
      <c r="EX22">
        <f>'Planned Savings - No NTG'!F27</f>
        <v>0</v>
      </c>
      <c r="EY22">
        <f>'Planned Savings - No NTG'!H27</f>
        <v>0</v>
      </c>
      <c r="EZ22">
        <f>'Planned Savings - No NTG'!I27</f>
        <v>0</v>
      </c>
      <c r="FA22">
        <f>'Planned Savings - No NTG'!J27</f>
        <v>0</v>
      </c>
      <c r="FB22">
        <f>'Planned Savings - No NTG'!L27</f>
        <v>0</v>
      </c>
      <c r="FC22">
        <f>'Planned Savings - No NTG'!N27</f>
        <v>0</v>
      </c>
      <c r="FD22">
        <f>'Planned Savings - No NTG'!O27</f>
        <v>0</v>
      </c>
      <c r="FE22">
        <f>'Planned Savings - No NTG'!P27</f>
        <v>0</v>
      </c>
      <c r="FF22">
        <f>'Planned Savings - No IE No NTG'!B27</f>
        <v>20</v>
      </c>
      <c r="FG22" t="str">
        <f>'Planned Savings - No IE No NTG'!C27</f>
        <v>Empty</v>
      </c>
      <c r="FH22">
        <f>'Planned Savings - No IE No NTG'!D27</f>
        <v>0</v>
      </c>
      <c r="FI22">
        <f>'Planned Savings - No IE No NTG'!E27</f>
        <v>0</v>
      </c>
      <c r="FJ22">
        <f>'Planned Savings - No IE No NTG'!F27</f>
        <v>0</v>
      </c>
      <c r="FK22">
        <f>'Planned Savings - No IE No NTG'!H27</f>
        <v>0</v>
      </c>
      <c r="FL22">
        <f>'Planned Savings - No IE No NTG'!J27</f>
        <v>0</v>
      </c>
      <c r="FM22">
        <f>'Planned Savings - No IE No NTG'!K27</f>
        <v>0</v>
      </c>
      <c r="FN22">
        <f>'Planned Savings - No IE No NTG'!L27</f>
        <v>0</v>
      </c>
      <c r="FO22">
        <f>'Rec2'!D25</f>
        <v>20</v>
      </c>
      <c r="FP22" t="str">
        <f>'Rec2'!E25</f>
        <v>Empty</v>
      </c>
      <c r="FQ22">
        <f>'Rec2'!F25</f>
        <v>0</v>
      </c>
      <c r="FR22">
        <f>'Rec2'!G25</f>
        <v>0</v>
      </c>
      <c r="FS22">
        <f>'Rec2'!H25</f>
        <v>0</v>
      </c>
      <c r="FT22" t="str">
        <f>'Rec2'!I25</f>
        <v>-</v>
      </c>
      <c r="FU22">
        <f>'Rec2'!J25</f>
        <v>0</v>
      </c>
      <c r="FV22">
        <f>'Rec2'!K25</f>
        <v>0</v>
      </c>
      <c r="FW22">
        <f>'Rec2'!L25</f>
        <v>0</v>
      </c>
      <c r="FX22" t="str">
        <f>'Rec2'!M25</f>
        <v>-</v>
      </c>
      <c r="FY22">
        <f>'Rec2'!N25</f>
        <v>0</v>
      </c>
      <c r="FZ22">
        <f>'Rec2'!O25</f>
        <v>0</v>
      </c>
      <c r="GA22">
        <f>'Rec2'!P25</f>
        <v>0</v>
      </c>
      <c r="GB22" t="str">
        <f>'Rec2'!Q25</f>
        <v>-</v>
      </c>
      <c r="GC22">
        <f>'Rec2'!R25</f>
        <v>0</v>
      </c>
      <c r="GD22">
        <f>'Rec2'!S25</f>
        <v>0</v>
      </c>
      <c r="GE22">
        <f>'Rec2'!T25</f>
        <v>0</v>
      </c>
      <c r="GF22" t="str">
        <f>'Rec2'!U25</f>
        <v>-</v>
      </c>
      <c r="GG22">
        <f>'Rec2'!V25</f>
        <v>0</v>
      </c>
      <c r="GI22">
        <f>'Planned NTG'!B25</f>
        <v>20</v>
      </c>
      <c r="GJ22" t="str">
        <f>'Planned NTG'!C25</f>
        <v>Empty</v>
      </c>
      <c r="GK22">
        <f>'Planned NTG'!D25</f>
        <v>0</v>
      </c>
      <c r="GL22">
        <f>'Planned NTG'!F25</f>
        <v>0</v>
      </c>
      <c r="GM22" t="str">
        <f>'Planned NTG'!H25</f>
        <v/>
      </c>
      <c r="GN22">
        <f>'Planned NTG'!J25</f>
        <v>0</v>
      </c>
      <c r="GO22">
        <f>'Planned NTG'!K25</f>
        <v>0</v>
      </c>
      <c r="GQ22">
        <f>'Actual Expenses'!B24</f>
        <v>0</v>
      </c>
      <c r="GR22" t="str">
        <f>'Actual Expenses'!C24</f>
        <v>Program Administrator</v>
      </c>
      <c r="GS22">
        <f>'Actual Expenses'!D24</f>
        <v>0</v>
      </c>
      <c r="GT22">
        <f>'Actual Expenses'!E24</f>
        <v>0</v>
      </c>
      <c r="GU22">
        <f>'Actual Expenses'!F24</f>
        <v>0</v>
      </c>
      <c r="GV22">
        <f>'Actual Expenses'!G24</f>
        <v>0</v>
      </c>
      <c r="GW22">
        <f>'Actual Expenses'!H24</f>
        <v>0</v>
      </c>
      <c r="GX22">
        <f>'Actual Expenses'!I24</f>
        <v>0</v>
      </c>
      <c r="GY22">
        <f>'Actual Expenses'!J24</f>
        <v>0</v>
      </c>
      <c r="GZ22">
        <f>'Actual Expenses'!K24</f>
        <v>0</v>
      </c>
      <c r="HA22">
        <f>'Actual Expenses'!L24</f>
        <v>0</v>
      </c>
      <c r="HB22">
        <f>'Actual Expenses'!M24</f>
        <v>0</v>
      </c>
      <c r="HC22">
        <f>'Actual Expenses'!N24</f>
        <v>0</v>
      </c>
      <c r="HD22">
        <f>'Actual Expenses'!O24</f>
        <v>0</v>
      </c>
      <c r="HE22">
        <f>'Actual Expenses'!P24</f>
        <v>0</v>
      </c>
      <c r="HF22">
        <f>'Actual Expenses'!Q24</f>
        <v>0</v>
      </c>
      <c r="HG22">
        <f>'Actual Expenses'!R24</f>
        <v>0</v>
      </c>
      <c r="HH22">
        <f>'Actual Expenses'!S24</f>
        <v>0</v>
      </c>
      <c r="HI22">
        <f>'Actual Expenses'!T24</f>
        <v>0</v>
      </c>
      <c r="HJ22">
        <f>'Actual Expenses'!U24</f>
        <v>0</v>
      </c>
      <c r="HK22">
        <f>'Actual Expenses'!V24</f>
        <v>0</v>
      </c>
      <c r="HL22">
        <f>'Actual Expenses'!W24</f>
        <v>0</v>
      </c>
      <c r="HM22">
        <f>'Actual Expenses'!X24</f>
        <v>0</v>
      </c>
      <c r="HN22">
        <f>'Rec3'!C23</f>
        <v>20</v>
      </c>
      <c r="HO22" t="str">
        <f>'Rec3'!D23</f>
        <v>Empty</v>
      </c>
      <c r="HP22">
        <f ca="1">'Rec3'!E23</f>
        <v>0</v>
      </c>
      <c r="HQ22">
        <f>'Rec3'!F23</f>
        <v>0</v>
      </c>
      <c r="HR22">
        <f ca="1">'Rec3'!G23</f>
        <v>0</v>
      </c>
      <c r="HS22">
        <f>'Rec3'!H23</f>
        <v>0</v>
      </c>
      <c r="HT22">
        <f>'Claimed Savings'!B27</f>
        <v>20</v>
      </c>
      <c r="HU22" t="str">
        <f>'Claimed Savings'!C27</f>
        <v>Empty</v>
      </c>
      <c r="HV22">
        <f>'Claimed Savings'!D27</f>
        <v>0</v>
      </c>
      <c r="HW22">
        <f>'Claimed Savings'!E27</f>
        <v>0</v>
      </c>
      <c r="HX22">
        <f>'Claimed Savings'!F27</f>
        <v>0</v>
      </c>
      <c r="HY22">
        <f>'Claimed Savings'!H27</f>
        <v>0</v>
      </c>
      <c r="HZ22">
        <f>'Claimed Savings'!I27</f>
        <v>0</v>
      </c>
      <c r="IA22">
        <f>'Claimed Savings'!J27</f>
        <v>0</v>
      </c>
      <c r="IB22">
        <f>'Claimed Savings'!L27</f>
        <v>0</v>
      </c>
      <c r="IC22">
        <f>'Claimed Savings'!N27</f>
        <v>0</v>
      </c>
      <c r="ID22" t="str">
        <f>'Claimed Savings'!O27</f>
        <v/>
      </c>
      <c r="IE22" t="str">
        <f>'Claimed Savings'!P27</f>
        <v/>
      </c>
      <c r="IF22">
        <f>'Claimed Savings'!R27</f>
        <v>0</v>
      </c>
      <c r="IG22">
        <f>'Claimed Savings'!T27</f>
        <v>0</v>
      </c>
      <c r="IH22">
        <f>'Claimed Savings'!U27</f>
        <v>0</v>
      </c>
      <c r="II22">
        <f>'Claimed Savings'!V27</f>
        <v>0</v>
      </c>
      <c r="IJ22">
        <f>'Claimed Savings - No IE'!B27</f>
        <v>20</v>
      </c>
      <c r="IK22" t="str">
        <f>'Claimed Savings - No IE'!C27</f>
        <v>Empty</v>
      </c>
      <c r="IL22">
        <f>'Claimed Savings - No IE'!D27</f>
        <v>0</v>
      </c>
      <c r="IM22">
        <f>'Claimed Savings - No IE'!E27</f>
        <v>0</v>
      </c>
      <c r="IN22">
        <f>'Claimed Savings - No IE'!F27</f>
        <v>0</v>
      </c>
      <c r="IO22">
        <f>'Claimed Savings - No IE'!H27</f>
        <v>0</v>
      </c>
      <c r="IP22">
        <f>'Claimed Savings - No IE'!J27</f>
        <v>0</v>
      </c>
      <c r="IQ22">
        <f>'Claimed Savings - No IE'!K27</f>
        <v>0</v>
      </c>
      <c r="IR22">
        <f>'Claimed Savings - No IE'!L27</f>
        <v>0</v>
      </c>
      <c r="IS22">
        <f>'Claimed Savings - No IE'!N27</f>
        <v>0</v>
      </c>
      <c r="IT22">
        <f>'Claimed Savings - No IE'!P27</f>
        <v>0</v>
      </c>
      <c r="IU22">
        <f>'Claimed Savings - No IE'!Q27</f>
        <v>0</v>
      </c>
      <c r="IV22">
        <f>'Claimed Savings - No IE'!R27</f>
        <v>0</v>
      </c>
      <c r="IW22">
        <f>'Claimed Savings - No NTG'!B27</f>
        <v>20</v>
      </c>
      <c r="IX22" t="str">
        <f>'Claimed Savings - No NTG'!C27</f>
        <v>Empty</v>
      </c>
      <c r="IY22">
        <f>'Claimed Savings - No NTG'!D27</f>
        <v>0</v>
      </c>
      <c r="IZ22">
        <f>'Claimed Savings - No NTG'!E27</f>
        <v>0</v>
      </c>
      <c r="JA22">
        <f>'Claimed Savings - No NTG'!F27</f>
        <v>0</v>
      </c>
      <c r="JB22">
        <f>'Claimed Savings - No NTG'!H27</f>
        <v>0</v>
      </c>
      <c r="JC22">
        <f>'Claimed Savings - No NTG'!I27</f>
        <v>0</v>
      </c>
      <c r="JD22">
        <f>'Claimed Savings - No NTG'!J27</f>
        <v>0</v>
      </c>
      <c r="JE22">
        <f>'Claimed Savings - No NTG'!L27</f>
        <v>0</v>
      </c>
      <c r="JF22">
        <f>'Claimed Savings - No NTG'!N27</f>
        <v>0</v>
      </c>
      <c r="JG22">
        <f>'Claimed Savings - No NTG'!O27</f>
        <v>0</v>
      </c>
      <c r="JH22">
        <f>'Claimed Savings - No NTG'!P27</f>
        <v>0</v>
      </c>
      <c r="JI22">
        <f>'Claimed Savings - No IE No NTG'!B27</f>
        <v>20</v>
      </c>
      <c r="JJ22" t="str">
        <f>'Claimed Savings - No IE No NTG'!C27</f>
        <v>Empty</v>
      </c>
      <c r="JK22">
        <f>'Claimed Savings - No IE No NTG'!D27</f>
        <v>11</v>
      </c>
      <c r="JL22">
        <f>'Claimed Savings - No IE No NTG'!E27</f>
        <v>0</v>
      </c>
      <c r="JM22">
        <f>'Claimed Savings - No IE No NTG'!F27</f>
        <v>0</v>
      </c>
      <c r="JN22">
        <f>'Claimed Savings - No IE No NTG'!H27</f>
        <v>0</v>
      </c>
      <c r="JO22">
        <f>'Claimed Savings - No IE No NTG'!J27</f>
        <v>0</v>
      </c>
      <c r="JP22">
        <f>'Claimed Savings - No IE No NTG'!K27</f>
        <v>0</v>
      </c>
      <c r="JQ22">
        <f>'Claimed Savings - No IE No NTG'!L27</f>
        <v>0</v>
      </c>
      <c r="JS22">
        <f>'Claimed NTG'!C25</f>
        <v>20</v>
      </c>
      <c r="JT22" t="str">
        <f>'Claimed NTG'!D25</f>
        <v>Empty</v>
      </c>
      <c r="JU22">
        <f>'Claimed NTG'!E25</f>
        <v>0</v>
      </c>
      <c r="JV22">
        <f>'Claimed NTG'!G25</f>
        <v>0</v>
      </c>
      <c r="JW22" t="str">
        <f>'Claimed NTG'!I25</f>
        <v/>
      </c>
      <c r="JX22">
        <f>'Claimed NTG'!K25</f>
        <v>0</v>
      </c>
      <c r="JY22">
        <f>'Claimed NTG'!L25</f>
        <v>0</v>
      </c>
      <c r="JZ22">
        <f>'Claimed NTG'!M25</f>
        <v>0</v>
      </c>
      <c r="KC22">
        <f>'Evaluated Savings'!B27</f>
        <v>20</v>
      </c>
      <c r="KD22" t="str">
        <f>'Evaluated Savings'!C27</f>
        <v>Empty</v>
      </c>
      <c r="KE22">
        <f>'Evaluated Savings'!D27</f>
        <v>0</v>
      </c>
      <c r="KF22">
        <f>'Evaluated Savings'!E27</f>
        <v>0</v>
      </c>
      <c r="KG22">
        <f>'Evaluated Savings'!F27</f>
        <v>0</v>
      </c>
      <c r="KH22">
        <f>'Evaluated Savings'!H27</f>
        <v>0</v>
      </c>
      <c r="KI22">
        <f>'Evaluated Savings'!I27</f>
        <v>0</v>
      </c>
      <c r="KJ22">
        <f>'Evaluated Savings'!J27</f>
        <v>0</v>
      </c>
      <c r="KK22" t="str">
        <f>'Evaluated Savings'!L27</f>
        <v/>
      </c>
      <c r="KL22">
        <f>'Evaluated Savings'!N27</f>
        <v>0</v>
      </c>
      <c r="KM22" t="str">
        <f>'Evaluated Savings'!O27</f>
        <v/>
      </c>
      <c r="KN22" t="str">
        <f>'Evaluated Savings'!P27</f>
        <v/>
      </c>
      <c r="KO22">
        <f>'Evaluated Savings'!R27</f>
        <v>0</v>
      </c>
      <c r="KP22">
        <f>'Evaluated Savings'!T27</f>
        <v>0</v>
      </c>
      <c r="KQ22">
        <f>'Evaluated Savings'!U27</f>
        <v>0</v>
      </c>
      <c r="KR22">
        <f>'Evaluated Savings'!V27</f>
        <v>0</v>
      </c>
      <c r="KT22">
        <f>'Evaluated Savings - No IE'!B27</f>
        <v>20</v>
      </c>
      <c r="KU22" t="str">
        <f>'Evaluated Savings - No IE'!C27</f>
        <v>Empty</v>
      </c>
      <c r="KV22">
        <f>'Evaluated Savings - No IE'!D27</f>
        <v>0</v>
      </c>
      <c r="KW22">
        <f>'Evaluated Savings - No IE'!E27</f>
        <v>0</v>
      </c>
      <c r="KX22">
        <f>'Evaluated Savings - No IE'!F27</f>
        <v>0</v>
      </c>
      <c r="KY22" t="str">
        <f>'Evaluated Savings - No IE'!H27</f>
        <v/>
      </c>
      <c r="KZ22">
        <f>'Evaluated Savings - No IE'!J27</f>
        <v>0</v>
      </c>
      <c r="LA22">
        <f>'Evaluated Savings - No IE'!K27</f>
        <v>0</v>
      </c>
      <c r="LB22">
        <f>'Evaluated Savings - No IE'!L27</f>
        <v>0</v>
      </c>
      <c r="LC22">
        <f>'Evaluated Savings - No IE'!N27</f>
        <v>0</v>
      </c>
      <c r="LD22">
        <f>'Evaluated Savings - No IE'!P27</f>
        <v>0</v>
      </c>
      <c r="LE22">
        <f>'Evaluated Savings - No IE'!Q27</f>
        <v>0</v>
      </c>
      <c r="LF22">
        <f>'Evaluated Savings - No IE'!R27</f>
        <v>0</v>
      </c>
      <c r="LH22">
        <f>'Evaluated Savings - No NTG'!B26</f>
        <v>20</v>
      </c>
      <c r="LI22" t="str">
        <f>'Evaluated Savings - No NTG'!C26</f>
        <v>Empty</v>
      </c>
      <c r="LJ22">
        <f>'Evaluated Savings - No NTG'!D26</f>
        <v>0</v>
      </c>
      <c r="LK22">
        <f>'Evaluated Savings - No NTG'!E26</f>
        <v>0</v>
      </c>
      <c r="LL22">
        <f>'Evaluated Savings - No NTG'!F26</f>
        <v>0</v>
      </c>
      <c r="LM22">
        <f>'Evaluated Savings - No NTG'!H26</f>
        <v>0</v>
      </c>
      <c r="LN22">
        <f>'Evaluated Savings - No NTG'!I26</f>
        <v>0</v>
      </c>
      <c r="LO22">
        <f>'Evaluated Savings - No NTG'!J26</f>
        <v>0</v>
      </c>
      <c r="LP22">
        <f>'Evaluated Savings - No NTG'!L26</f>
        <v>0</v>
      </c>
      <c r="LQ22">
        <f>'Evaluated Savings - No NTG'!N26</f>
        <v>0</v>
      </c>
      <c r="LR22">
        <f>'Evaluated Savings - No NTG'!O26</f>
        <v>0</v>
      </c>
      <c r="LS22">
        <f>'Evaluated Savings - No NTG'!P26</f>
        <v>0</v>
      </c>
      <c r="LU22">
        <f>'Evaluated Savings No IE No NTG'!B27</f>
        <v>20</v>
      </c>
      <c r="LV22" t="str">
        <f>'Evaluated Savings No IE No NTG'!C27</f>
        <v>Empty</v>
      </c>
      <c r="LW22">
        <f>'Evaluated Savings No IE No NTG'!D27</f>
        <v>0</v>
      </c>
      <c r="LX22">
        <f>'Evaluated Savings No IE No NTG'!E27</f>
        <v>0</v>
      </c>
      <c r="LY22">
        <f>'Evaluated Savings No IE No NTG'!F27</f>
        <v>0</v>
      </c>
      <c r="LZ22">
        <f>'Evaluated Savings No IE No NTG'!H27</f>
        <v>0</v>
      </c>
      <c r="MA22">
        <f>'Evaluated Savings No IE No NTG'!J27</f>
        <v>0</v>
      </c>
      <c r="MB22">
        <f>'Evaluated Savings No IE No NTG'!K27</f>
        <v>0</v>
      </c>
      <c r="MC22">
        <f>'Evaluated Savings No IE No NTG'!L27</f>
        <v>0</v>
      </c>
      <c r="MF22">
        <f>'Evaluated NTG'!B25</f>
        <v>20</v>
      </c>
      <c r="MG22" t="str">
        <f>'Evaluated NTG'!C25</f>
        <v>Empty</v>
      </c>
      <c r="MH22">
        <f>'Evaluated NTG'!E25</f>
        <v>0</v>
      </c>
      <c r="MI22">
        <f>'Evaluated NTG'!G25</f>
        <v>0</v>
      </c>
      <c r="MJ22" t="str">
        <f>'Evaluated NTG'!I25</f>
        <v/>
      </c>
      <c r="MK22">
        <f>'Evaluated NTG'!K25</f>
        <v>0</v>
      </c>
      <c r="ML22">
        <f>'Evaluated NTG'!L25</f>
        <v>0</v>
      </c>
      <c r="MM22">
        <f>'Evaluated NTG'!M25</f>
        <v>0</v>
      </c>
      <c r="MP22">
        <f>'Program All'!B26</f>
        <v>20</v>
      </c>
      <c r="MQ22" t="str">
        <f>'Program All'!C26</f>
        <v>Empty</v>
      </c>
      <c r="MR22">
        <f>'Program All'!D26</f>
        <v>0</v>
      </c>
      <c r="MS22">
        <f>'Program All'!E26</f>
        <v>0</v>
      </c>
      <c r="MT22">
        <f>'Program All'!F26</f>
        <v>0</v>
      </c>
      <c r="MU22" t="str">
        <f>'Program All'!G26</f>
        <v/>
      </c>
      <c r="MV22">
        <f>'Program All'!H26</f>
        <v>0</v>
      </c>
      <c r="MW22">
        <f>'Program All'!I26</f>
        <v>0</v>
      </c>
      <c r="MX22">
        <f>'Program All'!J26</f>
        <v>0</v>
      </c>
      <c r="MY22">
        <f>'Program All'!K26</f>
        <v>0</v>
      </c>
      <c r="MZ22" t="str">
        <f>'Program All'!L26</f>
        <v/>
      </c>
      <c r="NA22">
        <f>'Program All'!M26</f>
        <v>0</v>
      </c>
      <c r="NB22">
        <f>'Program All'!N26</f>
        <v>0</v>
      </c>
      <c r="NC22">
        <f>'Program All'!O26</f>
        <v>0</v>
      </c>
      <c r="ND22">
        <f>'Program All'!P26</f>
        <v>0</v>
      </c>
      <c r="NE22" t="str">
        <f>'Program All'!Q26</f>
        <v/>
      </c>
      <c r="NF22">
        <f>'Program All'!R26</f>
        <v>0</v>
      </c>
      <c r="NG22">
        <f>'Program All'!S26</f>
        <v>0</v>
      </c>
      <c r="NH22">
        <f>'Program All'!T26</f>
        <v>0</v>
      </c>
      <c r="NI22">
        <f>'Program All'!U26</f>
        <v>0</v>
      </c>
      <c r="NJ22" t="str">
        <f>'Program All'!V26</f>
        <v/>
      </c>
      <c r="NK22">
        <f>'Program All'!W26</f>
        <v>0</v>
      </c>
      <c r="NL22">
        <f>'Program TRC'!B26</f>
        <v>20</v>
      </c>
      <c r="NM22" t="str">
        <f>'Program TRC'!C26</f>
        <v>Empty</v>
      </c>
      <c r="NN22">
        <f>'Program TRC'!D26</f>
        <v>0</v>
      </c>
      <c r="NO22">
        <f>'Program TRC'!E26</f>
        <v>0</v>
      </c>
      <c r="NP22">
        <f>'Program TRC'!F26</f>
        <v>0</v>
      </c>
      <c r="NQ22" t="str">
        <f>'Program TRC'!G26</f>
        <v/>
      </c>
      <c r="NR22">
        <f>'Program TRC'!H26</f>
        <v>0</v>
      </c>
      <c r="NS22">
        <f>'Program PAC'!B26</f>
        <v>20</v>
      </c>
      <c r="NT22" t="str">
        <f>'Program PAC'!C26</f>
        <v>Empty</v>
      </c>
      <c r="NU22">
        <f>'Program PAC'!D26</f>
        <v>0</v>
      </c>
      <c r="NV22">
        <f>'Program PAC'!E26</f>
        <v>0</v>
      </c>
      <c r="NW22">
        <f>'Program PAC'!F26</f>
        <v>0</v>
      </c>
      <c r="NX22" t="str">
        <f>'Program PAC'!G26</f>
        <v/>
      </c>
      <c r="NY22">
        <f>'Program PAC'!H26</f>
        <v>0</v>
      </c>
      <c r="NZ22">
        <f>'Program SCT'!B26</f>
        <v>20</v>
      </c>
      <c r="OA22" t="str">
        <f>'Program SCT'!C26</f>
        <v>Empty</v>
      </c>
      <c r="OB22">
        <f>'Program SCT'!D26</f>
        <v>0</v>
      </c>
      <c r="OC22">
        <f>'Program SCT'!E26</f>
        <v>0</v>
      </c>
      <c r="OD22">
        <f>'Program SCT'!F26</f>
        <v>0</v>
      </c>
      <c r="OE22" t="str">
        <f>'Program SCT'!G26</f>
        <v/>
      </c>
      <c r="OF22">
        <f>'Program SCT'!H26</f>
        <v>0</v>
      </c>
      <c r="OG22">
        <f>'Program RIM'!B26</f>
        <v>20</v>
      </c>
      <c r="OH22" t="str">
        <f>'Program RIM'!C26</f>
        <v>Empty</v>
      </c>
      <c r="OI22">
        <f>'Program RIM'!D26</f>
        <v>0</v>
      </c>
      <c r="OJ22">
        <f>'Program RIM'!E26</f>
        <v>0</v>
      </c>
      <c r="OK22">
        <f>'Program RIM'!F26</f>
        <v>0</v>
      </c>
      <c r="OL22" t="str">
        <f>'Program RIM'!G26</f>
        <v/>
      </c>
      <c r="OM22">
        <f>'Program RIM'!H26</f>
        <v>0</v>
      </c>
      <c r="ON22">
        <f>'Program TRC PAC'!B26</f>
        <v>20</v>
      </c>
      <c r="OO22" t="str">
        <f>'Program TRC PAC'!C26</f>
        <v>Empty</v>
      </c>
      <c r="OP22">
        <f>'Program TRC PAC'!D26</f>
        <v>0</v>
      </c>
      <c r="OQ22">
        <f>'Program TRC PAC'!E26</f>
        <v>0</v>
      </c>
      <c r="OR22">
        <f>'Program TRC PAC'!F26</f>
        <v>0</v>
      </c>
      <c r="OS22" t="str">
        <f>'Program TRC PAC'!G26</f>
        <v/>
      </c>
      <c r="OT22">
        <f>'Program TRC PAC'!H26</f>
        <v>0</v>
      </c>
      <c r="OU22">
        <f>'Program TRC PAC'!I26</f>
        <v>0</v>
      </c>
      <c r="OV22">
        <f>'Program TRC PAC'!J26</f>
        <v>0</v>
      </c>
      <c r="OW22">
        <f>'Program TRC PAC'!K26</f>
        <v>0</v>
      </c>
      <c r="OX22" t="str">
        <f>'Program TRC PAC'!L26</f>
        <v/>
      </c>
      <c r="OY22">
        <f>'Program TRC PAC'!M26</f>
        <v>0</v>
      </c>
      <c r="OZ22">
        <f>'Program TRC SCT'!B26</f>
        <v>20</v>
      </c>
      <c r="PA22" t="str">
        <f>'Program TRC SCT'!C26</f>
        <v>Empty</v>
      </c>
      <c r="PB22">
        <f>'Program TRC SCT'!D26</f>
        <v>0</v>
      </c>
      <c r="PC22">
        <f>'Program TRC SCT'!E26</f>
        <v>0</v>
      </c>
      <c r="PD22">
        <f>'Program TRC SCT'!F26</f>
        <v>0</v>
      </c>
      <c r="PE22" t="str">
        <f>'Program TRC SCT'!G26</f>
        <v/>
      </c>
      <c r="PF22">
        <f>'Program TRC SCT'!H26</f>
        <v>0</v>
      </c>
      <c r="PG22">
        <f>'Program TRC SCT'!I26</f>
        <v>0</v>
      </c>
      <c r="PH22">
        <f>'Program TRC SCT'!J26</f>
        <v>0</v>
      </c>
      <c r="PI22">
        <f>'Program TRC SCT'!K26</f>
        <v>0</v>
      </c>
      <c r="PJ22" t="str">
        <f>'Program TRC SCT'!L26</f>
        <v/>
      </c>
      <c r="PK22">
        <f>'Program TRC SCT'!M26</f>
        <v>0</v>
      </c>
      <c r="PL22">
        <f>'Program TRC RIM'!B26</f>
        <v>20</v>
      </c>
      <c r="PM22" t="str">
        <f>'Program TRC RIM'!C26</f>
        <v>Empty</v>
      </c>
      <c r="PN22">
        <f>'Program TRC RIM'!D26</f>
        <v>0</v>
      </c>
      <c r="PO22">
        <f>'Program TRC RIM'!E26</f>
        <v>0</v>
      </c>
      <c r="PP22">
        <f>'Program TRC RIM'!F26</f>
        <v>0</v>
      </c>
      <c r="PQ22" t="str">
        <f>'Program TRC RIM'!G26</f>
        <v/>
      </c>
      <c r="PR22">
        <f>'Program TRC RIM'!H26</f>
        <v>0</v>
      </c>
      <c r="PS22">
        <f>'Program TRC RIM'!I26</f>
        <v>0</v>
      </c>
      <c r="PT22">
        <f>'Program TRC RIM'!J26</f>
        <v>0</v>
      </c>
      <c r="PU22">
        <f>'Program TRC RIM'!K26</f>
        <v>0</v>
      </c>
      <c r="PV22" t="str">
        <f>'Program TRC RIM'!L26</f>
        <v/>
      </c>
      <c r="PW22">
        <f>'Program TRC RIM'!M26</f>
        <v>0</v>
      </c>
      <c r="PX22">
        <f>'Program PAC SCT'!B26</f>
        <v>20</v>
      </c>
      <c r="PY22" t="str">
        <f>'Program PAC SCT'!C26</f>
        <v>Empty</v>
      </c>
      <c r="PZ22">
        <f>'Program PAC SCT'!D26</f>
        <v>0</v>
      </c>
      <c r="QA22">
        <f>'Program PAC SCT'!E26</f>
        <v>0</v>
      </c>
      <c r="QB22">
        <f>'Program PAC SCT'!F26</f>
        <v>0</v>
      </c>
      <c r="QC22" t="str">
        <f>'Program PAC SCT'!G26</f>
        <v/>
      </c>
      <c r="QD22">
        <f>'Program PAC SCT'!H26</f>
        <v>0</v>
      </c>
      <c r="QE22">
        <f>'Program PAC SCT'!I26</f>
        <v>0</v>
      </c>
      <c r="QF22">
        <f>'Program PAC SCT'!J26</f>
        <v>0</v>
      </c>
      <c r="QG22">
        <f>'Program PAC SCT'!K26</f>
        <v>0</v>
      </c>
      <c r="QH22" t="str">
        <f>'Program PAC SCT'!L26</f>
        <v/>
      </c>
      <c r="QI22">
        <f>'Program PAC SCT'!M26</f>
        <v>0</v>
      </c>
      <c r="QJ22">
        <f>'Program PAC RIM'!B26</f>
        <v>20</v>
      </c>
      <c r="QK22" t="str">
        <f>'Program PAC RIM'!C26</f>
        <v>Empty</v>
      </c>
      <c r="QL22">
        <f>'Program PAC RIM'!D26</f>
        <v>0</v>
      </c>
      <c r="QM22">
        <f>'Program PAC RIM'!E26</f>
        <v>0</v>
      </c>
      <c r="QN22">
        <f>'Program PAC RIM'!F26</f>
        <v>0</v>
      </c>
      <c r="QO22" t="str">
        <f>'Program PAC RIM'!G26</f>
        <v/>
      </c>
      <c r="QP22">
        <f>'Program PAC RIM'!H26</f>
        <v>0</v>
      </c>
      <c r="QQ22">
        <f>'Program PAC RIM'!I26</f>
        <v>0</v>
      </c>
      <c r="QR22">
        <f>'Program PAC RIM'!J26</f>
        <v>0</v>
      </c>
      <c r="QS22">
        <f>'Program PAC RIM'!K26</f>
        <v>0</v>
      </c>
      <c r="QT22" t="str">
        <f>'Program PAC RIM'!L26</f>
        <v/>
      </c>
      <c r="QU22">
        <f>'Program PAC RIM'!M26</f>
        <v>0</v>
      </c>
      <c r="QV22">
        <f>'Program SCT RIM'!B26</f>
        <v>20</v>
      </c>
      <c r="QW22" t="str">
        <f>'Program SCT RIM'!C26</f>
        <v>Empty</v>
      </c>
      <c r="QX22">
        <f>'Program SCT RIM'!D26</f>
        <v>0</v>
      </c>
      <c r="QY22">
        <f>'Program SCT RIM'!E26</f>
        <v>0</v>
      </c>
      <c r="QZ22">
        <f>'Program SCT RIM'!F26</f>
        <v>0</v>
      </c>
      <c r="RA22" t="str">
        <f>'Program SCT RIM'!G26</f>
        <v/>
      </c>
      <c r="RB22">
        <f>'Program SCT RIM'!H26</f>
        <v>0</v>
      </c>
      <c r="RC22">
        <f>'Program SCT RIM'!I26</f>
        <v>0</v>
      </c>
      <c r="RD22">
        <f>'Program SCT RIM'!J26</f>
        <v>0</v>
      </c>
      <c r="RE22">
        <f>'Program SCT RIM'!K26</f>
        <v>0</v>
      </c>
      <c r="RF22" t="str">
        <f>'Program SCT RIM'!L26</f>
        <v/>
      </c>
      <c r="RG22">
        <f>'Program SCT RIM'!M26</f>
        <v>0</v>
      </c>
      <c r="RH22">
        <f>'Program Other TRC'!B26</f>
        <v>20</v>
      </c>
      <c r="RI22" t="str">
        <f>'Program Other TRC'!C26</f>
        <v>Empty</v>
      </c>
      <c r="RJ22">
        <f>'Program Other TRC'!D26</f>
        <v>0</v>
      </c>
      <c r="RK22">
        <f>'Program Other TRC'!E26</f>
        <v>0</v>
      </c>
      <c r="RL22">
        <f>'Program Other TRC'!F26</f>
        <v>0</v>
      </c>
      <c r="RM22" t="str">
        <f>'Program Other TRC'!G26</f>
        <v/>
      </c>
      <c r="RN22">
        <f>'Program Other TRC'!H26</f>
        <v>0</v>
      </c>
      <c r="RO22">
        <f>'Program Other TRC'!I26</f>
        <v>0</v>
      </c>
      <c r="RP22">
        <f>'Program Other TRC'!J26</f>
        <v>0</v>
      </c>
      <c r="RQ22">
        <f>'Program Other TRC'!K26</f>
        <v>0</v>
      </c>
      <c r="RR22" t="str">
        <f>'Program Other TRC'!L26</f>
        <v/>
      </c>
      <c r="RS22">
        <f>'Program Other TRC'!M26</f>
        <v>0</v>
      </c>
      <c r="RT22">
        <f>'Program Other TRC'!N26</f>
        <v>0</v>
      </c>
      <c r="RU22">
        <f>'Program Other TRC'!O26</f>
        <v>0</v>
      </c>
      <c r="RV22">
        <f>'Program Other TRC'!P26</f>
        <v>0</v>
      </c>
      <c r="RW22" t="str">
        <f>'Program Other TRC'!Q26</f>
        <v/>
      </c>
      <c r="RX22">
        <f>'Program Other TRC'!R26</f>
        <v>0</v>
      </c>
      <c r="RY22">
        <f>'Program Other PAC'!B26</f>
        <v>20</v>
      </c>
      <c r="RZ22" t="str">
        <f>'Program Other PAC'!C26</f>
        <v>Empty</v>
      </c>
      <c r="SA22">
        <f>'Program Other PAC'!D26</f>
        <v>0</v>
      </c>
      <c r="SB22">
        <f>'Program Other PAC'!E26</f>
        <v>0</v>
      </c>
      <c r="SC22">
        <f>'Program Other PAC'!F26</f>
        <v>0</v>
      </c>
      <c r="SD22" t="str">
        <f>'Program Other PAC'!G26</f>
        <v/>
      </c>
      <c r="SE22">
        <f>'Program Other PAC'!H26</f>
        <v>0</v>
      </c>
      <c r="SF22">
        <f>'Program Other PAC'!I26</f>
        <v>0</v>
      </c>
      <c r="SG22">
        <f>'Program Other PAC'!J26</f>
        <v>0</v>
      </c>
      <c r="SH22">
        <f>'Program Other PAC'!K26</f>
        <v>0</v>
      </c>
      <c r="SI22" t="str">
        <f>'Program Other PAC'!L26</f>
        <v/>
      </c>
      <c r="SJ22">
        <f>'Program Other PAC'!M26</f>
        <v>0</v>
      </c>
      <c r="SK22">
        <f>'Program Other PAC'!N26</f>
        <v>0</v>
      </c>
      <c r="SL22">
        <f>'Program Other PAC'!O26</f>
        <v>0</v>
      </c>
      <c r="SM22">
        <f>'Program Other PAC'!P26</f>
        <v>0</v>
      </c>
      <c r="SN22" t="str">
        <f>'Program Other PAC'!Q26</f>
        <v/>
      </c>
      <c r="SO22">
        <f>'Program Other PAC'!R26</f>
        <v>0</v>
      </c>
      <c r="SP22">
        <f>'Program Other SCT'!B26</f>
        <v>20</v>
      </c>
      <c r="SQ22" t="str">
        <f>'Program Other SCT'!C26</f>
        <v>Empty</v>
      </c>
      <c r="SR22">
        <f>'Program Other SCT'!D26</f>
        <v>0</v>
      </c>
      <c r="SS22">
        <f>'Program Other SCT'!E26</f>
        <v>0</v>
      </c>
      <c r="ST22">
        <f>'Program Other SCT'!F26</f>
        <v>0</v>
      </c>
      <c r="SU22" t="str">
        <f>'Program Other SCT'!G26</f>
        <v/>
      </c>
      <c r="SV22">
        <f>'Program Other SCT'!H26</f>
        <v>0</v>
      </c>
      <c r="SW22">
        <f>'Program Other SCT'!I26</f>
        <v>0</v>
      </c>
      <c r="SX22">
        <f>'Program Other SCT'!J26</f>
        <v>0</v>
      </c>
      <c r="SY22">
        <f>'Program Other SCT'!K26</f>
        <v>0</v>
      </c>
      <c r="SZ22" t="str">
        <f>'Program Other SCT'!L26</f>
        <v/>
      </c>
      <c r="TA22">
        <f>'Program Other SCT'!M26</f>
        <v>0</v>
      </c>
      <c r="TB22">
        <f>'Program Other SCT'!N26</f>
        <v>0</v>
      </c>
      <c r="TC22">
        <f>'Program Other SCT'!O26</f>
        <v>0</v>
      </c>
      <c r="TD22">
        <f>'Program Other SCT'!P26</f>
        <v>0</v>
      </c>
      <c r="TE22" t="str">
        <f>'Program Other SCT'!Q26</f>
        <v/>
      </c>
      <c r="TF22">
        <f>'Program Other SCT'!R26</f>
        <v>0</v>
      </c>
      <c r="TG22">
        <f>'Program Other RIM'!B26</f>
        <v>20</v>
      </c>
      <c r="TH22" t="str">
        <f>'Program Other RIM'!C26</f>
        <v>Empty</v>
      </c>
      <c r="TI22">
        <f>'Program Other RIM'!D26</f>
        <v>0</v>
      </c>
      <c r="TJ22">
        <f>'Program Other RIM'!E26</f>
        <v>0</v>
      </c>
      <c r="TK22">
        <f>'Program Other RIM'!F26</f>
        <v>0</v>
      </c>
      <c r="TL22" t="str">
        <f>'Program Other RIM'!G26</f>
        <v/>
      </c>
      <c r="TM22">
        <f>'Program Other RIM'!H26</f>
        <v>0</v>
      </c>
      <c r="TN22">
        <f>'Program Other RIM'!I26</f>
        <v>0</v>
      </c>
      <c r="TO22">
        <f>'Program Other RIM'!J26</f>
        <v>0</v>
      </c>
      <c r="TP22">
        <f>'Program Other RIM'!K26</f>
        <v>0</v>
      </c>
      <c r="TQ22" t="str">
        <f>'Program Other RIM'!L26</f>
        <v/>
      </c>
      <c r="TR22">
        <f>'Program Other RIM'!M26</f>
        <v>0</v>
      </c>
      <c r="TS22">
        <f>'Program Other RIM'!N26</f>
        <v>0</v>
      </c>
      <c r="TT22">
        <f>'Program Other RIM'!O26</f>
        <v>0</v>
      </c>
      <c r="TU22">
        <f>'Program Other RIM'!P26</f>
        <v>0</v>
      </c>
      <c r="TV22" t="str">
        <f>'Program Other RIM'!Q26</f>
        <v/>
      </c>
      <c r="TW22">
        <f>'Program Other RIM'!R26</f>
        <v>0</v>
      </c>
    </row>
    <row r="23" spans="10:721">
      <c r="J23" s="1075"/>
      <c r="K23" s="1075"/>
      <c r="L23" s="1075"/>
      <c r="M23" s="1080"/>
      <c r="N23" s="1076"/>
      <c r="P23" s="1051">
        <f>'Program Descriptions'!B25</f>
        <v>21</v>
      </c>
      <c r="Q23" s="1051" t="str">
        <f>'Program Descriptions'!C25</f>
        <v>Empty</v>
      </c>
      <c r="R23" s="1051">
        <f>'Program Descriptions'!D25</f>
        <v>0</v>
      </c>
      <c r="S23" s="1051">
        <f>'Program Descriptions'!E25</f>
        <v>0</v>
      </c>
      <c r="T23" s="1051">
        <f>'Program Descriptions'!F25</f>
        <v>0</v>
      </c>
      <c r="U23" s="1051">
        <f>'Program Descriptions'!G25</f>
        <v>0</v>
      </c>
      <c r="V23" s="1051" t="str">
        <f>'Program Descriptions'!H25</f>
        <v>-</v>
      </c>
      <c r="W23" s="1051">
        <f>'Program Descriptions'!I25</f>
        <v>0</v>
      </c>
      <c r="X23" s="1051">
        <f>'Program Narrative'!B25</f>
        <v>21</v>
      </c>
      <c r="Y23" s="1051" t="str">
        <f>'Program Narrative'!C25</f>
        <v>Empty</v>
      </c>
      <c r="Z23" s="1051" t="str">
        <f>'Program Narrative'!D25</f>
        <v>X</v>
      </c>
      <c r="AA23" s="1051">
        <f>'Program Narrative'!E25</f>
        <v>0</v>
      </c>
      <c r="AB23" s="1051">
        <f>'Prior Years'!B25</f>
        <v>21</v>
      </c>
      <c r="AC23" s="1051" t="str">
        <f>'Prior Years'!C25</f>
        <v>Empty</v>
      </c>
      <c r="AD23" s="1051">
        <f>'Prior Years'!D25</f>
        <v>0</v>
      </c>
      <c r="AE23" s="1051">
        <f>'Prior Years'!E25</f>
        <v>0</v>
      </c>
      <c r="AF23" s="1051">
        <f>'Prior Years'!F25</f>
        <v>0</v>
      </c>
      <c r="AG23" s="1051">
        <f>'Prior Years'!G25</f>
        <v>0</v>
      </c>
      <c r="AH23" s="1051">
        <f>'Prior Years'!H25</f>
        <v>0</v>
      </c>
      <c r="AI23" s="1051">
        <f>'Prior Years'!B60</f>
        <v>21</v>
      </c>
      <c r="AJ23" s="1051" t="str">
        <f>'Prior Years'!C60</f>
        <v>Empty</v>
      </c>
      <c r="AK23" s="1051">
        <f>'Prior Years'!D60</f>
        <v>0</v>
      </c>
      <c r="AL23" s="1051">
        <f>'Prior Years'!E60</f>
        <v>0</v>
      </c>
      <c r="AM23" s="1051">
        <f>'Prior Years'!F60</f>
        <v>0</v>
      </c>
      <c r="AN23" s="1051">
        <f>'Prior Years'!G60</f>
        <v>0</v>
      </c>
      <c r="AO23" s="1051">
        <f>'Prior Years'!H60</f>
        <v>0</v>
      </c>
      <c r="AP23" s="1051">
        <f>'Prior Years'!I60</f>
        <v>0</v>
      </c>
      <c r="AQ23" s="1051">
        <f>'Prior Years'!J60</f>
        <v>0</v>
      </c>
      <c r="AR23" s="1051">
        <f>'Prior Years'!K60</f>
        <v>0</v>
      </c>
      <c r="AS23" s="1051">
        <f>'Prior Years'!L60</f>
        <v>0</v>
      </c>
      <c r="AT23" s="1051">
        <f>'Prior Years'!M60</f>
        <v>0</v>
      </c>
      <c r="AU23" s="1051">
        <f>'Prior Years'!N60</f>
        <v>0</v>
      </c>
      <c r="AV23" s="1051">
        <f>'Prior Years'!O60</f>
        <v>0</v>
      </c>
      <c r="AW23" s="1051">
        <f>'Prior Years'!B95</f>
        <v>21</v>
      </c>
      <c r="AX23" s="1051" t="str">
        <f>'Prior Years'!C95</f>
        <v>Empty</v>
      </c>
      <c r="AY23" s="1051">
        <f>'Prior Years'!D95</f>
        <v>0</v>
      </c>
      <c r="AZ23" s="1051">
        <f>'Prior Years'!E95</f>
        <v>0</v>
      </c>
      <c r="BA23" s="1051">
        <f>'Prior Years'!F95</f>
        <v>0</v>
      </c>
      <c r="BB23" s="1051">
        <f>'Prior Years'!G95</f>
        <v>0</v>
      </c>
      <c r="BC23" s="1051">
        <f>'Prior Years'!H95</f>
        <v>0</v>
      </c>
      <c r="BD23" s="1051">
        <f>'Prior Years'!I95</f>
        <v>0</v>
      </c>
      <c r="BE23" s="1051">
        <f>'Prior Years'!J95</f>
        <v>0</v>
      </c>
      <c r="BF23" s="1051">
        <f>'Prior Years'!K95</f>
        <v>0</v>
      </c>
      <c r="BG23" s="1051">
        <f>'Prior Years'!L95</f>
        <v>0</v>
      </c>
      <c r="BH23" s="1051">
        <f>'Prior Years'!M95</f>
        <v>0</v>
      </c>
      <c r="BI23" s="1051">
        <f>'Prior Years'!N95</f>
        <v>0</v>
      </c>
      <c r="BJ23" s="1051">
        <f>'Prior Years'!O95</f>
        <v>0</v>
      </c>
      <c r="BK23" s="1051">
        <f>'Prior Years'!B130</f>
        <v>21</v>
      </c>
      <c r="BL23" s="1051" t="str">
        <f>'Prior Years'!C130</f>
        <v>Empty</v>
      </c>
      <c r="BM23" s="1051">
        <f>'Prior Years'!D130</f>
        <v>0</v>
      </c>
      <c r="BN23" s="1051">
        <f>'Prior Years'!E130</f>
        <v>0</v>
      </c>
      <c r="BO23" s="1051">
        <f>'Prior Years'!F130</f>
        <v>0</v>
      </c>
      <c r="BP23" s="1051">
        <f>'Prior Years'!G130</f>
        <v>0</v>
      </c>
      <c r="BQ23" s="1051">
        <f>'Prior Years'!H130</f>
        <v>0</v>
      </c>
      <c r="BR23" s="1051">
        <f>'Prior Years'!I130</f>
        <v>0</v>
      </c>
      <c r="BS23" s="1051">
        <f>'Prior Years'!J130</f>
        <v>0</v>
      </c>
      <c r="BT23" s="1051">
        <f>'Prior Years'!K130</f>
        <v>0</v>
      </c>
      <c r="BU23" s="1051">
        <f>'Prior Years'!L130</f>
        <v>0</v>
      </c>
      <c r="BV23" s="1051">
        <f>'Prior Years'!M130</f>
        <v>0</v>
      </c>
      <c r="BW23" s="1051">
        <f>'Prior Years'!N130</f>
        <v>0</v>
      </c>
      <c r="BX23" s="1051">
        <f>'Prior Years'!O130</f>
        <v>0</v>
      </c>
      <c r="BY23" s="1051"/>
      <c r="BZ23" s="1051"/>
      <c r="CA23" s="1051"/>
      <c r="CB23" s="1051"/>
      <c r="CC23" s="1051"/>
      <c r="CD23" s="1051"/>
      <c r="CE23" s="1051"/>
      <c r="CF23" s="1051"/>
      <c r="CG23" s="1051"/>
      <c r="CH23" s="1051"/>
      <c r="CI23" s="1051"/>
      <c r="CJ23" s="1051"/>
      <c r="CK23" s="1051"/>
      <c r="CL23" s="1051"/>
      <c r="CM23" s="1051"/>
      <c r="CN23" s="1051"/>
      <c r="CO23" s="1051"/>
      <c r="CP23" s="1051"/>
      <c r="CQ23" s="1051"/>
      <c r="CR23">
        <f>Budgets!B26</f>
        <v>21</v>
      </c>
      <c r="CS23" t="str">
        <f>Budgets!C26</f>
        <v>Empty</v>
      </c>
      <c r="CT23">
        <f>Budgets!D26</f>
        <v>0</v>
      </c>
      <c r="CU23">
        <f>Budgets!E26</f>
        <v>0</v>
      </c>
      <c r="CV23">
        <f>Budgets!F26</f>
        <v>0</v>
      </c>
      <c r="CW23">
        <f>Budgets!G26</f>
        <v>0</v>
      </c>
      <c r="CX23">
        <f>Budgets!H26</f>
        <v>0</v>
      </c>
      <c r="CY23">
        <f>Budgets!I26</f>
        <v>0</v>
      </c>
      <c r="CZ23">
        <f>Budgets!J26</f>
        <v>0</v>
      </c>
      <c r="DA23">
        <f>Budgets!K26</f>
        <v>0</v>
      </c>
      <c r="DB23">
        <f>Budgets!L26</f>
        <v>0</v>
      </c>
      <c r="DC23">
        <f>Budgets!M26</f>
        <v>0</v>
      </c>
      <c r="DD23">
        <f>Budgets!N26</f>
        <v>0</v>
      </c>
      <c r="DE23">
        <f>Budgets!O26</f>
        <v>0</v>
      </c>
      <c r="DF23">
        <f>Budgets!P26</f>
        <v>0</v>
      </c>
      <c r="DG23">
        <f>Budgets!Q26</f>
        <v>0</v>
      </c>
      <c r="DH23">
        <f>Budgets!R26</f>
        <v>0</v>
      </c>
      <c r="DI23">
        <f>Budgets!S26</f>
        <v>0</v>
      </c>
      <c r="DJ23">
        <f>'Rec1'!C24</f>
        <v>21</v>
      </c>
      <c r="DK23" t="str">
        <f>'Rec1'!D24</f>
        <v>Empty</v>
      </c>
      <c r="DL23">
        <f>'Rec1'!E24</f>
        <v>0</v>
      </c>
      <c r="DM23">
        <f>'Rec1'!F24</f>
        <v>0</v>
      </c>
      <c r="DN23">
        <f>'Rec1'!G24</f>
        <v>0</v>
      </c>
      <c r="DO23" t="str">
        <f>'Rec1'!H24</f>
        <v>-</v>
      </c>
      <c r="DP23">
        <f>'Rec1'!I24</f>
        <v>0</v>
      </c>
      <c r="DQ23">
        <f>'Planned Savings'!B28</f>
        <v>21</v>
      </c>
      <c r="DR23" t="str">
        <f>'Planned Savings'!C28</f>
        <v>Empty</v>
      </c>
      <c r="DS23">
        <f>'Planned Savings'!D28</f>
        <v>0</v>
      </c>
      <c r="DT23">
        <f>'Planned Savings'!E28</f>
        <v>0</v>
      </c>
      <c r="DU23">
        <f>'Planned Savings'!F28</f>
        <v>0</v>
      </c>
      <c r="DV23">
        <f>'Planned Savings'!H28</f>
        <v>0</v>
      </c>
      <c r="DW23">
        <f>'Planned Savings'!I28</f>
        <v>0</v>
      </c>
      <c r="DX23">
        <f>'Planned Savings'!J28</f>
        <v>0</v>
      </c>
      <c r="DY23" t="str">
        <f>'Planned Savings'!L28</f>
        <v/>
      </c>
      <c r="DZ23">
        <f>'Planned Savings'!N28</f>
        <v>0</v>
      </c>
      <c r="EA23" t="str">
        <f>'Planned Savings'!O28</f>
        <v/>
      </c>
      <c r="EB23" t="str">
        <f>'Planned Savings'!P28</f>
        <v/>
      </c>
      <c r="EC23">
        <f>'Planned Savings'!R28</f>
        <v>0</v>
      </c>
      <c r="ED23">
        <f>'Planned Savings'!T28</f>
        <v>0</v>
      </c>
      <c r="EE23">
        <f>'Planned Savings'!U28</f>
        <v>0</v>
      </c>
      <c r="EF23">
        <f>'Planned Savings'!V28</f>
        <v>0</v>
      </c>
      <c r="EG23">
        <f>'Planned Savings - No IE'!B28</f>
        <v>21</v>
      </c>
      <c r="EH23" t="str">
        <f>'Planned Savings - No IE'!C28</f>
        <v>Empty</v>
      </c>
      <c r="EI23">
        <f>'Planned Savings - No IE'!D28</f>
        <v>0</v>
      </c>
      <c r="EJ23">
        <f>'Planned Savings - No IE'!E28</f>
        <v>0</v>
      </c>
      <c r="EK23">
        <f>'Planned Savings - No IE'!F28</f>
        <v>0</v>
      </c>
      <c r="EL23" t="str">
        <f>'Planned Savings - No IE'!H28</f>
        <v/>
      </c>
      <c r="EM23">
        <f>'Planned Savings - No IE'!J28</f>
        <v>0</v>
      </c>
      <c r="EN23">
        <f>'Planned Savings - No IE'!K28</f>
        <v>0</v>
      </c>
      <c r="EO23">
        <f>'Planned Savings - No IE'!L28</f>
        <v>0</v>
      </c>
      <c r="EP23">
        <f>'Planned Savings - No IE'!N28</f>
        <v>0</v>
      </c>
      <c r="EQ23">
        <f>'Planned Savings - No IE'!P28</f>
        <v>0</v>
      </c>
      <c r="ER23">
        <f>'Planned Savings - No IE'!Q28</f>
        <v>0</v>
      </c>
      <c r="ES23">
        <f>'Planned Savings - No IE'!R28</f>
        <v>0</v>
      </c>
      <c r="ET23">
        <f>'Planned Savings - No NTG'!B28</f>
        <v>21</v>
      </c>
      <c r="EU23" t="str">
        <f>'Planned Savings - No NTG'!C28</f>
        <v>Empty</v>
      </c>
      <c r="EV23">
        <f>'Planned Savings - No NTG'!D28</f>
        <v>0</v>
      </c>
      <c r="EW23">
        <f>'Planned Savings - No NTG'!E28</f>
        <v>0</v>
      </c>
      <c r="EX23">
        <f>'Planned Savings - No NTG'!F28</f>
        <v>0</v>
      </c>
      <c r="EY23">
        <f>'Planned Savings - No NTG'!H28</f>
        <v>0</v>
      </c>
      <c r="EZ23">
        <f>'Planned Savings - No NTG'!I28</f>
        <v>0</v>
      </c>
      <c r="FA23">
        <f>'Planned Savings - No NTG'!J28</f>
        <v>0</v>
      </c>
      <c r="FB23">
        <f>'Planned Savings - No NTG'!L28</f>
        <v>0</v>
      </c>
      <c r="FC23">
        <f>'Planned Savings - No NTG'!N28</f>
        <v>0</v>
      </c>
      <c r="FD23">
        <f>'Planned Savings - No NTG'!O28</f>
        <v>0</v>
      </c>
      <c r="FE23">
        <f>'Planned Savings - No NTG'!P28</f>
        <v>0</v>
      </c>
      <c r="FF23">
        <f>'Planned Savings - No IE No NTG'!B28</f>
        <v>21</v>
      </c>
      <c r="FG23" t="str">
        <f>'Planned Savings - No IE No NTG'!C28</f>
        <v>Empty</v>
      </c>
      <c r="FH23">
        <f>'Planned Savings - No IE No NTG'!D28</f>
        <v>0</v>
      </c>
      <c r="FI23">
        <f>'Planned Savings - No IE No NTG'!E28</f>
        <v>0</v>
      </c>
      <c r="FJ23">
        <f>'Planned Savings - No IE No NTG'!F28</f>
        <v>0</v>
      </c>
      <c r="FK23">
        <f>'Planned Savings - No IE No NTG'!H28</f>
        <v>0</v>
      </c>
      <c r="FL23">
        <f>'Planned Savings - No IE No NTG'!J28</f>
        <v>0</v>
      </c>
      <c r="FM23">
        <f>'Planned Savings - No IE No NTG'!K28</f>
        <v>0</v>
      </c>
      <c r="FN23">
        <f>'Planned Savings - No IE No NTG'!L28</f>
        <v>0</v>
      </c>
      <c r="FO23">
        <f>'Rec2'!D26</f>
        <v>21</v>
      </c>
      <c r="FP23" t="str">
        <f>'Rec2'!E26</f>
        <v>Empty</v>
      </c>
      <c r="FQ23">
        <f>'Rec2'!F26</f>
        <v>0</v>
      </c>
      <c r="FR23">
        <f>'Rec2'!G26</f>
        <v>0</v>
      </c>
      <c r="FS23">
        <f>'Rec2'!H26</f>
        <v>0</v>
      </c>
      <c r="FT23" t="str">
        <f>'Rec2'!I26</f>
        <v>-</v>
      </c>
      <c r="FU23">
        <f>'Rec2'!J26</f>
        <v>0</v>
      </c>
      <c r="FV23">
        <f>'Rec2'!K26</f>
        <v>0</v>
      </c>
      <c r="FW23">
        <f>'Rec2'!L26</f>
        <v>0</v>
      </c>
      <c r="FX23" t="str">
        <f>'Rec2'!M26</f>
        <v>-</v>
      </c>
      <c r="FY23">
        <f>'Rec2'!N26</f>
        <v>0</v>
      </c>
      <c r="FZ23">
        <f>'Rec2'!O26</f>
        <v>0</v>
      </c>
      <c r="GA23">
        <f>'Rec2'!P26</f>
        <v>0</v>
      </c>
      <c r="GB23" t="str">
        <f>'Rec2'!Q26</f>
        <v>-</v>
      </c>
      <c r="GC23">
        <f>'Rec2'!R26</f>
        <v>0</v>
      </c>
      <c r="GD23">
        <f>'Rec2'!S26</f>
        <v>0</v>
      </c>
      <c r="GE23">
        <f>'Rec2'!T26</f>
        <v>0</v>
      </c>
      <c r="GF23" t="str">
        <f>'Rec2'!U26</f>
        <v>-</v>
      </c>
      <c r="GG23">
        <f>'Rec2'!V26</f>
        <v>0</v>
      </c>
      <c r="GI23">
        <f>'Planned NTG'!B26</f>
        <v>21</v>
      </c>
      <c r="GJ23" t="str">
        <f>'Planned NTG'!C26</f>
        <v>Empty</v>
      </c>
      <c r="GK23">
        <f>'Planned NTG'!D26</f>
        <v>0</v>
      </c>
      <c r="GL23">
        <f>'Planned NTG'!F26</f>
        <v>0</v>
      </c>
      <c r="GM23" t="str">
        <f>'Planned NTG'!H26</f>
        <v/>
      </c>
      <c r="GN23">
        <f>'Planned NTG'!J26</f>
        <v>0</v>
      </c>
      <c r="GO23">
        <f>'Planned NTG'!K26</f>
        <v>0</v>
      </c>
      <c r="GQ23">
        <f>'Actual Expenses'!B25</f>
        <v>0</v>
      </c>
      <c r="GR23" t="str">
        <f>'Actual Expenses'!C25</f>
        <v>Implementer</v>
      </c>
      <c r="GS23">
        <f>'Actual Expenses'!D25</f>
        <v>0</v>
      </c>
      <c r="GT23">
        <f>'Actual Expenses'!E25</f>
        <v>0</v>
      </c>
      <c r="GU23">
        <f>'Actual Expenses'!F25</f>
        <v>0</v>
      </c>
      <c r="GV23">
        <f>'Actual Expenses'!G25</f>
        <v>0</v>
      </c>
      <c r="GW23">
        <f>'Actual Expenses'!H25</f>
        <v>0</v>
      </c>
      <c r="GX23">
        <f>'Actual Expenses'!I25</f>
        <v>0</v>
      </c>
      <c r="GY23">
        <f>'Actual Expenses'!J25</f>
        <v>0</v>
      </c>
      <c r="GZ23">
        <f>'Actual Expenses'!K25</f>
        <v>0</v>
      </c>
      <c r="HA23">
        <f>'Actual Expenses'!L25</f>
        <v>0</v>
      </c>
      <c r="HB23">
        <f>'Actual Expenses'!M25</f>
        <v>0</v>
      </c>
      <c r="HC23">
        <f>'Actual Expenses'!N25</f>
        <v>0</v>
      </c>
      <c r="HD23">
        <f>'Actual Expenses'!O25</f>
        <v>0</v>
      </c>
      <c r="HE23">
        <f>'Actual Expenses'!P25</f>
        <v>0</v>
      </c>
      <c r="HF23">
        <f>'Actual Expenses'!Q25</f>
        <v>0</v>
      </c>
      <c r="HG23">
        <f>'Actual Expenses'!R25</f>
        <v>0</v>
      </c>
      <c r="HH23">
        <f>'Actual Expenses'!S25</f>
        <v>0</v>
      </c>
      <c r="HI23">
        <f>'Actual Expenses'!T25</f>
        <v>0</v>
      </c>
      <c r="HJ23">
        <f>'Actual Expenses'!U25</f>
        <v>0</v>
      </c>
      <c r="HK23">
        <f>'Actual Expenses'!V25</f>
        <v>0</v>
      </c>
      <c r="HL23">
        <f>'Actual Expenses'!W25</f>
        <v>0</v>
      </c>
      <c r="HM23">
        <f>'Actual Expenses'!X25</f>
        <v>0</v>
      </c>
      <c r="HN23">
        <f>'Rec3'!C24</f>
        <v>21</v>
      </c>
      <c r="HO23" t="str">
        <f>'Rec3'!D24</f>
        <v>Empty</v>
      </c>
      <c r="HP23">
        <f ca="1">'Rec3'!E24</f>
        <v>0</v>
      </c>
      <c r="HQ23">
        <f>'Rec3'!F24</f>
        <v>0</v>
      </c>
      <c r="HR23">
        <f ca="1">'Rec3'!G24</f>
        <v>0</v>
      </c>
      <c r="HS23">
        <f>'Rec3'!H24</f>
        <v>0</v>
      </c>
      <c r="HT23">
        <f>'Claimed Savings'!B28</f>
        <v>21</v>
      </c>
      <c r="HU23" t="str">
        <f>'Claimed Savings'!C28</f>
        <v>Empty</v>
      </c>
      <c r="HV23">
        <f>'Claimed Savings'!D28</f>
        <v>0</v>
      </c>
      <c r="HW23">
        <f>'Claimed Savings'!E28</f>
        <v>0</v>
      </c>
      <c r="HX23">
        <f>'Claimed Savings'!F28</f>
        <v>0</v>
      </c>
      <c r="HY23">
        <f>'Claimed Savings'!H28</f>
        <v>0</v>
      </c>
      <c r="HZ23">
        <f>'Claimed Savings'!I28</f>
        <v>0</v>
      </c>
      <c r="IA23">
        <f>'Claimed Savings'!J28</f>
        <v>0</v>
      </c>
      <c r="IB23">
        <f>'Claimed Savings'!L28</f>
        <v>0</v>
      </c>
      <c r="IC23">
        <f>'Claimed Savings'!N28</f>
        <v>0</v>
      </c>
      <c r="ID23" t="str">
        <f>'Claimed Savings'!O28</f>
        <v/>
      </c>
      <c r="IE23" t="str">
        <f>'Claimed Savings'!P28</f>
        <v/>
      </c>
      <c r="IF23">
        <f>'Claimed Savings'!R28</f>
        <v>0</v>
      </c>
      <c r="IG23">
        <f>'Claimed Savings'!T28</f>
        <v>0</v>
      </c>
      <c r="IH23">
        <f>'Claimed Savings'!U28</f>
        <v>0</v>
      </c>
      <c r="II23">
        <f>'Claimed Savings'!V28</f>
        <v>0</v>
      </c>
      <c r="IJ23">
        <f>'Claimed Savings - No IE'!B28</f>
        <v>21</v>
      </c>
      <c r="IK23" t="str">
        <f>'Claimed Savings - No IE'!C28</f>
        <v>Empty</v>
      </c>
      <c r="IL23">
        <f>'Claimed Savings - No IE'!D28</f>
        <v>0</v>
      </c>
      <c r="IM23">
        <f>'Claimed Savings - No IE'!E28</f>
        <v>0</v>
      </c>
      <c r="IN23">
        <f>'Claimed Savings - No IE'!F28</f>
        <v>0</v>
      </c>
      <c r="IO23">
        <f>'Claimed Savings - No IE'!H28</f>
        <v>0</v>
      </c>
      <c r="IP23">
        <f>'Claimed Savings - No IE'!J28</f>
        <v>0</v>
      </c>
      <c r="IQ23">
        <f>'Claimed Savings - No IE'!K28</f>
        <v>0</v>
      </c>
      <c r="IR23">
        <f>'Claimed Savings - No IE'!L28</f>
        <v>0</v>
      </c>
      <c r="IS23">
        <f>'Claimed Savings - No IE'!N28</f>
        <v>0</v>
      </c>
      <c r="IT23">
        <f>'Claimed Savings - No IE'!P28</f>
        <v>0</v>
      </c>
      <c r="IU23">
        <f>'Claimed Savings - No IE'!Q28</f>
        <v>0</v>
      </c>
      <c r="IV23">
        <f>'Claimed Savings - No IE'!R28</f>
        <v>0</v>
      </c>
      <c r="IW23">
        <f>'Claimed Savings - No NTG'!B28</f>
        <v>21</v>
      </c>
      <c r="IX23" t="str">
        <f>'Claimed Savings - No NTG'!C28</f>
        <v>Empty</v>
      </c>
      <c r="IY23">
        <f>'Claimed Savings - No NTG'!D28</f>
        <v>0</v>
      </c>
      <c r="IZ23">
        <f>'Claimed Savings - No NTG'!E28</f>
        <v>0</v>
      </c>
      <c r="JA23">
        <f>'Claimed Savings - No NTG'!F28</f>
        <v>0</v>
      </c>
      <c r="JB23">
        <f>'Claimed Savings - No NTG'!H28</f>
        <v>0</v>
      </c>
      <c r="JC23">
        <f>'Claimed Savings - No NTG'!I28</f>
        <v>0</v>
      </c>
      <c r="JD23">
        <f>'Claimed Savings - No NTG'!J28</f>
        <v>0</v>
      </c>
      <c r="JE23">
        <f>'Claimed Savings - No NTG'!L28</f>
        <v>0</v>
      </c>
      <c r="JF23">
        <f>'Claimed Savings - No NTG'!N28</f>
        <v>0</v>
      </c>
      <c r="JG23">
        <f>'Claimed Savings - No NTG'!O28</f>
        <v>0</v>
      </c>
      <c r="JH23">
        <f>'Claimed Savings - No NTG'!P28</f>
        <v>0</v>
      </c>
      <c r="JI23">
        <f>'Claimed Savings - No IE No NTG'!B28</f>
        <v>21</v>
      </c>
      <c r="JJ23" t="str">
        <f>'Claimed Savings - No IE No NTG'!C28</f>
        <v>Empty</v>
      </c>
      <c r="JK23">
        <f>'Claimed Savings - No IE No NTG'!D28</f>
        <v>12</v>
      </c>
      <c r="JL23">
        <f>'Claimed Savings - No IE No NTG'!E28</f>
        <v>0</v>
      </c>
      <c r="JM23">
        <f>'Claimed Savings - No IE No NTG'!F28</f>
        <v>0</v>
      </c>
      <c r="JN23">
        <f>'Claimed Savings - No IE No NTG'!H28</f>
        <v>0</v>
      </c>
      <c r="JO23">
        <f>'Claimed Savings - No IE No NTG'!J28</f>
        <v>0</v>
      </c>
      <c r="JP23">
        <f>'Claimed Savings - No IE No NTG'!K28</f>
        <v>0</v>
      </c>
      <c r="JQ23">
        <f>'Claimed Savings - No IE No NTG'!L28</f>
        <v>0</v>
      </c>
      <c r="JS23">
        <f>'Claimed NTG'!C26</f>
        <v>21</v>
      </c>
      <c r="JT23" t="str">
        <f>'Claimed NTG'!D26</f>
        <v>Empty</v>
      </c>
      <c r="JU23">
        <f>'Claimed NTG'!E26</f>
        <v>0</v>
      </c>
      <c r="JV23">
        <f>'Claimed NTG'!G26</f>
        <v>0</v>
      </c>
      <c r="JW23" t="str">
        <f>'Claimed NTG'!I26</f>
        <v/>
      </c>
      <c r="JX23">
        <f>'Claimed NTG'!K26</f>
        <v>0</v>
      </c>
      <c r="JY23">
        <f>'Claimed NTG'!L26</f>
        <v>0</v>
      </c>
      <c r="JZ23">
        <f>'Claimed NTG'!M26</f>
        <v>0</v>
      </c>
      <c r="KC23">
        <f>'Evaluated Savings'!B28</f>
        <v>21</v>
      </c>
      <c r="KD23" t="str">
        <f>'Evaluated Savings'!C28</f>
        <v>Empty</v>
      </c>
      <c r="KE23">
        <f>'Evaluated Savings'!D28</f>
        <v>0</v>
      </c>
      <c r="KF23">
        <f>'Evaluated Savings'!E28</f>
        <v>0</v>
      </c>
      <c r="KG23">
        <f>'Evaluated Savings'!F28</f>
        <v>0</v>
      </c>
      <c r="KH23">
        <f>'Evaluated Savings'!H28</f>
        <v>0</v>
      </c>
      <c r="KI23">
        <f>'Evaluated Savings'!I28</f>
        <v>0</v>
      </c>
      <c r="KJ23">
        <f>'Evaluated Savings'!J28</f>
        <v>0</v>
      </c>
      <c r="KK23" t="str">
        <f>'Evaluated Savings'!L28</f>
        <v/>
      </c>
      <c r="KL23">
        <f>'Evaluated Savings'!N28</f>
        <v>0</v>
      </c>
      <c r="KM23" t="str">
        <f>'Evaluated Savings'!O28</f>
        <v/>
      </c>
      <c r="KN23" t="str">
        <f>'Evaluated Savings'!P28</f>
        <v/>
      </c>
      <c r="KO23">
        <f>'Evaluated Savings'!R28</f>
        <v>0</v>
      </c>
      <c r="KP23">
        <f>'Evaluated Savings'!T28</f>
        <v>0</v>
      </c>
      <c r="KQ23">
        <f>'Evaluated Savings'!U28</f>
        <v>0</v>
      </c>
      <c r="KR23">
        <f>'Evaluated Savings'!V28</f>
        <v>0</v>
      </c>
      <c r="KT23">
        <f>'Evaluated Savings - No IE'!B28</f>
        <v>21</v>
      </c>
      <c r="KU23" t="str">
        <f>'Evaluated Savings - No IE'!C28</f>
        <v>Empty</v>
      </c>
      <c r="KV23">
        <f>'Evaluated Savings - No IE'!D28</f>
        <v>0</v>
      </c>
      <c r="KW23">
        <f>'Evaluated Savings - No IE'!E28</f>
        <v>0</v>
      </c>
      <c r="KX23">
        <f>'Evaluated Savings - No IE'!F28</f>
        <v>0</v>
      </c>
      <c r="KY23" t="str">
        <f>'Evaluated Savings - No IE'!H28</f>
        <v/>
      </c>
      <c r="KZ23">
        <f>'Evaluated Savings - No IE'!J28</f>
        <v>0</v>
      </c>
      <c r="LA23">
        <f>'Evaluated Savings - No IE'!K28</f>
        <v>0</v>
      </c>
      <c r="LB23">
        <f>'Evaluated Savings - No IE'!L28</f>
        <v>0</v>
      </c>
      <c r="LC23">
        <f>'Evaluated Savings - No IE'!N28</f>
        <v>0</v>
      </c>
      <c r="LD23">
        <f>'Evaluated Savings - No IE'!P28</f>
        <v>0</v>
      </c>
      <c r="LE23">
        <f>'Evaluated Savings - No IE'!Q28</f>
        <v>0</v>
      </c>
      <c r="LF23">
        <f>'Evaluated Savings - No IE'!R28</f>
        <v>0</v>
      </c>
      <c r="LH23">
        <f>'Evaluated Savings - No NTG'!B27</f>
        <v>21</v>
      </c>
      <c r="LI23" t="str">
        <f>'Evaluated Savings - No NTG'!C27</f>
        <v>Empty</v>
      </c>
      <c r="LJ23">
        <f>'Evaluated Savings - No NTG'!D27</f>
        <v>0</v>
      </c>
      <c r="LK23">
        <f>'Evaluated Savings - No NTG'!E27</f>
        <v>0</v>
      </c>
      <c r="LL23">
        <f>'Evaluated Savings - No NTG'!F27</f>
        <v>0</v>
      </c>
      <c r="LM23">
        <f>'Evaluated Savings - No NTG'!H27</f>
        <v>0</v>
      </c>
      <c r="LN23">
        <f>'Evaluated Savings - No NTG'!I27</f>
        <v>0</v>
      </c>
      <c r="LO23">
        <f>'Evaluated Savings - No NTG'!J27</f>
        <v>0</v>
      </c>
      <c r="LP23">
        <f>'Evaluated Savings - No NTG'!L27</f>
        <v>0</v>
      </c>
      <c r="LQ23">
        <f>'Evaluated Savings - No NTG'!N27</f>
        <v>0</v>
      </c>
      <c r="LR23">
        <f>'Evaluated Savings - No NTG'!O27</f>
        <v>0</v>
      </c>
      <c r="LS23">
        <f>'Evaluated Savings - No NTG'!P27</f>
        <v>0</v>
      </c>
      <c r="LU23">
        <f>'Evaluated Savings No IE No NTG'!B28</f>
        <v>21</v>
      </c>
      <c r="LV23" t="str">
        <f>'Evaluated Savings No IE No NTG'!C28</f>
        <v>Empty</v>
      </c>
      <c r="LW23">
        <f>'Evaluated Savings No IE No NTG'!D28</f>
        <v>0</v>
      </c>
      <c r="LX23">
        <f>'Evaluated Savings No IE No NTG'!E28</f>
        <v>0</v>
      </c>
      <c r="LY23">
        <f>'Evaluated Savings No IE No NTG'!F28</f>
        <v>0</v>
      </c>
      <c r="LZ23">
        <f>'Evaluated Savings No IE No NTG'!H28</f>
        <v>0</v>
      </c>
      <c r="MA23">
        <f>'Evaluated Savings No IE No NTG'!J28</f>
        <v>0</v>
      </c>
      <c r="MB23">
        <f>'Evaluated Savings No IE No NTG'!K28</f>
        <v>0</v>
      </c>
      <c r="MC23">
        <f>'Evaluated Savings No IE No NTG'!L28</f>
        <v>0</v>
      </c>
      <c r="MF23">
        <f>'Evaluated NTG'!B26</f>
        <v>21</v>
      </c>
      <c r="MG23" t="str">
        <f>'Evaluated NTG'!C26</f>
        <v>Empty</v>
      </c>
      <c r="MH23">
        <f>'Evaluated NTG'!E26</f>
        <v>0</v>
      </c>
      <c r="MI23">
        <f>'Evaluated NTG'!G26</f>
        <v>0</v>
      </c>
      <c r="MJ23" t="str">
        <f>'Evaluated NTG'!I26</f>
        <v/>
      </c>
      <c r="MK23">
        <f>'Evaluated NTG'!K26</f>
        <v>0</v>
      </c>
      <c r="ML23">
        <f>'Evaluated NTG'!L26</f>
        <v>0</v>
      </c>
      <c r="MM23">
        <f>'Evaluated NTG'!M26</f>
        <v>0</v>
      </c>
      <c r="MP23">
        <f>'Program All'!B27</f>
        <v>21</v>
      </c>
      <c r="MQ23" t="str">
        <f>'Program All'!C27</f>
        <v>Empty</v>
      </c>
      <c r="MR23">
        <f>'Program All'!D27</f>
        <v>0</v>
      </c>
      <c r="MS23">
        <f>'Program All'!E27</f>
        <v>0</v>
      </c>
      <c r="MT23">
        <f>'Program All'!F27</f>
        <v>0</v>
      </c>
      <c r="MU23" t="str">
        <f>'Program All'!G27</f>
        <v/>
      </c>
      <c r="MV23">
        <f>'Program All'!H27</f>
        <v>0</v>
      </c>
      <c r="MW23">
        <f>'Program All'!I27</f>
        <v>0</v>
      </c>
      <c r="MX23">
        <f>'Program All'!J27</f>
        <v>0</v>
      </c>
      <c r="MY23">
        <f>'Program All'!K27</f>
        <v>0</v>
      </c>
      <c r="MZ23" t="str">
        <f>'Program All'!L27</f>
        <v/>
      </c>
      <c r="NA23">
        <f>'Program All'!M27</f>
        <v>0</v>
      </c>
      <c r="NB23">
        <f>'Program All'!N27</f>
        <v>0</v>
      </c>
      <c r="NC23">
        <f>'Program All'!O27</f>
        <v>0</v>
      </c>
      <c r="ND23">
        <f>'Program All'!P27</f>
        <v>0</v>
      </c>
      <c r="NE23" t="str">
        <f>'Program All'!Q27</f>
        <v/>
      </c>
      <c r="NF23">
        <f>'Program All'!R27</f>
        <v>0</v>
      </c>
      <c r="NG23">
        <f>'Program All'!S27</f>
        <v>0</v>
      </c>
      <c r="NH23">
        <f>'Program All'!T27</f>
        <v>0</v>
      </c>
      <c r="NI23">
        <f>'Program All'!U27</f>
        <v>0</v>
      </c>
      <c r="NJ23" t="str">
        <f>'Program All'!V27</f>
        <v/>
      </c>
      <c r="NK23">
        <f>'Program All'!W27</f>
        <v>0</v>
      </c>
      <c r="NL23">
        <f>'Program TRC'!B27</f>
        <v>21</v>
      </c>
      <c r="NM23" t="str">
        <f>'Program TRC'!C27</f>
        <v>Empty</v>
      </c>
      <c r="NN23">
        <f>'Program TRC'!D27</f>
        <v>0</v>
      </c>
      <c r="NO23">
        <f>'Program TRC'!E27</f>
        <v>0</v>
      </c>
      <c r="NP23">
        <f>'Program TRC'!F27</f>
        <v>0</v>
      </c>
      <c r="NQ23" t="str">
        <f>'Program TRC'!G27</f>
        <v/>
      </c>
      <c r="NR23">
        <f>'Program TRC'!H27</f>
        <v>0</v>
      </c>
      <c r="NS23">
        <f>'Program PAC'!B27</f>
        <v>21</v>
      </c>
      <c r="NT23" t="str">
        <f>'Program PAC'!C27</f>
        <v>Empty</v>
      </c>
      <c r="NU23">
        <f>'Program PAC'!D27</f>
        <v>0</v>
      </c>
      <c r="NV23">
        <f>'Program PAC'!E27</f>
        <v>0</v>
      </c>
      <c r="NW23">
        <f>'Program PAC'!F27</f>
        <v>0</v>
      </c>
      <c r="NX23" t="str">
        <f>'Program PAC'!G27</f>
        <v/>
      </c>
      <c r="NY23">
        <f>'Program PAC'!H27</f>
        <v>0</v>
      </c>
      <c r="NZ23">
        <f>'Program SCT'!B27</f>
        <v>21</v>
      </c>
      <c r="OA23" t="str">
        <f>'Program SCT'!C27</f>
        <v>Empty</v>
      </c>
      <c r="OB23">
        <f>'Program SCT'!D27</f>
        <v>0</v>
      </c>
      <c r="OC23">
        <f>'Program SCT'!E27</f>
        <v>0</v>
      </c>
      <c r="OD23">
        <f>'Program SCT'!F27</f>
        <v>0</v>
      </c>
      <c r="OE23" t="str">
        <f>'Program SCT'!G27</f>
        <v/>
      </c>
      <c r="OF23">
        <f>'Program SCT'!H27</f>
        <v>0</v>
      </c>
      <c r="OG23">
        <f>'Program RIM'!B27</f>
        <v>21</v>
      </c>
      <c r="OH23" t="str">
        <f>'Program RIM'!C27</f>
        <v>Empty</v>
      </c>
      <c r="OI23">
        <f>'Program RIM'!D27</f>
        <v>0</v>
      </c>
      <c r="OJ23">
        <f>'Program RIM'!E27</f>
        <v>0</v>
      </c>
      <c r="OK23">
        <f>'Program RIM'!F27</f>
        <v>0</v>
      </c>
      <c r="OL23" t="str">
        <f>'Program RIM'!G27</f>
        <v/>
      </c>
      <c r="OM23">
        <f>'Program RIM'!H27</f>
        <v>0</v>
      </c>
      <c r="ON23">
        <f>'Program TRC PAC'!B27</f>
        <v>21</v>
      </c>
      <c r="OO23" t="str">
        <f>'Program TRC PAC'!C27</f>
        <v>Empty</v>
      </c>
      <c r="OP23">
        <f>'Program TRC PAC'!D27</f>
        <v>0</v>
      </c>
      <c r="OQ23">
        <f>'Program TRC PAC'!E27</f>
        <v>0</v>
      </c>
      <c r="OR23">
        <f>'Program TRC PAC'!F27</f>
        <v>0</v>
      </c>
      <c r="OS23" t="str">
        <f>'Program TRC PAC'!G27</f>
        <v/>
      </c>
      <c r="OT23">
        <f>'Program TRC PAC'!H27</f>
        <v>0</v>
      </c>
      <c r="OU23">
        <f>'Program TRC PAC'!I27</f>
        <v>0</v>
      </c>
      <c r="OV23">
        <f>'Program TRC PAC'!J27</f>
        <v>0</v>
      </c>
      <c r="OW23">
        <f>'Program TRC PAC'!K27</f>
        <v>0</v>
      </c>
      <c r="OX23" t="str">
        <f>'Program TRC PAC'!L27</f>
        <v/>
      </c>
      <c r="OY23">
        <f>'Program TRC PAC'!M27</f>
        <v>0</v>
      </c>
      <c r="OZ23">
        <f>'Program TRC SCT'!B27</f>
        <v>21</v>
      </c>
      <c r="PA23" t="str">
        <f>'Program TRC SCT'!C27</f>
        <v>Empty</v>
      </c>
      <c r="PB23">
        <f>'Program TRC SCT'!D27</f>
        <v>0</v>
      </c>
      <c r="PC23">
        <f>'Program TRC SCT'!E27</f>
        <v>0</v>
      </c>
      <c r="PD23">
        <f>'Program TRC SCT'!F27</f>
        <v>0</v>
      </c>
      <c r="PE23" t="str">
        <f>'Program TRC SCT'!G27</f>
        <v/>
      </c>
      <c r="PF23">
        <f>'Program TRC SCT'!H27</f>
        <v>0</v>
      </c>
      <c r="PG23">
        <f>'Program TRC SCT'!I27</f>
        <v>0</v>
      </c>
      <c r="PH23">
        <f>'Program TRC SCT'!J27</f>
        <v>0</v>
      </c>
      <c r="PI23">
        <f>'Program TRC SCT'!K27</f>
        <v>0</v>
      </c>
      <c r="PJ23" t="str">
        <f>'Program TRC SCT'!L27</f>
        <v/>
      </c>
      <c r="PK23">
        <f>'Program TRC SCT'!M27</f>
        <v>0</v>
      </c>
      <c r="PL23">
        <f>'Program TRC RIM'!B27</f>
        <v>21</v>
      </c>
      <c r="PM23" t="str">
        <f>'Program TRC RIM'!C27</f>
        <v>Empty</v>
      </c>
      <c r="PN23">
        <f>'Program TRC RIM'!D27</f>
        <v>0</v>
      </c>
      <c r="PO23">
        <f>'Program TRC RIM'!E27</f>
        <v>0</v>
      </c>
      <c r="PP23">
        <f>'Program TRC RIM'!F27</f>
        <v>0</v>
      </c>
      <c r="PQ23" t="str">
        <f>'Program TRC RIM'!G27</f>
        <v/>
      </c>
      <c r="PR23">
        <f>'Program TRC RIM'!H27</f>
        <v>0</v>
      </c>
      <c r="PS23">
        <f>'Program TRC RIM'!I27</f>
        <v>0</v>
      </c>
      <c r="PT23">
        <f>'Program TRC RIM'!J27</f>
        <v>0</v>
      </c>
      <c r="PU23">
        <f>'Program TRC RIM'!K27</f>
        <v>0</v>
      </c>
      <c r="PV23" t="str">
        <f>'Program TRC RIM'!L27</f>
        <v/>
      </c>
      <c r="PW23">
        <f>'Program TRC RIM'!M27</f>
        <v>0</v>
      </c>
      <c r="PX23">
        <f>'Program PAC SCT'!B27</f>
        <v>21</v>
      </c>
      <c r="PY23" t="str">
        <f>'Program PAC SCT'!C27</f>
        <v>Empty</v>
      </c>
      <c r="PZ23">
        <f>'Program PAC SCT'!D27</f>
        <v>0</v>
      </c>
      <c r="QA23">
        <f>'Program PAC SCT'!E27</f>
        <v>0</v>
      </c>
      <c r="QB23">
        <f>'Program PAC SCT'!F27</f>
        <v>0</v>
      </c>
      <c r="QC23" t="str">
        <f>'Program PAC SCT'!G27</f>
        <v/>
      </c>
      <c r="QD23">
        <f>'Program PAC SCT'!H27</f>
        <v>0</v>
      </c>
      <c r="QE23">
        <f>'Program PAC SCT'!I27</f>
        <v>0</v>
      </c>
      <c r="QF23">
        <f>'Program PAC SCT'!J27</f>
        <v>0</v>
      </c>
      <c r="QG23">
        <f>'Program PAC SCT'!K27</f>
        <v>0</v>
      </c>
      <c r="QH23" t="str">
        <f>'Program PAC SCT'!L27</f>
        <v/>
      </c>
      <c r="QI23">
        <f>'Program PAC SCT'!M27</f>
        <v>0</v>
      </c>
      <c r="QJ23">
        <f>'Program PAC RIM'!B27</f>
        <v>21</v>
      </c>
      <c r="QK23" t="str">
        <f>'Program PAC RIM'!C27</f>
        <v>Empty</v>
      </c>
      <c r="QL23">
        <f>'Program PAC RIM'!D27</f>
        <v>0</v>
      </c>
      <c r="QM23">
        <f>'Program PAC RIM'!E27</f>
        <v>0</v>
      </c>
      <c r="QN23">
        <f>'Program PAC RIM'!F27</f>
        <v>0</v>
      </c>
      <c r="QO23" t="str">
        <f>'Program PAC RIM'!G27</f>
        <v/>
      </c>
      <c r="QP23">
        <f>'Program PAC RIM'!H27</f>
        <v>0</v>
      </c>
      <c r="QQ23">
        <f>'Program PAC RIM'!I27</f>
        <v>0</v>
      </c>
      <c r="QR23">
        <f>'Program PAC RIM'!J27</f>
        <v>0</v>
      </c>
      <c r="QS23">
        <f>'Program PAC RIM'!K27</f>
        <v>0</v>
      </c>
      <c r="QT23" t="str">
        <f>'Program PAC RIM'!L27</f>
        <v/>
      </c>
      <c r="QU23">
        <f>'Program PAC RIM'!M27</f>
        <v>0</v>
      </c>
      <c r="QV23">
        <f>'Program SCT RIM'!B27</f>
        <v>21</v>
      </c>
      <c r="QW23" t="str">
        <f>'Program SCT RIM'!C27</f>
        <v>Empty</v>
      </c>
      <c r="QX23">
        <f>'Program SCT RIM'!D27</f>
        <v>0</v>
      </c>
      <c r="QY23">
        <f>'Program SCT RIM'!E27</f>
        <v>0</v>
      </c>
      <c r="QZ23">
        <f>'Program SCT RIM'!F27</f>
        <v>0</v>
      </c>
      <c r="RA23" t="str">
        <f>'Program SCT RIM'!G27</f>
        <v/>
      </c>
      <c r="RB23">
        <f>'Program SCT RIM'!H27</f>
        <v>0</v>
      </c>
      <c r="RC23">
        <f>'Program SCT RIM'!I27</f>
        <v>0</v>
      </c>
      <c r="RD23">
        <f>'Program SCT RIM'!J27</f>
        <v>0</v>
      </c>
      <c r="RE23">
        <f>'Program SCT RIM'!K27</f>
        <v>0</v>
      </c>
      <c r="RF23" t="str">
        <f>'Program SCT RIM'!L27</f>
        <v/>
      </c>
      <c r="RG23">
        <f>'Program SCT RIM'!M27</f>
        <v>0</v>
      </c>
      <c r="RH23">
        <f>'Program Other TRC'!B27</f>
        <v>21</v>
      </c>
      <c r="RI23" t="str">
        <f>'Program Other TRC'!C27</f>
        <v>Empty</v>
      </c>
      <c r="RJ23">
        <f>'Program Other TRC'!D27</f>
        <v>0</v>
      </c>
      <c r="RK23">
        <f>'Program Other TRC'!E27</f>
        <v>0</v>
      </c>
      <c r="RL23">
        <f>'Program Other TRC'!F27</f>
        <v>0</v>
      </c>
      <c r="RM23" t="str">
        <f>'Program Other TRC'!G27</f>
        <v/>
      </c>
      <c r="RN23">
        <f>'Program Other TRC'!H27</f>
        <v>0</v>
      </c>
      <c r="RO23">
        <f>'Program Other TRC'!I27</f>
        <v>0</v>
      </c>
      <c r="RP23">
        <f>'Program Other TRC'!J27</f>
        <v>0</v>
      </c>
      <c r="RQ23">
        <f>'Program Other TRC'!K27</f>
        <v>0</v>
      </c>
      <c r="RR23" t="str">
        <f>'Program Other TRC'!L27</f>
        <v/>
      </c>
      <c r="RS23">
        <f>'Program Other TRC'!M27</f>
        <v>0</v>
      </c>
      <c r="RT23">
        <f>'Program Other TRC'!N27</f>
        <v>0</v>
      </c>
      <c r="RU23">
        <f>'Program Other TRC'!O27</f>
        <v>0</v>
      </c>
      <c r="RV23">
        <f>'Program Other TRC'!P27</f>
        <v>0</v>
      </c>
      <c r="RW23" t="str">
        <f>'Program Other TRC'!Q27</f>
        <v/>
      </c>
      <c r="RX23">
        <f>'Program Other TRC'!R27</f>
        <v>0</v>
      </c>
      <c r="RY23">
        <f>'Program Other PAC'!B27</f>
        <v>21</v>
      </c>
      <c r="RZ23" t="str">
        <f>'Program Other PAC'!C27</f>
        <v>Empty</v>
      </c>
      <c r="SA23">
        <f>'Program Other PAC'!D27</f>
        <v>0</v>
      </c>
      <c r="SB23">
        <f>'Program Other PAC'!E27</f>
        <v>0</v>
      </c>
      <c r="SC23">
        <f>'Program Other PAC'!F27</f>
        <v>0</v>
      </c>
      <c r="SD23" t="str">
        <f>'Program Other PAC'!G27</f>
        <v/>
      </c>
      <c r="SE23">
        <f>'Program Other PAC'!H27</f>
        <v>0</v>
      </c>
      <c r="SF23">
        <f>'Program Other PAC'!I27</f>
        <v>0</v>
      </c>
      <c r="SG23">
        <f>'Program Other PAC'!J27</f>
        <v>0</v>
      </c>
      <c r="SH23">
        <f>'Program Other PAC'!K27</f>
        <v>0</v>
      </c>
      <c r="SI23" t="str">
        <f>'Program Other PAC'!L27</f>
        <v/>
      </c>
      <c r="SJ23">
        <f>'Program Other PAC'!M27</f>
        <v>0</v>
      </c>
      <c r="SK23">
        <f>'Program Other PAC'!N27</f>
        <v>0</v>
      </c>
      <c r="SL23">
        <f>'Program Other PAC'!O27</f>
        <v>0</v>
      </c>
      <c r="SM23">
        <f>'Program Other PAC'!P27</f>
        <v>0</v>
      </c>
      <c r="SN23" t="str">
        <f>'Program Other PAC'!Q27</f>
        <v/>
      </c>
      <c r="SO23">
        <f>'Program Other PAC'!R27</f>
        <v>0</v>
      </c>
      <c r="SP23">
        <f>'Program Other SCT'!B27</f>
        <v>21</v>
      </c>
      <c r="SQ23" t="str">
        <f>'Program Other SCT'!C27</f>
        <v>Empty</v>
      </c>
      <c r="SR23">
        <f>'Program Other SCT'!D27</f>
        <v>0</v>
      </c>
      <c r="SS23">
        <f>'Program Other SCT'!E27</f>
        <v>0</v>
      </c>
      <c r="ST23">
        <f>'Program Other SCT'!F27</f>
        <v>0</v>
      </c>
      <c r="SU23" t="str">
        <f>'Program Other SCT'!G27</f>
        <v/>
      </c>
      <c r="SV23">
        <f>'Program Other SCT'!H27</f>
        <v>0</v>
      </c>
      <c r="SW23">
        <f>'Program Other SCT'!I27</f>
        <v>0</v>
      </c>
      <c r="SX23">
        <f>'Program Other SCT'!J27</f>
        <v>0</v>
      </c>
      <c r="SY23">
        <f>'Program Other SCT'!K27</f>
        <v>0</v>
      </c>
      <c r="SZ23" t="str">
        <f>'Program Other SCT'!L27</f>
        <v/>
      </c>
      <c r="TA23">
        <f>'Program Other SCT'!M27</f>
        <v>0</v>
      </c>
      <c r="TB23">
        <f>'Program Other SCT'!N27</f>
        <v>0</v>
      </c>
      <c r="TC23">
        <f>'Program Other SCT'!O27</f>
        <v>0</v>
      </c>
      <c r="TD23">
        <f>'Program Other SCT'!P27</f>
        <v>0</v>
      </c>
      <c r="TE23" t="str">
        <f>'Program Other SCT'!Q27</f>
        <v/>
      </c>
      <c r="TF23">
        <f>'Program Other SCT'!R27</f>
        <v>0</v>
      </c>
      <c r="TG23">
        <f>'Program Other RIM'!B27</f>
        <v>21</v>
      </c>
      <c r="TH23" t="str">
        <f>'Program Other RIM'!C27</f>
        <v>Empty</v>
      </c>
      <c r="TI23">
        <f>'Program Other RIM'!D27</f>
        <v>0</v>
      </c>
      <c r="TJ23">
        <f>'Program Other RIM'!E27</f>
        <v>0</v>
      </c>
      <c r="TK23">
        <f>'Program Other RIM'!F27</f>
        <v>0</v>
      </c>
      <c r="TL23" t="str">
        <f>'Program Other RIM'!G27</f>
        <v/>
      </c>
      <c r="TM23">
        <f>'Program Other RIM'!H27</f>
        <v>0</v>
      </c>
      <c r="TN23">
        <f>'Program Other RIM'!I27</f>
        <v>0</v>
      </c>
      <c r="TO23">
        <f>'Program Other RIM'!J27</f>
        <v>0</v>
      </c>
      <c r="TP23">
        <f>'Program Other RIM'!K27</f>
        <v>0</v>
      </c>
      <c r="TQ23" t="str">
        <f>'Program Other RIM'!L27</f>
        <v/>
      </c>
      <c r="TR23">
        <f>'Program Other RIM'!M27</f>
        <v>0</v>
      </c>
      <c r="TS23">
        <f>'Program Other RIM'!N27</f>
        <v>0</v>
      </c>
      <c r="TT23">
        <f>'Program Other RIM'!O27</f>
        <v>0</v>
      </c>
      <c r="TU23">
        <f>'Program Other RIM'!P27</f>
        <v>0</v>
      </c>
      <c r="TV23" t="str">
        <f>'Program Other RIM'!Q27</f>
        <v/>
      </c>
      <c r="TW23">
        <f>'Program Other RIM'!R27</f>
        <v>0</v>
      </c>
    </row>
    <row r="24" spans="10:721">
      <c r="J24" s="1075"/>
      <c r="K24" s="1075"/>
      <c r="L24" s="1075"/>
      <c r="M24" s="1080"/>
      <c r="N24" s="1076"/>
      <c r="P24" s="1051">
        <f>'Program Descriptions'!B26</f>
        <v>22</v>
      </c>
      <c r="Q24" s="1051" t="str">
        <f>'Program Descriptions'!C26</f>
        <v>Empty</v>
      </c>
      <c r="R24" s="1051">
        <f>'Program Descriptions'!D26</f>
        <v>0</v>
      </c>
      <c r="S24" s="1051">
        <f>'Program Descriptions'!E26</f>
        <v>0</v>
      </c>
      <c r="T24" s="1051">
        <f>'Program Descriptions'!F26</f>
        <v>0</v>
      </c>
      <c r="U24" s="1051">
        <f>'Program Descriptions'!G26</f>
        <v>0</v>
      </c>
      <c r="V24" s="1051" t="str">
        <f>'Program Descriptions'!H26</f>
        <v>-</v>
      </c>
      <c r="W24" s="1051">
        <f>'Program Descriptions'!I26</f>
        <v>0</v>
      </c>
      <c r="X24" s="1051">
        <f>'Program Narrative'!B26</f>
        <v>22</v>
      </c>
      <c r="Y24" s="1051" t="str">
        <f>'Program Narrative'!C26</f>
        <v>Empty</v>
      </c>
      <c r="Z24" s="1051" t="str">
        <f>'Program Narrative'!D26</f>
        <v>X</v>
      </c>
      <c r="AA24" s="1051">
        <f>'Program Narrative'!E26</f>
        <v>0</v>
      </c>
      <c r="AB24" s="1051">
        <f>'Prior Years'!B26</f>
        <v>22</v>
      </c>
      <c r="AC24" s="1051" t="str">
        <f>'Prior Years'!C26</f>
        <v>Empty</v>
      </c>
      <c r="AD24" s="1051">
        <f>'Prior Years'!D26</f>
        <v>0</v>
      </c>
      <c r="AE24" s="1051">
        <f>'Prior Years'!E26</f>
        <v>0</v>
      </c>
      <c r="AF24" s="1051">
        <f>'Prior Years'!F26</f>
        <v>0</v>
      </c>
      <c r="AG24" s="1051">
        <f>'Prior Years'!G26</f>
        <v>0</v>
      </c>
      <c r="AH24" s="1051">
        <f>'Prior Years'!H26</f>
        <v>0</v>
      </c>
      <c r="AI24" s="1051">
        <f>'Prior Years'!B61</f>
        <v>22</v>
      </c>
      <c r="AJ24" s="1051" t="str">
        <f>'Prior Years'!C61</f>
        <v>Empty</v>
      </c>
      <c r="AK24" s="1051">
        <f>'Prior Years'!D61</f>
        <v>0</v>
      </c>
      <c r="AL24" s="1051">
        <f>'Prior Years'!E61</f>
        <v>0</v>
      </c>
      <c r="AM24" s="1051">
        <f>'Prior Years'!F61</f>
        <v>0</v>
      </c>
      <c r="AN24" s="1051">
        <f>'Prior Years'!G61</f>
        <v>0</v>
      </c>
      <c r="AO24" s="1051">
        <f>'Prior Years'!H61</f>
        <v>0</v>
      </c>
      <c r="AP24" s="1051">
        <f>'Prior Years'!I61</f>
        <v>0</v>
      </c>
      <c r="AQ24" s="1051">
        <f>'Prior Years'!J61</f>
        <v>0</v>
      </c>
      <c r="AR24" s="1051">
        <f>'Prior Years'!K61</f>
        <v>0</v>
      </c>
      <c r="AS24" s="1051">
        <f>'Prior Years'!L61</f>
        <v>0</v>
      </c>
      <c r="AT24" s="1051">
        <f>'Prior Years'!M61</f>
        <v>0</v>
      </c>
      <c r="AU24" s="1051">
        <f>'Prior Years'!N61</f>
        <v>0</v>
      </c>
      <c r="AV24" s="1051">
        <f>'Prior Years'!O61</f>
        <v>0</v>
      </c>
      <c r="AW24" s="1051">
        <f>'Prior Years'!B96</f>
        <v>22</v>
      </c>
      <c r="AX24" s="1051" t="str">
        <f>'Prior Years'!C96</f>
        <v>Empty</v>
      </c>
      <c r="AY24" s="1051">
        <f>'Prior Years'!D96</f>
        <v>0</v>
      </c>
      <c r="AZ24" s="1051">
        <f>'Prior Years'!E96</f>
        <v>0</v>
      </c>
      <c r="BA24" s="1051">
        <f>'Prior Years'!F96</f>
        <v>0</v>
      </c>
      <c r="BB24" s="1051">
        <f>'Prior Years'!G96</f>
        <v>0</v>
      </c>
      <c r="BC24" s="1051">
        <f>'Prior Years'!H96</f>
        <v>0</v>
      </c>
      <c r="BD24" s="1051">
        <f>'Prior Years'!I96</f>
        <v>0</v>
      </c>
      <c r="BE24" s="1051">
        <f>'Prior Years'!J96</f>
        <v>0</v>
      </c>
      <c r="BF24" s="1051">
        <f>'Prior Years'!K96</f>
        <v>0</v>
      </c>
      <c r="BG24" s="1051">
        <f>'Prior Years'!L96</f>
        <v>0</v>
      </c>
      <c r="BH24" s="1051">
        <f>'Prior Years'!M96</f>
        <v>0</v>
      </c>
      <c r="BI24" s="1051">
        <f>'Prior Years'!N96</f>
        <v>0</v>
      </c>
      <c r="BJ24" s="1051">
        <f>'Prior Years'!O96</f>
        <v>0</v>
      </c>
      <c r="BK24" s="1051">
        <f>'Prior Years'!B131</f>
        <v>22</v>
      </c>
      <c r="BL24" s="1051" t="str">
        <f>'Prior Years'!C131</f>
        <v>Empty</v>
      </c>
      <c r="BM24" s="1051">
        <f>'Prior Years'!D131</f>
        <v>0</v>
      </c>
      <c r="BN24" s="1051">
        <f>'Prior Years'!E131</f>
        <v>0</v>
      </c>
      <c r="BO24" s="1051">
        <f>'Prior Years'!F131</f>
        <v>0</v>
      </c>
      <c r="BP24" s="1051">
        <f>'Prior Years'!G131</f>
        <v>0</v>
      </c>
      <c r="BQ24" s="1051">
        <f>'Prior Years'!H131</f>
        <v>0</v>
      </c>
      <c r="BR24" s="1051">
        <f>'Prior Years'!I131</f>
        <v>0</v>
      </c>
      <c r="BS24" s="1051">
        <f>'Prior Years'!J131</f>
        <v>0</v>
      </c>
      <c r="BT24" s="1051">
        <f>'Prior Years'!K131</f>
        <v>0</v>
      </c>
      <c r="BU24" s="1051">
        <f>'Prior Years'!L131</f>
        <v>0</v>
      </c>
      <c r="BV24" s="1051">
        <f>'Prior Years'!M131</f>
        <v>0</v>
      </c>
      <c r="BW24" s="1051">
        <f>'Prior Years'!N131</f>
        <v>0</v>
      </c>
      <c r="BX24" s="1051">
        <f>'Prior Years'!O131</f>
        <v>0</v>
      </c>
      <c r="BY24" s="1051"/>
      <c r="BZ24" s="1051"/>
      <c r="CA24" s="1051"/>
      <c r="CB24" s="1051"/>
      <c r="CC24" s="1051"/>
      <c r="CD24" s="1051"/>
      <c r="CE24" s="1051"/>
      <c r="CF24" s="1051"/>
      <c r="CG24" s="1051"/>
      <c r="CH24" s="1051"/>
      <c r="CI24" s="1051"/>
      <c r="CJ24" s="1051"/>
      <c r="CK24" s="1051"/>
      <c r="CL24" s="1051"/>
      <c r="CM24" s="1051"/>
      <c r="CN24" s="1051"/>
      <c r="CO24" s="1051"/>
      <c r="CP24" s="1051"/>
      <c r="CQ24" s="1051"/>
      <c r="CR24">
        <f>Budgets!B27</f>
        <v>22</v>
      </c>
      <c r="CS24" t="str">
        <f>Budgets!C27</f>
        <v>Empty</v>
      </c>
      <c r="CT24">
        <f>Budgets!D27</f>
        <v>0</v>
      </c>
      <c r="CU24">
        <f>Budgets!E27</f>
        <v>0</v>
      </c>
      <c r="CV24">
        <f>Budgets!F27</f>
        <v>0</v>
      </c>
      <c r="CW24">
        <f>Budgets!G27</f>
        <v>0</v>
      </c>
      <c r="CX24">
        <f>Budgets!H27</f>
        <v>0</v>
      </c>
      <c r="CY24">
        <f>Budgets!I27</f>
        <v>0</v>
      </c>
      <c r="CZ24">
        <f>Budgets!J27</f>
        <v>0</v>
      </c>
      <c r="DA24">
        <f>Budgets!K27</f>
        <v>0</v>
      </c>
      <c r="DB24">
        <f>Budgets!L27</f>
        <v>0</v>
      </c>
      <c r="DC24">
        <f>Budgets!M27</f>
        <v>0</v>
      </c>
      <c r="DD24">
        <f>Budgets!N27</f>
        <v>0</v>
      </c>
      <c r="DE24">
        <f>Budgets!O27</f>
        <v>0</v>
      </c>
      <c r="DF24">
        <f>Budgets!P27</f>
        <v>0</v>
      </c>
      <c r="DG24">
        <f>Budgets!Q27</f>
        <v>0</v>
      </c>
      <c r="DH24">
        <f>Budgets!R27</f>
        <v>0</v>
      </c>
      <c r="DI24">
        <f>Budgets!S27</f>
        <v>0</v>
      </c>
      <c r="DJ24">
        <f>'Rec1'!C25</f>
        <v>22</v>
      </c>
      <c r="DK24" t="str">
        <f>'Rec1'!D25</f>
        <v>Empty</v>
      </c>
      <c r="DL24">
        <f>'Rec1'!E25</f>
        <v>0</v>
      </c>
      <c r="DM24">
        <f>'Rec1'!F25</f>
        <v>0</v>
      </c>
      <c r="DN24">
        <f>'Rec1'!G25</f>
        <v>0</v>
      </c>
      <c r="DO24" t="str">
        <f>'Rec1'!H25</f>
        <v>-</v>
      </c>
      <c r="DP24">
        <f>'Rec1'!I25</f>
        <v>0</v>
      </c>
      <c r="DQ24">
        <f>'Planned Savings'!B29</f>
        <v>22</v>
      </c>
      <c r="DR24" t="str">
        <f>'Planned Savings'!C29</f>
        <v>Empty</v>
      </c>
      <c r="DS24">
        <f>'Planned Savings'!D29</f>
        <v>0</v>
      </c>
      <c r="DT24">
        <f>'Planned Savings'!E29</f>
        <v>0</v>
      </c>
      <c r="DU24">
        <f>'Planned Savings'!F29</f>
        <v>0</v>
      </c>
      <c r="DV24">
        <f>'Planned Savings'!H29</f>
        <v>0</v>
      </c>
      <c r="DW24">
        <f>'Planned Savings'!I29</f>
        <v>0</v>
      </c>
      <c r="DX24">
        <f>'Planned Savings'!J29</f>
        <v>0</v>
      </c>
      <c r="DY24" t="str">
        <f>'Planned Savings'!L29</f>
        <v/>
      </c>
      <c r="DZ24">
        <f>'Planned Savings'!N29</f>
        <v>0</v>
      </c>
      <c r="EA24" t="str">
        <f>'Planned Savings'!O29</f>
        <v/>
      </c>
      <c r="EB24" t="str">
        <f>'Planned Savings'!P29</f>
        <v/>
      </c>
      <c r="EC24">
        <f>'Planned Savings'!R29</f>
        <v>0</v>
      </c>
      <c r="ED24">
        <f>'Planned Savings'!T29</f>
        <v>0</v>
      </c>
      <c r="EE24">
        <f>'Planned Savings'!U29</f>
        <v>0</v>
      </c>
      <c r="EF24">
        <f>'Planned Savings'!V29</f>
        <v>0</v>
      </c>
      <c r="EG24">
        <f>'Planned Savings - No IE'!B29</f>
        <v>22</v>
      </c>
      <c r="EH24" t="str">
        <f>'Planned Savings - No IE'!C29</f>
        <v>Empty</v>
      </c>
      <c r="EI24">
        <f>'Planned Savings - No IE'!D29</f>
        <v>0</v>
      </c>
      <c r="EJ24">
        <f>'Planned Savings - No IE'!E29</f>
        <v>0</v>
      </c>
      <c r="EK24">
        <f>'Planned Savings - No IE'!F29</f>
        <v>0</v>
      </c>
      <c r="EL24" t="str">
        <f>'Planned Savings - No IE'!H29</f>
        <v/>
      </c>
      <c r="EM24">
        <f>'Planned Savings - No IE'!J29</f>
        <v>0</v>
      </c>
      <c r="EN24">
        <f>'Planned Savings - No IE'!K29</f>
        <v>0</v>
      </c>
      <c r="EO24">
        <f>'Planned Savings - No IE'!L29</f>
        <v>0</v>
      </c>
      <c r="EP24">
        <f>'Planned Savings - No IE'!N29</f>
        <v>0</v>
      </c>
      <c r="EQ24">
        <f>'Planned Savings - No IE'!P29</f>
        <v>0</v>
      </c>
      <c r="ER24">
        <f>'Planned Savings - No IE'!Q29</f>
        <v>0</v>
      </c>
      <c r="ES24">
        <f>'Planned Savings - No IE'!R29</f>
        <v>0</v>
      </c>
      <c r="ET24">
        <f>'Planned Savings - No NTG'!B29</f>
        <v>22</v>
      </c>
      <c r="EU24" t="str">
        <f>'Planned Savings - No NTG'!C29</f>
        <v>Empty</v>
      </c>
      <c r="EV24">
        <f>'Planned Savings - No NTG'!D29</f>
        <v>0</v>
      </c>
      <c r="EW24">
        <f>'Planned Savings - No NTG'!E29</f>
        <v>0</v>
      </c>
      <c r="EX24">
        <f>'Planned Savings - No NTG'!F29</f>
        <v>0</v>
      </c>
      <c r="EY24">
        <f>'Planned Savings - No NTG'!H29</f>
        <v>0</v>
      </c>
      <c r="EZ24">
        <f>'Planned Savings - No NTG'!I29</f>
        <v>0</v>
      </c>
      <c r="FA24">
        <f>'Planned Savings - No NTG'!J29</f>
        <v>0</v>
      </c>
      <c r="FB24">
        <f>'Planned Savings - No NTG'!L29</f>
        <v>0</v>
      </c>
      <c r="FC24">
        <f>'Planned Savings - No NTG'!N29</f>
        <v>0</v>
      </c>
      <c r="FD24">
        <f>'Planned Savings - No NTG'!O29</f>
        <v>0</v>
      </c>
      <c r="FE24">
        <f>'Planned Savings - No NTG'!P29</f>
        <v>0</v>
      </c>
      <c r="FF24">
        <f>'Planned Savings - No IE No NTG'!B29</f>
        <v>22</v>
      </c>
      <c r="FG24" t="str">
        <f>'Planned Savings - No IE No NTG'!C29</f>
        <v>Empty</v>
      </c>
      <c r="FH24">
        <f>'Planned Savings - No IE No NTG'!D29</f>
        <v>0</v>
      </c>
      <c r="FI24">
        <f>'Planned Savings - No IE No NTG'!E29</f>
        <v>0</v>
      </c>
      <c r="FJ24">
        <f>'Planned Savings - No IE No NTG'!F29</f>
        <v>0</v>
      </c>
      <c r="FK24">
        <f>'Planned Savings - No IE No NTG'!H29</f>
        <v>0</v>
      </c>
      <c r="FL24">
        <f>'Planned Savings - No IE No NTG'!J29</f>
        <v>0</v>
      </c>
      <c r="FM24">
        <f>'Planned Savings - No IE No NTG'!K29</f>
        <v>0</v>
      </c>
      <c r="FN24">
        <f>'Planned Savings - No IE No NTG'!L29</f>
        <v>0</v>
      </c>
      <c r="FO24">
        <f>'Rec2'!D27</f>
        <v>22</v>
      </c>
      <c r="FP24" t="str">
        <f>'Rec2'!E27</f>
        <v>Empty</v>
      </c>
      <c r="FQ24">
        <f>'Rec2'!F27</f>
        <v>0</v>
      </c>
      <c r="FR24">
        <f>'Rec2'!G27</f>
        <v>0</v>
      </c>
      <c r="FS24">
        <f>'Rec2'!H27</f>
        <v>0</v>
      </c>
      <c r="FT24" t="str">
        <f>'Rec2'!I27</f>
        <v>-</v>
      </c>
      <c r="FU24">
        <f>'Rec2'!J27</f>
        <v>0</v>
      </c>
      <c r="FV24">
        <f>'Rec2'!K27</f>
        <v>0</v>
      </c>
      <c r="FW24">
        <f>'Rec2'!L27</f>
        <v>0</v>
      </c>
      <c r="FX24" t="str">
        <f>'Rec2'!M27</f>
        <v>-</v>
      </c>
      <c r="FY24">
        <f>'Rec2'!N27</f>
        <v>0</v>
      </c>
      <c r="FZ24">
        <f>'Rec2'!O27</f>
        <v>0</v>
      </c>
      <c r="GA24">
        <f>'Rec2'!P27</f>
        <v>0</v>
      </c>
      <c r="GB24" t="str">
        <f>'Rec2'!Q27</f>
        <v>-</v>
      </c>
      <c r="GC24">
        <f>'Rec2'!R27</f>
        <v>0</v>
      </c>
      <c r="GD24">
        <f>'Rec2'!S27</f>
        <v>0</v>
      </c>
      <c r="GE24">
        <f>'Rec2'!T27</f>
        <v>0</v>
      </c>
      <c r="GF24" t="str">
        <f>'Rec2'!U27</f>
        <v>-</v>
      </c>
      <c r="GG24">
        <f>'Rec2'!V27</f>
        <v>0</v>
      </c>
      <c r="GI24">
        <f>'Planned NTG'!B27</f>
        <v>22</v>
      </c>
      <c r="GJ24" t="str">
        <f>'Planned NTG'!C27</f>
        <v>Empty</v>
      </c>
      <c r="GK24">
        <f>'Planned NTG'!D27</f>
        <v>0</v>
      </c>
      <c r="GL24">
        <f>'Planned NTG'!F27</f>
        <v>0</v>
      </c>
      <c r="GM24" t="str">
        <f>'Planned NTG'!H27</f>
        <v/>
      </c>
      <c r="GN24">
        <f>'Planned NTG'!J27</f>
        <v>0</v>
      </c>
      <c r="GO24">
        <f>'Planned NTG'!K27</f>
        <v>0</v>
      </c>
      <c r="GQ24">
        <f>'Actual Expenses'!B26</f>
        <v>8</v>
      </c>
      <c r="GR24" t="str">
        <f>'Actual Expenses'!C26</f>
        <v>Empty</v>
      </c>
      <c r="GS24">
        <f>'Actual Expenses'!D26</f>
        <v>0</v>
      </c>
      <c r="GT24">
        <f>'Actual Expenses'!E26</f>
        <v>0</v>
      </c>
      <c r="GU24">
        <f>'Actual Expenses'!F26</f>
        <v>0</v>
      </c>
      <c r="GV24">
        <f>'Actual Expenses'!G26</f>
        <v>0</v>
      </c>
      <c r="GW24">
        <f>'Actual Expenses'!H26</f>
        <v>0</v>
      </c>
      <c r="GX24">
        <f>'Actual Expenses'!I26</f>
        <v>0</v>
      </c>
      <c r="GY24">
        <f>'Actual Expenses'!J26</f>
        <v>0</v>
      </c>
      <c r="GZ24">
        <f>'Actual Expenses'!K26</f>
        <v>0</v>
      </c>
      <c r="HA24">
        <f>'Actual Expenses'!L26</f>
        <v>0</v>
      </c>
      <c r="HB24">
        <f>'Actual Expenses'!M26</f>
        <v>0</v>
      </c>
      <c r="HC24">
        <f>'Actual Expenses'!N26</f>
        <v>0</v>
      </c>
      <c r="HD24">
        <f>'Actual Expenses'!O26</f>
        <v>0</v>
      </c>
      <c r="HE24">
        <f>'Actual Expenses'!P26</f>
        <v>0</v>
      </c>
      <c r="HF24">
        <f>'Actual Expenses'!Q26</f>
        <v>0</v>
      </c>
      <c r="HG24">
        <f>'Actual Expenses'!R26</f>
        <v>0</v>
      </c>
      <c r="HH24">
        <f>'Actual Expenses'!S26</f>
        <v>0</v>
      </c>
      <c r="HI24">
        <f>'Actual Expenses'!T26</f>
        <v>0</v>
      </c>
      <c r="HJ24">
        <f>'Actual Expenses'!U26</f>
        <v>0</v>
      </c>
      <c r="HK24">
        <f>'Actual Expenses'!V26</f>
        <v>0</v>
      </c>
      <c r="HL24">
        <f>'Actual Expenses'!W26</f>
        <v>0</v>
      </c>
      <c r="HM24">
        <f>'Actual Expenses'!X26</f>
        <v>0</v>
      </c>
      <c r="HN24">
        <f>'Rec3'!C25</f>
        <v>22</v>
      </c>
      <c r="HO24" t="str">
        <f>'Rec3'!D25</f>
        <v>Empty</v>
      </c>
      <c r="HP24">
        <f ca="1">'Rec3'!E25</f>
        <v>0</v>
      </c>
      <c r="HQ24">
        <f>'Rec3'!F25</f>
        <v>0</v>
      </c>
      <c r="HR24">
        <f ca="1">'Rec3'!G25</f>
        <v>0</v>
      </c>
      <c r="HS24">
        <f>'Rec3'!H25</f>
        <v>0</v>
      </c>
      <c r="HT24">
        <f>'Claimed Savings'!B29</f>
        <v>22</v>
      </c>
      <c r="HU24" t="str">
        <f>'Claimed Savings'!C29</f>
        <v>Empty</v>
      </c>
      <c r="HV24">
        <f>'Claimed Savings'!D29</f>
        <v>0</v>
      </c>
      <c r="HW24">
        <f>'Claimed Savings'!E29</f>
        <v>0</v>
      </c>
      <c r="HX24">
        <f>'Claimed Savings'!F29</f>
        <v>0</v>
      </c>
      <c r="HY24">
        <f>'Claimed Savings'!H29</f>
        <v>0</v>
      </c>
      <c r="HZ24">
        <f>'Claimed Savings'!I29</f>
        <v>0</v>
      </c>
      <c r="IA24">
        <f>'Claimed Savings'!J29</f>
        <v>0</v>
      </c>
      <c r="IB24">
        <f>'Claimed Savings'!L29</f>
        <v>0</v>
      </c>
      <c r="IC24">
        <f>'Claimed Savings'!N29</f>
        <v>0</v>
      </c>
      <c r="ID24" t="str">
        <f>'Claimed Savings'!O29</f>
        <v/>
      </c>
      <c r="IE24" t="str">
        <f>'Claimed Savings'!P29</f>
        <v/>
      </c>
      <c r="IF24">
        <f>'Claimed Savings'!R29</f>
        <v>0</v>
      </c>
      <c r="IG24">
        <f>'Claimed Savings'!T29</f>
        <v>0</v>
      </c>
      <c r="IH24">
        <f>'Claimed Savings'!U29</f>
        <v>0</v>
      </c>
      <c r="II24">
        <f>'Claimed Savings'!V29</f>
        <v>0</v>
      </c>
      <c r="IJ24">
        <f>'Claimed Savings - No IE'!B29</f>
        <v>22</v>
      </c>
      <c r="IK24" t="str">
        <f>'Claimed Savings - No IE'!C29</f>
        <v>Empty</v>
      </c>
      <c r="IL24">
        <f>'Claimed Savings - No IE'!D29</f>
        <v>0</v>
      </c>
      <c r="IM24">
        <f>'Claimed Savings - No IE'!E29</f>
        <v>0</v>
      </c>
      <c r="IN24">
        <f>'Claimed Savings - No IE'!F29</f>
        <v>0</v>
      </c>
      <c r="IO24">
        <f>'Claimed Savings - No IE'!H29</f>
        <v>0</v>
      </c>
      <c r="IP24">
        <f>'Claimed Savings - No IE'!J29</f>
        <v>0</v>
      </c>
      <c r="IQ24">
        <f>'Claimed Savings - No IE'!K29</f>
        <v>0</v>
      </c>
      <c r="IR24">
        <f>'Claimed Savings - No IE'!L29</f>
        <v>0</v>
      </c>
      <c r="IS24">
        <f>'Claimed Savings - No IE'!N29</f>
        <v>0</v>
      </c>
      <c r="IT24">
        <f>'Claimed Savings - No IE'!P29</f>
        <v>0</v>
      </c>
      <c r="IU24">
        <f>'Claimed Savings - No IE'!Q29</f>
        <v>0</v>
      </c>
      <c r="IV24">
        <f>'Claimed Savings - No IE'!R29</f>
        <v>0</v>
      </c>
      <c r="IW24">
        <f>'Claimed Savings - No NTG'!B29</f>
        <v>22</v>
      </c>
      <c r="IX24" t="str">
        <f>'Claimed Savings - No NTG'!C29</f>
        <v>Empty</v>
      </c>
      <c r="IY24">
        <f>'Claimed Savings - No NTG'!D29</f>
        <v>0</v>
      </c>
      <c r="IZ24">
        <f>'Claimed Savings - No NTG'!E29</f>
        <v>0</v>
      </c>
      <c r="JA24">
        <f>'Claimed Savings - No NTG'!F29</f>
        <v>0</v>
      </c>
      <c r="JB24">
        <f>'Claimed Savings - No NTG'!H29</f>
        <v>0</v>
      </c>
      <c r="JC24">
        <f>'Claimed Savings - No NTG'!I29</f>
        <v>0</v>
      </c>
      <c r="JD24">
        <f>'Claimed Savings - No NTG'!J29</f>
        <v>0</v>
      </c>
      <c r="JE24">
        <f>'Claimed Savings - No NTG'!L29</f>
        <v>0</v>
      </c>
      <c r="JF24">
        <f>'Claimed Savings - No NTG'!N29</f>
        <v>0</v>
      </c>
      <c r="JG24">
        <f>'Claimed Savings - No NTG'!O29</f>
        <v>0</v>
      </c>
      <c r="JH24">
        <f>'Claimed Savings - No NTG'!P29</f>
        <v>0</v>
      </c>
      <c r="JI24">
        <f>'Claimed Savings - No IE No NTG'!B29</f>
        <v>22</v>
      </c>
      <c r="JJ24" t="str">
        <f>'Claimed Savings - No IE No NTG'!C29</f>
        <v>Empty</v>
      </c>
      <c r="JK24">
        <f>'Claimed Savings - No IE No NTG'!D29</f>
        <v>13</v>
      </c>
      <c r="JL24">
        <f>'Claimed Savings - No IE No NTG'!E29</f>
        <v>0</v>
      </c>
      <c r="JM24">
        <f>'Claimed Savings - No IE No NTG'!F29</f>
        <v>0</v>
      </c>
      <c r="JN24">
        <f>'Claimed Savings - No IE No NTG'!H29</f>
        <v>0</v>
      </c>
      <c r="JO24">
        <f>'Claimed Savings - No IE No NTG'!J29</f>
        <v>0</v>
      </c>
      <c r="JP24">
        <f>'Claimed Savings - No IE No NTG'!K29</f>
        <v>0</v>
      </c>
      <c r="JQ24">
        <f>'Claimed Savings - No IE No NTG'!L29</f>
        <v>0</v>
      </c>
      <c r="JS24">
        <f>'Claimed NTG'!C27</f>
        <v>22</v>
      </c>
      <c r="JT24" t="str">
        <f>'Claimed NTG'!D27</f>
        <v>Empty</v>
      </c>
      <c r="JU24">
        <f>'Claimed NTG'!E27</f>
        <v>0</v>
      </c>
      <c r="JV24">
        <f>'Claimed NTG'!G27</f>
        <v>0</v>
      </c>
      <c r="JW24" t="str">
        <f>'Claimed NTG'!I27</f>
        <v/>
      </c>
      <c r="JX24">
        <f>'Claimed NTG'!K27</f>
        <v>0</v>
      </c>
      <c r="JY24">
        <f>'Claimed NTG'!L27</f>
        <v>0</v>
      </c>
      <c r="JZ24">
        <f>'Claimed NTG'!M27</f>
        <v>0</v>
      </c>
      <c r="KC24">
        <f>'Evaluated Savings'!B29</f>
        <v>22</v>
      </c>
      <c r="KD24" t="str">
        <f>'Evaluated Savings'!C29</f>
        <v>Empty</v>
      </c>
      <c r="KE24">
        <f>'Evaluated Savings'!D29</f>
        <v>0</v>
      </c>
      <c r="KF24">
        <f>'Evaluated Savings'!E29</f>
        <v>0</v>
      </c>
      <c r="KG24">
        <f>'Evaluated Savings'!F29</f>
        <v>0</v>
      </c>
      <c r="KH24">
        <f>'Evaluated Savings'!H29</f>
        <v>0</v>
      </c>
      <c r="KI24">
        <f>'Evaluated Savings'!I29</f>
        <v>0</v>
      </c>
      <c r="KJ24">
        <f>'Evaluated Savings'!J29</f>
        <v>0</v>
      </c>
      <c r="KK24" t="str">
        <f>'Evaluated Savings'!L29</f>
        <v/>
      </c>
      <c r="KL24">
        <f>'Evaluated Savings'!N29</f>
        <v>0</v>
      </c>
      <c r="KM24" t="str">
        <f>'Evaluated Savings'!O29</f>
        <v/>
      </c>
      <c r="KN24" t="str">
        <f>'Evaluated Savings'!P29</f>
        <v/>
      </c>
      <c r="KO24">
        <f>'Evaluated Savings'!R29</f>
        <v>0</v>
      </c>
      <c r="KP24">
        <f>'Evaluated Savings'!T29</f>
        <v>0</v>
      </c>
      <c r="KQ24">
        <f>'Evaluated Savings'!U29</f>
        <v>0</v>
      </c>
      <c r="KR24">
        <f>'Evaluated Savings'!V29</f>
        <v>0</v>
      </c>
      <c r="KT24">
        <f>'Evaluated Savings - No IE'!B29</f>
        <v>22</v>
      </c>
      <c r="KU24" t="str">
        <f>'Evaluated Savings - No IE'!C29</f>
        <v>Empty</v>
      </c>
      <c r="KV24">
        <f>'Evaluated Savings - No IE'!D29</f>
        <v>0</v>
      </c>
      <c r="KW24">
        <f>'Evaluated Savings - No IE'!E29</f>
        <v>0</v>
      </c>
      <c r="KX24">
        <f>'Evaluated Savings - No IE'!F29</f>
        <v>0</v>
      </c>
      <c r="KY24" t="str">
        <f>'Evaluated Savings - No IE'!H29</f>
        <v/>
      </c>
      <c r="KZ24">
        <f>'Evaluated Savings - No IE'!J29</f>
        <v>0</v>
      </c>
      <c r="LA24">
        <f>'Evaluated Savings - No IE'!K29</f>
        <v>0</v>
      </c>
      <c r="LB24">
        <f>'Evaluated Savings - No IE'!L29</f>
        <v>0</v>
      </c>
      <c r="LC24">
        <f>'Evaluated Savings - No IE'!N29</f>
        <v>0</v>
      </c>
      <c r="LD24">
        <f>'Evaluated Savings - No IE'!P29</f>
        <v>0</v>
      </c>
      <c r="LE24">
        <f>'Evaluated Savings - No IE'!Q29</f>
        <v>0</v>
      </c>
      <c r="LF24">
        <f>'Evaluated Savings - No IE'!R29</f>
        <v>0</v>
      </c>
      <c r="LH24">
        <f>'Evaluated Savings - No NTG'!B28</f>
        <v>22</v>
      </c>
      <c r="LI24" t="str">
        <f>'Evaluated Savings - No NTG'!C28</f>
        <v>Empty</v>
      </c>
      <c r="LJ24">
        <f>'Evaluated Savings - No NTG'!D28</f>
        <v>0</v>
      </c>
      <c r="LK24">
        <f>'Evaluated Savings - No NTG'!E28</f>
        <v>0</v>
      </c>
      <c r="LL24">
        <f>'Evaluated Savings - No NTG'!F28</f>
        <v>0</v>
      </c>
      <c r="LM24">
        <f>'Evaluated Savings - No NTG'!H28</f>
        <v>0</v>
      </c>
      <c r="LN24">
        <f>'Evaluated Savings - No NTG'!I28</f>
        <v>0</v>
      </c>
      <c r="LO24">
        <f>'Evaluated Savings - No NTG'!J28</f>
        <v>0</v>
      </c>
      <c r="LP24">
        <f>'Evaluated Savings - No NTG'!L28</f>
        <v>0</v>
      </c>
      <c r="LQ24">
        <f>'Evaluated Savings - No NTG'!N28</f>
        <v>0</v>
      </c>
      <c r="LR24">
        <f>'Evaluated Savings - No NTG'!O28</f>
        <v>0</v>
      </c>
      <c r="LS24">
        <f>'Evaluated Savings - No NTG'!P28</f>
        <v>0</v>
      </c>
      <c r="LU24">
        <f>'Evaluated Savings No IE No NTG'!B29</f>
        <v>22</v>
      </c>
      <c r="LV24" t="str">
        <f>'Evaluated Savings No IE No NTG'!C29</f>
        <v>Empty</v>
      </c>
      <c r="LW24">
        <f>'Evaluated Savings No IE No NTG'!D29</f>
        <v>0</v>
      </c>
      <c r="LX24">
        <f>'Evaluated Savings No IE No NTG'!E29</f>
        <v>0</v>
      </c>
      <c r="LY24">
        <f>'Evaluated Savings No IE No NTG'!F29</f>
        <v>0</v>
      </c>
      <c r="LZ24">
        <f>'Evaluated Savings No IE No NTG'!H29</f>
        <v>0</v>
      </c>
      <c r="MA24">
        <f>'Evaluated Savings No IE No NTG'!J29</f>
        <v>0</v>
      </c>
      <c r="MB24">
        <f>'Evaluated Savings No IE No NTG'!K29</f>
        <v>0</v>
      </c>
      <c r="MC24">
        <f>'Evaluated Savings No IE No NTG'!L29</f>
        <v>0</v>
      </c>
      <c r="MF24">
        <f>'Evaluated NTG'!B27</f>
        <v>22</v>
      </c>
      <c r="MG24" t="str">
        <f>'Evaluated NTG'!C27</f>
        <v>Empty</v>
      </c>
      <c r="MH24">
        <f>'Evaluated NTG'!E27</f>
        <v>0</v>
      </c>
      <c r="MI24">
        <f>'Evaluated NTG'!G27</f>
        <v>0</v>
      </c>
      <c r="MJ24" t="str">
        <f>'Evaluated NTG'!I27</f>
        <v/>
      </c>
      <c r="MK24">
        <f>'Evaluated NTG'!K27</f>
        <v>0</v>
      </c>
      <c r="ML24">
        <f>'Evaluated NTG'!L27</f>
        <v>0</v>
      </c>
      <c r="MM24">
        <f>'Evaluated NTG'!M27</f>
        <v>0</v>
      </c>
      <c r="MP24">
        <f>'Program All'!B28</f>
        <v>22</v>
      </c>
      <c r="MQ24" t="str">
        <f>'Program All'!C28</f>
        <v>Empty</v>
      </c>
      <c r="MR24">
        <f>'Program All'!D28</f>
        <v>0</v>
      </c>
      <c r="MS24">
        <f>'Program All'!E28</f>
        <v>0</v>
      </c>
      <c r="MT24">
        <f>'Program All'!F28</f>
        <v>0</v>
      </c>
      <c r="MU24" t="str">
        <f>'Program All'!G28</f>
        <v/>
      </c>
      <c r="MV24">
        <f>'Program All'!H28</f>
        <v>0</v>
      </c>
      <c r="MW24">
        <f>'Program All'!I28</f>
        <v>0</v>
      </c>
      <c r="MX24">
        <f>'Program All'!J28</f>
        <v>0</v>
      </c>
      <c r="MY24">
        <f>'Program All'!K28</f>
        <v>0</v>
      </c>
      <c r="MZ24" t="str">
        <f>'Program All'!L28</f>
        <v/>
      </c>
      <c r="NA24">
        <f>'Program All'!M28</f>
        <v>0</v>
      </c>
      <c r="NB24">
        <f>'Program All'!N28</f>
        <v>0</v>
      </c>
      <c r="NC24">
        <f>'Program All'!O28</f>
        <v>0</v>
      </c>
      <c r="ND24">
        <f>'Program All'!P28</f>
        <v>0</v>
      </c>
      <c r="NE24" t="str">
        <f>'Program All'!Q28</f>
        <v/>
      </c>
      <c r="NF24">
        <f>'Program All'!R28</f>
        <v>0</v>
      </c>
      <c r="NG24">
        <f>'Program All'!S28</f>
        <v>0</v>
      </c>
      <c r="NH24">
        <f>'Program All'!T28</f>
        <v>0</v>
      </c>
      <c r="NI24">
        <f>'Program All'!U28</f>
        <v>0</v>
      </c>
      <c r="NJ24" t="str">
        <f>'Program All'!V28</f>
        <v/>
      </c>
      <c r="NK24">
        <f>'Program All'!W28</f>
        <v>0</v>
      </c>
      <c r="NL24">
        <f>'Program TRC'!B28</f>
        <v>22</v>
      </c>
      <c r="NM24" t="str">
        <f>'Program TRC'!C28</f>
        <v>Empty</v>
      </c>
      <c r="NN24">
        <f>'Program TRC'!D28</f>
        <v>0</v>
      </c>
      <c r="NO24">
        <f>'Program TRC'!E28</f>
        <v>0</v>
      </c>
      <c r="NP24">
        <f>'Program TRC'!F28</f>
        <v>0</v>
      </c>
      <c r="NQ24" t="str">
        <f>'Program TRC'!G28</f>
        <v/>
      </c>
      <c r="NR24">
        <f>'Program TRC'!H28</f>
        <v>0</v>
      </c>
      <c r="NS24">
        <f>'Program PAC'!B28</f>
        <v>22</v>
      </c>
      <c r="NT24" t="str">
        <f>'Program PAC'!C28</f>
        <v>Empty</v>
      </c>
      <c r="NU24">
        <f>'Program PAC'!D28</f>
        <v>0</v>
      </c>
      <c r="NV24">
        <f>'Program PAC'!E28</f>
        <v>0</v>
      </c>
      <c r="NW24">
        <f>'Program PAC'!F28</f>
        <v>0</v>
      </c>
      <c r="NX24" t="str">
        <f>'Program PAC'!G28</f>
        <v/>
      </c>
      <c r="NY24">
        <f>'Program PAC'!H28</f>
        <v>0</v>
      </c>
      <c r="NZ24">
        <f>'Program SCT'!B28</f>
        <v>22</v>
      </c>
      <c r="OA24" t="str">
        <f>'Program SCT'!C28</f>
        <v>Empty</v>
      </c>
      <c r="OB24">
        <f>'Program SCT'!D28</f>
        <v>0</v>
      </c>
      <c r="OC24">
        <f>'Program SCT'!E28</f>
        <v>0</v>
      </c>
      <c r="OD24">
        <f>'Program SCT'!F28</f>
        <v>0</v>
      </c>
      <c r="OE24" t="str">
        <f>'Program SCT'!G28</f>
        <v/>
      </c>
      <c r="OF24">
        <f>'Program SCT'!H28</f>
        <v>0</v>
      </c>
      <c r="OG24">
        <f>'Program RIM'!B28</f>
        <v>22</v>
      </c>
      <c r="OH24" t="str">
        <f>'Program RIM'!C28</f>
        <v>Empty</v>
      </c>
      <c r="OI24">
        <f>'Program RIM'!D28</f>
        <v>0</v>
      </c>
      <c r="OJ24">
        <f>'Program RIM'!E28</f>
        <v>0</v>
      </c>
      <c r="OK24">
        <f>'Program RIM'!F28</f>
        <v>0</v>
      </c>
      <c r="OL24" t="str">
        <f>'Program RIM'!G28</f>
        <v/>
      </c>
      <c r="OM24">
        <f>'Program RIM'!H28</f>
        <v>0</v>
      </c>
      <c r="ON24">
        <f>'Program TRC PAC'!B28</f>
        <v>22</v>
      </c>
      <c r="OO24" t="str">
        <f>'Program TRC PAC'!C28</f>
        <v>Empty</v>
      </c>
      <c r="OP24">
        <f>'Program TRC PAC'!D28</f>
        <v>0</v>
      </c>
      <c r="OQ24">
        <f>'Program TRC PAC'!E28</f>
        <v>0</v>
      </c>
      <c r="OR24">
        <f>'Program TRC PAC'!F28</f>
        <v>0</v>
      </c>
      <c r="OS24" t="str">
        <f>'Program TRC PAC'!G28</f>
        <v/>
      </c>
      <c r="OT24">
        <f>'Program TRC PAC'!H28</f>
        <v>0</v>
      </c>
      <c r="OU24">
        <f>'Program TRC PAC'!I28</f>
        <v>0</v>
      </c>
      <c r="OV24">
        <f>'Program TRC PAC'!J28</f>
        <v>0</v>
      </c>
      <c r="OW24">
        <f>'Program TRC PAC'!K28</f>
        <v>0</v>
      </c>
      <c r="OX24" t="str">
        <f>'Program TRC PAC'!L28</f>
        <v/>
      </c>
      <c r="OY24">
        <f>'Program TRC PAC'!M28</f>
        <v>0</v>
      </c>
      <c r="OZ24">
        <f>'Program TRC SCT'!B28</f>
        <v>22</v>
      </c>
      <c r="PA24" t="str">
        <f>'Program TRC SCT'!C28</f>
        <v>Empty</v>
      </c>
      <c r="PB24">
        <f>'Program TRC SCT'!D28</f>
        <v>0</v>
      </c>
      <c r="PC24">
        <f>'Program TRC SCT'!E28</f>
        <v>0</v>
      </c>
      <c r="PD24">
        <f>'Program TRC SCT'!F28</f>
        <v>0</v>
      </c>
      <c r="PE24" t="str">
        <f>'Program TRC SCT'!G28</f>
        <v/>
      </c>
      <c r="PF24">
        <f>'Program TRC SCT'!H28</f>
        <v>0</v>
      </c>
      <c r="PG24">
        <f>'Program TRC SCT'!I28</f>
        <v>0</v>
      </c>
      <c r="PH24">
        <f>'Program TRC SCT'!J28</f>
        <v>0</v>
      </c>
      <c r="PI24">
        <f>'Program TRC SCT'!K28</f>
        <v>0</v>
      </c>
      <c r="PJ24" t="str">
        <f>'Program TRC SCT'!L28</f>
        <v/>
      </c>
      <c r="PK24">
        <f>'Program TRC SCT'!M28</f>
        <v>0</v>
      </c>
      <c r="PL24">
        <f>'Program TRC RIM'!B28</f>
        <v>22</v>
      </c>
      <c r="PM24" t="str">
        <f>'Program TRC RIM'!C28</f>
        <v>Empty</v>
      </c>
      <c r="PN24">
        <f>'Program TRC RIM'!D28</f>
        <v>0</v>
      </c>
      <c r="PO24">
        <f>'Program TRC RIM'!E28</f>
        <v>0</v>
      </c>
      <c r="PP24">
        <f>'Program TRC RIM'!F28</f>
        <v>0</v>
      </c>
      <c r="PQ24" t="str">
        <f>'Program TRC RIM'!G28</f>
        <v/>
      </c>
      <c r="PR24">
        <f>'Program TRC RIM'!H28</f>
        <v>0</v>
      </c>
      <c r="PS24">
        <f>'Program TRC RIM'!I28</f>
        <v>0</v>
      </c>
      <c r="PT24">
        <f>'Program TRC RIM'!J28</f>
        <v>0</v>
      </c>
      <c r="PU24">
        <f>'Program TRC RIM'!K28</f>
        <v>0</v>
      </c>
      <c r="PV24" t="str">
        <f>'Program TRC RIM'!L28</f>
        <v/>
      </c>
      <c r="PW24">
        <f>'Program TRC RIM'!M28</f>
        <v>0</v>
      </c>
      <c r="PX24">
        <f>'Program PAC SCT'!B28</f>
        <v>22</v>
      </c>
      <c r="PY24" t="str">
        <f>'Program PAC SCT'!C28</f>
        <v>Empty</v>
      </c>
      <c r="PZ24">
        <f>'Program PAC SCT'!D28</f>
        <v>0</v>
      </c>
      <c r="QA24">
        <f>'Program PAC SCT'!E28</f>
        <v>0</v>
      </c>
      <c r="QB24">
        <f>'Program PAC SCT'!F28</f>
        <v>0</v>
      </c>
      <c r="QC24" t="str">
        <f>'Program PAC SCT'!G28</f>
        <v/>
      </c>
      <c r="QD24">
        <f>'Program PAC SCT'!H28</f>
        <v>0</v>
      </c>
      <c r="QE24">
        <f>'Program PAC SCT'!I28</f>
        <v>0</v>
      </c>
      <c r="QF24">
        <f>'Program PAC SCT'!J28</f>
        <v>0</v>
      </c>
      <c r="QG24">
        <f>'Program PAC SCT'!K28</f>
        <v>0</v>
      </c>
      <c r="QH24" t="str">
        <f>'Program PAC SCT'!L28</f>
        <v/>
      </c>
      <c r="QI24">
        <f>'Program PAC SCT'!M28</f>
        <v>0</v>
      </c>
      <c r="QJ24">
        <f>'Program PAC RIM'!B28</f>
        <v>22</v>
      </c>
      <c r="QK24" t="str">
        <f>'Program PAC RIM'!C28</f>
        <v>Empty</v>
      </c>
      <c r="QL24">
        <f>'Program PAC RIM'!D28</f>
        <v>0</v>
      </c>
      <c r="QM24">
        <f>'Program PAC RIM'!E28</f>
        <v>0</v>
      </c>
      <c r="QN24">
        <f>'Program PAC RIM'!F28</f>
        <v>0</v>
      </c>
      <c r="QO24" t="str">
        <f>'Program PAC RIM'!G28</f>
        <v/>
      </c>
      <c r="QP24">
        <f>'Program PAC RIM'!H28</f>
        <v>0</v>
      </c>
      <c r="QQ24">
        <f>'Program PAC RIM'!I28</f>
        <v>0</v>
      </c>
      <c r="QR24">
        <f>'Program PAC RIM'!J28</f>
        <v>0</v>
      </c>
      <c r="QS24">
        <f>'Program PAC RIM'!K28</f>
        <v>0</v>
      </c>
      <c r="QT24" t="str">
        <f>'Program PAC RIM'!L28</f>
        <v/>
      </c>
      <c r="QU24">
        <f>'Program PAC RIM'!M28</f>
        <v>0</v>
      </c>
      <c r="QV24">
        <f>'Program SCT RIM'!B28</f>
        <v>22</v>
      </c>
      <c r="QW24" t="str">
        <f>'Program SCT RIM'!C28</f>
        <v>Empty</v>
      </c>
      <c r="QX24">
        <f>'Program SCT RIM'!D28</f>
        <v>0</v>
      </c>
      <c r="QY24">
        <f>'Program SCT RIM'!E28</f>
        <v>0</v>
      </c>
      <c r="QZ24">
        <f>'Program SCT RIM'!F28</f>
        <v>0</v>
      </c>
      <c r="RA24" t="str">
        <f>'Program SCT RIM'!G28</f>
        <v/>
      </c>
      <c r="RB24">
        <f>'Program SCT RIM'!H28</f>
        <v>0</v>
      </c>
      <c r="RC24">
        <f>'Program SCT RIM'!I28</f>
        <v>0</v>
      </c>
      <c r="RD24">
        <f>'Program SCT RIM'!J28</f>
        <v>0</v>
      </c>
      <c r="RE24">
        <f>'Program SCT RIM'!K28</f>
        <v>0</v>
      </c>
      <c r="RF24" t="str">
        <f>'Program SCT RIM'!L28</f>
        <v/>
      </c>
      <c r="RG24">
        <f>'Program SCT RIM'!M28</f>
        <v>0</v>
      </c>
      <c r="RH24">
        <f>'Program Other TRC'!B28</f>
        <v>22</v>
      </c>
      <c r="RI24" t="str">
        <f>'Program Other TRC'!C28</f>
        <v>Empty</v>
      </c>
      <c r="RJ24">
        <f>'Program Other TRC'!D28</f>
        <v>0</v>
      </c>
      <c r="RK24">
        <f>'Program Other TRC'!E28</f>
        <v>0</v>
      </c>
      <c r="RL24">
        <f>'Program Other TRC'!F28</f>
        <v>0</v>
      </c>
      <c r="RM24" t="str">
        <f>'Program Other TRC'!G28</f>
        <v/>
      </c>
      <c r="RN24">
        <f>'Program Other TRC'!H28</f>
        <v>0</v>
      </c>
      <c r="RO24">
        <f>'Program Other TRC'!I28</f>
        <v>0</v>
      </c>
      <c r="RP24">
        <f>'Program Other TRC'!J28</f>
        <v>0</v>
      </c>
      <c r="RQ24">
        <f>'Program Other TRC'!K28</f>
        <v>0</v>
      </c>
      <c r="RR24" t="str">
        <f>'Program Other TRC'!L28</f>
        <v/>
      </c>
      <c r="RS24">
        <f>'Program Other TRC'!M28</f>
        <v>0</v>
      </c>
      <c r="RT24">
        <f>'Program Other TRC'!N28</f>
        <v>0</v>
      </c>
      <c r="RU24">
        <f>'Program Other TRC'!O28</f>
        <v>0</v>
      </c>
      <c r="RV24">
        <f>'Program Other TRC'!P28</f>
        <v>0</v>
      </c>
      <c r="RW24" t="str">
        <f>'Program Other TRC'!Q28</f>
        <v/>
      </c>
      <c r="RX24">
        <f>'Program Other TRC'!R28</f>
        <v>0</v>
      </c>
      <c r="RY24">
        <f>'Program Other PAC'!B28</f>
        <v>22</v>
      </c>
      <c r="RZ24" t="str">
        <f>'Program Other PAC'!C28</f>
        <v>Empty</v>
      </c>
      <c r="SA24">
        <f>'Program Other PAC'!D28</f>
        <v>0</v>
      </c>
      <c r="SB24">
        <f>'Program Other PAC'!E28</f>
        <v>0</v>
      </c>
      <c r="SC24">
        <f>'Program Other PAC'!F28</f>
        <v>0</v>
      </c>
      <c r="SD24" t="str">
        <f>'Program Other PAC'!G28</f>
        <v/>
      </c>
      <c r="SE24">
        <f>'Program Other PAC'!H28</f>
        <v>0</v>
      </c>
      <c r="SF24">
        <f>'Program Other PAC'!I28</f>
        <v>0</v>
      </c>
      <c r="SG24">
        <f>'Program Other PAC'!J28</f>
        <v>0</v>
      </c>
      <c r="SH24">
        <f>'Program Other PAC'!K28</f>
        <v>0</v>
      </c>
      <c r="SI24" t="str">
        <f>'Program Other PAC'!L28</f>
        <v/>
      </c>
      <c r="SJ24">
        <f>'Program Other PAC'!M28</f>
        <v>0</v>
      </c>
      <c r="SK24">
        <f>'Program Other PAC'!N28</f>
        <v>0</v>
      </c>
      <c r="SL24">
        <f>'Program Other PAC'!O28</f>
        <v>0</v>
      </c>
      <c r="SM24">
        <f>'Program Other PAC'!P28</f>
        <v>0</v>
      </c>
      <c r="SN24" t="str">
        <f>'Program Other PAC'!Q28</f>
        <v/>
      </c>
      <c r="SO24">
        <f>'Program Other PAC'!R28</f>
        <v>0</v>
      </c>
      <c r="SP24">
        <f>'Program Other SCT'!B28</f>
        <v>22</v>
      </c>
      <c r="SQ24" t="str">
        <f>'Program Other SCT'!C28</f>
        <v>Empty</v>
      </c>
      <c r="SR24">
        <f>'Program Other SCT'!D28</f>
        <v>0</v>
      </c>
      <c r="SS24">
        <f>'Program Other SCT'!E28</f>
        <v>0</v>
      </c>
      <c r="ST24">
        <f>'Program Other SCT'!F28</f>
        <v>0</v>
      </c>
      <c r="SU24" t="str">
        <f>'Program Other SCT'!G28</f>
        <v/>
      </c>
      <c r="SV24">
        <f>'Program Other SCT'!H28</f>
        <v>0</v>
      </c>
      <c r="SW24">
        <f>'Program Other SCT'!I28</f>
        <v>0</v>
      </c>
      <c r="SX24">
        <f>'Program Other SCT'!J28</f>
        <v>0</v>
      </c>
      <c r="SY24">
        <f>'Program Other SCT'!K28</f>
        <v>0</v>
      </c>
      <c r="SZ24" t="str">
        <f>'Program Other SCT'!L28</f>
        <v/>
      </c>
      <c r="TA24">
        <f>'Program Other SCT'!M28</f>
        <v>0</v>
      </c>
      <c r="TB24">
        <f>'Program Other SCT'!N28</f>
        <v>0</v>
      </c>
      <c r="TC24">
        <f>'Program Other SCT'!O28</f>
        <v>0</v>
      </c>
      <c r="TD24">
        <f>'Program Other SCT'!P28</f>
        <v>0</v>
      </c>
      <c r="TE24" t="str">
        <f>'Program Other SCT'!Q28</f>
        <v/>
      </c>
      <c r="TF24">
        <f>'Program Other SCT'!R28</f>
        <v>0</v>
      </c>
      <c r="TG24">
        <f>'Program Other RIM'!B28</f>
        <v>22</v>
      </c>
      <c r="TH24" t="str">
        <f>'Program Other RIM'!C28</f>
        <v>Empty</v>
      </c>
      <c r="TI24">
        <f>'Program Other RIM'!D28</f>
        <v>0</v>
      </c>
      <c r="TJ24">
        <f>'Program Other RIM'!E28</f>
        <v>0</v>
      </c>
      <c r="TK24">
        <f>'Program Other RIM'!F28</f>
        <v>0</v>
      </c>
      <c r="TL24" t="str">
        <f>'Program Other RIM'!G28</f>
        <v/>
      </c>
      <c r="TM24">
        <f>'Program Other RIM'!H28</f>
        <v>0</v>
      </c>
      <c r="TN24">
        <f>'Program Other RIM'!I28</f>
        <v>0</v>
      </c>
      <c r="TO24">
        <f>'Program Other RIM'!J28</f>
        <v>0</v>
      </c>
      <c r="TP24">
        <f>'Program Other RIM'!K28</f>
        <v>0</v>
      </c>
      <c r="TQ24" t="str">
        <f>'Program Other RIM'!L28</f>
        <v/>
      </c>
      <c r="TR24">
        <f>'Program Other RIM'!M28</f>
        <v>0</v>
      </c>
      <c r="TS24">
        <f>'Program Other RIM'!N28</f>
        <v>0</v>
      </c>
      <c r="TT24">
        <f>'Program Other RIM'!O28</f>
        <v>0</v>
      </c>
      <c r="TU24">
        <f>'Program Other RIM'!P28</f>
        <v>0</v>
      </c>
      <c r="TV24" t="str">
        <f>'Program Other RIM'!Q28</f>
        <v/>
      </c>
      <c r="TW24">
        <f>'Program Other RIM'!R28</f>
        <v>0</v>
      </c>
    </row>
    <row r="25" spans="10:721">
      <c r="J25" s="1075"/>
      <c r="K25" s="1075"/>
      <c r="L25" s="1075"/>
      <c r="M25" s="1080"/>
      <c r="N25" s="1076"/>
      <c r="P25" s="1051">
        <f>'Program Descriptions'!B27</f>
        <v>23</v>
      </c>
      <c r="Q25" s="1051" t="str">
        <f>'Program Descriptions'!C27</f>
        <v>Empty</v>
      </c>
      <c r="R25" s="1051">
        <f>'Program Descriptions'!D27</f>
        <v>0</v>
      </c>
      <c r="S25" s="1051">
        <f>'Program Descriptions'!E27</f>
        <v>0</v>
      </c>
      <c r="T25" s="1051">
        <f>'Program Descriptions'!F27</f>
        <v>0</v>
      </c>
      <c r="U25" s="1051">
        <f>'Program Descriptions'!G27</f>
        <v>0</v>
      </c>
      <c r="V25" s="1051" t="str">
        <f>'Program Descriptions'!H27</f>
        <v>-</v>
      </c>
      <c r="W25" s="1051">
        <f>'Program Descriptions'!I27</f>
        <v>0</v>
      </c>
      <c r="X25" s="1051">
        <f>'Program Narrative'!B27</f>
        <v>23</v>
      </c>
      <c r="Y25" s="1051" t="str">
        <f>'Program Narrative'!C27</f>
        <v>Empty</v>
      </c>
      <c r="Z25" s="1051" t="str">
        <f>'Program Narrative'!D27</f>
        <v>X</v>
      </c>
      <c r="AA25" s="1051">
        <f>'Program Narrative'!E27</f>
        <v>0</v>
      </c>
      <c r="AB25" s="1051">
        <f>'Prior Years'!B27</f>
        <v>23</v>
      </c>
      <c r="AC25" s="1051" t="str">
        <f>'Prior Years'!C27</f>
        <v>Empty</v>
      </c>
      <c r="AD25" s="1051">
        <f>'Prior Years'!D27</f>
        <v>0</v>
      </c>
      <c r="AE25" s="1051">
        <f>'Prior Years'!E27</f>
        <v>0</v>
      </c>
      <c r="AF25" s="1051">
        <f>'Prior Years'!F27</f>
        <v>0</v>
      </c>
      <c r="AG25" s="1051">
        <f>'Prior Years'!G27</f>
        <v>0</v>
      </c>
      <c r="AH25" s="1051">
        <f>'Prior Years'!H27</f>
        <v>0</v>
      </c>
      <c r="AI25" s="1051">
        <f>'Prior Years'!B62</f>
        <v>23</v>
      </c>
      <c r="AJ25" s="1051" t="str">
        <f>'Prior Years'!C62</f>
        <v>Empty</v>
      </c>
      <c r="AK25" s="1051">
        <f>'Prior Years'!D62</f>
        <v>0</v>
      </c>
      <c r="AL25" s="1051">
        <f>'Prior Years'!E62</f>
        <v>0</v>
      </c>
      <c r="AM25" s="1051">
        <f>'Prior Years'!F62</f>
        <v>0</v>
      </c>
      <c r="AN25" s="1051">
        <f>'Prior Years'!G62</f>
        <v>0</v>
      </c>
      <c r="AO25" s="1051">
        <f>'Prior Years'!H62</f>
        <v>0</v>
      </c>
      <c r="AP25" s="1051">
        <f>'Prior Years'!I62</f>
        <v>0</v>
      </c>
      <c r="AQ25" s="1051">
        <f>'Prior Years'!J62</f>
        <v>0</v>
      </c>
      <c r="AR25" s="1051">
        <f>'Prior Years'!K62</f>
        <v>0</v>
      </c>
      <c r="AS25" s="1051">
        <f>'Prior Years'!L62</f>
        <v>0</v>
      </c>
      <c r="AT25" s="1051">
        <f>'Prior Years'!M62</f>
        <v>0</v>
      </c>
      <c r="AU25" s="1051">
        <f>'Prior Years'!N62</f>
        <v>0</v>
      </c>
      <c r="AV25" s="1051">
        <f>'Prior Years'!O62</f>
        <v>0</v>
      </c>
      <c r="AW25" s="1051">
        <f>'Prior Years'!B97</f>
        <v>23</v>
      </c>
      <c r="AX25" s="1051" t="str">
        <f>'Prior Years'!C97</f>
        <v>Empty</v>
      </c>
      <c r="AY25" s="1051">
        <f>'Prior Years'!D97</f>
        <v>0</v>
      </c>
      <c r="AZ25" s="1051">
        <f>'Prior Years'!E97</f>
        <v>0</v>
      </c>
      <c r="BA25" s="1051">
        <f>'Prior Years'!F97</f>
        <v>0</v>
      </c>
      <c r="BB25" s="1051">
        <f>'Prior Years'!G97</f>
        <v>0</v>
      </c>
      <c r="BC25" s="1051">
        <f>'Prior Years'!H97</f>
        <v>0</v>
      </c>
      <c r="BD25" s="1051">
        <f>'Prior Years'!I97</f>
        <v>0</v>
      </c>
      <c r="BE25" s="1051">
        <f>'Prior Years'!J97</f>
        <v>0</v>
      </c>
      <c r="BF25" s="1051">
        <f>'Prior Years'!K97</f>
        <v>0</v>
      </c>
      <c r="BG25" s="1051">
        <f>'Prior Years'!L97</f>
        <v>0</v>
      </c>
      <c r="BH25" s="1051">
        <f>'Prior Years'!M97</f>
        <v>0</v>
      </c>
      <c r="BI25" s="1051">
        <f>'Prior Years'!N97</f>
        <v>0</v>
      </c>
      <c r="BJ25" s="1051">
        <f>'Prior Years'!O97</f>
        <v>0</v>
      </c>
      <c r="BK25" s="1051">
        <f>'Prior Years'!B132</f>
        <v>23</v>
      </c>
      <c r="BL25" s="1051" t="str">
        <f>'Prior Years'!C132</f>
        <v>Empty</v>
      </c>
      <c r="BM25" s="1051">
        <f>'Prior Years'!D132</f>
        <v>0</v>
      </c>
      <c r="BN25" s="1051">
        <f>'Prior Years'!E132</f>
        <v>0</v>
      </c>
      <c r="BO25" s="1051">
        <f>'Prior Years'!F132</f>
        <v>0</v>
      </c>
      <c r="BP25" s="1051">
        <f>'Prior Years'!G132</f>
        <v>0</v>
      </c>
      <c r="BQ25" s="1051">
        <f>'Prior Years'!H132</f>
        <v>0</v>
      </c>
      <c r="BR25" s="1051">
        <f>'Prior Years'!I132</f>
        <v>0</v>
      </c>
      <c r="BS25" s="1051">
        <f>'Prior Years'!J132</f>
        <v>0</v>
      </c>
      <c r="BT25" s="1051">
        <f>'Prior Years'!K132</f>
        <v>0</v>
      </c>
      <c r="BU25" s="1051">
        <f>'Prior Years'!L132</f>
        <v>0</v>
      </c>
      <c r="BV25" s="1051">
        <f>'Prior Years'!M132</f>
        <v>0</v>
      </c>
      <c r="BW25" s="1051">
        <f>'Prior Years'!N132</f>
        <v>0</v>
      </c>
      <c r="BX25" s="1051">
        <f>'Prior Years'!O132</f>
        <v>0</v>
      </c>
      <c r="BY25" s="1051"/>
      <c r="BZ25" s="1051"/>
      <c r="CA25" s="1051"/>
      <c r="CB25" s="1051"/>
      <c r="CC25" s="1051"/>
      <c r="CD25" s="1051"/>
      <c r="CE25" s="1051"/>
      <c r="CF25" s="1051"/>
      <c r="CG25" s="1051"/>
      <c r="CH25" s="1051"/>
      <c r="CI25" s="1051"/>
      <c r="CJ25" s="1051"/>
      <c r="CK25" s="1051"/>
      <c r="CL25" s="1051"/>
      <c r="CM25" s="1051"/>
      <c r="CN25" s="1051"/>
      <c r="CO25" s="1051"/>
      <c r="CP25" s="1051"/>
      <c r="CQ25" s="1051"/>
      <c r="CR25">
        <f>Budgets!B28</f>
        <v>23</v>
      </c>
      <c r="CS25" t="str">
        <f>Budgets!C28</f>
        <v>Empty</v>
      </c>
      <c r="CT25">
        <f>Budgets!D28</f>
        <v>0</v>
      </c>
      <c r="CU25">
        <f>Budgets!E28</f>
        <v>0</v>
      </c>
      <c r="CV25">
        <f>Budgets!F28</f>
        <v>0</v>
      </c>
      <c r="CW25">
        <f>Budgets!G28</f>
        <v>0</v>
      </c>
      <c r="CX25">
        <f>Budgets!H28</f>
        <v>0</v>
      </c>
      <c r="CY25">
        <f>Budgets!I28</f>
        <v>0</v>
      </c>
      <c r="CZ25">
        <f>Budgets!J28</f>
        <v>0</v>
      </c>
      <c r="DA25">
        <f>Budgets!K28</f>
        <v>0</v>
      </c>
      <c r="DB25">
        <f>Budgets!L28</f>
        <v>0</v>
      </c>
      <c r="DC25">
        <f>Budgets!M28</f>
        <v>0</v>
      </c>
      <c r="DD25">
        <f>Budgets!N28</f>
        <v>0</v>
      </c>
      <c r="DE25">
        <f>Budgets!O28</f>
        <v>0</v>
      </c>
      <c r="DF25">
        <f>Budgets!P28</f>
        <v>0</v>
      </c>
      <c r="DG25">
        <f>Budgets!Q28</f>
        <v>0</v>
      </c>
      <c r="DH25">
        <f>Budgets!R28</f>
        <v>0</v>
      </c>
      <c r="DI25">
        <f>Budgets!S28</f>
        <v>0</v>
      </c>
      <c r="DJ25">
        <f>'Rec1'!C26</f>
        <v>23</v>
      </c>
      <c r="DK25" t="str">
        <f>'Rec1'!D26</f>
        <v>Empty</v>
      </c>
      <c r="DL25">
        <f>'Rec1'!E26</f>
        <v>0</v>
      </c>
      <c r="DM25">
        <f>'Rec1'!F26</f>
        <v>0</v>
      </c>
      <c r="DN25">
        <f>'Rec1'!G26</f>
        <v>0</v>
      </c>
      <c r="DO25" t="str">
        <f>'Rec1'!H26</f>
        <v>-</v>
      </c>
      <c r="DP25">
        <f>'Rec1'!I26</f>
        <v>0</v>
      </c>
      <c r="DQ25">
        <f>'Planned Savings'!B30</f>
        <v>23</v>
      </c>
      <c r="DR25" t="str">
        <f>'Planned Savings'!C30</f>
        <v>Empty</v>
      </c>
      <c r="DS25">
        <f>'Planned Savings'!D30</f>
        <v>0</v>
      </c>
      <c r="DT25">
        <f>'Planned Savings'!E30</f>
        <v>0</v>
      </c>
      <c r="DU25">
        <f>'Planned Savings'!F30</f>
        <v>0</v>
      </c>
      <c r="DV25">
        <f>'Planned Savings'!H30</f>
        <v>0</v>
      </c>
      <c r="DW25">
        <f>'Planned Savings'!I30</f>
        <v>0</v>
      </c>
      <c r="DX25">
        <f>'Planned Savings'!J30</f>
        <v>0</v>
      </c>
      <c r="DY25" t="str">
        <f>'Planned Savings'!L30</f>
        <v/>
      </c>
      <c r="DZ25">
        <f>'Planned Savings'!N30</f>
        <v>0</v>
      </c>
      <c r="EA25" t="str">
        <f>'Planned Savings'!O30</f>
        <v/>
      </c>
      <c r="EB25" t="str">
        <f>'Planned Savings'!P30</f>
        <v/>
      </c>
      <c r="EC25">
        <f>'Planned Savings'!R30</f>
        <v>0</v>
      </c>
      <c r="ED25">
        <f>'Planned Savings'!T30</f>
        <v>0</v>
      </c>
      <c r="EE25">
        <f>'Planned Savings'!U30</f>
        <v>0</v>
      </c>
      <c r="EF25">
        <f>'Planned Savings'!V30</f>
        <v>0</v>
      </c>
      <c r="EG25">
        <f>'Planned Savings - No IE'!B30</f>
        <v>23</v>
      </c>
      <c r="EH25" t="str">
        <f>'Planned Savings - No IE'!C30</f>
        <v>Empty</v>
      </c>
      <c r="EI25">
        <f>'Planned Savings - No IE'!D30</f>
        <v>0</v>
      </c>
      <c r="EJ25">
        <f>'Planned Savings - No IE'!E30</f>
        <v>0</v>
      </c>
      <c r="EK25">
        <f>'Planned Savings - No IE'!F30</f>
        <v>0</v>
      </c>
      <c r="EL25" t="str">
        <f>'Planned Savings - No IE'!H30</f>
        <v/>
      </c>
      <c r="EM25">
        <f>'Planned Savings - No IE'!J30</f>
        <v>0</v>
      </c>
      <c r="EN25">
        <f>'Planned Savings - No IE'!K30</f>
        <v>0</v>
      </c>
      <c r="EO25">
        <f>'Planned Savings - No IE'!L30</f>
        <v>0</v>
      </c>
      <c r="EP25">
        <f>'Planned Savings - No IE'!N30</f>
        <v>0</v>
      </c>
      <c r="EQ25">
        <f>'Planned Savings - No IE'!P30</f>
        <v>0</v>
      </c>
      <c r="ER25">
        <f>'Planned Savings - No IE'!Q30</f>
        <v>0</v>
      </c>
      <c r="ES25">
        <f>'Planned Savings - No IE'!R30</f>
        <v>0</v>
      </c>
      <c r="ET25">
        <f>'Planned Savings - No NTG'!B30</f>
        <v>23</v>
      </c>
      <c r="EU25" t="str">
        <f>'Planned Savings - No NTG'!C30</f>
        <v>Empty</v>
      </c>
      <c r="EV25">
        <f>'Planned Savings - No NTG'!D30</f>
        <v>0</v>
      </c>
      <c r="EW25">
        <f>'Planned Savings - No NTG'!E30</f>
        <v>0</v>
      </c>
      <c r="EX25">
        <f>'Planned Savings - No NTG'!F30</f>
        <v>0</v>
      </c>
      <c r="EY25">
        <f>'Planned Savings - No NTG'!H30</f>
        <v>0</v>
      </c>
      <c r="EZ25">
        <f>'Planned Savings - No NTG'!I30</f>
        <v>0</v>
      </c>
      <c r="FA25">
        <f>'Planned Savings - No NTG'!J30</f>
        <v>0</v>
      </c>
      <c r="FB25">
        <f>'Planned Savings - No NTG'!L30</f>
        <v>0</v>
      </c>
      <c r="FC25">
        <f>'Planned Savings - No NTG'!N30</f>
        <v>0</v>
      </c>
      <c r="FD25">
        <f>'Planned Savings - No NTG'!O30</f>
        <v>0</v>
      </c>
      <c r="FE25">
        <f>'Planned Savings - No NTG'!P30</f>
        <v>0</v>
      </c>
      <c r="FF25">
        <f>'Planned Savings - No IE No NTG'!B30</f>
        <v>23</v>
      </c>
      <c r="FG25" t="str">
        <f>'Planned Savings - No IE No NTG'!C30</f>
        <v>Empty</v>
      </c>
      <c r="FH25">
        <f>'Planned Savings - No IE No NTG'!D30</f>
        <v>0</v>
      </c>
      <c r="FI25">
        <f>'Planned Savings - No IE No NTG'!E30</f>
        <v>0</v>
      </c>
      <c r="FJ25">
        <f>'Planned Savings - No IE No NTG'!F30</f>
        <v>0</v>
      </c>
      <c r="FK25">
        <f>'Planned Savings - No IE No NTG'!H30</f>
        <v>0</v>
      </c>
      <c r="FL25">
        <f>'Planned Savings - No IE No NTG'!J30</f>
        <v>0</v>
      </c>
      <c r="FM25">
        <f>'Planned Savings - No IE No NTG'!K30</f>
        <v>0</v>
      </c>
      <c r="FN25">
        <f>'Planned Savings - No IE No NTG'!L30</f>
        <v>0</v>
      </c>
      <c r="FO25">
        <f>'Rec2'!D28</f>
        <v>23</v>
      </c>
      <c r="FP25" t="str">
        <f>'Rec2'!E28</f>
        <v>Empty</v>
      </c>
      <c r="FQ25">
        <f>'Rec2'!F28</f>
        <v>0</v>
      </c>
      <c r="FR25">
        <f>'Rec2'!G28</f>
        <v>0</v>
      </c>
      <c r="FS25">
        <f>'Rec2'!H28</f>
        <v>0</v>
      </c>
      <c r="FT25" t="str">
        <f>'Rec2'!I28</f>
        <v>-</v>
      </c>
      <c r="FU25">
        <f>'Rec2'!J28</f>
        <v>0</v>
      </c>
      <c r="FV25">
        <f>'Rec2'!K28</f>
        <v>0</v>
      </c>
      <c r="FW25">
        <f>'Rec2'!L28</f>
        <v>0</v>
      </c>
      <c r="FX25" t="str">
        <f>'Rec2'!M28</f>
        <v>-</v>
      </c>
      <c r="FY25">
        <f>'Rec2'!N28</f>
        <v>0</v>
      </c>
      <c r="FZ25">
        <f>'Rec2'!O28</f>
        <v>0</v>
      </c>
      <c r="GA25">
        <f>'Rec2'!P28</f>
        <v>0</v>
      </c>
      <c r="GB25" t="str">
        <f>'Rec2'!Q28</f>
        <v>-</v>
      </c>
      <c r="GC25">
        <f>'Rec2'!R28</f>
        <v>0</v>
      </c>
      <c r="GD25">
        <f>'Rec2'!S28</f>
        <v>0</v>
      </c>
      <c r="GE25">
        <f>'Rec2'!T28</f>
        <v>0</v>
      </c>
      <c r="GF25" t="str">
        <f>'Rec2'!U28</f>
        <v>-</v>
      </c>
      <c r="GG25">
        <f>'Rec2'!V28</f>
        <v>0</v>
      </c>
      <c r="GI25">
        <f>'Planned NTG'!B28</f>
        <v>23</v>
      </c>
      <c r="GJ25" t="str">
        <f>'Planned NTG'!C28</f>
        <v>Empty</v>
      </c>
      <c r="GK25">
        <f>'Planned NTG'!D28</f>
        <v>0</v>
      </c>
      <c r="GL25">
        <f>'Planned NTG'!F28</f>
        <v>0</v>
      </c>
      <c r="GM25" t="str">
        <f>'Planned NTG'!H28</f>
        <v/>
      </c>
      <c r="GN25">
        <f>'Planned NTG'!J28</f>
        <v>0</v>
      </c>
      <c r="GO25">
        <f>'Planned NTG'!K28</f>
        <v>0</v>
      </c>
      <c r="GQ25">
        <f>'Actual Expenses'!B27</f>
        <v>0</v>
      </c>
      <c r="GR25" t="str">
        <f>'Actual Expenses'!C27</f>
        <v>Program Administrator</v>
      </c>
      <c r="GS25">
        <f>'Actual Expenses'!D27</f>
        <v>0</v>
      </c>
      <c r="GT25">
        <f>'Actual Expenses'!E27</f>
        <v>0</v>
      </c>
      <c r="GU25">
        <f>'Actual Expenses'!F27</f>
        <v>0</v>
      </c>
      <c r="GV25">
        <f>'Actual Expenses'!G27</f>
        <v>0</v>
      </c>
      <c r="GW25">
        <f>'Actual Expenses'!H27</f>
        <v>0</v>
      </c>
      <c r="GX25">
        <f>'Actual Expenses'!I27</f>
        <v>0</v>
      </c>
      <c r="GY25">
        <f>'Actual Expenses'!J27</f>
        <v>0</v>
      </c>
      <c r="GZ25">
        <f>'Actual Expenses'!K27</f>
        <v>0</v>
      </c>
      <c r="HA25">
        <f>'Actual Expenses'!L27</f>
        <v>0</v>
      </c>
      <c r="HB25">
        <f>'Actual Expenses'!M27</f>
        <v>0</v>
      </c>
      <c r="HC25">
        <f>'Actual Expenses'!N27</f>
        <v>0</v>
      </c>
      <c r="HD25">
        <f>'Actual Expenses'!O27</f>
        <v>0</v>
      </c>
      <c r="HE25">
        <f>'Actual Expenses'!P27</f>
        <v>0</v>
      </c>
      <c r="HF25">
        <f>'Actual Expenses'!Q27</f>
        <v>0</v>
      </c>
      <c r="HG25">
        <f>'Actual Expenses'!R27</f>
        <v>0</v>
      </c>
      <c r="HH25">
        <f>'Actual Expenses'!S27</f>
        <v>0</v>
      </c>
      <c r="HI25">
        <f>'Actual Expenses'!T27</f>
        <v>0</v>
      </c>
      <c r="HJ25">
        <f>'Actual Expenses'!U27</f>
        <v>0</v>
      </c>
      <c r="HK25">
        <f>'Actual Expenses'!V27</f>
        <v>0</v>
      </c>
      <c r="HL25">
        <f>'Actual Expenses'!W27</f>
        <v>0</v>
      </c>
      <c r="HM25">
        <f>'Actual Expenses'!X27</f>
        <v>0</v>
      </c>
      <c r="HN25">
        <f>'Rec3'!C26</f>
        <v>23</v>
      </c>
      <c r="HO25" t="str">
        <f>'Rec3'!D26</f>
        <v>Empty</v>
      </c>
      <c r="HP25">
        <f ca="1">'Rec3'!E26</f>
        <v>0</v>
      </c>
      <c r="HQ25">
        <f>'Rec3'!F26</f>
        <v>0</v>
      </c>
      <c r="HR25">
        <f ca="1">'Rec3'!G26</f>
        <v>0</v>
      </c>
      <c r="HS25">
        <f>'Rec3'!H26</f>
        <v>0</v>
      </c>
      <c r="HT25">
        <f>'Claimed Savings'!B30</f>
        <v>23</v>
      </c>
      <c r="HU25" t="str">
        <f>'Claimed Savings'!C30</f>
        <v>Empty</v>
      </c>
      <c r="HV25">
        <f>'Claimed Savings'!D30</f>
        <v>0</v>
      </c>
      <c r="HW25">
        <f>'Claimed Savings'!E30</f>
        <v>0</v>
      </c>
      <c r="HX25">
        <f>'Claimed Savings'!F30</f>
        <v>0</v>
      </c>
      <c r="HY25">
        <f>'Claimed Savings'!H30</f>
        <v>0</v>
      </c>
      <c r="HZ25">
        <f>'Claimed Savings'!I30</f>
        <v>0</v>
      </c>
      <c r="IA25">
        <f>'Claimed Savings'!J30</f>
        <v>0</v>
      </c>
      <c r="IB25">
        <f>'Claimed Savings'!L30</f>
        <v>0</v>
      </c>
      <c r="IC25">
        <f>'Claimed Savings'!N30</f>
        <v>0</v>
      </c>
      <c r="ID25" t="str">
        <f>'Claimed Savings'!O30</f>
        <v/>
      </c>
      <c r="IE25" t="str">
        <f>'Claimed Savings'!P30</f>
        <v/>
      </c>
      <c r="IF25">
        <f>'Claimed Savings'!R30</f>
        <v>0</v>
      </c>
      <c r="IG25">
        <f>'Claimed Savings'!T30</f>
        <v>0</v>
      </c>
      <c r="IH25">
        <f>'Claimed Savings'!U30</f>
        <v>0</v>
      </c>
      <c r="II25">
        <f>'Claimed Savings'!V30</f>
        <v>0</v>
      </c>
      <c r="IJ25">
        <f>'Claimed Savings - No IE'!B30</f>
        <v>23</v>
      </c>
      <c r="IK25" t="str">
        <f>'Claimed Savings - No IE'!C30</f>
        <v>Empty</v>
      </c>
      <c r="IL25">
        <f>'Claimed Savings - No IE'!D30</f>
        <v>0</v>
      </c>
      <c r="IM25">
        <f>'Claimed Savings - No IE'!E30</f>
        <v>0</v>
      </c>
      <c r="IN25">
        <f>'Claimed Savings - No IE'!F30</f>
        <v>0</v>
      </c>
      <c r="IO25">
        <f>'Claimed Savings - No IE'!H30</f>
        <v>0</v>
      </c>
      <c r="IP25">
        <f>'Claimed Savings - No IE'!J30</f>
        <v>0</v>
      </c>
      <c r="IQ25">
        <f>'Claimed Savings - No IE'!K30</f>
        <v>0</v>
      </c>
      <c r="IR25">
        <f>'Claimed Savings - No IE'!L30</f>
        <v>0</v>
      </c>
      <c r="IS25">
        <f>'Claimed Savings - No IE'!N30</f>
        <v>0</v>
      </c>
      <c r="IT25">
        <f>'Claimed Savings - No IE'!P30</f>
        <v>0</v>
      </c>
      <c r="IU25">
        <f>'Claimed Savings - No IE'!Q30</f>
        <v>0</v>
      </c>
      <c r="IV25">
        <f>'Claimed Savings - No IE'!R30</f>
        <v>0</v>
      </c>
      <c r="IW25">
        <f>'Claimed Savings - No NTG'!B30</f>
        <v>23</v>
      </c>
      <c r="IX25" t="str">
        <f>'Claimed Savings - No NTG'!C30</f>
        <v>Empty</v>
      </c>
      <c r="IY25">
        <f>'Claimed Savings - No NTG'!D30</f>
        <v>0</v>
      </c>
      <c r="IZ25">
        <f>'Claimed Savings - No NTG'!E30</f>
        <v>0</v>
      </c>
      <c r="JA25">
        <f>'Claimed Savings - No NTG'!F30</f>
        <v>0</v>
      </c>
      <c r="JB25">
        <f>'Claimed Savings - No NTG'!H30</f>
        <v>0</v>
      </c>
      <c r="JC25">
        <f>'Claimed Savings - No NTG'!I30</f>
        <v>0</v>
      </c>
      <c r="JD25">
        <f>'Claimed Savings - No NTG'!J30</f>
        <v>0</v>
      </c>
      <c r="JE25">
        <f>'Claimed Savings - No NTG'!L30</f>
        <v>0</v>
      </c>
      <c r="JF25">
        <f>'Claimed Savings - No NTG'!N30</f>
        <v>0</v>
      </c>
      <c r="JG25">
        <f>'Claimed Savings - No NTG'!O30</f>
        <v>0</v>
      </c>
      <c r="JH25">
        <f>'Claimed Savings - No NTG'!P30</f>
        <v>0</v>
      </c>
      <c r="JI25">
        <f>'Claimed Savings - No IE No NTG'!B30</f>
        <v>23</v>
      </c>
      <c r="JJ25" t="str">
        <f>'Claimed Savings - No IE No NTG'!C30</f>
        <v>Empty</v>
      </c>
      <c r="JK25">
        <f>'Claimed Savings - No IE No NTG'!D30</f>
        <v>14</v>
      </c>
      <c r="JL25">
        <f>'Claimed Savings - No IE No NTG'!E30</f>
        <v>0</v>
      </c>
      <c r="JM25">
        <f>'Claimed Savings - No IE No NTG'!F30</f>
        <v>0</v>
      </c>
      <c r="JN25">
        <f>'Claimed Savings - No IE No NTG'!H30</f>
        <v>0</v>
      </c>
      <c r="JO25">
        <f>'Claimed Savings - No IE No NTG'!J30</f>
        <v>0</v>
      </c>
      <c r="JP25">
        <f>'Claimed Savings - No IE No NTG'!K30</f>
        <v>0</v>
      </c>
      <c r="JQ25">
        <f>'Claimed Savings - No IE No NTG'!L30</f>
        <v>0</v>
      </c>
      <c r="JS25">
        <f>'Claimed NTG'!C28</f>
        <v>23</v>
      </c>
      <c r="JT25" t="str">
        <f>'Claimed NTG'!D28</f>
        <v>Empty</v>
      </c>
      <c r="JU25">
        <f>'Claimed NTG'!E28</f>
        <v>0</v>
      </c>
      <c r="JV25">
        <f>'Claimed NTG'!G28</f>
        <v>0</v>
      </c>
      <c r="JW25" t="str">
        <f>'Claimed NTG'!I28</f>
        <v/>
      </c>
      <c r="JX25">
        <f>'Claimed NTG'!K28</f>
        <v>0</v>
      </c>
      <c r="JY25">
        <f>'Claimed NTG'!L28</f>
        <v>0</v>
      </c>
      <c r="JZ25">
        <f>'Claimed NTG'!M28</f>
        <v>0</v>
      </c>
      <c r="KC25">
        <f>'Evaluated Savings'!B30</f>
        <v>23</v>
      </c>
      <c r="KD25" t="str">
        <f>'Evaluated Savings'!C30</f>
        <v>Empty</v>
      </c>
      <c r="KE25">
        <f>'Evaluated Savings'!D30</f>
        <v>0</v>
      </c>
      <c r="KF25">
        <f>'Evaluated Savings'!E30</f>
        <v>0</v>
      </c>
      <c r="KG25">
        <f>'Evaluated Savings'!F30</f>
        <v>0</v>
      </c>
      <c r="KH25">
        <f>'Evaluated Savings'!H30</f>
        <v>0</v>
      </c>
      <c r="KI25">
        <f>'Evaluated Savings'!I30</f>
        <v>0</v>
      </c>
      <c r="KJ25">
        <f>'Evaluated Savings'!J30</f>
        <v>0</v>
      </c>
      <c r="KK25" t="str">
        <f>'Evaluated Savings'!L30</f>
        <v/>
      </c>
      <c r="KL25">
        <f>'Evaluated Savings'!N30</f>
        <v>0</v>
      </c>
      <c r="KM25" t="str">
        <f>'Evaluated Savings'!O30</f>
        <v/>
      </c>
      <c r="KN25" t="str">
        <f>'Evaluated Savings'!P30</f>
        <v/>
      </c>
      <c r="KO25">
        <f>'Evaluated Savings'!R30</f>
        <v>0</v>
      </c>
      <c r="KP25">
        <f>'Evaluated Savings'!T30</f>
        <v>0</v>
      </c>
      <c r="KQ25">
        <f>'Evaluated Savings'!U30</f>
        <v>0</v>
      </c>
      <c r="KR25">
        <f>'Evaluated Savings'!V30</f>
        <v>0</v>
      </c>
      <c r="KT25">
        <f>'Evaluated Savings - No IE'!B30</f>
        <v>23</v>
      </c>
      <c r="KU25" t="str">
        <f>'Evaluated Savings - No IE'!C30</f>
        <v>Empty</v>
      </c>
      <c r="KV25">
        <f>'Evaluated Savings - No IE'!D30</f>
        <v>0</v>
      </c>
      <c r="KW25">
        <f>'Evaluated Savings - No IE'!E30</f>
        <v>0</v>
      </c>
      <c r="KX25">
        <f>'Evaluated Savings - No IE'!F30</f>
        <v>0</v>
      </c>
      <c r="KY25" t="str">
        <f>'Evaluated Savings - No IE'!H30</f>
        <v/>
      </c>
      <c r="KZ25">
        <f>'Evaluated Savings - No IE'!J30</f>
        <v>0</v>
      </c>
      <c r="LA25">
        <f>'Evaluated Savings - No IE'!K30</f>
        <v>0</v>
      </c>
      <c r="LB25">
        <f>'Evaluated Savings - No IE'!L30</f>
        <v>0</v>
      </c>
      <c r="LC25">
        <f>'Evaluated Savings - No IE'!N30</f>
        <v>0</v>
      </c>
      <c r="LD25">
        <f>'Evaluated Savings - No IE'!P30</f>
        <v>0</v>
      </c>
      <c r="LE25">
        <f>'Evaluated Savings - No IE'!Q30</f>
        <v>0</v>
      </c>
      <c r="LF25">
        <f>'Evaluated Savings - No IE'!R30</f>
        <v>0</v>
      </c>
      <c r="LH25">
        <f>'Evaluated Savings - No NTG'!B29</f>
        <v>23</v>
      </c>
      <c r="LI25" t="str">
        <f>'Evaluated Savings - No NTG'!C29</f>
        <v>Empty</v>
      </c>
      <c r="LJ25">
        <f>'Evaluated Savings - No NTG'!D29</f>
        <v>0</v>
      </c>
      <c r="LK25">
        <f>'Evaluated Savings - No NTG'!E29</f>
        <v>0</v>
      </c>
      <c r="LL25">
        <f>'Evaluated Savings - No NTG'!F29</f>
        <v>0</v>
      </c>
      <c r="LM25">
        <f>'Evaluated Savings - No NTG'!H29</f>
        <v>0</v>
      </c>
      <c r="LN25">
        <f>'Evaluated Savings - No NTG'!I29</f>
        <v>0</v>
      </c>
      <c r="LO25">
        <f>'Evaluated Savings - No NTG'!J29</f>
        <v>0</v>
      </c>
      <c r="LP25">
        <f>'Evaluated Savings - No NTG'!L29</f>
        <v>0</v>
      </c>
      <c r="LQ25">
        <f>'Evaluated Savings - No NTG'!N29</f>
        <v>0</v>
      </c>
      <c r="LR25">
        <f>'Evaluated Savings - No NTG'!O29</f>
        <v>0</v>
      </c>
      <c r="LS25">
        <f>'Evaluated Savings - No NTG'!P29</f>
        <v>0</v>
      </c>
      <c r="LU25">
        <f>'Evaluated Savings No IE No NTG'!B30</f>
        <v>23</v>
      </c>
      <c r="LV25" t="str">
        <f>'Evaluated Savings No IE No NTG'!C30</f>
        <v>Empty</v>
      </c>
      <c r="LW25">
        <f>'Evaluated Savings No IE No NTG'!D30</f>
        <v>0</v>
      </c>
      <c r="LX25">
        <f>'Evaluated Savings No IE No NTG'!E30</f>
        <v>0</v>
      </c>
      <c r="LY25">
        <f>'Evaluated Savings No IE No NTG'!F30</f>
        <v>0</v>
      </c>
      <c r="LZ25">
        <f>'Evaluated Savings No IE No NTG'!H30</f>
        <v>0</v>
      </c>
      <c r="MA25">
        <f>'Evaluated Savings No IE No NTG'!J30</f>
        <v>0</v>
      </c>
      <c r="MB25">
        <f>'Evaluated Savings No IE No NTG'!K30</f>
        <v>0</v>
      </c>
      <c r="MC25">
        <f>'Evaluated Savings No IE No NTG'!L30</f>
        <v>0</v>
      </c>
      <c r="MF25">
        <f>'Evaluated NTG'!B28</f>
        <v>23</v>
      </c>
      <c r="MG25" t="str">
        <f>'Evaluated NTG'!C28</f>
        <v>Empty</v>
      </c>
      <c r="MH25">
        <f>'Evaluated NTG'!E28</f>
        <v>0</v>
      </c>
      <c r="MI25">
        <f>'Evaluated NTG'!G28</f>
        <v>0</v>
      </c>
      <c r="MJ25" t="str">
        <f>'Evaluated NTG'!I28</f>
        <v/>
      </c>
      <c r="MK25">
        <f>'Evaluated NTG'!K28</f>
        <v>0</v>
      </c>
      <c r="ML25">
        <f>'Evaluated NTG'!L28</f>
        <v>0</v>
      </c>
      <c r="MM25">
        <f>'Evaluated NTG'!M28</f>
        <v>0</v>
      </c>
      <c r="MP25">
        <f>'Program All'!B29</f>
        <v>23</v>
      </c>
      <c r="MQ25" t="str">
        <f>'Program All'!C29</f>
        <v>Empty</v>
      </c>
      <c r="MR25">
        <f>'Program All'!D29</f>
        <v>0</v>
      </c>
      <c r="MS25">
        <f>'Program All'!E29</f>
        <v>0</v>
      </c>
      <c r="MT25">
        <f>'Program All'!F29</f>
        <v>0</v>
      </c>
      <c r="MU25" t="str">
        <f>'Program All'!G29</f>
        <v/>
      </c>
      <c r="MV25">
        <f>'Program All'!H29</f>
        <v>0</v>
      </c>
      <c r="MW25">
        <f>'Program All'!I29</f>
        <v>0</v>
      </c>
      <c r="MX25">
        <f>'Program All'!J29</f>
        <v>0</v>
      </c>
      <c r="MY25">
        <f>'Program All'!K29</f>
        <v>0</v>
      </c>
      <c r="MZ25" t="str">
        <f>'Program All'!L29</f>
        <v/>
      </c>
      <c r="NA25">
        <f>'Program All'!M29</f>
        <v>0</v>
      </c>
      <c r="NB25">
        <f>'Program All'!N29</f>
        <v>0</v>
      </c>
      <c r="NC25">
        <f>'Program All'!O29</f>
        <v>0</v>
      </c>
      <c r="ND25">
        <f>'Program All'!P29</f>
        <v>0</v>
      </c>
      <c r="NE25" t="str">
        <f>'Program All'!Q29</f>
        <v/>
      </c>
      <c r="NF25">
        <f>'Program All'!R29</f>
        <v>0</v>
      </c>
      <c r="NG25">
        <f>'Program All'!S29</f>
        <v>0</v>
      </c>
      <c r="NH25">
        <f>'Program All'!T29</f>
        <v>0</v>
      </c>
      <c r="NI25">
        <f>'Program All'!U29</f>
        <v>0</v>
      </c>
      <c r="NJ25" t="str">
        <f>'Program All'!V29</f>
        <v/>
      </c>
      <c r="NK25">
        <f>'Program All'!W29</f>
        <v>0</v>
      </c>
      <c r="NL25">
        <f>'Program TRC'!B29</f>
        <v>23</v>
      </c>
      <c r="NM25" t="str">
        <f>'Program TRC'!C29</f>
        <v>Empty</v>
      </c>
      <c r="NN25">
        <f>'Program TRC'!D29</f>
        <v>0</v>
      </c>
      <c r="NO25">
        <f>'Program TRC'!E29</f>
        <v>0</v>
      </c>
      <c r="NP25">
        <f>'Program TRC'!F29</f>
        <v>0</v>
      </c>
      <c r="NQ25" t="str">
        <f>'Program TRC'!G29</f>
        <v/>
      </c>
      <c r="NR25">
        <f>'Program TRC'!H29</f>
        <v>0</v>
      </c>
      <c r="NS25">
        <f>'Program PAC'!B29</f>
        <v>23</v>
      </c>
      <c r="NT25" t="str">
        <f>'Program PAC'!C29</f>
        <v>Empty</v>
      </c>
      <c r="NU25">
        <f>'Program PAC'!D29</f>
        <v>0</v>
      </c>
      <c r="NV25">
        <f>'Program PAC'!E29</f>
        <v>0</v>
      </c>
      <c r="NW25">
        <f>'Program PAC'!F29</f>
        <v>0</v>
      </c>
      <c r="NX25" t="str">
        <f>'Program PAC'!G29</f>
        <v/>
      </c>
      <c r="NY25">
        <f>'Program PAC'!H29</f>
        <v>0</v>
      </c>
      <c r="NZ25">
        <f>'Program SCT'!B29</f>
        <v>23</v>
      </c>
      <c r="OA25" t="str">
        <f>'Program SCT'!C29</f>
        <v>Empty</v>
      </c>
      <c r="OB25">
        <f>'Program SCT'!D29</f>
        <v>0</v>
      </c>
      <c r="OC25">
        <f>'Program SCT'!E29</f>
        <v>0</v>
      </c>
      <c r="OD25">
        <f>'Program SCT'!F29</f>
        <v>0</v>
      </c>
      <c r="OE25" t="str">
        <f>'Program SCT'!G29</f>
        <v/>
      </c>
      <c r="OF25">
        <f>'Program SCT'!H29</f>
        <v>0</v>
      </c>
      <c r="OG25">
        <f>'Program RIM'!B29</f>
        <v>23</v>
      </c>
      <c r="OH25" t="str">
        <f>'Program RIM'!C29</f>
        <v>Empty</v>
      </c>
      <c r="OI25">
        <f>'Program RIM'!D29</f>
        <v>0</v>
      </c>
      <c r="OJ25">
        <f>'Program RIM'!E29</f>
        <v>0</v>
      </c>
      <c r="OK25">
        <f>'Program RIM'!F29</f>
        <v>0</v>
      </c>
      <c r="OL25" t="str">
        <f>'Program RIM'!G29</f>
        <v/>
      </c>
      <c r="OM25">
        <f>'Program RIM'!H29</f>
        <v>0</v>
      </c>
      <c r="ON25">
        <f>'Program TRC PAC'!B29</f>
        <v>23</v>
      </c>
      <c r="OO25" t="str">
        <f>'Program TRC PAC'!C29</f>
        <v>Empty</v>
      </c>
      <c r="OP25">
        <f>'Program TRC PAC'!D29</f>
        <v>0</v>
      </c>
      <c r="OQ25">
        <f>'Program TRC PAC'!E29</f>
        <v>0</v>
      </c>
      <c r="OR25">
        <f>'Program TRC PAC'!F29</f>
        <v>0</v>
      </c>
      <c r="OS25" t="str">
        <f>'Program TRC PAC'!G29</f>
        <v/>
      </c>
      <c r="OT25">
        <f>'Program TRC PAC'!H29</f>
        <v>0</v>
      </c>
      <c r="OU25">
        <f>'Program TRC PAC'!I29</f>
        <v>0</v>
      </c>
      <c r="OV25">
        <f>'Program TRC PAC'!J29</f>
        <v>0</v>
      </c>
      <c r="OW25">
        <f>'Program TRC PAC'!K29</f>
        <v>0</v>
      </c>
      <c r="OX25" t="str">
        <f>'Program TRC PAC'!L29</f>
        <v/>
      </c>
      <c r="OY25">
        <f>'Program TRC PAC'!M29</f>
        <v>0</v>
      </c>
      <c r="OZ25">
        <f>'Program TRC SCT'!B29</f>
        <v>23</v>
      </c>
      <c r="PA25" t="str">
        <f>'Program TRC SCT'!C29</f>
        <v>Empty</v>
      </c>
      <c r="PB25">
        <f>'Program TRC SCT'!D29</f>
        <v>0</v>
      </c>
      <c r="PC25">
        <f>'Program TRC SCT'!E29</f>
        <v>0</v>
      </c>
      <c r="PD25">
        <f>'Program TRC SCT'!F29</f>
        <v>0</v>
      </c>
      <c r="PE25" t="str">
        <f>'Program TRC SCT'!G29</f>
        <v/>
      </c>
      <c r="PF25">
        <f>'Program TRC SCT'!H29</f>
        <v>0</v>
      </c>
      <c r="PG25">
        <f>'Program TRC SCT'!I29</f>
        <v>0</v>
      </c>
      <c r="PH25">
        <f>'Program TRC SCT'!J29</f>
        <v>0</v>
      </c>
      <c r="PI25">
        <f>'Program TRC SCT'!K29</f>
        <v>0</v>
      </c>
      <c r="PJ25" t="str">
        <f>'Program TRC SCT'!L29</f>
        <v/>
      </c>
      <c r="PK25">
        <f>'Program TRC SCT'!M29</f>
        <v>0</v>
      </c>
      <c r="PL25">
        <f>'Program TRC RIM'!B29</f>
        <v>23</v>
      </c>
      <c r="PM25" t="str">
        <f>'Program TRC RIM'!C29</f>
        <v>Empty</v>
      </c>
      <c r="PN25">
        <f>'Program TRC RIM'!D29</f>
        <v>0</v>
      </c>
      <c r="PO25">
        <f>'Program TRC RIM'!E29</f>
        <v>0</v>
      </c>
      <c r="PP25">
        <f>'Program TRC RIM'!F29</f>
        <v>0</v>
      </c>
      <c r="PQ25" t="str">
        <f>'Program TRC RIM'!G29</f>
        <v/>
      </c>
      <c r="PR25">
        <f>'Program TRC RIM'!H29</f>
        <v>0</v>
      </c>
      <c r="PS25">
        <f>'Program TRC RIM'!I29</f>
        <v>0</v>
      </c>
      <c r="PT25">
        <f>'Program TRC RIM'!J29</f>
        <v>0</v>
      </c>
      <c r="PU25">
        <f>'Program TRC RIM'!K29</f>
        <v>0</v>
      </c>
      <c r="PV25" t="str">
        <f>'Program TRC RIM'!L29</f>
        <v/>
      </c>
      <c r="PW25">
        <f>'Program TRC RIM'!M29</f>
        <v>0</v>
      </c>
      <c r="PX25">
        <f>'Program PAC SCT'!B29</f>
        <v>23</v>
      </c>
      <c r="PY25" t="str">
        <f>'Program PAC SCT'!C29</f>
        <v>Empty</v>
      </c>
      <c r="PZ25">
        <f>'Program PAC SCT'!D29</f>
        <v>0</v>
      </c>
      <c r="QA25">
        <f>'Program PAC SCT'!E29</f>
        <v>0</v>
      </c>
      <c r="QB25">
        <f>'Program PAC SCT'!F29</f>
        <v>0</v>
      </c>
      <c r="QC25" t="str">
        <f>'Program PAC SCT'!G29</f>
        <v/>
      </c>
      <c r="QD25">
        <f>'Program PAC SCT'!H29</f>
        <v>0</v>
      </c>
      <c r="QE25">
        <f>'Program PAC SCT'!I29</f>
        <v>0</v>
      </c>
      <c r="QF25">
        <f>'Program PAC SCT'!J29</f>
        <v>0</v>
      </c>
      <c r="QG25">
        <f>'Program PAC SCT'!K29</f>
        <v>0</v>
      </c>
      <c r="QH25" t="str">
        <f>'Program PAC SCT'!L29</f>
        <v/>
      </c>
      <c r="QI25">
        <f>'Program PAC SCT'!M29</f>
        <v>0</v>
      </c>
      <c r="QJ25">
        <f>'Program PAC RIM'!B29</f>
        <v>23</v>
      </c>
      <c r="QK25" t="str">
        <f>'Program PAC RIM'!C29</f>
        <v>Empty</v>
      </c>
      <c r="QL25">
        <f>'Program PAC RIM'!D29</f>
        <v>0</v>
      </c>
      <c r="QM25">
        <f>'Program PAC RIM'!E29</f>
        <v>0</v>
      </c>
      <c r="QN25">
        <f>'Program PAC RIM'!F29</f>
        <v>0</v>
      </c>
      <c r="QO25" t="str">
        <f>'Program PAC RIM'!G29</f>
        <v/>
      </c>
      <c r="QP25">
        <f>'Program PAC RIM'!H29</f>
        <v>0</v>
      </c>
      <c r="QQ25">
        <f>'Program PAC RIM'!I29</f>
        <v>0</v>
      </c>
      <c r="QR25">
        <f>'Program PAC RIM'!J29</f>
        <v>0</v>
      </c>
      <c r="QS25">
        <f>'Program PAC RIM'!K29</f>
        <v>0</v>
      </c>
      <c r="QT25" t="str">
        <f>'Program PAC RIM'!L29</f>
        <v/>
      </c>
      <c r="QU25">
        <f>'Program PAC RIM'!M29</f>
        <v>0</v>
      </c>
      <c r="QV25">
        <f>'Program SCT RIM'!B29</f>
        <v>23</v>
      </c>
      <c r="QW25" t="str">
        <f>'Program SCT RIM'!C29</f>
        <v>Empty</v>
      </c>
      <c r="QX25">
        <f>'Program SCT RIM'!D29</f>
        <v>0</v>
      </c>
      <c r="QY25">
        <f>'Program SCT RIM'!E29</f>
        <v>0</v>
      </c>
      <c r="QZ25">
        <f>'Program SCT RIM'!F29</f>
        <v>0</v>
      </c>
      <c r="RA25" t="str">
        <f>'Program SCT RIM'!G29</f>
        <v/>
      </c>
      <c r="RB25">
        <f>'Program SCT RIM'!H29</f>
        <v>0</v>
      </c>
      <c r="RC25">
        <f>'Program SCT RIM'!I29</f>
        <v>0</v>
      </c>
      <c r="RD25">
        <f>'Program SCT RIM'!J29</f>
        <v>0</v>
      </c>
      <c r="RE25">
        <f>'Program SCT RIM'!K29</f>
        <v>0</v>
      </c>
      <c r="RF25" t="str">
        <f>'Program SCT RIM'!L29</f>
        <v/>
      </c>
      <c r="RG25">
        <f>'Program SCT RIM'!M29</f>
        <v>0</v>
      </c>
      <c r="RH25">
        <f>'Program Other TRC'!B29</f>
        <v>23</v>
      </c>
      <c r="RI25" t="str">
        <f>'Program Other TRC'!C29</f>
        <v>Empty</v>
      </c>
      <c r="RJ25">
        <f>'Program Other TRC'!D29</f>
        <v>0</v>
      </c>
      <c r="RK25">
        <f>'Program Other TRC'!E29</f>
        <v>0</v>
      </c>
      <c r="RL25">
        <f>'Program Other TRC'!F29</f>
        <v>0</v>
      </c>
      <c r="RM25" t="str">
        <f>'Program Other TRC'!G29</f>
        <v/>
      </c>
      <c r="RN25">
        <f>'Program Other TRC'!H29</f>
        <v>0</v>
      </c>
      <c r="RO25">
        <f>'Program Other TRC'!I29</f>
        <v>0</v>
      </c>
      <c r="RP25">
        <f>'Program Other TRC'!J29</f>
        <v>0</v>
      </c>
      <c r="RQ25">
        <f>'Program Other TRC'!K29</f>
        <v>0</v>
      </c>
      <c r="RR25" t="str">
        <f>'Program Other TRC'!L29</f>
        <v/>
      </c>
      <c r="RS25">
        <f>'Program Other TRC'!M29</f>
        <v>0</v>
      </c>
      <c r="RT25">
        <f>'Program Other TRC'!N29</f>
        <v>0</v>
      </c>
      <c r="RU25">
        <f>'Program Other TRC'!O29</f>
        <v>0</v>
      </c>
      <c r="RV25">
        <f>'Program Other TRC'!P29</f>
        <v>0</v>
      </c>
      <c r="RW25" t="str">
        <f>'Program Other TRC'!Q29</f>
        <v/>
      </c>
      <c r="RX25">
        <f>'Program Other TRC'!R29</f>
        <v>0</v>
      </c>
      <c r="RY25">
        <f>'Program Other PAC'!B29</f>
        <v>23</v>
      </c>
      <c r="RZ25" t="str">
        <f>'Program Other PAC'!C29</f>
        <v>Empty</v>
      </c>
      <c r="SA25">
        <f>'Program Other PAC'!D29</f>
        <v>0</v>
      </c>
      <c r="SB25">
        <f>'Program Other PAC'!E29</f>
        <v>0</v>
      </c>
      <c r="SC25">
        <f>'Program Other PAC'!F29</f>
        <v>0</v>
      </c>
      <c r="SD25" t="str">
        <f>'Program Other PAC'!G29</f>
        <v/>
      </c>
      <c r="SE25">
        <f>'Program Other PAC'!H29</f>
        <v>0</v>
      </c>
      <c r="SF25">
        <f>'Program Other PAC'!I29</f>
        <v>0</v>
      </c>
      <c r="SG25">
        <f>'Program Other PAC'!J29</f>
        <v>0</v>
      </c>
      <c r="SH25">
        <f>'Program Other PAC'!K29</f>
        <v>0</v>
      </c>
      <c r="SI25" t="str">
        <f>'Program Other PAC'!L29</f>
        <v/>
      </c>
      <c r="SJ25">
        <f>'Program Other PAC'!M29</f>
        <v>0</v>
      </c>
      <c r="SK25">
        <f>'Program Other PAC'!N29</f>
        <v>0</v>
      </c>
      <c r="SL25">
        <f>'Program Other PAC'!O29</f>
        <v>0</v>
      </c>
      <c r="SM25">
        <f>'Program Other PAC'!P29</f>
        <v>0</v>
      </c>
      <c r="SN25" t="str">
        <f>'Program Other PAC'!Q29</f>
        <v/>
      </c>
      <c r="SO25">
        <f>'Program Other PAC'!R29</f>
        <v>0</v>
      </c>
      <c r="SP25">
        <f>'Program Other SCT'!B29</f>
        <v>23</v>
      </c>
      <c r="SQ25" t="str">
        <f>'Program Other SCT'!C29</f>
        <v>Empty</v>
      </c>
      <c r="SR25">
        <f>'Program Other SCT'!D29</f>
        <v>0</v>
      </c>
      <c r="SS25">
        <f>'Program Other SCT'!E29</f>
        <v>0</v>
      </c>
      <c r="ST25">
        <f>'Program Other SCT'!F29</f>
        <v>0</v>
      </c>
      <c r="SU25" t="str">
        <f>'Program Other SCT'!G29</f>
        <v/>
      </c>
      <c r="SV25">
        <f>'Program Other SCT'!H29</f>
        <v>0</v>
      </c>
      <c r="SW25">
        <f>'Program Other SCT'!I29</f>
        <v>0</v>
      </c>
      <c r="SX25">
        <f>'Program Other SCT'!J29</f>
        <v>0</v>
      </c>
      <c r="SY25">
        <f>'Program Other SCT'!K29</f>
        <v>0</v>
      </c>
      <c r="SZ25" t="str">
        <f>'Program Other SCT'!L29</f>
        <v/>
      </c>
      <c r="TA25">
        <f>'Program Other SCT'!M29</f>
        <v>0</v>
      </c>
      <c r="TB25">
        <f>'Program Other SCT'!N29</f>
        <v>0</v>
      </c>
      <c r="TC25">
        <f>'Program Other SCT'!O29</f>
        <v>0</v>
      </c>
      <c r="TD25">
        <f>'Program Other SCT'!P29</f>
        <v>0</v>
      </c>
      <c r="TE25" t="str">
        <f>'Program Other SCT'!Q29</f>
        <v/>
      </c>
      <c r="TF25">
        <f>'Program Other SCT'!R29</f>
        <v>0</v>
      </c>
      <c r="TG25">
        <f>'Program Other RIM'!B29</f>
        <v>23</v>
      </c>
      <c r="TH25" t="str">
        <f>'Program Other RIM'!C29</f>
        <v>Empty</v>
      </c>
      <c r="TI25">
        <f>'Program Other RIM'!D29</f>
        <v>0</v>
      </c>
      <c r="TJ25">
        <f>'Program Other RIM'!E29</f>
        <v>0</v>
      </c>
      <c r="TK25">
        <f>'Program Other RIM'!F29</f>
        <v>0</v>
      </c>
      <c r="TL25" t="str">
        <f>'Program Other RIM'!G29</f>
        <v/>
      </c>
      <c r="TM25">
        <f>'Program Other RIM'!H29</f>
        <v>0</v>
      </c>
      <c r="TN25">
        <f>'Program Other RIM'!I29</f>
        <v>0</v>
      </c>
      <c r="TO25">
        <f>'Program Other RIM'!J29</f>
        <v>0</v>
      </c>
      <c r="TP25">
        <f>'Program Other RIM'!K29</f>
        <v>0</v>
      </c>
      <c r="TQ25" t="str">
        <f>'Program Other RIM'!L29</f>
        <v/>
      </c>
      <c r="TR25">
        <f>'Program Other RIM'!M29</f>
        <v>0</v>
      </c>
      <c r="TS25">
        <f>'Program Other RIM'!N29</f>
        <v>0</v>
      </c>
      <c r="TT25">
        <f>'Program Other RIM'!O29</f>
        <v>0</v>
      </c>
      <c r="TU25">
        <f>'Program Other RIM'!P29</f>
        <v>0</v>
      </c>
      <c r="TV25" t="str">
        <f>'Program Other RIM'!Q29</f>
        <v/>
      </c>
      <c r="TW25">
        <f>'Program Other RIM'!R29</f>
        <v>0</v>
      </c>
    </row>
    <row r="26" spans="10:721">
      <c r="J26" s="1075"/>
      <c r="K26" s="1075"/>
      <c r="L26" s="1075"/>
      <c r="M26" s="1080"/>
      <c r="N26" s="1076"/>
      <c r="P26" s="1051">
        <f>'Program Descriptions'!B28</f>
        <v>24</v>
      </c>
      <c r="Q26" s="1051" t="str">
        <f>'Program Descriptions'!C28</f>
        <v>Empty</v>
      </c>
      <c r="R26" s="1051">
        <f>'Program Descriptions'!D28</f>
        <v>0</v>
      </c>
      <c r="S26" s="1051">
        <f>'Program Descriptions'!E28</f>
        <v>0</v>
      </c>
      <c r="T26" s="1051">
        <f>'Program Descriptions'!F28</f>
        <v>0</v>
      </c>
      <c r="U26" s="1051">
        <f>'Program Descriptions'!G28</f>
        <v>0</v>
      </c>
      <c r="V26" s="1051" t="str">
        <f>'Program Descriptions'!H28</f>
        <v>-</v>
      </c>
      <c r="W26" s="1051">
        <f>'Program Descriptions'!I28</f>
        <v>0</v>
      </c>
      <c r="X26" s="1051">
        <f>'Program Narrative'!B28</f>
        <v>24</v>
      </c>
      <c r="Y26" s="1051" t="str">
        <f>'Program Narrative'!C28</f>
        <v>Empty</v>
      </c>
      <c r="Z26" s="1051" t="str">
        <f>'Program Narrative'!D28</f>
        <v>X</v>
      </c>
      <c r="AA26" s="1051">
        <f>'Program Narrative'!E28</f>
        <v>0</v>
      </c>
      <c r="AB26" s="1051">
        <f>'Prior Years'!B28</f>
        <v>24</v>
      </c>
      <c r="AC26" s="1051" t="str">
        <f>'Prior Years'!C28</f>
        <v>Empty</v>
      </c>
      <c r="AD26" s="1051">
        <f>'Prior Years'!D28</f>
        <v>0</v>
      </c>
      <c r="AE26" s="1051">
        <f>'Prior Years'!E28</f>
        <v>0</v>
      </c>
      <c r="AF26" s="1051">
        <f>'Prior Years'!F28</f>
        <v>0</v>
      </c>
      <c r="AG26" s="1051">
        <f>'Prior Years'!G28</f>
        <v>0</v>
      </c>
      <c r="AH26" s="1051">
        <f>'Prior Years'!H28</f>
        <v>0</v>
      </c>
      <c r="AI26" s="1051">
        <f>'Prior Years'!B63</f>
        <v>24</v>
      </c>
      <c r="AJ26" s="1051" t="str">
        <f>'Prior Years'!C63</f>
        <v>Empty</v>
      </c>
      <c r="AK26" s="1051">
        <f>'Prior Years'!D63</f>
        <v>0</v>
      </c>
      <c r="AL26" s="1051">
        <f>'Prior Years'!E63</f>
        <v>0</v>
      </c>
      <c r="AM26" s="1051">
        <f>'Prior Years'!F63</f>
        <v>0</v>
      </c>
      <c r="AN26" s="1051">
        <f>'Prior Years'!G63</f>
        <v>0</v>
      </c>
      <c r="AO26" s="1051">
        <f>'Prior Years'!H63</f>
        <v>0</v>
      </c>
      <c r="AP26" s="1051">
        <f>'Prior Years'!I63</f>
        <v>0</v>
      </c>
      <c r="AQ26" s="1051">
        <f>'Prior Years'!J63</f>
        <v>0</v>
      </c>
      <c r="AR26" s="1051">
        <f>'Prior Years'!K63</f>
        <v>0</v>
      </c>
      <c r="AS26" s="1051">
        <f>'Prior Years'!L63</f>
        <v>0</v>
      </c>
      <c r="AT26" s="1051">
        <f>'Prior Years'!M63</f>
        <v>0</v>
      </c>
      <c r="AU26" s="1051">
        <f>'Prior Years'!N63</f>
        <v>0</v>
      </c>
      <c r="AV26" s="1051">
        <f>'Prior Years'!O63</f>
        <v>0</v>
      </c>
      <c r="AW26" s="1051">
        <f>'Prior Years'!B98</f>
        <v>24</v>
      </c>
      <c r="AX26" s="1051" t="str">
        <f>'Prior Years'!C98</f>
        <v>Empty</v>
      </c>
      <c r="AY26" s="1051">
        <f>'Prior Years'!D98</f>
        <v>0</v>
      </c>
      <c r="AZ26" s="1051">
        <f>'Prior Years'!E98</f>
        <v>0</v>
      </c>
      <c r="BA26" s="1051">
        <f>'Prior Years'!F98</f>
        <v>0</v>
      </c>
      <c r="BB26" s="1051">
        <f>'Prior Years'!G98</f>
        <v>0</v>
      </c>
      <c r="BC26" s="1051">
        <f>'Prior Years'!H98</f>
        <v>0</v>
      </c>
      <c r="BD26" s="1051">
        <f>'Prior Years'!I98</f>
        <v>0</v>
      </c>
      <c r="BE26" s="1051">
        <f>'Prior Years'!J98</f>
        <v>0</v>
      </c>
      <c r="BF26" s="1051">
        <f>'Prior Years'!K98</f>
        <v>0</v>
      </c>
      <c r="BG26" s="1051">
        <f>'Prior Years'!L98</f>
        <v>0</v>
      </c>
      <c r="BH26" s="1051">
        <f>'Prior Years'!M98</f>
        <v>0</v>
      </c>
      <c r="BI26" s="1051">
        <f>'Prior Years'!N98</f>
        <v>0</v>
      </c>
      <c r="BJ26" s="1051">
        <f>'Prior Years'!O98</f>
        <v>0</v>
      </c>
      <c r="BK26" s="1051">
        <f>'Prior Years'!B133</f>
        <v>24</v>
      </c>
      <c r="BL26" s="1051" t="str">
        <f>'Prior Years'!C133</f>
        <v>Empty</v>
      </c>
      <c r="BM26" s="1051">
        <f>'Prior Years'!D133</f>
        <v>0</v>
      </c>
      <c r="BN26" s="1051">
        <f>'Prior Years'!E133</f>
        <v>0</v>
      </c>
      <c r="BO26" s="1051">
        <f>'Prior Years'!F133</f>
        <v>0</v>
      </c>
      <c r="BP26" s="1051">
        <f>'Prior Years'!G133</f>
        <v>0</v>
      </c>
      <c r="BQ26" s="1051">
        <f>'Prior Years'!H133</f>
        <v>0</v>
      </c>
      <c r="BR26" s="1051">
        <f>'Prior Years'!I133</f>
        <v>0</v>
      </c>
      <c r="BS26" s="1051">
        <f>'Prior Years'!J133</f>
        <v>0</v>
      </c>
      <c r="BT26" s="1051">
        <f>'Prior Years'!K133</f>
        <v>0</v>
      </c>
      <c r="BU26" s="1051">
        <f>'Prior Years'!L133</f>
        <v>0</v>
      </c>
      <c r="BV26" s="1051">
        <f>'Prior Years'!M133</f>
        <v>0</v>
      </c>
      <c r="BW26" s="1051">
        <f>'Prior Years'!N133</f>
        <v>0</v>
      </c>
      <c r="BX26" s="1051">
        <f>'Prior Years'!O133</f>
        <v>0</v>
      </c>
      <c r="BY26" s="1051"/>
      <c r="BZ26" s="1051"/>
      <c r="CA26" s="1051"/>
      <c r="CB26" s="1051"/>
      <c r="CC26" s="1051"/>
      <c r="CD26" s="1051"/>
      <c r="CE26" s="1051"/>
      <c r="CF26" s="1051"/>
      <c r="CG26" s="1051"/>
      <c r="CH26" s="1051"/>
      <c r="CI26" s="1051"/>
      <c r="CJ26" s="1051"/>
      <c r="CK26" s="1051"/>
      <c r="CL26" s="1051"/>
      <c r="CM26" s="1051"/>
      <c r="CN26" s="1051"/>
      <c r="CO26" s="1051"/>
      <c r="CP26" s="1051"/>
      <c r="CQ26" s="1051"/>
      <c r="CR26">
        <f>Budgets!B29</f>
        <v>24</v>
      </c>
      <c r="CS26" t="str">
        <f>Budgets!C29</f>
        <v>Empty</v>
      </c>
      <c r="CT26">
        <f>Budgets!D29</f>
        <v>0</v>
      </c>
      <c r="CU26">
        <f>Budgets!E29</f>
        <v>0</v>
      </c>
      <c r="CV26">
        <f>Budgets!F29</f>
        <v>0</v>
      </c>
      <c r="CW26">
        <f>Budgets!G29</f>
        <v>0</v>
      </c>
      <c r="CX26">
        <f>Budgets!H29</f>
        <v>0</v>
      </c>
      <c r="CY26">
        <f>Budgets!I29</f>
        <v>0</v>
      </c>
      <c r="CZ26">
        <f>Budgets!J29</f>
        <v>0</v>
      </c>
      <c r="DA26">
        <f>Budgets!K29</f>
        <v>0</v>
      </c>
      <c r="DB26">
        <f>Budgets!L29</f>
        <v>0</v>
      </c>
      <c r="DC26">
        <f>Budgets!M29</f>
        <v>0</v>
      </c>
      <c r="DD26">
        <f>Budgets!N29</f>
        <v>0</v>
      </c>
      <c r="DE26">
        <f>Budgets!O29</f>
        <v>0</v>
      </c>
      <c r="DF26">
        <f>Budgets!P29</f>
        <v>0</v>
      </c>
      <c r="DG26">
        <f>Budgets!Q29</f>
        <v>0</v>
      </c>
      <c r="DH26">
        <f>Budgets!R29</f>
        <v>0</v>
      </c>
      <c r="DI26">
        <f>Budgets!S29</f>
        <v>0</v>
      </c>
      <c r="DJ26">
        <f>'Rec1'!C27</f>
        <v>24</v>
      </c>
      <c r="DK26" t="str">
        <f>'Rec1'!D27</f>
        <v>Empty</v>
      </c>
      <c r="DL26">
        <f>'Rec1'!E27</f>
        <v>0</v>
      </c>
      <c r="DM26">
        <f>'Rec1'!F27</f>
        <v>0</v>
      </c>
      <c r="DN26">
        <f>'Rec1'!G27</f>
        <v>0</v>
      </c>
      <c r="DO26" t="str">
        <f>'Rec1'!H27</f>
        <v>-</v>
      </c>
      <c r="DP26">
        <f>'Rec1'!I27</f>
        <v>0</v>
      </c>
      <c r="DQ26">
        <f>'Planned Savings'!B31</f>
        <v>24</v>
      </c>
      <c r="DR26" t="str">
        <f>'Planned Savings'!C31</f>
        <v>Empty</v>
      </c>
      <c r="DS26">
        <f>'Planned Savings'!D31</f>
        <v>0</v>
      </c>
      <c r="DT26">
        <f>'Planned Savings'!E31</f>
        <v>0</v>
      </c>
      <c r="DU26">
        <f>'Planned Savings'!F31</f>
        <v>0</v>
      </c>
      <c r="DV26">
        <f>'Planned Savings'!H31</f>
        <v>0</v>
      </c>
      <c r="DW26">
        <f>'Planned Savings'!I31</f>
        <v>0</v>
      </c>
      <c r="DX26">
        <f>'Planned Savings'!J31</f>
        <v>0</v>
      </c>
      <c r="DY26" t="str">
        <f>'Planned Savings'!L31</f>
        <v/>
      </c>
      <c r="DZ26">
        <f>'Planned Savings'!N31</f>
        <v>0</v>
      </c>
      <c r="EA26" t="str">
        <f>'Planned Savings'!O31</f>
        <v/>
      </c>
      <c r="EB26" t="str">
        <f>'Planned Savings'!P31</f>
        <v/>
      </c>
      <c r="EC26">
        <f>'Planned Savings'!R31</f>
        <v>0</v>
      </c>
      <c r="ED26">
        <f>'Planned Savings'!T31</f>
        <v>0</v>
      </c>
      <c r="EE26">
        <f>'Planned Savings'!U31</f>
        <v>0</v>
      </c>
      <c r="EF26">
        <f>'Planned Savings'!V31</f>
        <v>0</v>
      </c>
      <c r="EG26">
        <f>'Planned Savings - No IE'!B31</f>
        <v>24</v>
      </c>
      <c r="EH26" t="str">
        <f>'Planned Savings - No IE'!C31</f>
        <v>Empty</v>
      </c>
      <c r="EI26">
        <f>'Planned Savings - No IE'!D31</f>
        <v>0</v>
      </c>
      <c r="EJ26">
        <f>'Planned Savings - No IE'!E31</f>
        <v>0</v>
      </c>
      <c r="EK26">
        <f>'Planned Savings - No IE'!F31</f>
        <v>0</v>
      </c>
      <c r="EL26" t="str">
        <f>'Planned Savings - No IE'!H31</f>
        <v/>
      </c>
      <c r="EM26">
        <f>'Planned Savings - No IE'!J31</f>
        <v>0</v>
      </c>
      <c r="EN26">
        <f>'Planned Savings - No IE'!K31</f>
        <v>0</v>
      </c>
      <c r="EO26">
        <f>'Planned Savings - No IE'!L31</f>
        <v>0</v>
      </c>
      <c r="EP26">
        <f>'Planned Savings - No IE'!N31</f>
        <v>0</v>
      </c>
      <c r="EQ26">
        <f>'Planned Savings - No IE'!P31</f>
        <v>0</v>
      </c>
      <c r="ER26">
        <f>'Planned Savings - No IE'!Q31</f>
        <v>0</v>
      </c>
      <c r="ES26">
        <f>'Planned Savings - No IE'!R31</f>
        <v>0</v>
      </c>
      <c r="ET26">
        <f>'Planned Savings - No NTG'!B31</f>
        <v>24</v>
      </c>
      <c r="EU26" t="str">
        <f>'Planned Savings - No NTG'!C31</f>
        <v>Empty</v>
      </c>
      <c r="EV26">
        <f>'Planned Savings - No NTG'!D31</f>
        <v>0</v>
      </c>
      <c r="EW26">
        <f>'Planned Savings - No NTG'!E31</f>
        <v>0</v>
      </c>
      <c r="EX26">
        <f>'Planned Savings - No NTG'!F31</f>
        <v>0</v>
      </c>
      <c r="EY26">
        <f>'Planned Savings - No NTG'!H31</f>
        <v>0</v>
      </c>
      <c r="EZ26">
        <f>'Planned Savings - No NTG'!I31</f>
        <v>0</v>
      </c>
      <c r="FA26">
        <f>'Planned Savings - No NTG'!J31</f>
        <v>0</v>
      </c>
      <c r="FB26">
        <f>'Planned Savings - No NTG'!L31</f>
        <v>0</v>
      </c>
      <c r="FC26">
        <f>'Planned Savings - No NTG'!N31</f>
        <v>0</v>
      </c>
      <c r="FD26">
        <f>'Planned Savings - No NTG'!O31</f>
        <v>0</v>
      </c>
      <c r="FE26">
        <f>'Planned Savings - No NTG'!P31</f>
        <v>0</v>
      </c>
      <c r="FF26">
        <f>'Planned Savings - No IE No NTG'!B31</f>
        <v>24</v>
      </c>
      <c r="FG26" t="str">
        <f>'Planned Savings - No IE No NTG'!C31</f>
        <v>Empty</v>
      </c>
      <c r="FH26">
        <f>'Planned Savings - No IE No NTG'!D31</f>
        <v>0</v>
      </c>
      <c r="FI26">
        <f>'Planned Savings - No IE No NTG'!E31</f>
        <v>0</v>
      </c>
      <c r="FJ26">
        <f>'Planned Savings - No IE No NTG'!F31</f>
        <v>0</v>
      </c>
      <c r="FK26">
        <f>'Planned Savings - No IE No NTG'!H31</f>
        <v>0</v>
      </c>
      <c r="FL26">
        <f>'Planned Savings - No IE No NTG'!J31</f>
        <v>0</v>
      </c>
      <c r="FM26">
        <f>'Planned Savings - No IE No NTG'!K31</f>
        <v>0</v>
      </c>
      <c r="FN26">
        <f>'Planned Savings - No IE No NTG'!L31</f>
        <v>0</v>
      </c>
      <c r="FO26">
        <f>'Rec2'!D29</f>
        <v>24</v>
      </c>
      <c r="FP26" t="str">
        <f>'Rec2'!E29</f>
        <v>Empty</v>
      </c>
      <c r="FQ26">
        <f>'Rec2'!F29</f>
        <v>0</v>
      </c>
      <c r="FR26">
        <f>'Rec2'!G29</f>
        <v>0</v>
      </c>
      <c r="FS26">
        <f>'Rec2'!H29</f>
        <v>0</v>
      </c>
      <c r="FT26" t="str">
        <f>'Rec2'!I29</f>
        <v>-</v>
      </c>
      <c r="FU26">
        <f>'Rec2'!J29</f>
        <v>0</v>
      </c>
      <c r="FV26">
        <f>'Rec2'!K29</f>
        <v>0</v>
      </c>
      <c r="FW26">
        <f>'Rec2'!L29</f>
        <v>0</v>
      </c>
      <c r="FX26" t="str">
        <f>'Rec2'!M29</f>
        <v>-</v>
      </c>
      <c r="FY26">
        <f>'Rec2'!N29</f>
        <v>0</v>
      </c>
      <c r="FZ26">
        <f>'Rec2'!O29</f>
        <v>0</v>
      </c>
      <c r="GA26">
        <f>'Rec2'!P29</f>
        <v>0</v>
      </c>
      <c r="GB26" t="str">
        <f>'Rec2'!Q29</f>
        <v>-</v>
      </c>
      <c r="GC26">
        <f>'Rec2'!R29</f>
        <v>0</v>
      </c>
      <c r="GD26">
        <f>'Rec2'!S29</f>
        <v>0</v>
      </c>
      <c r="GE26">
        <f>'Rec2'!T29</f>
        <v>0</v>
      </c>
      <c r="GF26" t="str">
        <f>'Rec2'!U29</f>
        <v>-</v>
      </c>
      <c r="GG26">
        <f>'Rec2'!V29</f>
        <v>0</v>
      </c>
      <c r="GI26">
        <f>'Planned NTG'!B29</f>
        <v>24</v>
      </c>
      <c r="GJ26" t="str">
        <f>'Planned NTG'!C29</f>
        <v>Empty</v>
      </c>
      <c r="GK26">
        <f>'Planned NTG'!D29</f>
        <v>0</v>
      </c>
      <c r="GL26">
        <f>'Planned NTG'!F29</f>
        <v>0</v>
      </c>
      <c r="GM26" t="str">
        <f>'Planned NTG'!H29</f>
        <v/>
      </c>
      <c r="GN26">
        <f>'Planned NTG'!J29</f>
        <v>0</v>
      </c>
      <c r="GO26">
        <f>'Planned NTG'!K29</f>
        <v>0</v>
      </c>
      <c r="GQ26">
        <f>'Actual Expenses'!B28</f>
        <v>0</v>
      </c>
      <c r="GR26" t="str">
        <f>'Actual Expenses'!C28</f>
        <v>Implementer</v>
      </c>
      <c r="GS26">
        <f>'Actual Expenses'!D28</f>
        <v>0</v>
      </c>
      <c r="GT26">
        <f>'Actual Expenses'!E28</f>
        <v>0</v>
      </c>
      <c r="GU26">
        <f>'Actual Expenses'!F28</f>
        <v>0</v>
      </c>
      <c r="GV26">
        <f>'Actual Expenses'!G28</f>
        <v>0</v>
      </c>
      <c r="GW26">
        <f>'Actual Expenses'!H28</f>
        <v>0</v>
      </c>
      <c r="GX26">
        <f>'Actual Expenses'!I28</f>
        <v>0</v>
      </c>
      <c r="GY26">
        <f>'Actual Expenses'!J28</f>
        <v>0</v>
      </c>
      <c r="GZ26">
        <f>'Actual Expenses'!K28</f>
        <v>0</v>
      </c>
      <c r="HA26">
        <f>'Actual Expenses'!L28</f>
        <v>0</v>
      </c>
      <c r="HB26">
        <f>'Actual Expenses'!M28</f>
        <v>0</v>
      </c>
      <c r="HC26">
        <f>'Actual Expenses'!N28</f>
        <v>0</v>
      </c>
      <c r="HD26">
        <f>'Actual Expenses'!O28</f>
        <v>0</v>
      </c>
      <c r="HE26">
        <f>'Actual Expenses'!P28</f>
        <v>0</v>
      </c>
      <c r="HF26">
        <f>'Actual Expenses'!Q28</f>
        <v>0</v>
      </c>
      <c r="HG26">
        <f>'Actual Expenses'!R28</f>
        <v>0</v>
      </c>
      <c r="HH26">
        <f>'Actual Expenses'!S28</f>
        <v>0</v>
      </c>
      <c r="HI26">
        <f>'Actual Expenses'!T28</f>
        <v>0</v>
      </c>
      <c r="HJ26">
        <f>'Actual Expenses'!U28</f>
        <v>0</v>
      </c>
      <c r="HK26">
        <f>'Actual Expenses'!V28</f>
        <v>0</v>
      </c>
      <c r="HL26">
        <f>'Actual Expenses'!W28</f>
        <v>0</v>
      </c>
      <c r="HM26">
        <f>'Actual Expenses'!X28</f>
        <v>0</v>
      </c>
      <c r="HN26">
        <f>'Rec3'!C27</f>
        <v>24</v>
      </c>
      <c r="HO26" t="str">
        <f>'Rec3'!D27</f>
        <v>Empty</v>
      </c>
      <c r="HP26">
        <f ca="1">'Rec3'!E27</f>
        <v>0</v>
      </c>
      <c r="HQ26">
        <f>'Rec3'!F27</f>
        <v>0</v>
      </c>
      <c r="HR26">
        <f ca="1">'Rec3'!G27</f>
        <v>0</v>
      </c>
      <c r="HS26">
        <f>'Rec3'!H27</f>
        <v>0</v>
      </c>
      <c r="HT26">
        <f>'Claimed Savings'!B31</f>
        <v>24</v>
      </c>
      <c r="HU26" t="str">
        <f>'Claimed Savings'!C31</f>
        <v>Empty</v>
      </c>
      <c r="HV26">
        <f>'Claimed Savings'!D31</f>
        <v>0</v>
      </c>
      <c r="HW26">
        <f>'Claimed Savings'!E31</f>
        <v>0</v>
      </c>
      <c r="HX26">
        <f>'Claimed Savings'!F31</f>
        <v>0</v>
      </c>
      <c r="HY26">
        <f>'Claimed Savings'!H31</f>
        <v>0</v>
      </c>
      <c r="HZ26">
        <f>'Claimed Savings'!I31</f>
        <v>0</v>
      </c>
      <c r="IA26">
        <f>'Claimed Savings'!J31</f>
        <v>0</v>
      </c>
      <c r="IB26">
        <f>'Claimed Savings'!L31</f>
        <v>0</v>
      </c>
      <c r="IC26">
        <f>'Claimed Savings'!N31</f>
        <v>0</v>
      </c>
      <c r="ID26" t="str">
        <f>'Claimed Savings'!O31</f>
        <v/>
      </c>
      <c r="IE26" t="str">
        <f>'Claimed Savings'!P31</f>
        <v/>
      </c>
      <c r="IF26">
        <f>'Claimed Savings'!R31</f>
        <v>0</v>
      </c>
      <c r="IG26">
        <f>'Claimed Savings'!T31</f>
        <v>0</v>
      </c>
      <c r="IH26">
        <f>'Claimed Savings'!U31</f>
        <v>0</v>
      </c>
      <c r="II26">
        <f>'Claimed Savings'!V31</f>
        <v>0</v>
      </c>
      <c r="IJ26">
        <f>'Claimed Savings - No IE'!B31</f>
        <v>24</v>
      </c>
      <c r="IK26" t="str">
        <f>'Claimed Savings - No IE'!C31</f>
        <v>Empty</v>
      </c>
      <c r="IL26">
        <f>'Claimed Savings - No IE'!D31</f>
        <v>0</v>
      </c>
      <c r="IM26">
        <f>'Claimed Savings - No IE'!E31</f>
        <v>0</v>
      </c>
      <c r="IN26">
        <f>'Claimed Savings - No IE'!F31</f>
        <v>0</v>
      </c>
      <c r="IO26">
        <f>'Claimed Savings - No IE'!H31</f>
        <v>0</v>
      </c>
      <c r="IP26">
        <f>'Claimed Savings - No IE'!J31</f>
        <v>0</v>
      </c>
      <c r="IQ26">
        <f>'Claimed Savings - No IE'!K31</f>
        <v>0</v>
      </c>
      <c r="IR26">
        <f>'Claimed Savings - No IE'!L31</f>
        <v>0</v>
      </c>
      <c r="IS26">
        <f>'Claimed Savings - No IE'!N31</f>
        <v>0</v>
      </c>
      <c r="IT26">
        <f>'Claimed Savings - No IE'!P31</f>
        <v>0</v>
      </c>
      <c r="IU26">
        <f>'Claimed Savings - No IE'!Q31</f>
        <v>0</v>
      </c>
      <c r="IV26">
        <f>'Claimed Savings - No IE'!R31</f>
        <v>0</v>
      </c>
      <c r="IW26">
        <f>'Claimed Savings - No NTG'!B31</f>
        <v>24</v>
      </c>
      <c r="IX26" t="str">
        <f>'Claimed Savings - No NTG'!C31</f>
        <v>Empty</v>
      </c>
      <c r="IY26">
        <f>'Claimed Savings - No NTG'!D31</f>
        <v>0</v>
      </c>
      <c r="IZ26">
        <f>'Claimed Savings - No NTG'!E31</f>
        <v>0</v>
      </c>
      <c r="JA26">
        <f>'Claimed Savings - No NTG'!F31</f>
        <v>0</v>
      </c>
      <c r="JB26">
        <f>'Claimed Savings - No NTG'!H31</f>
        <v>0</v>
      </c>
      <c r="JC26">
        <f>'Claimed Savings - No NTG'!I31</f>
        <v>0</v>
      </c>
      <c r="JD26">
        <f>'Claimed Savings - No NTG'!J31</f>
        <v>0</v>
      </c>
      <c r="JE26">
        <f>'Claimed Savings - No NTG'!L31</f>
        <v>0</v>
      </c>
      <c r="JF26">
        <f>'Claimed Savings - No NTG'!N31</f>
        <v>0</v>
      </c>
      <c r="JG26">
        <f>'Claimed Savings - No NTG'!O31</f>
        <v>0</v>
      </c>
      <c r="JH26">
        <f>'Claimed Savings - No NTG'!P31</f>
        <v>0</v>
      </c>
      <c r="JI26">
        <f>'Claimed Savings - No IE No NTG'!B31</f>
        <v>24</v>
      </c>
      <c r="JJ26" t="str">
        <f>'Claimed Savings - No IE No NTG'!C31</f>
        <v>Empty</v>
      </c>
      <c r="JK26">
        <f>'Claimed Savings - No IE No NTG'!D31</f>
        <v>15</v>
      </c>
      <c r="JL26">
        <f>'Claimed Savings - No IE No NTG'!E31</f>
        <v>0</v>
      </c>
      <c r="JM26">
        <f>'Claimed Savings - No IE No NTG'!F31</f>
        <v>0</v>
      </c>
      <c r="JN26">
        <f>'Claimed Savings - No IE No NTG'!H31</f>
        <v>0</v>
      </c>
      <c r="JO26">
        <f>'Claimed Savings - No IE No NTG'!J31</f>
        <v>0</v>
      </c>
      <c r="JP26">
        <f>'Claimed Savings - No IE No NTG'!K31</f>
        <v>0</v>
      </c>
      <c r="JQ26">
        <f>'Claimed Savings - No IE No NTG'!L31</f>
        <v>0</v>
      </c>
      <c r="JS26">
        <f>'Claimed NTG'!C29</f>
        <v>24</v>
      </c>
      <c r="JT26" t="str">
        <f>'Claimed NTG'!D29</f>
        <v>Empty</v>
      </c>
      <c r="JU26">
        <f>'Claimed NTG'!E29</f>
        <v>0</v>
      </c>
      <c r="JV26">
        <f>'Claimed NTG'!G29</f>
        <v>0</v>
      </c>
      <c r="JW26" t="str">
        <f>'Claimed NTG'!I29</f>
        <v/>
      </c>
      <c r="JX26">
        <f>'Claimed NTG'!K29</f>
        <v>0</v>
      </c>
      <c r="JY26">
        <f>'Claimed NTG'!L29</f>
        <v>0</v>
      </c>
      <c r="JZ26">
        <f>'Claimed NTG'!M29</f>
        <v>0</v>
      </c>
      <c r="KC26">
        <f>'Evaluated Savings'!B31</f>
        <v>24</v>
      </c>
      <c r="KD26" t="str">
        <f>'Evaluated Savings'!C31</f>
        <v>Empty</v>
      </c>
      <c r="KE26">
        <f>'Evaluated Savings'!D31</f>
        <v>0</v>
      </c>
      <c r="KF26">
        <f>'Evaluated Savings'!E31</f>
        <v>0</v>
      </c>
      <c r="KG26">
        <f>'Evaluated Savings'!F31</f>
        <v>0</v>
      </c>
      <c r="KH26">
        <f>'Evaluated Savings'!H31</f>
        <v>0</v>
      </c>
      <c r="KI26">
        <f>'Evaluated Savings'!I31</f>
        <v>0</v>
      </c>
      <c r="KJ26">
        <f>'Evaluated Savings'!J31</f>
        <v>0</v>
      </c>
      <c r="KK26" t="str">
        <f>'Evaluated Savings'!L31</f>
        <v/>
      </c>
      <c r="KL26">
        <f>'Evaluated Savings'!N31</f>
        <v>0</v>
      </c>
      <c r="KM26" t="str">
        <f>'Evaluated Savings'!O31</f>
        <v/>
      </c>
      <c r="KN26" t="str">
        <f>'Evaluated Savings'!P31</f>
        <v/>
      </c>
      <c r="KO26">
        <f>'Evaluated Savings'!R31</f>
        <v>0</v>
      </c>
      <c r="KP26">
        <f>'Evaluated Savings'!T31</f>
        <v>0</v>
      </c>
      <c r="KQ26">
        <f>'Evaluated Savings'!U31</f>
        <v>0</v>
      </c>
      <c r="KR26">
        <f>'Evaluated Savings'!V31</f>
        <v>0</v>
      </c>
      <c r="KT26">
        <f>'Evaluated Savings - No IE'!B31</f>
        <v>24</v>
      </c>
      <c r="KU26" t="str">
        <f>'Evaluated Savings - No IE'!C31</f>
        <v>Empty</v>
      </c>
      <c r="KV26">
        <f>'Evaluated Savings - No IE'!D31</f>
        <v>0</v>
      </c>
      <c r="KW26">
        <f>'Evaluated Savings - No IE'!E31</f>
        <v>0</v>
      </c>
      <c r="KX26">
        <f>'Evaluated Savings - No IE'!F31</f>
        <v>0</v>
      </c>
      <c r="KY26" t="str">
        <f>'Evaluated Savings - No IE'!H31</f>
        <v/>
      </c>
      <c r="KZ26">
        <f>'Evaluated Savings - No IE'!J31</f>
        <v>0</v>
      </c>
      <c r="LA26">
        <f>'Evaluated Savings - No IE'!K31</f>
        <v>0</v>
      </c>
      <c r="LB26">
        <f>'Evaluated Savings - No IE'!L31</f>
        <v>0</v>
      </c>
      <c r="LC26">
        <f>'Evaluated Savings - No IE'!N31</f>
        <v>0</v>
      </c>
      <c r="LD26">
        <f>'Evaluated Savings - No IE'!P31</f>
        <v>0</v>
      </c>
      <c r="LE26">
        <f>'Evaluated Savings - No IE'!Q31</f>
        <v>0</v>
      </c>
      <c r="LF26">
        <f>'Evaluated Savings - No IE'!R31</f>
        <v>0</v>
      </c>
      <c r="LH26">
        <f>'Evaluated Savings - No NTG'!B30</f>
        <v>24</v>
      </c>
      <c r="LI26" t="str">
        <f>'Evaluated Savings - No NTG'!C30</f>
        <v>Empty</v>
      </c>
      <c r="LJ26">
        <f>'Evaluated Savings - No NTG'!D30</f>
        <v>0</v>
      </c>
      <c r="LK26">
        <f>'Evaluated Savings - No NTG'!E30</f>
        <v>0</v>
      </c>
      <c r="LL26">
        <f>'Evaluated Savings - No NTG'!F30</f>
        <v>0</v>
      </c>
      <c r="LM26">
        <f>'Evaluated Savings - No NTG'!H30</f>
        <v>0</v>
      </c>
      <c r="LN26">
        <f>'Evaluated Savings - No NTG'!I30</f>
        <v>0</v>
      </c>
      <c r="LO26">
        <f>'Evaluated Savings - No NTG'!J30</f>
        <v>0</v>
      </c>
      <c r="LP26">
        <f>'Evaluated Savings - No NTG'!L30</f>
        <v>0</v>
      </c>
      <c r="LQ26">
        <f>'Evaluated Savings - No NTG'!N30</f>
        <v>0</v>
      </c>
      <c r="LR26">
        <f>'Evaluated Savings - No NTG'!O30</f>
        <v>0</v>
      </c>
      <c r="LS26">
        <f>'Evaluated Savings - No NTG'!P30</f>
        <v>0</v>
      </c>
      <c r="LU26">
        <f>'Evaluated Savings No IE No NTG'!B31</f>
        <v>24</v>
      </c>
      <c r="LV26" t="str">
        <f>'Evaluated Savings No IE No NTG'!C31</f>
        <v>Empty</v>
      </c>
      <c r="LW26">
        <f>'Evaluated Savings No IE No NTG'!D31</f>
        <v>0</v>
      </c>
      <c r="LX26">
        <f>'Evaluated Savings No IE No NTG'!E31</f>
        <v>0</v>
      </c>
      <c r="LY26">
        <f>'Evaluated Savings No IE No NTG'!F31</f>
        <v>0</v>
      </c>
      <c r="LZ26">
        <f>'Evaluated Savings No IE No NTG'!H31</f>
        <v>0</v>
      </c>
      <c r="MA26">
        <f>'Evaluated Savings No IE No NTG'!J31</f>
        <v>0</v>
      </c>
      <c r="MB26">
        <f>'Evaluated Savings No IE No NTG'!K31</f>
        <v>0</v>
      </c>
      <c r="MC26">
        <f>'Evaluated Savings No IE No NTG'!L31</f>
        <v>0</v>
      </c>
      <c r="MF26">
        <f>'Evaluated NTG'!B29</f>
        <v>24</v>
      </c>
      <c r="MG26" t="str">
        <f>'Evaluated NTG'!C29</f>
        <v>Empty</v>
      </c>
      <c r="MH26">
        <f>'Evaluated NTG'!E29</f>
        <v>0</v>
      </c>
      <c r="MI26">
        <f>'Evaluated NTG'!G29</f>
        <v>0</v>
      </c>
      <c r="MJ26" t="str">
        <f>'Evaluated NTG'!I29</f>
        <v/>
      </c>
      <c r="MK26">
        <f>'Evaluated NTG'!K29</f>
        <v>0</v>
      </c>
      <c r="ML26">
        <f>'Evaluated NTG'!L29</f>
        <v>0</v>
      </c>
      <c r="MM26">
        <f>'Evaluated NTG'!M29</f>
        <v>0</v>
      </c>
      <c r="MP26">
        <f>'Program All'!B30</f>
        <v>24</v>
      </c>
      <c r="MQ26" t="str">
        <f>'Program All'!C30</f>
        <v>Empty</v>
      </c>
      <c r="MR26">
        <f>'Program All'!D30</f>
        <v>0</v>
      </c>
      <c r="MS26">
        <f>'Program All'!E30</f>
        <v>0</v>
      </c>
      <c r="MT26">
        <f>'Program All'!F30</f>
        <v>0</v>
      </c>
      <c r="MU26" t="str">
        <f>'Program All'!G30</f>
        <v/>
      </c>
      <c r="MV26">
        <f>'Program All'!H30</f>
        <v>0</v>
      </c>
      <c r="MW26">
        <f>'Program All'!I30</f>
        <v>0</v>
      </c>
      <c r="MX26">
        <f>'Program All'!J30</f>
        <v>0</v>
      </c>
      <c r="MY26">
        <f>'Program All'!K30</f>
        <v>0</v>
      </c>
      <c r="MZ26" t="str">
        <f>'Program All'!L30</f>
        <v/>
      </c>
      <c r="NA26">
        <f>'Program All'!M30</f>
        <v>0</v>
      </c>
      <c r="NB26">
        <f>'Program All'!N30</f>
        <v>0</v>
      </c>
      <c r="NC26">
        <f>'Program All'!O30</f>
        <v>0</v>
      </c>
      <c r="ND26">
        <f>'Program All'!P30</f>
        <v>0</v>
      </c>
      <c r="NE26" t="str">
        <f>'Program All'!Q30</f>
        <v/>
      </c>
      <c r="NF26">
        <f>'Program All'!R30</f>
        <v>0</v>
      </c>
      <c r="NG26">
        <f>'Program All'!S30</f>
        <v>0</v>
      </c>
      <c r="NH26">
        <f>'Program All'!T30</f>
        <v>0</v>
      </c>
      <c r="NI26">
        <f>'Program All'!U30</f>
        <v>0</v>
      </c>
      <c r="NJ26" t="str">
        <f>'Program All'!V30</f>
        <v/>
      </c>
      <c r="NK26">
        <f>'Program All'!W30</f>
        <v>0</v>
      </c>
      <c r="NL26">
        <f>'Program TRC'!B30</f>
        <v>24</v>
      </c>
      <c r="NM26" t="str">
        <f>'Program TRC'!C30</f>
        <v>Empty</v>
      </c>
      <c r="NN26">
        <f>'Program TRC'!D30</f>
        <v>0</v>
      </c>
      <c r="NO26">
        <f>'Program TRC'!E30</f>
        <v>0</v>
      </c>
      <c r="NP26">
        <f>'Program TRC'!F30</f>
        <v>0</v>
      </c>
      <c r="NQ26" t="str">
        <f>'Program TRC'!G30</f>
        <v/>
      </c>
      <c r="NR26">
        <f>'Program TRC'!H30</f>
        <v>0</v>
      </c>
      <c r="NS26">
        <f>'Program PAC'!B30</f>
        <v>24</v>
      </c>
      <c r="NT26" t="str">
        <f>'Program PAC'!C30</f>
        <v>Empty</v>
      </c>
      <c r="NU26">
        <f>'Program PAC'!D30</f>
        <v>0</v>
      </c>
      <c r="NV26">
        <f>'Program PAC'!E30</f>
        <v>0</v>
      </c>
      <c r="NW26">
        <f>'Program PAC'!F30</f>
        <v>0</v>
      </c>
      <c r="NX26" t="str">
        <f>'Program PAC'!G30</f>
        <v/>
      </c>
      <c r="NY26">
        <f>'Program PAC'!H30</f>
        <v>0</v>
      </c>
      <c r="NZ26">
        <f>'Program SCT'!B30</f>
        <v>24</v>
      </c>
      <c r="OA26" t="str">
        <f>'Program SCT'!C30</f>
        <v>Empty</v>
      </c>
      <c r="OB26">
        <f>'Program SCT'!D30</f>
        <v>0</v>
      </c>
      <c r="OC26">
        <f>'Program SCT'!E30</f>
        <v>0</v>
      </c>
      <c r="OD26">
        <f>'Program SCT'!F30</f>
        <v>0</v>
      </c>
      <c r="OE26" t="str">
        <f>'Program SCT'!G30</f>
        <v/>
      </c>
      <c r="OF26">
        <f>'Program SCT'!H30</f>
        <v>0</v>
      </c>
      <c r="OG26">
        <f>'Program RIM'!B30</f>
        <v>24</v>
      </c>
      <c r="OH26" t="str">
        <f>'Program RIM'!C30</f>
        <v>Empty</v>
      </c>
      <c r="OI26">
        <f>'Program RIM'!D30</f>
        <v>0</v>
      </c>
      <c r="OJ26">
        <f>'Program RIM'!E30</f>
        <v>0</v>
      </c>
      <c r="OK26">
        <f>'Program RIM'!F30</f>
        <v>0</v>
      </c>
      <c r="OL26" t="str">
        <f>'Program RIM'!G30</f>
        <v/>
      </c>
      <c r="OM26">
        <f>'Program RIM'!H30</f>
        <v>0</v>
      </c>
      <c r="ON26">
        <f>'Program TRC PAC'!B30</f>
        <v>24</v>
      </c>
      <c r="OO26" t="str">
        <f>'Program TRC PAC'!C30</f>
        <v>Empty</v>
      </c>
      <c r="OP26">
        <f>'Program TRC PAC'!D30</f>
        <v>0</v>
      </c>
      <c r="OQ26">
        <f>'Program TRC PAC'!E30</f>
        <v>0</v>
      </c>
      <c r="OR26">
        <f>'Program TRC PAC'!F30</f>
        <v>0</v>
      </c>
      <c r="OS26" t="str">
        <f>'Program TRC PAC'!G30</f>
        <v/>
      </c>
      <c r="OT26">
        <f>'Program TRC PAC'!H30</f>
        <v>0</v>
      </c>
      <c r="OU26">
        <f>'Program TRC PAC'!I30</f>
        <v>0</v>
      </c>
      <c r="OV26">
        <f>'Program TRC PAC'!J30</f>
        <v>0</v>
      </c>
      <c r="OW26">
        <f>'Program TRC PAC'!K30</f>
        <v>0</v>
      </c>
      <c r="OX26" t="str">
        <f>'Program TRC PAC'!L30</f>
        <v/>
      </c>
      <c r="OY26">
        <f>'Program TRC PAC'!M30</f>
        <v>0</v>
      </c>
      <c r="OZ26">
        <f>'Program TRC SCT'!B30</f>
        <v>24</v>
      </c>
      <c r="PA26" t="str">
        <f>'Program TRC SCT'!C30</f>
        <v>Empty</v>
      </c>
      <c r="PB26">
        <f>'Program TRC SCT'!D30</f>
        <v>0</v>
      </c>
      <c r="PC26">
        <f>'Program TRC SCT'!E30</f>
        <v>0</v>
      </c>
      <c r="PD26">
        <f>'Program TRC SCT'!F30</f>
        <v>0</v>
      </c>
      <c r="PE26" t="str">
        <f>'Program TRC SCT'!G30</f>
        <v/>
      </c>
      <c r="PF26">
        <f>'Program TRC SCT'!H30</f>
        <v>0</v>
      </c>
      <c r="PG26">
        <f>'Program TRC SCT'!I30</f>
        <v>0</v>
      </c>
      <c r="PH26">
        <f>'Program TRC SCT'!J30</f>
        <v>0</v>
      </c>
      <c r="PI26">
        <f>'Program TRC SCT'!K30</f>
        <v>0</v>
      </c>
      <c r="PJ26" t="str">
        <f>'Program TRC SCT'!L30</f>
        <v/>
      </c>
      <c r="PK26">
        <f>'Program TRC SCT'!M30</f>
        <v>0</v>
      </c>
      <c r="PL26">
        <f>'Program TRC RIM'!B30</f>
        <v>24</v>
      </c>
      <c r="PM26" t="str">
        <f>'Program TRC RIM'!C30</f>
        <v>Empty</v>
      </c>
      <c r="PN26">
        <f>'Program TRC RIM'!D30</f>
        <v>0</v>
      </c>
      <c r="PO26">
        <f>'Program TRC RIM'!E30</f>
        <v>0</v>
      </c>
      <c r="PP26">
        <f>'Program TRC RIM'!F30</f>
        <v>0</v>
      </c>
      <c r="PQ26" t="str">
        <f>'Program TRC RIM'!G30</f>
        <v/>
      </c>
      <c r="PR26">
        <f>'Program TRC RIM'!H30</f>
        <v>0</v>
      </c>
      <c r="PS26">
        <f>'Program TRC RIM'!I30</f>
        <v>0</v>
      </c>
      <c r="PT26">
        <f>'Program TRC RIM'!J30</f>
        <v>0</v>
      </c>
      <c r="PU26">
        <f>'Program TRC RIM'!K30</f>
        <v>0</v>
      </c>
      <c r="PV26" t="str">
        <f>'Program TRC RIM'!L30</f>
        <v/>
      </c>
      <c r="PW26">
        <f>'Program TRC RIM'!M30</f>
        <v>0</v>
      </c>
      <c r="PX26">
        <f>'Program PAC SCT'!B30</f>
        <v>24</v>
      </c>
      <c r="PY26" t="str">
        <f>'Program PAC SCT'!C30</f>
        <v>Empty</v>
      </c>
      <c r="PZ26">
        <f>'Program PAC SCT'!D30</f>
        <v>0</v>
      </c>
      <c r="QA26">
        <f>'Program PAC SCT'!E30</f>
        <v>0</v>
      </c>
      <c r="QB26">
        <f>'Program PAC SCT'!F30</f>
        <v>0</v>
      </c>
      <c r="QC26" t="str">
        <f>'Program PAC SCT'!G30</f>
        <v/>
      </c>
      <c r="QD26">
        <f>'Program PAC SCT'!H30</f>
        <v>0</v>
      </c>
      <c r="QE26">
        <f>'Program PAC SCT'!I30</f>
        <v>0</v>
      </c>
      <c r="QF26">
        <f>'Program PAC SCT'!J30</f>
        <v>0</v>
      </c>
      <c r="QG26">
        <f>'Program PAC SCT'!K30</f>
        <v>0</v>
      </c>
      <c r="QH26" t="str">
        <f>'Program PAC SCT'!L30</f>
        <v/>
      </c>
      <c r="QI26">
        <f>'Program PAC SCT'!M30</f>
        <v>0</v>
      </c>
      <c r="QJ26">
        <f>'Program PAC RIM'!B30</f>
        <v>24</v>
      </c>
      <c r="QK26" t="str">
        <f>'Program PAC RIM'!C30</f>
        <v>Empty</v>
      </c>
      <c r="QL26">
        <f>'Program PAC RIM'!D30</f>
        <v>0</v>
      </c>
      <c r="QM26">
        <f>'Program PAC RIM'!E30</f>
        <v>0</v>
      </c>
      <c r="QN26">
        <f>'Program PAC RIM'!F30</f>
        <v>0</v>
      </c>
      <c r="QO26" t="str">
        <f>'Program PAC RIM'!G30</f>
        <v/>
      </c>
      <c r="QP26">
        <f>'Program PAC RIM'!H30</f>
        <v>0</v>
      </c>
      <c r="QQ26">
        <f>'Program PAC RIM'!I30</f>
        <v>0</v>
      </c>
      <c r="QR26">
        <f>'Program PAC RIM'!J30</f>
        <v>0</v>
      </c>
      <c r="QS26">
        <f>'Program PAC RIM'!K30</f>
        <v>0</v>
      </c>
      <c r="QT26" t="str">
        <f>'Program PAC RIM'!L30</f>
        <v/>
      </c>
      <c r="QU26">
        <f>'Program PAC RIM'!M30</f>
        <v>0</v>
      </c>
      <c r="QV26">
        <f>'Program SCT RIM'!B30</f>
        <v>24</v>
      </c>
      <c r="QW26" t="str">
        <f>'Program SCT RIM'!C30</f>
        <v>Empty</v>
      </c>
      <c r="QX26">
        <f>'Program SCT RIM'!D30</f>
        <v>0</v>
      </c>
      <c r="QY26">
        <f>'Program SCT RIM'!E30</f>
        <v>0</v>
      </c>
      <c r="QZ26">
        <f>'Program SCT RIM'!F30</f>
        <v>0</v>
      </c>
      <c r="RA26" t="str">
        <f>'Program SCT RIM'!G30</f>
        <v/>
      </c>
      <c r="RB26">
        <f>'Program SCT RIM'!H30</f>
        <v>0</v>
      </c>
      <c r="RC26">
        <f>'Program SCT RIM'!I30</f>
        <v>0</v>
      </c>
      <c r="RD26">
        <f>'Program SCT RIM'!J30</f>
        <v>0</v>
      </c>
      <c r="RE26">
        <f>'Program SCT RIM'!K30</f>
        <v>0</v>
      </c>
      <c r="RF26" t="str">
        <f>'Program SCT RIM'!L30</f>
        <v/>
      </c>
      <c r="RG26">
        <f>'Program SCT RIM'!M30</f>
        <v>0</v>
      </c>
      <c r="RH26">
        <f>'Program Other TRC'!B30</f>
        <v>24</v>
      </c>
      <c r="RI26" t="str">
        <f>'Program Other TRC'!C30</f>
        <v>Empty</v>
      </c>
      <c r="RJ26">
        <f>'Program Other TRC'!D30</f>
        <v>0</v>
      </c>
      <c r="RK26">
        <f>'Program Other TRC'!E30</f>
        <v>0</v>
      </c>
      <c r="RL26">
        <f>'Program Other TRC'!F30</f>
        <v>0</v>
      </c>
      <c r="RM26" t="str">
        <f>'Program Other TRC'!G30</f>
        <v/>
      </c>
      <c r="RN26">
        <f>'Program Other TRC'!H30</f>
        <v>0</v>
      </c>
      <c r="RO26">
        <f>'Program Other TRC'!I30</f>
        <v>0</v>
      </c>
      <c r="RP26">
        <f>'Program Other TRC'!J30</f>
        <v>0</v>
      </c>
      <c r="RQ26">
        <f>'Program Other TRC'!K30</f>
        <v>0</v>
      </c>
      <c r="RR26" t="str">
        <f>'Program Other TRC'!L30</f>
        <v/>
      </c>
      <c r="RS26">
        <f>'Program Other TRC'!M30</f>
        <v>0</v>
      </c>
      <c r="RT26">
        <f>'Program Other TRC'!N30</f>
        <v>0</v>
      </c>
      <c r="RU26">
        <f>'Program Other TRC'!O30</f>
        <v>0</v>
      </c>
      <c r="RV26">
        <f>'Program Other TRC'!P30</f>
        <v>0</v>
      </c>
      <c r="RW26" t="str">
        <f>'Program Other TRC'!Q30</f>
        <v/>
      </c>
      <c r="RX26">
        <f>'Program Other TRC'!R30</f>
        <v>0</v>
      </c>
      <c r="RY26">
        <f>'Program Other PAC'!B30</f>
        <v>24</v>
      </c>
      <c r="RZ26" t="str">
        <f>'Program Other PAC'!C30</f>
        <v>Empty</v>
      </c>
      <c r="SA26">
        <f>'Program Other PAC'!D30</f>
        <v>0</v>
      </c>
      <c r="SB26">
        <f>'Program Other PAC'!E30</f>
        <v>0</v>
      </c>
      <c r="SC26">
        <f>'Program Other PAC'!F30</f>
        <v>0</v>
      </c>
      <c r="SD26" t="str">
        <f>'Program Other PAC'!G30</f>
        <v/>
      </c>
      <c r="SE26">
        <f>'Program Other PAC'!H30</f>
        <v>0</v>
      </c>
      <c r="SF26">
        <f>'Program Other PAC'!I30</f>
        <v>0</v>
      </c>
      <c r="SG26">
        <f>'Program Other PAC'!J30</f>
        <v>0</v>
      </c>
      <c r="SH26">
        <f>'Program Other PAC'!K30</f>
        <v>0</v>
      </c>
      <c r="SI26" t="str">
        <f>'Program Other PAC'!L30</f>
        <v/>
      </c>
      <c r="SJ26">
        <f>'Program Other PAC'!M30</f>
        <v>0</v>
      </c>
      <c r="SK26">
        <f>'Program Other PAC'!N30</f>
        <v>0</v>
      </c>
      <c r="SL26">
        <f>'Program Other PAC'!O30</f>
        <v>0</v>
      </c>
      <c r="SM26">
        <f>'Program Other PAC'!P30</f>
        <v>0</v>
      </c>
      <c r="SN26" t="str">
        <f>'Program Other PAC'!Q30</f>
        <v/>
      </c>
      <c r="SO26">
        <f>'Program Other PAC'!R30</f>
        <v>0</v>
      </c>
      <c r="SP26">
        <f>'Program Other SCT'!B30</f>
        <v>24</v>
      </c>
      <c r="SQ26" t="str">
        <f>'Program Other SCT'!C30</f>
        <v>Empty</v>
      </c>
      <c r="SR26">
        <f>'Program Other SCT'!D30</f>
        <v>0</v>
      </c>
      <c r="SS26">
        <f>'Program Other SCT'!E30</f>
        <v>0</v>
      </c>
      <c r="ST26">
        <f>'Program Other SCT'!F30</f>
        <v>0</v>
      </c>
      <c r="SU26" t="str">
        <f>'Program Other SCT'!G30</f>
        <v/>
      </c>
      <c r="SV26">
        <f>'Program Other SCT'!H30</f>
        <v>0</v>
      </c>
      <c r="SW26">
        <f>'Program Other SCT'!I30</f>
        <v>0</v>
      </c>
      <c r="SX26">
        <f>'Program Other SCT'!J30</f>
        <v>0</v>
      </c>
      <c r="SY26">
        <f>'Program Other SCT'!K30</f>
        <v>0</v>
      </c>
      <c r="SZ26" t="str">
        <f>'Program Other SCT'!L30</f>
        <v/>
      </c>
      <c r="TA26">
        <f>'Program Other SCT'!M30</f>
        <v>0</v>
      </c>
      <c r="TB26">
        <f>'Program Other SCT'!N30</f>
        <v>0</v>
      </c>
      <c r="TC26">
        <f>'Program Other SCT'!O30</f>
        <v>0</v>
      </c>
      <c r="TD26">
        <f>'Program Other SCT'!P30</f>
        <v>0</v>
      </c>
      <c r="TE26" t="str">
        <f>'Program Other SCT'!Q30</f>
        <v/>
      </c>
      <c r="TF26">
        <f>'Program Other SCT'!R30</f>
        <v>0</v>
      </c>
      <c r="TG26">
        <f>'Program Other RIM'!B30</f>
        <v>24</v>
      </c>
      <c r="TH26" t="str">
        <f>'Program Other RIM'!C30</f>
        <v>Empty</v>
      </c>
      <c r="TI26">
        <f>'Program Other RIM'!D30</f>
        <v>0</v>
      </c>
      <c r="TJ26">
        <f>'Program Other RIM'!E30</f>
        <v>0</v>
      </c>
      <c r="TK26">
        <f>'Program Other RIM'!F30</f>
        <v>0</v>
      </c>
      <c r="TL26" t="str">
        <f>'Program Other RIM'!G30</f>
        <v/>
      </c>
      <c r="TM26">
        <f>'Program Other RIM'!H30</f>
        <v>0</v>
      </c>
      <c r="TN26">
        <f>'Program Other RIM'!I30</f>
        <v>0</v>
      </c>
      <c r="TO26">
        <f>'Program Other RIM'!J30</f>
        <v>0</v>
      </c>
      <c r="TP26">
        <f>'Program Other RIM'!K30</f>
        <v>0</v>
      </c>
      <c r="TQ26" t="str">
        <f>'Program Other RIM'!L30</f>
        <v/>
      </c>
      <c r="TR26">
        <f>'Program Other RIM'!M30</f>
        <v>0</v>
      </c>
      <c r="TS26">
        <f>'Program Other RIM'!N30</f>
        <v>0</v>
      </c>
      <c r="TT26">
        <f>'Program Other RIM'!O30</f>
        <v>0</v>
      </c>
      <c r="TU26">
        <f>'Program Other RIM'!P30</f>
        <v>0</v>
      </c>
      <c r="TV26" t="str">
        <f>'Program Other RIM'!Q30</f>
        <v/>
      </c>
      <c r="TW26">
        <f>'Program Other RIM'!R30</f>
        <v>0</v>
      </c>
    </row>
    <row r="27" spans="10:721">
      <c r="J27" s="1075"/>
      <c r="K27" s="1075"/>
      <c r="L27" s="1075"/>
      <c r="M27" s="1080"/>
      <c r="N27" s="1076"/>
      <c r="P27" s="1051">
        <f>'Program Descriptions'!B29</f>
        <v>25</v>
      </c>
      <c r="Q27" s="1051" t="str">
        <f>'Program Descriptions'!C29</f>
        <v>Empty</v>
      </c>
      <c r="R27" s="1051">
        <f>'Program Descriptions'!D29</f>
        <v>0</v>
      </c>
      <c r="S27" s="1051">
        <f>'Program Descriptions'!E29</f>
        <v>0</v>
      </c>
      <c r="T27" s="1051">
        <f>'Program Descriptions'!F29</f>
        <v>0</v>
      </c>
      <c r="U27" s="1051">
        <f>'Program Descriptions'!G29</f>
        <v>0</v>
      </c>
      <c r="V27" s="1051" t="str">
        <f>'Program Descriptions'!H29</f>
        <v>-</v>
      </c>
      <c r="W27" s="1051">
        <f>'Program Descriptions'!I29</f>
        <v>0</v>
      </c>
      <c r="X27" s="1051">
        <f>'Program Narrative'!B29</f>
        <v>25</v>
      </c>
      <c r="Y27" s="1051" t="str">
        <f>'Program Narrative'!C29</f>
        <v>Empty</v>
      </c>
      <c r="Z27" s="1051" t="str">
        <f>'Program Narrative'!D29</f>
        <v>X</v>
      </c>
      <c r="AA27" s="1051">
        <f>'Program Narrative'!E29</f>
        <v>0</v>
      </c>
      <c r="AB27" s="1051">
        <f>'Prior Years'!B29</f>
        <v>25</v>
      </c>
      <c r="AC27" s="1051" t="str">
        <f>'Prior Years'!C29</f>
        <v>Empty</v>
      </c>
      <c r="AD27" s="1051">
        <f>'Prior Years'!D29</f>
        <v>0</v>
      </c>
      <c r="AE27" s="1051">
        <f>'Prior Years'!E29</f>
        <v>0</v>
      </c>
      <c r="AF27" s="1051">
        <f>'Prior Years'!F29</f>
        <v>0</v>
      </c>
      <c r="AG27" s="1051">
        <f>'Prior Years'!G29</f>
        <v>0</v>
      </c>
      <c r="AH27" s="1051">
        <f>'Prior Years'!H29</f>
        <v>0</v>
      </c>
      <c r="AI27" s="1051">
        <f>'Prior Years'!B64</f>
        <v>25</v>
      </c>
      <c r="AJ27" s="1051" t="str">
        <f>'Prior Years'!C64</f>
        <v>Empty</v>
      </c>
      <c r="AK27" s="1051">
        <f>'Prior Years'!D64</f>
        <v>0</v>
      </c>
      <c r="AL27" s="1051">
        <f>'Prior Years'!E64</f>
        <v>0</v>
      </c>
      <c r="AM27" s="1051">
        <f>'Prior Years'!F64</f>
        <v>0</v>
      </c>
      <c r="AN27" s="1051">
        <f>'Prior Years'!G64</f>
        <v>0</v>
      </c>
      <c r="AO27" s="1051">
        <f>'Prior Years'!H64</f>
        <v>0</v>
      </c>
      <c r="AP27" s="1051">
        <f>'Prior Years'!I64</f>
        <v>0</v>
      </c>
      <c r="AQ27" s="1051">
        <f>'Prior Years'!J64</f>
        <v>0</v>
      </c>
      <c r="AR27" s="1051">
        <f>'Prior Years'!K64</f>
        <v>0</v>
      </c>
      <c r="AS27" s="1051">
        <f>'Prior Years'!L64</f>
        <v>0</v>
      </c>
      <c r="AT27" s="1051">
        <f>'Prior Years'!M64</f>
        <v>0</v>
      </c>
      <c r="AU27" s="1051">
        <f>'Prior Years'!N64</f>
        <v>0</v>
      </c>
      <c r="AV27" s="1051">
        <f>'Prior Years'!O64</f>
        <v>0</v>
      </c>
      <c r="AW27" s="1051">
        <f>'Prior Years'!B99</f>
        <v>25</v>
      </c>
      <c r="AX27" s="1051" t="str">
        <f>'Prior Years'!C99</f>
        <v>Empty</v>
      </c>
      <c r="AY27" s="1051">
        <f>'Prior Years'!D99</f>
        <v>0</v>
      </c>
      <c r="AZ27" s="1051">
        <f>'Prior Years'!E99</f>
        <v>0</v>
      </c>
      <c r="BA27" s="1051">
        <f>'Prior Years'!F99</f>
        <v>0</v>
      </c>
      <c r="BB27" s="1051">
        <f>'Prior Years'!G99</f>
        <v>0</v>
      </c>
      <c r="BC27" s="1051">
        <f>'Prior Years'!H99</f>
        <v>0</v>
      </c>
      <c r="BD27" s="1051">
        <f>'Prior Years'!I99</f>
        <v>0</v>
      </c>
      <c r="BE27" s="1051">
        <f>'Prior Years'!J99</f>
        <v>0</v>
      </c>
      <c r="BF27" s="1051">
        <f>'Prior Years'!K99</f>
        <v>0</v>
      </c>
      <c r="BG27" s="1051">
        <f>'Prior Years'!L99</f>
        <v>0</v>
      </c>
      <c r="BH27" s="1051">
        <f>'Prior Years'!M99</f>
        <v>0</v>
      </c>
      <c r="BI27" s="1051">
        <f>'Prior Years'!N99</f>
        <v>0</v>
      </c>
      <c r="BJ27" s="1051">
        <f>'Prior Years'!O99</f>
        <v>0</v>
      </c>
      <c r="BK27" s="1051">
        <f>'Prior Years'!B134</f>
        <v>25</v>
      </c>
      <c r="BL27" s="1051" t="str">
        <f>'Prior Years'!C134</f>
        <v>Empty</v>
      </c>
      <c r="BM27" s="1051">
        <f>'Prior Years'!D134</f>
        <v>0</v>
      </c>
      <c r="BN27" s="1051">
        <f>'Prior Years'!E134</f>
        <v>0</v>
      </c>
      <c r="BO27" s="1051">
        <f>'Prior Years'!F134</f>
        <v>0</v>
      </c>
      <c r="BP27" s="1051">
        <f>'Prior Years'!G134</f>
        <v>0</v>
      </c>
      <c r="BQ27" s="1051">
        <f>'Prior Years'!H134</f>
        <v>0</v>
      </c>
      <c r="BR27" s="1051">
        <f>'Prior Years'!I134</f>
        <v>0</v>
      </c>
      <c r="BS27" s="1051">
        <f>'Prior Years'!J134</f>
        <v>0</v>
      </c>
      <c r="BT27" s="1051">
        <f>'Prior Years'!K134</f>
        <v>0</v>
      </c>
      <c r="BU27" s="1051">
        <f>'Prior Years'!L134</f>
        <v>0</v>
      </c>
      <c r="BV27" s="1051">
        <f>'Prior Years'!M134</f>
        <v>0</v>
      </c>
      <c r="BW27" s="1051">
        <f>'Prior Years'!N134</f>
        <v>0</v>
      </c>
      <c r="BX27" s="1051">
        <f>'Prior Years'!O134</f>
        <v>0</v>
      </c>
      <c r="BY27" s="1051"/>
      <c r="BZ27" s="1051"/>
      <c r="CA27" s="1051"/>
      <c r="CB27" s="1051"/>
      <c r="CC27" s="1051"/>
      <c r="CD27" s="1051"/>
      <c r="CE27" s="1051"/>
      <c r="CF27" s="1051"/>
      <c r="CG27" s="1051"/>
      <c r="CH27" s="1051"/>
      <c r="CI27" s="1051"/>
      <c r="CJ27" s="1051"/>
      <c r="CK27" s="1051"/>
      <c r="CL27" s="1051"/>
      <c r="CM27" s="1051"/>
      <c r="CN27" s="1051"/>
      <c r="CO27" s="1051"/>
      <c r="CP27" s="1051"/>
      <c r="CQ27" s="1051"/>
      <c r="CR27">
        <f>Budgets!B30</f>
        <v>25</v>
      </c>
      <c r="CS27" t="str">
        <f>Budgets!C30</f>
        <v>Empty</v>
      </c>
      <c r="CT27">
        <f>Budgets!D30</f>
        <v>0</v>
      </c>
      <c r="CU27">
        <f>Budgets!E30</f>
        <v>0</v>
      </c>
      <c r="CV27">
        <f>Budgets!F30</f>
        <v>0</v>
      </c>
      <c r="CW27">
        <f>Budgets!G30</f>
        <v>0</v>
      </c>
      <c r="CX27">
        <f>Budgets!H30</f>
        <v>0</v>
      </c>
      <c r="CY27">
        <f>Budgets!I30</f>
        <v>0</v>
      </c>
      <c r="CZ27">
        <f>Budgets!J30</f>
        <v>0</v>
      </c>
      <c r="DA27">
        <f>Budgets!K30</f>
        <v>0</v>
      </c>
      <c r="DB27">
        <f>Budgets!L30</f>
        <v>0</v>
      </c>
      <c r="DC27">
        <f>Budgets!M30</f>
        <v>0</v>
      </c>
      <c r="DD27">
        <f>Budgets!N30</f>
        <v>0</v>
      </c>
      <c r="DE27">
        <f>Budgets!O30</f>
        <v>0</v>
      </c>
      <c r="DF27">
        <f>Budgets!P30</f>
        <v>0</v>
      </c>
      <c r="DG27">
        <f>Budgets!Q30</f>
        <v>0</v>
      </c>
      <c r="DH27">
        <f>Budgets!R30</f>
        <v>0</v>
      </c>
      <c r="DI27">
        <f>Budgets!S30</f>
        <v>0</v>
      </c>
      <c r="DJ27">
        <f>'Rec1'!C28</f>
        <v>25</v>
      </c>
      <c r="DK27" t="str">
        <f>'Rec1'!D28</f>
        <v>Empty</v>
      </c>
      <c r="DL27">
        <f>'Rec1'!E28</f>
        <v>0</v>
      </c>
      <c r="DM27">
        <f>'Rec1'!F28</f>
        <v>0</v>
      </c>
      <c r="DN27">
        <f>'Rec1'!G28</f>
        <v>0</v>
      </c>
      <c r="DO27" t="str">
        <f>'Rec1'!H28</f>
        <v>-</v>
      </c>
      <c r="DP27">
        <f>'Rec1'!I28</f>
        <v>0</v>
      </c>
      <c r="DQ27">
        <f>'Planned Savings'!B32</f>
        <v>25</v>
      </c>
      <c r="DR27" t="str">
        <f>'Planned Savings'!C32</f>
        <v>Empty</v>
      </c>
      <c r="DS27">
        <f>'Planned Savings'!D32</f>
        <v>0</v>
      </c>
      <c r="DT27">
        <f>'Planned Savings'!E32</f>
        <v>0</v>
      </c>
      <c r="DU27">
        <f>'Planned Savings'!F32</f>
        <v>0</v>
      </c>
      <c r="DV27">
        <f>'Planned Savings'!H32</f>
        <v>0</v>
      </c>
      <c r="DW27">
        <f>'Planned Savings'!I32</f>
        <v>0</v>
      </c>
      <c r="DX27">
        <f>'Planned Savings'!J32</f>
        <v>0</v>
      </c>
      <c r="DY27" t="str">
        <f>'Planned Savings'!L32</f>
        <v/>
      </c>
      <c r="DZ27">
        <f>'Planned Savings'!N32</f>
        <v>0</v>
      </c>
      <c r="EA27" t="str">
        <f>'Planned Savings'!O32</f>
        <v/>
      </c>
      <c r="EB27" t="str">
        <f>'Planned Savings'!P32</f>
        <v/>
      </c>
      <c r="EC27">
        <f>'Planned Savings'!R32</f>
        <v>0</v>
      </c>
      <c r="ED27">
        <f>'Planned Savings'!T32</f>
        <v>0</v>
      </c>
      <c r="EE27">
        <f>'Planned Savings'!U32</f>
        <v>0</v>
      </c>
      <c r="EF27">
        <f>'Planned Savings'!V32</f>
        <v>0</v>
      </c>
      <c r="EG27">
        <f>'Planned Savings - No IE'!B32</f>
        <v>25</v>
      </c>
      <c r="EH27" t="str">
        <f>'Planned Savings - No IE'!C32</f>
        <v>Empty</v>
      </c>
      <c r="EI27">
        <f>'Planned Savings - No IE'!D32</f>
        <v>0</v>
      </c>
      <c r="EJ27">
        <f>'Planned Savings - No IE'!E32</f>
        <v>0</v>
      </c>
      <c r="EK27">
        <f>'Planned Savings - No IE'!F32</f>
        <v>0</v>
      </c>
      <c r="EL27" t="str">
        <f>'Planned Savings - No IE'!H32</f>
        <v/>
      </c>
      <c r="EM27">
        <f>'Planned Savings - No IE'!J32</f>
        <v>0</v>
      </c>
      <c r="EN27">
        <f>'Planned Savings - No IE'!K32</f>
        <v>0</v>
      </c>
      <c r="EO27">
        <f>'Planned Savings - No IE'!L32</f>
        <v>0</v>
      </c>
      <c r="EP27">
        <f>'Planned Savings - No IE'!N32</f>
        <v>0</v>
      </c>
      <c r="EQ27">
        <f>'Planned Savings - No IE'!P32</f>
        <v>0</v>
      </c>
      <c r="ER27">
        <f>'Planned Savings - No IE'!Q32</f>
        <v>0</v>
      </c>
      <c r="ES27">
        <f>'Planned Savings - No IE'!R32</f>
        <v>0</v>
      </c>
      <c r="ET27">
        <f>'Planned Savings - No NTG'!B32</f>
        <v>25</v>
      </c>
      <c r="EU27" t="str">
        <f>'Planned Savings - No NTG'!C32</f>
        <v>Empty</v>
      </c>
      <c r="EV27">
        <f>'Planned Savings - No NTG'!D32</f>
        <v>0</v>
      </c>
      <c r="EW27">
        <f>'Planned Savings - No NTG'!E32</f>
        <v>0</v>
      </c>
      <c r="EX27">
        <f>'Planned Savings - No NTG'!F32</f>
        <v>0</v>
      </c>
      <c r="EY27">
        <f>'Planned Savings - No NTG'!H32</f>
        <v>0</v>
      </c>
      <c r="EZ27">
        <f>'Planned Savings - No NTG'!I32</f>
        <v>0</v>
      </c>
      <c r="FA27">
        <f>'Planned Savings - No NTG'!J32</f>
        <v>0</v>
      </c>
      <c r="FB27">
        <f>'Planned Savings - No NTG'!L32</f>
        <v>0</v>
      </c>
      <c r="FC27">
        <f>'Planned Savings - No NTG'!N32</f>
        <v>0</v>
      </c>
      <c r="FD27">
        <f>'Planned Savings - No NTG'!O32</f>
        <v>0</v>
      </c>
      <c r="FE27">
        <f>'Planned Savings - No NTG'!P32</f>
        <v>0</v>
      </c>
      <c r="FF27">
        <f>'Planned Savings - No IE No NTG'!B32</f>
        <v>25</v>
      </c>
      <c r="FG27" t="str">
        <f>'Planned Savings - No IE No NTG'!C32</f>
        <v>Empty</v>
      </c>
      <c r="FH27">
        <f>'Planned Savings - No IE No NTG'!D32</f>
        <v>0</v>
      </c>
      <c r="FI27">
        <f>'Planned Savings - No IE No NTG'!E32</f>
        <v>0</v>
      </c>
      <c r="FJ27">
        <f>'Planned Savings - No IE No NTG'!F32</f>
        <v>0</v>
      </c>
      <c r="FK27">
        <f>'Planned Savings - No IE No NTG'!H32</f>
        <v>0</v>
      </c>
      <c r="FL27">
        <f>'Planned Savings - No IE No NTG'!J32</f>
        <v>0</v>
      </c>
      <c r="FM27">
        <f>'Planned Savings - No IE No NTG'!K32</f>
        <v>0</v>
      </c>
      <c r="FN27">
        <f>'Planned Savings - No IE No NTG'!L32</f>
        <v>0</v>
      </c>
      <c r="FO27">
        <f>'Rec2'!D30</f>
        <v>25</v>
      </c>
      <c r="FP27" t="str">
        <f>'Rec2'!E30</f>
        <v>Empty</v>
      </c>
      <c r="FQ27">
        <f>'Rec2'!F30</f>
        <v>0</v>
      </c>
      <c r="FR27">
        <f>'Rec2'!G30</f>
        <v>0</v>
      </c>
      <c r="FS27">
        <f>'Rec2'!H30</f>
        <v>0</v>
      </c>
      <c r="FT27" t="str">
        <f>'Rec2'!I30</f>
        <v>-</v>
      </c>
      <c r="FU27">
        <f>'Rec2'!J30</f>
        <v>0</v>
      </c>
      <c r="FV27">
        <f>'Rec2'!K30</f>
        <v>0</v>
      </c>
      <c r="FW27">
        <f>'Rec2'!L30</f>
        <v>0</v>
      </c>
      <c r="FX27" t="str">
        <f>'Rec2'!M30</f>
        <v>-</v>
      </c>
      <c r="FY27">
        <f>'Rec2'!N30</f>
        <v>0</v>
      </c>
      <c r="FZ27">
        <f>'Rec2'!O30</f>
        <v>0</v>
      </c>
      <c r="GA27">
        <f>'Rec2'!P30</f>
        <v>0</v>
      </c>
      <c r="GB27" t="str">
        <f>'Rec2'!Q30</f>
        <v>-</v>
      </c>
      <c r="GC27">
        <f>'Rec2'!R30</f>
        <v>0</v>
      </c>
      <c r="GD27">
        <f>'Rec2'!S30</f>
        <v>0</v>
      </c>
      <c r="GE27">
        <f>'Rec2'!T30</f>
        <v>0</v>
      </c>
      <c r="GF27" t="str">
        <f>'Rec2'!U30</f>
        <v>-</v>
      </c>
      <c r="GG27">
        <f>'Rec2'!V30</f>
        <v>0</v>
      </c>
      <c r="GI27">
        <f>'Planned NTG'!B30</f>
        <v>25</v>
      </c>
      <c r="GJ27" t="str">
        <f>'Planned NTG'!C30</f>
        <v>Empty</v>
      </c>
      <c r="GK27">
        <f>'Planned NTG'!D30</f>
        <v>0</v>
      </c>
      <c r="GL27">
        <f>'Planned NTG'!F30</f>
        <v>0</v>
      </c>
      <c r="GM27" t="str">
        <f>'Planned NTG'!H30</f>
        <v/>
      </c>
      <c r="GN27">
        <f>'Planned NTG'!J30</f>
        <v>0</v>
      </c>
      <c r="GO27">
        <f>'Planned NTG'!K30</f>
        <v>0</v>
      </c>
      <c r="GQ27">
        <f>'Actual Expenses'!B29</f>
        <v>9</v>
      </c>
      <c r="GR27" t="str">
        <f>'Actual Expenses'!C29</f>
        <v>Empty</v>
      </c>
      <c r="GS27">
        <f>'Actual Expenses'!D29</f>
        <v>0</v>
      </c>
      <c r="GT27">
        <f>'Actual Expenses'!E29</f>
        <v>0</v>
      </c>
      <c r="GU27">
        <f>'Actual Expenses'!F29</f>
        <v>0</v>
      </c>
      <c r="GV27">
        <f>'Actual Expenses'!G29</f>
        <v>0</v>
      </c>
      <c r="GW27">
        <f>'Actual Expenses'!H29</f>
        <v>0</v>
      </c>
      <c r="GX27">
        <f>'Actual Expenses'!I29</f>
        <v>0</v>
      </c>
      <c r="GY27">
        <f>'Actual Expenses'!J29</f>
        <v>0</v>
      </c>
      <c r="GZ27">
        <f>'Actual Expenses'!K29</f>
        <v>0</v>
      </c>
      <c r="HA27">
        <f>'Actual Expenses'!L29</f>
        <v>0</v>
      </c>
      <c r="HB27">
        <f>'Actual Expenses'!M29</f>
        <v>0</v>
      </c>
      <c r="HC27">
        <f>'Actual Expenses'!N29</f>
        <v>0</v>
      </c>
      <c r="HD27">
        <f>'Actual Expenses'!O29</f>
        <v>0</v>
      </c>
      <c r="HE27">
        <f>'Actual Expenses'!P29</f>
        <v>0</v>
      </c>
      <c r="HF27">
        <f>'Actual Expenses'!Q29</f>
        <v>0</v>
      </c>
      <c r="HG27">
        <f>'Actual Expenses'!R29</f>
        <v>0</v>
      </c>
      <c r="HH27">
        <f>'Actual Expenses'!S29</f>
        <v>0</v>
      </c>
      <c r="HI27">
        <f>'Actual Expenses'!T29</f>
        <v>0</v>
      </c>
      <c r="HJ27">
        <f>'Actual Expenses'!U29</f>
        <v>0</v>
      </c>
      <c r="HK27">
        <f>'Actual Expenses'!V29</f>
        <v>0</v>
      </c>
      <c r="HL27">
        <f>'Actual Expenses'!W29</f>
        <v>0</v>
      </c>
      <c r="HM27">
        <f>'Actual Expenses'!X29</f>
        <v>0</v>
      </c>
      <c r="HN27">
        <f>'Rec3'!C28</f>
        <v>25</v>
      </c>
      <c r="HO27" t="str">
        <f>'Rec3'!D28</f>
        <v>Empty</v>
      </c>
      <c r="HP27">
        <f ca="1">'Rec3'!E28</f>
        <v>0</v>
      </c>
      <c r="HQ27">
        <f>'Rec3'!F28</f>
        <v>0</v>
      </c>
      <c r="HR27">
        <f ca="1">'Rec3'!G28</f>
        <v>0</v>
      </c>
      <c r="HS27">
        <f>'Rec3'!H28</f>
        <v>0</v>
      </c>
      <c r="HT27">
        <f>'Claimed Savings'!B32</f>
        <v>25</v>
      </c>
      <c r="HU27" t="str">
        <f>'Claimed Savings'!C32</f>
        <v>Empty</v>
      </c>
      <c r="HV27">
        <f>'Claimed Savings'!D32</f>
        <v>0</v>
      </c>
      <c r="HW27">
        <f>'Claimed Savings'!E32</f>
        <v>0</v>
      </c>
      <c r="HX27">
        <f>'Claimed Savings'!F32</f>
        <v>0</v>
      </c>
      <c r="HY27">
        <f>'Claimed Savings'!H32</f>
        <v>0</v>
      </c>
      <c r="HZ27">
        <f>'Claimed Savings'!I32</f>
        <v>0</v>
      </c>
      <c r="IA27">
        <f>'Claimed Savings'!J32</f>
        <v>0</v>
      </c>
      <c r="IB27">
        <f>'Claimed Savings'!L32</f>
        <v>0</v>
      </c>
      <c r="IC27">
        <f>'Claimed Savings'!N32</f>
        <v>0</v>
      </c>
      <c r="ID27" t="str">
        <f>'Claimed Savings'!O32</f>
        <v/>
      </c>
      <c r="IE27" t="str">
        <f>'Claimed Savings'!P32</f>
        <v/>
      </c>
      <c r="IF27">
        <f>'Claimed Savings'!R32</f>
        <v>0</v>
      </c>
      <c r="IG27">
        <f>'Claimed Savings'!T32</f>
        <v>0</v>
      </c>
      <c r="IH27">
        <f>'Claimed Savings'!U32</f>
        <v>0</v>
      </c>
      <c r="II27">
        <f>'Claimed Savings'!V32</f>
        <v>0</v>
      </c>
      <c r="IJ27">
        <f>'Claimed Savings - No IE'!B32</f>
        <v>25</v>
      </c>
      <c r="IK27" t="str">
        <f>'Claimed Savings - No IE'!C32</f>
        <v>Empty</v>
      </c>
      <c r="IL27">
        <f>'Claimed Savings - No IE'!D32</f>
        <v>0</v>
      </c>
      <c r="IM27">
        <f>'Claimed Savings - No IE'!E32</f>
        <v>0</v>
      </c>
      <c r="IN27">
        <f>'Claimed Savings - No IE'!F32</f>
        <v>0</v>
      </c>
      <c r="IO27">
        <f>'Claimed Savings - No IE'!H32</f>
        <v>0</v>
      </c>
      <c r="IP27">
        <f>'Claimed Savings - No IE'!J32</f>
        <v>0</v>
      </c>
      <c r="IQ27">
        <f>'Claimed Savings - No IE'!K32</f>
        <v>0</v>
      </c>
      <c r="IR27">
        <f>'Claimed Savings - No IE'!L32</f>
        <v>0</v>
      </c>
      <c r="IS27">
        <f>'Claimed Savings - No IE'!N32</f>
        <v>0</v>
      </c>
      <c r="IT27">
        <f>'Claimed Savings - No IE'!P32</f>
        <v>0</v>
      </c>
      <c r="IU27">
        <f>'Claimed Savings - No IE'!Q32</f>
        <v>0</v>
      </c>
      <c r="IV27">
        <f>'Claimed Savings - No IE'!R32</f>
        <v>0</v>
      </c>
      <c r="IW27">
        <f>'Claimed Savings - No NTG'!B32</f>
        <v>25</v>
      </c>
      <c r="IX27" t="str">
        <f>'Claimed Savings - No NTG'!C32</f>
        <v>Empty</v>
      </c>
      <c r="IY27">
        <f>'Claimed Savings - No NTG'!D32</f>
        <v>0</v>
      </c>
      <c r="IZ27">
        <f>'Claimed Savings - No NTG'!E32</f>
        <v>0</v>
      </c>
      <c r="JA27">
        <f>'Claimed Savings - No NTG'!F32</f>
        <v>0</v>
      </c>
      <c r="JB27">
        <f>'Claimed Savings - No NTG'!H32</f>
        <v>0</v>
      </c>
      <c r="JC27">
        <f>'Claimed Savings - No NTG'!I32</f>
        <v>0</v>
      </c>
      <c r="JD27">
        <f>'Claimed Savings - No NTG'!J32</f>
        <v>0</v>
      </c>
      <c r="JE27">
        <f>'Claimed Savings - No NTG'!L32</f>
        <v>0</v>
      </c>
      <c r="JF27">
        <f>'Claimed Savings - No NTG'!N32</f>
        <v>0</v>
      </c>
      <c r="JG27">
        <f>'Claimed Savings - No NTG'!O32</f>
        <v>0</v>
      </c>
      <c r="JH27">
        <f>'Claimed Savings - No NTG'!P32</f>
        <v>0</v>
      </c>
      <c r="JI27">
        <f>'Claimed Savings - No IE No NTG'!B32</f>
        <v>25</v>
      </c>
      <c r="JJ27" t="str">
        <f>'Claimed Savings - No IE No NTG'!C32</f>
        <v>Empty</v>
      </c>
      <c r="JK27">
        <f>'Claimed Savings - No IE No NTG'!D32</f>
        <v>16</v>
      </c>
      <c r="JL27">
        <f>'Claimed Savings - No IE No NTG'!E32</f>
        <v>0</v>
      </c>
      <c r="JM27">
        <f>'Claimed Savings - No IE No NTG'!F32</f>
        <v>0</v>
      </c>
      <c r="JN27">
        <f>'Claimed Savings - No IE No NTG'!H32</f>
        <v>0</v>
      </c>
      <c r="JO27">
        <f>'Claimed Savings - No IE No NTG'!J32</f>
        <v>0</v>
      </c>
      <c r="JP27">
        <f>'Claimed Savings - No IE No NTG'!K32</f>
        <v>0</v>
      </c>
      <c r="JQ27">
        <f>'Claimed Savings - No IE No NTG'!L32</f>
        <v>0</v>
      </c>
      <c r="JS27">
        <f>'Claimed NTG'!C30</f>
        <v>25</v>
      </c>
      <c r="JT27" t="str">
        <f>'Claimed NTG'!D30</f>
        <v>Empty</v>
      </c>
      <c r="JU27">
        <f>'Claimed NTG'!E30</f>
        <v>0</v>
      </c>
      <c r="JV27">
        <f>'Claimed NTG'!G30</f>
        <v>0</v>
      </c>
      <c r="JW27" t="str">
        <f>'Claimed NTG'!I30</f>
        <v/>
      </c>
      <c r="JX27">
        <f>'Claimed NTG'!K30</f>
        <v>0</v>
      </c>
      <c r="JY27">
        <f>'Claimed NTG'!L30</f>
        <v>0</v>
      </c>
      <c r="JZ27">
        <f>'Claimed NTG'!M30</f>
        <v>0</v>
      </c>
      <c r="KC27">
        <f>'Evaluated Savings'!B32</f>
        <v>25</v>
      </c>
      <c r="KD27" t="str">
        <f>'Evaluated Savings'!C32</f>
        <v>Empty</v>
      </c>
      <c r="KE27">
        <f>'Evaluated Savings'!D32</f>
        <v>0</v>
      </c>
      <c r="KF27">
        <f>'Evaluated Savings'!E32</f>
        <v>0</v>
      </c>
      <c r="KG27">
        <f>'Evaluated Savings'!F32</f>
        <v>0</v>
      </c>
      <c r="KH27">
        <f>'Evaluated Savings'!H32</f>
        <v>0</v>
      </c>
      <c r="KI27">
        <f>'Evaluated Savings'!I32</f>
        <v>0</v>
      </c>
      <c r="KJ27">
        <f>'Evaluated Savings'!J32</f>
        <v>0</v>
      </c>
      <c r="KK27" t="str">
        <f>'Evaluated Savings'!L32</f>
        <v/>
      </c>
      <c r="KL27">
        <f>'Evaluated Savings'!N32</f>
        <v>0</v>
      </c>
      <c r="KM27" t="str">
        <f>'Evaluated Savings'!O32</f>
        <v/>
      </c>
      <c r="KN27" t="str">
        <f>'Evaluated Savings'!P32</f>
        <v/>
      </c>
      <c r="KO27">
        <f>'Evaluated Savings'!R32</f>
        <v>0</v>
      </c>
      <c r="KP27">
        <f>'Evaluated Savings'!T32</f>
        <v>0</v>
      </c>
      <c r="KQ27">
        <f>'Evaluated Savings'!U32</f>
        <v>0</v>
      </c>
      <c r="KR27">
        <f>'Evaluated Savings'!V32</f>
        <v>0</v>
      </c>
      <c r="KT27">
        <f>'Evaluated Savings - No IE'!B32</f>
        <v>25</v>
      </c>
      <c r="KU27" t="str">
        <f>'Evaluated Savings - No IE'!C32</f>
        <v>Empty</v>
      </c>
      <c r="KV27">
        <f>'Evaluated Savings - No IE'!D32</f>
        <v>0</v>
      </c>
      <c r="KW27">
        <f>'Evaluated Savings - No IE'!E32</f>
        <v>0</v>
      </c>
      <c r="KX27">
        <f>'Evaluated Savings - No IE'!F32</f>
        <v>0</v>
      </c>
      <c r="KY27" t="str">
        <f>'Evaluated Savings - No IE'!H32</f>
        <v/>
      </c>
      <c r="KZ27">
        <f>'Evaluated Savings - No IE'!J32</f>
        <v>0</v>
      </c>
      <c r="LA27">
        <f>'Evaluated Savings - No IE'!K32</f>
        <v>0</v>
      </c>
      <c r="LB27">
        <f>'Evaluated Savings - No IE'!L32</f>
        <v>0</v>
      </c>
      <c r="LC27">
        <f>'Evaluated Savings - No IE'!N32</f>
        <v>0</v>
      </c>
      <c r="LD27">
        <f>'Evaluated Savings - No IE'!P32</f>
        <v>0</v>
      </c>
      <c r="LE27">
        <f>'Evaluated Savings - No IE'!Q32</f>
        <v>0</v>
      </c>
      <c r="LF27">
        <f>'Evaluated Savings - No IE'!R32</f>
        <v>0</v>
      </c>
      <c r="LH27">
        <f>'Evaluated Savings - No NTG'!B31</f>
        <v>25</v>
      </c>
      <c r="LI27" t="str">
        <f>'Evaluated Savings - No NTG'!C31</f>
        <v>Empty</v>
      </c>
      <c r="LJ27">
        <f>'Evaluated Savings - No NTG'!D31</f>
        <v>0</v>
      </c>
      <c r="LK27">
        <f>'Evaluated Savings - No NTG'!E31</f>
        <v>0</v>
      </c>
      <c r="LL27">
        <f>'Evaluated Savings - No NTG'!F31</f>
        <v>0</v>
      </c>
      <c r="LM27">
        <f>'Evaluated Savings - No NTG'!H31</f>
        <v>0</v>
      </c>
      <c r="LN27">
        <f>'Evaluated Savings - No NTG'!I31</f>
        <v>0</v>
      </c>
      <c r="LO27">
        <f>'Evaluated Savings - No NTG'!J31</f>
        <v>0</v>
      </c>
      <c r="LP27">
        <f>'Evaluated Savings - No NTG'!L31</f>
        <v>0</v>
      </c>
      <c r="LQ27">
        <f>'Evaluated Savings - No NTG'!N31</f>
        <v>0</v>
      </c>
      <c r="LR27">
        <f>'Evaluated Savings - No NTG'!O31</f>
        <v>0</v>
      </c>
      <c r="LS27">
        <f>'Evaluated Savings - No NTG'!P31</f>
        <v>0</v>
      </c>
      <c r="LU27">
        <f>'Evaluated Savings No IE No NTG'!B32</f>
        <v>25</v>
      </c>
      <c r="LV27" t="str">
        <f>'Evaluated Savings No IE No NTG'!C32</f>
        <v>Empty</v>
      </c>
      <c r="LW27">
        <f>'Evaluated Savings No IE No NTG'!D32</f>
        <v>0</v>
      </c>
      <c r="LX27">
        <f>'Evaluated Savings No IE No NTG'!E32</f>
        <v>0</v>
      </c>
      <c r="LY27">
        <f>'Evaluated Savings No IE No NTG'!F32</f>
        <v>0</v>
      </c>
      <c r="LZ27">
        <f>'Evaluated Savings No IE No NTG'!H32</f>
        <v>0</v>
      </c>
      <c r="MA27">
        <f>'Evaluated Savings No IE No NTG'!J32</f>
        <v>0</v>
      </c>
      <c r="MB27">
        <f>'Evaluated Savings No IE No NTG'!K32</f>
        <v>0</v>
      </c>
      <c r="MC27">
        <f>'Evaluated Savings No IE No NTG'!L32</f>
        <v>0</v>
      </c>
      <c r="MF27">
        <f>'Evaluated NTG'!B30</f>
        <v>25</v>
      </c>
      <c r="MG27" t="str">
        <f>'Evaluated NTG'!C30</f>
        <v>Empty</v>
      </c>
      <c r="MH27">
        <f>'Evaluated NTG'!E30</f>
        <v>0</v>
      </c>
      <c r="MI27">
        <f>'Evaluated NTG'!G30</f>
        <v>0</v>
      </c>
      <c r="MJ27" t="str">
        <f>'Evaluated NTG'!I30</f>
        <v/>
      </c>
      <c r="MK27">
        <f>'Evaluated NTG'!K30</f>
        <v>0</v>
      </c>
      <c r="ML27">
        <f>'Evaluated NTG'!L30</f>
        <v>0</v>
      </c>
      <c r="MM27">
        <f>'Evaluated NTG'!M30</f>
        <v>0</v>
      </c>
      <c r="MP27">
        <f>'Program All'!B31</f>
        <v>25</v>
      </c>
      <c r="MQ27" t="str">
        <f>'Program All'!C31</f>
        <v>Empty</v>
      </c>
      <c r="MR27">
        <f>'Program All'!D31</f>
        <v>0</v>
      </c>
      <c r="MS27">
        <f>'Program All'!E31</f>
        <v>0</v>
      </c>
      <c r="MT27">
        <f>'Program All'!F31</f>
        <v>0</v>
      </c>
      <c r="MU27" t="str">
        <f>'Program All'!G31</f>
        <v/>
      </c>
      <c r="MV27">
        <f>'Program All'!H31</f>
        <v>0</v>
      </c>
      <c r="MW27">
        <f>'Program All'!I31</f>
        <v>0</v>
      </c>
      <c r="MX27">
        <f>'Program All'!J31</f>
        <v>0</v>
      </c>
      <c r="MY27">
        <f>'Program All'!K31</f>
        <v>0</v>
      </c>
      <c r="MZ27" t="str">
        <f>'Program All'!L31</f>
        <v/>
      </c>
      <c r="NA27">
        <f>'Program All'!M31</f>
        <v>0</v>
      </c>
      <c r="NB27">
        <f>'Program All'!N31</f>
        <v>0</v>
      </c>
      <c r="NC27">
        <f>'Program All'!O31</f>
        <v>0</v>
      </c>
      <c r="ND27">
        <f>'Program All'!P31</f>
        <v>0</v>
      </c>
      <c r="NE27" t="str">
        <f>'Program All'!Q31</f>
        <v/>
      </c>
      <c r="NF27">
        <f>'Program All'!R31</f>
        <v>0</v>
      </c>
      <c r="NG27">
        <f>'Program All'!S31</f>
        <v>0</v>
      </c>
      <c r="NH27">
        <f>'Program All'!T31</f>
        <v>0</v>
      </c>
      <c r="NI27">
        <f>'Program All'!U31</f>
        <v>0</v>
      </c>
      <c r="NJ27" t="str">
        <f>'Program All'!V31</f>
        <v/>
      </c>
      <c r="NK27">
        <f>'Program All'!W31</f>
        <v>0</v>
      </c>
      <c r="NL27">
        <f>'Program TRC'!B31</f>
        <v>25</v>
      </c>
      <c r="NM27" t="str">
        <f>'Program TRC'!C31</f>
        <v>Empty</v>
      </c>
      <c r="NN27">
        <f>'Program TRC'!D31</f>
        <v>0</v>
      </c>
      <c r="NO27">
        <f>'Program TRC'!E31</f>
        <v>0</v>
      </c>
      <c r="NP27">
        <f>'Program TRC'!F31</f>
        <v>0</v>
      </c>
      <c r="NQ27" t="str">
        <f>'Program TRC'!G31</f>
        <v/>
      </c>
      <c r="NR27">
        <f>'Program TRC'!H31</f>
        <v>0</v>
      </c>
      <c r="NS27">
        <f>'Program PAC'!B31</f>
        <v>25</v>
      </c>
      <c r="NT27" t="str">
        <f>'Program PAC'!C31</f>
        <v>Empty</v>
      </c>
      <c r="NU27">
        <f>'Program PAC'!D31</f>
        <v>0</v>
      </c>
      <c r="NV27">
        <f>'Program PAC'!E31</f>
        <v>0</v>
      </c>
      <c r="NW27">
        <f>'Program PAC'!F31</f>
        <v>0</v>
      </c>
      <c r="NX27" t="str">
        <f>'Program PAC'!G31</f>
        <v/>
      </c>
      <c r="NY27">
        <f>'Program PAC'!H31</f>
        <v>0</v>
      </c>
      <c r="NZ27">
        <f>'Program SCT'!B31</f>
        <v>25</v>
      </c>
      <c r="OA27" t="str">
        <f>'Program SCT'!C31</f>
        <v>Empty</v>
      </c>
      <c r="OB27">
        <f>'Program SCT'!D31</f>
        <v>0</v>
      </c>
      <c r="OC27">
        <f>'Program SCT'!E31</f>
        <v>0</v>
      </c>
      <c r="OD27">
        <f>'Program SCT'!F31</f>
        <v>0</v>
      </c>
      <c r="OE27" t="str">
        <f>'Program SCT'!G31</f>
        <v/>
      </c>
      <c r="OF27">
        <f>'Program SCT'!H31</f>
        <v>0</v>
      </c>
      <c r="OG27">
        <f>'Program RIM'!B31</f>
        <v>25</v>
      </c>
      <c r="OH27" t="str">
        <f>'Program RIM'!C31</f>
        <v>Empty</v>
      </c>
      <c r="OI27">
        <f>'Program RIM'!D31</f>
        <v>0</v>
      </c>
      <c r="OJ27">
        <f>'Program RIM'!E31</f>
        <v>0</v>
      </c>
      <c r="OK27">
        <f>'Program RIM'!F31</f>
        <v>0</v>
      </c>
      <c r="OL27" t="str">
        <f>'Program RIM'!G31</f>
        <v/>
      </c>
      <c r="OM27">
        <f>'Program RIM'!H31</f>
        <v>0</v>
      </c>
      <c r="ON27">
        <f>'Program TRC PAC'!B31</f>
        <v>25</v>
      </c>
      <c r="OO27" t="str">
        <f>'Program TRC PAC'!C31</f>
        <v>Empty</v>
      </c>
      <c r="OP27">
        <f>'Program TRC PAC'!D31</f>
        <v>0</v>
      </c>
      <c r="OQ27">
        <f>'Program TRC PAC'!E31</f>
        <v>0</v>
      </c>
      <c r="OR27">
        <f>'Program TRC PAC'!F31</f>
        <v>0</v>
      </c>
      <c r="OS27" t="str">
        <f>'Program TRC PAC'!G31</f>
        <v/>
      </c>
      <c r="OT27">
        <f>'Program TRC PAC'!H31</f>
        <v>0</v>
      </c>
      <c r="OU27">
        <f>'Program TRC PAC'!I31</f>
        <v>0</v>
      </c>
      <c r="OV27">
        <f>'Program TRC PAC'!J31</f>
        <v>0</v>
      </c>
      <c r="OW27">
        <f>'Program TRC PAC'!K31</f>
        <v>0</v>
      </c>
      <c r="OX27" t="str">
        <f>'Program TRC PAC'!L31</f>
        <v/>
      </c>
      <c r="OY27">
        <f>'Program TRC PAC'!M31</f>
        <v>0</v>
      </c>
      <c r="OZ27">
        <f>'Program TRC SCT'!B31</f>
        <v>25</v>
      </c>
      <c r="PA27" t="str">
        <f>'Program TRC SCT'!C31</f>
        <v>Empty</v>
      </c>
      <c r="PB27">
        <f>'Program TRC SCT'!D31</f>
        <v>0</v>
      </c>
      <c r="PC27">
        <f>'Program TRC SCT'!E31</f>
        <v>0</v>
      </c>
      <c r="PD27">
        <f>'Program TRC SCT'!F31</f>
        <v>0</v>
      </c>
      <c r="PE27" t="str">
        <f>'Program TRC SCT'!G31</f>
        <v/>
      </c>
      <c r="PF27">
        <f>'Program TRC SCT'!H31</f>
        <v>0</v>
      </c>
      <c r="PG27">
        <f>'Program TRC SCT'!I31</f>
        <v>0</v>
      </c>
      <c r="PH27">
        <f>'Program TRC SCT'!J31</f>
        <v>0</v>
      </c>
      <c r="PI27">
        <f>'Program TRC SCT'!K31</f>
        <v>0</v>
      </c>
      <c r="PJ27" t="str">
        <f>'Program TRC SCT'!L31</f>
        <v/>
      </c>
      <c r="PK27">
        <f>'Program TRC SCT'!M31</f>
        <v>0</v>
      </c>
      <c r="PL27">
        <f>'Program TRC RIM'!B31</f>
        <v>25</v>
      </c>
      <c r="PM27" t="str">
        <f>'Program TRC RIM'!C31</f>
        <v>Empty</v>
      </c>
      <c r="PN27">
        <f>'Program TRC RIM'!D31</f>
        <v>0</v>
      </c>
      <c r="PO27">
        <f>'Program TRC RIM'!E31</f>
        <v>0</v>
      </c>
      <c r="PP27">
        <f>'Program TRC RIM'!F31</f>
        <v>0</v>
      </c>
      <c r="PQ27" t="str">
        <f>'Program TRC RIM'!G31</f>
        <v/>
      </c>
      <c r="PR27">
        <f>'Program TRC RIM'!H31</f>
        <v>0</v>
      </c>
      <c r="PS27">
        <f>'Program TRC RIM'!I31</f>
        <v>0</v>
      </c>
      <c r="PT27">
        <f>'Program TRC RIM'!J31</f>
        <v>0</v>
      </c>
      <c r="PU27">
        <f>'Program TRC RIM'!K31</f>
        <v>0</v>
      </c>
      <c r="PV27" t="str">
        <f>'Program TRC RIM'!L31</f>
        <v/>
      </c>
      <c r="PW27">
        <f>'Program TRC RIM'!M31</f>
        <v>0</v>
      </c>
      <c r="PX27">
        <f>'Program PAC SCT'!B31</f>
        <v>25</v>
      </c>
      <c r="PY27" t="str">
        <f>'Program PAC SCT'!C31</f>
        <v>Empty</v>
      </c>
      <c r="PZ27">
        <f>'Program PAC SCT'!D31</f>
        <v>0</v>
      </c>
      <c r="QA27">
        <f>'Program PAC SCT'!E31</f>
        <v>0</v>
      </c>
      <c r="QB27">
        <f>'Program PAC SCT'!F31</f>
        <v>0</v>
      </c>
      <c r="QC27" t="str">
        <f>'Program PAC SCT'!G31</f>
        <v/>
      </c>
      <c r="QD27">
        <f>'Program PAC SCT'!H31</f>
        <v>0</v>
      </c>
      <c r="QE27">
        <f>'Program PAC SCT'!I31</f>
        <v>0</v>
      </c>
      <c r="QF27">
        <f>'Program PAC SCT'!J31</f>
        <v>0</v>
      </c>
      <c r="QG27">
        <f>'Program PAC SCT'!K31</f>
        <v>0</v>
      </c>
      <c r="QH27" t="str">
        <f>'Program PAC SCT'!L31</f>
        <v/>
      </c>
      <c r="QI27">
        <f>'Program PAC SCT'!M31</f>
        <v>0</v>
      </c>
      <c r="QJ27">
        <f>'Program PAC RIM'!B31</f>
        <v>25</v>
      </c>
      <c r="QK27" t="str">
        <f>'Program PAC RIM'!C31</f>
        <v>Empty</v>
      </c>
      <c r="QL27">
        <f>'Program PAC RIM'!D31</f>
        <v>0</v>
      </c>
      <c r="QM27">
        <f>'Program PAC RIM'!E31</f>
        <v>0</v>
      </c>
      <c r="QN27">
        <f>'Program PAC RIM'!F31</f>
        <v>0</v>
      </c>
      <c r="QO27" t="str">
        <f>'Program PAC RIM'!G31</f>
        <v/>
      </c>
      <c r="QP27">
        <f>'Program PAC RIM'!H31</f>
        <v>0</v>
      </c>
      <c r="QQ27">
        <f>'Program PAC RIM'!I31</f>
        <v>0</v>
      </c>
      <c r="QR27">
        <f>'Program PAC RIM'!J31</f>
        <v>0</v>
      </c>
      <c r="QS27">
        <f>'Program PAC RIM'!K31</f>
        <v>0</v>
      </c>
      <c r="QT27" t="str">
        <f>'Program PAC RIM'!L31</f>
        <v/>
      </c>
      <c r="QU27">
        <f>'Program PAC RIM'!M31</f>
        <v>0</v>
      </c>
      <c r="QV27">
        <f>'Program SCT RIM'!B31</f>
        <v>25</v>
      </c>
      <c r="QW27" t="str">
        <f>'Program SCT RIM'!C31</f>
        <v>Empty</v>
      </c>
      <c r="QX27">
        <f>'Program SCT RIM'!D31</f>
        <v>0</v>
      </c>
      <c r="QY27">
        <f>'Program SCT RIM'!E31</f>
        <v>0</v>
      </c>
      <c r="QZ27">
        <f>'Program SCT RIM'!F31</f>
        <v>0</v>
      </c>
      <c r="RA27" t="str">
        <f>'Program SCT RIM'!G31</f>
        <v/>
      </c>
      <c r="RB27">
        <f>'Program SCT RIM'!H31</f>
        <v>0</v>
      </c>
      <c r="RC27">
        <f>'Program SCT RIM'!I31</f>
        <v>0</v>
      </c>
      <c r="RD27">
        <f>'Program SCT RIM'!J31</f>
        <v>0</v>
      </c>
      <c r="RE27">
        <f>'Program SCT RIM'!K31</f>
        <v>0</v>
      </c>
      <c r="RF27" t="str">
        <f>'Program SCT RIM'!L31</f>
        <v/>
      </c>
      <c r="RG27">
        <f>'Program SCT RIM'!M31</f>
        <v>0</v>
      </c>
      <c r="RH27">
        <f>'Program Other TRC'!B31</f>
        <v>25</v>
      </c>
      <c r="RI27" t="str">
        <f>'Program Other TRC'!C31</f>
        <v>Empty</v>
      </c>
      <c r="RJ27">
        <f>'Program Other TRC'!D31</f>
        <v>0</v>
      </c>
      <c r="RK27">
        <f>'Program Other TRC'!E31</f>
        <v>0</v>
      </c>
      <c r="RL27">
        <f>'Program Other TRC'!F31</f>
        <v>0</v>
      </c>
      <c r="RM27" t="str">
        <f>'Program Other TRC'!G31</f>
        <v/>
      </c>
      <c r="RN27">
        <f>'Program Other TRC'!H31</f>
        <v>0</v>
      </c>
      <c r="RO27">
        <f>'Program Other TRC'!I31</f>
        <v>0</v>
      </c>
      <c r="RP27">
        <f>'Program Other TRC'!J31</f>
        <v>0</v>
      </c>
      <c r="RQ27">
        <f>'Program Other TRC'!K31</f>
        <v>0</v>
      </c>
      <c r="RR27" t="str">
        <f>'Program Other TRC'!L31</f>
        <v/>
      </c>
      <c r="RS27">
        <f>'Program Other TRC'!M31</f>
        <v>0</v>
      </c>
      <c r="RT27">
        <f>'Program Other TRC'!N31</f>
        <v>0</v>
      </c>
      <c r="RU27">
        <f>'Program Other TRC'!O31</f>
        <v>0</v>
      </c>
      <c r="RV27">
        <f>'Program Other TRC'!P31</f>
        <v>0</v>
      </c>
      <c r="RW27" t="str">
        <f>'Program Other TRC'!Q31</f>
        <v/>
      </c>
      <c r="RX27">
        <f>'Program Other TRC'!R31</f>
        <v>0</v>
      </c>
      <c r="RY27">
        <f>'Program Other PAC'!B31</f>
        <v>25</v>
      </c>
      <c r="RZ27" t="str">
        <f>'Program Other PAC'!C31</f>
        <v>Empty</v>
      </c>
      <c r="SA27">
        <f>'Program Other PAC'!D31</f>
        <v>0</v>
      </c>
      <c r="SB27">
        <f>'Program Other PAC'!E31</f>
        <v>0</v>
      </c>
      <c r="SC27">
        <f>'Program Other PAC'!F31</f>
        <v>0</v>
      </c>
      <c r="SD27" t="str">
        <f>'Program Other PAC'!G31</f>
        <v/>
      </c>
      <c r="SE27">
        <f>'Program Other PAC'!H31</f>
        <v>0</v>
      </c>
      <c r="SF27">
        <f>'Program Other PAC'!I31</f>
        <v>0</v>
      </c>
      <c r="SG27">
        <f>'Program Other PAC'!J31</f>
        <v>0</v>
      </c>
      <c r="SH27">
        <f>'Program Other PAC'!K31</f>
        <v>0</v>
      </c>
      <c r="SI27" t="str">
        <f>'Program Other PAC'!L31</f>
        <v/>
      </c>
      <c r="SJ27">
        <f>'Program Other PAC'!M31</f>
        <v>0</v>
      </c>
      <c r="SK27">
        <f>'Program Other PAC'!N31</f>
        <v>0</v>
      </c>
      <c r="SL27">
        <f>'Program Other PAC'!O31</f>
        <v>0</v>
      </c>
      <c r="SM27">
        <f>'Program Other PAC'!P31</f>
        <v>0</v>
      </c>
      <c r="SN27" t="str">
        <f>'Program Other PAC'!Q31</f>
        <v/>
      </c>
      <c r="SO27">
        <f>'Program Other PAC'!R31</f>
        <v>0</v>
      </c>
      <c r="SP27">
        <f>'Program Other SCT'!B31</f>
        <v>25</v>
      </c>
      <c r="SQ27" t="str">
        <f>'Program Other SCT'!C31</f>
        <v>Empty</v>
      </c>
      <c r="SR27">
        <f>'Program Other SCT'!D31</f>
        <v>0</v>
      </c>
      <c r="SS27">
        <f>'Program Other SCT'!E31</f>
        <v>0</v>
      </c>
      <c r="ST27">
        <f>'Program Other SCT'!F31</f>
        <v>0</v>
      </c>
      <c r="SU27" t="str">
        <f>'Program Other SCT'!G31</f>
        <v/>
      </c>
      <c r="SV27">
        <f>'Program Other SCT'!H31</f>
        <v>0</v>
      </c>
      <c r="SW27">
        <f>'Program Other SCT'!I31</f>
        <v>0</v>
      </c>
      <c r="SX27">
        <f>'Program Other SCT'!J31</f>
        <v>0</v>
      </c>
      <c r="SY27">
        <f>'Program Other SCT'!K31</f>
        <v>0</v>
      </c>
      <c r="SZ27" t="str">
        <f>'Program Other SCT'!L31</f>
        <v/>
      </c>
      <c r="TA27">
        <f>'Program Other SCT'!M31</f>
        <v>0</v>
      </c>
      <c r="TB27">
        <f>'Program Other SCT'!N31</f>
        <v>0</v>
      </c>
      <c r="TC27">
        <f>'Program Other SCT'!O31</f>
        <v>0</v>
      </c>
      <c r="TD27">
        <f>'Program Other SCT'!P31</f>
        <v>0</v>
      </c>
      <c r="TE27" t="str">
        <f>'Program Other SCT'!Q31</f>
        <v/>
      </c>
      <c r="TF27">
        <f>'Program Other SCT'!R31</f>
        <v>0</v>
      </c>
      <c r="TG27">
        <f>'Program Other RIM'!B31</f>
        <v>25</v>
      </c>
      <c r="TH27" t="str">
        <f>'Program Other RIM'!C31</f>
        <v>Empty</v>
      </c>
      <c r="TI27">
        <f>'Program Other RIM'!D31</f>
        <v>0</v>
      </c>
      <c r="TJ27">
        <f>'Program Other RIM'!E31</f>
        <v>0</v>
      </c>
      <c r="TK27">
        <f>'Program Other RIM'!F31</f>
        <v>0</v>
      </c>
      <c r="TL27" t="str">
        <f>'Program Other RIM'!G31</f>
        <v/>
      </c>
      <c r="TM27">
        <f>'Program Other RIM'!H31</f>
        <v>0</v>
      </c>
      <c r="TN27">
        <f>'Program Other RIM'!I31</f>
        <v>0</v>
      </c>
      <c r="TO27">
        <f>'Program Other RIM'!J31</f>
        <v>0</v>
      </c>
      <c r="TP27">
        <f>'Program Other RIM'!K31</f>
        <v>0</v>
      </c>
      <c r="TQ27" t="str">
        <f>'Program Other RIM'!L31</f>
        <v/>
      </c>
      <c r="TR27">
        <f>'Program Other RIM'!M31</f>
        <v>0</v>
      </c>
      <c r="TS27">
        <f>'Program Other RIM'!N31</f>
        <v>0</v>
      </c>
      <c r="TT27">
        <f>'Program Other RIM'!O31</f>
        <v>0</v>
      </c>
      <c r="TU27">
        <f>'Program Other RIM'!P31</f>
        <v>0</v>
      </c>
      <c r="TV27" t="str">
        <f>'Program Other RIM'!Q31</f>
        <v/>
      </c>
      <c r="TW27">
        <f>'Program Other RIM'!R31</f>
        <v>0</v>
      </c>
    </row>
    <row r="28" spans="10:721">
      <c r="J28" s="1075"/>
      <c r="K28" s="1075"/>
      <c r="L28" s="1075"/>
      <c r="M28" s="1080"/>
      <c r="N28" s="1076"/>
      <c r="P28" s="1051">
        <f>'Program Descriptions'!B30</f>
        <v>26</v>
      </c>
      <c r="Q28" s="1051" t="str">
        <f>'Program Descriptions'!C30</f>
        <v>Empty</v>
      </c>
      <c r="R28" s="1051">
        <f>'Program Descriptions'!D30</f>
        <v>0</v>
      </c>
      <c r="S28" s="1051">
        <f>'Program Descriptions'!E30</f>
        <v>0</v>
      </c>
      <c r="T28" s="1051">
        <f>'Program Descriptions'!F30</f>
        <v>0</v>
      </c>
      <c r="U28" s="1051">
        <f>'Program Descriptions'!G30</f>
        <v>0</v>
      </c>
      <c r="V28" s="1051" t="str">
        <f>'Program Descriptions'!H30</f>
        <v>-</v>
      </c>
      <c r="W28" s="1051">
        <f>'Program Descriptions'!I30</f>
        <v>0</v>
      </c>
      <c r="X28" s="1051">
        <f>'Program Narrative'!B30</f>
        <v>26</v>
      </c>
      <c r="Y28" s="1051" t="str">
        <f>'Program Narrative'!C30</f>
        <v>Empty</v>
      </c>
      <c r="Z28" s="1051" t="str">
        <f>'Program Narrative'!D30</f>
        <v>X</v>
      </c>
      <c r="AA28" s="1051">
        <f>'Program Narrative'!E30</f>
        <v>0</v>
      </c>
      <c r="AB28" s="1051">
        <f>'Prior Years'!B30</f>
        <v>26</v>
      </c>
      <c r="AC28" s="1051" t="str">
        <f>'Prior Years'!C30</f>
        <v>Empty</v>
      </c>
      <c r="AD28" s="1051">
        <f>'Prior Years'!D30</f>
        <v>0</v>
      </c>
      <c r="AE28" s="1051">
        <f>'Prior Years'!E30</f>
        <v>0</v>
      </c>
      <c r="AF28" s="1051">
        <f>'Prior Years'!F30</f>
        <v>0</v>
      </c>
      <c r="AG28" s="1051">
        <f>'Prior Years'!G30</f>
        <v>0</v>
      </c>
      <c r="AH28" s="1051">
        <f>'Prior Years'!H30</f>
        <v>0</v>
      </c>
      <c r="AI28" s="1051">
        <f>'Prior Years'!B65</f>
        <v>26</v>
      </c>
      <c r="AJ28" s="1051" t="str">
        <f>'Prior Years'!C65</f>
        <v>Empty</v>
      </c>
      <c r="AK28" s="1051">
        <f>'Prior Years'!D65</f>
        <v>0</v>
      </c>
      <c r="AL28" s="1051">
        <f>'Prior Years'!E65</f>
        <v>0</v>
      </c>
      <c r="AM28" s="1051">
        <f>'Prior Years'!F65</f>
        <v>0</v>
      </c>
      <c r="AN28" s="1051">
        <f>'Prior Years'!G65</f>
        <v>0</v>
      </c>
      <c r="AO28" s="1051">
        <f>'Prior Years'!H65</f>
        <v>0</v>
      </c>
      <c r="AP28" s="1051">
        <f>'Prior Years'!I65</f>
        <v>0</v>
      </c>
      <c r="AQ28" s="1051">
        <f>'Prior Years'!J65</f>
        <v>0</v>
      </c>
      <c r="AR28" s="1051">
        <f>'Prior Years'!K65</f>
        <v>0</v>
      </c>
      <c r="AS28" s="1051">
        <f>'Prior Years'!L65</f>
        <v>0</v>
      </c>
      <c r="AT28" s="1051">
        <f>'Prior Years'!M65</f>
        <v>0</v>
      </c>
      <c r="AU28" s="1051">
        <f>'Prior Years'!N65</f>
        <v>0</v>
      </c>
      <c r="AV28" s="1051">
        <f>'Prior Years'!O65</f>
        <v>0</v>
      </c>
      <c r="AW28" s="1051">
        <f>'Prior Years'!B100</f>
        <v>26</v>
      </c>
      <c r="AX28" s="1051" t="str">
        <f>'Prior Years'!C100</f>
        <v>Empty</v>
      </c>
      <c r="AY28" s="1051">
        <f>'Prior Years'!D100</f>
        <v>0</v>
      </c>
      <c r="AZ28" s="1051">
        <f>'Prior Years'!E100</f>
        <v>0</v>
      </c>
      <c r="BA28" s="1051">
        <f>'Prior Years'!F100</f>
        <v>0</v>
      </c>
      <c r="BB28" s="1051">
        <f>'Prior Years'!G100</f>
        <v>0</v>
      </c>
      <c r="BC28" s="1051">
        <f>'Prior Years'!H100</f>
        <v>0</v>
      </c>
      <c r="BD28" s="1051">
        <f>'Prior Years'!I100</f>
        <v>0</v>
      </c>
      <c r="BE28" s="1051">
        <f>'Prior Years'!J100</f>
        <v>0</v>
      </c>
      <c r="BF28" s="1051">
        <f>'Prior Years'!K100</f>
        <v>0</v>
      </c>
      <c r="BG28" s="1051">
        <f>'Prior Years'!L100</f>
        <v>0</v>
      </c>
      <c r="BH28" s="1051">
        <f>'Prior Years'!M100</f>
        <v>0</v>
      </c>
      <c r="BI28" s="1051">
        <f>'Prior Years'!N100</f>
        <v>0</v>
      </c>
      <c r="BJ28" s="1051">
        <f>'Prior Years'!O100</f>
        <v>0</v>
      </c>
      <c r="BK28" s="1051">
        <f>'Prior Years'!B135</f>
        <v>26</v>
      </c>
      <c r="BL28" s="1051" t="str">
        <f>'Prior Years'!C135</f>
        <v>Empty</v>
      </c>
      <c r="BM28" s="1051">
        <f>'Prior Years'!D135</f>
        <v>0</v>
      </c>
      <c r="BN28" s="1051">
        <f>'Prior Years'!E135</f>
        <v>0</v>
      </c>
      <c r="BO28" s="1051">
        <f>'Prior Years'!F135</f>
        <v>0</v>
      </c>
      <c r="BP28" s="1051">
        <f>'Prior Years'!G135</f>
        <v>0</v>
      </c>
      <c r="BQ28" s="1051">
        <f>'Prior Years'!H135</f>
        <v>0</v>
      </c>
      <c r="BR28" s="1051">
        <f>'Prior Years'!I135</f>
        <v>0</v>
      </c>
      <c r="BS28" s="1051">
        <f>'Prior Years'!J135</f>
        <v>0</v>
      </c>
      <c r="BT28" s="1051">
        <f>'Prior Years'!K135</f>
        <v>0</v>
      </c>
      <c r="BU28" s="1051">
        <f>'Prior Years'!L135</f>
        <v>0</v>
      </c>
      <c r="BV28" s="1051">
        <f>'Prior Years'!M135</f>
        <v>0</v>
      </c>
      <c r="BW28" s="1051">
        <f>'Prior Years'!N135</f>
        <v>0</v>
      </c>
      <c r="BX28" s="1051">
        <f>'Prior Years'!O135</f>
        <v>0</v>
      </c>
      <c r="BY28" s="1051"/>
      <c r="BZ28" s="1051"/>
      <c r="CA28" s="1051"/>
      <c r="CB28" s="1051"/>
      <c r="CC28" s="1051"/>
      <c r="CD28" s="1051"/>
      <c r="CE28" s="1051"/>
      <c r="CF28" s="1051"/>
      <c r="CG28" s="1051"/>
      <c r="CH28" s="1051"/>
      <c r="CI28" s="1051"/>
      <c r="CJ28" s="1051"/>
      <c r="CK28" s="1051"/>
      <c r="CL28" s="1051"/>
      <c r="CM28" s="1051"/>
      <c r="CN28" s="1051"/>
      <c r="CO28" s="1051"/>
      <c r="CP28" s="1051"/>
      <c r="CQ28" s="1051"/>
      <c r="CR28">
        <f>Budgets!B31</f>
        <v>26</v>
      </c>
      <c r="CS28" t="str">
        <f>Budgets!C31</f>
        <v>Empty</v>
      </c>
      <c r="CT28">
        <f>Budgets!D31</f>
        <v>0</v>
      </c>
      <c r="CU28">
        <f>Budgets!E31</f>
        <v>0</v>
      </c>
      <c r="CV28">
        <f>Budgets!F31</f>
        <v>0</v>
      </c>
      <c r="CW28">
        <f>Budgets!G31</f>
        <v>0</v>
      </c>
      <c r="CX28">
        <f>Budgets!H31</f>
        <v>0</v>
      </c>
      <c r="CY28">
        <f>Budgets!I31</f>
        <v>0</v>
      </c>
      <c r="CZ28">
        <f>Budgets!J31</f>
        <v>0</v>
      </c>
      <c r="DA28">
        <f>Budgets!K31</f>
        <v>0</v>
      </c>
      <c r="DB28">
        <f>Budgets!L31</f>
        <v>0</v>
      </c>
      <c r="DC28">
        <f>Budgets!M31</f>
        <v>0</v>
      </c>
      <c r="DD28">
        <f>Budgets!N31</f>
        <v>0</v>
      </c>
      <c r="DE28">
        <f>Budgets!O31</f>
        <v>0</v>
      </c>
      <c r="DF28">
        <f>Budgets!P31</f>
        <v>0</v>
      </c>
      <c r="DG28">
        <f>Budgets!Q31</f>
        <v>0</v>
      </c>
      <c r="DH28">
        <f>Budgets!R31</f>
        <v>0</v>
      </c>
      <c r="DI28">
        <f>Budgets!S31</f>
        <v>0</v>
      </c>
      <c r="DJ28">
        <f>'Rec1'!C29</f>
        <v>26</v>
      </c>
      <c r="DK28" t="str">
        <f>'Rec1'!D29</f>
        <v>Empty</v>
      </c>
      <c r="DL28">
        <f>'Rec1'!E29</f>
        <v>0</v>
      </c>
      <c r="DM28">
        <f>'Rec1'!F29</f>
        <v>0</v>
      </c>
      <c r="DN28">
        <f>'Rec1'!G29</f>
        <v>0</v>
      </c>
      <c r="DO28" t="str">
        <f>'Rec1'!H29</f>
        <v>-</v>
      </c>
      <c r="DP28">
        <f>'Rec1'!I29</f>
        <v>0</v>
      </c>
      <c r="DQ28">
        <f>'Planned Savings'!B33</f>
        <v>26</v>
      </c>
      <c r="DR28" t="str">
        <f>'Planned Savings'!C33</f>
        <v>Empty</v>
      </c>
      <c r="DS28">
        <f>'Planned Savings'!D33</f>
        <v>0</v>
      </c>
      <c r="DT28">
        <f>'Planned Savings'!E33</f>
        <v>0</v>
      </c>
      <c r="DU28">
        <f>'Planned Savings'!F33</f>
        <v>0</v>
      </c>
      <c r="DV28">
        <f>'Planned Savings'!H33</f>
        <v>0</v>
      </c>
      <c r="DW28">
        <f>'Planned Savings'!I33</f>
        <v>0</v>
      </c>
      <c r="DX28">
        <f>'Planned Savings'!J33</f>
        <v>0</v>
      </c>
      <c r="DY28" t="str">
        <f>'Planned Savings'!L33</f>
        <v/>
      </c>
      <c r="DZ28">
        <f>'Planned Savings'!N33</f>
        <v>0</v>
      </c>
      <c r="EA28" t="str">
        <f>'Planned Savings'!O33</f>
        <v/>
      </c>
      <c r="EB28" t="str">
        <f>'Planned Savings'!P33</f>
        <v/>
      </c>
      <c r="EC28">
        <f>'Planned Savings'!R33</f>
        <v>0</v>
      </c>
      <c r="ED28">
        <f>'Planned Savings'!T33</f>
        <v>0</v>
      </c>
      <c r="EE28">
        <f>'Planned Savings'!U33</f>
        <v>0</v>
      </c>
      <c r="EF28">
        <f>'Planned Savings'!V33</f>
        <v>0</v>
      </c>
      <c r="EG28">
        <f>'Planned Savings - No IE'!B33</f>
        <v>26</v>
      </c>
      <c r="EH28" t="str">
        <f>'Planned Savings - No IE'!C33</f>
        <v>Empty</v>
      </c>
      <c r="EI28">
        <f>'Planned Savings - No IE'!D33</f>
        <v>0</v>
      </c>
      <c r="EJ28">
        <f>'Planned Savings - No IE'!E33</f>
        <v>0</v>
      </c>
      <c r="EK28">
        <f>'Planned Savings - No IE'!F33</f>
        <v>0</v>
      </c>
      <c r="EL28" t="str">
        <f>'Planned Savings - No IE'!H33</f>
        <v/>
      </c>
      <c r="EM28">
        <f>'Planned Savings - No IE'!J33</f>
        <v>0</v>
      </c>
      <c r="EN28">
        <f>'Planned Savings - No IE'!K33</f>
        <v>0</v>
      </c>
      <c r="EO28">
        <f>'Planned Savings - No IE'!L33</f>
        <v>0</v>
      </c>
      <c r="EP28">
        <f>'Planned Savings - No IE'!N33</f>
        <v>0</v>
      </c>
      <c r="EQ28">
        <f>'Planned Savings - No IE'!P33</f>
        <v>0</v>
      </c>
      <c r="ER28">
        <f>'Planned Savings - No IE'!Q33</f>
        <v>0</v>
      </c>
      <c r="ES28">
        <f>'Planned Savings - No IE'!R33</f>
        <v>0</v>
      </c>
      <c r="ET28">
        <f>'Planned Savings - No NTG'!B33</f>
        <v>26</v>
      </c>
      <c r="EU28" t="str">
        <f>'Planned Savings - No NTG'!C33</f>
        <v>Empty</v>
      </c>
      <c r="EV28">
        <f>'Planned Savings - No NTG'!D33</f>
        <v>0</v>
      </c>
      <c r="EW28">
        <f>'Planned Savings - No NTG'!E33</f>
        <v>0</v>
      </c>
      <c r="EX28">
        <f>'Planned Savings - No NTG'!F33</f>
        <v>0</v>
      </c>
      <c r="EY28">
        <f>'Planned Savings - No NTG'!H33</f>
        <v>0</v>
      </c>
      <c r="EZ28">
        <f>'Planned Savings - No NTG'!I33</f>
        <v>0</v>
      </c>
      <c r="FA28">
        <f>'Planned Savings - No NTG'!J33</f>
        <v>0</v>
      </c>
      <c r="FB28">
        <f>'Planned Savings - No NTG'!L33</f>
        <v>0</v>
      </c>
      <c r="FC28">
        <f>'Planned Savings - No NTG'!N33</f>
        <v>0</v>
      </c>
      <c r="FD28">
        <f>'Planned Savings - No NTG'!O33</f>
        <v>0</v>
      </c>
      <c r="FE28">
        <f>'Planned Savings - No NTG'!P33</f>
        <v>0</v>
      </c>
      <c r="FF28">
        <f>'Planned Savings - No IE No NTG'!B33</f>
        <v>26</v>
      </c>
      <c r="FG28" t="str">
        <f>'Planned Savings - No IE No NTG'!C33</f>
        <v>Empty</v>
      </c>
      <c r="FH28">
        <f>'Planned Savings - No IE No NTG'!D33</f>
        <v>0</v>
      </c>
      <c r="FI28">
        <f>'Planned Savings - No IE No NTG'!E33</f>
        <v>0</v>
      </c>
      <c r="FJ28">
        <f>'Planned Savings - No IE No NTG'!F33</f>
        <v>0</v>
      </c>
      <c r="FK28">
        <f>'Planned Savings - No IE No NTG'!H33</f>
        <v>0</v>
      </c>
      <c r="FL28">
        <f>'Planned Savings - No IE No NTG'!J33</f>
        <v>0</v>
      </c>
      <c r="FM28">
        <f>'Planned Savings - No IE No NTG'!K33</f>
        <v>0</v>
      </c>
      <c r="FN28">
        <f>'Planned Savings - No IE No NTG'!L33</f>
        <v>0</v>
      </c>
      <c r="FO28">
        <f>'Rec2'!D31</f>
        <v>26</v>
      </c>
      <c r="FP28" t="str">
        <f>'Rec2'!E31</f>
        <v>Empty</v>
      </c>
      <c r="FQ28">
        <f>'Rec2'!F31</f>
        <v>0</v>
      </c>
      <c r="FR28">
        <f>'Rec2'!G31</f>
        <v>0</v>
      </c>
      <c r="FS28">
        <f>'Rec2'!H31</f>
        <v>0</v>
      </c>
      <c r="FT28" t="str">
        <f>'Rec2'!I31</f>
        <v>-</v>
      </c>
      <c r="FU28">
        <f>'Rec2'!J31</f>
        <v>0</v>
      </c>
      <c r="FV28">
        <f>'Rec2'!K31</f>
        <v>0</v>
      </c>
      <c r="FW28">
        <f>'Rec2'!L31</f>
        <v>0</v>
      </c>
      <c r="FX28" t="str">
        <f>'Rec2'!M31</f>
        <v>-</v>
      </c>
      <c r="FY28">
        <f>'Rec2'!N31</f>
        <v>0</v>
      </c>
      <c r="FZ28">
        <f>'Rec2'!O31</f>
        <v>0</v>
      </c>
      <c r="GA28">
        <f>'Rec2'!P31</f>
        <v>0</v>
      </c>
      <c r="GB28" t="str">
        <f>'Rec2'!Q31</f>
        <v>-</v>
      </c>
      <c r="GC28">
        <f>'Rec2'!R31</f>
        <v>0</v>
      </c>
      <c r="GD28">
        <f>'Rec2'!S31</f>
        <v>0</v>
      </c>
      <c r="GE28">
        <f>'Rec2'!T31</f>
        <v>0</v>
      </c>
      <c r="GF28" t="str">
        <f>'Rec2'!U31</f>
        <v>-</v>
      </c>
      <c r="GG28">
        <f>'Rec2'!V31</f>
        <v>0</v>
      </c>
      <c r="GI28">
        <f>'Planned NTG'!B31</f>
        <v>26</v>
      </c>
      <c r="GJ28" t="str">
        <f>'Planned NTG'!C31</f>
        <v>Empty</v>
      </c>
      <c r="GK28">
        <f>'Planned NTG'!D31</f>
        <v>0</v>
      </c>
      <c r="GL28">
        <f>'Planned NTG'!F31</f>
        <v>0</v>
      </c>
      <c r="GM28" t="str">
        <f>'Planned NTG'!H31</f>
        <v/>
      </c>
      <c r="GN28">
        <f>'Planned NTG'!J31</f>
        <v>0</v>
      </c>
      <c r="GO28">
        <f>'Planned NTG'!K31</f>
        <v>0</v>
      </c>
      <c r="GQ28">
        <f>'Actual Expenses'!B30</f>
        <v>0</v>
      </c>
      <c r="GR28" t="str">
        <f>'Actual Expenses'!C30</f>
        <v>Program Administrator</v>
      </c>
      <c r="GS28">
        <f>'Actual Expenses'!D30</f>
        <v>0</v>
      </c>
      <c r="GT28">
        <f>'Actual Expenses'!E30</f>
        <v>0</v>
      </c>
      <c r="GU28">
        <f>'Actual Expenses'!F30</f>
        <v>0</v>
      </c>
      <c r="GV28">
        <f>'Actual Expenses'!G30</f>
        <v>0</v>
      </c>
      <c r="GW28">
        <f>'Actual Expenses'!H30</f>
        <v>0</v>
      </c>
      <c r="GX28">
        <f>'Actual Expenses'!I30</f>
        <v>0</v>
      </c>
      <c r="GY28">
        <f>'Actual Expenses'!J30</f>
        <v>0</v>
      </c>
      <c r="GZ28">
        <f>'Actual Expenses'!K30</f>
        <v>0</v>
      </c>
      <c r="HA28">
        <f>'Actual Expenses'!L30</f>
        <v>0</v>
      </c>
      <c r="HB28">
        <f>'Actual Expenses'!M30</f>
        <v>0</v>
      </c>
      <c r="HC28">
        <f>'Actual Expenses'!N30</f>
        <v>0</v>
      </c>
      <c r="HD28">
        <f>'Actual Expenses'!O30</f>
        <v>0</v>
      </c>
      <c r="HE28">
        <f>'Actual Expenses'!P30</f>
        <v>0</v>
      </c>
      <c r="HF28">
        <f>'Actual Expenses'!Q30</f>
        <v>0</v>
      </c>
      <c r="HG28">
        <f>'Actual Expenses'!R30</f>
        <v>0</v>
      </c>
      <c r="HH28">
        <f>'Actual Expenses'!S30</f>
        <v>0</v>
      </c>
      <c r="HI28">
        <f>'Actual Expenses'!T30</f>
        <v>0</v>
      </c>
      <c r="HJ28">
        <f>'Actual Expenses'!U30</f>
        <v>0</v>
      </c>
      <c r="HK28">
        <f>'Actual Expenses'!V30</f>
        <v>0</v>
      </c>
      <c r="HL28">
        <f>'Actual Expenses'!W30</f>
        <v>0</v>
      </c>
      <c r="HM28">
        <f>'Actual Expenses'!X30</f>
        <v>0</v>
      </c>
      <c r="HN28">
        <f>'Rec3'!C29</f>
        <v>26</v>
      </c>
      <c r="HO28" t="str">
        <f>'Rec3'!D29</f>
        <v>Empty</v>
      </c>
      <c r="HP28">
        <f ca="1">'Rec3'!E29</f>
        <v>0</v>
      </c>
      <c r="HQ28">
        <f>'Rec3'!F29</f>
        <v>0</v>
      </c>
      <c r="HR28">
        <f ca="1">'Rec3'!G29</f>
        <v>0</v>
      </c>
      <c r="HS28">
        <f>'Rec3'!H29</f>
        <v>0</v>
      </c>
      <c r="HT28">
        <f>'Claimed Savings'!B33</f>
        <v>26</v>
      </c>
      <c r="HU28" t="str">
        <f>'Claimed Savings'!C33</f>
        <v>Empty</v>
      </c>
      <c r="HV28">
        <f>'Claimed Savings'!D33</f>
        <v>0</v>
      </c>
      <c r="HW28">
        <f>'Claimed Savings'!E33</f>
        <v>0</v>
      </c>
      <c r="HX28">
        <f>'Claimed Savings'!F33</f>
        <v>0</v>
      </c>
      <c r="HY28">
        <f>'Claimed Savings'!H33</f>
        <v>0</v>
      </c>
      <c r="HZ28">
        <f>'Claimed Savings'!I33</f>
        <v>0</v>
      </c>
      <c r="IA28">
        <f>'Claimed Savings'!J33</f>
        <v>0</v>
      </c>
      <c r="IB28">
        <f>'Claimed Savings'!L33</f>
        <v>0</v>
      </c>
      <c r="IC28">
        <f>'Claimed Savings'!N33</f>
        <v>0</v>
      </c>
      <c r="ID28" t="str">
        <f>'Claimed Savings'!O33</f>
        <v/>
      </c>
      <c r="IE28" t="str">
        <f>'Claimed Savings'!P33</f>
        <v/>
      </c>
      <c r="IF28">
        <f>'Claimed Savings'!R33</f>
        <v>0</v>
      </c>
      <c r="IG28">
        <f>'Claimed Savings'!T33</f>
        <v>0</v>
      </c>
      <c r="IH28">
        <f>'Claimed Savings'!U33</f>
        <v>0</v>
      </c>
      <c r="II28">
        <f>'Claimed Savings'!V33</f>
        <v>0</v>
      </c>
      <c r="IJ28">
        <f>'Claimed Savings - No IE'!B33</f>
        <v>26</v>
      </c>
      <c r="IK28" t="str">
        <f>'Claimed Savings - No IE'!C33</f>
        <v>Empty</v>
      </c>
      <c r="IL28">
        <f>'Claimed Savings - No IE'!D33</f>
        <v>0</v>
      </c>
      <c r="IM28">
        <f>'Claimed Savings - No IE'!E33</f>
        <v>0</v>
      </c>
      <c r="IN28">
        <f>'Claimed Savings - No IE'!F33</f>
        <v>0</v>
      </c>
      <c r="IO28">
        <f>'Claimed Savings - No IE'!H33</f>
        <v>0</v>
      </c>
      <c r="IP28">
        <f>'Claimed Savings - No IE'!J33</f>
        <v>0</v>
      </c>
      <c r="IQ28">
        <f>'Claimed Savings - No IE'!K33</f>
        <v>0</v>
      </c>
      <c r="IR28">
        <f>'Claimed Savings - No IE'!L33</f>
        <v>0</v>
      </c>
      <c r="IS28">
        <f>'Claimed Savings - No IE'!N33</f>
        <v>0</v>
      </c>
      <c r="IT28">
        <f>'Claimed Savings - No IE'!P33</f>
        <v>0</v>
      </c>
      <c r="IU28">
        <f>'Claimed Savings - No IE'!Q33</f>
        <v>0</v>
      </c>
      <c r="IV28">
        <f>'Claimed Savings - No IE'!R33</f>
        <v>0</v>
      </c>
      <c r="IW28">
        <f>'Claimed Savings - No NTG'!B33</f>
        <v>26</v>
      </c>
      <c r="IX28" t="str">
        <f>'Claimed Savings - No NTG'!C33</f>
        <v>Empty</v>
      </c>
      <c r="IY28">
        <f>'Claimed Savings - No NTG'!D33</f>
        <v>0</v>
      </c>
      <c r="IZ28">
        <f>'Claimed Savings - No NTG'!E33</f>
        <v>0</v>
      </c>
      <c r="JA28">
        <f>'Claimed Savings - No NTG'!F33</f>
        <v>0</v>
      </c>
      <c r="JB28">
        <f>'Claimed Savings - No NTG'!H33</f>
        <v>0</v>
      </c>
      <c r="JC28">
        <f>'Claimed Savings - No NTG'!I33</f>
        <v>0</v>
      </c>
      <c r="JD28">
        <f>'Claimed Savings - No NTG'!J33</f>
        <v>0</v>
      </c>
      <c r="JE28">
        <f>'Claimed Savings - No NTG'!L33</f>
        <v>0</v>
      </c>
      <c r="JF28">
        <f>'Claimed Savings - No NTG'!N33</f>
        <v>0</v>
      </c>
      <c r="JG28">
        <f>'Claimed Savings - No NTG'!O33</f>
        <v>0</v>
      </c>
      <c r="JH28">
        <f>'Claimed Savings - No NTG'!P33</f>
        <v>0</v>
      </c>
      <c r="JI28">
        <f>'Claimed Savings - No IE No NTG'!B33</f>
        <v>26</v>
      </c>
      <c r="JJ28" t="str">
        <f>'Claimed Savings - No IE No NTG'!C33</f>
        <v>Empty</v>
      </c>
      <c r="JK28">
        <f>'Claimed Savings - No IE No NTG'!D33</f>
        <v>17</v>
      </c>
      <c r="JL28">
        <f>'Claimed Savings - No IE No NTG'!E33</f>
        <v>0</v>
      </c>
      <c r="JM28">
        <f>'Claimed Savings - No IE No NTG'!F33</f>
        <v>0</v>
      </c>
      <c r="JN28">
        <f>'Claimed Savings - No IE No NTG'!H33</f>
        <v>0</v>
      </c>
      <c r="JO28">
        <f>'Claimed Savings - No IE No NTG'!J33</f>
        <v>0</v>
      </c>
      <c r="JP28">
        <f>'Claimed Savings - No IE No NTG'!K33</f>
        <v>0</v>
      </c>
      <c r="JQ28">
        <f>'Claimed Savings - No IE No NTG'!L33</f>
        <v>0</v>
      </c>
      <c r="JS28">
        <f>'Claimed NTG'!C31</f>
        <v>26</v>
      </c>
      <c r="JT28" t="str">
        <f>'Claimed NTG'!D31</f>
        <v>Empty</v>
      </c>
      <c r="JU28">
        <f>'Claimed NTG'!E31</f>
        <v>0</v>
      </c>
      <c r="JV28">
        <f>'Claimed NTG'!G31</f>
        <v>0</v>
      </c>
      <c r="JW28" t="str">
        <f>'Claimed NTG'!I31</f>
        <v/>
      </c>
      <c r="JX28">
        <f>'Claimed NTG'!K31</f>
        <v>0</v>
      </c>
      <c r="JY28">
        <f>'Claimed NTG'!L31</f>
        <v>0</v>
      </c>
      <c r="JZ28">
        <f>'Claimed NTG'!M31</f>
        <v>0</v>
      </c>
      <c r="KC28">
        <f>'Evaluated Savings'!B33</f>
        <v>26</v>
      </c>
      <c r="KD28" t="str">
        <f>'Evaluated Savings'!C33</f>
        <v>Empty</v>
      </c>
      <c r="KE28">
        <f>'Evaluated Savings'!D33</f>
        <v>0</v>
      </c>
      <c r="KF28">
        <f>'Evaluated Savings'!E33</f>
        <v>0</v>
      </c>
      <c r="KG28">
        <f>'Evaluated Savings'!F33</f>
        <v>0</v>
      </c>
      <c r="KH28">
        <f>'Evaluated Savings'!H33</f>
        <v>0</v>
      </c>
      <c r="KI28">
        <f>'Evaluated Savings'!I33</f>
        <v>0</v>
      </c>
      <c r="KJ28">
        <f>'Evaluated Savings'!J33</f>
        <v>0</v>
      </c>
      <c r="KK28" t="str">
        <f>'Evaluated Savings'!L33</f>
        <v/>
      </c>
      <c r="KL28">
        <f>'Evaluated Savings'!N33</f>
        <v>0</v>
      </c>
      <c r="KM28" t="str">
        <f>'Evaluated Savings'!O33</f>
        <v/>
      </c>
      <c r="KN28" t="str">
        <f>'Evaluated Savings'!P33</f>
        <v/>
      </c>
      <c r="KO28">
        <f>'Evaluated Savings'!R33</f>
        <v>0</v>
      </c>
      <c r="KP28">
        <f>'Evaluated Savings'!T33</f>
        <v>0</v>
      </c>
      <c r="KQ28">
        <f>'Evaluated Savings'!U33</f>
        <v>0</v>
      </c>
      <c r="KR28">
        <f>'Evaluated Savings'!V33</f>
        <v>0</v>
      </c>
      <c r="KT28">
        <f>'Evaluated Savings - No IE'!B33</f>
        <v>26</v>
      </c>
      <c r="KU28" t="str">
        <f>'Evaluated Savings - No IE'!C33</f>
        <v>Empty</v>
      </c>
      <c r="KV28">
        <f>'Evaluated Savings - No IE'!D33</f>
        <v>0</v>
      </c>
      <c r="KW28">
        <f>'Evaluated Savings - No IE'!E33</f>
        <v>0</v>
      </c>
      <c r="KX28">
        <f>'Evaluated Savings - No IE'!F33</f>
        <v>0</v>
      </c>
      <c r="KY28" t="str">
        <f>'Evaluated Savings - No IE'!H33</f>
        <v/>
      </c>
      <c r="KZ28">
        <f>'Evaluated Savings - No IE'!J33</f>
        <v>0</v>
      </c>
      <c r="LA28">
        <f>'Evaluated Savings - No IE'!K33</f>
        <v>0</v>
      </c>
      <c r="LB28">
        <f>'Evaluated Savings - No IE'!L33</f>
        <v>0</v>
      </c>
      <c r="LC28">
        <f>'Evaluated Savings - No IE'!N33</f>
        <v>0</v>
      </c>
      <c r="LD28">
        <f>'Evaluated Savings - No IE'!P33</f>
        <v>0</v>
      </c>
      <c r="LE28">
        <f>'Evaluated Savings - No IE'!Q33</f>
        <v>0</v>
      </c>
      <c r="LF28">
        <f>'Evaluated Savings - No IE'!R33</f>
        <v>0</v>
      </c>
      <c r="LH28">
        <f>'Evaluated Savings - No NTG'!B32</f>
        <v>26</v>
      </c>
      <c r="LI28" t="str">
        <f>'Evaluated Savings - No NTG'!C32</f>
        <v>Empty</v>
      </c>
      <c r="LJ28">
        <f>'Evaluated Savings - No NTG'!D32</f>
        <v>0</v>
      </c>
      <c r="LK28">
        <f>'Evaluated Savings - No NTG'!E32</f>
        <v>0</v>
      </c>
      <c r="LL28">
        <f>'Evaluated Savings - No NTG'!F32</f>
        <v>0</v>
      </c>
      <c r="LM28">
        <f>'Evaluated Savings - No NTG'!H32</f>
        <v>0</v>
      </c>
      <c r="LN28">
        <f>'Evaluated Savings - No NTG'!I32</f>
        <v>0</v>
      </c>
      <c r="LO28">
        <f>'Evaluated Savings - No NTG'!J32</f>
        <v>0</v>
      </c>
      <c r="LP28">
        <f>'Evaluated Savings - No NTG'!L32</f>
        <v>0</v>
      </c>
      <c r="LQ28">
        <f>'Evaluated Savings - No NTG'!N32</f>
        <v>0</v>
      </c>
      <c r="LR28">
        <f>'Evaluated Savings - No NTG'!O32</f>
        <v>0</v>
      </c>
      <c r="LS28">
        <f>'Evaluated Savings - No NTG'!P32</f>
        <v>0</v>
      </c>
      <c r="LU28">
        <f>'Evaluated Savings No IE No NTG'!B33</f>
        <v>26</v>
      </c>
      <c r="LV28" t="str">
        <f>'Evaluated Savings No IE No NTG'!C33</f>
        <v>Empty</v>
      </c>
      <c r="LW28">
        <f>'Evaluated Savings No IE No NTG'!D33</f>
        <v>0</v>
      </c>
      <c r="LX28">
        <f>'Evaluated Savings No IE No NTG'!E33</f>
        <v>0</v>
      </c>
      <c r="LY28">
        <f>'Evaluated Savings No IE No NTG'!F33</f>
        <v>0</v>
      </c>
      <c r="LZ28">
        <f>'Evaluated Savings No IE No NTG'!H33</f>
        <v>0</v>
      </c>
      <c r="MA28">
        <f>'Evaluated Savings No IE No NTG'!J33</f>
        <v>0</v>
      </c>
      <c r="MB28">
        <f>'Evaluated Savings No IE No NTG'!K33</f>
        <v>0</v>
      </c>
      <c r="MC28">
        <f>'Evaluated Savings No IE No NTG'!L33</f>
        <v>0</v>
      </c>
      <c r="MF28">
        <f>'Evaluated NTG'!B31</f>
        <v>26</v>
      </c>
      <c r="MG28" t="str">
        <f>'Evaluated NTG'!C31</f>
        <v>Empty</v>
      </c>
      <c r="MH28">
        <f>'Evaluated NTG'!E31</f>
        <v>0</v>
      </c>
      <c r="MI28">
        <f>'Evaluated NTG'!G31</f>
        <v>0</v>
      </c>
      <c r="MJ28" t="str">
        <f>'Evaluated NTG'!I31</f>
        <v/>
      </c>
      <c r="MK28">
        <f>'Evaluated NTG'!K31</f>
        <v>0</v>
      </c>
      <c r="ML28">
        <f>'Evaluated NTG'!L31</f>
        <v>0</v>
      </c>
      <c r="MM28">
        <f>'Evaluated NTG'!M31</f>
        <v>0</v>
      </c>
      <c r="MP28">
        <f>'Program All'!B32</f>
        <v>26</v>
      </c>
      <c r="MQ28" t="str">
        <f>'Program All'!C32</f>
        <v>Empty</v>
      </c>
      <c r="MR28">
        <f>'Program All'!D32</f>
        <v>0</v>
      </c>
      <c r="MS28">
        <f>'Program All'!E32</f>
        <v>0</v>
      </c>
      <c r="MT28">
        <f>'Program All'!F32</f>
        <v>0</v>
      </c>
      <c r="MU28" t="str">
        <f>'Program All'!G32</f>
        <v/>
      </c>
      <c r="MV28">
        <f>'Program All'!H32</f>
        <v>0</v>
      </c>
      <c r="MW28">
        <f>'Program All'!I32</f>
        <v>0</v>
      </c>
      <c r="MX28">
        <f>'Program All'!J32</f>
        <v>0</v>
      </c>
      <c r="MY28">
        <f>'Program All'!K32</f>
        <v>0</v>
      </c>
      <c r="MZ28" t="str">
        <f>'Program All'!L32</f>
        <v/>
      </c>
      <c r="NA28">
        <f>'Program All'!M32</f>
        <v>0</v>
      </c>
      <c r="NB28">
        <f>'Program All'!N32</f>
        <v>0</v>
      </c>
      <c r="NC28">
        <f>'Program All'!O32</f>
        <v>0</v>
      </c>
      <c r="ND28">
        <f>'Program All'!P32</f>
        <v>0</v>
      </c>
      <c r="NE28" t="str">
        <f>'Program All'!Q32</f>
        <v/>
      </c>
      <c r="NF28">
        <f>'Program All'!R32</f>
        <v>0</v>
      </c>
      <c r="NG28">
        <f>'Program All'!S32</f>
        <v>0</v>
      </c>
      <c r="NH28">
        <f>'Program All'!T32</f>
        <v>0</v>
      </c>
      <c r="NI28">
        <f>'Program All'!U32</f>
        <v>0</v>
      </c>
      <c r="NJ28" t="str">
        <f>'Program All'!V32</f>
        <v/>
      </c>
      <c r="NK28">
        <f>'Program All'!W32</f>
        <v>0</v>
      </c>
      <c r="NL28">
        <f>'Program TRC'!B32</f>
        <v>26</v>
      </c>
      <c r="NM28" t="str">
        <f>'Program TRC'!C32</f>
        <v>Empty</v>
      </c>
      <c r="NN28">
        <f>'Program TRC'!D32</f>
        <v>0</v>
      </c>
      <c r="NO28">
        <f>'Program TRC'!E32</f>
        <v>0</v>
      </c>
      <c r="NP28">
        <f>'Program TRC'!F32</f>
        <v>0</v>
      </c>
      <c r="NQ28" t="str">
        <f>'Program TRC'!G32</f>
        <v/>
      </c>
      <c r="NR28">
        <f>'Program TRC'!H32</f>
        <v>0</v>
      </c>
      <c r="NS28">
        <f>'Program PAC'!B32</f>
        <v>26</v>
      </c>
      <c r="NT28" t="str">
        <f>'Program PAC'!C32</f>
        <v>Empty</v>
      </c>
      <c r="NU28">
        <f>'Program PAC'!D32</f>
        <v>0</v>
      </c>
      <c r="NV28">
        <f>'Program PAC'!E32</f>
        <v>0</v>
      </c>
      <c r="NW28">
        <f>'Program PAC'!F32</f>
        <v>0</v>
      </c>
      <c r="NX28" t="str">
        <f>'Program PAC'!G32</f>
        <v/>
      </c>
      <c r="NY28">
        <f>'Program PAC'!H32</f>
        <v>0</v>
      </c>
      <c r="NZ28">
        <f>'Program SCT'!B32</f>
        <v>26</v>
      </c>
      <c r="OA28" t="str">
        <f>'Program SCT'!C32</f>
        <v>Empty</v>
      </c>
      <c r="OB28">
        <f>'Program SCT'!D32</f>
        <v>0</v>
      </c>
      <c r="OC28">
        <f>'Program SCT'!E32</f>
        <v>0</v>
      </c>
      <c r="OD28">
        <f>'Program SCT'!F32</f>
        <v>0</v>
      </c>
      <c r="OE28" t="str">
        <f>'Program SCT'!G32</f>
        <v/>
      </c>
      <c r="OF28">
        <f>'Program SCT'!H32</f>
        <v>0</v>
      </c>
      <c r="OG28">
        <f>'Program RIM'!B32</f>
        <v>26</v>
      </c>
      <c r="OH28" t="str">
        <f>'Program RIM'!C32</f>
        <v>Empty</v>
      </c>
      <c r="OI28">
        <f>'Program RIM'!D32</f>
        <v>0</v>
      </c>
      <c r="OJ28">
        <f>'Program RIM'!E32</f>
        <v>0</v>
      </c>
      <c r="OK28">
        <f>'Program RIM'!F32</f>
        <v>0</v>
      </c>
      <c r="OL28" t="str">
        <f>'Program RIM'!G32</f>
        <v/>
      </c>
      <c r="OM28">
        <f>'Program RIM'!H32</f>
        <v>0</v>
      </c>
      <c r="ON28">
        <f>'Program TRC PAC'!B32</f>
        <v>26</v>
      </c>
      <c r="OO28" t="str">
        <f>'Program TRC PAC'!C32</f>
        <v>Empty</v>
      </c>
      <c r="OP28">
        <f>'Program TRC PAC'!D32</f>
        <v>0</v>
      </c>
      <c r="OQ28">
        <f>'Program TRC PAC'!E32</f>
        <v>0</v>
      </c>
      <c r="OR28">
        <f>'Program TRC PAC'!F32</f>
        <v>0</v>
      </c>
      <c r="OS28" t="str">
        <f>'Program TRC PAC'!G32</f>
        <v/>
      </c>
      <c r="OT28">
        <f>'Program TRC PAC'!H32</f>
        <v>0</v>
      </c>
      <c r="OU28">
        <f>'Program TRC PAC'!I32</f>
        <v>0</v>
      </c>
      <c r="OV28">
        <f>'Program TRC PAC'!J32</f>
        <v>0</v>
      </c>
      <c r="OW28">
        <f>'Program TRC PAC'!K32</f>
        <v>0</v>
      </c>
      <c r="OX28" t="str">
        <f>'Program TRC PAC'!L32</f>
        <v/>
      </c>
      <c r="OY28">
        <f>'Program TRC PAC'!M32</f>
        <v>0</v>
      </c>
      <c r="OZ28">
        <f>'Program TRC SCT'!B32</f>
        <v>26</v>
      </c>
      <c r="PA28" t="str">
        <f>'Program TRC SCT'!C32</f>
        <v>Empty</v>
      </c>
      <c r="PB28">
        <f>'Program TRC SCT'!D32</f>
        <v>0</v>
      </c>
      <c r="PC28">
        <f>'Program TRC SCT'!E32</f>
        <v>0</v>
      </c>
      <c r="PD28">
        <f>'Program TRC SCT'!F32</f>
        <v>0</v>
      </c>
      <c r="PE28" t="str">
        <f>'Program TRC SCT'!G32</f>
        <v/>
      </c>
      <c r="PF28">
        <f>'Program TRC SCT'!H32</f>
        <v>0</v>
      </c>
      <c r="PG28">
        <f>'Program TRC SCT'!I32</f>
        <v>0</v>
      </c>
      <c r="PH28">
        <f>'Program TRC SCT'!J32</f>
        <v>0</v>
      </c>
      <c r="PI28">
        <f>'Program TRC SCT'!K32</f>
        <v>0</v>
      </c>
      <c r="PJ28" t="str">
        <f>'Program TRC SCT'!L32</f>
        <v/>
      </c>
      <c r="PK28">
        <f>'Program TRC SCT'!M32</f>
        <v>0</v>
      </c>
      <c r="PL28">
        <f>'Program TRC RIM'!B32</f>
        <v>26</v>
      </c>
      <c r="PM28" t="str">
        <f>'Program TRC RIM'!C32</f>
        <v>Empty</v>
      </c>
      <c r="PN28">
        <f>'Program TRC RIM'!D32</f>
        <v>0</v>
      </c>
      <c r="PO28">
        <f>'Program TRC RIM'!E32</f>
        <v>0</v>
      </c>
      <c r="PP28">
        <f>'Program TRC RIM'!F32</f>
        <v>0</v>
      </c>
      <c r="PQ28" t="str">
        <f>'Program TRC RIM'!G32</f>
        <v/>
      </c>
      <c r="PR28">
        <f>'Program TRC RIM'!H32</f>
        <v>0</v>
      </c>
      <c r="PS28">
        <f>'Program TRC RIM'!I32</f>
        <v>0</v>
      </c>
      <c r="PT28">
        <f>'Program TRC RIM'!J32</f>
        <v>0</v>
      </c>
      <c r="PU28">
        <f>'Program TRC RIM'!K32</f>
        <v>0</v>
      </c>
      <c r="PV28" t="str">
        <f>'Program TRC RIM'!L32</f>
        <v/>
      </c>
      <c r="PW28">
        <f>'Program TRC RIM'!M32</f>
        <v>0</v>
      </c>
      <c r="PX28">
        <f>'Program PAC SCT'!B32</f>
        <v>26</v>
      </c>
      <c r="PY28" t="str">
        <f>'Program PAC SCT'!C32</f>
        <v>Empty</v>
      </c>
      <c r="PZ28">
        <f>'Program PAC SCT'!D32</f>
        <v>0</v>
      </c>
      <c r="QA28">
        <f>'Program PAC SCT'!E32</f>
        <v>0</v>
      </c>
      <c r="QB28">
        <f>'Program PAC SCT'!F32</f>
        <v>0</v>
      </c>
      <c r="QC28" t="str">
        <f>'Program PAC SCT'!G32</f>
        <v/>
      </c>
      <c r="QD28">
        <f>'Program PAC SCT'!H32</f>
        <v>0</v>
      </c>
      <c r="QE28">
        <f>'Program PAC SCT'!I32</f>
        <v>0</v>
      </c>
      <c r="QF28">
        <f>'Program PAC SCT'!J32</f>
        <v>0</v>
      </c>
      <c r="QG28">
        <f>'Program PAC SCT'!K32</f>
        <v>0</v>
      </c>
      <c r="QH28" t="str">
        <f>'Program PAC SCT'!L32</f>
        <v/>
      </c>
      <c r="QI28">
        <f>'Program PAC SCT'!M32</f>
        <v>0</v>
      </c>
      <c r="QJ28">
        <f>'Program PAC RIM'!B32</f>
        <v>26</v>
      </c>
      <c r="QK28" t="str">
        <f>'Program PAC RIM'!C32</f>
        <v>Empty</v>
      </c>
      <c r="QL28">
        <f>'Program PAC RIM'!D32</f>
        <v>0</v>
      </c>
      <c r="QM28">
        <f>'Program PAC RIM'!E32</f>
        <v>0</v>
      </c>
      <c r="QN28">
        <f>'Program PAC RIM'!F32</f>
        <v>0</v>
      </c>
      <c r="QO28" t="str">
        <f>'Program PAC RIM'!G32</f>
        <v/>
      </c>
      <c r="QP28">
        <f>'Program PAC RIM'!H32</f>
        <v>0</v>
      </c>
      <c r="QQ28">
        <f>'Program PAC RIM'!I32</f>
        <v>0</v>
      </c>
      <c r="QR28">
        <f>'Program PAC RIM'!J32</f>
        <v>0</v>
      </c>
      <c r="QS28">
        <f>'Program PAC RIM'!K32</f>
        <v>0</v>
      </c>
      <c r="QT28" t="str">
        <f>'Program PAC RIM'!L32</f>
        <v/>
      </c>
      <c r="QU28">
        <f>'Program PAC RIM'!M32</f>
        <v>0</v>
      </c>
      <c r="QV28">
        <f>'Program SCT RIM'!B32</f>
        <v>26</v>
      </c>
      <c r="QW28" t="str">
        <f>'Program SCT RIM'!C32</f>
        <v>Empty</v>
      </c>
      <c r="QX28">
        <f>'Program SCT RIM'!D32</f>
        <v>0</v>
      </c>
      <c r="QY28">
        <f>'Program SCT RIM'!E32</f>
        <v>0</v>
      </c>
      <c r="QZ28">
        <f>'Program SCT RIM'!F32</f>
        <v>0</v>
      </c>
      <c r="RA28" t="str">
        <f>'Program SCT RIM'!G32</f>
        <v/>
      </c>
      <c r="RB28">
        <f>'Program SCT RIM'!H32</f>
        <v>0</v>
      </c>
      <c r="RC28">
        <f>'Program SCT RIM'!I32</f>
        <v>0</v>
      </c>
      <c r="RD28">
        <f>'Program SCT RIM'!J32</f>
        <v>0</v>
      </c>
      <c r="RE28">
        <f>'Program SCT RIM'!K32</f>
        <v>0</v>
      </c>
      <c r="RF28" t="str">
        <f>'Program SCT RIM'!L32</f>
        <v/>
      </c>
      <c r="RG28">
        <f>'Program SCT RIM'!M32</f>
        <v>0</v>
      </c>
      <c r="RH28">
        <f>'Program Other TRC'!B32</f>
        <v>26</v>
      </c>
      <c r="RI28" t="str">
        <f>'Program Other TRC'!C32</f>
        <v>Empty</v>
      </c>
      <c r="RJ28">
        <f>'Program Other TRC'!D32</f>
        <v>0</v>
      </c>
      <c r="RK28">
        <f>'Program Other TRC'!E32</f>
        <v>0</v>
      </c>
      <c r="RL28">
        <f>'Program Other TRC'!F32</f>
        <v>0</v>
      </c>
      <c r="RM28" t="str">
        <f>'Program Other TRC'!G32</f>
        <v/>
      </c>
      <c r="RN28">
        <f>'Program Other TRC'!H32</f>
        <v>0</v>
      </c>
      <c r="RO28">
        <f>'Program Other TRC'!I32</f>
        <v>0</v>
      </c>
      <c r="RP28">
        <f>'Program Other TRC'!J32</f>
        <v>0</v>
      </c>
      <c r="RQ28">
        <f>'Program Other TRC'!K32</f>
        <v>0</v>
      </c>
      <c r="RR28" t="str">
        <f>'Program Other TRC'!L32</f>
        <v/>
      </c>
      <c r="RS28">
        <f>'Program Other TRC'!M32</f>
        <v>0</v>
      </c>
      <c r="RT28">
        <f>'Program Other TRC'!N32</f>
        <v>0</v>
      </c>
      <c r="RU28">
        <f>'Program Other TRC'!O32</f>
        <v>0</v>
      </c>
      <c r="RV28">
        <f>'Program Other TRC'!P32</f>
        <v>0</v>
      </c>
      <c r="RW28" t="str">
        <f>'Program Other TRC'!Q32</f>
        <v/>
      </c>
      <c r="RX28">
        <f>'Program Other TRC'!R32</f>
        <v>0</v>
      </c>
      <c r="RY28">
        <f>'Program Other PAC'!B32</f>
        <v>26</v>
      </c>
      <c r="RZ28" t="str">
        <f>'Program Other PAC'!C32</f>
        <v>Empty</v>
      </c>
      <c r="SA28">
        <f>'Program Other PAC'!D32</f>
        <v>0</v>
      </c>
      <c r="SB28">
        <f>'Program Other PAC'!E32</f>
        <v>0</v>
      </c>
      <c r="SC28">
        <f>'Program Other PAC'!F32</f>
        <v>0</v>
      </c>
      <c r="SD28" t="str">
        <f>'Program Other PAC'!G32</f>
        <v/>
      </c>
      <c r="SE28">
        <f>'Program Other PAC'!H32</f>
        <v>0</v>
      </c>
      <c r="SF28">
        <f>'Program Other PAC'!I32</f>
        <v>0</v>
      </c>
      <c r="SG28">
        <f>'Program Other PAC'!J32</f>
        <v>0</v>
      </c>
      <c r="SH28">
        <f>'Program Other PAC'!K32</f>
        <v>0</v>
      </c>
      <c r="SI28" t="str">
        <f>'Program Other PAC'!L32</f>
        <v/>
      </c>
      <c r="SJ28">
        <f>'Program Other PAC'!M32</f>
        <v>0</v>
      </c>
      <c r="SK28">
        <f>'Program Other PAC'!N32</f>
        <v>0</v>
      </c>
      <c r="SL28">
        <f>'Program Other PAC'!O32</f>
        <v>0</v>
      </c>
      <c r="SM28">
        <f>'Program Other PAC'!P32</f>
        <v>0</v>
      </c>
      <c r="SN28" t="str">
        <f>'Program Other PAC'!Q32</f>
        <v/>
      </c>
      <c r="SO28">
        <f>'Program Other PAC'!R32</f>
        <v>0</v>
      </c>
      <c r="SP28">
        <f>'Program Other SCT'!B32</f>
        <v>26</v>
      </c>
      <c r="SQ28" t="str">
        <f>'Program Other SCT'!C32</f>
        <v>Empty</v>
      </c>
      <c r="SR28">
        <f>'Program Other SCT'!D32</f>
        <v>0</v>
      </c>
      <c r="SS28">
        <f>'Program Other SCT'!E32</f>
        <v>0</v>
      </c>
      <c r="ST28">
        <f>'Program Other SCT'!F32</f>
        <v>0</v>
      </c>
      <c r="SU28" t="str">
        <f>'Program Other SCT'!G32</f>
        <v/>
      </c>
      <c r="SV28">
        <f>'Program Other SCT'!H32</f>
        <v>0</v>
      </c>
      <c r="SW28">
        <f>'Program Other SCT'!I32</f>
        <v>0</v>
      </c>
      <c r="SX28">
        <f>'Program Other SCT'!J32</f>
        <v>0</v>
      </c>
      <c r="SY28">
        <f>'Program Other SCT'!K32</f>
        <v>0</v>
      </c>
      <c r="SZ28" t="str">
        <f>'Program Other SCT'!L32</f>
        <v/>
      </c>
      <c r="TA28">
        <f>'Program Other SCT'!M32</f>
        <v>0</v>
      </c>
      <c r="TB28">
        <f>'Program Other SCT'!N32</f>
        <v>0</v>
      </c>
      <c r="TC28">
        <f>'Program Other SCT'!O32</f>
        <v>0</v>
      </c>
      <c r="TD28">
        <f>'Program Other SCT'!P32</f>
        <v>0</v>
      </c>
      <c r="TE28" t="str">
        <f>'Program Other SCT'!Q32</f>
        <v/>
      </c>
      <c r="TF28">
        <f>'Program Other SCT'!R32</f>
        <v>0</v>
      </c>
      <c r="TG28">
        <f>'Program Other RIM'!B32</f>
        <v>26</v>
      </c>
      <c r="TH28" t="str">
        <f>'Program Other RIM'!C32</f>
        <v>Empty</v>
      </c>
      <c r="TI28">
        <f>'Program Other RIM'!D32</f>
        <v>0</v>
      </c>
      <c r="TJ28">
        <f>'Program Other RIM'!E32</f>
        <v>0</v>
      </c>
      <c r="TK28">
        <f>'Program Other RIM'!F32</f>
        <v>0</v>
      </c>
      <c r="TL28" t="str">
        <f>'Program Other RIM'!G32</f>
        <v/>
      </c>
      <c r="TM28">
        <f>'Program Other RIM'!H32</f>
        <v>0</v>
      </c>
      <c r="TN28">
        <f>'Program Other RIM'!I32</f>
        <v>0</v>
      </c>
      <c r="TO28">
        <f>'Program Other RIM'!J32</f>
        <v>0</v>
      </c>
      <c r="TP28">
        <f>'Program Other RIM'!K32</f>
        <v>0</v>
      </c>
      <c r="TQ28" t="str">
        <f>'Program Other RIM'!L32</f>
        <v/>
      </c>
      <c r="TR28">
        <f>'Program Other RIM'!M32</f>
        <v>0</v>
      </c>
      <c r="TS28">
        <f>'Program Other RIM'!N32</f>
        <v>0</v>
      </c>
      <c r="TT28">
        <f>'Program Other RIM'!O32</f>
        <v>0</v>
      </c>
      <c r="TU28">
        <f>'Program Other RIM'!P32</f>
        <v>0</v>
      </c>
      <c r="TV28" t="str">
        <f>'Program Other RIM'!Q32</f>
        <v/>
      </c>
      <c r="TW28">
        <f>'Program Other RIM'!R32</f>
        <v>0</v>
      </c>
    </row>
    <row r="29" spans="10:721">
      <c r="J29" s="1075"/>
      <c r="K29" s="1075"/>
      <c r="L29" s="1075"/>
      <c r="M29" s="1080"/>
      <c r="N29" s="1076"/>
      <c r="P29" s="1051">
        <f>'Program Descriptions'!B31</f>
        <v>27</v>
      </c>
      <c r="Q29" s="1051" t="str">
        <f>'Program Descriptions'!C31</f>
        <v>Empty</v>
      </c>
      <c r="R29" s="1051">
        <f>'Program Descriptions'!D31</f>
        <v>0</v>
      </c>
      <c r="S29" s="1051">
        <f>'Program Descriptions'!E31</f>
        <v>0</v>
      </c>
      <c r="T29" s="1051">
        <f>'Program Descriptions'!F31</f>
        <v>0</v>
      </c>
      <c r="U29" s="1051">
        <f>'Program Descriptions'!G31</f>
        <v>0</v>
      </c>
      <c r="V29" s="1051" t="str">
        <f>'Program Descriptions'!H31</f>
        <v>-</v>
      </c>
      <c r="W29" s="1051">
        <f>'Program Descriptions'!I31</f>
        <v>0</v>
      </c>
      <c r="X29" s="1051">
        <f>'Program Narrative'!B31</f>
        <v>27</v>
      </c>
      <c r="Y29" s="1051" t="str">
        <f>'Program Narrative'!C31</f>
        <v>Empty</v>
      </c>
      <c r="Z29" s="1051" t="str">
        <f>'Program Narrative'!D31</f>
        <v>X</v>
      </c>
      <c r="AA29" s="1051">
        <f>'Program Narrative'!E31</f>
        <v>0</v>
      </c>
      <c r="AB29" s="1051">
        <f>'Prior Years'!B31</f>
        <v>27</v>
      </c>
      <c r="AC29" s="1051" t="str">
        <f>'Prior Years'!C31</f>
        <v>Empty</v>
      </c>
      <c r="AD29" s="1051">
        <f>'Prior Years'!D31</f>
        <v>0</v>
      </c>
      <c r="AE29" s="1051">
        <f>'Prior Years'!E31</f>
        <v>0</v>
      </c>
      <c r="AF29" s="1051">
        <f>'Prior Years'!F31</f>
        <v>0</v>
      </c>
      <c r="AG29" s="1051">
        <f>'Prior Years'!G31</f>
        <v>0</v>
      </c>
      <c r="AH29" s="1051">
        <f>'Prior Years'!H31</f>
        <v>0</v>
      </c>
      <c r="AI29" s="1051">
        <f>'Prior Years'!B66</f>
        <v>27</v>
      </c>
      <c r="AJ29" s="1051" t="str">
        <f>'Prior Years'!C66</f>
        <v>Empty</v>
      </c>
      <c r="AK29" s="1051">
        <f>'Prior Years'!D66</f>
        <v>0</v>
      </c>
      <c r="AL29" s="1051">
        <f>'Prior Years'!E66</f>
        <v>0</v>
      </c>
      <c r="AM29" s="1051">
        <f>'Prior Years'!F66</f>
        <v>0</v>
      </c>
      <c r="AN29" s="1051">
        <f>'Prior Years'!G66</f>
        <v>0</v>
      </c>
      <c r="AO29" s="1051">
        <f>'Prior Years'!H66</f>
        <v>0</v>
      </c>
      <c r="AP29" s="1051">
        <f>'Prior Years'!I66</f>
        <v>0</v>
      </c>
      <c r="AQ29" s="1051">
        <f>'Prior Years'!J66</f>
        <v>0</v>
      </c>
      <c r="AR29" s="1051">
        <f>'Prior Years'!K66</f>
        <v>0</v>
      </c>
      <c r="AS29" s="1051">
        <f>'Prior Years'!L66</f>
        <v>0</v>
      </c>
      <c r="AT29" s="1051">
        <f>'Prior Years'!M66</f>
        <v>0</v>
      </c>
      <c r="AU29" s="1051">
        <f>'Prior Years'!N66</f>
        <v>0</v>
      </c>
      <c r="AV29" s="1051">
        <f>'Prior Years'!O66</f>
        <v>0</v>
      </c>
      <c r="AW29" s="1051">
        <f>'Prior Years'!B101</f>
        <v>27</v>
      </c>
      <c r="AX29" s="1051" t="str">
        <f>'Prior Years'!C101</f>
        <v>Empty</v>
      </c>
      <c r="AY29" s="1051">
        <f>'Prior Years'!D101</f>
        <v>0</v>
      </c>
      <c r="AZ29" s="1051">
        <f>'Prior Years'!E101</f>
        <v>0</v>
      </c>
      <c r="BA29" s="1051">
        <f>'Prior Years'!F101</f>
        <v>0</v>
      </c>
      <c r="BB29" s="1051">
        <f>'Prior Years'!G101</f>
        <v>0</v>
      </c>
      <c r="BC29" s="1051">
        <f>'Prior Years'!H101</f>
        <v>0</v>
      </c>
      <c r="BD29" s="1051">
        <f>'Prior Years'!I101</f>
        <v>0</v>
      </c>
      <c r="BE29" s="1051">
        <f>'Prior Years'!J101</f>
        <v>0</v>
      </c>
      <c r="BF29" s="1051">
        <f>'Prior Years'!K101</f>
        <v>0</v>
      </c>
      <c r="BG29" s="1051">
        <f>'Prior Years'!L101</f>
        <v>0</v>
      </c>
      <c r="BH29" s="1051">
        <f>'Prior Years'!M101</f>
        <v>0</v>
      </c>
      <c r="BI29" s="1051">
        <f>'Prior Years'!N101</f>
        <v>0</v>
      </c>
      <c r="BJ29" s="1051">
        <f>'Prior Years'!O101</f>
        <v>0</v>
      </c>
      <c r="BK29" s="1051">
        <f>'Prior Years'!B136</f>
        <v>27</v>
      </c>
      <c r="BL29" s="1051" t="str">
        <f>'Prior Years'!C136</f>
        <v>Empty</v>
      </c>
      <c r="BM29" s="1051">
        <f>'Prior Years'!D136</f>
        <v>0</v>
      </c>
      <c r="BN29" s="1051">
        <f>'Prior Years'!E136</f>
        <v>0</v>
      </c>
      <c r="BO29" s="1051">
        <f>'Prior Years'!F136</f>
        <v>0</v>
      </c>
      <c r="BP29" s="1051">
        <f>'Prior Years'!G136</f>
        <v>0</v>
      </c>
      <c r="BQ29" s="1051">
        <f>'Prior Years'!H136</f>
        <v>0</v>
      </c>
      <c r="BR29" s="1051">
        <f>'Prior Years'!I136</f>
        <v>0</v>
      </c>
      <c r="BS29" s="1051">
        <f>'Prior Years'!J136</f>
        <v>0</v>
      </c>
      <c r="BT29" s="1051">
        <f>'Prior Years'!K136</f>
        <v>0</v>
      </c>
      <c r="BU29" s="1051">
        <f>'Prior Years'!L136</f>
        <v>0</v>
      </c>
      <c r="BV29" s="1051">
        <f>'Prior Years'!M136</f>
        <v>0</v>
      </c>
      <c r="BW29" s="1051">
        <f>'Prior Years'!N136</f>
        <v>0</v>
      </c>
      <c r="BX29" s="1051">
        <f>'Prior Years'!O136</f>
        <v>0</v>
      </c>
      <c r="BY29" s="1051"/>
      <c r="BZ29" s="1051"/>
      <c r="CA29" s="1051"/>
      <c r="CB29" s="1051"/>
      <c r="CC29" s="1051"/>
      <c r="CD29" s="1051"/>
      <c r="CE29" s="1051"/>
      <c r="CF29" s="1051"/>
      <c r="CG29" s="1051"/>
      <c r="CH29" s="1051"/>
      <c r="CI29" s="1051"/>
      <c r="CJ29" s="1051"/>
      <c r="CK29" s="1051"/>
      <c r="CL29" s="1051"/>
      <c r="CM29" s="1051"/>
      <c r="CN29" s="1051"/>
      <c r="CO29" s="1051"/>
      <c r="CP29" s="1051"/>
      <c r="CQ29" s="1051"/>
      <c r="CR29">
        <f>Budgets!B32</f>
        <v>27</v>
      </c>
      <c r="CS29" t="str">
        <f>Budgets!C32</f>
        <v>Empty</v>
      </c>
      <c r="CT29">
        <f>Budgets!D32</f>
        <v>0</v>
      </c>
      <c r="CU29">
        <f>Budgets!E32</f>
        <v>0</v>
      </c>
      <c r="CV29">
        <f>Budgets!F32</f>
        <v>0</v>
      </c>
      <c r="CW29">
        <f>Budgets!G32</f>
        <v>0</v>
      </c>
      <c r="CX29">
        <f>Budgets!H32</f>
        <v>0</v>
      </c>
      <c r="CY29">
        <f>Budgets!I32</f>
        <v>0</v>
      </c>
      <c r="CZ29">
        <f>Budgets!J32</f>
        <v>0</v>
      </c>
      <c r="DA29">
        <f>Budgets!K32</f>
        <v>0</v>
      </c>
      <c r="DB29">
        <f>Budgets!L32</f>
        <v>0</v>
      </c>
      <c r="DC29">
        <f>Budgets!M32</f>
        <v>0</v>
      </c>
      <c r="DD29">
        <f>Budgets!N32</f>
        <v>0</v>
      </c>
      <c r="DE29">
        <f>Budgets!O32</f>
        <v>0</v>
      </c>
      <c r="DF29">
        <f>Budgets!P32</f>
        <v>0</v>
      </c>
      <c r="DG29">
        <f>Budgets!Q32</f>
        <v>0</v>
      </c>
      <c r="DH29">
        <f>Budgets!R32</f>
        <v>0</v>
      </c>
      <c r="DI29">
        <f>Budgets!S32</f>
        <v>0</v>
      </c>
      <c r="DJ29">
        <f>'Rec1'!C30</f>
        <v>27</v>
      </c>
      <c r="DK29" t="str">
        <f>'Rec1'!D30</f>
        <v>Empty</v>
      </c>
      <c r="DL29">
        <f>'Rec1'!E30</f>
        <v>0</v>
      </c>
      <c r="DM29">
        <f>'Rec1'!F30</f>
        <v>0</v>
      </c>
      <c r="DN29">
        <f>'Rec1'!G30</f>
        <v>0</v>
      </c>
      <c r="DO29" t="str">
        <f>'Rec1'!H30</f>
        <v>-</v>
      </c>
      <c r="DP29">
        <f>'Rec1'!I30</f>
        <v>0</v>
      </c>
      <c r="DQ29">
        <f>'Planned Savings'!B34</f>
        <v>27</v>
      </c>
      <c r="DR29" t="str">
        <f>'Planned Savings'!C34</f>
        <v>Empty</v>
      </c>
      <c r="DS29">
        <f>'Planned Savings'!D34</f>
        <v>0</v>
      </c>
      <c r="DT29">
        <f>'Planned Savings'!E34</f>
        <v>0</v>
      </c>
      <c r="DU29">
        <f>'Planned Savings'!F34</f>
        <v>0</v>
      </c>
      <c r="DV29">
        <f>'Planned Savings'!H34</f>
        <v>0</v>
      </c>
      <c r="DW29">
        <f>'Planned Savings'!I34</f>
        <v>0</v>
      </c>
      <c r="DX29">
        <f>'Planned Savings'!J34</f>
        <v>0</v>
      </c>
      <c r="DY29" t="str">
        <f>'Planned Savings'!L34</f>
        <v/>
      </c>
      <c r="DZ29">
        <f>'Planned Savings'!N34</f>
        <v>0</v>
      </c>
      <c r="EA29" t="str">
        <f>'Planned Savings'!O34</f>
        <v/>
      </c>
      <c r="EB29" t="str">
        <f>'Planned Savings'!P34</f>
        <v/>
      </c>
      <c r="EC29">
        <f>'Planned Savings'!R34</f>
        <v>0</v>
      </c>
      <c r="ED29">
        <f>'Planned Savings'!T34</f>
        <v>0</v>
      </c>
      <c r="EE29">
        <f>'Planned Savings'!U34</f>
        <v>0</v>
      </c>
      <c r="EF29">
        <f>'Planned Savings'!V34</f>
        <v>0</v>
      </c>
      <c r="EG29">
        <f>'Planned Savings - No IE'!B34</f>
        <v>27</v>
      </c>
      <c r="EH29" t="str">
        <f>'Planned Savings - No IE'!C34</f>
        <v>Empty</v>
      </c>
      <c r="EI29">
        <f>'Planned Savings - No IE'!D34</f>
        <v>0</v>
      </c>
      <c r="EJ29">
        <f>'Planned Savings - No IE'!E34</f>
        <v>0</v>
      </c>
      <c r="EK29">
        <f>'Planned Savings - No IE'!F34</f>
        <v>0</v>
      </c>
      <c r="EL29" t="str">
        <f>'Planned Savings - No IE'!H34</f>
        <v/>
      </c>
      <c r="EM29">
        <f>'Planned Savings - No IE'!J34</f>
        <v>0</v>
      </c>
      <c r="EN29">
        <f>'Planned Savings - No IE'!K34</f>
        <v>0</v>
      </c>
      <c r="EO29">
        <f>'Planned Savings - No IE'!L34</f>
        <v>0</v>
      </c>
      <c r="EP29">
        <f>'Planned Savings - No IE'!N34</f>
        <v>0</v>
      </c>
      <c r="EQ29">
        <f>'Planned Savings - No IE'!P34</f>
        <v>0</v>
      </c>
      <c r="ER29">
        <f>'Planned Savings - No IE'!Q34</f>
        <v>0</v>
      </c>
      <c r="ES29">
        <f>'Planned Savings - No IE'!R34</f>
        <v>0</v>
      </c>
      <c r="ET29">
        <f>'Planned Savings - No NTG'!B34</f>
        <v>27</v>
      </c>
      <c r="EU29" t="str">
        <f>'Planned Savings - No NTG'!C34</f>
        <v>Empty</v>
      </c>
      <c r="EV29">
        <f>'Planned Savings - No NTG'!D34</f>
        <v>0</v>
      </c>
      <c r="EW29">
        <f>'Planned Savings - No NTG'!E34</f>
        <v>0</v>
      </c>
      <c r="EX29">
        <f>'Planned Savings - No NTG'!F34</f>
        <v>0</v>
      </c>
      <c r="EY29">
        <f>'Planned Savings - No NTG'!H34</f>
        <v>0</v>
      </c>
      <c r="EZ29">
        <f>'Planned Savings - No NTG'!I34</f>
        <v>0</v>
      </c>
      <c r="FA29">
        <f>'Planned Savings - No NTG'!J34</f>
        <v>0</v>
      </c>
      <c r="FB29">
        <f>'Planned Savings - No NTG'!L34</f>
        <v>0</v>
      </c>
      <c r="FC29">
        <f>'Planned Savings - No NTG'!N34</f>
        <v>0</v>
      </c>
      <c r="FD29">
        <f>'Planned Savings - No NTG'!O34</f>
        <v>0</v>
      </c>
      <c r="FE29">
        <f>'Planned Savings - No NTG'!P34</f>
        <v>0</v>
      </c>
      <c r="FF29">
        <f>'Planned Savings - No IE No NTG'!B34</f>
        <v>27</v>
      </c>
      <c r="FG29" t="str">
        <f>'Planned Savings - No IE No NTG'!C34</f>
        <v>Empty</v>
      </c>
      <c r="FH29">
        <f>'Planned Savings - No IE No NTG'!D34</f>
        <v>0</v>
      </c>
      <c r="FI29">
        <f>'Planned Savings - No IE No NTG'!E34</f>
        <v>0</v>
      </c>
      <c r="FJ29">
        <f>'Planned Savings - No IE No NTG'!F34</f>
        <v>0</v>
      </c>
      <c r="FK29">
        <f>'Planned Savings - No IE No NTG'!H34</f>
        <v>0</v>
      </c>
      <c r="FL29">
        <f>'Planned Savings - No IE No NTG'!J34</f>
        <v>0</v>
      </c>
      <c r="FM29">
        <f>'Planned Savings - No IE No NTG'!K34</f>
        <v>0</v>
      </c>
      <c r="FN29">
        <f>'Planned Savings - No IE No NTG'!L34</f>
        <v>0</v>
      </c>
      <c r="FO29">
        <f>'Rec2'!D32</f>
        <v>27</v>
      </c>
      <c r="FP29" t="str">
        <f>'Rec2'!E32</f>
        <v>Empty</v>
      </c>
      <c r="FQ29">
        <f>'Rec2'!F32</f>
        <v>0</v>
      </c>
      <c r="FR29">
        <f>'Rec2'!G32</f>
        <v>0</v>
      </c>
      <c r="FS29">
        <f>'Rec2'!H32</f>
        <v>0</v>
      </c>
      <c r="FT29" t="str">
        <f>'Rec2'!I32</f>
        <v>-</v>
      </c>
      <c r="FU29">
        <f>'Rec2'!J32</f>
        <v>0</v>
      </c>
      <c r="FV29">
        <f>'Rec2'!K32</f>
        <v>0</v>
      </c>
      <c r="FW29">
        <f>'Rec2'!L32</f>
        <v>0</v>
      </c>
      <c r="FX29" t="str">
        <f>'Rec2'!M32</f>
        <v>-</v>
      </c>
      <c r="FY29">
        <f>'Rec2'!N32</f>
        <v>0</v>
      </c>
      <c r="FZ29">
        <f>'Rec2'!O32</f>
        <v>0</v>
      </c>
      <c r="GA29">
        <f>'Rec2'!P32</f>
        <v>0</v>
      </c>
      <c r="GB29" t="str">
        <f>'Rec2'!Q32</f>
        <v>-</v>
      </c>
      <c r="GC29">
        <f>'Rec2'!R32</f>
        <v>0</v>
      </c>
      <c r="GD29">
        <f>'Rec2'!S32</f>
        <v>0</v>
      </c>
      <c r="GE29">
        <f>'Rec2'!T32</f>
        <v>0</v>
      </c>
      <c r="GF29" t="str">
        <f>'Rec2'!U32</f>
        <v>-</v>
      </c>
      <c r="GG29">
        <f>'Rec2'!V32</f>
        <v>0</v>
      </c>
      <c r="GI29">
        <f>'Planned NTG'!B32</f>
        <v>27</v>
      </c>
      <c r="GJ29" t="str">
        <f>'Planned NTG'!C32</f>
        <v>Empty</v>
      </c>
      <c r="GK29">
        <f>'Planned NTG'!D32</f>
        <v>0</v>
      </c>
      <c r="GL29">
        <f>'Planned NTG'!F32</f>
        <v>0</v>
      </c>
      <c r="GM29" t="str">
        <f>'Planned NTG'!H32</f>
        <v/>
      </c>
      <c r="GN29">
        <f>'Planned NTG'!J32</f>
        <v>0</v>
      </c>
      <c r="GO29">
        <f>'Planned NTG'!K32</f>
        <v>0</v>
      </c>
      <c r="GQ29">
        <f>'Actual Expenses'!B31</f>
        <v>0</v>
      </c>
      <c r="GR29" t="str">
        <f>'Actual Expenses'!C31</f>
        <v>Implementer</v>
      </c>
      <c r="GS29">
        <f>'Actual Expenses'!D31</f>
        <v>0</v>
      </c>
      <c r="GT29">
        <f>'Actual Expenses'!E31</f>
        <v>0</v>
      </c>
      <c r="GU29">
        <f>'Actual Expenses'!F31</f>
        <v>0</v>
      </c>
      <c r="GV29">
        <f>'Actual Expenses'!G31</f>
        <v>0</v>
      </c>
      <c r="GW29">
        <f>'Actual Expenses'!H31</f>
        <v>0</v>
      </c>
      <c r="GX29">
        <f>'Actual Expenses'!I31</f>
        <v>0</v>
      </c>
      <c r="GY29">
        <f>'Actual Expenses'!J31</f>
        <v>0</v>
      </c>
      <c r="GZ29">
        <f>'Actual Expenses'!K31</f>
        <v>0</v>
      </c>
      <c r="HA29">
        <f>'Actual Expenses'!L31</f>
        <v>0</v>
      </c>
      <c r="HB29">
        <f>'Actual Expenses'!M31</f>
        <v>0</v>
      </c>
      <c r="HC29">
        <f>'Actual Expenses'!N31</f>
        <v>0</v>
      </c>
      <c r="HD29">
        <f>'Actual Expenses'!O31</f>
        <v>0</v>
      </c>
      <c r="HE29">
        <f>'Actual Expenses'!P31</f>
        <v>0</v>
      </c>
      <c r="HF29">
        <f>'Actual Expenses'!Q31</f>
        <v>0</v>
      </c>
      <c r="HG29">
        <f>'Actual Expenses'!R31</f>
        <v>0</v>
      </c>
      <c r="HH29">
        <f>'Actual Expenses'!S31</f>
        <v>0</v>
      </c>
      <c r="HI29">
        <f>'Actual Expenses'!T31</f>
        <v>0</v>
      </c>
      <c r="HJ29">
        <f>'Actual Expenses'!U31</f>
        <v>0</v>
      </c>
      <c r="HK29">
        <f>'Actual Expenses'!V31</f>
        <v>0</v>
      </c>
      <c r="HL29">
        <f>'Actual Expenses'!W31</f>
        <v>0</v>
      </c>
      <c r="HM29">
        <f>'Actual Expenses'!X31</f>
        <v>0</v>
      </c>
      <c r="HN29">
        <f>'Rec3'!C30</f>
        <v>27</v>
      </c>
      <c r="HO29" t="str">
        <f>'Rec3'!D30</f>
        <v>Empty</v>
      </c>
      <c r="HP29">
        <f ca="1">'Rec3'!E30</f>
        <v>0</v>
      </c>
      <c r="HQ29">
        <f>'Rec3'!F30</f>
        <v>0</v>
      </c>
      <c r="HR29">
        <f ca="1">'Rec3'!G30</f>
        <v>0</v>
      </c>
      <c r="HS29">
        <f>'Rec3'!H30</f>
        <v>0</v>
      </c>
      <c r="HT29">
        <f>'Claimed Savings'!B34</f>
        <v>27</v>
      </c>
      <c r="HU29" t="str">
        <f>'Claimed Savings'!C34</f>
        <v>Empty</v>
      </c>
      <c r="HV29">
        <f>'Claimed Savings'!D34</f>
        <v>0</v>
      </c>
      <c r="HW29">
        <f>'Claimed Savings'!E34</f>
        <v>0</v>
      </c>
      <c r="HX29">
        <f>'Claimed Savings'!F34</f>
        <v>0</v>
      </c>
      <c r="HY29">
        <f>'Claimed Savings'!H34</f>
        <v>0</v>
      </c>
      <c r="HZ29">
        <f>'Claimed Savings'!I34</f>
        <v>0</v>
      </c>
      <c r="IA29">
        <f>'Claimed Savings'!J34</f>
        <v>0</v>
      </c>
      <c r="IB29">
        <f>'Claimed Savings'!L34</f>
        <v>0</v>
      </c>
      <c r="IC29">
        <f>'Claimed Savings'!N34</f>
        <v>0</v>
      </c>
      <c r="ID29" t="str">
        <f>'Claimed Savings'!O34</f>
        <v/>
      </c>
      <c r="IE29" t="str">
        <f>'Claimed Savings'!P34</f>
        <v/>
      </c>
      <c r="IF29">
        <f>'Claimed Savings'!R34</f>
        <v>0</v>
      </c>
      <c r="IG29">
        <f>'Claimed Savings'!T34</f>
        <v>0</v>
      </c>
      <c r="IH29">
        <f>'Claimed Savings'!U34</f>
        <v>0</v>
      </c>
      <c r="II29">
        <f>'Claimed Savings'!V34</f>
        <v>0</v>
      </c>
      <c r="IJ29">
        <f>'Claimed Savings - No IE'!B34</f>
        <v>27</v>
      </c>
      <c r="IK29" t="str">
        <f>'Claimed Savings - No IE'!C34</f>
        <v>Empty</v>
      </c>
      <c r="IL29">
        <f>'Claimed Savings - No IE'!D34</f>
        <v>0</v>
      </c>
      <c r="IM29">
        <f>'Claimed Savings - No IE'!E34</f>
        <v>0</v>
      </c>
      <c r="IN29">
        <f>'Claimed Savings - No IE'!F34</f>
        <v>0</v>
      </c>
      <c r="IO29">
        <f>'Claimed Savings - No IE'!H34</f>
        <v>0</v>
      </c>
      <c r="IP29">
        <f>'Claimed Savings - No IE'!J34</f>
        <v>0</v>
      </c>
      <c r="IQ29">
        <f>'Claimed Savings - No IE'!K34</f>
        <v>0</v>
      </c>
      <c r="IR29">
        <f>'Claimed Savings - No IE'!L34</f>
        <v>0</v>
      </c>
      <c r="IS29">
        <f>'Claimed Savings - No IE'!N34</f>
        <v>0</v>
      </c>
      <c r="IT29">
        <f>'Claimed Savings - No IE'!P34</f>
        <v>0</v>
      </c>
      <c r="IU29">
        <f>'Claimed Savings - No IE'!Q34</f>
        <v>0</v>
      </c>
      <c r="IV29">
        <f>'Claimed Savings - No IE'!R34</f>
        <v>0</v>
      </c>
      <c r="IW29">
        <f>'Claimed Savings - No NTG'!B34</f>
        <v>27</v>
      </c>
      <c r="IX29" t="str">
        <f>'Claimed Savings - No NTG'!C34</f>
        <v>Empty</v>
      </c>
      <c r="IY29">
        <f>'Claimed Savings - No NTG'!D34</f>
        <v>0</v>
      </c>
      <c r="IZ29">
        <f>'Claimed Savings - No NTG'!E34</f>
        <v>0</v>
      </c>
      <c r="JA29">
        <f>'Claimed Savings - No NTG'!F34</f>
        <v>0</v>
      </c>
      <c r="JB29">
        <f>'Claimed Savings - No NTG'!H34</f>
        <v>0</v>
      </c>
      <c r="JC29">
        <f>'Claimed Savings - No NTG'!I34</f>
        <v>0</v>
      </c>
      <c r="JD29">
        <f>'Claimed Savings - No NTG'!J34</f>
        <v>0</v>
      </c>
      <c r="JE29">
        <f>'Claimed Savings - No NTG'!L34</f>
        <v>0</v>
      </c>
      <c r="JF29">
        <f>'Claimed Savings - No NTG'!N34</f>
        <v>0</v>
      </c>
      <c r="JG29">
        <f>'Claimed Savings - No NTG'!O34</f>
        <v>0</v>
      </c>
      <c r="JH29">
        <f>'Claimed Savings - No NTG'!P34</f>
        <v>0</v>
      </c>
      <c r="JI29">
        <f>'Claimed Savings - No IE No NTG'!B34</f>
        <v>27</v>
      </c>
      <c r="JJ29" t="str">
        <f>'Claimed Savings - No IE No NTG'!C34</f>
        <v>Empty</v>
      </c>
      <c r="JK29">
        <f>'Claimed Savings - No IE No NTG'!D34</f>
        <v>18</v>
      </c>
      <c r="JL29">
        <f>'Claimed Savings - No IE No NTG'!E34</f>
        <v>0</v>
      </c>
      <c r="JM29">
        <f>'Claimed Savings - No IE No NTG'!F34</f>
        <v>0</v>
      </c>
      <c r="JN29">
        <f>'Claimed Savings - No IE No NTG'!H34</f>
        <v>0</v>
      </c>
      <c r="JO29">
        <f>'Claimed Savings - No IE No NTG'!J34</f>
        <v>0</v>
      </c>
      <c r="JP29">
        <f>'Claimed Savings - No IE No NTG'!K34</f>
        <v>0</v>
      </c>
      <c r="JQ29">
        <f>'Claimed Savings - No IE No NTG'!L34</f>
        <v>0</v>
      </c>
      <c r="JS29">
        <f>'Claimed NTG'!C32</f>
        <v>27</v>
      </c>
      <c r="JT29" t="str">
        <f>'Claimed NTG'!D32</f>
        <v>Empty</v>
      </c>
      <c r="JU29">
        <f>'Claimed NTG'!E32</f>
        <v>0</v>
      </c>
      <c r="JV29">
        <f>'Claimed NTG'!G32</f>
        <v>0</v>
      </c>
      <c r="JW29" t="str">
        <f>'Claimed NTG'!I32</f>
        <v/>
      </c>
      <c r="JX29">
        <f>'Claimed NTG'!K32</f>
        <v>0</v>
      </c>
      <c r="JY29">
        <f>'Claimed NTG'!L32</f>
        <v>0</v>
      </c>
      <c r="JZ29">
        <f>'Claimed NTG'!M32</f>
        <v>0</v>
      </c>
      <c r="KC29">
        <f>'Evaluated Savings'!B34</f>
        <v>27</v>
      </c>
      <c r="KD29" t="str">
        <f>'Evaluated Savings'!C34</f>
        <v>Empty</v>
      </c>
      <c r="KE29">
        <f>'Evaluated Savings'!D34</f>
        <v>0</v>
      </c>
      <c r="KF29">
        <f>'Evaluated Savings'!E34</f>
        <v>0</v>
      </c>
      <c r="KG29">
        <f>'Evaluated Savings'!F34</f>
        <v>0</v>
      </c>
      <c r="KH29">
        <f>'Evaluated Savings'!H34</f>
        <v>0</v>
      </c>
      <c r="KI29">
        <f>'Evaluated Savings'!I34</f>
        <v>0</v>
      </c>
      <c r="KJ29">
        <f>'Evaluated Savings'!J34</f>
        <v>0</v>
      </c>
      <c r="KK29" t="str">
        <f>'Evaluated Savings'!L34</f>
        <v/>
      </c>
      <c r="KL29">
        <f>'Evaluated Savings'!N34</f>
        <v>0</v>
      </c>
      <c r="KM29" t="str">
        <f>'Evaluated Savings'!O34</f>
        <v/>
      </c>
      <c r="KN29" t="str">
        <f>'Evaluated Savings'!P34</f>
        <v/>
      </c>
      <c r="KO29">
        <f>'Evaluated Savings'!R34</f>
        <v>0</v>
      </c>
      <c r="KP29">
        <f>'Evaluated Savings'!T34</f>
        <v>0</v>
      </c>
      <c r="KQ29">
        <f>'Evaluated Savings'!U34</f>
        <v>0</v>
      </c>
      <c r="KR29">
        <f>'Evaluated Savings'!V34</f>
        <v>0</v>
      </c>
      <c r="KT29">
        <f>'Evaluated Savings - No IE'!B34</f>
        <v>27</v>
      </c>
      <c r="KU29" t="str">
        <f>'Evaluated Savings - No IE'!C34</f>
        <v>Empty</v>
      </c>
      <c r="KV29">
        <f>'Evaluated Savings - No IE'!D34</f>
        <v>0</v>
      </c>
      <c r="KW29">
        <f>'Evaluated Savings - No IE'!E34</f>
        <v>0</v>
      </c>
      <c r="KX29">
        <f>'Evaluated Savings - No IE'!F34</f>
        <v>0</v>
      </c>
      <c r="KY29" t="str">
        <f>'Evaluated Savings - No IE'!H34</f>
        <v/>
      </c>
      <c r="KZ29">
        <f>'Evaluated Savings - No IE'!J34</f>
        <v>0</v>
      </c>
      <c r="LA29">
        <f>'Evaluated Savings - No IE'!K34</f>
        <v>0</v>
      </c>
      <c r="LB29">
        <f>'Evaluated Savings - No IE'!L34</f>
        <v>0</v>
      </c>
      <c r="LC29">
        <f>'Evaluated Savings - No IE'!N34</f>
        <v>0</v>
      </c>
      <c r="LD29">
        <f>'Evaluated Savings - No IE'!P34</f>
        <v>0</v>
      </c>
      <c r="LE29">
        <f>'Evaluated Savings - No IE'!Q34</f>
        <v>0</v>
      </c>
      <c r="LF29">
        <f>'Evaluated Savings - No IE'!R34</f>
        <v>0</v>
      </c>
      <c r="LH29">
        <f>'Evaluated Savings - No NTG'!B33</f>
        <v>27</v>
      </c>
      <c r="LI29" t="str">
        <f>'Evaluated Savings - No NTG'!C33</f>
        <v>Empty</v>
      </c>
      <c r="LJ29">
        <f>'Evaluated Savings - No NTG'!D33</f>
        <v>0</v>
      </c>
      <c r="LK29">
        <f>'Evaluated Savings - No NTG'!E33</f>
        <v>0</v>
      </c>
      <c r="LL29">
        <f>'Evaluated Savings - No NTG'!F33</f>
        <v>0</v>
      </c>
      <c r="LM29">
        <f>'Evaluated Savings - No NTG'!H33</f>
        <v>0</v>
      </c>
      <c r="LN29">
        <f>'Evaluated Savings - No NTG'!I33</f>
        <v>0</v>
      </c>
      <c r="LO29">
        <f>'Evaluated Savings - No NTG'!J33</f>
        <v>0</v>
      </c>
      <c r="LP29">
        <f>'Evaluated Savings - No NTG'!L33</f>
        <v>0</v>
      </c>
      <c r="LQ29">
        <f>'Evaluated Savings - No NTG'!N33</f>
        <v>0</v>
      </c>
      <c r="LR29">
        <f>'Evaluated Savings - No NTG'!O33</f>
        <v>0</v>
      </c>
      <c r="LS29">
        <f>'Evaluated Savings - No NTG'!P33</f>
        <v>0</v>
      </c>
      <c r="LU29">
        <f>'Evaluated Savings No IE No NTG'!B34</f>
        <v>27</v>
      </c>
      <c r="LV29" t="str">
        <f>'Evaluated Savings No IE No NTG'!C34</f>
        <v>Empty</v>
      </c>
      <c r="LW29">
        <f>'Evaluated Savings No IE No NTG'!D34</f>
        <v>0</v>
      </c>
      <c r="LX29">
        <f>'Evaluated Savings No IE No NTG'!E34</f>
        <v>0</v>
      </c>
      <c r="LY29">
        <f>'Evaluated Savings No IE No NTG'!F34</f>
        <v>0</v>
      </c>
      <c r="LZ29">
        <f>'Evaluated Savings No IE No NTG'!H34</f>
        <v>0</v>
      </c>
      <c r="MA29">
        <f>'Evaluated Savings No IE No NTG'!J34</f>
        <v>0</v>
      </c>
      <c r="MB29">
        <f>'Evaluated Savings No IE No NTG'!K34</f>
        <v>0</v>
      </c>
      <c r="MC29">
        <f>'Evaluated Savings No IE No NTG'!L34</f>
        <v>0</v>
      </c>
      <c r="MF29">
        <f>'Evaluated NTG'!B32</f>
        <v>27</v>
      </c>
      <c r="MG29" t="str">
        <f>'Evaluated NTG'!C32</f>
        <v>Empty</v>
      </c>
      <c r="MH29">
        <f>'Evaluated NTG'!E32</f>
        <v>0</v>
      </c>
      <c r="MI29">
        <f>'Evaluated NTG'!G32</f>
        <v>0</v>
      </c>
      <c r="MJ29" t="str">
        <f>'Evaluated NTG'!I32</f>
        <v/>
      </c>
      <c r="MK29">
        <f>'Evaluated NTG'!K32</f>
        <v>0</v>
      </c>
      <c r="ML29">
        <f>'Evaluated NTG'!L32</f>
        <v>0</v>
      </c>
      <c r="MM29">
        <f>'Evaluated NTG'!M32</f>
        <v>0</v>
      </c>
      <c r="MP29">
        <f>'Program All'!B33</f>
        <v>27</v>
      </c>
      <c r="MQ29" t="str">
        <f>'Program All'!C33</f>
        <v>Empty</v>
      </c>
      <c r="MR29">
        <f>'Program All'!D33</f>
        <v>0</v>
      </c>
      <c r="MS29">
        <f>'Program All'!E33</f>
        <v>0</v>
      </c>
      <c r="MT29">
        <f>'Program All'!F33</f>
        <v>0</v>
      </c>
      <c r="MU29" t="str">
        <f>'Program All'!G33</f>
        <v/>
      </c>
      <c r="MV29">
        <f>'Program All'!H33</f>
        <v>0</v>
      </c>
      <c r="MW29">
        <f>'Program All'!I33</f>
        <v>0</v>
      </c>
      <c r="MX29">
        <f>'Program All'!J33</f>
        <v>0</v>
      </c>
      <c r="MY29">
        <f>'Program All'!K33</f>
        <v>0</v>
      </c>
      <c r="MZ29" t="str">
        <f>'Program All'!L33</f>
        <v/>
      </c>
      <c r="NA29">
        <f>'Program All'!M33</f>
        <v>0</v>
      </c>
      <c r="NB29">
        <f>'Program All'!N33</f>
        <v>0</v>
      </c>
      <c r="NC29">
        <f>'Program All'!O33</f>
        <v>0</v>
      </c>
      <c r="ND29">
        <f>'Program All'!P33</f>
        <v>0</v>
      </c>
      <c r="NE29" t="str">
        <f>'Program All'!Q33</f>
        <v/>
      </c>
      <c r="NF29">
        <f>'Program All'!R33</f>
        <v>0</v>
      </c>
      <c r="NG29">
        <f>'Program All'!S33</f>
        <v>0</v>
      </c>
      <c r="NH29">
        <f>'Program All'!T33</f>
        <v>0</v>
      </c>
      <c r="NI29">
        <f>'Program All'!U33</f>
        <v>0</v>
      </c>
      <c r="NJ29" t="str">
        <f>'Program All'!V33</f>
        <v/>
      </c>
      <c r="NK29">
        <f>'Program All'!W33</f>
        <v>0</v>
      </c>
      <c r="NL29">
        <f>'Program TRC'!B33</f>
        <v>27</v>
      </c>
      <c r="NM29" t="str">
        <f>'Program TRC'!C33</f>
        <v>Empty</v>
      </c>
      <c r="NN29">
        <f>'Program TRC'!D33</f>
        <v>0</v>
      </c>
      <c r="NO29">
        <f>'Program TRC'!E33</f>
        <v>0</v>
      </c>
      <c r="NP29">
        <f>'Program TRC'!F33</f>
        <v>0</v>
      </c>
      <c r="NQ29" t="str">
        <f>'Program TRC'!G33</f>
        <v/>
      </c>
      <c r="NR29">
        <f>'Program TRC'!H33</f>
        <v>0</v>
      </c>
      <c r="NS29">
        <f>'Program PAC'!B33</f>
        <v>27</v>
      </c>
      <c r="NT29" t="str">
        <f>'Program PAC'!C33</f>
        <v>Empty</v>
      </c>
      <c r="NU29">
        <f>'Program PAC'!D33</f>
        <v>0</v>
      </c>
      <c r="NV29">
        <f>'Program PAC'!E33</f>
        <v>0</v>
      </c>
      <c r="NW29">
        <f>'Program PAC'!F33</f>
        <v>0</v>
      </c>
      <c r="NX29" t="str">
        <f>'Program PAC'!G33</f>
        <v/>
      </c>
      <c r="NY29">
        <f>'Program PAC'!H33</f>
        <v>0</v>
      </c>
      <c r="NZ29">
        <f>'Program SCT'!B33</f>
        <v>27</v>
      </c>
      <c r="OA29" t="str">
        <f>'Program SCT'!C33</f>
        <v>Empty</v>
      </c>
      <c r="OB29">
        <f>'Program SCT'!D33</f>
        <v>0</v>
      </c>
      <c r="OC29">
        <f>'Program SCT'!E33</f>
        <v>0</v>
      </c>
      <c r="OD29">
        <f>'Program SCT'!F33</f>
        <v>0</v>
      </c>
      <c r="OE29" t="str">
        <f>'Program SCT'!G33</f>
        <v/>
      </c>
      <c r="OF29">
        <f>'Program SCT'!H33</f>
        <v>0</v>
      </c>
      <c r="OG29">
        <f>'Program RIM'!B33</f>
        <v>27</v>
      </c>
      <c r="OH29" t="str">
        <f>'Program RIM'!C33</f>
        <v>Empty</v>
      </c>
      <c r="OI29">
        <f>'Program RIM'!D33</f>
        <v>0</v>
      </c>
      <c r="OJ29">
        <f>'Program RIM'!E33</f>
        <v>0</v>
      </c>
      <c r="OK29">
        <f>'Program RIM'!F33</f>
        <v>0</v>
      </c>
      <c r="OL29" t="str">
        <f>'Program RIM'!G33</f>
        <v/>
      </c>
      <c r="OM29">
        <f>'Program RIM'!H33</f>
        <v>0</v>
      </c>
      <c r="ON29">
        <f>'Program TRC PAC'!B33</f>
        <v>27</v>
      </c>
      <c r="OO29" t="str">
        <f>'Program TRC PAC'!C33</f>
        <v>Empty</v>
      </c>
      <c r="OP29">
        <f>'Program TRC PAC'!D33</f>
        <v>0</v>
      </c>
      <c r="OQ29">
        <f>'Program TRC PAC'!E33</f>
        <v>0</v>
      </c>
      <c r="OR29">
        <f>'Program TRC PAC'!F33</f>
        <v>0</v>
      </c>
      <c r="OS29" t="str">
        <f>'Program TRC PAC'!G33</f>
        <v/>
      </c>
      <c r="OT29">
        <f>'Program TRC PAC'!H33</f>
        <v>0</v>
      </c>
      <c r="OU29">
        <f>'Program TRC PAC'!I33</f>
        <v>0</v>
      </c>
      <c r="OV29">
        <f>'Program TRC PAC'!J33</f>
        <v>0</v>
      </c>
      <c r="OW29">
        <f>'Program TRC PAC'!K33</f>
        <v>0</v>
      </c>
      <c r="OX29" t="str">
        <f>'Program TRC PAC'!L33</f>
        <v/>
      </c>
      <c r="OY29">
        <f>'Program TRC PAC'!M33</f>
        <v>0</v>
      </c>
      <c r="OZ29">
        <f>'Program TRC SCT'!B33</f>
        <v>27</v>
      </c>
      <c r="PA29" t="str">
        <f>'Program TRC SCT'!C33</f>
        <v>Empty</v>
      </c>
      <c r="PB29">
        <f>'Program TRC SCT'!D33</f>
        <v>0</v>
      </c>
      <c r="PC29">
        <f>'Program TRC SCT'!E33</f>
        <v>0</v>
      </c>
      <c r="PD29">
        <f>'Program TRC SCT'!F33</f>
        <v>0</v>
      </c>
      <c r="PE29" t="str">
        <f>'Program TRC SCT'!G33</f>
        <v/>
      </c>
      <c r="PF29">
        <f>'Program TRC SCT'!H33</f>
        <v>0</v>
      </c>
      <c r="PG29">
        <f>'Program TRC SCT'!I33</f>
        <v>0</v>
      </c>
      <c r="PH29">
        <f>'Program TRC SCT'!J33</f>
        <v>0</v>
      </c>
      <c r="PI29">
        <f>'Program TRC SCT'!K33</f>
        <v>0</v>
      </c>
      <c r="PJ29" t="str">
        <f>'Program TRC SCT'!L33</f>
        <v/>
      </c>
      <c r="PK29">
        <f>'Program TRC SCT'!M33</f>
        <v>0</v>
      </c>
      <c r="PL29">
        <f>'Program TRC RIM'!B33</f>
        <v>27</v>
      </c>
      <c r="PM29" t="str">
        <f>'Program TRC RIM'!C33</f>
        <v>Empty</v>
      </c>
      <c r="PN29">
        <f>'Program TRC RIM'!D33</f>
        <v>0</v>
      </c>
      <c r="PO29">
        <f>'Program TRC RIM'!E33</f>
        <v>0</v>
      </c>
      <c r="PP29">
        <f>'Program TRC RIM'!F33</f>
        <v>0</v>
      </c>
      <c r="PQ29" t="str">
        <f>'Program TRC RIM'!G33</f>
        <v/>
      </c>
      <c r="PR29">
        <f>'Program TRC RIM'!H33</f>
        <v>0</v>
      </c>
      <c r="PS29">
        <f>'Program TRC RIM'!I33</f>
        <v>0</v>
      </c>
      <c r="PT29">
        <f>'Program TRC RIM'!J33</f>
        <v>0</v>
      </c>
      <c r="PU29">
        <f>'Program TRC RIM'!K33</f>
        <v>0</v>
      </c>
      <c r="PV29" t="str">
        <f>'Program TRC RIM'!L33</f>
        <v/>
      </c>
      <c r="PW29">
        <f>'Program TRC RIM'!M33</f>
        <v>0</v>
      </c>
      <c r="PX29">
        <f>'Program PAC SCT'!B33</f>
        <v>27</v>
      </c>
      <c r="PY29" t="str">
        <f>'Program PAC SCT'!C33</f>
        <v>Empty</v>
      </c>
      <c r="PZ29">
        <f>'Program PAC SCT'!D33</f>
        <v>0</v>
      </c>
      <c r="QA29">
        <f>'Program PAC SCT'!E33</f>
        <v>0</v>
      </c>
      <c r="QB29">
        <f>'Program PAC SCT'!F33</f>
        <v>0</v>
      </c>
      <c r="QC29" t="str">
        <f>'Program PAC SCT'!G33</f>
        <v/>
      </c>
      <c r="QD29">
        <f>'Program PAC SCT'!H33</f>
        <v>0</v>
      </c>
      <c r="QE29">
        <f>'Program PAC SCT'!I33</f>
        <v>0</v>
      </c>
      <c r="QF29">
        <f>'Program PAC SCT'!J33</f>
        <v>0</v>
      </c>
      <c r="QG29">
        <f>'Program PAC SCT'!K33</f>
        <v>0</v>
      </c>
      <c r="QH29" t="str">
        <f>'Program PAC SCT'!L33</f>
        <v/>
      </c>
      <c r="QI29">
        <f>'Program PAC SCT'!M33</f>
        <v>0</v>
      </c>
      <c r="QJ29">
        <f>'Program PAC RIM'!B33</f>
        <v>27</v>
      </c>
      <c r="QK29" t="str">
        <f>'Program PAC RIM'!C33</f>
        <v>Empty</v>
      </c>
      <c r="QL29">
        <f>'Program PAC RIM'!D33</f>
        <v>0</v>
      </c>
      <c r="QM29">
        <f>'Program PAC RIM'!E33</f>
        <v>0</v>
      </c>
      <c r="QN29">
        <f>'Program PAC RIM'!F33</f>
        <v>0</v>
      </c>
      <c r="QO29" t="str">
        <f>'Program PAC RIM'!G33</f>
        <v/>
      </c>
      <c r="QP29">
        <f>'Program PAC RIM'!H33</f>
        <v>0</v>
      </c>
      <c r="QQ29">
        <f>'Program PAC RIM'!I33</f>
        <v>0</v>
      </c>
      <c r="QR29">
        <f>'Program PAC RIM'!J33</f>
        <v>0</v>
      </c>
      <c r="QS29">
        <f>'Program PAC RIM'!K33</f>
        <v>0</v>
      </c>
      <c r="QT29" t="str">
        <f>'Program PAC RIM'!L33</f>
        <v/>
      </c>
      <c r="QU29">
        <f>'Program PAC RIM'!M33</f>
        <v>0</v>
      </c>
      <c r="QV29">
        <f>'Program SCT RIM'!B33</f>
        <v>27</v>
      </c>
      <c r="QW29" t="str">
        <f>'Program SCT RIM'!C33</f>
        <v>Empty</v>
      </c>
      <c r="QX29">
        <f>'Program SCT RIM'!D33</f>
        <v>0</v>
      </c>
      <c r="QY29">
        <f>'Program SCT RIM'!E33</f>
        <v>0</v>
      </c>
      <c r="QZ29">
        <f>'Program SCT RIM'!F33</f>
        <v>0</v>
      </c>
      <c r="RA29" t="str">
        <f>'Program SCT RIM'!G33</f>
        <v/>
      </c>
      <c r="RB29">
        <f>'Program SCT RIM'!H33</f>
        <v>0</v>
      </c>
      <c r="RC29">
        <f>'Program SCT RIM'!I33</f>
        <v>0</v>
      </c>
      <c r="RD29">
        <f>'Program SCT RIM'!J33</f>
        <v>0</v>
      </c>
      <c r="RE29">
        <f>'Program SCT RIM'!K33</f>
        <v>0</v>
      </c>
      <c r="RF29" t="str">
        <f>'Program SCT RIM'!L33</f>
        <v/>
      </c>
      <c r="RG29">
        <f>'Program SCT RIM'!M33</f>
        <v>0</v>
      </c>
      <c r="RH29">
        <f>'Program Other TRC'!B33</f>
        <v>27</v>
      </c>
      <c r="RI29" t="str">
        <f>'Program Other TRC'!C33</f>
        <v>Empty</v>
      </c>
      <c r="RJ29">
        <f>'Program Other TRC'!D33</f>
        <v>0</v>
      </c>
      <c r="RK29">
        <f>'Program Other TRC'!E33</f>
        <v>0</v>
      </c>
      <c r="RL29">
        <f>'Program Other TRC'!F33</f>
        <v>0</v>
      </c>
      <c r="RM29" t="str">
        <f>'Program Other TRC'!G33</f>
        <v/>
      </c>
      <c r="RN29">
        <f>'Program Other TRC'!H33</f>
        <v>0</v>
      </c>
      <c r="RO29">
        <f>'Program Other TRC'!I33</f>
        <v>0</v>
      </c>
      <c r="RP29">
        <f>'Program Other TRC'!J33</f>
        <v>0</v>
      </c>
      <c r="RQ29">
        <f>'Program Other TRC'!K33</f>
        <v>0</v>
      </c>
      <c r="RR29" t="str">
        <f>'Program Other TRC'!L33</f>
        <v/>
      </c>
      <c r="RS29">
        <f>'Program Other TRC'!M33</f>
        <v>0</v>
      </c>
      <c r="RT29">
        <f>'Program Other TRC'!N33</f>
        <v>0</v>
      </c>
      <c r="RU29">
        <f>'Program Other TRC'!O33</f>
        <v>0</v>
      </c>
      <c r="RV29">
        <f>'Program Other TRC'!P33</f>
        <v>0</v>
      </c>
      <c r="RW29" t="str">
        <f>'Program Other TRC'!Q33</f>
        <v/>
      </c>
      <c r="RX29">
        <f>'Program Other TRC'!R33</f>
        <v>0</v>
      </c>
      <c r="RY29">
        <f>'Program Other PAC'!B33</f>
        <v>27</v>
      </c>
      <c r="RZ29" t="str">
        <f>'Program Other PAC'!C33</f>
        <v>Empty</v>
      </c>
      <c r="SA29">
        <f>'Program Other PAC'!D33</f>
        <v>0</v>
      </c>
      <c r="SB29">
        <f>'Program Other PAC'!E33</f>
        <v>0</v>
      </c>
      <c r="SC29">
        <f>'Program Other PAC'!F33</f>
        <v>0</v>
      </c>
      <c r="SD29" t="str">
        <f>'Program Other PAC'!G33</f>
        <v/>
      </c>
      <c r="SE29">
        <f>'Program Other PAC'!H33</f>
        <v>0</v>
      </c>
      <c r="SF29">
        <f>'Program Other PAC'!I33</f>
        <v>0</v>
      </c>
      <c r="SG29">
        <f>'Program Other PAC'!J33</f>
        <v>0</v>
      </c>
      <c r="SH29">
        <f>'Program Other PAC'!K33</f>
        <v>0</v>
      </c>
      <c r="SI29" t="str">
        <f>'Program Other PAC'!L33</f>
        <v/>
      </c>
      <c r="SJ29">
        <f>'Program Other PAC'!M33</f>
        <v>0</v>
      </c>
      <c r="SK29">
        <f>'Program Other PAC'!N33</f>
        <v>0</v>
      </c>
      <c r="SL29">
        <f>'Program Other PAC'!O33</f>
        <v>0</v>
      </c>
      <c r="SM29">
        <f>'Program Other PAC'!P33</f>
        <v>0</v>
      </c>
      <c r="SN29" t="str">
        <f>'Program Other PAC'!Q33</f>
        <v/>
      </c>
      <c r="SO29">
        <f>'Program Other PAC'!R33</f>
        <v>0</v>
      </c>
      <c r="SP29">
        <f>'Program Other SCT'!B33</f>
        <v>27</v>
      </c>
      <c r="SQ29" t="str">
        <f>'Program Other SCT'!C33</f>
        <v>Empty</v>
      </c>
      <c r="SR29">
        <f>'Program Other SCT'!D33</f>
        <v>0</v>
      </c>
      <c r="SS29">
        <f>'Program Other SCT'!E33</f>
        <v>0</v>
      </c>
      <c r="ST29">
        <f>'Program Other SCT'!F33</f>
        <v>0</v>
      </c>
      <c r="SU29" t="str">
        <f>'Program Other SCT'!G33</f>
        <v/>
      </c>
      <c r="SV29">
        <f>'Program Other SCT'!H33</f>
        <v>0</v>
      </c>
      <c r="SW29">
        <f>'Program Other SCT'!I33</f>
        <v>0</v>
      </c>
      <c r="SX29">
        <f>'Program Other SCT'!J33</f>
        <v>0</v>
      </c>
      <c r="SY29">
        <f>'Program Other SCT'!K33</f>
        <v>0</v>
      </c>
      <c r="SZ29" t="str">
        <f>'Program Other SCT'!L33</f>
        <v/>
      </c>
      <c r="TA29">
        <f>'Program Other SCT'!M33</f>
        <v>0</v>
      </c>
      <c r="TB29">
        <f>'Program Other SCT'!N33</f>
        <v>0</v>
      </c>
      <c r="TC29">
        <f>'Program Other SCT'!O33</f>
        <v>0</v>
      </c>
      <c r="TD29">
        <f>'Program Other SCT'!P33</f>
        <v>0</v>
      </c>
      <c r="TE29" t="str">
        <f>'Program Other SCT'!Q33</f>
        <v/>
      </c>
      <c r="TF29">
        <f>'Program Other SCT'!R33</f>
        <v>0</v>
      </c>
      <c r="TG29">
        <f>'Program Other RIM'!B33</f>
        <v>27</v>
      </c>
      <c r="TH29" t="str">
        <f>'Program Other RIM'!C33</f>
        <v>Empty</v>
      </c>
      <c r="TI29">
        <f>'Program Other RIM'!D33</f>
        <v>0</v>
      </c>
      <c r="TJ29">
        <f>'Program Other RIM'!E33</f>
        <v>0</v>
      </c>
      <c r="TK29">
        <f>'Program Other RIM'!F33</f>
        <v>0</v>
      </c>
      <c r="TL29" t="str">
        <f>'Program Other RIM'!G33</f>
        <v/>
      </c>
      <c r="TM29">
        <f>'Program Other RIM'!H33</f>
        <v>0</v>
      </c>
      <c r="TN29">
        <f>'Program Other RIM'!I33</f>
        <v>0</v>
      </c>
      <c r="TO29">
        <f>'Program Other RIM'!J33</f>
        <v>0</v>
      </c>
      <c r="TP29">
        <f>'Program Other RIM'!K33</f>
        <v>0</v>
      </c>
      <c r="TQ29" t="str">
        <f>'Program Other RIM'!L33</f>
        <v/>
      </c>
      <c r="TR29">
        <f>'Program Other RIM'!M33</f>
        <v>0</v>
      </c>
      <c r="TS29">
        <f>'Program Other RIM'!N33</f>
        <v>0</v>
      </c>
      <c r="TT29">
        <f>'Program Other RIM'!O33</f>
        <v>0</v>
      </c>
      <c r="TU29">
        <f>'Program Other RIM'!P33</f>
        <v>0</v>
      </c>
      <c r="TV29" t="str">
        <f>'Program Other RIM'!Q33</f>
        <v/>
      </c>
      <c r="TW29">
        <f>'Program Other RIM'!R33</f>
        <v>0</v>
      </c>
    </row>
    <row r="30" spans="10:721">
      <c r="J30" s="1075"/>
      <c r="K30" s="1075"/>
      <c r="L30" s="1075"/>
      <c r="M30" s="1080"/>
      <c r="N30" s="1076"/>
      <c r="P30" s="1051">
        <f>'Program Descriptions'!B32</f>
        <v>28</v>
      </c>
      <c r="Q30" s="1051" t="str">
        <f>'Program Descriptions'!C32</f>
        <v>Empty</v>
      </c>
      <c r="R30" s="1051">
        <f>'Program Descriptions'!D32</f>
        <v>0</v>
      </c>
      <c r="S30" s="1051">
        <f>'Program Descriptions'!E32</f>
        <v>0</v>
      </c>
      <c r="T30" s="1051">
        <f>'Program Descriptions'!F32</f>
        <v>0</v>
      </c>
      <c r="U30" s="1051">
        <f>'Program Descriptions'!G32</f>
        <v>0</v>
      </c>
      <c r="V30" s="1051" t="str">
        <f>'Program Descriptions'!H32</f>
        <v>-</v>
      </c>
      <c r="W30" s="1051">
        <f>'Program Descriptions'!I32</f>
        <v>0</v>
      </c>
      <c r="X30" s="1051">
        <f>'Program Narrative'!B32</f>
        <v>28</v>
      </c>
      <c r="Y30" s="1051" t="str">
        <f>'Program Narrative'!C32</f>
        <v>Empty</v>
      </c>
      <c r="Z30" s="1051" t="str">
        <f>'Program Narrative'!D32</f>
        <v>X</v>
      </c>
      <c r="AA30" s="1051">
        <f>'Program Narrative'!E32</f>
        <v>0</v>
      </c>
      <c r="AB30" s="1051">
        <f>'Prior Years'!B32</f>
        <v>28</v>
      </c>
      <c r="AC30" s="1051" t="str">
        <f>'Prior Years'!C32</f>
        <v>Empty</v>
      </c>
      <c r="AD30" s="1051">
        <f>'Prior Years'!D32</f>
        <v>0</v>
      </c>
      <c r="AE30" s="1051">
        <f>'Prior Years'!E32</f>
        <v>0</v>
      </c>
      <c r="AF30" s="1051">
        <f>'Prior Years'!F32</f>
        <v>0</v>
      </c>
      <c r="AG30" s="1051">
        <f>'Prior Years'!G32</f>
        <v>0</v>
      </c>
      <c r="AH30" s="1051">
        <f>'Prior Years'!H32</f>
        <v>0</v>
      </c>
      <c r="AI30" s="1051">
        <f>'Prior Years'!B67</f>
        <v>28</v>
      </c>
      <c r="AJ30" s="1051" t="str">
        <f>'Prior Years'!C67</f>
        <v>Empty</v>
      </c>
      <c r="AK30" s="1051">
        <f>'Prior Years'!D67</f>
        <v>0</v>
      </c>
      <c r="AL30" s="1051">
        <f>'Prior Years'!E67</f>
        <v>0</v>
      </c>
      <c r="AM30" s="1051">
        <f>'Prior Years'!F67</f>
        <v>0</v>
      </c>
      <c r="AN30" s="1051">
        <f>'Prior Years'!G67</f>
        <v>0</v>
      </c>
      <c r="AO30" s="1051">
        <f>'Prior Years'!H67</f>
        <v>0</v>
      </c>
      <c r="AP30" s="1051">
        <f>'Prior Years'!I67</f>
        <v>0</v>
      </c>
      <c r="AQ30" s="1051">
        <f>'Prior Years'!J67</f>
        <v>0</v>
      </c>
      <c r="AR30" s="1051">
        <f>'Prior Years'!K67</f>
        <v>0</v>
      </c>
      <c r="AS30" s="1051">
        <f>'Prior Years'!L67</f>
        <v>0</v>
      </c>
      <c r="AT30" s="1051">
        <f>'Prior Years'!M67</f>
        <v>0</v>
      </c>
      <c r="AU30" s="1051">
        <f>'Prior Years'!N67</f>
        <v>0</v>
      </c>
      <c r="AV30" s="1051">
        <f>'Prior Years'!O67</f>
        <v>0</v>
      </c>
      <c r="AW30" s="1051">
        <f>'Prior Years'!B102</f>
        <v>28</v>
      </c>
      <c r="AX30" s="1051" t="str">
        <f>'Prior Years'!C102</f>
        <v>Empty</v>
      </c>
      <c r="AY30" s="1051">
        <f>'Prior Years'!D102</f>
        <v>0</v>
      </c>
      <c r="AZ30" s="1051">
        <f>'Prior Years'!E102</f>
        <v>0</v>
      </c>
      <c r="BA30" s="1051">
        <f>'Prior Years'!F102</f>
        <v>0</v>
      </c>
      <c r="BB30" s="1051">
        <f>'Prior Years'!G102</f>
        <v>0</v>
      </c>
      <c r="BC30" s="1051">
        <f>'Prior Years'!H102</f>
        <v>0</v>
      </c>
      <c r="BD30" s="1051">
        <f>'Prior Years'!I102</f>
        <v>0</v>
      </c>
      <c r="BE30" s="1051">
        <f>'Prior Years'!J102</f>
        <v>0</v>
      </c>
      <c r="BF30" s="1051">
        <f>'Prior Years'!K102</f>
        <v>0</v>
      </c>
      <c r="BG30" s="1051">
        <f>'Prior Years'!L102</f>
        <v>0</v>
      </c>
      <c r="BH30" s="1051">
        <f>'Prior Years'!M102</f>
        <v>0</v>
      </c>
      <c r="BI30" s="1051">
        <f>'Prior Years'!N102</f>
        <v>0</v>
      </c>
      <c r="BJ30" s="1051">
        <f>'Prior Years'!O102</f>
        <v>0</v>
      </c>
      <c r="BK30" s="1051">
        <f>'Prior Years'!B137</f>
        <v>28</v>
      </c>
      <c r="BL30" s="1051" t="str">
        <f>'Prior Years'!C137</f>
        <v>Empty</v>
      </c>
      <c r="BM30" s="1051">
        <f>'Prior Years'!D137</f>
        <v>0</v>
      </c>
      <c r="BN30" s="1051">
        <f>'Prior Years'!E137</f>
        <v>0</v>
      </c>
      <c r="BO30" s="1051">
        <f>'Prior Years'!F137</f>
        <v>0</v>
      </c>
      <c r="BP30" s="1051">
        <f>'Prior Years'!G137</f>
        <v>0</v>
      </c>
      <c r="BQ30" s="1051">
        <f>'Prior Years'!H137</f>
        <v>0</v>
      </c>
      <c r="BR30" s="1051">
        <f>'Prior Years'!I137</f>
        <v>0</v>
      </c>
      <c r="BS30" s="1051">
        <f>'Prior Years'!J137</f>
        <v>0</v>
      </c>
      <c r="BT30" s="1051">
        <f>'Prior Years'!K137</f>
        <v>0</v>
      </c>
      <c r="BU30" s="1051">
        <f>'Prior Years'!L137</f>
        <v>0</v>
      </c>
      <c r="BV30" s="1051">
        <f>'Prior Years'!M137</f>
        <v>0</v>
      </c>
      <c r="BW30" s="1051">
        <f>'Prior Years'!N137</f>
        <v>0</v>
      </c>
      <c r="BX30" s="1051">
        <f>'Prior Years'!O137</f>
        <v>0</v>
      </c>
      <c r="BY30" s="1051"/>
      <c r="BZ30" s="1051"/>
      <c r="CA30" s="1051"/>
      <c r="CB30" s="1051"/>
      <c r="CC30" s="1051"/>
      <c r="CD30" s="1051"/>
      <c r="CE30" s="1051"/>
      <c r="CF30" s="1051"/>
      <c r="CG30" s="1051"/>
      <c r="CH30" s="1051"/>
      <c r="CI30" s="1051"/>
      <c r="CJ30" s="1051"/>
      <c r="CK30" s="1051"/>
      <c r="CL30" s="1051"/>
      <c r="CM30" s="1051"/>
      <c r="CN30" s="1051"/>
      <c r="CO30" s="1051"/>
      <c r="CP30" s="1051"/>
      <c r="CQ30" s="1051"/>
      <c r="CR30">
        <f>Budgets!B33</f>
        <v>28</v>
      </c>
      <c r="CS30" t="str">
        <f>Budgets!C33</f>
        <v>Empty</v>
      </c>
      <c r="CT30">
        <f>Budgets!D33</f>
        <v>0</v>
      </c>
      <c r="CU30">
        <f>Budgets!E33</f>
        <v>0</v>
      </c>
      <c r="CV30">
        <f>Budgets!F33</f>
        <v>0</v>
      </c>
      <c r="CW30">
        <f>Budgets!G33</f>
        <v>0</v>
      </c>
      <c r="CX30">
        <f>Budgets!H33</f>
        <v>0</v>
      </c>
      <c r="CY30">
        <f>Budgets!I33</f>
        <v>0</v>
      </c>
      <c r="CZ30">
        <f>Budgets!J33</f>
        <v>0</v>
      </c>
      <c r="DA30">
        <f>Budgets!K33</f>
        <v>0</v>
      </c>
      <c r="DB30">
        <f>Budgets!L33</f>
        <v>0</v>
      </c>
      <c r="DC30">
        <f>Budgets!M33</f>
        <v>0</v>
      </c>
      <c r="DD30">
        <f>Budgets!N33</f>
        <v>0</v>
      </c>
      <c r="DE30">
        <f>Budgets!O33</f>
        <v>0</v>
      </c>
      <c r="DF30">
        <f>Budgets!P33</f>
        <v>0</v>
      </c>
      <c r="DG30">
        <f>Budgets!Q33</f>
        <v>0</v>
      </c>
      <c r="DH30">
        <f>Budgets!R33</f>
        <v>0</v>
      </c>
      <c r="DI30">
        <f>Budgets!S33</f>
        <v>0</v>
      </c>
      <c r="DJ30">
        <f>'Rec1'!C31</f>
        <v>28</v>
      </c>
      <c r="DK30" t="str">
        <f>'Rec1'!D31</f>
        <v>Empty</v>
      </c>
      <c r="DL30">
        <f>'Rec1'!E31</f>
        <v>0</v>
      </c>
      <c r="DM30">
        <f>'Rec1'!F31</f>
        <v>0</v>
      </c>
      <c r="DN30">
        <f>'Rec1'!G31</f>
        <v>0</v>
      </c>
      <c r="DO30" t="str">
        <f>'Rec1'!H31</f>
        <v>-</v>
      </c>
      <c r="DP30">
        <f>'Rec1'!I31</f>
        <v>0</v>
      </c>
      <c r="DQ30">
        <f>'Planned Savings'!B35</f>
        <v>28</v>
      </c>
      <c r="DR30" t="str">
        <f>'Planned Savings'!C35</f>
        <v>Empty</v>
      </c>
      <c r="DS30">
        <f>'Planned Savings'!D35</f>
        <v>0</v>
      </c>
      <c r="DT30">
        <f>'Planned Savings'!E35</f>
        <v>0</v>
      </c>
      <c r="DU30">
        <f>'Planned Savings'!F35</f>
        <v>0</v>
      </c>
      <c r="DV30">
        <f>'Planned Savings'!H35</f>
        <v>0</v>
      </c>
      <c r="DW30">
        <f>'Planned Savings'!I35</f>
        <v>0</v>
      </c>
      <c r="DX30">
        <f>'Planned Savings'!J35</f>
        <v>0</v>
      </c>
      <c r="DY30" t="str">
        <f>'Planned Savings'!L35</f>
        <v/>
      </c>
      <c r="DZ30">
        <f>'Planned Savings'!N35</f>
        <v>0</v>
      </c>
      <c r="EA30" t="str">
        <f>'Planned Savings'!O35</f>
        <v/>
      </c>
      <c r="EB30" t="str">
        <f>'Planned Savings'!P35</f>
        <v/>
      </c>
      <c r="EC30">
        <f>'Planned Savings'!R35</f>
        <v>0</v>
      </c>
      <c r="ED30">
        <f>'Planned Savings'!T35</f>
        <v>0</v>
      </c>
      <c r="EE30">
        <f>'Planned Savings'!U35</f>
        <v>0</v>
      </c>
      <c r="EF30">
        <f>'Planned Savings'!V35</f>
        <v>0</v>
      </c>
      <c r="EG30">
        <f>'Planned Savings - No IE'!B35</f>
        <v>28</v>
      </c>
      <c r="EH30" t="str">
        <f>'Planned Savings - No IE'!C35</f>
        <v>Empty</v>
      </c>
      <c r="EI30">
        <f>'Planned Savings - No IE'!D35</f>
        <v>0</v>
      </c>
      <c r="EJ30">
        <f>'Planned Savings - No IE'!E35</f>
        <v>0</v>
      </c>
      <c r="EK30">
        <f>'Planned Savings - No IE'!F35</f>
        <v>0</v>
      </c>
      <c r="EL30" t="str">
        <f>'Planned Savings - No IE'!H35</f>
        <v/>
      </c>
      <c r="EM30">
        <f>'Planned Savings - No IE'!J35</f>
        <v>0</v>
      </c>
      <c r="EN30">
        <f>'Planned Savings - No IE'!K35</f>
        <v>0</v>
      </c>
      <c r="EO30">
        <f>'Planned Savings - No IE'!L35</f>
        <v>0</v>
      </c>
      <c r="EP30">
        <f>'Planned Savings - No IE'!N35</f>
        <v>0</v>
      </c>
      <c r="EQ30">
        <f>'Planned Savings - No IE'!P35</f>
        <v>0</v>
      </c>
      <c r="ER30">
        <f>'Planned Savings - No IE'!Q35</f>
        <v>0</v>
      </c>
      <c r="ES30">
        <f>'Planned Savings - No IE'!R35</f>
        <v>0</v>
      </c>
      <c r="ET30">
        <f>'Planned Savings - No NTG'!B35</f>
        <v>28</v>
      </c>
      <c r="EU30" t="str">
        <f>'Planned Savings - No NTG'!C35</f>
        <v>Empty</v>
      </c>
      <c r="EV30">
        <f>'Planned Savings - No NTG'!D35</f>
        <v>0</v>
      </c>
      <c r="EW30">
        <f>'Planned Savings - No NTG'!E35</f>
        <v>0</v>
      </c>
      <c r="EX30">
        <f>'Planned Savings - No NTG'!F35</f>
        <v>0</v>
      </c>
      <c r="EY30">
        <f>'Planned Savings - No NTG'!H35</f>
        <v>0</v>
      </c>
      <c r="EZ30">
        <f>'Planned Savings - No NTG'!I35</f>
        <v>0</v>
      </c>
      <c r="FA30">
        <f>'Planned Savings - No NTG'!J35</f>
        <v>0</v>
      </c>
      <c r="FB30">
        <f>'Planned Savings - No NTG'!L35</f>
        <v>0</v>
      </c>
      <c r="FC30">
        <f>'Planned Savings - No NTG'!N35</f>
        <v>0</v>
      </c>
      <c r="FD30">
        <f>'Planned Savings - No NTG'!O35</f>
        <v>0</v>
      </c>
      <c r="FE30">
        <f>'Planned Savings - No NTG'!P35</f>
        <v>0</v>
      </c>
      <c r="FF30">
        <f>'Planned Savings - No IE No NTG'!B35</f>
        <v>28</v>
      </c>
      <c r="FG30" t="str">
        <f>'Planned Savings - No IE No NTG'!C35</f>
        <v>Empty</v>
      </c>
      <c r="FH30">
        <f>'Planned Savings - No IE No NTG'!D35</f>
        <v>0</v>
      </c>
      <c r="FI30">
        <f>'Planned Savings - No IE No NTG'!E35</f>
        <v>0</v>
      </c>
      <c r="FJ30">
        <f>'Planned Savings - No IE No NTG'!F35</f>
        <v>0</v>
      </c>
      <c r="FK30">
        <f>'Planned Savings - No IE No NTG'!H35</f>
        <v>0</v>
      </c>
      <c r="FL30">
        <f>'Planned Savings - No IE No NTG'!J35</f>
        <v>0</v>
      </c>
      <c r="FM30">
        <f>'Planned Savings - No IE No NTG'!K35</f>
        <v>0</v>
      </c>
      <c r="FN30">
        <f>'Planned Savings - No IE No NTG'!L35</f>
        <v>0</v>
      </c>
      <c r="FO30">
        <f>'Rec2'!D33</f>
        <v>28</v>
      </c>
      <c r="FP30" t="str">
        <f>'Rec2'!E33</f>
        <v>Empty</v>
      </c>
      <c r="FQ30">
        <f>'Rec2'!F33</f>
        <v>0</v>
      </c>
      <c r="FR30">
        <f>'Rec2'!G33</f>
        <v>0</v>
      </c>
      <c r="FS30">
        <f>'Rec2'!H33</f>
        <v>0</v>
      </c>
      <c r="FT30" t="str">
        <f>'Rec2'!I33</f>
        <v>-</v>
      </c>
      <c r="FU30">
        <f>'Rec2'!J33</f>
        <v>0</v>
      </c>
      <c r="FV30">
        <f>'Rec2'!K33</f>
        <v>0</v>
      </c>
      <c r="FW30">
        <f>'Rec2'!L33</f>
        <v>0</v>
      </c>
      <c r="FX30" t="str">
        <f>'Rec2'!M33</f>
        <v>-</v>
      </c>
      <c r="FY30">
        <f>'Rec2'!N33</f>
        <v>0</v>
      </c>
      <c r="FZ30">
        <f>'Rec2'!O33</f>
        <v>0</v>
      </c>
      <c r="GA30">
        <f>'Rec2'!P33</f>
        <v>0</v>
      </c>
      <c r="GB30" t="str">
        <f>'Rec2'!Q33</f>
        <v>-</v>
      </c>
      <c r="GC30">
        <f>'Rec2'!R33</f>
        <v>0</v>
      </c>
      <c r="GD30">
        <f>'Rec2'!S33</f>
        <v>0</v>
      </c>
      <c r="GE30">
        <f>'Rec2'!T33</f>
        <v>0</v>
      </c>
      <c r="GF30" t="str">
        <f>'Rec2'!U33</f>
        <v>-</v>
      </c>
      <c r="GG30">
        <f>'Rec2'!V33</f>
        <v>0</v>
      </c>
      <c r="GI30">
        <f>'Planned NTG'!B33</f>
        <v>28</v>
      </c>
      <c r="GJ30" t="str">
        <f>'Planned NTG'!C33</f>
        <v>Empty</v>
      </c>
      <c r="GK30">
        <f>'Planned NTG'!D33</f>
        <v>0</v>
      </c>
      <c r="GL30">
        <f>'Planned NTG'!F33</f>
        <v>0</v>
      </c>
      <c r="GM30" t="str">
        <f>'Planned NTG'!H33</f>
        <v/>
      </c>
      <c r="GN30">
        <f>'Planned NTG'!J33</f>
        <v>0</v>
      </c>
      <c r="GO30">
        <f>'Planned NTG'!K33</f>
        <v>0</v>
      </c>
      <c r="GQ30">
        <f>'Actual Expenses'!B32</f>
        <v>10</v>
      </c>
      <c r="GR30" t="str">
        <f>'Actual Expenses'!C32</f>
        <v>Empty</v>
      </c>
      <c r="GS30">
        <f>'Actual Expenses'!D32</f>
        <v>0</v>
      </c>
      <c r="GT30">
        <f>'Actual Expenses'!E32</f>
        <v>0</v>
      </c>
      <c r="GU30">
        <f>'Actual Expenses'!F32</f>
        <v>0</v>
      </c>
      <c r="GV30">
        <f>'Actual Expenses'!G32</f>
        <v>0</v>
      </c>
      <c r="GW30">
        <f>'Actual Expenses'!H32</f>
        <v>0</v>
      </c>
      <c r="GX30">
        <f>'Actual Expenses'!I32</f>
        <v>0</v>
      </c>
      <c r="GY30">
        <f>'Actual Expenses'!J32</f>
        <v>0</v>
      </c>
      <c r="GZ30">
        <f>'Actual Expenses'!K32</f>
        <v>0</v>
      </c>
      <c r="HA30">
        <f>'Actual Expenses'!L32</f>
        <v>0</v>
      </c>
      <c r="HB30">
        <f>'Actual Expenses'!M32</f>
        <v>0</v>
      </c>
      <c r="HC30">
        <f>'Actual Expenses'!N32</f>
        <v>0</v>
      </c>
      <c r="HD30">
        <f>'Actual Expenses'!O32</f>
        <v>0</v>
      </c>
      <c r="HE30">
        <f>'Actual Expenses'!P32</f>
        <v>0</v>
      </c>
      <c r="HF30">
        <f>'Actual Expenses'!Q32</f>
        <v>0</v>
      </c>
      <c r="HG30">
        <f>'Actual Expenses'!R32</f>
        <v>0</v>
      </c>
      <c r="HH30">
        <f>'Actual Expenses'!S32</f>
        <v>0</v>
      </c>
      <c r="HI30">
        <f>'Actual Expenses'!T32</f>
        <v>0</v>
      </c>
      <c r="HJ30">
        <f>'Actual Expenses'!U32</f>
        <v>0</v>
      </c>
      <c r="HK30">
        <f>'Actual Expenses'!V32</f>
        <v>0</v>
      </c>
      <c r="HL30">
        <f>'Actual Expenses'!W32</f>
        <v>0</v>
      </c>
      <c r="HM30">
        <f>'Actual Expenses'!X32</f>
        <v>0</v>
      </c>
      <c r="HN30">
        <f>'Rec3'!C31</f>
        <v>28</v>
      </c>
      <c r="HO30" t="str">
        <f>'Rec3'!D31</f>
        <v>Empty</v>
      </c>
      <c r="HP30">
        <f ca="1">'Rec3'!E31</f>
        <v>0</v>
      </c>
      <c r="HQ30">
        <f>'Rec3'!F31</f>
        <v>0</v>
      </c>
      <c r="HR30">
        <f ca="1">'Rec3'!G31</f>
        <v>0</v>
      </c>
      <c r="HS30">
        <f>'Rec3'!H31</f>
        <v>0</v>
      </c>
      <c r="HT30">
        <f>'Claimed Savings'!B35</f>
        <v>28</v>
      </c>
      <c r="HU30" t="str">
        <f>'Claimed Savings'!C35</f>
        <v>Empty</v>
      </c>
      <c r="HV30">
        <f>'Claimed Savings'!D35</f>
        <v>0</v>
      </c>
      <c r="HW30">
        <f>'Claimed Savings'!E35</f>
        <v>0</v>
      </c>
      <c r="HX30">
        <f>'Claimed Savings'!F35</f>
        <v>0</v>
      </c>
      <c r="HY30">
        <f>'Claimed Savings'!H35</f>
        <v>0</v>
      </c>
      <c r="HZ30">
        <f>'Claimed Savings'!I35</f>
        <v>0</v>
      </c>
      <c r="IA30">
        <f>'Claimed Savings'!J35</f>
        <v>0</v>
      </c>
      <c r="IB30">
        <f>'Claimed Savings'!L35</f>
        <v>0</v>
      </c>
      <c r="IC30">
        <f>'Claimed Savings'!N35</f>
        <v>0</v>
      </c>
      <c r="ID30" t="str">
        <f>'Claimed Savings'!O35</f>
        <v/>
      </c>
      <c r="IE30" t="str">
        <f>'Claimed Savings'!P35</f>
        <v/>
      </c>
      <c r="IF30">
        <f>'Claimed Savings'!R35</f>
        <v>0</v>
      </c>
      <c r="IG30">
        <f>'Claimed Savings'!T35</f>
        <v>0</v>
      </c>
      <c r="IH30">
        <f>'Claimed Savings'!U35</f>
        <v>0</v>
      </c>
      <c r="II30">
        <f>'Claimed Savings'!V35</f>
        <v>0</v>
      </c>
      <c r="IJ30">
        <f>'Claimed Savings - No IE'!B35</f>
        <v>28</v>
      </c>
      <c r="IK30" t="str">
        <f>'Claimed Savings - No IE'!C35</f>
        <v>Empty</v>
      </c>
      <c r="IL30">
        <f>'Claimed Savings - No IE'!D35</f>
        <v>0</v>
      </c>
      <c r="IM30">
        <f>'Claimed Savings - No IE'!E35</f>
        <v>0</v>
      </c>
      <c r="IN30">
        <f>'Claimed Savings - No IE'!F35</f>
        <v>0</v>
      </c>
      <c r="IO30">
        <f>'Claimed Savings - No IE'!H35</f>
        <v>0</v>
      </c>
      <c r="IP30">
        <f>'Claimed Savings - No IE'!J35</f>
        <v>0</v>
      </c>
      <c r="IQ30">
        <f>'Claimed Savings - No IE'!K35</f>
        <v>0</v>
      </c>
      <c r="IR30">
        <f>'Claimed Savings - No IE'!L35</f>
        <v>0</v>
      </c>
      <c r="IS30">
        <f>'Claimed Savings - No IE'!N35</f>
        <v>0</v>
      </c>
      <c r="IT30">
        <f>'Claimed Savings - No IE'!P35</f>
        <v>0</v>
      </c>
      <c r="IU30">
        <f>'Claimed Savings - No IE'!Q35</f>
        <v>0</v>
      </c>
      <c r="IV30">
        <f>'Claimed Savings - No IE'!R35</f>
        <v>0</v>
      </c>
      <c r="IW30">
        <f>'Claimed Savings - No NTG'!B35</f>
        <v>28</v>
      </c>
      <c r="IX30" t="str">
        <f>'Claimed Savings - No NTG'!C35</f>
        <v>Empty</v>
      </c>
      <c r="IY30">
        <f>'Claimed Savings - No NTG'!D35</f>
        <v>0</v>
      </c>
      <c r="IZ30">
        <f>'Claimed Savings - No NTG'!E35</f>
        <v>0</v>
      </c>
      <c r="JA30">
        <f>'Claimed Savings - No NTG'!F35</f>
        <v>0</v>
      </c>
      <c r="JB30">
        <f>'Claimed Savings - No NTG'!H35</f>
        <v>0</v>
      </c>
      <c r="JC30">
        <f>'Claimed Savings - No NTG'!I35</f>
        <v>0</v>
      </c>
      <c r="JD30">
        <f>'Claimed Savings - No NTG'!J35</f>
        <v>0</v>
      </c>
      <c r="JE30">
        <f>'Claimed Savings - No NTG'!L35</f>
        <v>0</v>
      </c>
      <c r="JF30">
        <f>'Claimed Savings - No NTG'!N35</f>
        <v>0</v>
      </c>
      <c r="JG30">
        <f>'Claimed Savings - No NTG'!O35</f>
        <v>0</v>
      </c>
      <c r="JH30">
        <f>'Claimed Savings - No NTG'!P35</f>
        <v>0</v>
      </c>
      <c r="JI30">
        <f>'Claimed Savings - No IE No NTG'!B35</f>
        <v>28</v>
      </c>
      <c r="JJ30" t="str">
        <f>'Claimed Savings - No IE No NTG'!C35</f>
        <v>Empty</v>
      </c>
      <c r="JK30">
        <f>'Claimed Savings - No IE No NTG'!D35</f>
        <v>19</v>
      </c>
      <c r="JL30">
        <f>'Claimed Savings - No IE No NTG'!E35</f>
        <v>0</v>
      </c>
      <c r="JM30">
        <f>'Claimed Savings - No IE No NTG'!F35</f>
        <v>0</v>
      </c>
      <c r="JN30">
        <f>'Claimed Savings - No IE No NTG'!H35</f>
        <v>0</v>
      </c>
      <c r="JO30">
        <f>'Claimed Savings - No IE No NTG'!J35</f>
        <v>0</v>
      </c>
      <c r="JP30">
        <f>'Claimed Savings - No IE No NTG'!K35</f>
        <v>0</v>
      </c>
      <c r="JQ30">
        <f>'Claimed Savings - No IE No NTG'!L35</f>
        <v>0</v>
      </c>
      <c r="JS30">
        <f>'Claimed NTG'!C33</f>
        <v>28</v>
      </c>
      <c r="JT30" t="str">
        <f>'Claimed NTG'!D33</f>
        <v>Empty</v>
      </c>
      <c r="JU30">
        <f>'Claimed NTG'!E33</f>
        <v>0</v>
      </c>
      <c r="JV30">
        <f>'Claimed NTG'!G33</f>
        <v>0</v>
      </c>
      <c r="JW30" t="str">
        <f>'Claimed NTG'!I33</f>
        <v/>
      </c>
      <c r="JX30">
        <f>'Claimed NTG'!K33</f>
        <v>0</v>
      </c>
      <c r="JY30">
        <f>'Claimed NTG'!L33</f>
        <v>0</v>
      </c>
      <c r="JZ30">
        <f>'Claimed NTG'!M33</f>
        <v>0</v>
      </c>
      <c r="KC30">
        <f>'Evaluated Savings'!B35</f>
        <v>28</v>
      </c>
      <c r="KD30" t="str">
        <f>'Evaluated Savings'!C35</f>
        <v>Empty</v>
      </c>
      <c r="KE30">
        <f>'Evaluated Savings'!D35</f>
        <v>0</v>
      </c>
      <c r="KF30">
        <f>'Evaluated Savings'!E35</f>
        <v>0</v>
      </c>
      <c r="KG30">
        <f>'Evaluated Savings'!F35</f>
        <v>0</v>
      </c>
      <c r="KH30">
        <f>'Evaluated Savings'!H35</f>
        <v>0</v>
      </c>
      <c r="KI30">
        <f>'Evaluated Savings'!I35</f>
        <v>0</v>
      </c>
      <c r="KJ30">
        <f>'Evaluated Savings'!J35</f>
        <v>0</v>
      </c>
      <c r="KK30" t="str">
        <f>'Evaluated Savings'!L35</f>
        <v/>
      </c>
      <c r="KL30">
        <f>'Evaluated Savings'!N35</f>
        <v>0</v>
      </c>
      <c r="KM30" t="str">
        <f>'Evaluated Savings'!O35</f>
        <v/>
      </c>
      <c r="KN30" t="str">
        <f>'Evaluated Savings'!P35</f>
        <v/>
      </c>
      <c r="KO30">
        <f>'Evaluated Savings'!R35</f>
        <v>0</v>
      </c>
      <c r="KP30">
        <f>'Evaluated Savings'!T35</f>
        <v>0</v>
      </c>
      <c r="KQ30">
        <f>'Evaluated Savings'!U35</f>
        <v>0</v>
      </c>
      <c r="KR30">
        <f>'Evaluated Savings'!V35</f>
        <v>0</v>
      </c>
      <c r="KT30">
        <f>'Evaluated Savings - No IE'!B35</f>
        <v>28</v>
      </c>
      <c r="KU30" t="str">
        <f>'Evaluated Savings - No IE'!C35</f>
        <v>Empty</v>
      </c>
      <c r="KV30">
        <f>'Evaluated Savings - No IE'!D35</f>
        <v>0</v>
      </c>
      <c r="KW30">
        <f>'Evaluated Savings - No IE'!E35</f>
        <v>0</v>
      </c>
      <c r="KX30">
        <f>'Evaluated Savings - No IE'!F35</f>
        <v>0</v>
      </c>
      <c r="KY30" t="str">
        <f>'Evaluated Savings - No IE'!H35</f>
        <v/>
      </c>
      <c r="KZ30">
        <f>'Evaluated Savings - No IE'!J35</f>
        <v>0</v>
      </c>
      <c r="LA30">
        <f>'Evaluated Savings - No IE'!K35</f>
        <v>0</v>
      </c>
      <c r="LB30">
        <f>'Evaluated Savings - No IE'!L35</f>
        <v>0</v>
      </c>
      <c r="LC30">
        <f>'Evaluated Savings - No IE'!N35</f>
        <v>0</v>
      </c>
      <c r="LD30">
        <f>'Evaluated Savings - No IE'!P35</f>
        <v>0</v>
      </c>
      <c r="LE30">
        <f>'Evaluated Savings - No IE'!Q35</f>
        <v>0</v>
      </c>
      <c r="LF30">
        <f>'Evaluated Savings - No IE'!R35</f>
        <v>0</v>
      </c>
      <c r="LH30">
        <f>'Evaluated Savings - No NTG'!B34</f>
        <v>28</v>
      </c>
      <c r="LI30" t="str">
        <f>'Evaluated Savings - No NTG'!C34</f>
        <v>Empty</v>
      </c>
      <c r="LJ30">
        <f>'Evaluated Savings - No NTG'!D34</f>
        <v>0</v>
      </c>
      <c r="LK30">
        <f>'Evaluated Savings - No NTG'!E34</f>
        <v>0</v>
      </c>
      <c r="LL30">
        <f>'Evaluated Savings - No NTG'!F34</f>
        <v>0</v>
      </c>
      <c r="LM30">
        <f>'Evaluated Savings - No NTG'!H34</f>
        <v>0</v>
      </c>
      <c r="LN30">
        <f>'Evaluated Savings - No NTG'!I34</f>
        <v>0</v>
      </c>
      <c r="LO30">
        <f>'Evaluated Savings - No NTG'!J34</f>
        <v>0</v>
      </c>
      <c r="LP30">
        <f>'Evaluated Savings - No NTG'!L34</f>
        <v>0</v>
      </c>
      <c r="LQ30">
        <f>'Evaluated Savings - No NTG'!N34</f>
        <v>0</v>
      </c>
      <c r="LR30">
        <f>'Evaluated Savings - No NTG'!O34</f>
        <v>0</v>
      </c>
      <c r="LS30">
        <f>'Evaluated Savings - No NTG'!P34</f>
        <v>0</v>
      </c>
      <c r="LU30">
        <f>'Evaluated Savings No IE No NTG'!B35</f>
        <v>28</v>
      </c>
      <c r="LV30" t="str">
        <f>'Evaluated Savings No IE No NTG'!C35</f>
        <v>Empty</v>
      </c>
      <c r="LW30">
        <f>'Evaluated Savings No IE No NTG'!D35</f>
        <v>0</v>
      </c>
      <c r="LX30">
        <f>'Evaluated Savings No IE No NTG'!E35</f>
        <v>0</v>
      </c>
      <c r="LY30">
        <f>'Evaluated Savings No IE No NTG'!F35</f>
        <v>0</v>
      </c>
      <c r="LZ30">
        <f>'Evaluated Savings No IE No NTG'!H35</f>
        <v>0</v>
      </c>
      <c r="MA30">
        <f>'Evaluated Savings No IE No NTG'!J35</f>
        <v>0</v>
      </c>
      <c r="MB30">
        <f>'Evaluated Savings No IE No NTG'!K35</f>
        <v>0</v>
      </c>
      <c r="MC30">
        <f>'Evaluated Savings No IE No NTG'!L35</f>
        <v>0</v>
      </c>
      <c r="MF30">
        <f>'Evaluated NTG'!B33</f>
        <v>28</v>
      </c>
      <c r="MG30" t="str">
        <f>'Evaluated NTG'!C33</f>
        <v>Empty</v>
      </c>
      <c r="MH30">
        <f>'Evaluated NTG'!E33</f>
        <v>0</v>
      </c>
      <c r="MI30">
        <f>'Evaluated NTG'!G33</f>
        <v>0</v>
      </c>
      <c r="MJ30" t="str">
        <f>'Evaluated NTG'!I33</f>
        <v/>
      </c>
      <c r="MK30">
        <f>'Evaluated NTG'!K33</f>
        <v>0</v>
      </c>
      <c r="ML30">
        <f>'Evaluated NTG'!L33</f>
        <v>0</v>
      </c>
      <c r="MM30">
        <f>'Evaluated NTG'!M33</f>
        <v>0</v>
      </c>
      <c r="MP30">
        <f>'Program All'!B34</f>
        <v>28</v>
      </c>
      <c r="MQ30" t="str">
        <f>'Program All'!C34</f>
        <v>Empty</v>
      </c>
      <c r="MR30">
        <f>'Program All'!D34</f>
        <v>0</v>
      </c>
      <c r="MS30">
        <f>'Program All'!E34</f>
        <v>0</v>
      </c>
      <c r="MT30">
        <f>'Program All'!F34</f>
        <v>0</v>
      </c>
      <c r="MU30" t="str">
        <f>'Program All'!G34</f>
        <v/>
      </c>
      <c r="MV30">
        <f>'Program All'!H34</f>
        <v>0</v>
      </c>
      <c r="MW30">
        <f>'Program All'!I34</f>
        <v>0</v>
      </c>
      <c r="MX30">
        <f>'Program All'!J34</f>
        <v>0</v>
      </c>
      <c r="MY30">
        <f>'Program All'!K34</f>
        <v>0</v>
      </c>
      <c r="MZ30" t="str">
        <f>'Program All'!L34</f>
        <v/>
      </c>
      <c r="NA30">
        <f>'Program All'!M34</f>
        <v>0</v>
      </c>
      <c r="NB30">
        <f>'Program All'!N34</f>
        <v>0</v>
      </c>
      <c r="NC30">
        <f>'Program All'!O34</f>
        <v>0</v>
      </c>
      <c r="ND30">
        <f>'Program All'!P34</f>
        <v>0</v>
      </c>
      <c r="NE30" t="str">
        <f>'Program All'!Q34</f>
        <v/>
      </c>
      <c r="NF30">
        <f>'Program All'!R34</f>
        <v>0</v>
      </c>
      <c r="NG30">
        <f>'Program All'!S34</f>
        <v>0</v>
      </c>
      <c r="NH30">
        <f>'Program All'!T34</f>
        <v>0</v>
      </c>
      <c r="NI30">
        <f>'Program All'!U34</f>
        <v>0</v>
      </c>
      <c r="NJ30" t="str">
        <f>'Program All'!V34</f>
        <v/>
      </c>
      <c r="NK30">
        <f>'Program All'!W34</f>
        <v>0</v>
      </c>
      <c r="NL30">
        <f>'Program TRC'!B34</f>
        <v>28</v>
      </c>
      <c r="NM30" t="str">
        <f>'Program TRC'!C34</f>
        <v>Empty</v>
      </c>
      <c r="NN30">
        <f>'Program TRC'!D34</f>
        <v>0</v>
      </c>
      <c r="NO30">
        <f>'Program TRC'!E34</f>
        <v>0</v>
      </c>
      <c r="NP30">
        <f>'Program TRC'!F34</f>
        <v>0</v>
      </c>
      <c r="NQ30" t="str">
        <f>'Program TRC'!G34</f>
        <v/>
      </c>
      <c r="NR30">
        <f>'Program TRC'!H34</f>
        <v>0</v>
      </c>
      <c r="NS30">
        <f>'Program PAC'!B34</f>
        <v>28</v>
      </c>
      <c r="NT30" t="str">
        <f>'Program PAC'!C34</f>
        <v>Empty</v>
      </c>
      <c r="NU30">
        <f>'Program PAC'!D34</f>
        <v>0</v>
      </c>
      <c r="NV30">
        <f>'Program PAC'!E34</f>
        <v>0</v>
      </c>
      <c r="NW30">
        <f>'Program PAC'!F34</f>
        <v>0</v>
      </c>
      <c r="NX30" t="str">
        <f>'Program PAC'!G34</f>
        <v/>
      </c>
      <c r="NY30">
        <f>'Program PAC'!H34</f>
        <v>0</v>
      </c>
      <c r="NZ30">
        <f>'Program SCT'!B34</f>
        <v>28</v>
      </c>
      <c r="OA30" t="str">
        <f>'Program SCT'!C34</f>
        <v>Empty</v>
      </c>
      <c r="OB30">
        <f>'Program SCT'!D34</f>
        <v>0</v>
      </c>
      <c r="OC30">
        <f>'Program SCT'!E34</f>
        <v>0</v>
      </c>
      <c r="OD30">
        <f>'Program SCT'!F34</f>
        <v>0</v>
      </c>
      <c r="OE30" t="str">
        <f>'Program SCT'!G34</f>
        <v/>
      </c>
      <c r="OF30">
        <f>'Program SCT'!H34</f>
        <v>0</v>
      </c>
      <c r="OG30">
        <f>'Program RIM'!B34</f>
        <v>28</v>
      </c>
      <c r="OH30" t="str">
        <f>'Program RIM'!C34</f>
        <v>Empty</v>
      </c>
      <c r="OI30">
        <f>'Program RIM'!D34</f>
        <v>0</v>
      </c>
      <c r="OJ30">
        <f>'Program RIM'!E34</f>
        <v>0</v>
      </c>
      <c r="OK30">
        <f>'Program RIM'!F34</f>
        <v>0</v>
      </c>
      <c r="OL30" t="str">
        <f>'Program RIM'!G34</f>
        <v/>
      </c>
      <c r="OM30">
        <f>'Program RIM'!H34</f>
        <v>0</v>
      </c>
      <c r="ON30">
        <f>'Program TRC PAC'!B34</f>
        <v>28</v>
      </c>
      <c r="OO30" t="str">
        <f>'Program TRC PAC'!C34</f>
        <v>Empty</v>
      </c>
      <c r="OP30">
        <f>'Program TRC PAC'!D34</f>
        <v>0</v>
      </c>
      <c r="OQ30">
        <f>'Program TRC PAC'!E34</f>
        <v>0</v>
      </c>
      <c r="OR30">
        <f>'Program TRC PAC'!F34</f>
        <v>0</v>
      </c>
      <c r="OS30" t="str">
        <f>'Program TRC PAC'!G34</f>
        <v/>
      </c>
      <c r="OT30">
        <f>'Program TRC PAC'!H34</f>
        <v>0</v>
      </c>
      <c r="OU30">
        <f>'Program TRC PAC'!I34</f>
        <v>0</v>
      </c>
      <c r="OV30">
        <f>'Program TRC PAC'!J34</f>
        <v>0</v>
      </c>
      <c r="OW30">
        <f>'Program TRC PAC'!K34</f>
        <v>0</v>
      </c>
      <c r="OX30" t="str">
        <f>'Program TRC PAC'!L34</f>
        <v/>
      </c>
      <c r="OY30">
        <f>'Program TRC PAC'!M34</f>
        <v>0</v>
      </c>
      <c r="OZ30">
        <f>'Program TRC SCT'!B34</f>
        <v>28</v>
      </c>
      <c r="PA30" t="str">
        <f>'Program TRC SCT'!C34</f>
        <v>Empty</v>
      </c>
      <c r="PB30">
        <f>'Program TRC SCT'!D34</f>
        <v>0</v>
      </c>
      <c r="PC30">
        <f>'Program TRC SCT'!E34</f>
        <v>0</v>
      </c>
      <c r="PD30">
        <f>'Program TRC SCT'!F34</f>
        <v>0</v>
      </c>
      <c r="PE30" t="str">
        <f>'Program TRC SCT'!G34</f>
        <v/>
      </c>
      <c r="PF30">
        <f>'Program TRC SCT'!H34</f>
        <v>0</v>
      </c>
      <c r="PG30">
        <f>'Program TRC SCT'!I34</f>
        <v>0</v>
      </c>
      <c r="PH30">
        <f>'Program TRC SCT'!J34</f>
        <v>0</v>
      </c>
      <c r="PI30">
        <f>'Program TRC SCT'!K34</f>
        <v>0</v>
      </c>
      <c r="PJ30" t="str">
        <f>'Program TRC SCT'!L34</f>
        <v/>
      </c>
      <c r="PK30">
        <f>'Program TRC SCT'!M34</f>
        <v>0</v>
      </c>
      <c r="PL30">
        <f>'Program TRC RIM'!B34</f>
        <v>28</v>
      </c>
      <c r="PM30" t="str">
        <f>'Program TRC RIM'!C34</f>
        <v>Empty</v>
      </c>
      <c r="PN30">
        <f>'Program TRC RIM'!D34</f>
        <v>0</v>
      </c>
      <c r="PO30">
        <f>'Program TRC RIM'!E34</f>
        <v>0</v>
      </c>
      <c r="PP30">
        <f>'Program TRC RIM'!F34</f>
        <v>0</v>
      </c>
      <c r="PQ30" t="str">
        <f>'Program TRC RIM'!G34</f>
        <v/>
      </c>
      <c r="PR30">
        <f>'Program TRC RIM'!H34</f>
        <v>0</v>
      </c>
      <c r="PS30">
        <f>'Program TRC RIM'!I34</f>
        <v>0</v>
      </c>
      <c r="PT30">
        <f>'Program TRC RIM'!J34</f>
        <v>0</v>
      </c>
      <c r="PU30">
        <f>'Program TRC RIM'!K34</f>
        <v>0</v>
      </c>
      <c r="PV30" t="str">
        <f>'Program TRC RIM'!L34</f>
        <v/>
      </c>
      <c r="PW30">
        <f>'Program TRC RIM'!M34</f>
        <v>0</v>
      </c>
      <c r="PX30">
        <f>'Program PAC SCT'!B34</f>
        <v>28</v>
      </c>
      <c r="PY30" t="str">
        <f>'Program PAC SCT'!C34</f>
        <v>Empty</v>
      </c>
      <c r="PZ30">
        <f>'Program PAC SCT'!D34</f>
        <v>0</v>
      </c>
      <c r="QA30">
        <f>'Program PAC SCT'!E34</f>
        <v>0</v>
      </c>
      <c r="QB30">
        <f>'Program PAC SCT'!F34</f>
        <v>0</v>
      </c>
      <c r="QC30" t="str">
        <f>'Program PAC SCT'!G34</f>
        <v/>
      </c>
      <c r="QD30">
        <f>'Program PAC SCT'!H34</f>
        <v>0</v>
      </c>
      <c r="QE30">
        <f>'Program PAC SCT'!I34</f>
        <v>0</v>
      </c>
      <c r="QF30">
        <f>'Program PAC SCT'!J34</f>
        <v>0</v>
      </c>
      <c r="QG30">
        <f>'Program PAC SCT'!K34</f>
        <v>0</v>
      </c>
      <c r="QH30" t="str">
        <f>'Program PAC SCT'!L34</f>
        <v/>
      </c>
      <c r="QI30">
        <f>'Program PAC SCT'!M34</f>
        <v>0</v>
      </c>
      <c r="QJ30">
        <f>'Program PAC RIM'!B34</f>
        <v>28</v>
      </c>
      <c r="QK30" t="str">
        <f>'Program PAC RIM'!C34</f>
        <v>Empty</v>
      </c>
      <c r="QL30">
        <f>'Program PAC RIM'!D34</f>
        <v>0</v>
      </c>
      <c r="QM30">
        <f>'Program PAC RIM'!E34</f>
        <v>0</v>
      </c>
      <c r="QN30">
        <f>'Program PAC RIM'!F34</f>
        <v>0</v>
      </c>
      <c r="QO30" t="str">
        <f>'Program PAC RIM'!G34</f>
        <v/>
      </c>
      <c r="QP30">
        <f>'Program PAC RIM'!H34</f>
        <v>0</v>
      </c>
      <c r="QQ30">
        <f>'Program PAC RIM'!I34</f>
        <v>0</v>
      </c>
      <c r="QR30">
        <f>'Program PAC RIM'!J34</f>
        <v>0</v>
      </c>
      <c r="QS30">
        <f>'Program PAC RIM'!K34</f>
        <v>0</v>
      </c>
      <c r="QT30" t="str">
        <f>'Program PAC RIM'!L34</f>
        <v/>
      </c>
      <c r="QU30">
        <f>'Program PAC RIM'!M34</f>
        <v>0</v>
      </c>
      <c r="QV30">
        <f>'Program SCT RIM'!B34</f>
        <v>28</v>
      </c>
      <c r="QW30" t="str">
        <f>'Program SCT RIM'!C34</f>
        <v>Empty</v>
      </c>
      <c r="QX30">
        <f>'Program SCT RIM'!D34</f>
        <v>0</v>
      </c>
      <c r="QY30">
        <f>'Program SCT RIM'!E34</f>
        <v>0</v>
      </c>
      <c r="QZ30">
        <f>'Program SCT RIM'!F34</f>
        <v>0</v>
      </c>
      <c r="RA30" t="str">
        <f>'Program SCT RIM'!G34</f>
        <v/>
      </c>
      <c r="RB30">
        <f>'Program SCT RIM'!H34</f>
        <v>0</v>
      </c>
      <c r="RC30">
        <f>'Program SCT RIM'!I34</f>
        <v>0</v>
      </c>
      <c r="RD30">
        <f>'Program SCT RIM'!J34</f>
        <v>0</v>
      </c>
      <c r="RE30">
        <f>'Program SCT RIM'!K34</f>
        <v>0</v>
      </c>
      <c r="RF30" t="str">
        <f>'Program SCT RIM'!L34</f>
        <v/>
      </c>
      <c r="RG30">
        <f>'Program SCT RIM'!M34</f>
        <v>0</v>
      </c>
      <c r="RH30">
        <f>'Program Other TRC'!B34</f>
        <v>28</v>
      </c>
      <c r="RI30" t="str">
        <f>'Program Other TRC'!C34</f>
        <v>Empty</v>
      </c>
      <c r="RJ30">
        <f>'Program Other TRC'!D34</f>
        <v>0</v>
      </c>
      <c r="RK30">
        <f>'Program Other TRC'!E34</f>
        <v>0</v>
      </c>
      <c r="RL30">
        <f>'Program Other TRC'!F34</f>
        <v>0</v>
      </c>
      <c r="RM30" t="str">
        <f>'Program Other TRC'!G34</f>
        <v/>
      </c>
      <c r="RN30">
        <f>'Program Other TRC'!H34</f>
        <v>0</v>
      </c>
      <c r="RO30">
        <f>'Program Other TRC'!I34</f>
        <v>0</v>
      </c>
      <c r="RP30">
        <f>'Program Other TRC'!J34</f>
        <v>0</v>
      </c>
      <c r="RQ30">
        <f>'Program Other TRC'!K34</f>
        <v>0</v>
      </c>
      <c r="RR30" t="str">
        <f>'Program Other TRC'!L34</f>
        <v/>
      </c>
      <c r="RS30">
        <f>'Program Other TRC'!M34</f>
        <v>0</v>
      </c>
      <c r="RT30">
        <f>'Program Other TRC'!N34</f>
        <v>0</v>
      </c>
      <c r="RU30">
        <f>'Program Other TRC'!O34</f>
        <v>0</v>
      </c>
      <c r="RV30">
        <f>'Program Other TRC'!P34</f>
        <v>0</v>
      </c>
      <c r="RW30" t="str">
        <f>'Program Other TRC'!Q34</f>
        <v/>
      </c>
      <c r="RX30">
        <f>'Program Other TRC'!R34</f>
        <v>0</v>
      </c>
      <c r="RY30">
        <f>'Program Other PAC'!B34</f>
        <v>28</v>
      </c>
      <c r="RZ30" t="str">
        <f>'Program Other PAC'!C34</f>
        <v>Empty</v>
      </c>
      <c r="SA30">
        <f>'Program Other PAC'!D34</f>
        <v>0</v>
      </c>
      <c r="SB30">
        <f>'Program Other PAC'!E34</f>
        <v>0</v>
      </c>
      <c r="SC30">
        <f>'Program Other PAC'!F34</f>
        <v>0</v>
      </c>
      <c r="SD30" t="str">
        <f>'Program Other PAC'!G34</f>
        <v/>
      </c>
      <c r="SE30">
        <f>'Program Other PAC'!H34</f>
        <v>0</v>
      </c>
      <c r="SF30">
        <f>'Program Other PAC'!I34</f>
        <v>0</v>
      </c>
      <c r="SG30">
        <f>'Program Other PAC'!J34</f>
        <v>0</v>
      </c>
      <c r="SH30">
        <f>'Program Other PAC'!K34</f>
        <v>0</v>
      </c>
      <c r="SI30" t="str">
        <f>'Program Other PAC'!L34</f>
        <v/>
      </c>
      <c r="SJ30">
        <f>'Program Other PAC'!M34</f>
        <v>0</v>
      </c>
      <c r="SK30">
        <f>'Program Other PAC'!N34</f>
        <v>0</v>
      </c>
      <c r="SL30">
        <f>'Program Other PAC'!O34</f>
        <v>0</v>
      </c>
      <c r="SM30">
        <f>'Program Other PAC'!P34</f>
        <v>0</v>
      </c>
      <c r="SN30" t="str">
        <f>'Program Other PAC'!Q34</f>
        <v/>
      </c>
      <c r="SO30">
        <f>'Program Other PAC'!R34</f>
        <v>0</v>
      </c>
      <c r="SP30">
        <f>'Program Other SCT'!B34</f>
        <v>28</v>
      </c>
      <c r="SQ30" t="str">
        <f>'Program Other SCT'!C34</f>
        <v>Empty</v>
      </c>
      <c r="SR30">
        <f>'Program Other SCT'!D34</f>
        <v>0</v>
      </c>
      <c r="SS30">
        <f>'Program Other SCT'!E34</f>
        <v>0</v>
      </c>
      <c r="ST30">
        <f>'Program Other SCT'!F34</f>
        <v>0</v>
      </c>
      <c r="SU30" t="str">
        <f>'Program Other SCT'!G34</f>
        <v/>
      </c>
      <c r="SV30">
        <f>'Program Other SCT'!H34</f>
        <v>0</v>
      </c>
      <c r="SW30">
        <f>'Program Other SCT'!I34</f>
        <v>0</v>
      </c>
      <c r="SX30">
        <f>'Program Other SCT'!J34</f>
        <v>0</v>
      </c>
      <c r="SY30">
        <f>'Program Other SCT'!K34</f>
        <v>0</v>
      </c>
      <c r="SZ30" t="str">
        <f>'Program Other SCT'!L34</f>
        <v/>
      </c>
      <c r="TA30">
        <f>'Program Other SCT'!M34</f>
        <v>0</v>
      </c>
      <c r="TB30">
        <f>'Program Other SCT'!N34</f>
        <v>0</v>
      </c>
      <c r="TC30">
        <f>'Program Other SCT'!O34</f>
        <v>0</v>
      </c>
      <c r="TD30">
        <f>'Program Other SCT'!P34</f>
        <v>0</v>
      </c>
      <c r="TE30" t="str">
        <f>'Program Other SCT'!Q34</f>
        <v/>
      </c>
      <c r="TF30">
        <f>'Program Other SCT'!R34</f>
        <v>0</v>
      </c>
      <c r="TG30">
        <f>'Program Other RIM'!B34</f>
        <v>28</v>
      </c>
      <c r="TH30" t="str">
        <f>'Program Other RIM'!C34</f>
        <v>Empty</v>
      </c>
      <c r="TI30">
        <f>'Program Other RIM'!D34</f>
        <v>0</v>
      </c>
      <c r="TJ30">
        <f>'Program Other RIM'!E34</f>
        <v>0</v>
      </c>
      <c r="TK30">
        <f>'Program Other RIM'!F34</f>
        <v>0</v>
      </c>
      <c r="TL30" t="str">
        <f>'Program Other RIM'!G34</f>
        <v/>
      </c>
      <c r="TM30">
        <f>'Program Other RIM'!H34</f>
        <v>0</v>
      </c>
      <c r="TN30">
        <f>'Program Other RIM'!I34</f>
        <v>0</v>
      </c>
      <c r="TO30">
        <f>'Program Other RIM'!J34</f>
        <v>0</v>
      </c>
      <c r="TP30">
        <f>'Program Other RIM'!K34</f>
        <v>0</v>
      </c>
      <c r="TQ30" t="str">
        <f>'Program Other RIM'!L34</f>
        <v/>
      </c>
      <c r="TR30">
        <f>'Program Other RIM'!M34</f>
        <v>0</v>
      </c>
      <c r="TS30">
        <f>'Program Other RIM'!N34</f>
        <v>0</v>
      </c>
      <c r="TT30">
        <f>'Program Other RIM'!O34</f>
        <v>0</v>
      </c>
      <c r="TU30">
        <f>'Program Other RIM'!P34</f>
        <v>0</v>
      </c>
      <c r="TV30" t="str">
        <f>'Program Other RIM'!Q34</f>
        <v/>
      </c>
      <c r="TW30">
        <f>'Program Other RIM'!R34</f>
        <v>0</v>
      </c>
    </row>
    <row r="31" spans="10:721">
      <c r="J31" s="1075"/>
      <c r="K31" s="1075"/>
      <c r="L31" s="1075"/>
      <c r="M31" s="1080"/>
      <c r="N31" s="1076"/>
      <c r="P31" s="1051">
        <f>'Program Descriptions'!B33</f>
        <v>29</v>
      </c>
      <c r="Q31" s="1051" t="str">
        <f>'Program Descriptions'!C33</f>
        <v>Empty</v>
      </c>
      <c r="R31" s="1051">
        <f>'Program Descriptions'!D33</f>
        <v>0</v>
      </c>
      <c r="S31" s="1051">
        <f>'Program Descriptions'!E33</f>
        <v>0</v>
      </c>
      <c r="T31" s="1051">
        <f>'Program Descriptions'!F33</f>
        <v>0</v>
      </c>
      <c r="U31" s="1051">
        <f>'Program Descriptions'!G33</f>
        <v>0</v>
      </c>
      <c r="V31" s="1051" t="str">
        <f>'Program Descriptions'!H33</f>
        <v>-</v>
      </c>
      <c r="W31" s="1051">
        <f>'Program Descriptions'!I33</f>
        <v>0</v>
      </c>
      <c r="X31" s="1051">
        <f>'Program Narrative'!B33</f>
        <v>29</v>
      </c>
      <c r="Y31" s="1051" t="str">
        <f>'Program Narrative'!C33</f>
        <v>Empty</v>
      </c>
      <c r="Z31" s="1051" t="str">
        <f>'Program Narrative'!D33</f>
        <v>X</v>
      </c>
      <c r="AA31" s="1051">
        <f>'Program Narrative'!E33</f>
        <v>0</v>
      </c>
      <c r="AB31" s="1051">
        <f>'Prior Years'!B33</f>
        <v>29</v>
      </c>
      <c r="AC31" s="1051" t="str">
        <f>'Prior Years'!C33</f>
        <v>Empty</v>
      </c>
      <c r="AD31" s="1051">
        <f>'Prior Years'!D33</f>
        <v>0</v>
      </c>
      <c r="AE31" s="1051">
        <f>'Prior Years'!E33</f>
        <v>0</v>
      </c>
      <c r="AF31" s="1051">
        <f>'Prior Years'!F33</f>
        <v>0</v>
      </c>
      <c r="AG31" s="1051">
        <f>'Prior Years'!G33</f>
        <v>0</v>
      </c>
      <c r="AH31" s="1051">
        <f>'Prior Years'!H33</f>
        <v>0</v>
      </c>
      <c r="AI31" s="1051">
        <f>'Prior Years'!B68</f>
        <v>29</v>
      </c>
      <c r="AJ31" s="1051" t="str">
        <f>'Prior Years'!C68</f>
        <v>Empty</v>
      </c>
      <c r="AK31" s="1051">
        <f>'Prior Years'!D68</f>
        <v>0</v>
      </c>
      <c r="AL31" s="1051">
        <f>'Prior Years'!E68</f>
        <v>0</v>
      </c>
      <c r="AM31" s="1051">
        <f>'Prior Years'!F68</f>
        <v>0</v>
      </c>
      <c r="AN31" s="1051">
        <f>'Prior Years'!G68</f>
        <v>0</v>
      </c>
      <c r="AO31" s="1051">
        <f>'Prior Years'!H68</f>
        <v>0</v>
      </c>
      <c r="AP31" s="1051">
        <f>'Prior Years'!I68</f>
        <v>0</v>
      </c>
      <c r="AQ31" s="1051">
        <f>'Prior Years'!J68</f>
        <v>0</v>
      </c>
      <c r="AR31" s="1051">
        <f>'Prior Years'!K68</f>
        <v>0</v>
      </c>
      <c r="AS31" s="1051">
        <f>'Prior Years'!L68</f>
        <v>0</v>
      </c>
      <c r="AT31" s="1051">
        <f>'Prior Years'!M68</f>
        <v>0</v>
      </c>
      <c r="AU31" s="1051">
        <f>'Prior Years'!N68</f>
        <v>0</v>
      </c>
      <c r="AV31" s="1051">
        <f>'Prior Years'!O68</f>
        <v>0</v>
      </c>
      <c r="AW31" s="1051">
        <f>'Prior Years'!B103</f>
        <v>29</v>
      </c>
      <c r="AX31" s="1051" t="str">
        <f>'Prior Years'!C103</f>
        <v>Empty</v>
      </c>
      <c r="AY31" s="1051">
        <f>'Prior Years'!D103</f>
        <v>0</v>
      </c>
      <c r="AZ31" s="1051">
        <f>'Prior Years'!E103</f>
        <v>0</v>
      </c>
      <c r="BA31" s="1051">
        <f>'Prior Years'!F103</f>
        <v>0</v>
      </c>
      <c r="BB31" s="1051">
        <f>'Prior Years'!G103</f>
        <v>0</v>
      </c>
      <c r="BC31" s="1051">
        <f>'Prior Years'!H103</f>
        <v>0</v>
      </c>
      <c r="BD31" s="1051">
        <f>'Prior Years'!I103</f>
        <v>0</v>
      </c>
      <c r="BE31" s="1051">
        <f>'Prior Years'!J103</f>
        <v>0</v>
      </c>
      <c r="BF31" s="1051">
        <f>'Prior Years'!K103</f>
        <v>0</v>
      </c>
      <c r="BG31" s="1051">
        <f>'Prior Years'!L103</f>
        <v>0</v>
      </c>
      <c r="BH31" s="1051">
        <f>'Prior Years'!M103</f>
        <v>0</v>
      </c>
      <c r="BI31" s="1051">
        <f>'Prior Years'!N103</f>
        <v>0</v>
      </c>
      <c r="BJ31" s="1051">
        <f>'Prior Years'!O103</f>
        <v>0</v>
      </c>
      <c r="BK31" s="1051">
        <f>'Prior Years'!B138</f>
        <v>29</v>
      </c>
      <c r="BL31" s="1051" t="str">
        <f>'Prior Years'!C138</f>
        <v>Empty</v>
      </c>
      <c r="BM31" s="1051">
        <f>'Prior Years'!D138</f>
        <v>0</v>
      </c>
      <c r="BN31" s="1051">
        <f>'Prior Years'!E138</f>
        <v>0</v>
      </c>
      <c r="BO31" s="1051">
        <f>'Prior Years'!F138</f>
        <v>0</v>
      </c>
      <c r="BP31" s="1051">
        <f>'Prior Years'!G138</f>
        <v>0</v>
      </c>
      <c r="BQ31" s="1051">
        <f>'Prior Years'!H138</f>
        <v>0</v>
      </c>
      <c r="BR31" s="1051">
        <f>'Prior Years'!I138</f>
        <v>0</v>
      </c>
      <c r="BS31" s="1051">
        <f>'Prior Years'!J138</f>
        <v>0</v>
      </c>
      <c r="BT31" s="1051">
        <f>'Prior Years'!K138</f>
        <v>0</v>
      </c>
      <c r="BU31" s="1051">
        <f>'Prior Years'!L138</f>
        <v>0</v>
      </c>
      <c r="BV31" s="1051">
        <f>'Prior Years'!M138</f>
        <v>0</v>
      </c>
      <c r="BW31" s="1051">
        <f>'Prior Years'!N138</f>
        <v>0</v>
      </c>
      <c r="BX31" s="1051">
        <f>'Prior Years'!O138</f>
        <v>0</v>
      </c>
      <c r="BY31" s="1051"/>
      <c r="BZ31" s="1051"/>
      <c r="CA31" s="1051"/>
      <c r="CB31" s="1051"/>
      <c r="CC31" s="1051"/>
      <c r="CD31" s="1051"/>
      <c r="CE31" s="1051"/>
      <c r="CF31" s="1051"/>
      <c r="CG31" s="1051"/>
      <c r="CH31" s="1051"/>
      <c r="CI31" s="1051"/>
      <c r="CJ31" s="1051"/>
      <c r="CK31" s="1051"/>
      <c r="CL31" s="1051"/>
      <c r="CM31" s="1051"/>
      <c r="CN31" s="1051"/>
      <c r="CO31" s="1051"/>
      <c r="CP31" s="1051"/>
      <c r="CQ31" s="1051"/>
      <c r="CR31">
        <f>Budgets!B34</f>
        <v>29</v>
      </c>
      <c r="CS31" t="str">
        <f>Budgets!C34</f>
        <v>Empty</v>
      </c>
      <c r="CT31">
        <f>Budgets!D34</f>
        <v>0</v>
      </c>
      <c r="CU31">
        <f>Budgets!E34</f>
        <v>0</v>
      </c>
      <c r="CV31">
        <f>Budgets!F34</f>
        <v>0</v>
      </c>
      <c r="CW31">
        <f>Budgets!G34</f>
        <v>0</v>
      </c>
      <c r="CX31">
        <f>Budgets!H34</f>
        <v>0</v>
      </c>
      <c r="CY31">
        <f>Budgets!I34</f>
        <v>0</v>
      </c>
      <c r="CZ31">
        <f>Budgets!J34</f>
        <v>0</v>
      </c>
      <c r="DA31">
        <f>Budgets!K34</f>
        <v>0</v>
      </c>
      <c r="DB31">
        <f>Budgets!L34</f>
        <v>0</v>
      </c>
      <c r="DC31">
        <f>Budgets!M34</f>
        <v>0</v>
      </c>
      <c r="DD31">
        <f>Budgets!N34</f>
        <v>0</v>
      </c>
      <c r="DE31">
        <f>Budgets!O34</f>
        <v>0</v>
      </c>
      <c r="DF31">
        <f>Budgets!P34</f>
        <v>0</v>
      </c>
      <c r="DG31">
        <f>Budgets!Q34</f>
        <v>0</v>
      </c>
      <c r="DH31">
        <f>Budgets!R34</f>
        <v>0</v>
      </c>
      <c r="DI31">
        <f>Budgets!S34</f>
        <v>0</v>
      </c>
      <c r="DJ31">
        <f>'Rec1'!C32</f>
        <v>29</v>
      </c>
      <c r="DK31" t="str">
        <f>'Rec1'!D32</f>
        <v>Empty</v>
      </c>
      <c r="DL31">
        <f>'Rec1'!E32</f>
        <v>0</v>
      </c>
      <c r="DM31">
        <f>'Rec1'!F32</f>
        <v>0</v>
      </c>
      <c r="DN31">
        <f>'Rec1'!G32</f>
        <v>0</v>
      </c>
      <c r="DO31" t="str">
        <f>'Rec1'!H32</f>
        <v>-</v>
      </c>
      <c r="DP31">
        <f>'Rec1'!I32</f>
        <v>0</v>
      </c>
      <c r="DQ31">
        <f>'Planned Savings'!B36</f>
        <v>29</v>
      </c>
      <c r="DR31" t="str">
        <f>'Planned Savings'!C36</f>
        <v>Empty</v>
      </c>
      <c r="DS31">
        <f>'Planned Savings'!D36</f>
        <v>0</v>
      </c>
      <c r="DT31">
        <f>'Planned Savings'!E36</f>
        <v>0</v>
      </c>
      <c r="DU31">
        <f>'Planned Savings'!F36</f>
        <v>0</v>
      </c>
      <c r="DV31">
        <f>'Planned Savings'!H36</f>
        <v>0</v>
      </c>
      <c r="DW31">
        <f>'Planned Savings'!I36</f>
        <v>0</v>
      </c>
      <c r="DX31">
        <f>'Planned Savings'!J36</f>
        <v>0</v>
      </c>
      <c r="DY31" t="str">
        <f>'Planned Savings'!L36</f>
        <v/>
      </c>
      <c r="DZ31">
        <f>'Planned Savings'!N36</f>
        <v>0</v>
      </c>
      <c r="EA31" t="str">
        <f>'Planned Savings'!O36</f>
        <v/>
      </c>
      <c r="EB31" t="str">
        <f>'Planned Savings'!P36</f>
        <v/>
      </c>
      <c r="EC31">
        <f>'Planned Savings'!R36</f>
        <v>0</v>
      </c>
      <c r="ED31">
        <f>'Planned Savings'!T36</f>
        <v>0</v>
      </c>
      <c r="EE31">
        <f>'Planned Savings'!U36</f>
        <v>0</v>
      </c>
      <c r="EF31">
        <f>'Planned Savings'!V36</f>
        <v>0</v>
      </c>
      <c r="EG31">
        <f>'Planned Savings - No IE'!B36</f>
        <v>29</v>
      </c>
      <c r="EH31" t="str">
        <f>'Planned Savings - No IE'!C36</f>
        <v>Empty</v>
      </c>
      <c r="EI31">
        <f>'Planned Savings - No IE'!D36</f>
        <v>0</v>
      </c>
      <c r="EJ31">
        <f>'Planned Savings - No IE'!E36</f>
        <v>0</v>
      </c>
      <c r="EK31">
        <f>'Planned Savings - No IE'!F36</f>
        <v>0</v>
      </c>
      <c r="EL31" t="str">
        <f>'Planned Savings - No IE'!H36</f>
        <v/>
      </c>
      <c r="EM31">
        <f>'Planned Savings - No IE'!J36</f>
        <v>0</v>
      </c>
      <c r="EN31">
        <f>'Planned Savings - No IE'!K36</f>
        <v>0</v>
      </c>
      <c r="EO31">
        <f>'Planned Savings - No IE'!L36</f>
        <v>0</v>
      </c>
      <c r="EP31">
        <f>'Planned Savings - No IE'!N36</f>
        <v>0</v>
      </c>
      <c r="EQ31">
        <f>'Planned Savings - No IE'!P36</f>
        <v>0</v>
      </c>
      <c r="ER31">
        <f>'Planned Savings - No IE'!Q36</f>
        <v>0</v>
      </c>
      <c r="ES31">
        <f>'Planned Savings - No IE'!R36</f>
        <v>0</v>
      </c>
      <c r="ET31">
        <f>'Planned Savings - No NTG'!B36</f>
        <v>29</v>
      </c>
      <c r="EU31" t="str">
        <f>'Planned Savings - No NTG'!C36</f>
        <v>Empty</v>
      </c>
      <c r="EV31">
        <f>'Planned Savings - No NTG'!D36</f>
        <v>0</v>
      </c>
      <c r="EW31">
        <f>'Planned Savings - No NTG'!E36</f>
        <v>0</v>
      </c>
      <c r="EX31">
        <f>'Planned Savings - No NTG'!F36</f>
        <v>0</v>
      </c>
      <c r="EY31">
        <f>'Planned Savings - No NTG'!H36</f>
        <v>0</v>
      </c>
      <c r="EZ31">
        <f>'Planned Savings - No NTG'!I36</f>
        <v>0</v>
      </c>
      <c r="FA31">
        <f>'Planned Savings - No NTG'!J36</f>
        <v>0</v>
      </c>
      <c r="FB31">
        <f>'Planned Savings - No NTG'!L36</f>
        <v>0</v>
      </c>
      <c r="FC31">
        <f>'Planned Savings - No NTG'!N36</f>
        <v>0</v>
      </c>
      <c r="FD31">
        <f>'Planned Savings - No NTG'!O36</f>
        <v>0</v>
      </c>
      <c r="FE31">
        <f>'Planned Savings - No NTG'!P36</f>
        <v>0</v>
      </c>
      <c r="FF31">
        <f>'Planned Savings - No IE No NTG'!B36</f>
        <v>29</v>
      </c>
      <c r="FG31" t="str">
        <f>'Planned Savings - No IE No NTG'!C36</f>
        <v>Empty</v>
      </c>
      <c r="FH31">
        <f>'Planned Savings - No IE No NTG'!D36</f>
        <v>0</v>
      </c>
      <c r="FI31">
        <f>'Planned Savings - No IE No NTG'!E36</f>
        <v>0</v>
      </c>
      <c r="FJ31">
        <f>'Planned Savings - No IE No NTG'!F36</f>
        <v>0</v>
      </c>
      <c r="FK31">
        <f>'Planned Savings - No IE No NTG'!H36</f>
        <v>0</v>
      </c>
      <c r="FL31">
        <f>'Planned Savings - No IE No NTG'!J36</f>
        <v>0</v>
      </c>
      <c r="FM31">
        <f>'Planned Savings - No IE No NTG'!K36</f>
        <v>0</v>
      </c>
      <c r="FN31">
        <f>'Planned Savings - No IE No NTG'!L36</f>
        <v>0</v>
      </c>
      <c r="FO31">
        <f>'Rec2'!D34</f>
        <v>29</v>
      </c>
      <c r="FP31" t="str">
        <f>'Rec2'!E34</f>
        <v>Empty</v>
      </c>
      <c r="FQ31">
        <f>'Rec2'!F34</f>
        <v>0</v>
      </c>
      <c r="FR31">
        <f>'Rec2'!G34</f>
        <v>0</v>
      </c>
      <c r="FS31">
        <f>'Rec2'!H34</f>
        <v>0</v>
      </c>
      <c r="FT31" t="str">
        <f>'Rec2'!I34</f>
        <v>-</v>
      </c>
      <c r="FU31">
        <f>'Rec2'!J34</f>
        <v>0</v>
      </c>
      <c r="FV31">
        <f>'Rec2'!K34</f>
        <v>0</v>
      </c>
      <c r="FW31">
        <f>'Rec2'!L34</f>
        <v>0</v>
      </c>
      <c r="FX31" t="str">
        <f>'Rec2'!M34</f>
        <v>-</v>
      </c>
      <c r="FY31">
        <f>'Rec2'!N34</f>
        <v>0</v>
      </c>
      <c r="FZ31">
        <f>'Rec2'!O34</f>
        <v>0</v>
      </c>
      <c r="GA31">
        <f>'Rec2'!P34</f>
        <v>0</v>
      </c>
      <c r="GB31" t="str">
        <f>'Rec2'!Q34</f>
        <v>-</v>
      </c>
      <c r="GC31">
        <f>'Rec2'!R34</f>
        <v>0</v>
      </c>
      <c r="GD31">
        <f>'Rec2'!S34</f>
        <v>0</v>
      </c>
      <c r="GE31">
        <f>'Rec2'!T34</f>
        <v>0</v>
      </c>
      <c r="GF31" t="str">
        <f>'Rec2'!U34</f>
        <v>-</v>
      </c>
      <c r="GG31">
        <f>'Rec2'!V34</f>
        <v>0</v>
      </c>
      <c r="GI31">
        <f>'Planned NTG'!B34</f>
        <v>29</v>
      </c>
      <c r="GJ31" t="str">
        <f>'Planned NTG'!C34</f>
        <v>Empty</v>
      </c>
      <c r="GK31">
        <f>'Planned NTG'!D34</f>
        <v>0</v>
      </c>
      <c r="GL31">
        <f>'Planned NTG'!F34</f>
        <v>0</v>
      </c>
      <c r="GM31" t="str">
        <f>'Planned NTG'!H34</f>
        <v/>
      </c>
      <c r="GN31">
        <f>'Planned NTG'!J34</f>
        <v>0</v>
      </c>
      <c r="GO31">
        <f>'Planned NTG'!K34</f>
        <v>0</v>
      </c>
      <c r="GQ31">
        <f>'Actual Expenses'!B33</f>
        <v>0</v>
      </c>
      <c r="GR31" t="str">
        <f>'Actual Expenses'!C33</f>
        <v>Program Administrator</v>
      </c>
      <c r="GS31">
        <f>'Actual Expenses'!D33</f>
        <v>0</v>
      </c>
      <c r="GT31">
        <f>'Actual Expenses'!E33</f>
        <v>0</v>
      </c>
      <c r="GU31">
        <f>'Actual Expenses'!F33</f>
        <v>0</v>
      </c>
      <c r="GV31">
        <f>'Actual Expenses'!G33</f>
        <v>0</v>
      </c>
      <c r="GW31">
        <f>'Actual Expenses'!H33</f>
        <v>0</v>
      </c>
      <c r="GX31">
        <f>'Actual Expenses'!I33</f>
        <v>0</v>
      </c>
      <c r="GY31">
        <f>'Actual Expenses'!J33</f>
        <v>0</v>
      </c>
      <c r="GZ31">
        <f>'Actual Expenses'!K33</f>
        <v>0</v>
      </c>
      <c r="HA31">
        <f>'Actual Expenses'!L33</f>
        <v>0</v>
      </c>
      <c r="HB31">
        <f>'Actual Expenses'!M33</f>
        <v>0</v>
      </c>
      <c r="HC31">
        <f>'Actual Expenses'!N33</f>
        <v>0</v>
      </c>
      <c r="HD31">
        <f>'Actual Expenses'!O33</f>
        <v>0</v>
      </c>
      <c r="HE31">
        <f>'Actual Expenses'!P33</f>
        <v>0</v>
      </c>
      <c r="HF31">
        <f>'Actual Expenses'!Q33</f>
        <v>0</v>
      </c>
      <c r="HG31">
        <f>'Actual Expenses'!R33</f>
        <v>0</v>
      </c>
      <c r="HH31">
        <f>'Actual Expenses'!S33</f>
        <v>0</v>
      </c>
      <c r="HI31">
        <f>'Actual Expenses'!T33</f>
        <v>0</v>
      </c>
      <c r="HJ31">
        <f>'Actual Expenses'!U33</f>
        <v>0</v>
      </c>
      <c r="HK31">
        <f>'Actual Expenses'!V33</f>
        <v>0</v>
      </c>
      <c r="HL31">
        <f>'Actual Expenses'!W33</f>
        <v>0</v>
      </c>
      <c r="HM31">
        <f>'Actual Expenses'!X33</f>
        <v>0</v>
      </c>
      <c r="HN31">
        <f>'Rec3'!C32</f>
        <v>29</v>
      </c>
      <c r="HO31" t="str">
        <f>'Rec3'!D32</f>
        <v>Empty</v>
      </c>
      <c r="HP31">
        <f ca="1">'Rec3'!E32</f>
        <v>0</v>
      </c>
      <c r="HQ31">
        <f>'Rec3'!F32</f>
        <v>0</v>
      </c>
      <c r="HR31">
        <f ca="1">'Rec3'!G32</f>
        <v>0</v>
      </c>
      <c r="HS31">
        <f>'Rec3'!H32</f>
        <v>0</v>
      </c>
      <c r="HT31">
        <f>'Claimed Savings'!B36</f>
        <v>29</v>
      </c>
      <c r="HU31" t="str">
        <f>'Claimed Savings'!C36</f>
        <v>Empty</v>
      </c>
      <c r="HV31">
        <f>'Claimed Savings'!D36</f>
        <v>0</v>
      </c>
      <c r="HW31">
        <f>'Claimed Savings'!E36</f>
        <v>0</v>
      </c>
      <c r="HX31">
        <f>'Claimed Savings'!F36</f>
        <v>0</v>
      </c>
      <c r="HY31">
        <f>'Claimed Savings'!H36</f>
        <v>0</v>
      </c>
      <c r="HZ31">
        <f>'Claimed Savings'!I36</f>
        <v>0</v>
      </c>
      <c r="IA31">
        <f>'Claimed Savings'!J36</f>
        <v>0</v>
      </c>
      <c r="IB31">
        <f>'Claimed Savings'!L36</f>
        <v>0</v>
      </c>
      <c r="IC31">
        <f>'Claimed Savings'!N36</f>
        <v>0</v>
      </c>
      <c r="ID31" t="str">
        <f>'Claimed Savings'!O36</f>
        <v/>
      </c>
      <c r="IE31" t="str">
        <f>'Claimed Savings'!P36</f>
        <v/>
      </c>
      <c r="IF31">
        <f>'Claimed Savings'!R36</f>
        <v>0</v>
      </c>
      <c r="IG31">
        <f>'Claimed Savings'!T36</f>
        <v>0</v>
      </c>
      <c r="IH31">
        <f>'Claimed Savings'!U36</f>
        <v>0</v>
      </c>
      <c r="II31">
        <f>'Claimed Savings'!V36</f>
        <v>0</v>
      </c>
      <c r="IJ31">
        <f>'Claimed Savings - No IE'!B36</f>
        <v>29</v>
      </c>
      <c r="IK31" t="str">
        <f>'Claimed Savings - No IE'!C36</f>
        <v>Empty</v>
      </c>
      <c r="IL31">
        <f>'Claimed Savings - No IE'!D36</f>
        <v>0</v>
      </c>
      <c r="IM31">
        <f>'Claimed Savings - No IE'!E36</f>
        <v>0</v>
      </c>
      <c r="IN31">
        <f>'Claimed Savings - No IE'!F36</f>
        <v>0</v>
      </c>
      <c r="IO31">
        <f>'Claimed Savings - No IE'!H36</f>
        <v>0</v>
      </c>
      <c r="IP31">
        <f>'Claimed Savings - No IE'!J36</f>
        <v>0</v>
      </c>
      <c r="IQ31">
        <f>'Claimed Savings - No IE'!K36</f>
        <v>0</v>
      </c>
      <c r="IR31">
        <f>'Claimed Savings - No IE'!L36</f>
        <v>0</v>
      </c>
      <c r="IS31">
        <f>'Claimed Savings - No IE'!N36</f>
        <v>0</v>
      </c>
      <c r="IT31">
        <f>'Claimed Savings - No IE'!P36</f>
        <v>0</v>
      </c>
      <c r="IU31">
        <f>'Claimed Savings - No IE'!Q36</f>
        <v>0</v>
      </c>
      <c r="IV31">
        <f>'Claimed Savings - No IE'!R36</f>
        <v>0</v>
      </c>
      <c r="IW31">
        <f>'Claimed Savings - No NTG'!B36</f>
        <v>29</v>
      </c>
      <c r="IX31" t="str">
        <f>'Claimed Savings - No NTG'!C36</f>
        <v>Empty</v>
      </c>
      <c r="IY31">
        <f>'Claimed Savings - No NTG'!D36</f>
        <v>0</v>
      </c>
      <c r="IZ31">
        <f>'Claimed Savings - No NTG'!E36</f>
        <v>0</v>
      </c>
      <c r="JA31">
        <f>'Claimed Savings - No NTG'!F36</f>
        <v>0</v>
      </c>
      <c r="JB31">
        <f>'Claimed Savings - No NTG'!H36</f>
        <v>0</v>
      </c>
      <c r="JC31">
        <f>'Claimed Savings - No NTG'!I36</f>
        <v>0</v>
      </c>
      <c r="JD31">
        <f>'Claimed Savings - No NTG'!J36</f>
        <v>0</v>
      </c>
      <c r="JE31">
        <f>'Claimed Savings - No NTG'!L36</f>
        <v>0</v>
      </c>
      <c r="JF31">
        <f>'Claimed Savings - No NTG'!N36</f>
        <v>0</v>
      </c>
      <c r="JG31">
        <f>'Claimed Savings - No NTG'!O36</f>
        <v>0</v>
      </c>
      <c r="JH31">
        <f>'Claimed Savings - No NTG'!P36</f>
        <v>0</v>
      </c>
      <c r="JI31">
        <f>'Claimed Savings - No IE No NTG'!B36</f>
        <v>29</v>
      </c>
      <c r="JJ31" t="str">
        <f>'Claimed Savings - No IE No NTG'!C36</f>
        <v>Empty</v>
      </c>
      <c r="JK31">
        <f>'Claimed Savings - No IE No NTG'!D36</f>
        <v>20</v>
      </c>
      <c r="JL31">
        <f>'Claimed Savings - No IE No NTG'!E36</f>
        <v>0</v>
      </c>
      <c r="JM31">
        <f>'Claimed Savings - No IE No NTG'!F36</f>
        <v>0</v>
      </c>
      <c r="JN31">
        <f>'Claimed Savings - No IE No NTG'!H36</f>
        <v>0</v>
      </c>
      <c r="JO31">
        <f>'Claimed Savings - No IE No NTG'!J36</f>
        <v>0</v>
      </c>
      <c r="JP31">
        <f>'Claimed Savings - No IE No NTG'!K36</f>
        <v>0</v>
      </c>
      <c r="JQ31">
        <f>'Claimed Savings - No IE No NTG'!L36</f>
        <v>0</v>
      </c>
      <c r="JS31">
        <f>'Claimed NTG'!C34</f>
        <v>29</v>
      </c>
      <c r="JT31" t="str">
        <f>'Claimed NTG'!D34</f>
        <v>Empty</v>
      </c>
      <c r="JU31">
        <f>'Claimed NTG'!E34</f>
        <v>0</v>
      </c>
      <c r="JV31">
        <f>'Claimed NTG'!G34</f>
        <v>0</v>
      </c>
      <c r="JW31" t="str">
        <f>'Claimed NTG'!I34</f>
        <v/>
      </c>
      <c r="JX31">
        <f>'Claimed NTG'!K34</f>
        <v>0</v>
      </c>
      <c r="JY31">
        <f>'Claimed NTG'!L34</f>
        <v>0</v>
      </c>
      <c r="JZ31">
        <f>'Claimed NTG'!M34</f>
        <v>0</v>
      </c>
      <c r="KC31">
        <f>'Evaluated Savings'!B36</f>
        <v>29</v>
      </c>
      <c r="KD31" t="str">
        <f>'Evaluated Savings'!C36</f>
        <v>Empty</v>
      </c>
      <c r="KE31">
        <f>'Evaluated Savings'!D36</f>
        <v>0</v>
      </c>
      <c r="KF31">
        <f>'Evaluated Savings'!E36</f>
        <v>0</v>
      </c>
      <c r="KG31">
        <f>'Evaluated Savings'!F36</f>
        <v>0</v>
      </c>
      <c r="KH31">
        <f>'Evaluated Savings'!H36</f>
        <v>0</v>
      </c>
      <c r="KI31">
        <f>'Evaluated Savings'!I36</f>
        <v>0</v>
      </c>
      <c r="KJ31">
        <f>'Evaluated Savings'!J36</f>
        <v>0</v>
      </c>
      <c r="KK31" t="str">
        <f>'Evaluated Savings'!L36</f>
        <v/>
      </c>
      <c r="KL31">
        <f>'Evaluated Savings'!N36</f>
        <v>0</v>
      </c>
      <c r="KM31" t="str">
        <f>'Evaluated Savings'!O36</f>
        <v/>
      </c>
      <c r="KN31" t="str">
        <f>'Evaluated Savings'!P36</f>
        <v/>
      </c>
      <c r="KO31">
        <f>'Evaluated Savings'!R36</f>
        <v>0</v>
      </c>
      <c r="KP31">
        <f>'Evaluated Savings'!T36</f>
        <v>0</v>
      </c>
      <c r="KQ31">
        <f>'Evaluated Savings'!U36</f>
        <v>0</v>
      </c>
      <c r="KR31">
        <f>'Evaluated Savings'!V36</f>
        <v>0</v>
      </c>
      <c r="KT31">
        <f>'Evaluated Savings - No IE'!B36</f>
        <v>29</v>
      </c>
      <c r="KU31" t="str">
        <f>'Evaluated Savings - No IE'!C36</f>
        <v>Empty</v>
      </c>
      <c r="KV31">
        <f>'Evaluated Savings - No IE'!D36</f>
        <v>0</v>
      </c>
      <c r="KW31">
        <f>'Evaluated Savings - No IE'!E36</f>
        <v>0</v>
      </c>
      <c r="KX31">
        <f>'Evaluated Savings - No IE'!F36</f>
        <v>0</v>
      </c>
      <c r="KY31" t="str">
        <f>'Evaluated Savings - No IE'!H36</f>
        <v/>
      </c>
      <c r="KZ31">
        <f>'Evaluated Savings - No IE'!J36</f>
        <v>0</v>
      </c>
      <c r="LA31">
        <f>'Evaluated Savings - No IE'!K36</f>
        <v>0</v>
      </c>
      <c r="LB31">
        <f>'Evaluated Savings - No IE'!L36</f>
        <v>0</v>
      </c>
      <c r="LC31">
        <f>'Evaluated Savings - No IE'!N36</f>
        <v>0</v>
      </c>
      <c r="LD31">
        <f>'Evaluated Savings - No IE'!P36</f>
        <v>0</v>
      </c>
      <c r="LE31">
        <f>'Evaluated Savings - No IE'!Q36</f>
        <v>0</v>
      </c>
      <c r="LF31">
        <f>'Evaluated Savings - No IE'!R36</f>
        <v>0</v>
      </c>
      <c r="LH31">
        <f>'Evaluated Savings - No NTG'!B35</f>
        <v>29</v>
      </c>
      <c r="LI31" t="str">
        <f>'Evaluated Savings - No NTG'!C35</f>
        <v>Empty</v>
      </c>
      <c r="LJ31">
        <f>'Evaluated Savings - No NTG'!D35</f>
        <v>0</v>
      </c>
      <c r="LK31">
        <f>'Evaluated Savings - No NTG'!E35</f>
        <v>0</v>
      </c>
      <c r="LL31">
        <f>'Evaluated Savings - No NTG'!F35</f>
        <v>0</v>
      </c>
      <c r="LM31">
        <f>'Evaluated Savings - No NTG'!H35</f>
        <v>0</v>
      </c>
      <c r="LN31">
        <f>'Evaluated Savings - No NTG'!I35</f>
        <v>0</v>
      </c>
      <c r="LO31">
        <f>'Evaluated Savings - No NTG'!J35</f>
        <v>0</v>
      </c>
      <c r="LP31">
        <f>'Evaluated Savings - No NTG'!L35</f>
        <v>0</v>
      </c>
      <c r="LQ31">
        <f>'Evaluated Savings - No NTG'!N35</f>
        <v>0</v>
      </c>
      <c r="LR31">
        <f>'Evaluated Savings - No NTG'!O35</f>
        <v>0</v>
      </c>
      <c r="LS31">
        <f>'Evaluated Savings - No NTG'!P35</f>
        <v>0</v>
      </c>
      <c r="LU31">
        <f>'Evaluated Savings No IE No NTG'!B36</f>
        <v>29</v>
      </c>
      <c r="LV31" t="str">
        <f>'Evaluated Savings No IE No NTG'!C36</f>
        <v>Empty</v>
      </c>
      <c r="LW31">
        <f>'Evaluated Savings No IE No NTG'!D36</f>
        <v>0</v>
      </c>
      <c r="LX31">
        <f>'Evaluated Savings No IE No NTG'!E36</f>
        <v>0</v>
      </c>
      <c r="LY31">
        <f>'Evaluated Savings No IE No NTG'!F36</f>
        <v>0</v>
      </c>
      <c r="LZ31">
        <f>'Evaluated Savings No IE No NTG'!H36</f>
        <v>0</v>
      </c>
      <c r="MA31">
        <f>'Evaluated Savings No IE No NTG'!J36</f>
        <v>0</v>
      </c>
      <c r="MB31">
        <f>'Evaluated Savings No IE No NTG'!K36</f>
        <v>0</v>
      </c>
      <c r="MC31">
        <f>'Evaluated Savings No IE No NTG'!L36</f>
        <v>0</v>
      </c>
      <c r="MF31">
        <f>'Evaluated NTG'!B34</f>
        <v>29</v>
      </c>
      <c r="MG31" t="str">
        <f>'Evaluated NTG'!C34</f>
        <v>Empty</v>
      </c>
      <c r="MH31">
        <f>'Evaluated NTG'!E34</f>
        <v>0</v>
      </c>
      <c r="MI31">
        <f>'Evaluated NTG'!G34</f>
        <v>0</v>
      </c>
      <c r="MJ31" t="str">
        <f>'Evaluated NTG'!I34</f>
        <v/>
      </c>
      <c r="MK31">
        <f>'Evaluated NTG'!K34</f>
        <v>0</v>
      </c>
      <c r="ML31">
        <f>'Evaluated NTG'!L34</f>
        <v>0</v>
      </c>
      <c r="MM31">
        <f>'Evaluated NTG'!M34</f>
        <v>0</v>
      </c>
      <c r="MP31">
        <f>'Program All'!B35</f>
        <v>29</v>
      </c>
      <c r="MQ31" t="str">
        <f>'Program All'!C35</f>
        <v>Empty</v>
      </c>
      <c r="MR31">
        <f>'Program All'!D35</f>
        <v>0</v>
      </c>
      <c r="MS31">
        <f>'Program All'!E35</f>
        <v>0</v>
      </c>
      <c r="MT31">
        <f>'Program All'!F35</f>
        <v>0</v>
      </c>
      <c r="MU31" t="str">
        <f>'Program All'!G35</f>
        <v/>
      </c>
      <c r="MV31">
        <f>'Program All'!H35</f>
        <v>0</v>
      </c>
      <c r="MW31">
        <f>'Program All'!I35</f>
        <v>0</v>
      </c>
      <c r="MX31">
        <f>'Program All'!J35</f>
        <v>0</v>
      </c>
      <c r="MY31">
        <f>'Program All'!K35</f>
        <v>0</v>
      </c>
      <c r="MZ31" t="str">
        <f>'Program All'!L35</f>
        <v/>
      </c>
      <c r="NA31">
        <f>'Program All'!M35</f>
        <v>0</v>
      </c>
      <c r="NB31">
        <f>'Program All'!N35</f>
        <v>0</v>
      </c>
      <c r="NC31">
        <f>'Program All'!O35</f>
        <v>0</v>
      </c>
      <c r="ND31">
        <f>'Program All'!P35</f>
        <v>0</v>
      </c>
      <c r="NE31" t="str">
        <f>'Program All'!Q35</f>
        <v/>
      </c>
      <c r="NF31">
        <f>'Program All'!R35</f>
        <v>0</v>
      </c>
      <c r="NG31">
        <f>'Program All'!S35</f>
        <v>0</v>
      </c>
      <c r="NH31">
        <f>'Program All'!T35</f>
        <v>0</v>
      </c>
      <c r="NI31">
        <f>'Program All'!U35</f>
        <v>0</v>
      </c>
      <c r="NJ31" t="str">
        <f>'Program All'!V35</f>
        <v/>
      </c>
      <c r="NK31">
        <f>'Program All'!W35</f>
        <v>0</v>
      </c>
      <c r="NL31">
        <f>'Program TRC'!B35</f>
        <v>29</v>
      </c>
      <c r="NM31" t="str">
        <f>'Program TRC'!C35</f>
        <v>Empty</v>
      </c>
      <c r="NN31">
        <f>'Program TRC'!D35</f>
        <v>0</v>
      </c>
      <c r="NO31">
        <f>'Program TRC'!E35</f>
        <v>0</v>
      </c>
      <c r="NP31">
        <f>'Program TRC'!F35</f>
        <v>0</v>
      </c>
      <c r="NQ31" t="str">
        <f>'Program TRC'!G35</f>
        <v/>
      </c>
      <c r="NR31">
        <f>'Program TRC'!H35</f>
        <v>0</v>
      </c>
      <c r="NS31">
        <f>'Program PAC'!B35</f>
        <v>29</v>
      </c>
      <c r="NT31" t="str">
        <f>'Program PAC'!C35</f>
        <v>Empty</v>
      </c>
      <c r="NU31">
        <f>'Program PAC'!D35</f>
        <v>0</v>
      </c>
      <c r="NV31">
        <f>'Program PAC'!E35</f>
        <v>0</v>
      </c>
      <c r="NW31">
        <f>'Program PAC'!F35</f>
        <v>0</v>
      </c>
      <c r="NX31" t="str">
        <f>'Program PAC'!G35</f>
        <v/>
      </c>
      <c r="NY31">
        <f>'Program PAC'!H35</f>
        <v>0</v>
      </c>
      <c r="NZ31">
        <f>'Program SCT'!B35</f>
        <v>29</v>
      </c>
      <c r="OA31" t="str">
        <f>'Program SCT'!C35</f>
        <v>Empty</v>
      </c>
      <c r="OB31">
        <f>'Program SCT'!D35</f>
        <v>0</v>
      </c>
      <c r="OC31">
        <f>'Program SCT'!E35</f>
        <v>0</v>
      </c>
      <c r="OD31">
        <f>'Program SCT'!F35</f>
        <v>0</v>
      </c>
      <c r="OE31" t="str">
        <f>'Program SCT'!G35</f>
        <v/>
      </c>
      <c r="OF31">
        <f>'Program SCT'!H35</f>
        <v>0</v>
      </c>
      <c r="OG31">
        <f>'Program RIM'!B35</f>
        <v>29</v>
      </c>
      <c r="OH31" t="str">
        <f>'Program RIM'!C35</f>
        <v>Empty</v>
      </c>
      <c r="OI31">
        <f>'Program RIM'!D35</f>
        <v>0</v>
      </c>
      <c r="OJ31">
        <f>'Program RIM'!E35</f>
        <v>0</v>
      </c>
      <c r="OK31">
        <f>'Program RIM'!F35</f>
        <v>0</v>
      </c>
      <c r="OL31" t="str">
        <f>'Program RIM'!G35</f>
        <v/>
      </c>
      <c r="OM31">
        <f>'Program RIM'!H35</f>
        <v>0</v>
      </c>
      <c r="ON31">
        <f>'Program TRC PAC'!B35</f>
        <v>29</v>
      </c>
      <c r="OO31" t="str">
        <f>'Program TRC PAC'!C35</f>
        <v>Empty</v>
      </c>
      <c r="OP31">
        <f>'Program TRC PAC'!D35</f>
        <v>0</v>
      </c>
      <c r="OQ31">
        <f>'Program TRC PAC'!E35</f>
        <v>0</v>
      </c>
      <c r="OR31">
        <f>'Program TRC PAC'!F35</f>
        <v>0</v>
      </c>
      <c r="OS31" t="str">
        <f>'Program TRC PAC'!G35</f>
        <v/>
      </c>
      <c r="OT31">
        <f>'Program TRC PAC'!H35</f>
        <v>0</v>
      </c>
      <c r="OU31">
        <f>'Program TRC PAC'!I35</f>
        <v>0</v>
      </c>
      <c r="OV31">
        <f>'Program TRC PAC'!J35</f>
        <v>0</v>
      </c>
      <c r="OW31">
        <f>'Program TRC PAC'!K35</f>
        <v>0</v>
      </c>
      <c r="OX31" t="str">
        <f>'Program TRC PAC'!L35</f>
        <v/>
      </c>
      <c r="OY31">
        <f>'Program TRC PAC'!M35</f>
        <v>0</v>
      </c>
      <c r="OZ31">
        <f>'Program TRC SCT'!B35</f>
        <v>29</v>
      </c>
      <c r="PA31" t="str">
        <f>'Program TRC SCT'!C35</f>
        <v>Empty</v>
      </c>
      <c r="PB31">
        <f>'Program TRC SCT'!D35</f>
        <v>0</v>
      </c>
      <c r="PC31">
        <f>'Program TRC SCT'!E35</f>
        <v>0</v>
      </c>
      <c r="PD31">
        <f>'Program TRC SCT'!F35</f>
        <v>0</v>
      </c>
      <c r="PE31" t="str">
        <f>'Program TRC SCT'!G35</f>
        <v/>
      </c>
      <c r="PF31">
        <f>'Program TRC SCT'!H35</f>
        <v>0</v>
      </c>
      <c r="PG31">
        <f>'Program TRC SCT'!I35</f>
        <v>0</v>
      </c>
      <c r="PH31">
        <f>'Program TRC SCT'!J35</f>
        <v>0</v>
      </c>
      <c r="PI31">
        <f>'Program TRC SCT'!K35</f>
        <v>0</v>
      </c>
      <c r="PJ31" t="str">
        <f>'Program TRC SCT'!L35</f>
        <v/>
      </c>
      <c r="PK31">
        <f>'Program TRC SCT'!M35</f>
        <v>0</v>
      </c>
      <c r="PL31">
        <f>'Program TRC RIM'!B35</f>
        <v>29</v>
      </c>
      <c r="PM31" t="str">
        <f>'Program TRC RIM'!C35</f>
        <v>Empty</v>
      </c>
      <c r="PN31">
        <f>'Program TRC RIM'!D35</f>
        <v>0</v>
      </c>
      <c r="PO31">
        <f>'Program TRC RIM'!E35</f>
        <v>0</v>
      </c>
      <c r="PP31">
        <f>'Program TRC RIM'!F35</f>
        <v>0</v>
      </c>
      <c r="PQ31" t="str">
        <f>'Program TRC RIM'!G35</f>
        <v/>
      </c>
      <c r="PR31">
        <f>'Program TRC RIM'!H35</f>
        <v>0</v>
      </c>
      <c r="PS31">
        <f>'Program TRC RIM'!I35</f>
        <v>0</v>
      </c>
      <c r="PT31">
        <f>'Program TRC RIM'!J35</f>
        <v>0</v>
      </c>
      <c r="PU31">
        <f>'Program TRC RIM'!K35</f>
        <v>0</v>
      </c>
      <c r="PV31" t="str">
        <f>'Program TRC RIM'!L35</f>
        <v/>
      </c>
      <c r="PW31">
        <f>'Program TRC RIM'!M35</f>
        <v>0</v>
      </c>
      <c r="PX31">
        <f>'Program PAC SCT'!B35</f>
        <v>29</v>
      </c>
      <c r="PY31" t="str">
        <f>'Program PAC SCT'!C35</f>
        <v>Empty</v>
      </c>
      <c r="PZ31">
        <f>'Program PAC SCT'!D35</f>
        <v>0</v>
      </c>
      <c r="QA31">
        <f>'Program PAC SCT'!E35</f>
        <v>0</v>
      </c>
      <c r="QB31">
        <f>'Program PAC SCT'!F35</f>
        <v>0</v>
      </c>
      <c r="QC31" t="str">
        <f>'Program PAC SCT'!G35</f>
        <v/>
      </c>
      <c r="QD31">
        <f>'Program PAC SCT'!H35</f>
        <v>0</v>
      </c>
      <c r="QE31">
        <f>'Program PAC SCT'!I35</f>
        <v>0</v>
      </c>
      <c r="QF31">
        <f>'Program PAC SCT'!J35</f>
        <v>0</v>
      </c>
      <c r="QG31">
        <f>'Program PAC SCT'!K35</f>
        <v>0</v>
      </c>
      <c r="QH31" t="str">
        <f>'Program PAC SCT'!L35</f>
        <v/>
      </c>
      <c r="QI31">
        <f>'Program PAC SCT'!M35</f>
        <v>0</v>
      </c>
      <c r="QJ31">
        <f>'Program PAC RIM'!B35</f>
        <v>29</v>
      </c>
      <c r="QK31" t="str">
        <f>'Program PAC RIM'!C35</f>
        <v>Empty</v>
      </c>
      <c r="QL31">
        <f>'Program PAC RIM'!D35</f>
        <v>0</v>
      </c>
      <c r="QM31">
        <f>'Program PAC RIM'!E35</f>
        <v>0</v>
      </c>
      <c r="QN31">
        <f>'Program PAC RIM'!F35</f>
        <v>0</v>
      </c>
      <c r="QO31" t="str">
        <f>'Program PAC RIM'!G35</f>
        <v/>
      </c>
      <c r="QP31">
        <f>'Program PAC RIM'!H35</f>
        <v>0</v>
      </c>
      <c r="QQ31">
        <f>'Program PAC RIM'!I35</f>
        <v>0</v>
      </c>
      <c r="QR31">
        <f>'Program PAC RIM'!J35</f>
        <v>0</v>
      </c>
      <c r="QS31">
        <f>'Program PAC RIM'!K35</f>
        <v>0</v>
      </c>
      <c r="QT31" t="str">
        <f>'Program PAC RIM'!L35</f>
        <v/>
      </c>
      <c r="QU31">
        <f>'Program PAC RIM'!M35</f>
        <v>0</v>
      </c>
      <c r="QV31">
        <f>'Program SCT RIM'!B35</f>
        <v>29</v>
      </c>
      <c r="QW31" t="str">
        <f>'Program SCT RIM'!C35</f>
        <v>Empty</v>
      </c>
      <c r="QX31">
        <f>'Program SCT RIM'!D35</f>
        <v>0</v>
      </c>
      <c r="QY31">
        <f>'Program SCT RIM'!E35</f>
        <v>0</v>
      </c>
      <c r="QZ31">
        <f>'Program SCT RIM'!F35</f>
        <v>0</v>
      </c>
      <c r="RA31" t="str">
        <f>'Program SCT RIM'!G35</f>
        <v/>
      </c>
      <c r="RB31">
        <f>'Program SCT RIM'!H35</f>
        <v>0</v>
      </c>
      <c r="RC31">
        <f>'Program SCT RIM'!I35</f>
        <v>0</v>
      </c>
      <c r="RD31">
        <f>'Program SCT RIM'!J35</f>
        <v>0</v>
      </c>
      <c r="RE31">
        <f>'Program SCT RIM'!K35</f>
        <v>0</v>
      </c>
      <c r="RF31" t="str">
        <f>'Program SCT RIM'!L35</f>
        <v/>
      </c>
      <c r="RG31">
        <f>'Program SCT RIM'!M35</f>
        <v>0</v>
      </c>
      <c r="RH31">
        <f>'Program Other TRC'!B35</f>
        <v>29</v>
      </c>
      <c r="RI31" t="str">
        <f>'Program Other TRC'!C35</f>
        <v>Empty</v>
      </c>
      <c r="RJ31">
        <f>'Program Other TRC'!D35</f>
        <v>0</v>
      </c>
      <c r="RK31">
        <f>'Program Other TRC'!E35</f>
        <v>0</v>
      </c>
      <c r="RL31">
        <f>'Program Other TRC'!F35</f>
        <v>0</v>
      </c>
      <c r="RM31" t="str">
        <f>'Program Other TRC'!G35</f>
        <v/>
      </c>
      <c r="RN31">
        <f>'Program Other TRC'!H35</f>
        <v>0</v>
      </c>
      <c r="RO31">
        <f>'Program Other TRC'!I35</f>
        <v>0</v>
      </c>
      <c r="RP31">
        <f>'Program Other TRC'!J35</f>
        <v>0</v>
      </c>
      <c r="RQ31">
        <f>'Program Other TRC'!K35</f>
        <v>0</v>
      </c>
      <c r="RR31" t="str">
        <f>'Program Other TRC'!L35</f>
        <v/>
      </c>
      <c r="RS31">
        <f>'Program Other TRC'!M35</f>
        <v>0</v>
      </c>
      <c r="RT31">
        <f>'Program Other TRC'!N35</f>
        <v>0</v>
      </c>
      <c r="RU31">
        <f>'Program Other TRC'!O35</f>
        <v>0</v>
      </c>
      <c r="RV31">
        <f>'Program Other TRC'!P35</f>
        <v>0</v>
      </c>
      <c r="RW31" t="str">
        <f>'Program Other TRC'!Q35</f>
        <v/>
      </c>
      <c r="RX31">
        <f>'Program Other TRC'!R35</f>
        <v>0</v>
      </c>
      <c r="RY31">
        <f>'Program Other PAC'!B35</f>
        <v>29</v>
      </c>
      <c r="RZ31" t="str">
        <f>'Program Other PAC'!C35</f>
        <v>Empty</v>
      </c>
      <c r="SA31">
        <f>'Program Other PAC'!D35</f>
        <v>0</v>
      </c>
      <c r="SB31">
        <f>'Program Other PAC'!E35</f>
        <v>0</v>
      </c>
      <c r="SC31">
        <f>'Program Other PAC'!F35</f>
        <v>0</v>
      </c>
      <c r="SD31" t="str">
        <f>'Program Other PAC'!G35</f>
        <v/>
      </c>
      <c r="SE31">
        <f>'Program Other PAC'!H35</f>
        <v>0</v>
      </c>
      <c r="SF31">
        <f>'Program Other PAC'!I35</f>
        <v>0</v>
      </c>
      <c r="SG31">
        <f>'Program Other PAC'!J35</f>
        <v>0</v>
      </c>
      <c r="SH31">
        <f>'Program Other PAC'!K35</f>
        <v>0</v>
      </c>
      <c r="SI31" t="str">
        <f>'Program Other PAC'!L35</f>
        <v/>
      </c>
      <c r="SJ31">
        <f>'Program Other PAC'!M35</f>
        <v>0</v>
      </c>
      <c r="SK31">
        <f>'Program Other PAC'!N35</f>
        <v>0</v>
      </c>
      <c r="SL31">
        <f>'Program Other PAC'!O35</f>
        <v>0</v>
      </c>
      <c r="SM31">
        <f>'Program Other PAC'!P35</f>
        <v>0</v>
      </c>
      <c r="SN31" t="str">
        <f>'Program Other PAC'!Q35</f>
        <v/>
      </c>
      <c r="SO31">
        <f>'Program Other PAC'!R35</f>
        <v>0</v>
      </c>
      <c r="SP31">
        <f>'Program Other SCT'!B35</f>
        <v>29</v>
      </c>
      <c r="SQ31" t="str">
        <f>'Program Other SCT'!C35</f>
        <v>Empty</v>
      </c>
      <c r="SR31">
        <f>'Program Other SCT'!D35</f>
        <v>0</v>
      </c>
      <c r="SS31">
        <f>'Program Other SCT'!E35</f>
        <v>0</v>
      </c>
      <c r="ST31">
        <f>'Program Other SCT'!F35</f>
        <v>0</v>
      </c>
      <c r="SU31" t="str">
        <f>'Program Other SCT'!G35</f>
        <v/>
      </c>
      <c r="SV31">
        <f>'Program Other SCT'!H35</f>
        <v>0</v>
      </c>
      <c r="SW31">
        <f>'Program Other SCT'!I35</f>
        <v>0</v>
      </c>
      <c r="SX31">
        <f>'Program Other SCT'!J35</f>
        <v>0</v>
      </c>
      <c r="SY31">
        <f>'Program Other SCT'!K35</f>
        <v>0</v>
      </c>
      <c r="SZ31" t="str">
        <f>'Program Other SCT'!L35</f>
        <v/>
      </c>
      <c r="TA31">
        <f>'Program Other SCT'!M35</f>
        <v>0</v>
      </c>
      <c r="TB31">
        <f>'Program Other SCT'!N35</f>
        <v>0</v>
      </c>
      <c r="TC31">
        <f>'Program Other SCT'!O35</f>
        <v>0</v>
      </c>
      <c r="TD31">
        <f>'Program Other SCT'!P35</f>
        <v>0</v>
      </c>
      <c r="TE31" t="str">
        <f>'Program Other SCT'!Q35</f>
        <v/>
      </c>
      <c r="TF31">
        <f>'Program Other SCT'!R35</f>
        <v>0</v>
      </c>
      <c r="TG31">
        <f>'Program Other RIM'!B35</f>
        <v>29</v>
      </c>
      <c r="TH31" t="str">
        <f>'Program Other RIM'!C35</f>
        <v>Empty</v>
      </c>
      <c r="TI31">
        <f>'Program Other RIM'!D35</f>
        <v>0</v>
      </c>
      <c r="TJ31">
        <f>'Program Other RIM'!E35</f>
        <v>0</v>
      </c>
      <c r="TK31">
        <f>'Program Other RIM'!F35</f>
        <v>0</v>
      </c>
      <c r="TL31" t="str">
        <f>'Program Other RIM'!G35</f>
        <v/>
      </c>
      <c r="TM31">
        <f>'Program Other RIM'!H35</f>
        <v>0</v>
      </c>
      <c r="TN31">
        <f>'Program Other RIM'!I35</f>
        <v>0</v>
      </c>
      <c r="TO31">
        <f>'Program Other RIM'!J35</f>
        <v>0</v>
      </c>
      <c r="TP31">
        <f>'Program Other RIM'!K35</f>
        <v>0</v>
      </c>
      <c r="TQ31" t="str">
        <f>'Program Other RIM'!L35</f>
        <v/>
      </c>
      <c r="TR31">
        <f>'Program Other RIM'!M35</f>
        <v>0</v>
      </c>
      <c r="TS31">
        <f>'Program Other RIM'!N35</f>
        <v>0</v>
      </c>
      <c r="TT31">
        <f>'Program Other RIM'!O35</f>
        <v>0</v>
      </c>
      <c r="TU31">
        <f>'Program Other RIM'!P35</f>
        <v>0</v>
      </c>
      <c r="TV31" t="str">
        <f>'Program Other RIM'!Q35</f>
        <v/>
      </c>
      <c r="TW31">
        <f>'Program Other RIM'!R35</f>
        <v>0</v>
      </c>
    </row>
    <row r="32" spans="10:721">
      <c r="J32" s="1075"/>
      <c r="K32" s="1075"/>
      <c r="L32" s="1075"/>
      <c r="M32" s="1080"/>
      <c r="N32" s="1076"/>
      <c r="P32" s="1051">
        <f>'Program Descriptions'!B34</f>
        <v>30</v>
      </c>
      <c r="Q32" s="1051" t="str">
        <f>'Program Descriptions'!C34</f>
        <v>Empty</v>
      </c>
      <c r="R32" s="1051">
        <f>'Program Descriptions'!D34</f>
        <v>0</v>
      </c>
      <c r="S32" s="1051">
        <f>'Program Descriptions'!E34</f>
        <v>0</v>
      </c>
      <c r="T32" s="1051">
        <f>'Program Descriptions'!F34</f>
        <v>0</v>
      </c>
      <c r="U32" s="1051">
        <f>'Program Descriptions'!G34</f>
        <v>0</v>
      </c>
      <c r="V32" s="1051" t="str">
        <f>'Program Descriptions'!H34</f>
        <v>-</v>
      </c>
      <c r="W32" s="1051">
        <f>'Program Descriptions'!I34</f>
        <v>0</v>
      </c>
      <c r="X32" s="1051">
        <f>'Program Narrative'!B34</f>
        <v>30</v>
      </c>
      <c r="Y32" s="1051" t="str">
        <f>'Program Narrative'!C34</f>
        <v>Empty</v>
      </c>
      <c r="Z32" s="1051" t="str">
        <f>'Program Narrative'!D34</f>
        <v>X</v>
      </c>
      <c r="AA32" s="1051">
        <f>'Program Narrative'!E34</f>
        <v>0</v>
      </c>
      <c r="AB32" s="1051">
        <f>'Prior Years'!B34</f>
        <v>30</v>
      </c>
      <c r="AC32" s="1051" t="str">
        <f>'Prior Years'!C34</f>
        <v>Empty</v>
      </c>
      <c r="AD32" s="1051">
        <f>'Prior Years'!D34</f>
        <v>0</v>
      </c>
      <c r="AE32" s="1051">
        <f>'Prior Years'!E34</f>
        <v>0</v>
      </c>
      <c r="AF32" s="1051">
        <f>'Prior Years'!F34</f>
        <v>0</v>
      </c>
      <c r="AG32" s="1051">
        <f>'Prior Years'!G34</f>
        <v>0</v>
      </c>
      <c r="AH32" s="1051">
        <f>'Prior Years'!H34</f>
        <v>0</v>
      </c>
      <c r="AI32" s="1051">
        <f>'Prior Years'!B69</f>
        <v>30</v>
      </c>
      <c r="AJ32" s="1051" t="str">
        <f>'Prior Years'!C69</f>
        <v>Empty</v>
      </c>
      <c r="AK32" s="1051">
        <f>'Prior Years'!D69</f>
        <v>0</v>
      </c>
      <c r="AL32" s="1051">
        <f>'Prior Years'!E69</f>
        <v>0</v>
      </c>
      <c r="AM32" s="1051">
        <f>'Prior Years'!F69</f>
        <v>0</v>
      </c>
      <c r="AN32" s="1051">
        <f>'Prior Years'!G69</f>
        <v>0</v>
      </c>
      <c r="AO32" s="1051">
        <f>'Prior Years'!H69</f>
        <v>0</v>
      </c>
      <c r="AP32" s="1051">
        <f>'Prior Years'!I69</f>
        <v>0</v>
      </c>
      <c r="AQ32" s="1051">
        <f>'Prior Years'!J69</f>
        <v>0</v>
      </c>
      <c r="AR32" s="1051">
        <f>'Prior Years'!K69</f>
        <v>0</v>
      </c>
      <c r="AS32" s="1051">
        <f>'Prior Years'!L69</f>
        <v>0</v>
      </c>
      <c r="AT32" s="1051">
        <f>'Prior Years'!M69</f>
        <v>0</v>
      </c>
      <c r="AU32" s="1051">
        <f>'Prior Years'!N69</f>
        <v>0</v>
      </c>
      <c r="AV32" s="1051">
        <f>'Prior Years'!O69</f>
        <v>0</v>
      </c>
      <c r="AW32" s="1051">
        <f>'Prior Years'!B104</f>
        <v>30</v>
      </c>
      <c r="AX32" s="1051" t="str">
        <f>'Prior Years'!C104</f>
        <v>Empty</v>
      </c>
      <c r="AY32" s="1051">
        <f>'Prior Years'!D104</f>
        <v>0</v>
      </c>
      <c r="AZ32" s="1051">
        <f>'Prior Years'!E104</f>
        <v>0</v>
      </c>
      <c r="BA32" s="1051">
        <f>'Prior Years'!F104</f>
        <v>0</v>
      </c>
      <c r="BB32" s="1051">
        <f>'Prior Years'!G104</f>
        <v>0</v>
      </c>
      <c r="BC32" s="1051">
        <f>'Prior Years'!H104</f>
        <v>0</v>
      </c>
      <c r="BD32" s="1051">
        <f>'Prior Years'!I104</f>
        <v>0</v>
      </c>
      <c r="BE32" s="1051">
        <f>'Prior Years'!J104</f>
        <v>0</v>
      </c>
      <c r="BF32" s="1051">
        <f>'Prior Years'!K104</f>
        <v>0</v>
      </c>
      <c r="BG32" s="1051">
        <f>'Prior Years'!L104</f>
        <v>0</v>
      </c>
      <c r="BH32" s="1051">
        <f>'Prior Years'!M104</f>
        <v>0</v>
      </c>
      <c r="BI32" s="1051">
        <f>'Prior Years'!N104</f>
        <v>0</v>
      </c>
      <c r="BJ32" s="1051">
        <f>'Prior Years'!O104</f>
        <v>0</v>
      </c>
      <c r="BK32" s="1051">
        <f>'Prior Years'!B139</f>
        <v>30</v>
      </c>
      <c r="BL32" s="1051" t="str">
        <f>'Prior Years'!C139</f>
        <v>Empty</v>
      </c>
      <c r="BM32" s="1051">
        <f>'Prior Years'!D139</f>
        <v>0</v>
      </c>
      <c r="BN32" s="1051">
        <f>'Prior Years'!E139</f>
        <v>0</v>
      </c>
      <c r="BO32" s="1051">
        <f>'Prior Years'!F139</f>
        <v>0</v>
      </c>
      <c r="BP32" s="1051">
        <f>'Prior Years'!G139</f>
        <v>0</v>
      </c>
      <c r="BQ32" s="1051">
        <f>'Prior Years'!H139</f>
        <v>0</v>
      </c>
      <c r="BR32" s="1051">
        <f>'Prior Years'!I139</f>
        <v>0</v>
      </c>
      <c r="BS32" s="1051">
        <f>'Prior Years'!J139</f>
        <v>0</v>
      </c>
      <c r="BT32" s="1051">
        <f>'Prior Years'!K139</f>
        <v>0</v>
      </c>
      <c r="BU32" s="1051">
        <f>'Prior Years'!L139</f>
        <v>0</v>
      </c>
      <c r="BV32" s="1051">
        <f>'Prior Years'!M139</f>
        <v>0</v>
      </c>
      <c r="BW32" s="1051">
        <f>'Prior Years'!N139</f>
        <v>0</v>
      </c>
      <c r="BX32" s="1051">
        <f>'Prior Years'!O139</f>
        <v>0</v>
      </c>
      <c r="BY32" s="1051"/>
      <c r="BZ32" s="1051"/>
      <c r="CA32" s="1051"/>
      <c r="CB32" s="1051"/>
      <c r="CC32" s="1051"/>
      <c r="CD32" s="1051"/>
      <c r="CE32" s="1051"/>
      <c r="CF32" s="1051"/>
      <c r="CG32" s="1051"/>
      <c r="CH32" s="1051"/>
      <c r="CI32" s="1051"/>
      <c r="CJ32" s="1051"/>
      <c r="CK32" s="1051"/>
      <c r="CL32" s="1051"/>
      <c r="CM32" s="1051"/>
      <c r="CN32" s="1051"/>
      <c r="CO32" s="1051"/>
      <c r="CP32" s="1051"/>
      <c r="CQ32" s="1051"/>
      <c r="CR32">
        <f>Budgets!B35</f>
        <v>30</v>
      </c>
      <c r="CS32" t="str">
        <f>Budgets!C35</f>
        <v>Empty</v>
      </c>
      <c r="CT32">
        <f>Budgets!D35</f>
        <v>0</v>
      </c>
      <c r="CU32">
        <f>Budgets!E35</f>
        <v>0</v>
      </c>
      <c r="CV32">
        <f>Budgets!F35</f>
        <v>0</v>
      </c>
      <c r="CW32">
        <f>Budgets!G35</f>
        <v>0</v>
      </c>
      <c r="CX32">
        <f>Budgets!H35</f>
        <v>0</v>
      </c>
      <c r="CY32">
        <f>Budgets!I35</f>
        <v>0</v>
      </c>
      <c r="CZ32">
        <f>Budgets!J35</f>
        <v>0</v>
      </c>
      <c r="DA32">
        <f>Budgets!K35</f>
        <v>0</v>
      </c>
      <c r="DB32">
        <f>Budgets!L35</f>
        <v>0</v>
      </c>
      <c r="DC32">
        <f>Budgets!M35</f>
        <v>0</v>
      </c>
      <c r="DD32">
        <f>Budgets!N35</f>
        <v>0</v>
      </c>
      <c r="DE32">
        <f>Budgets!O35</f>
        <v>0</v>
      </c>
      <c r="DF32">
        <f>Budgets!P35</f>
        <v>0</v>
      </c>
      <c r="DG32">
        <f>Budgets!Q35</f>
        <v>0</v>
      </c>
      <c r="DH32">
        <f>Budgets!R35</f>
        <v>0</v>
      </c>
      <c r="DI32">
        <f>Budgets!S35</f>
        <v>0</v>
      </c>
      <c r="DJ32">
        <f>'Rec1'!C33</f>
        <v>30</v>
      </c>
      <c r="DK32" t="str">
        <f>'Rec1'!D33</f>
        <v>Empty</v>
      </c>
      <c r="DL32">
        <f>'Rec1'!E33</f>
        <v>0</v>
      </c>
      <c r="DM32">
        <f>'Rec1'!F33</f>
        <v>0</v>
      </c>
      <c r="DN32">
        <f>'Rec1'!G33</f>
        <v>0</v>
      </c>
      <c r="DO32" t="str">
        <f>'Rec1'!H33</f>
        <v>-</v>
      </c>
      <c r="DP32">
        <f>'Rec1'!I33</f>
        <v>0</v>
      </c>
      <c r="DQ32">
        <f>'Planned Savings'!B37</f>
        <v>30</v>
      </c>
      <c r="DR32" t="str">
        <f>'Planned Savings'!C37</f>
        <v>Empty</v>
      </c>
      <c r="DS32">
        <f>'Planned Savings'!D37</f>
        <v>0</v>
      </c>
      <c r="DT32">
        <f>'Planned Savings'!E37</f>
        <v>0</v>
      </c>
      <c r="DU32">
        <f>'Planned Savings'!F37</f>
        <v>0</v>
      </c>
      <c r="DV32">
        <f>'Planned Savings'!H37</f>
        <v>0</v>
      </c>
      <c r="DW32">
        <f>'Planned Savings'!I37</f>
        <v>0</v>
      </c>
      <c r="DX32">
        <f>'Planned Savings'!J37</f>
        <v>0</v>
      </c>
      <c r="DY32" t="str">
        <f>'Planned Savings'!L37</f>
        <v/>
      </c>
      <c r="DZ32">
        <f>'Planned Savings'!N37</f>
        <v>0</v>
      </c>
      <c r="EA32" t="str">
        <f>'Planned Savings'!O37</f>
        <v/>
      </c>
      <c r="EB32" t="str">
        <f>'Planned Savings'!P37</f>
        <v/>
      </c>
      <c r="EC32">
        <f>'Planned Savings'!R37</f>
        <v>0</v>
      </c>
      <c r="ED32">
        <f>'Planned Savings'!T37</f>
        <v>0</v>
      </c>
      <c r="EE32">
        <f>'Planned Savings'!U37</f>
        <v>0</v>
      </c>
      <c r="EF32">
        <f>'Planned Savings'!V37</f>
        <v>0</v>
      </c>
      <c r="EG32">
        <f>'Planned Savings - No IE'!B37</f>
        <v>30</v>
      </c>
      <c r="EH32" t="str">
        <f>'Planned Savings - No IE'!C37</f>
        <v>Empty</v>
      </c>
      <c r="EI32">
        <f>'Planned Savings - No IE'!D37</f>
        <v>0</v>
      </c>
      <c r="EJ32">
        <f>'Planned Savings - No IE'!E37</f>
        <v>0</v>
      </c>
      <c r="EK32">
        <f>'Planned Savings - No IE'!F37</f>
        <v>0</v>
      </c>
      <c r="EL32" t="str">
        <f>'Planned Savings - No IE'!H37</f>
        <v/>
      </c>
      <c r="EM32">
        <f>'Planned Savings - No IE'!J37</f>
        <v>0</v>
      </c>
      <c r="EN32">
        <f>'Planned Savings - No IE'!K37</f>
        <v>0</v>
      </c>
      <c r="EO32">
        <f>'Planned Savings - No IE'!L37</f>
        <v>0</v>
      </c>
      <c r="EP32">
        <f>'Planned Savings - No IE'!N37</f>
        <v>0</v>
      </c>
      <c r="EQ32">
        <f>'Planned Savings - No IE'!P37</f>
        <v>0</v>
      </c>
      <c r="ER32">
        <f>'Planned Savings - No IE'!Q37</f>
        <v>0</v>
      </c>
      <c r="ES32">
        <f>'Planned Savings - No IE'!R37</f>
        <v>0</v>
      </c>
      <c r="ET32">
        <f>'Planned Savings - No NTG'!B37</f>
        <v>30</v>
      </c>
      <c r="EU32" t="str">
        <f>'Planned Savings - No NTG'!C37</f>
        <v>Empty</v>
      </c>
      <c r="EV32">
        <f>'Planned Savings - No NTG'!D37</f>
        <v>0</v>
      </c>
      <c r="EW32">
        <f>'Planned Savings - No NTG'!E37</f>
        <v>0</v>
      </c>
      <c r="EX32">
        <f>'Planned Savings - No NTG'!F37</f>
        <v>0</v>
      </c>
      <c r="EY32">
        <f>'Planned Savings - No NTG'!H37</f>
        <v>0</v>
      </c>
      <c r="EZ32">
        <f>'Planned Savings - No NTG'!I37</f>
        <v>0</v>
      </c>
      <c r="FA32">
        <f>'Planned Savings - No NTG'!J37</f>
        <v>0</v>
      </c>
      <c r="FB32">
        <f>'Planned Savings - No NTG'!L37</f>
        <v>0</v>
      </c>
      <c r="FC32">
        <f>'Planned Savings - No NTG'!N37</f>
        <v>0</v>
      </c>
      <c r="FD32">
        <f>'Planned Savings - No NTG'!O37</f>
        <v>0</v>
      </c>
      <c r="FE32">
        <f>'Planned Savings - No NTG'!P37</f>
        <v>0</v>
      </c>
      <c r="FF32">
        <f>'Planned Savings - No IE No NTG'!B37</f>
        <v>30</v>
      </c>
      <c r="FG32" t="str">
        <f>'Planned Savings - No IE No NTG'!C37</f>
        <v>Empty</v>
      </c>
      <c r="FH32">
        <f>'Planned Savings - No IE No NTG'!D37</f>
        <v>0</v>
      </c>
      <c r="FI32">
        <f>'Planned Savings - No IE No NTG'!E37</f>
        <v>0</v>
      </c>
      <c r="FJ32">
        <f>'Planned Savings - No IE No NTG'!F37</f>
        <v>0</v>
      </c>
      <c r="FK32">
        <f>'Planned Savings - No IE No NTG'!H37</f>
        <v>0</v>
      </c>
      <c r="FL32">
        <f>'Planned Savings - No IE No NTG'!J37</f>
        <v>0</v>
      </c>
      <c r="FM32">
        <f>'Planned Savings - No IE No NTG'!K37</f>
        <v>0</v>
      </c>
      <c r="FN32">
        <f>'Planned Savings - No IE No NTG'!L37</f>
        <v>0</v>
      </c>
      <c r="FO32">
        <f>'Rec2'!D35</f>
        <v>30</v>
      </c>
      <c r="FP32" t="str">
        <f>'Rec2'!E35</f>
        <v>Empty</v>
      </c>
      <c r="FQ32">
        <f>'Rec2'!F35</f>
        <v>0</v>
      </c>
      <c r="FR32">
        <f>'Rec2'!G35</f>
        <v>0</v>
      </c>
      <c r="FS32">
        <f>'Rec2'!H35</f>
        <v>0</v>
      </c>
      <c r="FT32" t="str">
        <f>'Rec2'!I35</f>
        <v>-</v>
      </c>
      <c r="FU32">
        <f>'Rec2'!J35</f>
        <v>0</v>
      </c>
      <c r="FV32">
        <f>'Rec2'!K35</f>
        <v>0</v>
      </c>
      <c r="FW32">
        <f>'Rec2'!L35</f>
        <v>0</v>
      </c>
      <c r="FX32" t="str">
        <f>'Rec2'!M35</f>
        <v>-</v>
      </c>
      <c r="FY32">
        <f>'Rec2'!N35</f>
        <v>0</v>
      </c>
      <c r="FZ32">
        <f>'Rec2'!O35</f>
        <v>0</v>
      </c>
      <c r="GA32">
        <f>'Rec2'!P35</f>
        <v>0</v>
      </c>
      <c r="GB32" t="str">
        <f>'Rec2'!Q35</f>
        <v>-</v>
      </c>
      <c r="GC32">
        <f>'Rec2'!R35</f>
        <v>0</v>
      </c>
      <c r="GD32">
        <f>'Rec2'!S35</f>
        <v>0</v>
      </c>
      <c r="GE32">
        <f>'Rec2'!T35</f>
        <v>0</v>
      </c>
      <c r="GF32" t="str">
        <f>'Rec2'!U35</f>
        <v>-</v>
      </c>
      <c r="GG32">
        <f>'Rec2'!V35</f>
        <v>0</v>
      </c>
      <c r="GI32">
        <f>'Planned NTG'!B35</f>
        <v>30</v>
      </c>
      <c r="GJ32" t="str">
        <f>'Planned NTG'!C35</f>
        <v>Empty</v>
      </c>
      <c r="GK32">
        <f>'Planned NTG'!D35</f>
        <v>0</v>
      </c>
      <c r="GL32">
        <f>'Planned NTG'!F35</f>
        <v>0</v>
      </c>
      <c r="GM32" t="str">
        <f>'Planned NTG'!H35</f>
        <v/>
      </c>
      <c r="GN32">
        <f>'Planned NTG'!J35</f>
        <v>0</v>
      </c>
      <c r="GO32">
        <f>'Planned NTG'!K35</f>
        <v>0</v>
      </c>
      <c r="GQ32">
        <f>'Actual Expenses'!B34</f>
        <v>0</v>
      </c>
      <c r="GR32" t="str">
        <f>'Actual Expenses'!C34</f>
        <v>Implementer</v>
      </c>
      <c r="GS32">
        <f>'Actual Expenses'!D34</f>
        <v>0</v>
      </c>
      <c r="GT32">
        <f>'Actual Expenses'!E34</f>
        <v>0</v>
      </c>
      <c r="GU32">
        <f>'Actual Expenses'!F34</f>
        <v>0</v>
      </c>
      <c r="GV32">
        <f>'Actual Expenses'!G34</f>
        <v>0</v>
      </c>
      <c r="GW32">
        <f>'Actual Expenses'!H34</f>
        <v>0</v>
      </c>
      <c r="GX32">
        <f>'Actual Expenses'!I34</f>
        <v>0</v>
      </c>
      <c r="GY32">
        <f>'Actual Expenses'!J34</f>
        <v>0</v>
      </c>
      <c r="GZ32">
        <f>'Actual Expenses'!K34</f>
        <v>0</v>
      </c>
      <c r="HA32">
        <f>'Actual Expenses'!L34</f>
        <v>0</v>
      </c>
      <c r="HB32">
        <f>'Actual Expenses'!M34</f>
        <v>0</v>
      </c>
      <c r="HC32">
        <f>'Actual Expenses'!N34</f>
        <v>0</v>
      </c>
      <c r="HD32">
        <f>'Actual Expenses'!O34</f>
        <v>0</v>
      </c>
      <c r="HE32">
        <f>'Actual Expenses'!P34</f>
        <v>0</v>
      </c>
      <c r="HF32">
        <f>'Actual Expenses'!Q34</f>
        <v>0</v>
      </c>
      <c r="HG32">
        <f>'Actual Expenses'!R34</f>
        <v>0</v>
      </c>
      <c r="HH32">
        <f>'Actual Expenses'!S34</f>
        <v>0</v>
      </c>
      <c r="HI32">
        <f>'Actual Expenses'!T34</f>
        <v>0</v>
      </c>
      <c r="HJ32">
        <f>'Actual Expenses'!U34</f>
        <v>0</v>
      </c>
      <c r="HK32">
        <f>'Actual Expenses'!V34</f>
        <v>0</v>
      </c>
      <c r="HL32">
        <f>'Actual Expenses'!W34</f>
        <v>0</v>
      </c>
      <c r="HM32">
        <f>'Actual Expenses'!X34</f>
        <v>0</v>
      </c>
      <c r="HN32">
        <f>'Rec3'!C33</f>
        <v>30</v>
      </c>
      <c r="HO32" t="str">
        <f>'Rec3'!D33</f>
        <v>Empty</v>
      </c>
      <c r="HP32">
        <f ca="1">'Rec3'!E33</f>
        <v>0</v>
      </c>
      <c r="HQ32">
        <f>'Rec3'!F33</f>
        <v>0</v>
      </c>
      <c r="HR32">
        <f ca="1">'Rec3'!G33</f>
        <v>0</v>
      </c>
      <c r="HS32">
        <f>'Rec3'!H33</f>
        <v>0</v>
      </c>
      <c r="HT32">
        <f>'Claimed Savings'!B37</f>
        <v>30</v>
      </c>
      <c r="HU32" t="str">
        <f>'Claimed Savings'!C37</f>
        <v>Empty</v>
      </c>
      <c r="HV32">
        <f>'Claimed Savings'!D37</f>
        <v>0</v>
      </c>
      <c r="HW32">
        <f>'Claimed Savings'!E37</f>
        <v>0</v>
      </c>
      <c r="HX32">
        <f>'Claimed Savings'!F37</f>
        <v>0</v>
      </c>
      <c r="HY32">
        <f>'Claimed Savings'!H37</f>
        <v>0</v>
      </c>
      <c r="HZ32">
        <f>'Claimed Savings'!I37</f>
        <v>0</v>
      </c>
      <c r="IA32">
        <f>'Claimed Savings'!J37</f>
        <v>0</v>
      </c>
      <c r="IB32">
        <f>'Claimed Savings'!L37</f>
        <v>0</v>
      </c>
      <c r="IC32">
        <f>'Claimed Savings'!N37</f>
        <v>0</v>
      </c>
      <c r="ID32" t="str">
        <f>'Claimed Savings'!O37</f>
        <v/>
      </c>
      <c r="IE32" t="str">
        <f>'Claimed Savings'!P37</f>
        <v/>
      </c>
      <c r="IF32">
        <f>'Claimed Savings'!R37</f>
        <v>0</v>
      </c>
      <c r="IG32">
        <f>'Claimed Savings'!T37</f>
        <v>0</v>
      </c>
      <c r="IH32">
        <f>'Claimed Savings'!U37</f>
        <v>0</v>
      </c>
      <c r="II32">
        <f>'Claimed Savings'!V37</f>
        <v>0</v>
      </c>
      <c r="IJ32">
        <f>'Claimed Savings - No IE'!B37</f>
        <v>30</v>
      </c>
      <c r="IK32" t="str">
        <f>'Claimed Savings - No IE'!C37</f>
        <v>Empty</v>
      </c>
      <c r="IL32">
        <f>'Claimed Savings - No IE'!D37</f>
        <v>0</v>
      </c>
      <c r="IM32">
        <f>'Claimed Savings - No IE'!E37</f>
        <v>0</v>
      </c>
      <c r="IN32">
        <f>'Claimed Savings - No IE'!F37</f>
        <v>0</v>
      </c>
      <c r="IO32">
        <f>'Claimed Savings - No IE'!H37</f>
        <v>0</v>
      </c>
      <c r="IP32">
        <f>'Claimed Savings - No IE'!J37</f>
        <v>0</v>
      </c>
      <c r="IQ32">
        <f>'Claimed Savings - No IE'!K37</f>
        <v>0</v>
      </c>
      <c r="IR32">
        <f>'Claimed Savings - No IE'!L37</f>
        <v>0</v>
      </c>
      <c r="IS32">
        <f>'Claimed Savings - No IE'!N37</f>
        <v>0</v>
      </c>
      <c r="IT32">
        <f>'Claimed Savings - No IE'!P37</f>
        <v>0</v>
      </c>
      <c r="IU32">
        <f>'Claimed Savings - No IE'!Q37</f>
        <v>0</v>
      </c>
      <c r="IV32">
        <f>'Claimed Savings - No IE'!R37</f>
        <v>0</v>
      </c>
      <c r="IW32">
        <f>'Claimed Savings - No NTG'!B37</f>
        <v>30</v>
      </c>
      <c r="IX32" t="str">
        <f>'Claimed Savings - No NTG'!C37</f>
        <v>Empty</v>
      </c>
      <c r="IY32">
        <f>'Claimed Savings - No NTG'!D37</f>
        <v>0</v>
      </c>
      <c r="IZ32">
        <f>'Claimed Savings - No NTG'!E37</f>
        <v>0</v>
      </c>
      <c r="JA32">
        <f>'Claimed Savings - No NTG'!F37</f>
        <v>0</v>
      </c>
      <c r="JB32">
        <f>'Claimed Savings - No NTG'!H37</f>
        <v>0</v>
      </c>
      <c r="JC32">
        <f>'Claimed Savings - No NTG'!I37</f>
        <v>0</v>
      </c>
      <c r="JD32">
        <f>'Claimed Savings - No NTG'!J37</f>
        <v>0</v>
      </c>
      <c r="JE32">
        <f>'Claimed Savings - No NTG'!L37</f>
        <v>0</v>
      </c>
      <c r="JF32">
        <f>'Claimed Savings - No NTG'!N37</f>
        <v>0</v>
      </c>
      <c r="JG32">
        <f>'Claimed Savings - No NTG'!O37</f>
        <v>0</v>
      </c>
      <c r="JH32">
        <f>'Claimed Savings - No NTG'!P37</f>
        <v>0</v>
      </c>
      <c r="JI32">
        <f>'Claimed Savings - No IE No NTG'!B37</f>
        <v>30</v>
      </c>
      <c r="JJ32" t="str">
        <f>'Claimed Savings - No IE No NTG'!C37</f>
        <v>Empty</v>
      </c>
      <c r="JK32">
        <f>'Claimed Savings - No IE No NTG'!D37</f>
        <v>21</v>
      </c>
      <c r="JL32">
        <f>'Claimed Savings - No IE No NTG'!E37</f>
        <v>0</v>
      </c>
      <c r="JM32">
        <f>'Claimed Savings - No IE No NTG'!F37</f>
        <v>0</v>
      </c>
      <c r="JN32">
        <f>'Claimed Savings - No IE No NTG'!H37</f>
        <v>0</v>
      </c>
      <c r="JO32">
        <f>'Claimed Savings - No IE No NTG'!J37</f>
        <v>0</v>
      </c>
      <c r="JP32">
        <f>'Claimed Savings - No IE No NTG'!K37</f>
        <v>0</v>
      </c>
      <c r="JQ32">
        <f>'Claimed Savings - No IE No NTG'!L37</f>
        <v>0</v>
      </c>
      <c r="JS32">
        <f>'Claimed NTG'!C35</f>
        <v>30</v>
      </c>
      <c r="JT32" t="str">
        <f>'Claimed NTG'!D35</f>
        <v>Empty</v>
      </c>
      <c r="JU32">
        <f>'Claimed NTG'!E35</f>
        <v>0</v>
      </c>
      <c r="JV32">
        <f>'Claimed NTG'!G35</f>
        <v>0</v>
      </c>
      <c r="JW32" t="str">
        <f>'Claimed NTG'!I35</f>
        <v/>
      </c>
      <c r="JX32">
        <f>'Claimed NTG'!K35</f>
        <v>0</v>
      </c>
      <c r="JY32">
        <f>'Claimed NTG'!L35</f>
        <v>0</v>
      </c>
      <c r="JZ32">
        <f>'Claimed NTG'!M35</f>
        <v>0</v>
      </c>
      <c r="KC32">
        <f>'Evaluated Savings'!B37</f>
        <v>30</v>
      </c>
      <c r="KD32" t="str">
        <f>'Evaluated Savings'!C37</f>
        <v>Empty</v>
      </c>
      <c r="KE32">
        <f>'Evaluated Savings'!D37</f>
        <v>0</v>
      </c>
      <c r="KF32">
        <f>'Evaluated Savings'!E37</f>
        <v>0</v>
      </c>
      <c r="KG32">
        <f>'Evaluated Savings'!F37</f>
        <v>0</v>
      </c>
      <c r="KH32">
        <f>'Evaluated Savings'!H37</f>
        <v>0</v>
      </c>
      <c r="KI32">
        <f>'Evaluated Savings'!I37</f>
        <v>0</v>
      </c>
      <c r="KJ32">
        <f>'Evaluated Savings'!J37</f>
        <v>0</v>
      </c>
      <c r="KK32" t="str">
        <f>'Evaluated Savings'!L37</f>
        <v/>
      </c>
      <c r="KL32">
        <f>'Evaluated Savings'!N37</f>
        <v>0</v>
      </c>
      <c r="KM32" t="str">
        <f>'Evaluated Savings'!O37</f>
        <v/>
      </c>
      <c r="KN32" t="str">
        <f>'Evaluated Savings'!P37</f>
        <v/>
      </c>
      <c r="KO32">
        <f>'Evaluated Savings'!R37</f>
        <v>0</v>
      </c>
      <c r="KP32">
        <f>'Evaluated Savings'!T37</f>
        <v>0</v>
      </c>
      <c r="KQ32">
        <f>'Evaluated Savings'!U37</f>
        <v>0</v>
      </c>
      <c r="KR32">
        <f>'Evaluated Savings'!V37</f>
        <v>0</v>
      </c>
      <c r="KT32">
        <f>'Evaluated Savings - No IE'!B37</f>
        <v>30</v>
      </c>
      <c r="KU32" t="str">
        <f>'Evaluated Savings - No IE'!C37</f>
        <v>Empty</v>
      </c>
      <c r="KV32">
        <f>'Evaluated Savings - No IE'!D37</f>
        <v>0</v>
      </c>
      <c r="KW32">
        <f>'Evaluated Savings - No IE'!E37</f>
        <v>0</v>
      </c>
      <c r="KX32">
        <f>'Evaluated Savings - No IE'!F37</f>
        <v>0</v>
      </c>
      <c r="KY32" t="str">
        <f>'Evaluated Savings - No IE'!H37</f>
        <v/>
      </c>
      <c r="KZ32">
        <f>'Evaluated Savings - No IE'!J37</f>
        <v>0</v>
      </c>
      <c r="LA32">
        <f>'Evaluated Savings - No IE'!K37</f>
        <v>0</v>
      </c>
      <c r="LB32">
        <f>'Evaluated Savings - No IE'!L37</f>
        <v>0</v>
      </c>
      <c r="LC32">
        <f>'Evaluated Savings - No IE'!N37</f>
        <v>0</v>
      </c>
      <c r="LD32">
        <f>'Evaluated Savings - No IE'!P37</f>
        <v>0</v>
      </c>
      <c r="LE32">
        <f>'Evaluated Savings - No IE'!Q37</f>
        <v>0</v>
      </c>
      <c r="LF32">
        <f>'Evaluated Savings - No IE'!R37</f>
        <v>0</v>
      </c>
      <c r="LH32">
        <f>'Evaluated Savings - No NTG'!B36</f>
        <v>30</v>
      </c>
      <c r="LI32" t="str">
        <f>'Evaluated Savings - No NTG'!C36</f>
        <v>Empty</v>
      </c>
      <c r="LJ32">
        <f>'Evaluated Savings - No NTG'!D36</f>
        <v>0</v>
      </c>
      <c r="LK32">
        <f>'Evaluated Savings - No NTG'!E36</f>
        <v>0</v>
      </c>
      <c r="LL32">
        <f>'Evaluated Savings - No NTG'!F36</f>
        <v>0</v>
      </c>
      <c r="LM32">
        <f>'Evaluated Savings - No NTG'!H36</f>
        <v>0</v>
      </c>
      <c r="LN32">
        <f>'Evaluated Savings - No NTG'!I36</f>
        <v>0</v>
      </c>
      <c r="LO32">
        <f>'Evaluated Savings - No NTG'!J36</f>
        <v>0</v>
      </c>
      <c r="LP32">
        <f>'Evaluated Savings - No NTG'!L36</f>
        <v>0</v>
      </c>
      <c r="LQ32">
        <f>'Evaluated Savings - No NTG'!N36</f>
        <v>0</v>
      </c>
      <c r="LR32">
        <f>'Evaluated Savings - No NTG'!O36</f>
        <v>0</v>
      </c>
      <c r="LS32">
        <f>'Evaluated Savings - No NTG'!P36</f>
        <v>0</v>
      </c>
      <c r="LU32">
        <f>'Evaluated Savings No IE No NTG'!B37</f>
        <v>30</v>
      </c>
      <c r="LV32" t="str">
        <f>'Evaluated Savings No IE No NTG'!C37</f>
        <v>Empty</v>
      </c>
      <c r="LW32">
        <f>'Evaluated Savings No IE No NTG'!D37</f>
        <v>0</v>
      </c>
      <c r="LX32">
        <f>'Evaluated Savings No IE No NTG'!E37</f>
        <v>0</v>
      </c>
      <c r="LY32">
        <f>'Evaluated Savings No IE No NTG'!F37</f>
        <v>0</v>
      </c>
      <c r="LZ32">
        <f>'Evaluated Savings No IE No NTG'!H37</f>
        <v>0</v>
      </c>
      <c r="MA32">
        <f>'Evaluated Savings No IE No NTG'!J37</f>
        <v>0</v>
      </c>
      <c r="MB32">
        <f>'Evaluated Savings No IE No NTG'!K37</f>
        <v>0</v>
      </c>
      <c r="MC32">
        <f>'Evaluated Savings No IE No NTG'!L37</f>
        <v>0</v>
      </c>
      <c r="MF32">
        <f>'Evaluated NTG'!B35</f>
        <v>30</v>
      </c>
      <c r="MG32" t="str">
        <f>'Evaluated NTG'!C35</f>
        <v>Empty</v>
      </c>
      <c r="MH32">
        <f>'Evaluated NTG'!E35</f>
        <v>0</v>
      </c>
      <c r="MI32">
        <f>'Evaluated NTG'!G35</f>
        <v>0</v>
      </c>
      <c r="MJ32" t="str">
        <f>'Evaluated NTG'!I35</f>
        <v/>
      </c>
      <c r="MK32">
        <f>'Evaluated NTG'!K35</f>
        <v>0</v>
      </c>
      <c r="ML32">
        <f>'Evaluated NTG'!L35</f>
        <v>0</v>
      </c>
      <c r="MM32">
        <f>'Evaluated NTG'!M35</f>
        <v>0</v>
      </c>
      <c r="MP32">
        <f>'Program All'!B36</f>
        <v>30</v>
      </c>
      <c r="MQ32" t="str">
        <f>'Program All'!C36</f>
        <v>Empty</v>
      </c>
      <c r="MR32">
        <f>'Program All'!D36</f>
        <v>0</v>
      </c>
      <c r="MS32">
        <f>'Program All'!E36</f>
        <v>0</v>
      </c>
      <c r="MT32">
        <f>'Program All'!F36</f>
        <v>0</v>
      </c>
      <c r="MU32" t="str">
        <f>'Program All'!G36</f>
        <v/>
      </c>
      <c r="MV32">
        <f>'Program All'!H36</f>
        <v>0</v>
      </c>
      <c r="MW32">
        <f>'Program All'!I36</f>
        <v>0</v>
      </c>
      <c r="MX32">
        <f>'Program All'!J36</f>
        <v>0</v>
      </c>
      <c r="MY32">
        <f>'Program All'!K36</f>
        <v>0</v>
      </c>
      <c r="MZ32" t="str">
        <f>'Program All'!L36</f>
        <v/>
      </c>
      <c r="NA32">
        <f>'Program All'!M36</f>
        <v>0</v>
      </c>
      <c r="NB32">
        <f>'Program All'!N36</f>
        <v>0</v>
      </c>
      <c r="NC32">
        <f>'Program All'!O36</f>
        <v>0</v>
      </c>
      <c r="ND32">
        <f>'Program All'!P36</f>
        <v>0</v>
      </c>
      <c r="NE32" t="str">
        <f>'Program All'!Q36</f>
        <v/>
      </c>
      <c r="NF32">
        <f>'Program All'!R36</f>
        <v>0</v>
      </c>
      <c r="NG32">
        <f>'Program All'!S36</f>
        <v>0</v>
      </c>
      <c r="NH32">
        <f>'Program All'!T36</f>
        <v>0</v>
      </c>
      <c r="NI32">
        <f>'Program All'!U36</f>
        <v>0</v>
      </c>
      <c r="NJ32" t="str">
        <f>'Program All'!V36</f>
        <v/>
      </c>
      <c r="NK32">
        <f>'Program All'!W36</f>
        <v>0</v>
      </c>
      <c r="NL32">
        <f>'Program TRC'!B36</f>
        <v>30</v>
      </c>
      <c r="NM32" t="str">
        <f>'Program TRC'!C36</f>
        <v>Empty</v>
      </c>
      <c r="NN32">
        <f>'Program TRC'!D36</f>
        <v>0</v>
      </c>
      <c r="NO32">
        <f>'Program TRC'!E36</f>
        <v>0</v>
      </c>
      <c r="NP32">
        <f>'Program TRC'!F36</f>
        <v>0</v>
      </c>
      <c r="NQ32" t="str">
        <f>'Program TRC'!G36</f>
        <v/>
      </c>
      <c r="NR32">
        <f>'Program TRC'!H36</f>
        <v>0</v>
      </c>
      <c r="NS32">
        <f>'Program PAC'!B36</f>
        <v>30</v>
      </c>
      <c r="NT32" t="str">
        <f>'Program PAC'!C36</f>
        <v>Empty</v>
      </c>
      <c r="NU32">
        <f>'Program PAC'!D36</f>
        <v>0</v>
      </c>
      <c r="NV32">
        <f>'Program PAC'!E36</f>
        <v>0</v>
      </c>
      <c r="NW32">
        <f>'Program PAC'!F36</f>
        <v>0</v>
      </c>
      <c r="NX32" t="str">
        <f>'Program PAC'!G36</f>
        <v/>
      </c>
      <c r="NY32">
        <f>'Program PAC'!H36</f>
        <v>0</v>
      </c>
      <c r="NZ32">
        <f>'Program SCT'!B36</f>
        <v>30</v>
      </c>
      <c r="OA32" t="str">
        <f>'Program SCT'!C36</f>
        <v>Empty</v>
      </c>
      <c r="OB32">
        <f>'Program SCT'!D36</f>
        <v>0</v>
      </c>
      <c r="OC32">
        <f>'Program SCT'!E36</f>
        <v>0</v>
      </c>
      <c r="OD32">
        <f>'Program SCT'!F36</f>
        <v>0</v>
      </c>
      <c r="OE32" t="str">
        <f>'Program SCT'!G36</f>
        <v/>
      </c>
      <c r="OF32">
        <f>'Program SCT'!H36</f>
        <v>0</v>
      </c>
      <c r="OG32">
        <f>'Program RIM'!B36</f>
        <v>30</v>
      </c>
      <c r="OH32" t="str">
        <f>'Program RIM'!C36</f>
        <v>Empty</v>
      </c>
      <c r="OI32">
        <f>'Program RIM'!D36</f>
        <v>0</v>
      </c>
      <c r="OJ32">
        <f>'Program RIM'!E36</f>
        <v>0</v>
      </c>
      <c r="OK32">
        <f>'Program RIM'!F36</f>
        <v>0</v>
      </c>
      <c r="OL32" t="str">
        <f>'Program RIM'!G36</f>
        <v/>
      </c>
      <c r="OM32">
        <f>'Program RIM'!H36</f>
        <v>0</v>
      </c>
      <c r="ON32">
        <f>'Program TRC PAC'!B36</f>
        <v>30</v>
      </c>
      <c r="OO32" t="str">
        <f>'Program TRC PAC'!C36</f>
        <v>Empty</v>
      </c>
      <c r="OP32">
        <f>'Program TRC PAC'!D36</f>
        <v>0</v>
      </c>
      <c r="OQ32">
        <f>'Program TRC PAC'!E36</f>
        <v>0</v>
      </c>
      <c r="OR32">
        <f>'Program TRC PAC'!F36</f>
        <v>0</v>
      </c>
      <c r="OS32" t="str">
        <f>'Program TRC PAC'!G36</f>
        <v/>
      </c>
      <c r="OT32">
        <f>'Program TRC PAC'!H36</f>
        <v>0</v>
      </c>
      <c r="OU32">
        <f>'Program TRC PAC'!I36</f>
        <v>0</v>
      </c>
      <c r="OV32">
        <f>'Program TRC PAC'!J36</f>
        <v>0</v>
      </c>
      <c r="OW32">
        <f>'Program TRC PAC'!K36</f>
        <v>0</v>
      </c>
      <c r="OX32" t="str">
        <f>'Program TRC PAC'!L36</f>
        <v/>
      </c>
      <c r="OY32">
        <f>'Program TRC PAC'!M36</f>
        <v>0</v>
      </c>
      <c r="OZ32">
        <f>'Program TRC SCT'!B36</f>
        <v>30</v>
      </c>
      <c r="PA32" t="str">
        <f>'Program TRC SCT'!C36</f>
        <v>Empty</v>
      </c>
      <c r="PB32">
        <f>'Program TRC SCT'!D36</f>
        <v>0</v>
      </c>
      <c r="PC32">
        <f>'Program TRC SCT'!E36</f>
        <v>0</v>
      </c>
      <c r="PD32">
        <f>'Program TRC SCT'!F36</f>
        <v>0</v>
      </c>
      <c r="PE32" t="str">
        <f>'Program TRC SCT'!G36</f>
        <v/>
      </c>
      <c r="PF32">
        <f>'Program TRC SCT'!H36</f>
        <v>0</v>
      </c>
      <c r="PG32">
        <f>'Program TRC SCT'!I36</f>
        <v>0</v>
      </c>
      <c r="PH32">
        <f>'Program TRC SCT'!J36</f>
        <v>0</v>
      </c>
      <c r="PI32">
        <f>'Program TRC SCT'!K36</f>
        <v>0</v>
      </c>
      <c r="PJ32" t="str">
        <f>'Program TRC SCT'!L36</f>
        <v/>
      </c>
      <c r="PK32">
        <f>'Program TRC SCT'!M36</f>
        <v>0</v>
      </c>
      <c r="PL32">
        <f>'Program TRC RIM'!B36</f>
        <v>30</v>
      </c>
      <c r="PM32" t="str">
        <f>'Program TRC RIM'!C36</f>
        <v>Empty</v>
      </c>
      <c r="PN32">
        <f>'Program TRC RIM'!D36</f>
        <v>0</v>
      </c>
      <c r="PO32">
        <f>'Program TRC RIM'!E36</f>
        <v>0</v>
      </c>
      <c r="PP32">
        <f>'Program TRC RIM'!F36</f>
        <v>0</v>
      </c>
      <c r="PQ32" t="str">
        <f>'Program TRC RIM'!G36</f>
        <v/>
      </c>
      <c r="PR32">
        <f>'Program TRC RIM'!H36</f>
        <v>0</v>
      </c>
      <c r="PS32">
        <f>'Program TRC RIM'!I36</f>
        <v>0</v>
      </c>
      <c r="PT32">
        <f>'Program TRC RIM'!J36</f>
        <v>0</v>
      </c>
      <c r="PU32">
        <f>'Program TRC RIM'!K36</f>
        <v>0</v>
      </c>
      <c r="PV32" t="str">
        <f>'Program TRC RIM'!L36</f>
        <v/>
      </c>
      <c r="PW32">
        <f>'Program TRC RIM'!M36</f>
        <v>0</v>
      </c>
      <c r="PX32">
        <f>'Program PAC SCT'!B36</f>
        <v>30</v>
      </c>
      <c r="PY32" t="str">
        <f>'Program PAC SCT'!C36</f>
        <v>Empty</v>
      </c>
      <c r="PZ32">
        <f>'Program PAC SCT'!D36</f>
        <v>0</v>
      </c>
      <c r="QA32">
        <f>'Program PAC SCT'!E36</f>
        <v>0</v>
      </c>
      <c r="QB32">
        <f>'Program PAC SCT'!F36</f>
        <v>0</v>
      </c>
      <c r="QC32" t="str">
        <f>'Program PAC SCT'!G36</f>
        <v/>
      </c>
      <c r="QD32">
        <f>'Program PAC SCT'!H36</f>
        <v>0</v>
      </c>
      <c r="QE32">
        <f>'Program PAC SCT'!I36</f>
        <v>0</v>
      </c>
      <c r="QF32">
        <f>'Program PAC SCT'!J36</f>
        <v>0</v>
      </c>
      <c r="QG32">
        <f>'Program PAC SCT'!K36</f>
        <v>0</v>
      </c>
      <c r="QH32" t="str">
        <f>'Program PAC SCT'!L36</f>
        <v/>
      </c>
      <c r="QI32">
        <f>'Program PAC SCT'!M36</f>
        <v>0</v>
      </c>
      <c r="QJ32">
        <f>'Program PAC RIM'!B36</f>
        <v>30</v>
      </c>
      <c r="QK32" t="str">
        <f>'Program PAC RIM'!C36</f>
        <v>Empty</v>
      </c>
      <c r="QL32">
        <f>'Program PAC RIM'!D36</f>
        <v>0</v>
      </c>
      <c r="QM32">
        <f>'Program PAC RIM'!E36</f>
        <v>0</v>
      </c>
      <c r="QN32">
        <f>'Program PAC RIM'!F36</f>
        <v>0</v>
      </c>
      <c r="QO32" t="str">
        <f>'Program PAC RIM'!G36</f>
        <v/>
      </c>
      <c r="QP32">
        <f>'Program PAC RIM'!H36</f>
        <v>0</v>
      </c>
      <c r="QQ32">
        <f>'Program PAC RIM'!I36</f>
        <v>0</v>
      </c>
      <c r="QR32">
        <f>'Program PAC RIM'!J36</f>
        <v>0</v>
      </c>
      <c r="QS32">
        <f>'Program PAC RIM'!K36</f>
        <v>0</v>
      </c>
      <c r="QT32" t="str">
        <f>'Program PAC RIM'!L36</f>
        <v/>
      </c>
      <c r="QU32">
        <f>'Program PAC RIM'!M36</f>
        <v>0</v>
      </c>
      <c r="QV32">
        <f>'Program SCT RIM'!B36</f>
        <v>30</v>
      </c>
      <c r="QW32" t="str">
        <f>'Program SCT RIM'!C36</f>
        <v>Empty</v>
      </c>
      <c r="QX32">
        <f>'Program SCT RIM'!D36</f>
        <v>0</v>
      </c>
      <c r="QY32">
        <f>'Program SCT RIM'!E36</f>
        <v>0</v>
      </c>
      <c r="QZ32">
        <f>'Program SCT RIM'!F36</f>
        <v>0</v>
      </c>
      <c r="RA32" t="str">
        <f>'Program SCT RIM'!G36</f>
        <v/>
      </c>
      <c r="RB32">
        <f>'Program SCT RIM'!H36</f>
        <v>0</v>
      </c>
      <c r="RC32">
        <f>'Program SCT RIM'!I36</f>
        <v>0</v>
      </c>
      <c r="RD32">
        <f>'Program SCT RIM'!J36</f>
        <v>0</v>
      </c>
      <c r="RE32">
        <f>'Program SCT RIM'!K36</f>
        <v>0</v>
      </c>
      <c r="RF32" t="str">
        <f>'Program SCT RIM'!L36</f>
        <v/>
      </c>
      <c r="RG32">
        <f>'Program SCT RIM'!M36</f>
        <v>0</v>
      </c>
      <c r="RH32">
        <f>'Program Other TRC'!B36</f>
        <v>30</v>
      </c>
      <c r="RI32" t="str">
        <f>'Program Other TRC'!C36</f>
        <v>Empty</v>
      </c>
      <c r="RJ32">
        <f>'Program Other TRC'!D36</f>
        <v>0</v>
      </c>
      <c r="RK32">
        <f>'Program Other TRC'!E36</f>
        <v>0</v>
      </c>
      <c r="RL32">
        <f>'Program Other TRC'!F36</f>
        <v>0</v>
      </c>
      <c r="RM32" t="str">
        <f>'Program Other TRC'!G36</f>
        <v/>
      </c>
      <c r="RN32">
        <f>'Program Other TRC'!H36</f>
        <v>0</v>
      </c>
      <c r="RO32">
        <f>'Program Other TRC'!I36</f>
        <v>0</v>
      </c>
      <c r="RP32">
        <f>'Program Other TRC'!J36</f>
        <v>0</v>
      </c>
      <c r="RQ32">
        <f>'Program Other TRC'!K36</f>
        <v>0</v>
      </c>
      <c r="RR32" t="str">
        <f>'Program Other TRC'!L36</f>
        <v/>
      </c>
      <c r="RS32">
        <f>'Program Other TRC'!M36</f>
        <v>0</v>
      </c>
      <c r="RT32">
        <f>'Program Other TRC'!N36</f>
        <v>0</v>
      </c>
      <c r="RU32">
        <f>'Program Other TRC'!O36</f>
        <v>0</v>
      </c>
      <c r="RV32">
        <f>'Program Other TRC'!P36</f>
        <v>0</v>
      </c>
      <c r="RW32" t="str">
        <f>'Program Other TRC'!Q36</f>
        <v/>
      </c>
      <c r="RX32">
        <f>'Program Other TRC'!R36</f>
        <v>0</v>
      </c>
      <c r="RY32">
        <f>'Program Other PAC'!B36</f>
        <v>30</v>
      </c>
      <c r="RZ32" t="str">
        <f>'Program Other PAC'!C36</f>
        <v>Empty</v>
      </c>
      <c r="SA32">
        <f>'Program Other PAC'!D36</f>
        <v>0</v>
      </c>
      <c r="SB32">
        <f>'Program Other PAC'!E36</f>
        <v>0</v>
      </c>
      <c r="SC32">
        <f>'Program Other PAC'!F36</f>
        <v>0</v>
      </c>
      <c r="SD32" t="str">
        <f>'Program Other PAC'!G36</f>
        <v/>
      </c>
      <c r="SE32">
        <f>'Program Other PAC'!H36</f>
        <v>0</v>
      </c>
      <c r="SF32">
        <f>'Program Other PAC'!I36</f>
        <v>0</v>
      </c>
      <c r="SG32">
        <f>'Program Other PAC'!J36</f>
        <v>0</v>
      </c>
      <c r="SH32">
        <f>'Program Other PAC'!K36</f>
        <v>0</v>
      </c>
      <c r="SI32" t="str">
        <f>'Program Other PAC'!L36</f>
        <v/>
      </c>
      <c r="SJ32">
        <f>'Program Other PAC'!M36</f>
        <v>0</v>
      </c>
      <c r="SK32">
        <f>'Program Other PAC'!N36</f>
        <v>0</v>
      </c>
      <c r="SL32">
        <f>'Program Other PAC'!O36</f>
        <v>0</v>
      </c>
      <c r="SM32">
        <f>'Program Other PAC'!P36</f>
        <v>0</v>
      </c>
      <c r="SN32" t="str">
        <f>'Program Other PAC'!Q36</f>
        <v/>
      </c>
      <c r="SO32">
        <f>'Program Other PAC'!R36</f>
        <v>0</v>
      </c>
      <c r="SP32">
        <f>'Program Other SCT'!B36</f>
        <v>30</v>
      </c>
      <c r="SQ32" t="str">
        <f>'Program Other SCT'!C36</f>
        <v>Empty</v>
      </c>
      <c r="SR32">
        <f>'Program Other SCT'!D36</f>
        <v>0</v>
      </c>
      <c r="SS32">
        <f>'Program Other SCT'!E36</f>
        <v>0</v>
      </c>
      <c r="ST32">
        <f>'Program Other SCT'!F36</f>
        <v>0</v>
      </c>
      <c r="SU32" t="str">
        <f>'Program Other SCT'!G36</f>
        <v/>
      </c>
      <c r="SV32">
        <f>'Program Other SCT'!H36</f>
        <v>0</v>
      </c>
      <c r="SW32">
        <f>'Program Other SCT'!I36</f>
        <v>0</v>
      </c>
      <c r="SX32">
        <f>'Program Other SCT'!J36</f>
        <v>0</v>
      </c>
      <c r="SY32">
        <f>'Program Other SCT'!K36</f>
        <v>0</v>
      </c>
      <c r="SZ32" t="str">
        <f>'Program Other SCT'!L36</f>
        <v/>
      </c>
      <c r="TA32">
        <f>'Program Other SCT'!M36</f>
        <v>0</v>
      </c>
      <c r="TB32">
        <f>'Program Other SCT'!N36</f>
        <v>0</v>
      </c>
      <c r="TC32">
        <f>'Program Other SCT'!O36</f>
        <v>0</v>
      </c>
      <c r="TD32">
        <f>'Program Other SCT'!P36</f>
        <v>0</v>
      </c>
      <c r="TE32" t="str">
        <f>'Program Other SCT'!Q36</f>
        <v/>
      </c>
      <c r="TF32">
        <f>'Program Other SCT'!R36</f>
        <v>0</v>
      </c>
      <c r="TG32">
        <f>'Program Other RIM'!B36</f>
        <v>30</v>
      </c>
      <c r="TH32" t="str">
        <f>'Program Other RIM'!C36</f>
        <v>Empty</v>
      </c>
      <c r="TI32">
        <f>'Program Other RIM'!D36</f>
        <v>0</v>
      </c>
      <c r="TJ32">
        <f>'Program Other RIM'!E36</f>
        <v>0</v>
      </c>
      <c r="TK32">
        <f>'Program Other RIM'!F36</f>
        <v>0</v>
      </c>
      <c r="TL32" t="str">
        <f>'Program Other RIM'!G36</f>
        <v/>
      </c>
      <c r="TM32">
        <f>'Program Other RIM'!H36</f>
        <v>0</v>
      </c>
      <c r="TN32">
        <f>'Program Other RIM'!I36</f>
        <v>0</v>
      </c>
      <c r="TO32">
        <f>'Program Other RIM'!J36</f>
        <v>0</v>
      </c>
      <c r="TP32">
        <f>'Program Other RIM'!K36</f>
        <v>0</v>
      </c>
      <c r="TQ32" t="str">
        <f>'Program Other RIM'!L36</f>
        <v/>
      </c>
      <c r="TR32">
        <f>'Program Other RIM'!M36</f>
        <v>0</v>
      </c>
      <c r="TS32">
        <f>'Program Other RIM'!N36</f>
        <v>0</v>
      </c>
      <c r="TT32">
        <f>'Program Other RIM'!O36</f>
        <v>0</v>
      </c>
      <c r="TU32">
        <f>'Program Other RIM'!P36</f>
        <v>0</v>
      </c>
      <c r="TV32" t="str">
        <f>'Program Other RIM'!Q36</f>
        <v/>
      </c>
      <c r="TW32">
        <f>'Program Other RIM'!R36</f>
        <v>0</v>
      </c>
    </row>
    <row r="33" spans="10:543">
      <c r="J33" s="1075"/>
      <c r="K33" s="1075"/>
      <c r="L33" s="1075"/>
      <c r="M33" s="1075"/>
      <c r="N33" s="1076"/>
      <c r="P33" s="1051"/>
      <c r="Q33" s="1051"/>
      <c r="R33" s="1051"/>
      <c r="S33" s="1051"/>
      <c r="T33" s="1051"/>
      <c r="U33" s="1051"/>
      <c r="V33" s="1051"/>
      <c r="W33" s="1051"/>
      <c r="X33" s="1051"/>
      <c r="Y33" s="1051"/>
      <c r="Z33" s="1051"/>
      <c r="AA33" s="1051"/>
      <c r="AB33" s="1051">
        <f>'Prior Years'!B35</f>
        <v>0</v>
      </c>
      <c r="AC33" s="1051" t="str">
        <f>'Prior Years'!C35</f>
        <v>Total</v>
      </c>
      <c r="AD33" s="1051">
        <f>'Prior Years'!D35</f>
        <v>80000</v>
      </c>
      <c r="AE33" s="1051">
        <f>'Prior Years'!E35</f>
        <v>90000</v>
      </c>
      <c r="AF33" s="1051">
        <f>'Prior Years'!F35</f>
        <v>100000</v>
      </c>
      <c r="AG33" s="1051">
        <f>'Prior Years'!G35</f>
        <v>105000</v>
      </c>
      <c r="AH33" s="1051">
        <f>'Prior Years'!H35</f>
        <v>0</v>
      </c>
      <c r="AI33" s="1051">
        <f>'Prior Years'!B70</f>
        <v>0</v>
      </c>
      <c r="AJ33" s="1051" t="str">
        <f>'Prior Years'!C70</f>
        <v>Total</v>
      </c>
      <c r="AK33" s="1051">
        <f>'Prior Years'!D70</f>
        <v>230</v>
      </c>
      <c r="AL33" s="1051">
        <f>'Prior Years'!E70</f>
        <v>250</v>
      </c>
      <c r="AM33" s="1051">
        <f>'Prior Years'!F70</f>
        <v>200</v>
      </c>
      <c r="AN33" s="1051">
        <f>'Prior Years'!G70</f>
        <v>250</v>
      </c>
      <c r="AO33" s="1051">
        <f>'Prior Years'!H70</f>
        <v>253</v>
      </c>
      <c r="AP33" s="1051">
        <f>'Prior Years'!I70</f>
        <v>220</v>
      </c>
      <c r="AQ33" s="1051">
        <f>'Prior Years'!J70</f>
        <v>207</v>
      </c>
      <c r="AR33" s="1051">
        <f>'Prior Years'!K70</f>
        <v>225</v>
      </c>
      <c r="AS33" s="1051">
        <f>'Prior Years'!L70</f>
        <v>180</v>
      </c>
      <c r="AT33" s="1051">
        <f>'Prior Years'!M70</f>
        <v>225</v>
      </c>
      <c r="AU33" s="1051">
        <f>'Prior Years'!N70</f>
        <v>207</v>
      </c>
      <c r="AV33" s="1051">
        <f>'Prior Years'!O70</f>
        <v>198</v>
      </c>
      <c r="AW33" s="1051">
        <f>'Prior Years'!B105</f>
        <v>0</v>
      </c>
      <c r="AX33" s="1051" t="str">
        <f>'Prior Years'!C105</f>
        <v>Total</v>
      </c>
      <c r="AY33" s="1051">
        <f>'Prior Years'!D105</f>
        <v>0</v>
      </c>
      <c r="AZ33" s="1051">
        <f>'Prior Years'!E105</f>
        <v>0</v>
      </c>
      <c r="BA33" s="1051">
        <f>'Prior Years'!F105</f>
        <v>0</v>
      </c>
      <c r="BB33" s="1051">
        <f>'Prior Years'!G105</f>
        <v>0</v>
      </c>
      <c r="BC33" s="1051">
        <f>'Prior Years'!H105</f>
        <v>0</v>
      </c>
      <c r="BD33" s="1051">
        <f>'Prior Years'!I105</f>
        <v>0</v>
      </c>
      <c r="BE33" s="1051">
        <f>'Prior Years'!J105</f>
        <v>0</v>
      </c>
      <c r="BF33" s="1051">
        <f>'Prior Years'!K105</f>
        <v>0</v>
      </c>
      <c r="BG33" s="1051">
        <f>'Prior Years'!L105</f>
        <v>0</v>
      </c>
      <c r="BH33" s="1051">
        <f>'Prior Years'!M105</f>
        <v>0</v>
      </c>
      <c r="BI33" s="1051">
        <f>'Prior Years'!N105</f>
        <v>0</v>
      </c>
      <c r="BJ33" s="1051">
        <f>'Prior Years'!O105</f>
        <v>0</v>
      </c>
      <c r="BK33" s="1051">
        <f>'Prior Years'!B140</f>
        <v>0</v>
      </c>
      <c r="BL33" s="1051" t="str">
        <f>'Prior Years'!C140</f>
        <v>Total</v>
      </c>
      <c r="BM33" s="1051">
        <f>'Prior Years'!D140</f>
        <v>230</v>
      </c>
      <c r="BN33" s="1051">
        <f>'Prior Years'!E140</f>
        <v>220</v>
      </c>
      <c r="BO33" s="1051">
        <f>'Prior Years'!F140</f>
        <v>220</v>
      </c>
      <c r="BP33" s="1051">
        <f>'Prior Years'!G140</f>
        <v>230</v>
      </c>
      <c r="BQ33" s="1051">
        <f>'Prior Years'!H140</f>
        <v>220</v>
      </c>
      <c r="BR33" s="1051">
        <f>'Prior Years'!I140</f>
        <v>220</v>
      </c>
      <c r="BS33" s="1051">
        <f>'Prior Years'!J140</f>
        <v>230</v>
      </c>
      <c r="BT33" s="1051">
        <f>'Prior Years'!K140</f>
        <v>220</v>
      </c>
      <c r="BU33" s="1051">
        <f>'Prior Years'!L140</f>
        <v>220</v>
      </c>
      <c r="BV33" s="1051">
        <f>'Prior Years'!M140</f>
        <v>230</v>
      </c>
      <c r="BW33" s="1051">
        <f>'Prior Years'!N140</f>
        <v>220</v>
      </c>
      <c r="BX33" s="1051">
        <f>'Prior Years'!O140</f>
        <v>220</v>
      </c>
      <c r="BY33" s="1051"/>
      <c r="BZ33" s="1051"/>
      <c r="CA33" s="1051"/>
      <c r="CB33" s="1051"/>
      <c r="CR33">
        <f>Budgets!B36</f>
        <v>0</v>
      </c>
      <c r="CS33" t="str">
        <f>Budgets!C36</f>
        <v>Total:</v>
      </c>
      <c r="CT33">
        <f>Budgets!D36</f>
        <v>20000</v>
      </c>
      <c r="CU33">
        <f>Budgets!E36</f>
        <v>3000</v>
      </c>
      <c r="CV33">
        <f>Budgets!F36</f>
        <v>1000</v>
      </c>
      <c r="CW33">
        <f>Budgets!G36</f>
        <v>24000</v>
      </c>
      <c r="CX33">
        <f>Budgets!H36</f>
        <v>25000</v>
      </c>
      <c r="CY33">
        <f>Budgets!I36</f>
        <v>400</v>
      </c>
      <c r="CZ33">
        <f>Budgets!J36</f>
        <v>500</v>
      </c>
      <c r="DA33">
        <f>Budgets!K36</f>
        <v>200</v>
      </c>
      <c r="DB33">
        <f>Budgets!L36</f>
        <v>26100</v>
      </c>
      <c r="DC33">
        <f>Budgets!M36</f>
        <v>6000</v>
      </c>
      <c r="DD33">
        <f>Budgets!N36</f>
        <v>7000</v>
      </c>
      <c r="DE33">
        <f>Budgets!O36</f>
        <v>30000</v>
      </c>
      <c r="DF33">
        <f>Budgets!P36</f>
        <v>20000</v>
      </c>
      <c r="DG33">
        <f>Budgets!Q36</f>
        <v>50000</v>
      </c>
      <c r="DH33">
        <f>Budgets!R36</f>
        <v>0</v>
      </c>
      <c r="DI33">
        <f>Budgets!S36</f>
        <v>0</v>
      </c>
      <c r="DJ33">
        <f>'Rec1'!C34</f>
        <v>0</v>
      </c>
      <c r="DK33" t="str">
        <f>'Rec1'!D34</f>
        <v>Total Portfolio:</v>
      </c>
      <c r="DL33">
        <f>'Rec1'!E34</f>
        <v>113100</v>
      </c>
      <c r="DM33">
        <f>'Rec1'!F34</f>
        <v>102500</v>
      </c>
      <c r="DN33">
        <f>'Rec1'!G34</f>
        <v>10600</v>
      </c>
      <c r="DO33">
        <f>'Rec1'!H34</f>
        <v>0.10341463414634146</v>
      </c>
      <c r="DP33">
        <f>'Rec1'!I34</f>
        <v>0</v>
      </c>
      <c r="DQ33">
        <f>'Planned Savings'!B38</f>
        <v>0</v>
      </c>
      <c r="DR33" t="str">
        <f>'Planned Savings'!C38</f>
        <v>Total:</v>
      </c>
      <c r="DS33">
        <f>'Planned Savings'!D38</f>
        <v>0</v>
      </c>
      <c r="DT33">
        <f>'Planned Savings'!E38</f>
        <v>0</v>
      </c>
      <c r="DU33">
        <f>'Planned Savings'!F38</f>
        <v>0</v>
      </c>
      <c r="DV33">
        <f>'Planned Savings'!H38</f>
        <v>34</v>
      </c>
      <c r="DW33">
        <f>'Planned Savings'!I38</f>
        <v>270</v>
      </c>
      <c r="DX33">
        <f>'Planned Savings'!J38</f>
        <v>2700</v>
      </c>
      <c r="DY33">
        <f>'Planned Savings'!L38</f>
        <v>0</v>
      </c>
      <c r="DZ33">
        <f>'Planned Savings'!N38</f>
        <v>30.6</v>
      </c>
      <c r="EA33">
        <f>'Planned Savings'!O38</f>
        <v>243</v>
      </c>
      <c r="EB33">
        <f>'Planned Savings'!P38</f>
        <v>2430</v>
      </c>
      <c r="EC33">
        <f>'Planned Savings'!R38</f>
        <v>0</v>
      </c>
      <c r="ED33">
        <f>'Planned Savings'!T38</f>
        <v>0</v>
      </c>
      <c r="EE33">
        <f>'Planned Savings'!U38</f>
        <v>0</v>
      </c>
      <c r="EF33">
        <f>'Planned Savings'!V38</f>
        <v>0</v>
      </c>
      <c r="EG33">
        <f>'Planned Savings - No IE'!B38</f>
        <v>0</v>
      </c>
      <c r="EH33" t="str">
        <f>'Planned Savings - No IE'!C38</f>
        <v>Total:</v>
      </c>
      <c r="EI33">
        <f>'Planned Savings - No IE'!D38</f>
        <v>34</v>
      </c>
      <c r="EJ33">
        <f>'Planned Savings - No IE'!E38</f>
        <v>250</v>
      </c>
      <c r="EK33">
        <f>'Planned Savings - No IE'!F38</f>
        <v>2500</v>
      </c>
      <c r="EL33">
        <f>'Planned Savings - No IE'!H38</f>
        <v>0</v>
      </c>
      <c r="EM33">
        <f>'Planned Savings - No IE'!J38</f>
        <v>30.6</v>
      </c>
      <c r="EN33">
        <f>'Planned Savings - No IE'!K38</f>
        <v>225</v>
      </c>
      <c r="EO33">
        <f>'Planned Savings - No IE'!L38</f>
        <v>2250</v>
      </c>
      <c r="EP33">
        <f>'Planned Savings - No IE'!N38</f>
        <v>0</v>
      </c>
      <c r="EQ33">
        <f>'Planned Savings - No IE'!P38</f>
        <v>0</v>
      </c>
      <c r="ER33">
        <f>'Planned Savings - No IE'!Q38</f>
        <v>0</v>
      </c>
      <c r="ES33">
        <f>'Planned Savings - No IE'!R38</f>
        <v>0</v>
      </c>
      <c r="ET33">
        <f>'Planned Savings - No NTG'!B38</f>
        <v>0</v>
      </c>
      <c r="EU33" t="str">
        <f>'Planned Savings - No NTG'!C38</f>
        <v>Total:</v>
      </c>
      <c r="EV33">
        <f>'Planned Savings - No NTG'!D38</f>
        <v>0</v>
      </c>
      <c r="EW33">
        <f>'Planned Savings - No NTG'!E38</f>
        <v>0</v>
      </c>
      <c r="EX33">
        <f>'Planned Savings - No NTG'!F38</f>
        <v>0</v>
      </c>
      <c r="EY33">
        <f>'Planned Savings - No NTG'!H38</f>
        <v>34</v>
      </c>
      <c r="EZ33">
        <f>'Planned Savings - No NTG'!I38</f>
        <v>270</v>
      </c>
      <c r="FA33">
        <f>'Planned Savings - No NTG'!J38</f>
        <v>2700</v>
      </c>
      <c r="FB33">
        <f>'Planned Savings - No NTG'!L38</f>
        <v>0</v>
      </c>
      <c r="FC33">
        <f>'Planned Savings - No NTG'!N38</f>
        <v>0</v>
      </c>
      <c r="FD33">
        <f>'Planned Savings - No NTG'!O38</f>
        <v>0</v>
      </c>
      <c r="FE33">
        <f>'Planned Savings - No NTG'!P38</f>
        <v>0</v>
      </c>
      <c r="FF33">
        <f>'Planned Savings - No IE No NTG'!B38</f>
        <v>0</v>
      </c>
      <c r="FG33" t="str">
        <f>'Planned Savings - No IE No NTG'!C38</f>
        <v>Total:</v>
      </c>
      <c r="FH33">
        <f>'Planned Savings - No IE No NTG'!D38</f>
        <v>34</v>
      </c>
      <c r="FI33">
        <f>'Planned Savings - No IE No NTG'!E38</f>
        <v>250</v>
      </c>
      <c r="FJ33">
        <f>'Planned Savings - No IE No NTG'!F38</f>
        <v>2500</v>
      </c>
      <c r="FK33">
        <f>'Planned Savings - No IE No NTG'!H38</f>
        <v>0</v>
      </c>
      <c r="FL33">
        <f>'Planned Savings - No IE No NTG'!J38</f>
        <v>0</v>
      </c>
      <c r="FM33">
        <f>'Planned Savings - No IE No NTG'!K38</f>
        <v>0</v>
      </c>
      <c r="FN33">
        <f>'Planned Savings - No IE No NTG'!L38</f>
        <v>0</v>
      </c>
      <c r="FO33">
        <f>'Rec2'!D36</f>
        <v>0</v>
      </c>
      <c r="FP33" t="str">
        <f>'Rec2'!E36</f>
        <v>Total Portfolio:</v>
      </c>
      <c r="FQ33">
        <f>'Rec2'!F36</f>
        <v>0</v>
      </c>
      <c r="FR33">
        <f>'Rec2'!G36</f>
        <v>34</v>
      </c>
      <c r="FS33">
        <f>'Rec2'!H36</f>
        <v>-34</v>
      </c>
      <c r="FT33">
        <f>'Rec2'!I36</f>
        <v>-1</v>
      </c>
      <c r="FU33">
        <f>'Rec2'!J36</f>
        <v>0</v>
      </c>
      <c r="FV33">
        <f>'Rec2'!K36</f>
        <v>250</v>
      </c>
      <c r="FW33">
        <f>'Rec2'!L36</f>
        <v>-250</v>
      </c>
      <c r="FX33">
        <f>'Rec2'!M36</f>
        <v>-1</v>
      </c>
      <c r="FY33">
        <f>'Rec2'!N36</f>
        <v>0</v>
      </c>
      <c r="FZ33">
        <f>'Rec2'!O36</f>
        <v>2500</v>
      </c>
      <c r="GA33">
        <f>'Rec2'!P36</f>
        <v>-2500</v>
      </c>
      <c r="GB33">
        <f>'Rec2'!Q36</f>
        <v>-1</v>
      </c>
      <c r="GC33">
        <f>'Rec2'!R36</f>
        <v>240</v>
      </c>
      <c r="GD33">
        <f>'Rec2'!S36</f>
        <v>240</v>
      </c>
      <c r="GE33">
        <f>'Rec2'!T36</f>
        <v>0</v>
      </c>
      <c r="GF33">
        <f>'Rec2'!U36</f>
        <v>0</v>
      </c>
      <c r="GG33">
        <f>'Rec2'!V36</f>
        <v>0</v>
      </c>
      <c r="GI33">
        <f>'Planned NTG'!B36</f>
        <v>0</v>
      </c>
      <c r="GJ33">
        <f>'Planned NTG'!C36</f>
        <v>0</v>
      </c>
      <c r="GK33">
        <f>'Planned NTG'!D36</f>
        <v>0</v>
      </c>
      <c r="GL33">
        <f>'Planned NTG'!F36</f>
        <v>0</v>
      </c>
      <c r="GM33">
        <f>'Planned NTG'!H36</f>
        <v>0</v>
      </c>
      <c r="GN33">
        <f>'Planned NTG'!J36</f>
        <v>0</v>
      </c>
      <c r="GO33">
        <f>'Planned NTG'!K36</f>
        <v>0</v>
      </c>
      <c r="GQ33">
        <f>'Actual Expenses'!B35</f>
        <v>11</v>
      </c>
      <c r="GR33" t="str">
        <f>'Actual Expenses'!C35</f>
        <v>Empty</v>
      </c>
      <c r="GS33">
        <f>'Actual Expenses'!D35</f>
        <v>0</v>
      </c>
      <c r="GT33">
        <f>'Actual Expenses'!E35</f>
        <v>0</v>
      </c>
      <c r="GU33">
        <f>'Actual Expenses'!F35</f>
        <v>0</v>
      </c>
      <c r="GV33">
        <f>'Actual Expenses'!G35</f>
        <v>0</v>
      </c>
      <c r="GW33">
        <f>'Actual Expenses'!H35</f>
        <v>0</v>
      </c>
      <c r="GX33">
        <f>'Actual Expenses'!I35</f>
        <v>0</v>
      </c>
      <c r="GY33">
        <f>'Actual Expenses'!J35</f>
        <v>0</v>
      </c>
      <c r="GZ33">
        <f>'Actual Expenses'!K35</f>
        <v>0</v>
      </c>
      <c r="HA33">
        <f>'Actual Expenses'!L35</f>
        <v>0</v>
      </c>
      <c r="HB33">
        <f>'Actual Expenses'!M35</f>
        <v>0</v>
      </c>
      <c r="HC33">
        <f>'Actual Expenses'!N35</f>
        <v>0</v>
      </c>
      <c r="HD33">
        <f>'Actual Expenses'!O35</f>
        <v>0</v>
      </c>
      <c r="HE33">
        <f>'Actual Expenses'!P35</f>
        <v>0</v>
      </c>
      <c r="HF33">
        <f>'Actual Expenses'!Q35</f>
        <v>0</v>
      </c>
      <c r="HG33">
        <f>'Actual Expenses'!R35</f>
        <v>0</v>
      </c>
      <c r="HH33">
        <f>'Actual Expenses'!S35</f>
        <v>0</v>
      </c>
      <c r="HI33">
        <f>'Actual Expenses'!T35</f>
        <v>0</v>
      </c>
      <c r="HJ33">
        <f>'Actual Expenses'!U35</f>
        <v>0</v>
      </c>
      <c r="HK33">
        <f>'Actual Expenses'!V35</f>
        <v>0</v>
      </c>
      <c r="HL33">
        <f>'Actual Expenses'!W35</f>
        <v>0</v>
      </c>
      <c r="HM33">
        <f>'Actual Expenses'!X35</f>
        <v>0</v>
      </c>
      <c r="HN33">
        <f>'Rec3'!C34</f>
        <v>0</v>
      </c>
      <c r="HO33" t="str">
        <f>'Rec3'!D34</f>
        <v>Total Portfolio:</v>
      </c>
      <c r="HP33">
        <f ca="1">'Rec3'!E34</f>
        <v>528400</v>
      </c>
      <c r="HQ33">
        <f>'Rec3'!F34</f>
        <v>0</v>
      </c>
      <c r="HR33">
        <f ca="1">'Rec3'!G34</f>
        <v>528400</v>
      </c>
      <c r="HS33">
        <f>'Rec3'!H34</f>
        <v>0</v>
      </c>
      <c r="HT33">
        <f>'Claimed Savings'!B38</f>
        <v>0</v>
      </c>
      <c r="HU33" t="str">
        <f>'Claimed Savings'!C38</f>
        <v>Total:</v>
      </c>
      <c r="HV33">
        <f>'Claimed Savings'!D38</f>
        <v>0</v>
      </c>
      <c r="HW33">
        <f>'Claimed Savings'!E38</f>
        <v>0</v>
      </c>
      <c r="HX33">
        <f>'Claimed Savings'!F38</f>
        <v>0</v>
      </c>
      <c r="HY33">
        <f>'Claimed Savings'!H38</f>
        <v>20</v>
      </c>
      <c r="HZ33">
        <f>'Claimed Savings'!I38</f>
        <v>268</v>
      </c>
      <c r="IA33">
        <f>'Claimed Savings'!J38</f>
        <v>2680</v>
      </c>
      <c r="IB33">
        <f>'Claimed Savings'!L38</f>
        <v>0</v>
      </c>
      <c r="IC33">
        <f>'Claimed Savings'!N38</f>
        <v>18</v>
      </c>
      <c r="ID33">
        <f>'Claimed Savings'!O38</f>
        <v>241.20000000000002</v>
      </c>
      <c r="IE33">
        <f>'Claimed Savings'!P38</f>
        <v>2412</v>
      </c>
      <c r="IF33">
        <f>'Claimed Savings'!R38</f>
        <v>0</v>
      </c>
      <c r="IG33">
        <f>'Claimed Savings'!T38</f>
        <v>0</v>
      </c>
      <c r="IH33">
        <f>'Claimed Savings'!U38</f>
        <v>0</v>
      </c>
      <c r="II33">
        <f>'Claimed Savings'!V38</f>
        <v>0</v>
      </c>
      <c r="IJ33">
        <f>'Claimed Savings - No IE'!B38</f>
        <v>0</v>
      </c>
      <c r="IK33" t="str">
        <f>'Claimed Savings - No IE'!C38</f>
        <v>Total:</v>
      </c>
      <c r="IL33">
        <f>'Claimed Savings - No IE'!D38</f>
        <v>48</v>
      </c>
      <c r="IM33">
        <f>'Claimed Savings - No IE'!E38</f>
        <v>573</v>
      </c>
      <c r="IN33">
        <f>'Claimed Savings - No IE'!F38</f>
        <v>6246</v>
      </c>
      <c r="IO33">
        <f>'Claimed Savings - No IE'!H38</f>
        <v>0</v>
      </c>
      <c r="IP33">
        <f>'Claimed Savings - No IE'!J38</f>
        <v>39.4</v>
      </c>
      <c r="IQ33">
        <f>'Claimed Savings - No IE'!K38</f>
        <v>454.20000000000005</v>
      </c>
      <c r="IR33">
        <f>'Claimed Savings - No IE'!L38</f>
        <v>5131.4000000000005</v>
      </c>
      <c r="IS33">
        <f>'Claimed Savings - No IE'!N38</f>
        <v>0</v>
      </c>
      <c r="IT33">
        <f>'Claimed Savings - No IE'!P38</f>
        <v>0</v>
      </c>
      <c r="IU33">
        <f>'Claimed Savings - No IE'!Q38</f>
        <v>0</v>
      </c>
      <c r="IV33">
        <f>'Claimed Savings - No IE'!R38</f>
        <v>0</v>
      </c>
      <c r="IW33">
        <f>'Claimed Savings - No NTG'!B38</f>
        <v>0</v>
      </c>
      <c r="IX33" t="str">
        <f>'Claimed Savings - No NTG'!C38</f>
        <v>Total:</v>
      </c>
      <c r="IY33">
        <f>'Claimed Savings - No NTG'!D38</f>
        <v>0</v>
      </c>
      <c r="IZ33">
        <f>'Claimed Savings - No NTG'!E38</f>
        <v>0</v>
      </c>
      <c r="JA33">
        <f>'Claimed Savings - No NTG'!F38</f>
        <v>0</v>
      </c>
      <c r="JB33">
        <f>'Claimed Savings - No NTG'!H38</f>
        <v>20</v>
      </c>
      <c r="JC33">
        <f>'Claimed Savings - No NTG'!I38</f>
        <v>268</v>
      </c>
      <c r="JD33">
        <f>'Claimed Savings - No NTG'!J38</f>
        <v>2680</v>
      </c>
      <c r="JE33">
        <f>'Claimed Savings - No NTG'!L38</f>
        <v>0</v>
      </c>
      <c r="JF33">
        <f>'Claimed Savings - No NTG'!N38</f>
        <v>0</v>
      </c>
      <c r="JG33">
        <f>'Claimed Savings - No NTG'!O38</f>
        <v>0</v>
      </c>
      <c r="JH33">
        <f>'Claimed Savings - No NTG'!P38</f>
        <v>0</v>
      </c>
      <c r="JI33">
        <f>'Claimed Savings - No IE No NTG'!B38</f>
        <v>0</v>
      </c>
      <c r="JJ33" t="str">
        <f>'Claimed Savings - No IE No NTG'!C38</f>
        <v>Total:</v>
      </c>
      <c r="JK33">
        <f>'Claimed Savings - No IE No NTG'!D38</f>
        <v>251</v>
      </c>
      <c r="JL33">
        <f>'Claimed Savings - No IE No NTG'!E38</f>
        <v>258</v>
      </c>
      <c r="JM33">
        <f>'Claimed Savings - No IE No NTG'!F38</f>
        <v>2580</v>
      </c>
      <c r="JN33">
        <f>'Claimed Savings - No IE No NTG'!H38</f>
        <v>0</v>
      </c>
      <c r="JO33">
        <f>'Claimed Savings - No IE No NTG'!J38</f>
        <v>0</v>
      </c>
      <c r="JP33">
        <f>'Claimed Savings - No IE No NTG'!K38</f>
        <v>0</v>
      </c>
      <c r="JQ33">
        <f>'Claimed Savings - No IE No NTG'!L38</f>
        <v>0</v>
      </c>
      <c r="JS33">
        <f>'Claimed NTG'!C36</f>
        <v>0</v>
      </c>
      <c r="JT33">
        <f>'Claimed NTG'!D36</f>
        <v>0</v>
      </c>
      <c r="JU33">
        <f>'Claimed NTG'!E36</f>
        <v>0</v>
      </c>
      <c r="JV33">
        <f>'Claimed NTG'!G36</f>
        <v>0</v>
      </c>
      <c r="JW33">
        <f>'Claimed NTG'!I36</f>
        <v>0</v>
      </c>
      <c r="JX33">
        <f>'Claimed NTG'!K36</f>
        <v>0</v>
      </c>
      <c r="JY33">
        <f>'Claimed NTG'!L36</f>
        <v>0</v>
      </c>
      <c r="JZ33">
        <f>'Claimed NTG'!M36</f>
        <v>0</v>
      </c>
      <c r="KC33">
        <f>'Evaluated Savings'!B38</f>
        <v>0</v>
      </c>
      <c r="KD33" t="str">
        <f>'Evaluated Savings'!C38</f>
        <v>Total:</v>
      </c>
      <c r="KE33">
        <f>'Evaluated Savings'!D38</f>
        <v>0</v>
      </c>
      <c r="KF33">
        <f>'Evaluated Savings'!E38</f>
        <v>0</v>
      </c>
      <c r="KG33">
        <f>'Evaluated Savings'!F38</f>
        <v>0</v>
      </c>
      <c r="KH33">
        <f>'Evaluated Savings'!H38</f>
        <v>82.4</v>
      </c>
      <c r="KI33">
        <f>'Evaluated Savings'!I38</f>
        <v>340</v>
      </c>
      <c r="KJ33">
        <f>'Evaluated Savings'!J38</f>
        <v>3400</v>
      </c>
      <c r="KK33">
        <f>'Evaluated Savings'!L38</f>
        <v>0</v>
      </c>
      <c r="KL33">
        <f>'Evaluated Savings'!N38</f>
        <v>74.160000000000011</v>
      </c>
      <c r="KM33">
        <f>'Evaluated Savings'!O38</f>
        <v>306</v>
      </c>
      <c r="KN33">
        <f>'Evaluated Savings'!P38</f>
        <v>3060</v>
      </c>
      <c r="KO33">
        <f>'Evaluated Savings'!R38</f>
        <v>0</v>
      </c>
      <c r="KP33">
        <f>'Evaluated Savings'!T38</f>
        <v>0</v>
      </c>
      <c r="KQ33">
        <f>'Evaluated Savings'!U38</f>
        <v>0</v>
      </c>
      <c r="KR33">
        <f>'Evaluated Savings'!V38</f>
        <v>0</v>
      </c>
      <c r="KT33">
        <f>'Evaluated Savings - No IE'!B38</f>
        <v>0</v>
      </c>
      <c r="KU33" t="str">
        <f>'Evaluated Savings - No IE'!C38</f>
        <v>Total:</v>
      </c>
      <c r="KV33">
        <f>'Evaluated Savings - No IE'!D38</f>
        <v>82.4</v>
      </c>
      <c r="KW33">
        <f>'Evaluated Savings - No IE'!E38</f>
        <v>340</v>
      </c>
      <c r="KX33">
        <f>'Evaluated Savings - No IE'!F38</f>
        <v>3400</v>
      </c>
      <c r="KY33">
        <f>'Evaluated Savings - No IE'!H38</f>
        <v>0</v>
      </c>
      <c r="KZ33">
        <f>'Evaluated Savings - No IE'!J38</f>
        <v>74.160000000000011</v>
      </c>
      <c r="LA33">
        <f>'Evaluated Savings - No IE'!K38</f>
        <v>306</v>
      </c>
      <c r="LB33">
        <f>'Evaluated Savings - No IE'!L38</f>
        <v>3060</v>
      </c>
      <c r="LC33">
        <f>'Evaluated Savings - No IE'!N38</f>
        <v>0</v>
      </c>
      <c r="LD33">
        <f>'Evaluated Savings - No IE'!P38</f>
        <v>0</v>
      </c>
      <c r="LE33">
        <f>'Evaluated Savings - No IE'!Q38</f>
        <v>0</v>
      </c>
      <c r="LF33">
        <f>'Evaluated Savings - No IE'!R38</f>
        <v>0</v>
      </c>
      <c r="LH33">
        <f>'Evaluated Savings - No NTG'!B37</f>
        <v>0</v>
      </c>
      <c r="LI33" t="str">
        <f>'Evaluated Savings - No NTG'!C37</f>
        <v>Total:</v>
      </c>
      <c r="LJ33">
        <f>'Evaluated Savings - No NTG'!D37</f>
        <v>0</v>
      </c>
      <c r="LK33">
        <f>'Evaluated Savings - No NTG'!E37</f>
        <v>0</v>
      </c>
      <c r="LL33">
        <f>'Evaluated Savings - No NTG'!F37</f>
        <v>0</v>
      </c>
      <c r="LM33">
        <f>'Evaluated Savings - No NTG'!H37</f>
        <v>82.4</v>
      </c>
      <c r="LN33">
        <f>'Evaluated Savings - No NTG'!I37</f>
        <v>340</v>
      </c>
      <c r="LO33">
        <f>'Evaluated Savings - No NTG'!J37</f>
        <v>3400</v>
      </c>
      <c r="LP33">
        <f>'Evaluated Savings - No NTG'!L37</f>
        <v>0</v>
      </c>
      <c r="LQ33">
        <f>'Evaluated Savings - No NTG'!N37</f>
        <v>0</v>
      </c>
      <c r="LR33">
        <f>'Evaluated Savings - No NTG'!O37</f>
        <v>0</v>
      </c>
      <c r="LS33">
        <f>'Evaluated Savings - No NTG'!P37</f>
        <v>0</v>
      </c>
      <c r="LU33">
        <f>'Evaluated Savings No IE No NTG'!B38</f>
        <v>0</v>
      </c>
      <c r="LV33" t="str">
        <f>'Evaluated Savings No IE No NTG'!C38</f>
        <v>Total:</v>
      </c>
      <c r="LW33">
        <f>'Evaluated Savings No IE No NTG'!D38</f>
        <v>82.4</v>
      </c>
      <c r="LX33">
        <f>'Evaluated Savings No IE No NTG'!E38</f>
        <v>340</v>
      </c>
      <c r="LY33">
        <f>'Evaluated Savings No IE No NTG'!F38</f>
        <v>3400</v>
      </c>
      <c r="LZ33">
        <f>'Evaluated Savings No IE No NTG'!H38</f>
        <v>0</v>
      </c>
      <c r="MA33">
        <f>'Evaluated Savings No IE No NTG'!J38</f>
        <v>0</v>
      </c>
      <c r="MB33">
        <f>'Evaluated Savings No IE No NTG'!K38</f>
        <v>0</v>
      </c>
      <c r="MC33">
        <f>'Evaluated Savings No IE No NTG'!L38</f>
        <v>0</v>
      </c>
      <c r="MF33">
        <f>'Evaluated NTG'!B36</f>
        <v>0</v>
      </c>
      <c r="MG33">
        <f>'Evaluated NTG'!C36</f>
        <v>0</v>
      </c>
      <c r="MH33">
        <f>'Evaluated NTG'!E36</f>
        <v>0</v>
      </c>
      <c r="MI33">
        <f>'Evaluated NTG'!G36</f>
        <v>0</v>
      </c>
      <c r="MJ33">
        <f>'Evaluated NTG'!I36</f>
        <v>0</v>
      </c>
      <c r="MK33">
        <f>'Evaluated NTG'!K36</f>
        <v>0</v>
      </c>
      <c r="ML33">
        <f>'Evaluated NTG'!L36</f>
        <v>0</v>
      </c>
      <c r="MM33">
        <f>'Evaluated NTG'!M36</f>
        <v>0</v>
      </c>
      <c r="MP33">
        <f>'Program All'!B37</f>
        <v>0</v>
      </c>
      <c r="MQ33" t="str">
        <f>'Program All'!C37</f>
        <v>Total:</v>
      </c>
      <c r="MR33">
        <f>'Program All'!D37</f>
        <v>2000</v>
      </c>
      <c r="MS33">
        <f>'Program All'!E37</f>
        <v>3123</v>
      </c>
      <c r="MT33">
        <f>'Program All'!F37</f>
        <v>1123</v>
      </c>
      <c r="MU33">
        <f>'Program All'!G37</f>
        <v>1.5615000000000001</v>
      </c>
      <c r="MV33">
        <f>'Program All'!H37</f>
        <v>0</v>
      </c>
      <c r="MW33">
        <f>'Program All'!I37</f>
        <v>0</v>
      </c>
      <c r="MX33">
        <f>'Program All'!J37</f>
        <v>0</v>
      </c>
      <c r="MY33">
        <f>'Program All'!K37</f>
        <v>0</v>
      </c>
      <c r="MZ33" t="str">
        <f>'Program All'!L37</f>
        <v/>
      </c>
      <c r="NA33">
        <f>'Program All'!M37</f>
        <v>0</v>
      </c>
      <c r="NB33">
        <f>'Program All'!N37</f>
        <v>0</v>
      </c>
      <c r="NC33">
        <f>'Program All'!O37</f>
        <v>0</v>
      </c>
      <c r="ND33">
        <f>'Program All'!P37</f>
        <v>0</v>
      </c>
      <c r="NE33" t="str">
        <f>'Program All'!Q37</f>
        <v/>
      </c>
      <c r="NF33">
        <f>'Program All'!R37</f>
        <v>0</v>
      </c>
      <c r="NG33">
        <f>'Program All'!S37</f>
        <v>0</v>
      </c>
      <c r="NH33">
        <f>'Program All'!T37</f>
        <v>0</v>
      </c>
      <c r="NI33">
        <f>'Program All'!U37</f>
        <v>0</v>
      </c>
      <c r="NJ33" t="str">
        <f>'Program All'!V37</f>
        <v/>
      </c>
      <c r="NK33">
        <f>'Program All'!W37</f>
        <v>0</v>
      </c>
      <c r="NL33">
        <f>'Program TRC'!B37</f>
        <v>0</v>
      </c>
      <c r="NM33" t="str">
        <f>'Program TRC'!C37</f>
        <v>Total:</v>
      </c>
      <c r="NN33">
        <f>'Program TRC'!D37</f>
        <v>0</v>
      </c>
      <c r="NO33">
        <f>'Program TRC'!E37</f>
        <v>0</v>
      </c>
      <c r="NP33">
        <f>'Program TRC'!F37</f>
        <v>0</v>
      </c>
      <c r="NQ33" t="str">
        <f>'Program TRC'!G37</f>
        <v/>
      </c>
      <c r="NR33">
        <f>'Program TRC'!H37</f>
        <v>0</v>
      </c>
      <c r="NS33">
        <f>'Program PAC'!B37</f>
        <v>0</v>
      </c>
      <c r="NT33" t="str">
        <f>'Program PAC'!C37</f>
        <v>Total:</v>
      </c>
      <c r="NU33">
        <f>'Program PAC'!D37</f>
        <v>0</v>
      </c>
      <c r="NV33">
        <f>'Program PAC'!E37</f>
        <v>0</v>
      </c>
      <c r="NW33">
        <f>'Program PAC'!F37</f>
        <v>0</v>
      </c>
      <c r="NX33" t="str">
        <f>'Program PAC'!G37</f>
        <v/>
      </c>
      <c r="NY33">
        <f>'Program PAC'!H37</f>
        <v>0</v>
      </c>
      <c r="NZ33">
        <f>'Program SCT'!B37</f>
        <v>0</v>
      </c>
      <c r="OA33" t="str">
        <f>'Program SCT'!C37</f>
        <v>Total:</v>
      </c>
      <c r="OB33">
        <f>'Program SCT'!D37</f>
        <v>0</v>
      </c>
      <c r="OC33">
        <f>'Program SCT'!E37</f>
        <v>0</v>
      </c>
      <c r="OD33">
        <f>'Program SCT'!F37</f>
        <v>0</v>
      </c>
      <c r="OE33" t="str">
        <f>'Program SCT'!G37</f>
        <v/>
      </c>
      <c r="OF33">
        <f>'Program SCT'!H37</f>
        <v>0</v>
      </c>
      <c r="OG33">
        <f>'Program RIM'!B37</f>
        <v>0</v>
      </c>
      <c r="OH33" t="str">
        <f>'Program RIM'!C37</f>
        <v>Total:</v>
      </c>
      <c r="OI33">
        <f>'Program RIM'!D37</f>
        <v>0</v>
      </c>
      <c r="OJ33">
        <f>'Program RIM'!E37</f>
        <v>0</v>
      </c>
      <c r="OK33">
        <f>'Program RIM'!F37</f>
        <v>0</v>
      </c>
      <c r="OL33" t="str">
        <f>'Program RIM'!G37</f>
        <v/>
      </c>
      <c r="OM33">
        <f>'Program RIM'!H37</f>
        <v>0</v>
      </c>
      <c r="ON33">
        <f>'Program TRC PAC'!B37</f>
        <v>0</v>
      </c>
      <c r="OO33" t="str">
        <f>'Program TRC PAC'!C37</f>
        <v>Total:</v>
      </c>
      <c r="OP33">
        <f>'Program TRC PAC'!D37</f>
        <v>0</v>
      </c>
      <c r="OQ33">
        <f>'Program TRC PAC'!E37</f>
        <v>0</v>
      </c>
      <c r="OR33">
        <f>'Program TRC PAC'!F37</f>
        <v>0</v>
      </c>
      <c r="OS33" t="str">
        <f>'Program TRC PAC'!G37</f>
        <v/>
      </c>
      <c r="OT33">
        <f>'Program TRC PAC'!H37</f>
        <v>0</v>
      </c>
      <c r="OU33">
        <f>'Program TRC PAC'!I37</f>
        <v>0</v>
      </c>
      <c r="OV33">
        <f>'Program TRC PAC'!J37</f>
        <v>0</v>
      </c>
      <c r="OW33">
        <f>'Program TRC PAC'!K37</f>
        <v>0</v>
      </c>
      <c r="OX33" t="str">
        <f>'Program TRC PAC'!L37</f>
        <v/>
      </c>
      <c r="OY33">
        <f>'Program TRC PAC'!M37</f>
        <v>0</v>
      </c>
      <c r="OZ33">
        <f>'Program TRC SCT'!B37</f>
        <v>0</v>
      </c>
      <c r="PA33" t="str">
        <f>'Program TRC SCT'!C37</f>
        <v>Total:</v>
      </c>
      <c r="PB33">
        <f>'Program TRC SCT'!D37</f>
        <v>0</v>
      </c>
      <c r="PC33">
        <f>'Program TRC SCT'!E37</f>
        <v>0</v>
      </c>
      <c r="PD33">
        <f>'Program TRC SCT'!F37</f>
        <v>0</v>
      </c>
      <c r="PE33" t="str">
        <f>'Program TRC SCT'!G37</f>
        <v/>
      </c>
      <c r="PF33">
        <f>'Program TRC SCT'!H37</f>
        <v>0</v>
      </c>
      <c r="PG33">
        <f>'Program TRC SCT'!I37</f>
        <v>0</v>
      </c>
      <c r="PH33">
        <f>'Program TRC SCT'!J37</f>
        <v>0</v>
      </c>
      <c r="PI33">
        <f>'Program TRC SCT'!K37</f>
        <v>0</v>
      </c>
      <c r="PJ33" t="str">
        <f>'Program TRC SCT'!L37</f>
        <v/>
      </c>
      <c r="PK33">
        <f>'Program TRC SCT'!M37</f>
        <v>0</v>
      </c>
      <c r="PL33">
        <f>'Program TRC RIM'!B37</f>
        <v>0</v>
      </c>
      <c r="PM33" t="str">
        <f>'Program TRC RIM'!C37</f>
        <v>Total:</v>
      </c>
      <c r="PN33">
        <f>'Program TRC RIM'!D37</f>
        <v>0</v>
      </c>
      <c r="PO33">
        <f>'Program TRC RIM'!E37</f>
        <v>0</v>
      </c>
      <c r="PP33">
        <f>'Program TRC RIM'!F37</f>
        <v>0</v>
      </c>
      <c r="PQ33" t="str">
        <f>'Program TRC RIM'!G37</f>
        <v/>
      </c>
      <c r="PR33">
        <f>'Program TRC RIM'!H37</f>
        <v>0</v>
      </c>
      <c r="PS33">
        <f>'Program TRC RIM'!I37</f>
        <v>0</v>
      </c>
      <c r="PT33">
        <f>'Program TRC RIM'!J37</f>
        <v>0</v>
      </c>
      <c r="PU33">
        <f>'Program TRC RIM'!K37</f>
        <v>0</v>
      </c>
      <c r="PV33" t="str">
        <f>'Program TRC RIM'!L37</f>
        <v/>
      </c>
      <c r="PW33">
        <f>'Program TRC RIM'!M37</f>
        <v>0</v>
      </c>
      <c r="PX33">
        <f>'Program PAC SCT'!B37</f>
        <v>0</v>
      </c>
      <c r="PY33" t="str">
        <f>'Program PAC SCT'!C37</f>
        <v>Total:</v>
      </c>
      <c r="PZ33">
        <f>'Program PAC SCT'!D37</f>
        <v>0</v>
      </c>
      <c r="QA33">
        <f>'Program PAC SCT'!E37</f>
        <v>0</v>
      </c>
      <c r="QB33">
        <f>'Program PAC SCT'!F37</f>
        <v>0</v>
      </c>
      <c r="QC33" t="str">
        <f>'Program PAC SCT'!G37</f>
        <v/>
      </c>
      <c r="QD33">
        <f>'Program PAC SCT'!H37</f>
        <v>0</v>
      </c>
      <c r="QE33">
        <f>'Program PAC SCT'!I37</f>
        <v>0</v>
      </c>
      <c r="QF33">
        <f>'Program PAC SCT'!J37</f>
        <v>0</v>
      </c>
      <c r="QG33">
        <f>'Program PAC SCT'!K37</f>
        <v>0</v>
      </c>
      <c r="QH33" t="str">
        <f>'Program PAC SCT'!L37</f>
        <v/>
      </c>
      <c r="QI33">
        <f>'Program PAC SCT'!M37</f>
        <v>0</v>
      </c>
      <c r="QJ33">
        <f>'Program PAC RIM'!B37</f>
        <v>0</v>
      </c>
      <c r="QK33" t="str">
        <f>'Program PAC RIM'!C37</f>
        <v>Total:</v>
      </c>
      <c r="QL33">
        <f>'Program PAC RIM'!D37</f>
        <v>0</v>
      </c>
      <c r="QM33">
        <f>'Program PAC RIM'!E37</f>
        <v>0</v>
      </c>
      <c r="QN33">
        <f>'Program PAC RIM'!F37</f>
        <v>0</v>
      </c>
      <c r="QO33" t="str">
        <f>'Program PAC RIM'!G37</f>
        <v/>
      </c>
      <c r="QP33">
        <f>'Program PAC RIM'!H37</f>
        <v>0</v>
      </c>
      <c r="QQ33">
        <f>'Program PAC RIM'!I37</f>
        <v>0</v>
      </c>
      <c r="QR33">
        <f>'Program PAC RIM'!J37</f>
        <v>0</v>
      </c>
      <c r="QS33">
        <f>'Program PAC RIM'!K37</f>
        <v>0</v>
      </c>
      <c r="QT33" t="str">
        <f>'Program PAC RIM'!L37</f>
        <v/>
      </c>
      <c r="QU33">
        <f>'Program PAC RIM'!M37</f>
        <v>0</v>
      </c>
      <c r="QV33">
        <f>'Program SCT RIM'!B37</f>
        <v>0</v>
      </c>
      <c r="QW33" t="str">
        <f>'Program SCT RIM'!C37</f>
        <v>Total:</v>
      </c>
      <c r="QX33">
        <f>'Program SCT RIM'!D37</f>
        <v>0</v>
      </c>
      <c r="QY33">
        <f>'Program SCT RIM'!E37</f>
        <v>0</v>
      </c>
      <c r="QZ33">
        <f>'Program SCT RIM'!F37</f>
        <v>0</v>
      </c>
      <c r="RA33" t="str">
        <f>'Program SCT RIM'!G37</f>
        <v/>
      </c>
      <c r="RB33">
        <f>'Program SCT RIM'!H37</f>
        <v>0</v>
      </c>
      <c r="RC33">
        <f>'Program SCT RIM'!I37</f>
        <v>0</v>
      </c>
      <c r="RD33">
        <f>'Program SCT RIM'!J37</f>
        <v>0</v>
      </c>
      <c r="RE33">
        <f>'Program SCT RIM'!K37</f>
        <v>0</v>
      </c>
      <c r="RF33" t="str">
        <f>'Program SCT RIM'!L37</f>
        <v/>
      </c>
      <c r="RG33">
        <f>'Program SCT RIM'!M37</f>
        <v>0</v>
      </c>
      <c r="RH33">
        <f>'Program Other TRC'!B37</f>
        <v>0</v>
      </c>
      <c r="RI33" t="str">
        <f>'Program Other TRC'!C37</f>
        <v>Total:</v>
      </c>
      <c r="RJ33">
        <f>'Program Other TRC'!D37</f>
        <v>0</v>
      </c>
      <c r="RK33">
        <f>'Program Other TRC'!E37</f>
        <v>0</v>
      </c>
      <c r="RL33">
        <f>'Program Other TRC'!F37</f>
        <v>0</v>
      </c>
      <c r="RM33" t="str">
        <f>'Program Other TRC'!G37</f>
        <v/>
      </c>
      <c r="RN33">
        <f>'Program Other TRC'!H37</f>
        <v>0</v>
      </c>
      <c r="RO33">
        <f>'Program Other TRC'!I37</f>
        <v>0</v>
      </c>
      <c r="RP33">
        <f>'Program Other TRC'!J37</f>
        <v>0</v>
      </c>
      <c r="RQ33">
        <f>'Program Other TRC'!K37</f>
        <v>0</v>
      </c>
      <c r="RR33" t="str">
        <f>'Program Other TRC'!L37</f>
        <v/>
      </c>
      <c r="RS33">
        <f>'Program Other TRC'!M37</f>
        <v>0</v>
      </c>
      <c r="RT33">
        <f>'Program Other TRC'!N37</f>
        <v>0</v>
      </c>
      <c r="RU33">
        <f>'Program Other TRC'!O37</f>
        <v>0</v>
      </c>
      <c r="RV33">
        <f>'Program Other TRC'!P37</f>
        <v>0</v>
      </c>
      <c r="RW33" t="str">
        <f>'Program Other TRC'!Q37</f>
        <v/>
      </c>
      <c r="RX33">
        <f>'Program Other TRC'!R37</f>
        <v>0</v>
      </c>
      <c r="RY33">
        <f>'Program Other PAC'!B37</f>
        <v>0</v>
      </c>
      <c r="RZ33" t="str">
        <f>'Program Other PAC'!C37</f>
        <v>Total:</v>
      </c>
      <c r="SA33">
        <f>'Program Other PAC'!D37</f>
        <v>0</v>
      </c>
      <c r="SB33">
        <f>'Program Other PAC'!E37</f>
        <v>0</v>
      </c>
      <c r="SC33">
        <f>'Program Other PAC'!F37</f>
        <v>0</v>
      </c>
      <c r="SD33" t="str">
        <f>'Program Other PAC'!G37</f>
        <v/>
      </c>
      <c r="SE33">
        <f>'Program Other PAC'!H37</f>
        <v>0</v>
      </c>
      <c r="SF33">
        <f>'Program Other PAC'!I37</f>
        <v>0</v>
      </c>
      <c r="SG33">
        <f>'Program Other PAC'!J37</f>
        <v>0</v>
      </c>
      <c r="SH33">
        <f>'Program Other PAC'!K37</f>
        <v>0</v>
      </c>
      <c r="SI33" t="str">
        <f>'Program Other PAC'!L37</f>
        <v/>
      </c>
      <c r="SJ33">
        <f>'Program Other PAC'!M37</f>
        <v>0</v>
      </c>
      <c r="SK33">
        <f>'Program Other PAC'!N37</f>
        <v>0</v>
      </c>
      <c r="SL33">
        <f>'Program Other PAC'!O37</f>
        <v>0</v>
      </c>
      <c r="SM33">
        <f>'Program Other PAC'!P37</f>
        <v>0</v>
      </c>
      <c r="SN33" t="str">
        <f>'Program Other PAC'!Q37</f>
        <v/>
      </c>
      <c r="SO33">
        <f>'Program Other PAC'!R37</f>
        <v>0</v>
      </c>
      <c r="SP33">
        <f>'Program Other SCT'!B37</f>
        <v>0</v>
      </c>
      <c r="SQ33" t="str">
        <f>'Program Other SCT'!C37</f>
        <v>Total:</v>
      </c>
      <c r="SR33">
        <f>'Program Other SCT'!D37</f>
        <v>0</v>
      </c>
      <c r="SS33">
        <f>'Program Other SCT'!E37</f>
        <v>0</v>
      </c>
      <c r="ST33">
        <f>'Program Other SCT'!F37</f>
        <v>0</v>
      </c>
      <c r="SU33" t="str">
        <f>'Program Other SCT'!G37</f>
        <v/>
      </c>
      <c r="SV33">
        <f>'Program Other SCT'!H37</f>
        <v>0</v>
      </c>
      <c r="SW33">
        <f>'Program Other SCT'!I37</f>
        <v>0</v>
      </c>
      <c r="SX33">
        <f>'Program Other SCT'!J37</f>
        <v>0</v>
      </c>
      <c r="SY33">
        <f>'Program Other SCT'!K37</f>
        <v>0</v>
      </c>
      <c r="SZ33" t="str">
        <f>'Program Other SCT'!L37</f>
        <v/>
      </c>
      <c r="TA33">
        <f>'Program Other SCT'!M37</f>
        <v>0</v>
      </c>
      <c r="TB33">
        <f>'Program Other SCT'!N37</f>
        <v>0</v>
      </c>
      <c r="TC33">
        <f>'Program Other SCT'!O37</f>
        <v>0</v>
      </c>
      <c r="TD33">
        <f>'Program Other SCT'!P37</f>
        <v>0</v>
      </c>
      <c r="TE33" t="str">
        <f>'Program Other SCT'!Q37</f>
        <v/>
      </c>
      <c r="TF33">
        <f>'Program Other SCT'!R37</f>
        <v>0</v>
      </c>
      <c r="TG33">
        <f>'Program Other RIM'!B37</f>
        <v>0</v>
      </c>
      <c r="TH33" t="str">
        <f>'Program Other RIM'!C37</f>
        <v>Total:</v>
      </c>
      <c r="TI33">
        <f>'Program Other RIM'!D37</f>
        <v>0</v>
      </c>
      <c r="TJ33">
        <f>'Program Other RIM'!E37</f>
        <v>0</v>
      </c>
      <c r="TK33">
        <f>'Program Other RIM'!F37</f>
        <v>0</v>
      </c>
      <c r="TL33" t="str">
        <f>'Program Other RIM'!G37</f>
        <v/>
      </c>
      <c r="TM33">
        <f>'Program Other RIM'!H37</f>
        <v>0</v>
      </c>
      <c r="TN33">
        <f>'Program Other RIM'!I37</f>
        <v>0</v>
      </c>
      <c r="TO33">
        <f>'Program Other RIM'!J37</f>
        <v>0</v>
      </c>
      <c r="TP33">
        <f>'Program Other RIM'!K37</f>
        <v>0</v>
      </c>
      <c r="TQ33" t="str">
        <f>'Program Other RIM'!L37</f>
        <v/>
      </c>
      <c r="TR33">
        <f>'Program Other RIM'!M37</f>
        <v>0</v>
      </c>
      <c r="TS33">
        <f>'Program Other RIM'!N37</f>
        <v>0</v>
      </c>
      <c r="TT33">
        <f>'Program Other RIM'!O37</f>
        <v>0</v>
      </c>
      <c r="TU33">
        <f>'Program Other RIM'!P37</f>
        <v>0</v>
      </c>
      <c r="TV33" t="str">
        <f>'Program Other RIM'!Q37</f>
        <v/>
      </c>
      <c r="TW33">
        <f>'Program Other RIM'!R37</f>
        <v>0</v>
      </c>
    </row>
    <row r="34" spans="10:543">
      <c r="J34" s="1075"/>
      <c r="K34" s="1075"/>
      <c r="L34" s="1075"/>
      <c r="M34" s="1075"/>
      <c r="N34" s="1076"/>
      <c r="Q34" s="1051"/>
      <c r="BY34" s="1051"/>
      <c r="BZ34" s="1051"/>
      <c r="CA34" s="1051"/>
      <c r="CB34" s="1051"/>
      <c r="GQ34">
        <f>'Actual Expenses'!B36</f>
        <v>0</v>
      </c>
      <c r="GR34" t="str">
        <f>'Actual Expenses'!C36</f>
        <v>Program Administrator</v>
      </c>
      <c r="GS34">
        <f>'Actual Expenses'!D36</f>
        <v>0</v>
      </c>
      <c r="GT34">
        <f>'Actual Expenses'!E36</f>
        <v>0</v>
      </c>
      <c r="GU34">
        <f>'Actual Expenses'!F36</f>
        <v>0</v>
      </c>
      <c r="GV34">
        <f>'Actual Expenses'!G36</f>
        <v>0</v>
      </c>
      <c r="GW34">
        <f>'Actual Expenses'!H36</f>
        <v>0</v>
      </c>
      <c r="GX34">
        <f>'Actual Expenses'!I36</f>
        <v>0</v>
      </c>
      <c r="GY34">
        <f>'Actual Expenses'!J36</f>
        <v>0</v>
      </c>
      <c r="GZ34">
        <f>'Actual Expenses'!K36</f>
        <v>0</v>
      </c>
      <c r="HA34">
        <f>'Actual Expenses'!L36</f>
        <v>0</v>
      </c>
      <c r="HB34">
        <f>'Actual Expenses'!M36</f>
        <v>0</v>
      </c>
      <c r="HC34">
        <f>'Actual Expenses'!N36</f>
        <v>0</v>
      </c>
      <c r="HD34">
        <f>'Actual Expenses'!O36</f>
        <v>0</v>
      </c>
      <c r="HE34">
        <f>'Actual Expenses'!P36</f>
        <v>0</v>
      </c>
      <c r="HF34">
        <f>'Actual Expenses'!Q36</f>
        <v>0</v>
      </c>
      <c r="HG34">
        <f>'Actual Expenses'!R36</f>
        <v>0</v>
      </c>
      <c r="HH34">
        <f>'Actual Expenses'!S36</f>
        <v>0</v>
      </c>
      <c r="HI34">
        <f>'Actual Expenses'!T36</f>
        <v>0</v>
      </c>
      <c r="HJ34">
        <f>'Actual Expenses'!U36</f>
        <v>0</v>
      </c>
      <c r="HK34">
        <f>'Actual Expenses'!V36</f>
        <v>0</v>
      </c>
      <c r="HL34">
        <f>'Actual Expenses'!W36</f>
        <v>0</v>
      </c>
      <c r="HM34">
        <f>'Actual Expenses'!X36</f>
        <v>0</v>
      </c>
    </row>
    <row r="35" spans="10:543">
      <c r="J35" s="662"/>
      <c r="K35" s="662"/>
      <c r="L35" s="662"/>
      <c r="M35" s="662"/>
      <c r="Q35" s="1051"/>
      <c r="GQ35">
        <f>'Actual Expenses'!B37</f>
        <v>0</v>
      </c>
      <c r="GR35" t="str">
        <f>'Actual Expenses'!C37</f>
        <v>Implementer</v>
      </c>
      <c r="GS35">
        <f>'Actual Expenses'!D37</f>
        <v>0</v>
      </c>
      <c r="GT35">
        <f>'Actual Expenses'!E37</f>
        <v>0</v>
      </c>
      <c r="GU35">
        <f>'Actual Expenses'!F37</f>
        <v>0</v>
      </c>
      <c r="GV35">
        <f>'Actual Expenses'!G37</f>
        <v>0</v>
      </c>
      <c r="GW35">
        <f>'Actual Expenses'!H37</f>
        <v>0</v>
      </c>
      <c r="GX35">
        <f>'Actual Expenses'!I37</f>
        <v>0</v>
      </c>
      <c r="GY35">
        <f>'Actual Expenses'!J37</f>
        <v>0</v>
      </c>
      <c r="GZ35">
        <f>'Actual Expenses'!K37</f>
        <v>0</v>
      </c>
      <c r="HA35">
        <f>'Actual Expenses'!L37</f>
        <v>0</v>
      </c>
      <c r="HB35">
        <f>'Actual Expenses'!M37</f>
        <v>0</v>
      </c>
      <c r="HC35">
        <f>'Actual Expenses'!N37</f>
        <v>0</v>
      </c>
      <c r="HD35">
        <f>'Actual Expenses'!O37</f>
        <v>0</v>
      </c>
      <c r="HE35">
        <f>'Actual Expenses'!P37</f>
        <v>0</v>
      </c>
      <c r="HF35">
        <f>'Actual Expenses'!Q37</f>
        <v>0</v>
      </c>
      <c r="HG35">
        <f>'Actual Expenses'!R37</f>
        <v>0</v>
      </c>
      <c r="HH35">
        <f>'Actual Expenses'!S37</f>
        <v>0</v>
      </c>
      <c r="HI35">
        <f>'Actual Expenses'!T37</f>
        <v>0</v>
      </c>
      <c r="HJ35">
        <f>'Actual Expenses'!U37</f>
        <v>0</v>
      </c>
      <c r="HK35">
        <f>'Actual Expenses'!V37</f>
        <v>0</v>
      </c>
      <c r="HL35">
        <f>'Actual Expenses'!W37</f>
        <v>0</v>
      </c>
      <c r="HM35">
        <f>'Actual Expenses'!X37</f>
        <v>0</v>
      </c>
    </row>
    <row r="36" spans="10:543">
      <c r="Q36" s="1051"/>
      <c r="GQ36">
        <f>'Actual Expenses'!B38</f>
        <v>12</v>
      </c>
      <c r="GR36" t="str">
        <f>'Actual Expenses'!C38</f>
        <v>Empty</v>
      </c>
      <c r="GS36">
        <f>'Actual Expenses'!D38</f>
        <v>0</v>
      </c>
      <c r="GT36">
        <f>'Actual Expenses'!E38</f>
        <v>0</v>
      </c>
      <c r="GU36">
        <f>'Actual Expenses'!F38</f>
        <v>0</v>
      </c>
      <c r="GV36">
        <f>'Actual Expenses'!G38</f>
        <v>0</v>
      </c>
      <c r="GW36">
        <f>'Actual Expenses'!H38</f>
        <v>0</v>
      </c>
      <c r="GX36">
        <f>'Actual Expenses'!I38</f>
        <v>0</v>
      </c>
      <c r="GY36">
        <f>'Actual Expenses'!J38</f>
        <v>0</v>
      </c>
      <c r="GZ36">
        <f>'Actual Expenses'!K38</f>
        <v>0</v>
      </c>
      <c r="HA36">
        <f>'Actual Expenses'!L38</f>
        <v>0</v>
      </c>
      <c r="HB36">
        <f>'Actual Expenses'!M38</f>
        <v>0</v>
      </c>
      <c r="HC36">
        <f>'Actual Expenses'!N38</f>
        <v>0</v>
      </c>
      <c r="HD36">
        <f>'Actual Expenses'!O38</f>
        <v>0</v>
      </c>
      <c r="HE36">
        <f>'Actual Expenses'!P38</f>
        <v>0</v>
      </c>
      <c r="HF36">
        <f>'Actual Expenses'!Q38</f>
        <v>0</v>
      </c>
      <c r="HG36">
        <f>'Actual Expenses'!R38</f>
        <v>0</v>
      </c>
      <c r="HH36">
        <f>'Actual Expenses'!S38</f>
        <v>0</v>
      </c>
      <c r="HI36">
        <f>'Actual Expenses'!T38</f>
        <v>0</v>
      </c>
      <c r="HJ36">
        <f>'Actual Expenses'!U38</f>
        <v>0</v>
      </c>
      <c r="HK36">
        <f>'Actual Expenses'!V38</f>
        <v>0</v>
      </c>
      <c r="HL36">
        <f>'Actual Expenses'!W38</f>
        <v>0</v>
      </c>
      <c r="HM36">
        <f>'Actual Expenses'!X38</f>
        <v>0</v>
      </c>
    </row>
    <row r="37" spans="10:543">
      <c r="Q37" s="1051"/>
      <c r="GQ37">
        <f>'Actual Expenses'!B39</f>
        <v>0</v>
      </c>
      <c r="GR37" t="str">
        <f>'Actual Expenses'!C39</f>
        <v>Program Administrator</v>
      </c>
      <c r="GS37">
        <f>'Actual Expenses'!D39</f>
        <v>0</v>
      </c>
      <c r="GT37">
        <f>'Actual Expenses'!E39</f>
        <v>0</v>
      </c>
      <c r="GU37">
        <f>'Actual Expenses'!F39</f>
        <v>0</v>
      </c>
      <c r="GV37">
        <f>'Actual Expenses'!G39</f>
        <v>0</v>
      </c>
      <c r="GW37">
        <f>'Actual Expenses'!H39</f>
        <v>0</v>
      </c>
      <c r="GX37">
        <f>'Actual Expenses'!I39</f>
        <v>0</v>
      </c>
      <c r="GY37">
        <f>'Actual Expenses'!J39</f>
        <v>0</v>
      </c>
      <c r="GZ37">
        <f>'Actual Expenses'!K39</f>
        <v>0</v>
      </c>
      <c r="HA37">
        <f>'Actual Expenses'!L39</f>
        <v>0</v>
      </c>
      <c r="HB37">
        <f>'Actual Expenses'!M39</f>
        <v>0</v>
      </c>
      <c r="HC37">
        <f>'Actual Expenses'!N39</f>
        <v>0</v>
      </c>
      <c r="HD37">
        <f>'Actual Expenses'!O39</f>
        <v>0</v>
      </c>
      <c r="HE37">
        <f>'Actual Expenses'!P39</f>
        <v>0</v>
      </c>
      <c r="HF37">
        <f>'Actual Expenses'!Q39</f>
        <v>0</v>
      </c>
      <c r="HG37">
        <f>'Actual Expenses'!R39</f>
        <v>0</v>
      </c>
      <c r="HH37">
        <f>'Actual Expenses'!S39</f>
        <v>0</v>
      </c>
      <c r="HI37">
        <f>'Actual Expenses'!T39</f>
        <v>0</v>
      </c>
      <c r="HJ37">
        <f>'Actual Expenses'!U39</f>
        <v>0</v>
      </c>
      <c r="HK37">
        <f>'Actual Expenses'!V39</f>
        <v>0</v>
      </c>
      <c r="HL37">
        <f>'Actual Expenses'!W39</f>
        <v>0</v>
      </c>
      <c r="HM37">
        <f>'Actual Expenses'!X39</f>
        <v>0</v>
      </c>
    </row>
    <row r="38" spans="10:543">
      <c r="Q38" s="1051"/>
      <c r="GQ38">
        <f>'Actual Expenses'!B40</f>
        <v>0</v>
      </c>
      <c r="GR38" t="str">
        <f>'Actual Expenses'!C40</f>
        <v>Implementer</v>
      </c>
      <c r="GS38">
        <f>'Actual Expenses'!D40</f>
        <v>0</v>
      </c>
      <c r="GT38">
        <f>'Actual Expenses'!E40</f>
        <v>0</v>
      </c>
      <c r="GU38">
        <f>'Actual Expenses'!F40</f>
        <v>0</v>
      </c>
      <c r="GV38">
        <f>'Actual Expenses'!G40</f>
        <v>0</v>
      </c>
      <c r="GW38">
        <f>'Actual Expenses'!H40</f>
        <v>0</v>
      </c>
      <c r="GX38">
        <f>'Actual Expenses'!I40</f>
        <v>0</v>
      </c>
      <c r="GY38">
        <f>'Actual Expenses'!J40</f>
        <v>0</v>
      </c>
      <c r="GZ38">
        <f>'Actual Expenses'!K40</f>
        <v>0</v>
      </c>
      <c r="HA38">
        <f>'Actual Expenses'!L40</f>
        <v>0</v>
      </c>
      <c r="HB38">
        <f>'Actual Expenses'!M40</f>
        <v>0</v>
      </c>
      <c r="HC38">
        <f>'Actual Expenses'!N40</f>
        <v>0</v>
      </c>
      <c r="HD38">
        <f>'Actual Expenses'!O40</f>
        <v>0</v>
      </c>
      <c r="HE38">
        <f>'Actual Expenses'!P40</f>
        <v>0</v>
      </c>
      <c r="HF38">
        <f>'Actual Expenses'!Q40</f>
        <v>0</v>
      </c>
      <c r="HG38">
        <f>'Actual Expenses'!R40</f>
        <v>0</v>
      </c>
      <c r="HH38">
        <f>'Actual Expenses'!S40</f>
        <v>0</v>
      </c>
      <c r="HI38">
        <f>'Actual Expenses'!T40</f>
        <v>0</v>
      </c>
      <c r="HJ38">
        <f>'Actual Expenses'!U40</f>
        <v>0</v>
      </c>
      <c r="HK38">
        <f>'Actual Expenses'!V40</f>
        <v>0</v>
      </c>
      <c r="HL38">
        <f>'Actual Expenses'!W40</f>
        <v>0</v>
      </c>
      <c r="HM38">
        <f>'Actual Expenses'!X40</f>
        <v>0</v>
      </c>
    </row>
    <row r="39" spans="10:543">
      <c r="Q39" s="1051"/>
      <c r="GQ39">
        <f>'Actual Expenses'!B41</f>
        <v>13</v>
      </c>
      <c r="GR39" t="str">
        <f>'Actual Expenses'!C41</f>
        <v>Empty</v>
      </c>
      <c r="GS39">
        <f>'Actual Expenses'!D41</f>
        <v>0</v>
      </c>
      <c r="GT39">
        <f>'Actual Expenses'!E41</f>
        <v>0</v>
      </c>
      <c r="GU39">
        <f>'Actual Expenses'!F41</f>
        <v>0</v>
      </c>
      <c r="GV39">
        <f>'Actual Expenses'!G41</f>
        <v>0</v>
      </c>
      <c r="GW39">
        <f>'Actual Expenses'!H41</f>
        <v>0</v>
      </c>
      <c r="GX39">
        <f>'Actual Expenses'!I41</f>
        <v>0</v>
      </c>
      <c r="GY39">
        <f>'Actual Expenses'!J41</f>
        <v>0</v>
      </c>
      <c r="GZ39">
        <f>'Actual Expenses'!K41</f>
        <v>0</v>
      </c>
      <c r="HA39">
        <f>'Actual Expenses'!L41</f>
        <v>0</v>
      </c>
      <c r="HB39">
        <f>'Actual Expenses'!M41</f>
        <v>0</v>
      </c>
      <c r="HC39">
        <f>'Actual Expenses'!N41</f>
        <v>0</v>
      </c>
      <c r="HD39">
        <f>'Actual Expenses'!O41</f>
        <v>0</v>
      </c>
      <c r="HE39">
        <f>'Actual Expenses'!P41</f>
        <v>0</v>
      </c>
      <c r="HF39">
        <f>'Actual Expenses'!Q41</f>
        <v>0</v>
      </c>
      <c r="HG39">
        <f>'Actual Expenses'!R41</f>
        <v>0</v>
      </c>
      <c r="HH39">
        <f>'Actual Expenses'!S41</f>
        <v>0</v>
      </c>
      <c r="HI39">
        <f>'Actual Expenses'!T41</f>
        <v>0</v>
      </c>
      <c r="HJ39">
        <f>'Actual Expenses'!U41</f>
        <v>0</v>
      </c>
      <c r="HK39">
        <f>'Actual Expenses'!V41</f>
        <v>0</v>
      </c>
      <c r="HL39">
        <f>'Actual Expenses'!W41</f>
        <v>0</v>
      </c>
      <c r="HM39">
        <f>'Actual Expenses'!X41</f>
        <v>0</v>
      </c>
    </row>
    <row r="40" spans="10:543">
      <c r="Q40" s="1051"/>
      <c r="GQ40">
        <f>'Actual Expenses'!B42</f>
        <v>0</v>
      </c>
      <c r="GR40" t="str">
        <f>'Actual Expenses'!C42</f>
        <v>Program Administrator</v>
      </c>
      <c r="GS40">
        <f>'Actual Expenses'!D42</f>
        <v>0</v>
      </c>
      <c r="GT40">
        <f>'Actual Expenses'!E42</f>
        <v>0</v>
      </c>
      <c r="GU40">
        <f>'Actual Expenses'!F42</f>
        <v>0</v>
      </c>
      <c r="GV40">
        <f>'Actual Expenses'!G42</f>
        <v>0</v>
      </c>
      <c r="GW40">
        <f>'Actual Expenses'!H42</f>
        <v>0</v>
      </c>
      <c r="GX40">
        <f>'Actual Expenses'!I42</f>
        <v>0</v>
      </c>
      <c r="GY40">
        <f>'Actual Expenses'!J42</f>
        <v>0</v>
      </c>
      <c r="GZ40">
        <f>'Actual Expenses'!K42</f>
        <v>0</v>
      </c>
      <c r="HA40">
        <f>'Actual Expenses'!L42</f>
        <v>0</v>
      </c>
      <c r="HB40">
        <f>'Actual Expenses'!M42</f>
        <v>0</v>
      </c>
      <c r="HC40">
        <f>'Actual Expenses'!N42</f>
        <v>0</v>
      </c>
      <c r="HD40">
        <f>'Actual Expenses'!O42</f>
        <v>0</v>
      </c>
      <c r="HE40">
        <f>'Actual Expenses'!P42</f>
        <v>0</v>
      </c>
      <c r="HF40">
        <f>'Actual Expenses'!Q42</f>
        <v>0</v>
      </c>
      <c r="HG40">
        <f>'Actual Expenses'!R42</f>
        <v>0</v>
      </c>
      <c r="HH40">
        <f>'Actual Expenses'!S42</f>
        <v>0</v>
      </c>
      <c r="HI40">
        <f>'Actual Expenses'!T42</f>
        <v>0</v>
      </c>
      <c r="HJ40">
        <f>'Actual Expenses'!U42</f>
        <v>0</v>
      </c>
      <c r="HK40">
        <f>'Actual Expenses'!V42</f>
        <v>0</v>
      </c>
      <c r="HL40">
        <f>'Actual Expenses'!W42</f>
        <v>0</v>
      </c>
      <c r="HM40">
        <f>'Actual Expenses'!X42</f>
        <v>0</v>
      </c>
    </row>
    <row r="41" spans="10:543">
      <c r="Q41" s="1051"/>
      <c r="GQ41">
        <f>'Actual Expenses'!B43</f>
        <v>0</v>
      </c>
      <c r="GR41" t="str">
        <f>'Actual Expenses'!C43</f>
        <v>Implementer</v>
      </c>
      <c r="GS41">
        <f>'Actual Expenses'!D43</f>
        <v>0</v>
      </c>
      <c r="GT41">
        <f>'Actual Expenses'!E43</f>
        <v>0</v>
      </c>
      <c r="GU41">
        <f>'Actual Expenses'!F43</f>
        <v>0</v>
      </c>
      <c r="GV41">
        <f>'Actual Expenses'!G43</f>
        <v>0</v>
      </c>
      <c r="GW41">
        <f>'Actual Expenses'!H43</f>
        <v>0</v>
      </c>
      <c r="GX41">
        <f>'Actual Expenses'!I43</f>
        <v>0</v>
      </c>
      <c r="GY41">
        <f>'Actual Expenses'!J43</f>
        <v>0</v>
      </c>
      <c r="GZ41">
        <f>'Actual Expenses'!K43</f>
        <v>0</v>
      </c>
      <c r="HA41">
        <f>'Actual Expenses'!L43</f>
        <v>0</v>
      </c>
      <c r="HB41">
        <f>'Actual Expenses'!M43</f>
        <v>0</v>
      </c>
      <c r="HC41">
        <f>'Actual Expenses'!N43</f>
        <v>0</v>
      </c>
      <c r="HD41">
        <f>'Actual Expenses'!O43</f>
        <v>0</v>
      </c>
      <c r="HE41">
        <f>'Actual Expenses'!P43</f>
        <v>0</v>
      </c>
      <c r="HF41">
        <f>'Actual Expenses'!Q43</f>
        <v>0</v>
      </c>
      <c r="HG41">
        <f>'Actual Expenses'!R43</f>
        <v>0</v>
      </c>
      <c r="HH41">
        <f>'Actual Expenses'!S43</f>
        <v>0</v>
      </c>
      <c r="HI41">
        <f>'Actual Expenses'!T43</f>
        <v>0</v>
      </c>
      <c r="HJ41">
        <f>'Actual Expenses'!U43</f>
        <v>0</v>
      </c>
      <c r="HK41">
        <f>'Actual Expenses'!V43</f>
        <v>0</v>
      </c>
      <c r="HL41">
        <f>'Actual Expenses'!W43</f>
        <v>0</v>
      </c>
      <c r="HM41">
        <f>'Actual Expenses'!X43</f>
        <v>0</v>
      </c>
    </row>
    <row r="42" spans="10:543">
      <c r="Q42" s="1051"/>
      <c r="GQ42">
        <f>'Actual Expenses'!B44</f>
        <v>14</v>
      </c>
      <c r="GR42" t="str">
        <f>'Actual Expenses'!C44</f>
        <v>Empty</v>
      </c>
      <c r="GS42">
        <f>'Actual Expenses'!D44</f>
        <v>0</v>
      </c>
      <c r="GT42">
        <f>'Actual Expenses'!E44</f>
        <v>0</v>
      </c>
      <c r="GU42">
        <f>'Actual Expenses'!F44</f>
        <v>0</v>
      </c>
      <c r="GV42">
        <f>'Actual Expenses'!G44</f>
        <v>0</v>
      </c>
      <c r="GW42">
        <f>'Actual Expenses'!H44</f>
        <v>0</v>
      </c>
      <c r="GX42">
        <f>'Actual Expenses'!I44</f>
        <v>0</v>
      </c>
      <c r="GY42">
        <f>'Actual Expenses'!J44</f>
        <v>0</v>
      </c>
      <c r="GZ42">
        <f>'Actual Expenses'!K44</f>
        <v>0</v>
      </c>
      <c r="HA42">
        <f>'Actual Expenses'!L44</f>
        <v>0</v>
      </c>
      <c r="HB42">
        <f>'Actual Expenses'!M44</f>
        <v>0</v>
      </c>
      <c r="HC42">
        <f>'Actual Expenses'!N44</f>
        <v>0</v>
      </c>
      <c r="HD42">
        <f>'Actual Expenses'!O44</f>
        <v>0</v>
      </c>
      <c r="HE42">
        <f>'Actual Expenses'!P44</f>
        <v>0</v>
      </c>
      <c r="HF42">
        <f>'Actual Expenses'!Q44</f>
        <v>0</v>
      </c>
      <c r="HG42">
        <f>'Actual Expenses'!R44</f>
        <v>0</v>
      </c>
      <c r="HH42">
        <f>'Actual Expenses'!S44</f>
        <v>0</v>
      </c>
      <c r="HI42">
        <f>'Actual Expenses'!T44</f>
        <v>0</v>
      </c>
      <c r="HJ42">
        <f>'Actual Expenses'!U44</f>
        <v>0</v>
      </c>
      <c r="HK42">
        <f>'Actual Expenses'!V44</f>
        <v>0</v>
      </c>
      <c r="HL42">
        <f>'Actual Expenses'!W44</f>
        <v>0</v>
      </c>
      <c r="HM42">
        <f>'Actual Expenses'!X44</f>
        <v>0</v>
      </c>
    </row>
    <row r="43" spans="10:543">
      <c r="Q43" s="1051"/>
      <c r="GQ43">
        <f>'Actual Expenses'!B45</f>
        <v>0</v>
      </c>
      <c r="GR43" t="str">
        <f>'Actual Expenses'!C45</f>
        <v>Program Administrator</v>
      </c>
      <c r="GS43">
        <f>'Actual Expenses'!D45</f>
        <v>0</v>
      </c>
      <c r="GT43">
        <f>'Actual Expenses'!E45</f>
        <v>0</v>
      </c>
      <c r="GU43">
        <f>'Actual Expenses'!F45</f>
        <v>0</v>
      </c>
      <c r="GV43">
        <f>'Actual Expenses'!G45</f>
        <v>0</v>
      </c>
      <c r="GW43">
        <f>'Actual Expenses'!H45</f>
        <v>0</v>
      </c>
      <c r="GX43">
        <f>'Actual Expenses'!I45</f>
        <v>0</v>
      </c>
      <c r="GY43">
        <f>'Actual Expenses'!J45</f>
        <v>0</v>
      </c>
      <c r="GZ43">
        <f>'Actual Expenses'!K45</f>
        <v>0</v>
      </c>
      <c r="HA43">
        <f>'Actual Expenses'!L45</f>
        <v>0</v>
      </c>
      <c r="HB43">
        <f>'Actual Expenses'!M45</f>
        <v>0</v>
      </c>
      <c r="HC43">
        <f>'Actual Expenses'!N45</f>
        <v>0</v>
      </c>
      <c r="HD43">
        <f>'Actual Expenses'!O45</f>
        <v>0</v>
      </c>
      <c r="HE43">
        <f>'Actual Expenses'!P45</f>
        <v>0</v>
      </c>
      <c r="HF43">
        <f>'Actual Expenses'!Q45</f>
        <v>0</v>
      </c>
      <c r="HG43">
        <f>'Actual Expenses'!R45</f>
        <v>0</v>
      </c>
      <c r="HH43">
        <f>'Actual Expenses'!S45</f>
        <v>0</v>
      </c>
      <c r="HI43">
        <f>'Actual Expenses'!T45</f>
        <v>0</v>
      </c>
      <c r="HJ43">
        <f>'Actual Expenses'!U45</f>
        <v>0</v>
      </c>
      <c r="HK43">
        <f>'Actual Expenses'!V45</f>
        <v>0</v>
      </c>
      <c r="HL43">
        <f>'Actual Expenses'!W45</f>
        <v>0</v>
      </c>
      <c r="HM43">
        <f>'Actual Expenses'!X45</f>
        <v>0</v>
      </c>
    </row>
    <row r="44" spans="10:543">
      <c r="Q44" s="1051"/>
      <c r="GQ44">
        <f>'Actual Expenses'!B46</f>
        <v>0</v>
      </c>
      <c r="GR44" t="str">
        <f>'Actual Expenses'!C46</f>
        <v>Implementer</v>
      </c>
      <c r="GS44">
        <f>'Actual Expenses'!D46</f>
        <v>0</v>
      </c>
      <c r="GT44">
        <f>'Actual Expenses'!E46</f>
        <v>0</v>
      </c>
      <c r="GU44">
        <f>'Actual Expenses'!F46</f>
        <v>0</v>
      </c>
      <c r="GV44">
        <f>'Actual Expenses'!G46</f>
        <v>0</v>
      </c>
      <c r="GW44">
        <f>'Actual Expenses'!H46</f>
        <v>0</v>
      </c>
      <c r="GX44">
        <f>'Actual Expenses'!I46</f>
        <v>0</v>
      </c>
      <c r="GY44">
        <f>'Actual Expenses'!J46</f>
        <v>0</v>
      </c>
      <c r="GZ44">
        <f>'Actual Expenses'!K46</f>
        <v>0</v>
      </c>
      <c r="HA44">
        <f>'Actual Expenses'!L46</f>
        <v>0</v>
      </c>
      <c r="HB44">
        <f>'Actual Expenses'!M46</f>
        <v>0</v>
      </c>
      <c r="HC44">
        <f>'Actual Expenses'!N46</f>
        <v>0</v>
      </c>
      <c r="HD44">
        <f>'Actual Expenses'!O46</f>
        <v>0</v>
      </c>
      <c r="HE44">
        <f>'Actual Expenses'!P46</f>
        <v>0</v>
      </c>
      <c r="HF44">
        <f>'Actual Expenses'!Q46</f>
        <v>0</v>
      </c>
      <c r="HG44">
        <f>'Actual Expenses'!R46</f>
        <v>0</v>
      </c>
      <c r="HH44">
        <f>'Actual Expenses'!S46</f>
        <v>0</v>
      </c>
      <c r="HI44">
        <f>'Actual Expenses'!T46</f>
        <v>0</v>
      </c>
      <c r="HJ44">
        <f>'Actual Expenses'!U46</f>
        <v>0</v>
      </c>
      <c r="HK44">
        <f>'Actual Expenses'!V46</f>
        <v>0</v>
      </c>
      <c r="HL44">
        <f>'Actual Expenses'!W46</f>
        <v>0</v>
      </c>
      <c r="HM44">
        <f>'Actual Expenses'!X46</f>
        <v>0</v>
      </c>
    </row>
    <row r="45" spans="10:543">
      <c r="Q45" s="1051"/>
      <c r="GQ45">
        <f>'Actual Expenses'!B47</f>
        <v>15</v>
      </c>
      <c r="GR45" t="str">
        <f>'Actual Expenses'!C47</f>
        <v>Empty</v>
      </c>
      <c r="GS45">
        <f>'Actual Expenses'!D47</f>
        <v>0</v>
      </c>
      <c r="GT45">
        <f>'Actual Expenses'!E47</f>
        <v>0</v>
      </c>
      <c r="GU45">
        <f>'Actual Expenses'!F47</f>
        <v>0</v>
      </c>
      <c r="GV45">
        <f>'Actual Expenses'!G47</f>
        <v>0</v>
      </c>
      <c r="GW45">
        <f>'Actual Expenses'!H47</f>
        <v>0</v>
      </c>
      <c r="GX45">
        <f>'Actual Expenses'!I47</f>
        <v>0</v>
      </c>
      <c r="GY45">
        <f>'Actual Expenses'!J47</f>
        <v>0</v>
      </c>
      <c r="GZ45">
        <f>'Actual Expenses'!K47</f>
        <v>0</v>
      </c>
      <c r="HA45">
        <f>'Actual Expenses'!L47</f>
        <v>0</v>
      </c>
      <c r="HB45">
        <f>'Actual Expenses'!M47</f>
        <v>0</v>
      </c>
      <c r="HC45">
        <f>'Actual Expenses'!N47</f>
        <v>0</v>
      </c>
      <c r="HD45">
        <f>'Actual Expenses'!O47</f>
        <v>0</v>
      </c>
      <c r="HE45">
        <f>'Actual Expenses'!P47</f>
        <v>0</v>
      </c>
      <c r="HF45">
        <f>'Actual Expenses'!Q47</f>
        <v>0</v>
      </c>
      <c r="HG45">
        <f>'Actual Expenses'!R47</f>
        <v>0</v>
      </c>
      <c r="HH45">
        <f>'Actual Expenses'!S47</f>
        <v>0</v>
      </c>
      <c r="HI45">
        <f>'Actual Expenses'!T47</f>
        <v>0</v>
      </c>
      <c r="HJ45">
        <f>'Actual Expenses'!U47</f>
        <v>0</v>
      </c>
      <c r="HK45">
        <f>'Actual Expenses'!V47</f>
        <v>0</v>
      </c>
      <c r="HL45">
        <f>'Actual Expenses'!W47</f>
        <v>0</v>
      </c>
      <c r="HM45">
        <f>'Actual Expenses'!X47</f>
        <v>0</v>
      </c>
    </row>
    <row r="46" spans="10:543">
      <c r="Q46" s="1051"/>
      <c r="GQ46">
        <f>'Actual Expenses'!B48</f>
        <v>0</v>
      </c>
      <c r="GR46" t="str">
        <f>'Actual Expenses'!C48</f>
        <v>Program Administrator</v>
      </c>
      <c r="GS46">
        <f>'Actual Expenses'!D48</f>
        <v>0</v>
      </c>
      <c r="GT46">
        <f>'Actual Expenses'!E48</f>
        <v>0</v>
      </c>
      <c r="GU46">
        <f>'Actual Expenses'!F48</f>
        <v>0</v>
      </c>
      <c r="GV46">
        <f>'Actual Expenses'!G48</f>
        <v>0</v>
      </c>
      <c r="GW46">
        <f>'Actual Expenses'!H48</f>
        <v>0</v>
      </c>
      <c r="GX46">
        <f>'Actual Expenses'!I48</f>
        <v>0</v>
      </c>
      <c r="GY46">
        <f>'Actual Expenses'!J48</f>
        <v>0</v>
      </c>
      <c r="GZ46">
        <f>'Actual Expenses'!K48</f>
        <v>0</v>
      </c>
      <c r="HA46">
        <f>'Actual Expenses'!L48</f>
        <v>0</v>
      </c>
      <c r="HB46">
        <f>'Actual Expenses'!M48</f>
        <v>0</v>
      </c>
      <c r="HC46">
        <f>'Actual Expenses'!N48</f>
        <v>0</v>
      </c>
      <c r="HD46">
        <f>'Actual Expenses'!O48</f>
        <v>0</v>
      </c>
      <c r="HE46">
        <f>'Actual Expenses'!P48</f>
        <v>0</v>
      </c>
      <c r="HF46">
        <f>'Actual Expenses'!Q48</f>
        <v>0</v>
      </c>
      <c r="HG46">
        <f>'Actual Expenses'!R48</f>
        <v>0</v>
      </c>
      <c r="HH46">
        <f>'Actual Expenses'!S48</f>
        <v>0</v>
      </c>
      <c r="HI46">
        <f>'Actual Expenses'!T48</f>
        <v>0</v>
      </c>
      <c r="HJ46">
        <f>'Actual Expenses'!U48</f>
        <v>0</v>
      </c>
      <c r="HK46">
        <f>'Actual Expenses'!V48</f>
        <v>0</v>
      </c>
      <c r="HL46">
        <f>'Actual Expenses'!W48</f>
        <v>0</v>
      </c>
      <c r="HM46">
        <f>'Actual Expenses'!X48</f>
        <v>0</v>
      </c>
    </row>
    <row r="47" spans="10:543">
      <c r="GQ47">
        <f>'Actual Expenses'!B49</f>
        <v>0</v>
      </c>
      <c r="GR47" t="str">
        <f>'Actual Expenses'!C49</f>
        <v>Implementer</v>
      </c>
      <c r="GS47">
        <f>'Actual Expenses'!D49</f>
        <v>0</v>
      </c>
      <c r="GT47">
        <f>'Actual Expenses'!E49</f>
        <v>0</v>
      </c>
      <c r="GU47">
        <f>'Actual Expenses'!F49</f>
        <v>0</v>
      </c>
      <c r="GV47">
        <f>'Actual Expenses'!G49</f>
        <v>0</v>
      </c>
      <c r="GW47">
        <f>'Actual Expenses'!H49</f>
        <v>0</v>
      </c>
      <c r="GX47">
        <f>'Actual Expenses'!I49</f>
        <v>0</v>
      </c>
      <c r="GY47">
        <f>'Actual Expenses'!J49</f>
        <v>0</v>
      </c>
      <c r="GZ47">
        <f>'Actual Expenses'!K49</f>
        <v>0</v>
      </c>
      <c r="HA47">
        <f>'Actual Expenses'!L49</f>
        <v>0</v>
      </c>
      <c r="HB47">
        <f>'Actual Expenses'!M49</f>
        <v>0</v>
      </c>
      <c r="HC47">
        <f>'Actual Expenses'!N49</f>
        <v>0</v>
      </c>
      <c r="HD47">
        <f>'Actual Expenses'!O49</f>
        <v>0</v>
      </c>
      <c r="HE47">
        <f>'Actual Expenses'!P49</f>
        <v>0</v>
      </c>
      <c r="HF47">
        <f>'Actual Expenses'!Q49</f>
        <v>0</v>
      </c>
      <c r="HG47">
        <f>'Actual Expenses'!R49</f>
        <v>0</v>
      </c>
      <c r="HH47">
        <f>'Actual Expenses'!S49</f>
        <v>0</v>
      </c>
      <c r="HI47">
        <f>'Actual Expenses'!T49</f>
        <v>0</v>
      </c>
      <c r="HJ47">
        <f>'Actual Expenses'!U49</f>
        <v>0</v>
      </c>
      <c r="HK47">
        <f>'Actual Expenses'!V49</f>
        <v>0</v>
      </c>
      <c r="HL47">
        <f>'Actual Expenses'!W49</f>
        <v>0</v>
      </c>
      <c r="HM47">
        <f>'Actual Expenses'!X49</f>
        <v>0</v>
      </c>
    </row>
    <row r="48" spans="10:543">
      <c r="GQ48">
        <f>'Actual Expenses'!B50</f>
        <v>16</v>
      </c>
      <c r="GR48" t="str">
        <f>'Actual Expenses'!C50</f>
        <v>Empty</v>
      </c>
      <c r="GS48">
        <f>'Actual Expenses'!D50</f>
        <v>0</v>
      </c>
      <c r="GT48">
        <f>'Actual Expenses'!E50</f>
        <v>0</v>
      </c>
      <c r="GU48">
        <f>'Actual Expenses'!F50</f>
        <v>0</v>
      </c>
      <c r="GV48">
        <f>'Actual Expenses'!G50</f>
        <v>0</v>
      </c>
      <c r="GW48">
        <f>'Actual Expenses'!H50</f>
        <v>0</v>
      </c>
      <c r="GX48">
        <f>'Actual Expenses'!I50</f>
        <v>0</v>
      </c>
      <c r="GY48">
        <f>'Actual Expenses'!J50</f>
        <v>0</v>
      </c>
      <c r="GZ48">
        <f>'Actual Expenses'!K50</f>
        <v>0</v>
      </c>
      <c r="HA48">
        <f>'Actual Expenses'!L50</f>
        <v>0</v>
      </c>
      <c r="HB48">
        <f>'Actual Expenses'!M50</f>
        <v>0</v>
      </c>
      <c r="HC48">
        <f>'Actual Expenses'!N50</f>
        <v>0</v>
      </c>
      <c r="HD48">
        <f>'Actual Expenses'!O50</f>
        <v>0</v>
      </c>
      <c r="HE48">
        <f>'Actual Expenses'!P50</f>
        <v>0</v>
      </c>
      <c r="HF48">
        <f>'Actual Expenses'!Q50</f>
        <v>0</v>
      </c>
      <c r="HG48">
        <f>'Actual Expenses'!R50</f>
        <v>0</v>
      </c>
      <c r="HH48">
        <f>'Actual Expenses'!S50</f>
        <v>0</v>
      </c>
      <c r="HI48">
        <f>'Actual Expenses'!T50</f>
        <v>0</v>
      </c>
      <c r="HJ48">
        <f>'Actual Expenses'!U50</f>
        <v>0</v>
      </c>
      <c r="HK48">
        <f>'Actual Expenses'!V50</f>
        <v>0</v>
      </c>
      <c r="HL48">
        <f>'Actual Expenses'!W50</f>
        <v>0</v>
      </c>
      <c r="HM48">
        <f>'Actual Expenses'!X50</f>
        <v>0</v>
      </c>
    </row>
    <row r="49" spans="199:221">
      <c r="GQ49">
        <f>'Actual Expenses'!B51</f>
        <v>0</v>
      </c>
      <c r="GR49" t="str">
        <f>'Actual Expenses'!C51</f>
        <v>Program Administrator</v>
      </c>
      <c r="GS49">
        <f>'Actual Expenses'!D51</f>
        <v>0</v>
      </c>
      <c r="GT49">
        <f>'Actual Expenses'!E51</f>
        <v>0</v>
      </c>
      <c r="GU49">
        <f>'Actual Expenses'!F51</f>
        <v>0</v>
      </c>
      <c r="GV49">
        <f>'Actual Expenses'!G51</f>
        <v>0</v>
      </c>
      <c r="GW49">
        <f>'Actual Expenses'!H51</f>
        <v>0</v>
      </c>
      <c r="GX49">
        <f>'Actual Expenses'!I51</f>
        <v>0</v>
      </c>
      <c r="GY49">
        <f>'Actual Expenses'!J51</f>
        <v>0</v>
      </c>
      <c r="GZ49">
        <f>'Actual Expenses'!K51</f>
        <v>0</v>
      </c>
      <c r="HA49">
        <f>'Actual Expenses'!L51</f>
        <v>0</v>
      </c>
      <c r="HB49">
        <f>'Actual Expenses'!M51</f>
        <v>0</v>
      </c>
      <c r="HC49">
        <f>'Actual Expenses'!N51</f>
        <v>0</v>
      </c>
      <c r="HD49">
        <f>'Actual Expenses'!O51</f>
        <v>0</v>
      </c>
      <c r="HE49">
        <f>'Actual Expenses'!P51</f>
        <v>0</v>
      </c>
      <c r="HF49">
        <f>'Actual Expenses'!Q51</f>
        <v>0</v>
      </c>
      <c r="HG49">
        <f>'Actual Expenses'!R51</f>
        <v>0</v>
      </c>
      <c r="HH49">
        <f>'Actual Expenses'!S51</f>
        <v>0</v>
      </c>
      <c r="HI49">
        <f>'Actual Expenses'!T51</f>
        <v>0</v>
      </c>
      <c r="HJ49">
        <f>'Actual Expenses'!U51</f>
        <v>0</v>
      </c>
      <c r="HK49">
        <f>'Actual Expenses'!V51</f>
        <v>0</v>
      </c>
      <c r="HL49">
        <f>'Actual Expenses'!W51</f>
        <v>0</v>
      </c>
      <c r="HM49">
        <f>'Actual Expenses'!X51</f>
        <v>0</v>
      </c>
    </row>
    <row r="50" spans="199:221">
      <c r="GQ50">
        <f>'Actual Expenses'!B52</f>
        <v>0</v>
      </c>
      <c r="GR50" t="str">
        <f>'Actual Expenses'!C52</f>
        <v>Implementer</v>
      </c>
      <c r="GS50">
        <f>'Actual Expenses'!D52</f>
        <v>0</v>
      </c>
      <c r="GT50">
        <f>'Actual Expenses'!E52</f>
        <v>0</v>
      </c>
      <c r="GU50">
        <f>'Actual Expenses'!F52</f>
        <v>0</v>
      </c>
      <c r="GV50">
        <f>'Actual Expenses'!G52</f>
        <v>0</v>
      </c>
      <c r="GW50">
        <f>'Actual Expenses'!H52</f>
        <v>0</v>
      </c>
      <c r="GX50">
        <f>'Actual Expenses'!I52</f>
        <v>0</v>
      </c>
      <c r="GY50">
        <f>'Actual Expenses'!J52</f>
        <v>0</v>
      </c>
      <c r="GZ50">
        <f>'Actual Expenses'!K52</f>
        <v>0</v>
      </c>
      <c r="HA50">
        <f>'Actual Expenses'!L52</f>
        <v>0</v>
      </c>
      <c r="HB50">
        <f>'Actual Expenses'!M52</f>
        <v>0</v>
      </c>
      <c r="HC50">
        <f>'Actual Expenses'!N52</f>
        <v>0</v>
      </c>
      <c r="HD50">
        <f>'Actual Expenses'!O52</f>
        <v>0</v>
      </c>
      <c r="HE50">
        <f>'Actual Expenses'!P52</f>
        <v>0</v>
      </c>
      <c r="HF50">
        <f>'Actual Expenses'!Q52</f>
        <v>0</v>
      </c>
      <c r="HG50">
        <f>'Actual Expenses'!R52</f>
        <v>0</v>
      </c>
      <c r="HH50">
        <f>'Actual Expenses'!S52</f>
        <v>0</v>
      </c>
      <c r="HI50">
        <f>'Actual Expenses'!T52</f>
        <v>0</v>
      </c>
      <c r="HJ50">
        <f>'Actual Expenses'!U52</f>
        <v>0</v>
      </c>
      <c r="HK50">
        <f>'Actual Expenses'!V52</f>
        <v>0</v>
      </c>
      <c r="HL50">
        <f>'Actual Expenses'!W52</f>
        <v>0</v>
      </c>
      <c r="HM50">
        <f>'Actual Expenses'!X52</f>
        <v>0</v>
      </c>
    </row>
    <row r="51" spans="199:221">
      <c r="GQ51">
        <f>'Actual Expenses'!B53</f>
        <v>17</v>
      </c>
      <c r="GR51" t="str">
        <f>'Actual Expenses'!C53</f>
        <v>Empty</v>
      </c>
      <c r="GS51">
        <f>'Actual Expenses'!D53</f>
        <v>0</v>
      </c>
      <c r="GT51">
        <f>'Actual Expenses'!E53</f>
        <v>0</v>
      </c>
      <c r="GU51">
        <f>'Actual Expenses'!F53</f>
        <v>0</v>
      </c>
      <c r="GV51">
        <f>'Actual Expenses'!G53</f>
        <v>0</v>
      </c>
      <c r="GW51">
        <f>'Actual Expenses'!H53</f>
        <v>0</v>
      </c>
      <c r="GX51">
        <f>'Actual Expenses'!I53</f>
        <v>0</v>
      </c>
      <c r="GY51">
        <f>'Actual Expenses'!J53</f>
        <v>0</v>
      </c>
      <c r="GZ51">
        <f>'Actual Expenses'!K53</f>
        <v>0</v>
      </c>
      <c r="HA51">
        <f>'Actual Expenses'!L53</f>
        <v>0</v>
      </c>
      <c r="HB51">
        <f>'Actual Expenses'!M53</f>
        <v>0</v>
      </c>
      <c r="HC51">
        <f>'Actual Expenses'!N53</f>
        <v>0</v>
      </c>
      <c r="HD51">
        <f>'Actual Expenses'!O53</f>
        <v>0</v>
      </c>
      <c r="HE51">
        <f>'Actual Expenses'!P53</f>
        <v>0</v>
      </c>
      <c r="HF51">
        <f>'Actual Expenses'!Q53</f>
        <v>0</v>
      </c>
      <c r="HG51">
        <f>'Actual Expenses'!R53</f>
        <v>0</v>
      </c>
      <c r="HH51">
        <f>'Actual Expenses'!S53</f>
        <v>0</v>
      </c>
      <c r="HI51">
        <f>'Actual Expenses'!T53</f>
        <v>0</v>
      </c>
      <c r="HJ51">
        <f>'Actual Expenses'!U53</f>
        <v>0</v>
      </c>
      <c r="HK51">
        <f>'Actual Expenses'!V53</f>
        <v>0</v>
      </c>
      <c r="HL51">
        <f>'Actual Expenses'!W53</f>
        <v>0</v>
      </c>
      <c r="HM51">
        <f>'Actual Expenses'!X53</f>
        <v>0</v>
      </c>
    </row>
    <row r="52" spans="199:221">
      <c r="GQ52">
        <f>'Actual Expenses'!B54</f>
        <v>0</v>
      </c>
      <c r="GR52" t="str">
        <f>'Actual Expenses'!C54</f>
        <v>Program Administrator</v>
      </c>
      <c r="GS52">
        <f>'Actual Expenses'!D54</f>
        <v>0</v>
      </c>
      <c r="GT52">
        <f>'Actual Expenses'!E54</f>
        <v>0</v>
      </c>
      <c r="GU52">
        <f>'Actual Expenses'!F54</f>
        <v>0</v>
      </c>
      <c r="GV52">
        <f>'Actual Expenses'!G54</f>
        <v>0</v>
      </c>
      <c r="GW52">
        <f>'Actual Expenses'!H54</f>
        <v>0</v>
      </c>
      <c r="GX52">
        <f>'Actual Expenses'!I54</f>
        <v>0</v>
      </c>
      <c r="GY52">
        <f>'Actual Expenses'!J54</f>
        <v>0</v>
      </c>
      <c r="GZ52">
        <f>'Actual Expenses'!K54</f>
        <v>0</v>
      </c>
      <c r="HA52">
        <f>'Actual Expenses'!L54</f>
        <v>0</v>
      </c>
      <c r="HB52">
        <f>'Actual Expenses'!M54</f>
        <v>0</v>
      </c>
      <c r="HC52">
        <f>'Actual Expenses'!N54</f>
        <v>0</v>
      </c>
      <c r="HD52">
        <f>'Actual Expenses'!O54</f>
        <v>0</v>
      </c>
      <c r="HE52">
        <f>'Actual Expenses'!P54</f>
        <v>0</v>
      </c>
      <c r="HF52">
        <f>'Actual Expenses'!Q54</f>
        <v>0</v>
      </c>
      <c r="HG52">
        <f>'Actual Expenses'!R54</f>
        <v>0</v>
      </c>
      <c r="HH52">
        <f>'Actual Expenses'!S54</f>
        <v>0</v>
      </c>
      <c r="HI52">
        <f>'Actual Expenses'!T54</f>
        <v>0</v>
      </c>
      <c r="HJ52">
        <f>'Actual Expenses'!U54</f>
        <v>0</v>
      </c>
      <c r="HK52">
        <f>'Actual Expenses'!V54</f>
        <v>0</v>
      </c>
      <c r="HL52">
        <f>'Actual Expenses'!W54</f>
        <v>0</v>
      </c>
      <c r="HM52">
        <f>'Actual Expenses'!X54</f>
        <v>0</v>
      </c>
    </row>
    <row r="53" spans="199:221">
      <c r="GQ53">
        <f>'Actual Expenses'!B55</f>
        <v>0</v>
      </c>
      <c r="GR53" t="str">
        <f>'Actual Expenses'!C55</f>
        <v>Implementer</v>
      </c>
      <c r="GS53">
        <f>'Actual Expenses'!D55</f>
        <v>0</v>
      </c>
      <c r="GT53">
        <f>'Actual Expenses'!E55</f>
        <v>0</v>
      </c>
      <c r="GU53">
        <f>'Actual Expenses'!F55</f>
        <v>0</v>
      </c>
      <c r="GV53">
        <f>'Actual Expenses'!G55</f>
        <v>0</v>
      </c>
      <c r="GW53">
        <f>'Actual Expenses'!H55</f>
        <v>0</v>
      </c>
      <c r="GX53">
        <f>'Actual Expenses'!I55</f>
        <v>0</v>
      </c>
      <c r="GY53">
        <f>'Actual Expenses'!J55</f>
        <v>0</v>
      </c>
      <c r="GZ53">
        <f>'Actual Expenses'!K55</f>
        <v>0</v>
      </c>
      <c r="HA53">
        <f>'Actual Expenses'!L55</f>
        <v>0</v>
      </c>
      <c r="HB53">
        <f>'Actual Expenses'!M55</f>
        <v>0</v>
      </c>
      <c r="HC53">
        <f>'Actual Expenses'!N55</f>
        <v>0</v>
      </c>
      <c r="HD53">
        <f>'Actual Expenses'!O55</f>
        <v>0</v>
      </c>
      <c r="HE53">
        <f>'Actual Expenses'!P55</f>
        <v>0</v>
      </c>
      <c r="HF53">
        <f>'Actual Expenses'!Q55</f>
        <v>0</v>
      </c>
      <c r="HG53">
        <f>'Actual Expenses'!R55</f>
        <v>0</v>
      </c>
      <c r="HH53">
        <f>'Actual Expenses'!S55</f>
        <v>0</v>
      </c>
      <c r="HI53">
        <f>'Actual Expenses'!T55</f>
        <v>0</v>
      </c>
      <c r="HJ53">
        <f>'Actual Expenses'!U55</f>
        <v>0</v>
      </c>
      <c r="HK53">
        <f>'Actual Expenses'!V55</f>
        <v>0</v>
      </c>
      <c r="HL53">
        <f>'Actual Expenses'!W55</f>
        <v>0</v>
      </c>
      <c r="HM53">
        <f>'Actual Expenses'!X55</f>
        <v>0</v>
      </c>
    </row>
    <row r="54" spans="199:221">
      <c r="GQ54">
        <f>'Actual Expenses'!B56</f>
        <v>18</v>
      </c>
      <c r="GR54" t="str">
        <f>'Actual Expenses'!C56</f>
        <v>Empty</v>
      </c>
      <c r="GS54">
        <f>'Actual Expenses'!D56</f>
        <v>0</v>
      </c>
      <c r="GT54">
        <f>'Actual Expenses'!E56</f>
        <v>0</v>
      </c>
      <c r="GU54">
        <f>'Actual Expenses'!F56</f>
        <v>0</v>
      </c>
      <c r="GV54">
        <f>'Actual Expenses'!G56</f>
        <v>0</v>
      </c>
      <c r="GW54">
        <f>'Actual Expenses'!H56</f>
        <v>0</v>
      </c>
      <c r="GX54">
        <f>'Actual Expenses'!I56</f>
        <v>0</v>
      </c>
      <c r="GY54">
        <f>'Actual Expenses'!J56</f>
        <v>0</v>
      </c>
      <c r="GZ54">
        <f>'Actual Expenses'!K56</f>
        <v>0</v>
      </c>
      <c r="HA54">
        <f>'Actual Expenses'!L56</f>
        <v>0</v>
      </c>
      <c r="HB54">
        <f>'Actual Expenses'!M56</f>
        <v>0</v>
      </c>
      <c r="HC54">
        <f>'Actual Expenses'!N56</f>
        <v>0</v>
      </c>
      <c r="HD54">
        <f>'Actual Expenses'!O56</f>
        <v>0</v>
      </c>
      <c r="HE54">
        <f>'Actual Expenses'!P56</f>
        <v>0</v>
      </c>
      <c r="HF54">
        <f>'Actual Expenses'!Q56</f>
        <v>0</v>
      </c>
      <c r="HG54">
        <f>'Actual Expenses'!R56</f>
        <v>0</v>
      </c>
      <c r="HH54">
        <f>'Actual Expenses'!S56</f>
        <v>0</v>
      </c>
      <c r="HI54">
        <f>'Actual Expenses'!T56</f>
        <v>0</v>
      </c>
      <c r="HJ54">
        <f>'Actual Expenses'!U56</f>
        <v>0</v>
      </c>
      <c r="HK54">
        <f>'Actual Expenses'!V56</f>
        <v>0</v>
      </c>
      <c r="HL54">
        <f>'Actual Expenses'!W56</f>
        <v>0</v>
      </c>
      <c r="HM54">
        <f>'Actual Expenses'!X56</f>
        <v>0</v>
      </c>
    </row>
    <row r="55" spans="199:221">
      <c r="GQ55">
        <f>'Actual Expenses'!B57</f>
        <v>0</v>
      </c>
      <c r="GR55" t="str">
        <f>'Actual Expenses'!C57</f>
        <v>Program Administrator</v>
      </c>
      <c r="GS55">
        <f>'Actual Expenses'!D57</f>
        <v>0</v>
      </c>
      <c r="GT55">
        <f>'Actual Expenses'!E57</f>
        <v>0</v>
      </c>
      <c r="GU55">
        <f>'Actual Expenses'!F57</f>
        <v>0</v>
      </c>
      <c r="GV55">
        <f>'Actual Expenses'!G57</f>
        <v>0</v>
      </c>
      <c r="GW55">
        <f>'Actual Expenses'!H57</f>
        <v>0</v>
      </c>
      <c r="GX55">
        <f>'Actual Expenses'!I57</f>
        <v>0</v>
      </c>
      <c r="GY55">
        <f>'Actual Expenses'!J57</f>
        <v>0</v>
      </c>
      <c r="GZ55">
        <f>'Actual Expenses'!K57</f>
        <v>0</v>
      </c>
      <c r="HA55">
        <f>'Actual Expenses'!L57</f>
        <v>0</v>
      </c>
      <c r="HB55">
        <f>'Actual Expenses'!M57</f>
        <v>0</v>
      </c>
      <c r="HC55">
        <f>'Actual Expenses'!N57</f>
        <v>0</v>
      </c>
      <c r="HD55">
        <f>'Actual Expenses'!O57</f>
        <v>0</v>
      </c>
      <c r="HE55">
        <f>'Actual Expenses'!P57</f>
        <v>0</v>
      </c>
      <c r="HF55">
        <f>'Actual Expenses'!Q57</f>
        <v>0</v>
      </c>
      <c r="HG55">
        <f>'Actual Expenses'!R57</f>
        <v>0</v>
      </c>
      <c r="HH55">
        <f>'Actual Expenses'!S57</f>
        <v>0</v>
      </c>
      <c r="HI55">
        <f>'Actual Expenses'!T57</f>
        <v>0</v>
      </c>
      <c r="HJ55">
        <f>'Actual Expenses'!U57</f>
        <v>0</v>
      </c>
      <c r="HK55">
        <f>'Actual Expenses'!V57</f>
        <v>0</v>
      </c>
      <c r="HL55">
        <f>'Actual Expenses'!W57</f>
        <v>0</v>
      </c>
      <c r="HM55">
        <f>'Actual Expenses'!X57</f>
        <v>0</v>
      </c>
    </row>
    <row r="56" spans="199:221">
      <c r="GQ56">
        <f>'Actual Expenses'!B58</f>
        <v>0</v>
      </c>
      <c r="GR56" t="str">
        <f>'Actual Expenses'!C58</f>
        <v>Implementer</v>
      </c>
      <c r="GS56">
        <f>'Actual Expenses'!D58</f>
        <v>0</v>
      </c>
      <c r="GT56">
        <f>'Actual Expenses'!E58</f>
        <v>0</v>
      </c>
      <c r="GU56">
        <f>'Actual Expenses'!F58</f>
        <v>0</v>
      </c>
      <c r="GV56">
        <f>'Actual Expenses'!G58</f>
        <v>0</v>
      </c>
      <c r="GW56">
        <f>'Actual Expenses'!H58</f>
        <v>0</v>
      </c>
      <c r="GX56">
        <f>'Actual Expenses'!I58</f>
        <v>0</v>
      </c>
      <c r="GY56">
        <f>'Actual Expenses'!J58</f>
        <v>0</v>
      </c>
      <c r="GZ56">
        <f>'Actual Expenses'!K58</f>
        <v>0</v>
      </c>
      <c r="HA56">
        <f>'Actual Expenses'!L58</f>
        <v>0</v>
      </c>
      <c r="HB56">
        <f>'Actual Expenses'!M58</f>
        <v>0</v>
      </c>
      <c r="HC56">
        <f>'Actual Expenses'!N58</f>
        <v>0</v>
      </c>
      <c r="HD56">
        <f>'Actual Expenses'!O58</f>
        <v>0</v>
      </c>
      <c r="HE56">
        <f>'Actual Expenses'!P58</f>
        <v>0</v>
      </c>
      <c r="HF56">
        <f>'Actual Expenses'!Q58</f>
        <v>0</v>
      </c>
      <c r="HG56">
        <f>'Actual Expenses'!R58</f>
        <v>0</v>
      </c>
      <c r="HH56">
        <f>'Actual Expenses'!S58</f>
        <v>0</v>
      </c>
      <c r="HI56">
        <f>'Actual Expenses'!T58</f>
        <v>0</v>
      </c>
      <c r="HJ56">
        <f>'Actual Expenses'!U58</f>
        <v>0</v>
      </c>
      <c r="HK56">
        <f>'Actual Expenses'!V58</f>
        <v>0</v>
      </c>
      <c r="HL56">
        <f>'Actual Expenses'!W58</f>
        <v>0</v>
      </c>
      <c r="HM56">
        <f>'Actual Expenses'!X58</f>
        <v>0</v>
      </c>
    </row>
    <row r="57" spans="199:221">
      <c r="GQ57">
        <f>'Actual Expenses'!B59</f>
        <v>19</v>
      </c>
      <c r="GR57" t="str">
        <f>'Actual Expenses'!C59</f>
        <v>Empty</v>
      </c>
      <c r="GS57">
        <f>'Actual Expenses'!D59</f>
        <v>0</v>
      </c>
      <c r="GT57">
        <f>'Actual Expenses'!E59</f>
        <v>0</v>
      </c>
      <c r="GU57">
        <f>'Actual Expenses'!F59</f>
        <v>0</v>
      </c>
      <c r="GV57">
        <f>'Actual Expenses'!G59</f>
        <v>0</v>
      </c>
      <c r="GW57">
        <f>'Actual Expenses'!H59</f>
        <v>0</v>
      </c>
      <c r="GX57">
        <f>'Actual Expenses'!I59</f>
        <v>0</v>
      </c>
      <c r="GY57">
        <f>'Actual Expenses'!J59</f>
        <v>0</v>
      </c>
      <c r="GZ57">
        <f>'Actual Expenses'!K59</f>
        <v>0</v>
      </c>
      <c r="HA57">
        <f>'Actual Expenses'!L59</f>
        <v>0</v>
      </c>
      <c r="HB57">
        <f>'Actual Expenses'!M59</f>
        <v>0</v>
      </c>
      <c r="HC57">
        <f>'Actual Expenses'!N59</f>
        <v>0</v>
      </c>
      <c r="HD57">
        <f>'Actual Expenses'!O59</f>
        <v>0</v>
      </c>
      <c r="HE57">
        <f>'Actual Expenses'!P59</f>
        <v>0</v>
      </c>
      <c r="HF57">
        <f>'Actual Expenses'!Q59</f>
        <v>0</v>
      </c>
      <c r="HG57">
        <f>'Actual Expenses'!R59</f>
        <v>0</v>
      </c>
      <c r="HH57">
        <f>'Actual Expenses'!S59</f>
        <v>0</v>
      </c>
      <c r="HI57">
        <f>'Actual Expenses'!T59</f>
        <v>0</v>
      </c>
      <c r="HJ57">
        <f>'Actual Expenses'!U59</f>
        <v>0</v>
      </c>
      <c r="HK57">
        <f>'Actual Expenses'!V59</f>
        <v>0</v>
      </c>
      <c r="HL57">
        <f>'Actual Expenses'!W59</f>
        <v>0</v>
      </c>
      <c r="HM57">
        <f>'Actual Expenses'!X59</f>
        <v>0</v>
      </c>
    </row>
    <row r="58" spans="199:221">
      <c r="GQ58">
        <f>'Actual Expenses'!B60</f>
        <v>0</v>
      </c>
      <c r="GR58" t="str">
        <f>'Actual Expenses'!C60</f>
        <v>Program Administrator</v>
      </c>
      <c r="GS58">
        <f>'Actual Expenses'!D60</f>
        <v>0</v>
      </c>
      <c r="GT58">
        <f>'Actual Expenses'!E60</f>
        <v>0</v>
      </c>
      <c r="GU58">
        <f>'Actual Expenses'!F60</f>
        <v>0</v>
      </c>
      <c r="GV58">
        <f>'Actual Expenses'!G60</f>
        <v>0</v>
      </c>
      <c r="GW58">
        <f>'Actual Expenses'!H60</f>
        <v>0</v>
      </c>
      <c r="GX58">
        <f>'Actual Expenses'!I60</f>
        <v>0</v>
      </c>
      <c r="GY58">
        <f>'Actual Expenses'!J60</f>
        <v>0</v>
      </c>
      <c r="GZ58">
        <f>'Actual Expenses'!K60</f>
        <v>0</v>
      </c>
      <c r="HA58">
        <f>'Actual Expenses'!L60</f>
        <v>0</v>
      </c>
      <c r="HB58">
        <f>'Actual Expenses'!M60</f>
        <v>0</v>
      </c>
      <c r="HC58">
        <f>'Actual Expenses'!N60</f>
        <v>0</v>
      </c>
      <c r="HD58">
        <f>'Actual Expenses'!O60</f>
        <v>0</v>
      </c>
      <c r="HE58">
        <f>'Actual Expenses'!P60</f>
        <v>0</v>
      </c>
      <c r="HF58">
        <f>'Actual Expenses'!Q60</f>
        <v>0</v>
      </c>
      <c r="HG58">
        <f>'Actual Expenses'!R60</f>
        <v>0</v>
      </c>
      <c r="HH58">
        <f>'Actual Expenses'!S60</f>
        <v>0</v>
      </c>
      <c r="HI58">
        <f>'Actual Expenses'!T60</f>
        <v>0</v>
      </c>
      <c r="HJ58">
        <f>'Actual Expenses'!U60</f>
        <v>0</v>
      </c>
      <c r="HK58">
        <f>'Actual Expenses'!V60</f>
        <v>0</v>
      </c>
      <c r="HL58">
        <f>'Actual Expenses'!W60</f>
        <v>0</v>
      </c>
      <c r="HM58">
        <f>'Actual Expenses'!X60</f>
        <v>0</v>
      </c>
    </row>
    <row r="59" spans="199:221">
      <c r="GQ59">
        <f>'Actual Expenses'!B61</f>
        <v>0</v>
      </c>
      <c r="GR59" t="str">
        <f>'Actual Expenses'!C61</f>
        <v>Implementer</v>
      </c>
      <c r="GS59">
        <f>'Actual Expenses'!D61</f>
        <v>0</v>
      </c>
      <c r="GT59">
        <f>'Actual Expenses'!E61</f>
        <v>0</v>
      </c>
      <c r="GU59">
        <f>'Actual Expenses'!F61</f>
        <v>0</v>
      </c>
      <c r="GV59">
        <f>'Actual Expenses'!G61</f>
        <v>0</v>
      </c>
      <c r="GW59">
        <f>'Actual Expenses'!H61</f>
        <v>0</v>
      </c>
      <c r="GX59">
        <f>'Actual Expenses'!I61</f>
        <v>0</v>
      </c>
      <c r="GY59">
        <f>'Actual Expenses'!J61</f>
        <v>0</v>
      </c>
      <c r="GZ59">
        <f>'Actual Expenses'!K61</f>
        <v>0</v>
      </c>
      <c r="HA59">
        <f>'Actual Expenses'!L61</f>
        <v>0</v>
      </c>
      <c r="HB59">
        <f>'Actual Expenses'!M61</f>
        <v>0</v>
      </c>
      <c r="HC59">
        <f>'Actual Expenses'!N61</f>
        <v>0</v>
      </c>
      <c r="HD59">
        <f>'Actual Expenses'!O61</f>
        <v>0</v>
      </c>
      <c r="HE59">
        <f>'Actual Expenses'!P61</f>
        <v>0</v>
      </c>
      <c r="HF59">
        <f>'Actual Expenses'!Q61</f>
        <v>0</v>
      </c>
      <c r="HG59">
        <f>'Actual Expenses'!R61</f>
        <v>0</v>
      </c>
      <c r="HH59">
        <f>'Actual Expenses'!S61</f>
        <v>0</v>
      </c>
      <c r="HI59">
        <f>'Actual Expenses'!T61</f>
        <v>0</v>
      </c>
      <c r="HJ59">
        <f>'Actual Expenses'!U61</f>
        <v>0</v>
      </c>
      <c r="HK59">
        <f>'Actual Expenses'!V61</f>
        <v>0</v>
      </c>
      <c r="HL59">
        <f>'Actual Expenses'!W61</f>
        <v>0</v>
      </c>
      <c r="HM59">
        <f>'Actual Expenses'!X61</f>
        <v>0</v>
      </c>
    </row>
    <row r="60" spans="199:221">
      <c r="GQ60">
        <f>'Actual Expenses'!B62</f>
        <v>20</v>
      </c>
      <c r="GR60" t="str">
        <f>'Actual Expenses'!C62</f>
        <v>Empty</v>
      </c>
      <c r="GS60">
        <f>'Actual Expenses'!D62</f>
        <v>0</v>
      </c>
      <c r="GT60">
        <f>'Actual Expenses'!E62</f>
        <v>0</v>
      </c>
      <c r="GU60">
        <f>'Actual Expenses'!F62</f>
        <v>0</v>
      </c>
      <c r="GV60">
        <f>'Actual Expenses'!G62</f>
        <v>0</v>
      </c>
      <c r="GW60">
        <f>'Actual Expenses'!H62</f>
        <v>0</v>
      </c>
      <c r="GX60">
        <f>'Actual Expenses'!I62</f>
        <v>0</v>
      </c>
      <c r="GY60">
        <f>'Actual Expenses'!J62</f>
        <v>0</v>
      </c>
      <c r="GZ60">
        <f>'Actual Expenses'!K62</f>
        <v>0</v>
      </c>
      <c r="HA60">
        <f>'Actual Expenses'!L62</f>
        <v>0</v>
      </c>
      <c r="HB60">
        <f>'Actual Expenses'!M62</f>
        <v>0</v>
      </c>
      <c r="HC60">
        <f>'Actual Expenses'!N62</f>
        <v>0</v>
      </c>
      <c r="HD60">
        <f>'Actual Expenses'!O62</f>
        <v>0</v>
      </c>
      <c r="HE60">
        <f>'Actual Expenses'!P62</f>
        <v>0</v>
      </c>
      <c r="HF60">
        <f>'Actual Expenses'!Q62</f>
        <v>0</v>
      </c>
      <c r="HG60">
        <f>'Actual Expenses'!R62</f>
        <v>0</v>
      </c>
      <c r="HH60">
        <f>'Actual Expenses'!S62</f>
        <v>0</v>
      </c>
      <c r="HI60">
        <f>'Actual Expenses'!T62</f>
        <v>0</v>
      </c>
      <c r="HJ60">
        <f>'Actual Expenses'!U62</f>
        <v>0</v>
      </c>
      <c r="HK60">
        <f>'Actual Expenses'!V62</f>
        <v>0</v>
      </c>
      <c r="HL60">
        <f>'Actual Expenses'!W62</f>
        <v>0</v>
      </c>
      <c r="HM60">
        <f>'Actual Expenses'!X62</f>
        <v>0</v>
      </c>
    </row>
    <row r="61" spans="199:221">
      <c r="GQ61">
        <f>'Actual Expenses'!B63</f>
        <v>0</v>
      </c>
      <c r="GR61" t="str">
        <f>'Actual Expenses'!C63</f>
        <v>Program Administrator</v>
      </c>
      <c r="GS61">
        <f>'Actual Expenses'!D63</f>
        <v>0</v>
      </c>
      <c r="GT61">
        <f>'Actual Expenses'!E63</f>
        <v>0</v>
      </c>
      <c r="GU61">
        <f>'Actual Expenses'!F63</f>
        <v>0</v>
      </c>
      <c r="GV61">
        <f>'Actual Expenses'!G63</f>
        <v>0</v>
      </c>
      <c r="GW61">
        <f>'Actual Expenses'!H63</f>
        <v>0</v>
      </c>
      <c r="GX61">
        <f>'Actual Expenses'!I63</f>
        <v>0</v>
      </c>
      <c r="GY61">
        <f>'Actual Expenses'!J63</f>
        <v>0</v>
      </c>
      <c r="GZ61">
        <f>'Actual Expenses'!K63</f>
        <v>0</v>
      </c>
      <c r="HA61">
        <f>'Actual Expenses'!L63</f>
        <v>0</v>
      </c>
      <c r="HB61">
        <f>'Actual Expenses'!M63</f>
        <v>0</v>
      </c>
      <c r="HC61">
        <f>'Actual Expenses'!N63</f>
        <v>0</v>
      </c>
      <c r="HD61">
        <f>'Actual Expenses'!O63</f>
        <v>0</v>
      </c>
      <c r="HE61">
        <f>'Actual Expenses'!P63</f>
        <v>0</v>
      </c>
      <c r="HF61">
        <f>'Actual Expenses'!Q63</f>
        <v>0</v>
      </c>
      <c r="HG61">
        <f>'Actual Expenses'!R63</f>
        <v>0</v>
      </c>
      <c r="HH61">
        <f>'Actual Expenses'!S63</f>
        <v>0</v>
      </c>
      <c r="HI61">
        <f>'Actual Expenses'!T63</f>
        <v>0</v>
      </c>
      <c r="HJ61">
        <f>'Actual Expenses'!U63</f>
        <v>0</v>
      </c>
      <c r="HK61">
        <f>'Actual Expenses'!V63</f>
        <v>0</v>
      </c>
      <c r="HL61">
        <f>'Actual Expenses'!W63</f>
        <v>0</v>
      </c>
      <c r="HM61">
        <f>'Actual Expenses'!X63</f>
        <v>0</v>
      </c>
    </row>
    <row r="62" spans="199:221">
      <c r="GQ62">
        <f>'Actual Expenses'!B64</f>
        <v>0</v>
      </c>
      <c r="GR62" t="str">
        <f>'Actual Expenses'!C64</f>
        <v>Implementer</v>
      </c>
      <c r="GS62">
        <f>'Actual Expenses'!D64</f>
        <v>0</v>
      </c>
      <c r="GT62">
        <f>'Actual Expenses'!E64</f>
        <v>0</v>
      </c>
      <c r="GU62">
        <f>'Actual Expenses'!F64</f>
        <v>0</v>
      </c>
      <c r="GV62">
        <f>'Actual Expenses'!G64</f>
        <v>0</v>
      </c>
      <c r="GW62">
        <f>'Actual Expenses'!H64</f>
        <v>0</v>
      </c>
      <c r="GX62">
        <f>'Actual Expenses'!I64</f>
        <v>0</v>
      </c>
      <c r="GY62">
        <f>'Actual Expenses'!J64</f>
        <v>0</v>
      </c>
      <c r="GZ62">
        <f>'Actual Expenses'!K64</f>
        <v>0</v>
      </c>
      <c r="HA62">
        <f>'Actual Expenses'!L64</f>
        <v>0</v>
      </c>
      <c r="HB62">
        <f>'Actual Expenses'!M64</f>
        <v>0</v>
      </c>
      <c r="HC62">
        <f>'Actual Expenses'!N64</f>
        <v>0</v>
      </c>
      <c r="HD62">
        <f>'Actual Expenses'!O64</f>
        <v>0</v>
      </c>
      <c r="HE62">
        <f>'Actual Expenses'!P64</f>
        <v>0</v>
      </c>
      <c r="HF62">
        <f>'Actual Expenses'!Q64</f>
        <v>0</v>
      </c>
      <c r="HG62">
        <f>'Actual Expenses'!R64</f>
        <v>0</v>
      </c>
      <c r="HH62">
        <f>'Actual Expenses'!S64</f>
        <v>0</v>
      </c>
      <c r="HI62">
        <f>'Actual Expenses'!T64</f>
        <v>0</v>
      </c>
      <c r="HJ62">
        <f>'Actual Expenses'!U64</f>
        <v>0</v>
      </c>
      <c r="HK62">
        <f>'Actual Expenses'!V64</f>
        <v>0</v>
      </c>
      <c r="HL62">
        <f>'Actual Expenses'!W64</f>
        <v>0</v>
      </c>
      <c r="HM62">
        <f>'Actual Expenses'!X64</f>
        <v>0</v>
      </c>
    </row>
    <row r="63" spans="199:221">
      <c r="GQ63">
        <f>'Actual Expenses'!B65</f>
        <v>21</v>
      </c>
      <c r="GR63" t="str">
        <f>'Actual Expenses'!C65</f>
        <v>Empty</v>
      </c>
      <c r="GS63">
        <f>'Actual Expenses'!D65</f>
        <v>0</v>
      </c>
      <c r="GT63">
        <f>'Actual Expenses'!E65</f>
        <v>0</v>
      </c>
      <c r="GU63">
        <f>'Actual Expenses'!F65</f>
        <v>0</v>
      </c>
      <c r="GV63">
        <f>'Actual Expenses'!G65</f>
        <v>0</v>
      </c>
      <c r="GW63">
        <f>'Actual Expenses'!H65</f>
        <v>0</v>
      </c>
      <c r="GX63">
        <f>'Actual Expenses'!I65</f>
        <v>0</v>
      </c>
      <c r="GY63">
        <f>'Actual Expenses'!J65</f>
        <v>0</v>
      </c>
      <c r="GZ63">
        <f>'Actual Expenses'!K65</f>
        <v>0</v>
      </c>
      <c r="HA63">
        <f>'Actual Expenses'!L65</f>
        <v>0</v>
      </c>
      <c r="HB63">
        <f>'Actual Expenses'!M65</f>
        <v>0</v>
      </c>
      <c r="HC63">
        <f>'Actual Expenses'!N65</f>
        <v>0</v>
      </c>
      <c r="HD63">
        <f>'Actual Expenses'!O65</f>
        <v>0</v>
      </c>
      <c r="HE63">
        <f>'Actual Expenses'!P65</f>
        <v>0</v>
      </c>
      <c r="HF63">
        <f>'Actual Expenses'!Q65</f>
        <v>0</v>
      </c>
      <c r="HG63">
        <f>'Actual Expenses'!R65</f>
        <v>0</v>
      </c>
      <c r="HH63">
        <f>'Actual Expenses'!S65</f>
        <v>0</v>
      </c>
      <c r="HI63">
        <f>'Actual Expenses'!T65</f>
        <v>0</v>
      </c>
      <c r="HJ63">
        <f>'Actual Expenses'!U65</f>
        <v>0</v>
      </c>
      <c r="HK63">
        <f>'Actual Expenses'!V65</f>
        <v>0</v>
      </c>
      <c r="HL63">
        <f>'Actual Expenses'!W65</f>
        <v>0</v>
      </c>
      <c r="HM63">
        <f>'Actual Expenses'!X65</f>
        <v>0</v>
      </c>
    </row>
    <row r="64" spans="199:221">
      <c r="GQ64">
        <f>'Actual Expenses'!B66</f>
        <v>0</v>
      </c>
      <c r="GR64" t="str">
        <f>'Actual Expenses'!C66</f>
        <v>Program Administrator</v>
      </c>
      <c r="GS64">
        <f>'Actual Expenses'!D66</f>
        <v>0</v>
      </c>
      <c r="GT64">
        <f>'Actual Expenses'!E66</f>
        <v>0</v>
      </c>
      <c r="GU64">
        <f>'Actual Expenses'!F66</f>
        <v>0</v>
      </c>
      <c r="GV64">
        <f>'Actual Expenses'!G66</f>
        <v>0</v>
      </c>
      <c r="GW64">
        <f>'Actual Expenses'!H66</f>
        <v>0</v>
      </c>
      <c r="GX64">
        <f>'Actual Expenses'!I66</f>
        <v>0</v>
      </c>
      <c r="GY64">
        <f>'Actual Expenses'!J66</f>
        <v>0</v>
      </c>
      <c r="GZ64">
        <f>'Actual Expenses'!K66</f>
        <v>0</v>
      </c>
      <c r="HA64">
        <f>'Actual Expenses'!L66</f>
        <v>0</v>
      </c>
      <c r="HB64">
        <f>'Actual Expenses'!M66</f>
        <v>0</v>
      </c>
      <c r="HC64">
        <f>'Actual Expenses'!N66</f>
        <v>0</v>
      </c>
      <c r="HD64">
        <f>'Actual Expenses'!O66</f>
        <v>0</v>
      </c>
      <c r="HE64">
        <f>'Actual Expenses'!P66</f>
        <v>0</v>
      </c>
      <c r="HF64">
        <f>'Actual Expenses'!Q66</f>
        <v>0</v>
      </c>
      <c r="HG64">
        <f>'Actual Expenses'!R66</f>
        <v>0</v>
      </c>
      <c r="HH64">
        <f>'Actual Expenses'!S66</f>
        <v>0</v>
      </c>
      <c r="HI64">
        <f>'Actual Expenses'!T66</f>
        <v>0</v>
      </c>
      <c r="HJ64">
        <f>'Actual Expenses'!U66</f>
        <v>0</v>
      </c>
      <c r="HK64">
        <f>'Actual Expenses'!V66</f>
        <v>0</v>
      </c>
      <c r="HL64">
        <f>'Actual Expenses'!W66</f>
        <v>0</v>
      </c>
      <c r="HM64">
        <f>'Actual Expenses'!X66</f>
        <v>0</v>
      </c>
    </row>
    <row r="65" spans="199:221">
      <c r="GQ65">
        <f>'Actual Expenses'!B67</f>
        <v>0</v>
      </c>
      <c r="GR65" t="str">
        <f>'Actual Expenses'!C67</f>
        <v>Implementer</v>
      </c>
      <c r="GS65">
        <f>'Actual Expenses'!D67</f>
        <v>0</v>
      </c>
      <c r="GT65">
        <f>'Actual Expenses'!E67</f>
        <v>0</v>
      </c>
      <c r="GU65">
        <f>'Actual Expenses'!F67</f>
        <v>0</v>
      </c>
      <c r="GV65">
        <f>'Actual Expenses'!G67</f>
        <v>0</v>
      </c>
      <c r="GW65">
        <f>'Actual Expenses'!H67</f>
        <v>0</v>
      </c>
      <c r="GX65">
        <f>'Actual Expenses'!I67</f>
        <v>0</v>
      </c>
      <c r="GY65">
        <f>'Actual Expenses'!J67</f>
        <v>0</v>
      </c>
      <c r="GZ65">
        <f>'Actual Expenses'!K67</f>
        <v>0</v>
      </c>
      <c r="HA65">
        <f>'Actual Expenses'!L67</f>
        <v>0</v>
      </c>
      <c r="HB65">
        <f>'Actual Expenses'!M67</f>
        <v>0</v>
      </c>
      <c r="HC65">
        <f>'Actual Expenses'!N67</f>
        <v>0</v>
      </c>
      <c r="HD65">
        <f>'Actual Expenses'!O67</f>
        <v>0</v>
      </c>
      <c r="HE65">
        <f>'Actual Expenses'!P67</f>
        <v>0</v>
      </c>
      <c r="HF65">
        <f>'Actual Expenses'!Q67</f>
        <v>0</v>
      </c>
      <c r="HG65">
        <f>'Actual Expenses'!R67</f>
        <v>0</v>
      </c>
      <c r="HH65">
        <f>'Actual Expenses'!S67</f>
        <v>0</v>
      </c>
      <c r="HI65">
        <f>'Actual Expenses'!T67</f>
        <v>0</v>
      </c>
      <c r="HJ65">
        <f>'Actual Expenses'!U67</f>
        <v>0</v>
      </c>
      <c r="HK65">
        <f>'Actual Expenses'!V67</f>
        <v>0</v>
      </c>
      <c r="HL65">
        <f>'Actual Expenses'!W67</f>
        <v>0</v>
      </c>
      <c r="HM65">
        <f>'Actual Expenses'!X67</f>
        <v>0</v>
      </c>
    </row>
    <row r="66" spans="199:221">
      <c r="GQ66">
        <f>'Actual Expenses'!B68</f>
        <v>22</v>
      </c>
      <c r="GR66" t="str">
        <f>'Actual Expenses'!C68</f>
        <v>Empty</v>
      </c>
      <c r="GS66">
        <f>'Actual Expenses'!D68</f>
        <v>0</v>
      </c>
      <c r="GT66">
        <f>'Actual Expenses'!E68</f>
        <v>0</v>
      </c>
      <c r="GU66">
        <f>'Actual Expenses'!F68</f>
        <v>0</v>
      </c>
      <c r="GV66">
        <f>'Actual Expenses'!G68</f>
        <v>0</v>
      </c>
      <c r="GW66">
        <f>'Actual Expenses'!H68</f>
        <v>0</v>
      </c>
      <c r="GX66">
        <f>'Actual Expenses'!I68</f>
        <v>0</v>
      </c>
      <c r="GY66">
        <f>'Actual Expenses'!J68</f>
        <v>0</v>
      </c>
      <c r="GZ66">
        <f>'Actual Expenses'!K68</f>
        <v>0</v>
      </c>
      <c r="HA66">
        <f>'Actual Expenses'!L68</f>
        <v>0</v>
      </c>
      <c r="HB66">
        <f>'Actual Expenses'!M68</f>
        <v>0</v>
      </c>
      <c r="HC66">
        <f>'Actual Expenses'!N68</f>
        <v>0</v>
      </c>
      <c r="HD66">
        <f>'Actual Expenses'!O68</f>
        <v>0</v>
      </c>
      <c r="HE66">
        <f>'Actual Expenses'!P68</f>
        <v>0</v>
      </c>
      <c r="HF66">
        <f>'Actual Expenses'!Q68</f>
        <v>0</v>
      </c>
      <c r="HG66">
        <f>'Actual Expenses'!R68</f>
        <v>0</v>
      </c>
      <c r="HH66">
        <f>'Actual Expenses'!S68</f>
        <v>0</v>
      </c>
      <c r="HI66">
        <f>'Actual Expenses'!T68</f>
        <v>0</v>
      </c>
      <c r="HJ66">
        <f>'Actual Expenses'!U68</f>
        <v>0</v>
      </c>
      <c r="HK66">
        <f>'Actual Expenses'!V68</f>
        <v>0</v>
      </c>
      <c r="HL66">
        <f>'Actual Expenses'!W68</f>
        <v>0</v>
      </c>
      <c r="HM66">
        <f>'Actual Expenses'!X68</f>
        <v>0</v>
      </c>
    </row>
    <row r="67" spans="199:221">
      <c r="GQ67">
        <f>'Actual Expenses'!B69</f>
        <v>0</v>
      </c>
      <c r="GR67" t="str">
        <f>'Actual Expenses'!C69</f>
        <v>Program Administrator</v>
      </c>
      <c r="GS67">
        <f>'Actual Expenses'!D69</f>
        <v>0</v>
      </c>
      <c r="GT67">
        <f>'Actual Expenses'!E69</f>
        <v>0</v>
      </c>
      <c r="GU67">
        <f>'Actual Expenses'!F69</f>
        <v>0</v>
      </c>
      <c r="GV67">
        <f>'Actual Expenses'!G69</f>
        <v>0</v>
      </c>
      <c r="GW67">
        <f>'Actual Expenses'!H69</f>
        <v>0</v>
      </c>
      <c r="GX67">
        <f>'Actual Expenses'!I69</f>
        <v>0</v>
      </c>
      <c r="GY67">
        <f>'Actual Expenses'!J69</f>
        <v>0</v>
      </c>
      <c r="GZ67">
        <f>'Actual Expenses'!K69</f>
        <v>0</v>
      </c>
      <c r="HA67">
        <f>'Actual Expenses'!L69</f>
        <v>0</v>
      </c>
      <c r="HB67">
        <f>'Actual Expenses'!M69</f>
        <v>0</v>
      </c>
      <c r="HC67">
        <f>'Actual Expenses'!N69</f>
        <v>0</v>
      </c>
      <c r="HD67">
        <f>'Actual Expenses'!O69</f>
        <v>0</v>
      </c>
      <c r="HE67">
        <f>'Actual Expenses'!P69</f>
        <v>0</v>
      </c>
      <c r="HF67">
        <f>'Actual Expenses'!Q69</f>
        <v>0</v>
      </c>
      <c r="HG67">
        <f>'Actual Expenses'!R69</f>
        <v>0</v>
      </c>
      <c r="HH67">
        <f>'Actual Expenses'!S69</f>
        <v>0</v>
      </c>
      <c r="HI67">
        <f>'Actual Expenses'!T69</f>
        <v>0</v>
      </c>
      <c r="HJ67">
        <f>'Actual Expenses'!U69</f>
        <v>0</v>
      </c>
      <c r="HK67">
        <f>'Actual Expenses'!V69</f>
        <v>0</v>
      </c>
      <c r="HL67">
        <f>'Actual Expenses'!W69</f>
        <v>0</v>
      </c>
      <c r="HM67">
        <f>'Actual Expenses'!X69</f>
        <v>0</v>
      </c>
    </row>
    <row r="68" spans="199:221">
      <c r="GQ68">
        <f>'Actual Expenses'!B70</f>
        <v>0</v>
      </c>
      <c r="GR68" t="str">
        <f>'Actual Expenses'!C70</f>
        <v>Implementer</v>
      </c>
      <c r="GS68">
        <f>'Actual Expenses'!D70</f>
        <v>0</v>
      </c>
      <c r="GT68">
        <f>'Actual Expenses'!E70</f>
        <v>0</v>
      </c>
      <c r="GU68">
        <f>'Actual Expenses'!F70</f>
        <v>0</v>
      </c>
      <c r="GV68">
        <f>'Actual Expenses'!G70</f>
        <v>0</v>
      </c>
      <c r="GW68">
        <f>'Actual Expenses'!H70</f>
        <v>0</v>
      </c>
      <c r="GX68">
        <f>'Actual Expenses'!I70</f>
        <v>0</v>
      </c>
      <c r="GY68">
        <f>'Actual Expenses'!J70</f>
        <v>0</v>
      </c>
      <c r="GZ68">
        <f>'Actual Expenses'!K70</f>
        <v>0</v>
      </c>
      <c r="HA68">
        <f>'Actual Expenses'!L70</f>
        <v>0</v>
      </c>
      <c r="HB68">
        <f>'Actual Expenses'!M70</f>
        <v>0</v>
      </c>
      <c r="HC68">
        <f>'Actual Expenses'!N70</f>
        <v>0</v>
      </c>
      <c r="HD68">
        <f>'Actual Expenses'!O70</f>
        <v>0</v>
      </c>
      <c r="HE68">
        <f>'Actual Expenses'!P70</f>
        <v>0</v>
      </c>
      <c r="HF68">
        <f>'Actual Expenses'!Q70</f>
        <v>0</v>
      </c>
      <c r="HG68">
        <f>'Actual Expenses'!R70</f>
        <v>0</v>
      </c>
      <c r="HH68">
        <f>'Actual Expenses'!S70</f>
        <v>0</v>
      </c>
      <c r="HI68">
        <f>'Actual Expenses'!T70</f>
        <v>0</v>
      </c>
      <c r="HJ68">
        <f>'Actual Expenses'!U70</f>
        <v>0</v>
      </c>
      <c r="HK68">
        <f>'Actual Expenses'!V70</f>
        <v>0</v>
      </c>
      <c r="HL68">
        <f>'Actual Expenses'!W70</f>
        <v>0</v>
      </c>
      <c r="HM68">
        <f>'Actual Expenses'!X70</f>
        <v>0</v>
      </c>
    </row>
    <row r="69" spans="199:221">
      <c r="GQ69">
        <f>'Actual Expenses'!B71</f>
        <v>23</v>
      </c>
      <c r="GR69" t="str">
        <f>'Actual Expenses'!C71</f>
        <v>Empty</v>
      </c>
      <c r="GS69">
        <f>'Actual Expenses'!D71</f>
        <v>0</v>
      </c>
      <c r="GT69">
        <f>'Actual Expenses'!E71</f>
        <v>0</v>
      </c>
      <c r="GU69">
        <f>'Actual Expenses'!F71</f>
        <v>0</v>
      </c>
      <c r="GV69">
        <f>'Actual Expenses'!G71</f>
        <v>0</v>
      </c>
      <c r="GW69">
        <f>'Actual Expenses'!H71</f>
        <v>0</v>
      </c>
      <c r="GX69">
        <f>'Actual Expenses'!I71</f>
        <v>0</v>
      </c>
      <c r="GY69">
        <f>'Actual Expenses'!J71</f>
        <v>0</v>
      </c>
      <c r="GZ69">
        <f>'Actual Expenses'!K71</f>
        <v>0</v>
      </c>
      <c r="HA69">
        <f>'Actual Expenses'!L71</f>
        <v>0</v>
      </c>
      <c r="HB69">
        <f>'Actual Expenses'!M71</f>
        <v>0</v>
      </c>
      <c r="HC69">
        <f>'Actual Expenses'!N71</f>
        <v>0</v>
      </c>
      <c r="HD69">
        <f>'Actual Expenses'!O71</f>
        <v>0</v>
      </c>
      <c r="HE69">
        <f>'Actual Expenses'!P71</f>
        <v>0</v>
      </c>
      <c r="HF69">
        <f>'Actual Expenses'!Q71</f>
        <v>0</v>
      </c>
      <c r="HG69">
        <f>'Actual Expenses'!R71</f>
        <v>0</v>
      </c>
      <c r="HH69">
        <f>'Actual Expenses'!S71</f>
        <v>0</v>
      </c>
      <c r="HI69">
        <f>'Actual Expenses'!T71</f>
        <v>0</v>
      </c>
      <c r="HJ69">
        <f>'Actual Expenses'!U71</f>
        <v>0</v>
      </c>
      <c r="HK69">
        <f>'Actual Expenses'!V71</f>
        <v>0</v>
      </c>
      <c r="HL69">
        <f>'Actual Expenses'!W71</f>
        <v>0</v>
      </c>
      <c r="HM69">
        <f>'Actual Expenses'!X71</f>
        <v>0</v>
      </c>
    </row>
    <row r="70" spans="199:221">
      <c r="GQ70">
        <f>'Actual Expenses'!B72</f>
        <v>0</v>
      </c>
      <c r="GR70" t="str">
        <f>'Actual Expenses'!C72</f>
        <v>Program Administrator</v>
      </c>
      <c r="GS70">
        <f>'Actual Expenses'!D72</f>
        <v>0</v>
      </c>
      <c r="GT70">
        <f>'Actual Expenses'!E72</f>
        <v>0</v>
      </c>
      <c r="GU70">
        <f>'Actual Expenses'!F72</f>
        <v>0</v>
      </c>
      <c r="GV70">
        <f>'Actual Expenses'!G72</f>
        <v>0</v>
      </c>
      <c r="GW70">
        <f>'Actual Expenses'!H72</f>
        <v>0</v>
      </c>
      <c r="GX70">
        <f>'Actual Expenses'!I72</f>
        <v>0</v>
      </c>
      <c r="GY70">
        <f>'Actual Expenses'!J72</f>
        <v>0</v>
      </c>
      <c r="GZ70">
        <f>'Actual Expenses'!K72</f>
        <v>0</v>
      </c>
      <c r="HA70">
        <f>'Actual Expenses'!L72</f>
        <v>0</v>
      </c>
      <c r="HB70">
        <f>'Actual Expenses'!M72</f>
        <v>0</v>
      </c>
      <c r="HC70">
        <f>'Actual Expenses'!N72</f>
        <v>0</v>
      </c>
      <c r="HD70">
        <f>'Actual Expenses'!O72</f>
        <v>0</v>
      </c>
      <c r="HE70">
        <f>'Actual Expenses'!P72</f>
        <v>0</v>
      </c>
      <c r="HF70">
        <f>'Actual Expenses'!Q72</f>
        <v>0</v>
      </c>
      <c r="HG70">
        <f>'Actual Expenses'!R72</f>
        <v>0</v>
      </c>
      <c r="HH70">
        <f>'Actual Expenses'!S72</f>
        <v>0</v>
      </c>
      <c r="HI70">
        <f>'Actual Expenses'!T72</f>
        <v>0</v>
      </c>
      <c r="HJ70">
        <f>'Actual Expenses'!U72</f>
        <v>0</v>
      </c>
      <c r="HK70">
        <f>'Actual Expenses'!V72</f>
        <v>0</v>
      </c>
      <c r="HL70">
        <f>'Actual Expenses'!W72</f>
        <v>0</v>
      </c>
      <c r="HM70">
        <f>'Actual Expenses'!X72</f>
        <v>0</v>
      </c>
    </row>
    <row r="71" spans="199:221">
      <c r="GQ71">
        <f>'Actual Expenses'!B73</f>
        <v>0</v>
      </c>
      <c r="GR71" t="str">
        <f>'Actual Expenses'!C73</f>
        <v>Implementer</v>
      </c>
      <c r="GS71">
        <f>'Actual Expenses'!D73</f>
        <v>0</v>
      </c>
      <c r="GT71">
        <f>'Actual Expenses'!E73</f>
        <v>0</v>
      </c>
      <c r="GU71">
        <f>'Actual Expenses'!F73</f>
        <v>0</v>
      </c>
      <c r="GV71">
        <f>'Actual Expenses'!G73</f>
        <v>0</v>
      </c>
      <c r="GW71">
        <f>'Actual Expenses'!H73</f>
        <v>0</v>
      </c>
      <c r="GX71">
        <f>'Actual Expenses'!I73</f>
        <v>0</v>
      </c>
      <c r="GY71">
        <f>'Actual Expenses'!J73</f>
        <v>0</v>
      </c>
      <c r="GZ71">
        <f>'Actual Expenses'!K73</f>
        <v>0</v>
      </c>
      <c r="HA71">
        <f>'Actual Expenses'!L73</f>
        <v>0</v>
      </c>
      <c r="HB71">
        <f>'Actual Expenses'!M73</f>
        <v>0</v>
      </c>
      <c r="HC71">
        <f>'Actual Expenses'!N73</f>
        <v>0</v>
      </c>
      <c r="HD71">
        <f>'Actual Expenses'!O73</f>
        <v>0</v>
      </c>
      <c r="HE71">
        <f>'Actual Expenses'!P73</f>
        <v>0</v>
      </c>
      <c r="HF71">
        <f>'Actual Expenses'!Q73</f>
        <v>0</v>
      </c>
      <c r="HG71">
        <f>'Actual Expenses'!R73</f>
        <v>0</v>
      </c>
      <c r="HH71">
        <f>'Actual Expenses'!S73</f>
        <v>0</v>
      </c>
      <c r="HI71">
        <f>'Actual Expenses'!T73</f>
        <v>0</v>
      </c>
      <c r="HJ71">
        <f>'Actual Expenses'!U73</f>
        <v>0</v>
      </c>
      <c r="HK71">
        <f>'Actual Expenses'!V73</f>
        <v>0</v>
      </c>
      <c r="HL71">
        <f>'Actual Expenses'!W73</f>
        <v>0</v>
      </c>
      <c r="HM71">
        <f>'Actual Expenses'!X73</f>
        <v>0</v>
      </c>
    </row>
    <row r="72" spans="199:221">
      <c r="GQ72">
        <f>'Actual Expenses'!B74</f>
        <v>24</v>
      </c>
      <c r="GR72" t="str">
        <f>'Actual Expenses'!C74</f>
        <v>Empty</v>
      </c>
      <c r="GS72">
        <f>'Actual Expenses'!D74</f>
        <v>0</v>
      </c>
      <c r="GT72">
        <f>'Actual Expenses'!E74</f>
        <v>0</v>
      </c>
      <c r="GU72">
        <f>'Actual Expenses'!F74</f>
        <v>0</v>
      </c>
      <c r="GV72">
        <f>'Actual Expenses'!G74</f>
        <v>0</v>
      </c>
      <c r="GW72">
        <f>'Actual Expenses'!H74</f>
        <v>0</v>
      </c>
      <c r="GX72">
        <f>'Actual Expenses'!I74</f>
        <v>0</v>
      </c>
      <c r="GY72">
        <f>'Actual Expenses'!J74</f>
        <v>0</v>
      </c>
      <c r="GZ72">
        <f>'Actual Expenses'!K74</f>
        <v>0</v>
      </c>
      <c r="HA72">
        <f>'Actual Expenses'!L74</f>
        <v>0</v>
      </c>
      <c r="HB72">
        <f>'Actual Expenses'!M74</f>
        <v>0</v>
      </c>
      <c r="HC72">
        <f>'Actual Expenses'!N74</f>
        <v>0</v>
      </c>
      <c r="HD72">
        <f>'Actual Expenses'!O74</f>
        <v>0</v>
      </c>
      <c r="HE72">
        <f>'Actual Expenses'!P74</f>
        <v>0</v>
      </c>
      <c r="HF72">
        <f>'Actual Expenses'!Q74</f>
        <v>0</v>
      </c>
      <c r="HG72">
        <f>'Actual Expenses'!R74</f>
        <v>0</v>
      </c>
      <c r="HH72">
        <f>'Actual Expenses'!S74</f>
        <v>0</v>
      </c>
      <c r="HI72">
        <f>'Actual Expenses'!T74</f>
        <v>0</v>
      </c>
      <c r="HJ72">
        <f>'Actual Expenses'!U74</f>
        <v>0</v>
      </c>
      <c r="HK72">
        <f>'Actual Expenses'!V74</f>
        <v>0</v>
      </c>
      <c r="HL72">
        <f>'Actual Expenses'!W74</f>
        <v>0</v>
      </c>
      <c r="HM72">
        <f>'Actual Expenses'!X74</f>
        <v>0</v>
      </c>
    </row>
    <row r="73" spans="199:221">
      <c r="GQ73">
        <f>'Actual Expenses'!B75</f>
        <v>0</v>
      </c>
      <c r="GR73" t="str">
        <f>'Actual Expenses'!C75</f>
        <v>Program Administrator</v>
      </c>
      <c r="GS73">
        <f>'Actual Expenses'!D75</f>
        <v>0</v>
      </c>
      <c r="GT73">
        <f>'Actual Expenses'!E75</f>
        <v>0</v>
      </c>
      <c r="GU73">
        <f>'Actual Expenses'!F75</f>
        <v>0</v>
      </c>
      <c r="GV73">
        <f>'Actual Expenses'!G75</f>
        <v>0</v>
      </c>
      <c r="GW73">
        <f>'Actual Expenses'!H75</f>
        <v>0</v>
      </c>
      <c r="GX73">
        <f>'Actual Expenses'!I75</f>
        <v>0</v>
      </c>
      <c r="GY73">
        <f>'Actual Expenses'!J75</f>
        <v>0</v>
      </c>
      <c r="GZ73">
        <f>'Actual Expenses'!K75</f>
        <v>0</v>
      </c>
      <c r="HA73">
        <f>'Actual Expenses'!L75</f>
        <v>0</v>
      </c>
      <c r="HB73">
        <f>'Actual Expenses'!M75</f>
        <v>0</v>
      </c>
      <c r="HC73">
        <f>'Actual Expenses'!N75</f>
        <v>0</v>
      </c>
      <c r="HD73">
        <f>'Actual Expenses'!O75</f>
        <v>0</v>
      </c>
      <c r="HE73">
        <f>'Actual Expenses'!P75</f>
        <v>0</v>
      </c>
      <c r="HF73">
        <f>'Actual Expenses'!Q75</f>
        <v>0</v>
      </c>
      <c r="HG73">
        <f>'Actual Expenses'!R75</f>
        <v>0</v>
      </c>
      <c r="HH73">
        <f>'Actual Expenses'!S75</f>
        <v>0</v>
      </c>
      <c r="HI73">
        <f>'Actual Expenses'!T75</f>
        <v>0</v>
      </c>
      <c r="HJ73">
        <f>'Actual Expenses'!U75</f>
        <v>0</v>
      </c>
      <c r="HK73">
        <f>'Actual Expenses'!V75</f>
        <v>0</v>
      </c>
      <c r="HL73">
        <f>'Actual Expenses'!W75</f>
        <v>0</v>
      </c>
      <c r="HM73">
        <f>'Actual Expenses'!X75</f>
        <v>0</v>
      </c>
    </row>
    <row r="74" spans="199:221">
      <c r="GQ74">
        <f>'Actual Expenses'!B76</f>
        <v>0</v>
      </c>
      <c r="GR74" t="str">
        <f>'Actual Expenses'!C76</f>
        <v>Implementer</v>
      </c>
      <c r="GS74">
        <f>'Actual Expenses'!D76</f>
        <v>0</v>
      </c>
      <c r="GT74">
        <f>'Actual Expenses'!E76</f>
        <v>0</v>
      </c>
      <c r="GU74">
        <f>'Actual Expenses'!F76</f>
        <v>0</v>
      </c>
      <c r="GV74">
        <f>'Actual Expenses'!G76</f>
        <v>0</v>
      </c>
      <c r="GW74">
        <f>'Actual Expenses'!H76</f>
        <v>0</v>
      </c>
      <c r="GX74">
        <f>'Actual Expenses'!I76</f>
        <v>0</v>
      </c>
      <c r="GY74">
        <f>'Actual Expenses'!J76</f>
        <v>0</v>
      </c>
      <c r="GZ74">
        <f>'Actual Expenses'!K76</f>
        <v>0</v>
      </c>
      <c r="HA74">
        <f>'Actual Expenses'!L76</f>
        <v>0</v>
      </c>
      <c r="HB74">
        <f>'Actual Expenses'!M76</f>
        <v>0</v>
      </c>
      <c r="HC74">
        <f>'Actual Expenses'!N76</f>
        <v>0</v>
      </c>
      <c r="HD74">
        <f>'Actual Expenses'!O76</f>
        <v>0</v>
      </c>
      <c r="HE74">
        <f>'Actual Expenses'!P76</f>
        <v>0</v>
      </c>
      <c r="HF74">
        <f>'Actual Expenses'!Q76</f>
        <v>0</v>
      </c>
      <c r="HG74">
        <f>'Actual Expenses'!R76</f>
        <v>0</v>
      </c>
      <c r="HH74">
        <f>'Actual Expenses'!S76</f>
        <v>0</v>
      </c>
      <c r="HI74">
        <f>'Actual Expenses'!T76</f>
        <v>0</v>
      </c>
      <c r="HJ74">
        <f>'Actual Expenses'!U76</f>
        <v>0</v>
      </c>
      <c r="HK74">
        <f>'Actual Expenses'!V76</f>
        <v>0</v>
      </c>
      <c r="HL74">
        <f>'Actual Expenses'!W76</f>
        <v>0</v>
      </c>
      <c r="HM74">
        <f>'Actual Expenses'!X76</f>
        <v>0</v>
      </c>
    </row>
    <row r="75" spans="199:221">
      <c r="GQ75">
        <f>'Actual Expenses'!B77</f>
        <v>25</v>
      </c>
      <c r="GR75" t="str">
        <f>'Actual Expenses'!C77</f>
        <v>Empty</v>
      </c>
      <c r="GS75">
        <f>'Actual Expenses'!D77</f>
        <v>0</v>
      </c>
      <c r="GT75">
        <f>'Actual Expenses'!E77</f>
        <v>0</v>
      </c>
      <c r="GU75">
        <f>'Actual Expenses'!F77</f>
        <v>0</v>
      </c>
      <c r="GV75">
        <f>'Actual Expenses'!G77</f>
        <v>0</v>
      </c>
      <c r="GW75">
        <f>'Actual Expenses'!H77</f>
        <v>0</v>
      </c>
      <c r="GX75">
        <f>'Actual Expenses'!I77</f>
        <v>0</v>
      </c>
      <c r="GY75">
        <f>'Actual Expenses'!J77</f>
        <v>0</v>
      </c>
      <c r="GZ75">
        <f>'Actual Expenses'!K77</f>
        <v>0</v>
      </c>
      <c r="HA75">
        <f>'Actual Expenses'!L77</f>
        <v>0</v>
      </c>
      <c r="HB75">
        <f>'Actual Expenses'!M77</f>
        <v>0</v>
      </c>
      <c r="HC75">
        <f>'Actual Expenses'!N77</f>
        <v>0</v>
      </c>
      <c r="HD75">
        <f>'Actual Expenses'!O77</f>
        <v>0</v>
      </c>
      <c r="HE75">
        <f>'Actual Expenses'!P77</f>
        <v>0</v>
      </c>
      <c r="HF75">
        <f>'Actual Expenses'!Q77</f>
        <v>0</v>
      </c>
      <c r="HG75">
        <f>'Actual Expenses'!R77</f>
        <v>0</v>
      </c>
      <c r="HH75">
        <f>'Actual Expenses'!S77</f>
        <v>0</v>
      </c>
      <c r="HI75">
        <f>'Actual Expenses'!T77</f>
        <v>0</v>
      </c>
      <c r="HJ75">
        <f>'Actual Expenses'!U77</f>
        <v>0</v>
      </c>
      <c r="HK75">
        <f>'Actual Expenses'!V77</f>
        <v>0</v>
      </c>
      <c r="HL75">
        <f>'Actual Expenses'!W77</f>
        <v>0</v>
      </c>
      <c r="HM75">
        <f>'Actual Expenses'!X77</f>
        <v>0</v>
      </c>
    </row>
    <row r="76" spans="199:221">
      <c r="GQ76">
        <f>'Actual Expenses'!B78</f>
        <v>0</v>
      </c>
      <c r="GR76" t="str">
        <f>'Actual Expenses'!C78</f>
        <v>Program Administrator</v>
      </c>
      <c r="GS76">
        <f>'Actual Expenses'!D78</f>
        <v>0</v>
      </c>
      <c r="GT76">
        <f>'Actual Expenses'!E78</f>
        <v>0</v>
      </c>
      <c r="GU76">
        <f>'Actual Expenses'!F78</f>
        <v>0</v>
      </c>
      <c r="GV76">
        <f>'Actual Expenses'!G78</f>
        <v>0</v>
      </c>
      <c r="GW76">
        <f>'Actual Expenses'!H78</f>
        <v>0</v>
      </c>
      <c r="GX76">
        <f>'Actual Expenses'!I78</f>
        <v>0</v>
      </c>
      <c r="GY76">
        <f>'Actual Expenses'!J78</f>
        <v>0</v>
      </c>
      <c r="GZ76">
        <f>'Actual Expenses'!K78</f>
        <v>0</v>
      </c>
      <c r="HA76">
        <f>'Actual Expenses'!L78</f>
        <v>0</v>
      </c>
      <c r="HB76">
        <f>'Actual Expenses'!M78</f>
        <v>0</v>
      </c>
      <c r="HC76">
        <f>'Actual Expenses'!N78</f>
        <v>0</v>
      </c>
      <c r="HD76">
        <f>'Actual Expenses'!O78</f>
        <v>0</v>
      </c>
      <c r="HE76">
        <f>'Actual Expenses'!P78</f>
        <v>0</v>
      </c>
      <c r="HF76">
        <f>'Actual Expenses'!Q78</f>
        <v>0</v>
      </c>
      <c r="HG76">
        <f>'Actual Expenses'!R78</f>
        <v>0</v>
      </c>
      <c r="HH76">
        <f>'Actual Expenses'!S78</f>
        <v>0</v>
      </c>
      <c r="HI76">
        <f>'Actual Expenses'!T78</f>
        <v>0</v>
      </c>
      <c r="HJ76">
        <f>'Actual Expenses'!U78</f>
        <v>0</v>
      </c>
      <c r="HK76">
        <f>'Actual Expenses'!V78</f>
        <v>0</v>
      </c>
      <c r="HL76">
        <f>'Actual Expenses'!W78</f>
        <v>0</v>
      </c>
      <c r="HM76">
        <f>'Actual Expenses'!X78</f>
        <v>0</v>
      </c>
    </row>
    <row r="77" spans="199:221">
      <c r="GQ77">
        <f>'Actual Expenses'!B79</f>
        <v>0</v>
      </c>
      <c r="GR77" t="str">
        <f>'Actual Expenses'!C79</f>
        <v>Implementer</v>
      </c>
      <c r="GS77">
        <f>'Actual Expenses'!D79</f>
        <v>0</v>
      </c>
      <c r="GT77">
        <f>'Actual Expenses'!E79</f>
        <v>0</v>
      </c>
      <c r="GU77">
        <f>'Actual Expenses'!F79</f>
        <v>0</v>
      </c>
      <c r="GV77">
        <f>'Actual Expenses'!G79</f>
        <v>0</v>
      </c>
      <c r="GW77">
        <f>'Actual Expenses'!H79</f>
        <v>0</v>
      </c>
      <c r="GX77">
        <f>'Actual Expenses'!I79</f>
        <v>0</v>
      </c>
      <c r="GY77">
        <f>'Actual Expenses'!J79</f>
        <v>0</v>
      </c>
      <c r="GZ77">
        <f>'Actual Expenses'!K79</f>
        <v>0</v>
      </c>
      <c r="HA77">
        <f>'Actual Expenses'!L79</f>
        <v>0</v>
      </c>
      <c r="HB77">
        <f>'Actual Expenses'!M79</f>
        <v>0</v>
      </c>
      <c r="HC77">
        <f>'Actual Expenses'!N79</f>
        <v>0</v>
      </c>
      <c r="HD77">
        <f>'Actual Expenses'!O79</f>
        <v>0</v>
      </c>
      <c r="HE77">
        <f>'Actual Expenses'!P79</f>
        <v>0</v>
      </c>
      <c r="HF77">
        <f>'Actual Expenses'!Q79</f>
        <v>0</v>
      </c>
      <c r="HG77">
        <f>'Actual Expenses'!R79</f>
        <v>0</v>
      </c>
      <c r="HH77">
        <f>'Actual Expenses'!S79</f>
        <v>0</v>
      </c>
      <c r="HI77">
        <f>'Actual Expenses'!T79</f>
        <v>0</v>
      </c>
      <c r="HJ77">
        <f>'Actual Expenses'!U79</f>
        <v>0</v>
      </c>
      <c r="HK77">
        <f>'Actual Expenses'!V79</f>
        <v>0</v>
      </c>
      <c r="HL77">
        <f>'Actual Expenses'!W79</f>
        <v>0</v>
      </c>
      <c r="HM77">
        <f>'Actual Expenses'!X79</f>
        <v>0</v>
      </c>
    </row>
    <row r="78" spans="199:221">
      <c r="GQ78">
        <f>'Actual Expenses'!B80</f>
        <v>26</v>
      </c>
      <c r="GR78" t="str">
        <f>'Actual Expenses'!C80</f>
        <v>Empty</v>
      </c>
      <c r="GS78">
        <f>'Actual Expenses'!D80</f>
        <v>0</v>
      </c>
      <c r="GT78">
        <f>'Actual Expenses'!E80</f>
        <v>0</v>
      </c>
      <c r="GU78">
        <f>'Actual Expenses'!F80</f>
        <v>0</v>
      </c>
      <c r="GV78">
        <f>'Actual Expenses'!G80</f>
        <v>0</v>
      </c>
      <c r="GW78">
        <f>'Actual Expenses'!H80</f>
        <v>0</v>
      </c>
      <c r="GX78">
        <f>'Actual Expenses'!I80</f>
        <v>0</v>
      </c>
      <c r="GY78">
        <f>'Actual Expenses'!J80</f>
        <v>0</v>
      </c>
      <c r="GZ78">
        <f>'Actual Expenses'!K80</f>
        <v>0</v>
      </c>
      <c r="HA78">
        <f>'Actual Expenses'!L80</f>
        <v>0</v>
      </c>
      <c r="HB78">
        <f>'Actual Expenses'!M80</f>
        <v>0</v>
      </c>
      <c r="HC78">
        <f>'Actual Expenses'!N80</f>
        <v>0</v>
      </c>
      <c r="HD78">
        <f>'Actual Expenses'!O80</f>
        <v>0</v>
      </c>
      <c r="HE78">
        <f>'Actual Expenses'!P80</f>
        <v>0</v>
      </c>
      <c r="HF78">
        <f>'Actual Expenses'!Q80</f>
        <v>0</v>
      </c>
      <c r="HG78">
        <f>'Actual Expenses'!R80</f>
        <v>0</v>
      </c>
      <c r="HH78">
        <f>'Actual Expenses'!S80</f>
        <v>0</v>
      </c>
      <c r="HI78">
        <f>'Actual Expenses'!T80</f>
        <v>0</v>
      </c>
      <c r="HJ78">
        <f>'Actual Expenses'!U80</f>
        <v>0</v>
      </c>
      <c r="HK78">
        <f>'Actual Expenses'!V80</f>
        <v>0</v>
      </c>
      <c r="HL78">
        <f>'Actual Expenses'!W80</f>
        <v>0</v>
      </c>
      <c r="HM78">
        <f>'Actual Expenses'!X80</f>
        <v>0</v>
      </c>
    </row>
    <row r="79" spans="199:221">
      <c r="GQ79">
        <f>'Actual Expenses'!B81</f>
        <v>0</v>
      </c>
      <c r="GR79" t="str">
        <f>'Actual Expenses'!C81</f>
        <v>Program Administrator</v>
      </c>
      <c r="GS79">
        <f>'Actual Expenses'!D81</f>
        <v>0</v>
      </c>
      <c r="GT79">
        <f>'Actual Expenses'!E81</f>
        <v>0</v>
      </c>
      <c r="GU79">
        <f>'Actual Expenses'!F81</f>
        <v>0</v>
      </c>
      <c r="GV79">
        <f>'Actual Expenses'!G81</f>
        <v>0</v>
      </c>
      <c r="GW79">
        <f>'Actual Expenses'!H81</f>
        <v>0</v>
      </c>
      <c r="GX79">
        <f>'Actual Expenses'!I81</f>
        <v>0</v>
      </c>
      <c r="GY79">
        <f>'Actual Expenses'!J81</f>
        <v>0</v>
      </c>
      <c r="GZ79">
        <f>'Actual Expenses'!K81</f>
        <v>0</v>
      </c>
      <c r="HA79">
        <f>'Actual Expenses'!L81</f>
        <v>0</v>
      </c>
      <c r="HB79">
        <f>'Actual Expenses'!M81</f>
        <v>0</v>
      </c>
      <c r="HC79">
        <f>'Actual Expenses'!N81</f>
        <v>0</v>
      </c>
      <c r="HD79">
        <f>'Actual Expenses'!O81</f>
        <v>0</v>
      </c>
      <c r="HE79">
        <f>'Actual Expenses'!P81</f>
        <v>0</v>
      </c>
      <c r="HF79">
        <f>'Actual Expenses'!Q81</f>
        <v>0</v>
      </c>
      <c r="HG79">
        <f>'Actual Expenses'!R81</f>
        <v>0</v>
      </c>
      <c r="HH79">
        <f>'Actual Expenses'!S81</f>
        <v>0</v>
      </c>
      <c r="HI79">
        <f>'Actual Expenses'!T81</f>
        <v>0</v>
      </c>
      <c r="HJ79">
        <f>'Actual Expenses'!U81</f>
        <v>0</v>
      </c>
      <c r="HK79">
        <f>'Actual Expenses'!V81</f>
        <v>0</v>
      </c>
      <c r="HL79">
        <f>'Actual Expenses'!W81</f>
        <v>0</v>
      </c>
      <c r="HM79">
        <f>'Actual Expenses'!X81</f>
        <v>0</v>
      </c>
    </row>
    <row r="80" spans="199:221">
      <c r="GQ80">
        <f>'Actual Expenses'!B82</f>
        <v>0</v>
      </c>
      <c r="GR80" t="str">
        <f>'Actual Expenses'!C82</f>
        <v>Implementer</v>
      </c>
      <c r="GS80">
        <f>'Actual Expenses'!D82</f>
        <v>0</v>
      </c>
      <c r="GT80">
        <f>'Actual Expenses'!E82</f>
        <v>0</v>
      </c>
      <c r="GU80">
        <f>'Actual Expenses'!F82</f>
        <v>0</v>
      </c>
      <c r="GV80">
        <f>'Actual Expenses'!G82</f>
        <v>0</v>
      </c>
      <c r="GW80">
        <f>'Actual Expenses'!H82</f>
        <v>0</v>
      </c>
      <c r="GX80">
        <f>'Actual Expenses'!I82</f>
        <v>0</v>
      </c>
      <c r="GY80">
        <f>'Actual Expenses'!J82</f>
        <v>0</v>
      </c>
      <c r="GZ80">
        <f>'Actual Expenses'!K82</f>
        <v>0</v>
      </c>
      <c r="HA80">
        <f>'Actual Expenses'!L82</f>
        <v>0</v>
      </c>
      <c r="HB80">
        <f>'Actual Expenses'!M82</f>
        <v>0</v>
      </c>
      <c r="HC80">
        <f>'Actual Expenses'!N82</f>
        <v>0</v>
      </c>
      <c r="HD80">
        <f>'Actual Expenses'!O82</f>
        <v>0</v>
      </c>
      <c r="HE80">
        <f>'Actual Expenses'!P82</f>
        <v>0</v>
      </c>
      <c r="HF80">
        <f>'Actual Expenses'!Q82</f>
        <v>0</v>
      </c>
      <c r="HG80">
        <f>'Actual Expenses'!R82</f>
        <v>0</v>
      </c>
      <c r="HH80">
        <f>'Actual Expenses'!S82</f>
        <v>0</v>
      </c>
      <c r="HI80">
        <f>'Actual Expenses'!T82</f>
        <v>0</v>
      </c>
      <c r="HJ80">
        <f>'Actual Expenses'!U82</f>
        <v>0</v>
      </c>
      <c r="HK80">
        <f>'Actual Expenses'!V82</f>
        <v>0</v>
      </c>
      <c r="HL80">
        <f>'Actual Expenses'!W82</f>
        <v>0</v>
      </c>
      <c r="HM80">
        <f>'Actual Expenses'!X82</f>
        <v>0</v>
      </c>
    </row>
    <row r="81" spans="199:221">
      <c r="GQ81">
        <f>'Actual Expenses'!B83</f>
        <v>27</v>
      </c>
      <c r="GR81" t="str">
        <f>'Actual Expenses'!C83</f>
        <v>Empty</v>
      </c>
      <c r="GS81">
        <f>'Actual Expenses'!D83</f>
        <v>0</v>
      </c>
      <c r="GT81">
        <f>'Actual Expenses'!E83</f>
        <v>0</v>
      </c>
      <c r="GU81">
        <f>'Actual Expenses'!F83</f>
        <v>0</v>
      </c>
      <c r="GV81">
        <f>'Actual Expenses'!G83</f>
        <v>0</v>
      </c>
      <c r="GW81">
        <f>'Actual Expenses'!H83</f>
        <v>0</v>
      </c>
      <c r="GX81">
        <f>'Actual Expenses'!I83</f>
        <v>0</v>
      </c>
      <c r="GY81">
        <f>'Actual Expenses'!J83</f>
        <v>0</v>
      </c>
      <c r="GZ81">
        <f>'Actual Expenses'!K83</f>
        <v>0</v>
      </c>
      <c r="HA81">
        <f>'Actual Expenses'!L83</f>
        <v>0</v>
      </c>
      <c r="HB81">
        <f>'Actual Expenses'!M83</f>
        <v>0</v>
      </c>
      <c r="HC81">
        <f>'Actual Expenses'!N83</f>
        <v>0</v>
      </c>
      <c r="HD81">
        <f>'Actual Expenses'!O83</f>
        <v>0</v>
      </c>
      <c r="HE81">
        <f>'Actual Expenses'!P83</f>
        <v>0</v>
      </c>
      <c r="HF81">
        <f>'Actual Expenses'!Q83</f>
        <v>0</v>
      </c>
      <c r="HG81">
        <f>'Actual Expenses'!R83</f>
        <v>0</v>
      </c>
      <c r="HH81">
        <f>'Actual Expenses'!S83</f>
        <v>0</v>
      </c>
      <c r="HI81">
        <f>'Actual Expenses'!T83</f>
        <v>0</v>
      </c>
      <c r="HJ81">
        <f>'Actual Expenses'!U83</f>
        <v>0</v>
      </c>
      <c r="HK81">
        <f>'Actual Expenses'!V83</f>
        <v>0</v>
      </c>
      <c r="HL81">
        <f>'Actual Expenses'!W83</f>
        <v>0</v>
      </c>
      <c r="HM81">
        <f>'Actual Expenses'!X83</f>
        <v>0</v>
      </c>
    </row>
    <row r="82" spans="199:221">
      <c r="GQ82">
        <f>'Actual Expenses'!B84</f>
        <v>0</v>
      </c>
      <c r="GR82" t="str">
        <f>'Actual Expenses'!C84</f>
        <v>Program Administrator</v>
      </c>
      <c r="GS82">
        <f>'Actual Expenses'!D84</f>
        <v>0</v>
      </c>
      <c r="GT82">
        <f>'Actual Expenses'!E84</f>
        <v>0</v>
      </c>
      <c r="GU82">
        <f>'Actual Expenses'!F84</f>
        <v>0</v>
      </c>
      <c r="GV82">
        <f>'Actual Expenses'!G84</f>
        <v>0</v>
      </c>
      <c r="GW82">
        <f>'Actual Expenses'!H84</f>
        <v>0</v>
      </c>
      <c r="GX82">
        <f>'Actual Expenses'!I84</f>
        <v>0</v>
      </c>
      <c r="GY82">
        <f>'Actual Expenses'!J84</f>
        <v>0</v>
      </c>
      <c r="GZ82">
        <f>'Actual Expenses'!K84</f>
        <v>0</v>
      </c>
      <c r="HA82">
        <f>'Actual Expenses'!L84</f>
        <v>0</v>
      </c>
      <c r="HB82">
        <f>'Actual Expenses'!M84</f>
        <v>0</v>
      </c>
      <c r="HC82">
        <f>'Actual Expenses'!N84</f>
        <v>0</v>
      </c>
      <c r="HD82">
        <f>'Actual Expenses'!O84</f>
        <v>0</v>
      </c>
      <c r="HE82">
        <f>'Actual Expenses'!P84</f>
        <v>0</v>
      </c>
      <c r="HF82">
        <f>'Actual Expenses'!Q84</f>
        <v>0</v>
      </c>
      <c r="HG82">
        <f>'Actual Expenses'!R84</f>
        <v>0</v>
      </c>
      <c r="HH82">
        <f>'Actual Expenses'!S84</f>
        <v>0</v>
      </c>
      <c r="HI82">
        <f>'Actual Expenses'!T84</f>
        <v>0</v>
      </c>
      <c r="HJ82">
        <f>'Actual Expenses'!U84</f>
        <v>0</v>
      </c>
      <c r="HK82">
        <f>'Actual Expenses'!V84</f>
        <v>0</v>
      </c>
      <c r="HL82">
        <f>'Actual Expenses'!W84</f>
        <v>0</v>
      </c>
      <c r="HM82">
        <f>'Actual Expenses'!X84</f>
        <v>0</v>
      </c>
    </row>
    <row r="83" spans="199:221">
      <c r="GQ83">
        <f>'Actual Expenses'!B85</f>
        <v>0</v>
      </c>
      <c r="GR83" t="str">
        <f>'Actual Expenses'!C85</f>
        <v>Implementer</v>
      </c>
      <c r="GS83">
        <f>'Actual Expenses'!D85</f>
        <v>0</v>
      </c>
      <c r="GT83">
        <f>'Actual Expenses'!E85</f>
        <v>0</v>
      </c>
      <c r="GU83">
        <f>'Actual Expenses'!F85</f>
        <v>0</v>
      </c>
      <c r="GV83">
        <f>'Actual Expenses'!G85</f>
        <v>0</v>
      </c>
      <c r="GW83">
        <f>'Actual Expenses'!H85</f>
        <v>0</v>
      </c>
      <c r="GX83">
        <f>'Actual Expenses'!I85</f>
        <v>0</v>
      </c>
      <c r="GY83">
        <f>'Actual Expenses'!J85</f>
        <v>0</v>
      </c>
      <c r="GZ83">
        <f>'Actual Expenses'!K85</f>
        <v>0</v>
      </c>
      <c r="HA83">
        <f>'Actual Expenses'!L85</f>
        <v>0</v>
      </c>
      <c r="HB83">
        <f>'Actual Expenses'!M85</f>
        <v>0</v>
      </c>
      <c r="HC83">
        <f>'Actual Expenses'!N85</f>
        <v>0</v>
      </c>
      <c r="HD83">
        <f>'Actual Expenses'!O85</f>
        <v>0</v>
      </c>
      <c r="HE83">
        <f>'Actual Expenses'!P85</f>
        <v>0</v>
      </c>
      <c r="HF83">
        <f>'Actual Expenses'!Q85</f>
        <v>0</v>
      </c>
      <c r="HG83">
        <f>'Actual Expenses'!R85</f>
        <v>0</v>
      </c>
      <c r="HH83">
        <f>'Actual Expenses'!S85</f>
        <v>0</v>
      </c>
      <c r="HI83">
        <f>'Actual Expenses'!T85</f>
        <v>0</v>
      </c>
      <c r="HJ83">
        <f>'Actual Expenses'!U85</f>
        <v>0</v>
      </c>
      <c r="HK83">
        <f>'Actual Expenses'!V85</f>
        <v>0</v>
      </c>
      <c r="HL83">
        <f>'Actual Expenses'!W85</f>
        <v>0</v>
      </c>
      <c r="HM83">
        <f>'Actual Expenses'!X85</f>
        <v>0</v>
      </c>
    </row>
    <row r="84" spans="199:221">
      <c r="GQ84">
        <f>'Actual Expenses'!B86</f>
        <v>28</v>
      </c>
      <c r="GR84" t="str">
        <f>'Actual Expenses'!C86</f>
        <v>Empty</v>
      </c>
      <c r="GS84">
        <f>'Actual Expenses'!D86</f>
        <v>0</v>
      </c>
      <c r="GT84">
        <f>'Actual Expenses'!E86</f>
        <v>0</v>
      </c>
      <c r="GU84">
        <f>'Actual Expenses'!F86</f>
        <v>0</v>
      </c>
      <c r="GV84">
        <f>'Actual Expenses'!G86</f>
        <v>0</v>
      </c>
      <c r="GW84">
        <f>'Actual Expenses'!H86</f>
        <v>0</v>
      </c>
      <c r="GX84">
        <f>'Actual Expenses'!I86</f>
        <v>0</v>
      </c>
      <c r="GY84">
        <f>'Actual Expenses'!J86</f>
        <v>0</v>
      </c>
      <c r="GZ84">
        <f>'Actual Expenses'!K86</f>
        <v>0</v>
      </c>
      <c r="HA84">
        <f>'Actual Expenses'!L86</f>
        <v>0</v>
      </c>
      <c r="HB84">
        <f>'Actual Expenses'!M86</f>
        <v>0</v>
      </c>
      <c r="HC84">
        <f>'Actual Expenses'!N86</f>
        <v>0</v>
      </c>
      <c r="HD84">
        <f>'Actual Expenses'!O86</f>
        <v>0</v>
      </c>
      <c r="HE84">
        <f>'Actual Expenses'!P86</f>
        <v>0</v>
      </c>
      <c r="HF84">
        <f>'Actual Expenses'!Q86</f>
        <v>0</v>
      </c>
      <c r="HG84">
        <f>'Actual Expenses'!R86</f>
        <v>0</v>
      </c>
      <c r="HH84">
        <f>'Actual Expenses'!S86</f>
        <v>0</v>
      </c>
      <c r="HI84">
        <f>'Actual Expenses'!T86</f>
        <v>0</v>
      </c>
      <c r="HJ84">
        <f>'Actual Expenses'!U86</f>
        <v>0</v>
      </c>
      <c r="HK84">
        <f>'Actual Expenses'!V86</f>
        <v>0</v>
      </c>
      <c r="HL84">
        <f>'Actual Expenses'!W86</f>
        <v>0</v>
      </c>
      <c r="HM84">
        <f>'Actual Expenses'!X86</f>
        <v>0</v>
      </c>
    </row>
    <row r="85" spans="199:221">
      <c r="GQ85">
        <f>'Actual Expenses'!B87</f>
        <v>0</v>
      </c>
      <c r="GR85" t="str">
        <f>'Actual Expenses'!C87</f>
        <v>Program Administrator</v>
      </c>
      <c r="GS85">
        <f>'Actual Expenses'!D87</f>
        <v>0</v>
      </c>
      <c r="GT85">
        <f>'Actual Expenses'!E87</f>
        <v>0</v>
      </c>
      <c r="GU85">
        <f>'Actual Expenses'!F87</f>
        <v>0</v>
      </c>
      <c r="GV85">
        <f>'Actual Expenses'!G87</f>
        <v>0</v>
      </c>
      <c r="GW85">
        <f>'Actual Expenses'!H87</f>
        <v>0</v>
      </c>
      <c r="GX85">
        <f>'Actual Expenses'!I87</f>
        <v>0</v>
      </c>
      <c r="GY85">
        <f>'Actual Expenses'!J87</f>
        <v>0</v>
      </c>
      <c r="GZ85">
        <f>'Actual Expenses'!K87</f>
        <v>0</v>
      </c>
      <c r="HA85">
        <f>'Actual Expenses'!L87</f>
        <v>0</v>
      </c>
      <c r="HB85">
        <f>'Actual Expenses'!M87</f>
        <v>0</v>
      </c>
      <c r="HC85">
        <f>'Actual Expenses'!N87</f>
        <v>0</v>
      </c>
      <c r="HD85">
        <f>'Actual Expenses'!O87</f>
        <v>0</v>
      </c>
      <c r="HE85">
        <f>'Actual Expenses'!P87</f>
        <v>0</v>
      </c>
      <c r="HF85">
        <f>'Actual Expenses'!Q87</f>
        <v>0</v>
      </c>
      <c r="HG85">
        <f>'Actual Expenses'!R87</f>
        <v>0</v>
      </c>
      <c r="HH85">
        <f>'Actual Expenses'!S87</f>
        <v>0</v>
      </c>
      <c r="HI85">
        <f>'Actual Expenses'!T87</f>
        <v>0</v>
      </c>
      <c r="HJ85">
        <f>'Actual Expenses'!U87</f>
        <v>0</v>
      </c>
      <c r="HK85">
        <f>'Actual Expenses'!V87</f>
        <v>0</v>
      </c>
      <c r="HL85">
        <f>'Actual Expenses'!W87</f>
        <v>0</v>
      </c>
      <c r="HM85">
        <f>'Actual Expenses'!X87</f>
        <v>0</v>
      </c>
    </row>
    <row r="86" spans="199:221">
      <c r="GQ86">
        <f>'Actual Expenses'!B88</f>
        <v>0</v>
      </c>
      <c r="GR86" t="str">
        <f>'Actual Expenses'!C88</f>
        <v>Implementer</v>
      </c>
      <c r="GS86">
        <f>'Actual Expenses'!D88</f>
        <v>0</v>
      </c>
      <c r="GT86">
        <f>'Actual Expenses'!E88</f>
        <v>0</v>
      </c>
      <c r="GU86">
        <f>'Actual Expenses'!F88</f>
        <v>0</v>
      </c>
      <c r="GV86">
        <f>'Actual Expenses'!G88</f>
        <v>0</v>
      </c>
      <c r="GW86">
        <f>'Actual Expenses'!H88</f>
        <v>0</v>
      </c>
      <c r="GX86">
        <f>'Actual Expenses'!I88</f>
        <v>0</v>
      </c>
      <c r="GY86">
        <f>'Actual Expenses'!J88</f>
        <v>0</v>
      </c>
      <c r="GZ86">
        <f>'Actual Expenses'!K88</f>
        <v>0</v>
      </c>
      <c r="HA86">
        <f>'Actual Expenses'!L88</f>
        <v>0</v>
      </c>
      <c r="HB86">
        <f>'Actual Expenses'!M88</f>
        <v>0</v>
      </c>
      <c r="HC86">
        <f>'Actual Expenses'!N88</f>
        <v>0</v>
      </c>
      <c r="HD86">
        <f>'Actual Expenses'!O88</f>
        <v>0</v>
      </c>
      <c r="HE86">
        <f>'Actual Expenses'!P88</f>
        <v>0</v>
      </c>
      <c r="HF86">
        <f>'Actual Expenses'!Q88</f>
        <v>0</v>
      </c>
      <c r="HG86">
        <f>'Actual Expenses'!R88</f>
        <v>0</v>
      </c>
      <c r="HH86">
        <f>'Actual Expenses'!S88</f>
        <v>0</v>
      </c>
      <c r="HI86">
        <f>'Actual Expenses'!T88</f>
        <v>0</v>
      </c>
      <c r="HJ86">
        <f>'Actual Expenses'!U88</f>
        <v>0</v>
      </c>
      <c r="HK86">
        <f>'Actual Expenses'!V88</f>
        <v>0</v>
      </c>
      <c r="HL86">
        <f>'Actual Expenses'!W88</f>
        <v>0</v>
      </c>
      <c r="HM86">
        <f>'Actual Expenses'!X88</f>
        <v>0</v>
      </c>
    </row>
    <row r="87" spans="199:221">
      <c r="GQ87">
        <f>'Actual Expenses'!B89</f>
        <v>29</v>
      </c>
      <c r="GR87" t="str">
        <f>'Actual Expenses'!C89</f>
        <v>Empty</v>
      </c>
      <c r="GS87">
        <f>'Actual Expenses'!D89</f>
        <v>0</v>
      </c>
      <c r="GT87">
        <f>'Actual Expenses'!E89</f>
        <v>0</v>
      </c>
      <c r="GU87">
        <f>'Actual Expenses'!F89</f>
        <v>0</v>
      </c>
      <c r="GV87">
        <f>'Actual Expenses'!G89</f>
        <v>0</v>
      </c>
      <c r="GW87">
        <f>'Actual Expenses'!H89</f>
        <v>0</v>
      </c>
      <c r="GX87">
        <f>'Actual Expenses'!I89</f>
        <v>0</v>
      </c>
      <c r="GY87">
        <f>'Actual Expenses'!J89</f>
        <v>0</v>
      </c>
      <c r="GZ87">
        <f>'Actual Expenses'!K89</f>
        <v>0</v>
      </c>
      <c r="HA87">
        <f>'Actual Expenses'!L89</f>
        <v>0</v>
      </c>
      <c r="HB87">
        <f>'Actual Expenses'!M89</f>
        <v>0</v>
      </c>
      <c r="HC87">
        <f>'Actual Expenses'!N89</f>
        <v>0</v>
      </c>
      <c r="HD87">
        <f>'Actual Expenses'!O89</f>
        <v>0</v>
      </c>
      <c r="HE87">
        <f>'Actual Expenses'!P89</f>
        <v>0</v>
      </c>
      <c r="HF87">
        <f>'Actual Expenses'!Q89</f>
        <v>0</v>
      </c>
      <c r="HG87">
        <f>'Actual Expenses'!R89</f>
        <v>0</v>
      </c>
      <c r="HH87">
        <f>'Actual Expenses'!S89</f>
        <v>0</v>
      </c>
      <c r="HI87">
        <f>'Actual Expenses'!T89</f>
        <v>0</v>
      </c>
      <c r="HJ87">
        <f>'Actual Expenses'!U89</f>
        <v>0</v>
      </c>
      <c r="HK87">
        <f>'Actual Expenses'!V89</f>
        <v>0</v>
      </c>
      <c r="HL87">
        <f>'Actual Expenses'!W89</f>
        <v>0</v>
      </c>
      <c r="HM87">
        <f>'Actual Expenses'!X89</f>
        <v>0</v>
      </c>
    </row>
    <row r="88" spans="199:221">
      <c r="GQ88">
        <f>'Actual Expenses'!B90</f>
        <v>0</v>
      </c>
      <c r="GR88" t="str">
        <f>'Actual Expenses'!C90</f>
        <v>Program Administrator</v>
      </c>
      <c r="GS88">
        <f>'Actual Expenses'!D90</f>
        <v>0</v>
      </c>
      <c r="GT88">
        <f>'Actual Expenses'!E90</f>
        <v>0</v>
      </c>
      <c r="GU88">
        <f>'Actual Expenses'!F90</f>
        <v>0</v>
      </c>
      <c r="GV88">
        <f>'Actual Expenses'!G90</f>
        <v>0</v>
      </c>
      <c r="GW88">
        <f>'Actual Expenses'!H90</f>
        <v>0</v>
      </c>
      <c r="GX88">
        <f>'Actual Expenses'!I90</f>
        <v>0</v>
      </c>
      <c r="GY88">
        <f>'Actual Expenses'!J90</f>
        <v>0</v>
      </c>
      <c r="GZ88">
        <f>'Actual Expenses'!K90</f>
        <v>0</v>
      </c>
      <c r="HA88">
        <f>'Actual Expenses'!L90</f>
        <v>0</v>
      </c>
      <c r="HB88">
        <f>'Actual Expenses'!M90</f>
        <v>0</v>
      </c>
      <c r="HC88">
        <f>'Actual Expenses'!N90</f>
        <v>0</v>
      </c>
      <c r="HD88">
        <f>'Actual Expenses'!O90</f>
        <v>0</v>
      </c>
      <c r="HE88">
        <f>'Actual Expenses'!P90</f>
        <v>0</v>
      </c>
      <c r="HF88">
        <f>'Actual Expenses'!Q90</f>
        <v>0</v>
      </c>
      <c r="HG88">
        <f>'Actual Expenses'!R90</f>
        <v>0</v>
      </c>
      <c r="HH88">
        <f>'Actual Expenses'!S90</f>
        <v>0</v>
      </c>
      <c r="HI88">
        <f>'Actual Expenses'!T90</f>
        <v>0</v>
      </c>
      <c r="HJ88">
        <f>'Actual Expenses'!U90</f>
        <v>0</v>
      </c>
      <c r="HK88">
        <f>'Actual Expenses'!V90</f>
        <v>0</v>
      </c>
      <c r="HL88">
        <f>'Actual Expenses'!W90</f>
        <v>0</v>
      </c>
      <c r="HM88">
        <f>'Actual Expenses'!X90</f>
        <v>0</v>
      </c>
    </row>
    <row r="89" spans="199:221">
      <c r="GQ89">
        <f>'Actual Expenses'!B91</f>
        <v>0</v>
      </c>
      <c r="GR89" t="str">
        <f>'Actual Expenses'!C91</f>
        <v>Implementer</v>
      </c>
      <c r="GS89">
        <f>'Actual Expenses'!D91</f>
        <v>0</v>
      </c>
      <c r="GT89">
        <f>'Actual Expenses'!E91</f>
        <v>0</v>
      </c>
      <c r="GU89">
        <f>'Actual Expenses'!F91</f>
        <v>0</v>
      </c>
      <c r="GV89">
        <f>'Actual Expenses'!G91</f>
        <v>0</v>
      </c>
      <c r="GW89">
        <f>'Actual Expenses'!H91</f>
        <v>0</v>
      </c>
      <c r="GX89">
        <f>'Actual Expenses'!I91</f>
        <v>0</v>
      </c>
      <c r="GY89">
        <f>'Actual Expenses'!J91</f>
        <v>0</v>
      </c>
      <c r="GZ89">
        <f>'Actual Expenses'!K91</f>
        <v>0</v>
      </c>
      <c r="HA89">
        <f>'Actual Expenses'!L91</f>
        <v>0</v>
      </c>
      <c r="HB89">
        <f>'Actual Expenses'!M91</f>
        <v>0</v>
      </c>
      <c r="HC89">
        <f>'Actual Expenses'!N91</f>
        <v>0</v>
      </c>
      <c r="HD89">
        <f>'Actual Expenses'!O91</f>
        <v>0</v>
      </c>
      <c r="HE89">
        <f>'Actual Expenses'!P91</f>
        <v>0</v>
      </c>
      <c r="HF89">
        <f>'Actual Expenses'!Q91</f>
        <v>0</v>
      </c>
      <c r="HG89">
        <f>'Actual Expenses'!R91</f>
        <v>0</v>
      </c>
      <c r="HH89">
        <f>'Actual Expenses'!S91</f>
        <v>0</v>
      </c>
      <c r="HI89">
        <f>'Actual Expenses'!T91</f>
        <v>0</v>
      </c>
      <c r="HJ89">
        <f>'Actual Expenses'!U91</f>
        <v>0</v>
      </c>
      <c r="HK89">
        <f>'Actual Expenses'!V91</f>
        <v>0</v>
      </c>
      <c r="HL89">
        <f>'Actual Expenses'!W91</f>
        <v>0</v>
      </c>
      <c r="HM89">
        <f>'Actual Expenses'!X91</f>
        <v>0</v>
      </c>
    </row>
    <row r="90" spans="199:221">
      <c r="GQ90">
        <f>'Actual Expenses'!B92</f>
        <v>30</v>
      </c>
      <c r="GR90" t="str">
        <f>'Actual Expenses'!C92</f>
        <v>Empty</v>
      </c>
      <c r="GS90">
        <f>'Actual Expenses'!D92</f>
        <v>0</v>
      </c>
      <c r="GT90">
        <f>'Actual Expenses'!E92</f>
        <v>0</v>
      </c>
      <c r="GU90">
        <f>'Actual Expenses'!F92</f>
        <v>0</v>
      </c>
      <c r="GV90">
        <f>'Actual Expenses'!G92</f>
        <v>0</v>
      </c>
      <c r="GW90">
        <f>'Actual Expenses'!H92</f>
        <v>0</v>
      </c>
      <c r="GX90">
        <f>'Actual Expenses'!I92</f>
        <v>0</v>
      </c>
      <c r="GY90">
        <f>'Actual Expenses'!J92</f>
        <v>0</v>
      </c>
      <c r="GZ90">
        <f>'Actual Expenses'!K92</f>
        <v>0</v>
      </c>
      <c r="HA90">
        <f>'Actual Expenses'!L92</f>
        <v>0</v>
      </c>
      <c r="HB90">
        <f>'Actual Expenses'!M92</f>
        <v>0</v>
      </c>
      <c r="HC90">
        <f>'Actual Expenses'!N92</f>
        <v>0</v>
      </c>
      <c r="HD90">
        <f>'Actual Expenses'!O92</f>
        <v>0</v>
      </c>
      <c r="HE90">
        <f>'Actual Expenses'!P92</f>
        <v>0</v>
      </c>
      <c r="HF90">
        <f>'Actual Expenses'!Q92</f>
        <v>0</v>
      </c>
      <c r="HG90">
        <f>'Actual Expenses'!R92</f>
        <v>0</v>
      </c>
      <c r="HH90">
        <f>'Actual Expenses'!S92</f>
        <v>0</v>
      </c>
      <c r="HI90">
        <f>'Actual Expenses'!T92</f>
        <v>0</v>
      </c>
      <c r="HJ90">
        <f>'Actual Expenses'!U92</f>
        <v>0</v>
      </c>
      <c r="HK90">
        <f>'Actual Expenses'!V92</f>
        <v>0</v>
      </c>
      <c r="HL90">
        <f>'Actual Expenses'!W92</f>
        <v>0</v>
      </c>
      <c r="HM90">
        <f>'Actual Expenses'!X92</f>
        <v>0</v>
      </c>
    </row>
    <row r="91" spans="199:221">
      <c r="GQ91">
        <f>'Actual Expenses'!B93</f>
        <v>0</v>
      </c>
      <c r="GR91" t="str">
        <f>'Actual Expenses'!C93</f>
        <v>Program Administrator</v>
      </c>
      <c r="GS91">
        <f>'Actual Expenses'!D93</f>
        <v>0</v>
      </c>
      <c r="GT91">
        <f>'Actual Expenses'!E93</f>
        <v>0</v>
      </c>
      <c r="GU91">
        <f>'Actual Expenses'!F93</f>
        <v>0</v>
      </c>
      <c r="GV91">
        <f>'Actual Expenses'!G93</f>
        <v>0</v>
      </c>
      <c r="GW91">
        <f>'Actual Expenses'!H93</f>
        <v>0</v>
      </c>
      <c r="GX91">
        <f>'Actual Expenses'!I93</f>
        <v>0</v>
      </c>
      <c r="GY91">
        <f>'Actual Expenses'!J93</f>
        <v>0</v>
      </c>
      <c r="GZ91">
        <f>'Actual Expenses'!K93</f>
        <v>0</v>
      </c>
      <c r="HA91">
        <f>'Actual Expenses'!L93</f>
        <v>0</v>
      </c>
      <c r="HB91">
        <f>'Actual Expenses'!M93</f>
        <v>0</v>
      </c>
      <c r="HC91">
        <f>'Actual Expenses'!N93</f>
        <v>0</v>
      </c>
      <c r="HD91">
        <f>'Actual Expenses'!O93</f>
        <v>0</v>
      </c>
      <c r="HE91">
        <f>'Actual Expenses'!P93</f>
        <v>0</v>
      </c>
      <c r="HF91">
        <f>'Actual Expenses'!Q93</f>
        <v>0</v>
      </c>
      <c r="HG91">
        <f>'Actual Expenses'!R93</f>
        <v>0</v>
      </c>
      <c r="HH91">
        <f>'Actual Expenses'!S93</f>
        <v>0</v>
      </c>
      <c r="HI91">
        <f>'Actual Expenses'!T93</f>
        <v>0</v>
      </c>
      <c r="HJ91">
        <f>'Actual Expenses'!U93</f>
        <v>0</v>
      </c>
      <c r="HK91">
        <f>'Actual Expenses'!V93</f>
        <v>0</v>
      </c>
      <c r="HL91">
        <f>'Actual Expenses'!W93</f>
        <v>0</v>
      </c>
      <c r="HM91">
        <f>'Actual Expenses'!X93</f>
        <v>0</v>
      </c>
    </row>
    <row r="92" spans="199:221">
      <c r="GQ92">
        <f>'Actual Expenses'!B94</f>
        <v>0</v>
      </c>
      <c r="GR92" t="str">
        <f>'Actual Expenses'!C94</f>
        <v>Implementer</v>
      </c>
      <c r="GS92">
        <f>'Actual Expenses'!D94</f>
        <v>0</v>
      </c>
      <c r="GT92">
        <f>'Actual Expenses'!E94</f>
        <v>0</v>
      </c>
      <c r="GU92">
        <f>'Actual Expenses'!F94</f>
        <v>0</v>
      </c>
      <c r="GV92">
        <f>'Actual Expenses'!G94</f>
        <v>0</v>
      </c>
      <c r="GW92">
        <f>'Actual Expenses'!H94</f>
        <v>0</v>
      </c>
      <c r="GX92">
        <f>'Actual Expenses'!I94</f>
        <v>0</v>
      </c>
      <c r="GY92">
        <f>'Actual Expenses'!J94</f>
        <v>0</v>
      </c>
      <c r="GZ92">
        <f>'Actual Expenses'!K94</f>
        <v>0</v>
      </c>
      <c r="HA92">
        <f>'Actual Expenses'!L94</f>
        <v>0</v>
      </c>
      <c r="HB92">
        <f>'Actual Expenses'!M94</f>
        <v>0</v>
      </c>
      <c r="HC92">
        <f>'Actual Expenses'!N94</f>
        <v>0</v>
      </c>
      <c r="HD92">
        <f>'Actual Expenses'!O94</f>
        <v>0</v>
      </c>
      <c r="HE92">
        <f>'Actual Expenses'!P94</f>
        <v>0</v>
      </c>
      <c r="HF92">
        <f>'Actual Expenses'!Q94</f>
        <v>0</v>
      </c>
      <c r="HG92">
        <f>'Actual Expenses'!R94</f>
        <v>0</v>
      </c>
      <c r="HH92">
        <f>'Actual Expenses'!S94</f>
        <v>0</v>
      </c>
      <c r="HI92">
        <f>'Actual Expenses'!T94</f>
        <v>0</v>
      </c>
      <c r="HJ92">
        <f>'Actual Expenses'!U94</f>
        <v>0</v>
      </c>
      <c r="HK92">
        <f>'Actual Expenses'!V94</f>
        <v>0</v>
      </c>
      <c r="HL92">
        <f>'Actual Expenses'!W94</f>
        <v>0</v>
      </c>
      <c r="HM92">
        <f>'Actual Expenses'!X94</f>
        <v>0</v>
      </c>
    </row>
    <row r="93" spans="199:221">
      <c r="GQ93">
        <f>'Actual Expenses'!B95</f>
        <v>0</v>
      </c>
      <c r="GR93" t="str">
        <f>'Actual Expenses'!C97</f>
        <v>Portfolio Total</v>
      </c>
      <c r="GS93" t="str">
        <f>'Actual Expenses'!D97</f>
        <v>Staff labor, overhead ($)</v>
      </c>
      <c r="GT93" t="str">
        <f>'Actual Expenses'!E97</f>
        <v>Planning &amp; Design ($)</v>
      </c>
      <c r="GU93" t="str">
        <f>'Actual Expenses'!F97</f>
        <v>Administrative Other ($)</v>
      </c>
      <c r="GV93" t="str">
        <f>'Actual Expenses'!G97</f>
        <v>Subtotal ($)</v>
      </c>
      <c r="GW93" t="str">
        <f>'Actual Expenses'!H97</f>
        <v>Technical assistance and on-site audits ($)</v>
      </c>
      <c r="GX93" t="str">
        <f>'Actual Expenses'!I97</f>
        <v>Delivery staff labor ($)</v>
      </c>
      <c r="GY93" t="str">
        <f>'Actual Expenses'!J97</f>
        <v>Training ($)</v>
      </c>
      <c r="GZ93" t="str">
        <f>'Actual Expenses'!K97</f>
        <v>Delivery other ($)</v>
      </c>
      <c r="HA93" t="str">
        <f>'Actual Expenses'!L97</f>
        <v>Subtotal ($)</v>
      </c>
      <c r="HB93">
        <f>'Actual Expenses'!M97</f>
        <v>0</v>
      </c>
      <c r="HC93">
        <f>'Actual Expenses'!N97</f>
        <v>0</v>
      </c>
      <c r="HD93" t="str">
        <f>'Actual Expenses'!O97</f>
        <v>Participant Incentives ($)</v>
      </c>
      <c r="HE93" t="str">
        <f>'Actual Expenses'!P97</f>
        <v>Upstream or Midstream Incentives ($)</v>
      </c>
      <c r="HF93" t="str">
        <f>'Actual Expenses'!Q97</f>
        <v>Subtotal ($)</v>
      </c>
      <c r="HG93">
        <f>'Actual Expenses'!R97</f>
        <v>0</v>
      </c>
      <c r="HH93">
        <f>'Actual Expenses'!S97</f>
        <v>0</v>
      </c>
      <c r="HI93">
        <f>'Actual Expenses'!T97</f>
        <v>0</v>
      </c>
      <c r="HJ93">
        <f>'Actual Expenses'!U97</f>
        <v>0</v>
      </c>
      <c r="HK93">
        <f>'Actual Expenses'!V97</f>
        <v>0</v>
      </c>
      <c r="HL93">
        <f>'Actual Expenses'!W97</f>
        <v>0</v>
      </c>
      <c r="HM93">
        <f>'Actual Expenses'!X97</f>
        <v>0</v>
      </c>
    </row>
    <row r="94" spans="199:221">
      <c r="GQ94">
        <f>'Actual Expenses'!B96</f>
        <v>0</v>
      </c>
      <c r="GR94" t="str">
        <f>'Actual Expenses'!C98</f>
        <v>Program Administrator</v>
      </c>
      <c r="GS94">
        <f>'Actual Expenses'!D98</f>
        <v>74000</v>
      </c>
      <c r="GT94">
        <f>'Actual Expenses'!E98</f>
        <v>8400</v>
      </c>
      <c r="GU94">
        <f>'Actual Expenses'!F98</f>
        <v>0</v>
      </c>
      <c r="GV94">
        <f>'Actual Expenses'!G98</f>
        <v>82400</v>
      </c>
      <c r="GW94">
        <f>'Actual Expenses'!H98</f>
        <v>16000</v>
      </c>
      <c r="GX94">
        <f>'Actual Expenses'!I98</f>
        <v>60000</v>
      </c>
      <c r="GY94">
        <f>'Actual Expenses'!J98</f>
        <v>16600</v>
      </c>
      <c r="GZ94">
        <f>'Actual Expenses'!K98</f>
        <v>18000</v>
      </c>
      <c r="HA94">
        <f>'Actual Expenses'!L98</f>
        <v>110600</v>
      </c>
      <c r="HB94">
        <f>'Actual Expenses'!M98</f>
        <v>14400</v>
      </c>
      <c r="HC94">
        <f>'Actual Expenses'!N98</f>
        <v>21000</v>
      </c>
      <c r="HD94">
        <f>'Actual Expenses'!O98</f>
        <v>90000</v>
      </c>
      <c r="HE94">
        <f>'Actual Expenses'!P98</f>
        <v>60000</v>
      </c>
      <c r="HF94">
        <f>'Actual Expenses'!Q98</f>
        <v>150000</v>
      </c>
      <c r="HG94">
        <f>'Actual Expenses'!R98</f>
        <v>150000</v>
      </c>
      <c r="HH94">
        <f>'Actual Expenses'!S98</f>
        <v>0</v>
      </c>
      <c r="HI94">
        <f>'Actual Expenses'!T98</f>
        <v>378400</v>
      </c>
      <c r="HJ94">
        <f>'Actual Expenses'!U98</f>
        <v>528400</v>
      </c>
      <c r="HK94">
        <f>'Actual Expenses'!V98</f>
        <v>0</v>
      </c>
      <c r="HL94">
        <f>'Actual Expenses'!W98</f>
        <v>378400</v>
      </c>
      <c r="HM94">
        <f>'Actual Expenses'!X98</f>
        <v>0</v>
      </c>
    </row>
    <row r="95" spans="199:221">
      <c r="GQ95">
        <f>'Actual Expenses'!B97</f>
        <v>0</v>
      </c>
      <c r="GR95" t="str">
        <f>'Actual Expenses'!C99</f>
        <v>Implementer</v>
      </c>
      <c r="GS95">
        <f>'Actual Expenses'!D99</f>
        <v>0</v>
      </c>
      <c r="GT95">
        <f>'Actual Expenses'!E99</f>
        <v>0</v>
      </c>
      <c r="GU95">
        <f>'Actual Expenses'!F99</f>
        <v>0</v>
      </c>
      <c r="GV95">
        <f>'Actual Expenses'!G99</f>
        <v>0</v>
      </c>
      <c r="GW95">
        <f>'Actual Expenses'!H99</f>
        <v>0</v>
      </c>
      <c r="GX95">
        <f>'Actual Expenses'!I99</f>
        <v>0</v>
      </c>
      <c r="GY95">
        <f>'Actual Expenses'!J99</f>
        <v>0</v>
      </c>
      <c r="GZ95">
        <f>'Actual Expenses'!K99</f>
        <v>0</v>
      </c>
      <c r="HA95">
        <f>'Actual Expenses'!L99</f>
        <v>0</v>
      </c>
      <c r="HB95">
        <f>'Actual Expenses'!M99</f>
        <v>0</v>
      </c>
      <c r="HC95">
        <f>'Actual Expenses'!N99</f>
        <v>0</v>
      </c>
      <c r="HD95">
        <f>'Actual Expenses'!O99</f>
        <v>0</v>
      </c>
      <c r="HE95">
        <f>'Actual Expenses'!P99</f>
        <v>0</v>
      </c>
      <c r="HF95">
        <f>'Actual Expenses'!Q99</f>
        <v>0</v>
      </c>
      <c r="HG95">
        <f>'Actual Expenses'!R99</f>
        <v>0</v>
      </c>
      <c r="HH95">
        <f>'Actual Expenses'!S99</f>
        <v>0</v>
      </c>
      <c r="HI95">
        <f>'Actual Expenses'!T99</f>
        <v>0</v>
      </c>
      <c r="HJ95">
        <f>'Actual Expenses'!U99</f>
        <v>0</v>
      </c>
      <c r="HK95">
        <f>'Actual Expenses'!V99</f>
        <v>0</v>
      </c>
      <c r="HL95">
        <f>'Actual Expenses'!W99</f>
        <v>0</v>
      </c>
      <c r="HM95">
        <f>'Actual Expenses'!X99</f>
        <v>0</v>
      </c>
    </row>
    <row r="96" spans="199:221">
      <c r="GQ96">
        <f>'Actual Expenses'!B98</f>
        <v>0</v>
      </c>
      <c r="GR96" t="str">
        <f>'Actual Expenses'!C100</f>
        <v>Total:</v>
      </c>
      <c r="GS96">
        <f>'Actual Expenses'!D100</f>
        <v>74000</v>
      </c>
      <c r="GT96">
        <f>'Actual Expenses'!E100</f>
        <v>8400</v>
      </c>
      <c r="GU96">
        <f>'Actual Expenses'!F100</f>
        <v>0</v>
      </c>
      <c r="GV96">
        <f>'Actual Expenses'!G100</f>
        <v>82400</v>
      </c>
      <c r="GW96">
        <f>'Actual Expenses'!H100</f>
        <v>16000</v>
      </c>
      <c r="GX96">
        <f>'Actual Expenses'!I100</f>
        <v>60000</v>
      </c>
      <c r="GY96">
        <f>'Actual Expenses'!J100</f>
        <v>16600</v>
      </c>
      <c r="GZ96">
        <f>'Actual Expenses'!K100</f>
        <v>18000</v>
      </c>
      <c r="HA96">
        <f>'Actual Expenses'!L100</f>
        <v>110600</v>
      </c>
      <c r="HB96">
        <f>'Actual Expenses'!M100</f>
        <v>14400</v>
      </c>
      <c r="HC96">
        <f>'Actual Expenses'!N100</f>
        <v>21000</v>
      </c>
      <c r="HD96">
        <f>'Actual Expenses'!O100</f>
        <v>90000</v>
      </c>
      <c r="HE96">
        <f>'Actual Expenses'!P100</f>
        <v>60000</v>
      </c>
      <c r="HF96">
        <f>'Actual Expenses'!Q100</f>
        <v>150000</v>
      </c>
      <c r="HG96">
        <f>'Actual Expenses'!R100</f>
        <v>150000</v>
      </c>
      <c r="HH96">
        <f>'Actual Expenses'!S100</f>
        <v>0</v>
      </c>
      <c r="HI96">
        <f>'Actual Expenses'!T100</f>
        <v>378400</v>
      </c>
      <c r="HJ96">
        <f>'Actual Expenses'!U100</f>
        <v>528400</v>
      </c>
      <c r="HK96">
        <f>'Actual Expenses'!V100</f>
        <v>0</v>
      </c>
      <c r="HL96">
        <f>'Actual Expenses'!W100</f>
        <v>378400</v>
      </c>
      <c r="HM96">
        <f>'Actual Expenses'!X100</f>
        <v>0</v>
      </c>
    </row>
  </sheetData>
  <pageMargins left="0.7" right="0.7" top="0.75" bottom="0.75" header="0.3" footer="0.3"/>
  <pageSetup orientation="portrait" horizontalDpi="4294967292" verticalDpi="0"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1:N127"/>
  <sheetViews>
    <sheetView showGridLines="0" showRowColHeaders="0" workbookViewId="0">
      <pane ySplit="7" topLeftCell="A8" activePane="bottomLeft" state="frozen"/>
      <selection pane="bottomLeft" activeCell="E13" sqref="E13"/>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7.44140625" style="3" customWidth="1"/>
    <col min="6" max="6" width="16.109375" style="3" customWidth="1"/>
    <col min="7" max="7" width="4.6640625" style="3" customWidth="1"/>
    <col min="8" max="8" width="11.44140625" style="3" customWidth="1"/>
    <col min="9" max="9" width="3.6640625" style="3" customWidth="1"/>
    <col min="10" max="10" width="16.6640625" style="3" customWidth="1"/>
    <col min="11" max="11" width="13.88671875" style="3" customWidth="1"/>
    <col min="12" max="12" width="24.33203125" style="3" bestFit="1" customWidth="1"/>
    <col min="13" max="13" width="5.6640625" style="3" customWidth="1"/>
    <col min="14" max="14" width="5.33203125" style="3" customWidth="1"/>
    <col min="15" max="15" width="1" style="3" customWidth="1"/>
    <col min="16" max="16" width="16" style="3" customWidth="1"/>
    <col min="17" max="16384" width="9.33203125" style="3"/>
  </cols>
  <sheetData>
    <row r="1" spans="2:14" ht="28.5" customHeight="1"/>
    <row r="2" spans="2:14" s="27" customFormat="1" ht="54.75" customHeight="1">
      <c r="B2" s="24"/>
      <c r="C2" s="25"/>
      <c r="D2" s="25"/>
      <c r="E2" s="25"/>
      <c r="F2" s="25"/>
      <c r="G2" s="25"/>
      <c r="H2" s="25"/>
      <c r="I2" s="25"/>
      <c r="J2" s="25"/>
      <c r="K2" s="25"/>
      <c r="L2" s="25"/>
      <c r="M2" s="25"/>
      <c r="N2" s="26"/>
    </row>
    <row r="3" spans="2:14" ht="7.5" customHeight="1">
      <c r="B3" s="28"/>
      <c r="C3" s="29"/>
      <c r="D3" s="29"/>
      <c r="E3" s="29"/>
      <c r="F3" s="29"/>
      <c r="G3" s="29"/>
      <c r="H3" s="29"/>
      <c r="I3" s="29"/>
      <c r="J3" s="29"/>
      <c r="K3" s="29"/>
      <c r="L3" s="29"/>
      <c r="M3" s="29"/>
      <c r="N3" s="30"/>
    </row>
    <row r="4" spans="2:14">
      <c r="B4" s="31"/>
      <c r="C4" s="33"/>
      <c r="D4" s="33"/>
      <c r="E4" s="33"/>
      <c r="F4" s="33"/>
      <c r="G4" s="33"/>
      <c r="H4" s="33"/>
      <c r="I4" s="33"/>
      <c r="J4" s="33"/>
      <c r="K4" s="33"/>
      <c r="L4" s="33"/>
      <c r="M4" s="33"/>
      <c r="N4" s="35"/>
    </row>
    <row r="5" spans="2:14" ht="17.25" customHeight="1">
      <c r="B5" s="31"/>
      <c r="C5" s="33"/>
      <c r="D5" s="1193"/>
      <c r="E5" s="1193"/>
      <c r="F5" s="1193"/>
      <c r="G5" s="33"/>
      <c r="H5" s="33"/>
      <c r="I5" s="33"/>
      <c r="J5" s="33"/>
      <c r="K5" s="33"/>
      <c r="L5" s="33"/>
      <c r="M5" s="33"/>
      <c r="N5" s="35"/>
    </row>
    <row r="6" spans="2:14" ht="42.75" customHeight="1">
      <c r="B6" s="31"/>
      <c r="C6" s="33"/>
      <c r="D6" s="44" t="s">
        <v>333</v>
      </c>
      <c r="E6" s="44" t="s">
        <v>347</v>
      </c>
      <c r="F6" s="44" t="s">
        <v>348</v>
      </c>
      <c r="G6" s="33"/>
      <c r="H6" s="201" t="s">
        <v>657</v>
      </c>
      <c r="I6" s="33"/>
      <c r="J6" s="422" t="s">
        <v>388</v>
      </c>
      <c r="K6" s="422" t="s">
        <v>358</v>
      </c>
      <c r="L6" s="201" t="s">
        <v>389</v>
      </c>
      <c r="M6" s="33"/>
      <c r="N6" s="35"/>
    </row>
    <row r="7" spans="2:14" ht="16.2" thickBot="1">
      <c r="B7" s="31"/>
      <c r="C7" s="32" t="s">
        <v>6</v>
      </c>
      <c r="D7" s="44" t="str">
        <f>"("&amp;Titles!F12&amp;")"</f>
        <v>(MW)</v>
      </c>
      <c r="E7" s="44" t="str">
        <f>"("&amp;Titles!F13&amp;")"</f>
        <v>(MWh)</v>
      </c>
      <c r="F7" s="44" t="str">
        <f>"("&amp;Titles!F14&amp;")"</f>
        <v>(MWh)</v>
      </c>
      <c r="H7" s="201" t="s">
        <v>249</v>
      </c>
      <c r="K7" s="44"/>
      <c r="M7" s="33"/>
      <c r="N7" s="35"/>
    </row>
    <row r="8" spans="2:14" ht="15" customHeight="1">
      <c r="B8" s="36">
        <v>1</v>
      </c>
      <c r="C8" s="37" t="str">
        <f>'Program Descriptions'!C5</f>
        <v>Residential New Construction (example)</v>
      </c>
      <c r="D8" s="264">
        <v>34</v>
      </c>
      <c r="E8" s="264">
        <v>250</v>
      </c>
      <c r="F8" s="265">
        <v>2500</v>
      </c>
      <c r="H8" s="520">
        <v>10</v>
      </c>
      <c r="I8" s="424"/>
      <c r="J8" s="64">
        <v>240</v>
      </c>
      <c r="K8" s="222">
        <v>8000</v>
      </c>
      <c r="L8" s="38" t="s">
        <v>38</v>
      </c>
      <c r="M8" s="33"/>
      <c r="N8" s="35"/>
    </row>
    <row r="9" spans="2:14" ht="15" customHeight="1">
      <c r="B9" s="36">
        <v>2</v>
      </c>
      <c r="C9" s="37" t="str">
        <f>'Program Descriptions'!C6</f>
        <v>Residential Whole Home Retrofit</v>
      </c>
      <c r="D9" s="266"/>
      <c r="E9" s="266"/>
      <c r="F9" s="267"/>
      <c r="H9" s="520"/>
      <c r="J9" s="64"/>
      <c r="K9" s="222"/>
      <c r="L9" s="38"/>
      <c r="M9" s="33"/>
      <c r="N9" s="35"/>
    </row>
    <row r="10" spans="2:14" ht="15" customHeight="1">
      <c r="B10" s="36">
        <v>3</v>
      </c>
      <c r="C10" s="37" t="str">
        <f>'Program Descriptions'!C7</f>
        <v>C&amp;I Prescriptive</v>
      </c>
      <c r="D10" s="266"/>
      <c r="E10" s="266"/>
      <c r="F10" s="267"/>
      <c r="H10" s="520"/>
      <c r="J10" s="64"/>
      <c r="K10" s="222"/>
      <c r="L10" s="38"/>
      <c r="M10" s="33"/>
      <c r="N10" s="35"/>
    </row>
    <row r="11" spans="2:14" ht="15" customHeight="1">
      <c r="B11" s="36">
        <v>4</v>
      </c>
      <c r="C11" s="37" t="str">
        <f>'Program Descriptions'!C8</f>
        <v>Empty</v>
      </c>
      <c r="D11" s="266"/>
      <c r="E11" s="266"/>
      <c r="F11" s="267"/>
      <c r="H11" s="520"/>
      <c r="J11" s="64"/>
      <c r="K11" s="222"/>
      <c r="L11" s="38"/>
      <c r="M11" s="33"/>
      <c r="N11" s="35"/>
    </row>
    <row r="12" spans="2:14" ht="15" customHeight="1">
      <c r="B12" s="36">
        <v>5</v>
      </c>
      <c r="C12" s="37" t="str">
        <f>'Program Descriptions'!C9</f>
        <v>Empty</v>
      </c>
      <c r="D12" s="266"/>
      <c r="E12" s="266"/>
      <c r="F12" s="267"/>
      <c r="H12" s="520"/>
      <c r="J12" s="64"/>
      <c r="K12" s="222"/>
      <c r="L12" s="38"/>
      <c r="M12" s="33"/>
      <c r="N12" s="35"/>
    </row>
    <row r="13" spans="2:14" ht="15" customHeight="1">
      <c r="B13" s="36">
        <v>6</v>
      </c>
      <c r="C13" s="37" t="str">
        <f>'Program Descriptions'!C10</f>
        <v>Empty</v>
      </c>
      <c r="D13" s="266"/>
      <c r="E13" s="266"/>
      <c r="F13" s="267"/>
      <c r="H13" s="520"/>
      <c r="J13" s="64"/>
      <c r="K13" s="222"/>
      <c r="L13" s="38"/>
      <c r="M13" s="33"/>
      <c r="N13" s="35"/>
    </row>
    <row r="14" spans="2:14" ht="15" customHeight="1">
      <c r="B14" s="36">
        <v>7</v>
      </c>
      <c r="C14" s="37" t="str">
        <f>'Program Descriptions'!C11</f>
        <v>Empty</v>
      </c>
      <c r="D14" s="266"/>
      <c r="E14" s="266"/>
      <c r="F14" s="267"/>
      <c r="H14" s="520"/>
      <c r="J14" s="64"/>
      <c r="K14" s="222"/>
      <c r="L14" s="38"/>
      <c r="M14" s="33"/>
      <c r="N14" s="35"/>
    </row>
    <row r="15" spans="2:14" ht="15" customHeight="1">
      <c r="B15" s="36">
        <v>8</v>
      </c>
      <c r="C15" s="37" t="str">
        <f>'Program Descriptions'!C12</f>
        <v>Empty</v>
      </c>
      <c r="D15" s="266"/>
      <c r="E15" s="266"/>
      <c r="F15" s="267"/>
      <c r="H15" s="520"/>
      <c r="J15" s="64"/>
      <c r="K15" s="222"/>
      <c r="L15" s="38"/>
      <c r="M15" s="33"/>
      <c r="N15" s="35"/>
    </row>
    <row r="16" spans="2:14" ht="15" customHeight="1">
      <c r="B16" s="36">
        <v>9</v>
      </c>
      <c r="C16" s="37" t="str">
        <f>'Program Descriptions'!C13</f>
        <v>Empty</v>
      </c>
      <c r="D16" s="266"/>
      <c r="E16" s="266"/>
      <c r="F16" s="267"/>
      <c r="H16" s="520"/>
      <c r="J16" s="64"/>
      <c r="K16" s="222"/>
      <c r="L16" s="38"/>
      <c r="M16" s="33"/>
      <c r="N16" s="35"/>
    </row>
    <row r="17" spans="2:14" ht="15" customHeight="1">
      <c r="B17" s="36">
        <v>10</v>
      </c>
      <c r="C17" s="37" t="str">
        <f>'Program Descriptions'!C14</f>
        <v>Empty</v>
      </c>
      <c r="D17" s="266"/>
      <c r="E17" s="266"/>
      <c r="F17" s="267"/>
      <c r="H17" s="520"/>
      <c r="J17" s="64"/>
      <c r="K17" s="222"/>
      <c r="L17" s="38"/>
      <c r="M17" s="33"/>
      <c r="N17" s="35"/>
    </row>
    <row r="18" spans="2:14" ht="15" customHeight="1">
      <c r="B18" s="36">
        <v>11</v>
      </c>
      <c r="C18" s="37" t="str">
        <f>'Program Descriptions'!C15</f>
        <v>Empty</v>
      </c>
      <c r="D18" s="266"/>
      <c r="E18" s="266"/>
      <c r="F18" s="267"/>
      <c r="H18" s="520"/>
      <c r="J18" s="64"/>
      <c r="K18" s="222"/>
      <c r="L18" s="38"/>
      <c r="M18" s="33"/>
      <c r="N18" s="35"/>
    </row>
    <row r="19" spans="2:14" ht="15" customHeight="1">
      <c r="B19" s="36">
        <v>12</v>
      </c>
      <c r="C19" s="37" t="str">
        <f>'Program Descriptions'!C16</f>
        <v>Empty</v>
      </c>
      <c r="D19" s="266"/>
      <c r="E19" s="266"/>
      <c r="F19" s="267"/>
      <c r="H19" s="520"/>
      <c r="J19" s="64"/>
      <c r="K19" s="222"/>
      <c r="L19" s="38"/>
      <c r="M19" s="33"/>
      <c r="N19" s="35"/>
    </row>
    <row r="20" spans="2:14" ht="15" customHeight="1">
      <c r="B20" s="36">
        <v>13</v>
      </c>
      <c r="C20" s="37" t="str">
        <f>'Program Descriptions'!C17</f>
        <v>Empty</v>
      </c>
      <c r="D20" s="266"/>
      <c r="E20" s="266"/>
      <c r="F20" s="267"/>
      <c r="H20" s="520"/>
      <c r="J20" s="64"/>
      <c r="K20" s="222"/>
      <c r="L20" s="38"/>
      <c r="M20" s="33"/>
      <c r="N20" s="35"/>
    </row>
    <row r="21" spans="2:14" ht="15" customHeight="1">
      <c r="B21" s="36">
        <v>14</v>
      </c>
      <c r="C21" s="37" t="str">
        <f>'Program Descriptions'!C18</f>
        <v>Empty</v>
      </c>
      <c r="D21" s="266"/>
      <c r="E21" s="266"/>
      <c r="F21" s="267"/>
      <c r="H21" s="520"/>
      <c r="J21" s="64"/>
      <c r="K21" s="222"/>
      <c r="L21" s="38"/>
      <c r="M21" s="33"/>
      <c r="N21" s="35"/>
    </row>
    <row r="22" spans="2:14" ht="15" customHeight="1">
      <c r="B22" s="36">
        <v>15</v>
      </c>
      <c r="C22" s="37" t="str">
        <f>'Program Descriptions'!C19</f>
        <v>Empty</v>
      </c>
      <c r="D22" s="266"/>
      <c r="E22" s="266"/>
      <c r="F22" s="267"/>
      <c r="H22" s="520"/>
      <c r="J22" s="64"/>
      <c r="K22" s="222"/>
      <c r="L22" s="38"/>
      <c r="M22" s="33"/>
      <c r="N22" s="35"/>
    </row>
    <row r="23" spans="2:14" ht="15" customHeight="1">
      <c r="B23" s="36">
        <v>16</v>
      </c>
      <c r="C23" s="37" t="str">
        <f>'Program Descriptions'!C20</f>
        <v>Empty</v>
      </c>
      <c r="D23" s="266"/>
      <c r="E23" s="266"/>
      <c r="F23" s="267"/>
      <c r="H23" s="520"/>
      <c r="J23" s="64"/>
      <c r="K23" s="222"/>
      <c r="L23" s="38"/>
      <c r="M23" s="33"/>
      <c r="N23" s="35"/>
    </row>
    <row r="24" spans="2:14" ht="15" customHeight="1">
      <c r="B24" s="36">
        <v>17</v>
      </c>
      <c r="C24" s="37" t="str">
        <f>'Program Descriptions'!C21</f>
        <v>Empty</v>
      </c>
      <c r="D24" s="266"/>
      <c r="E24" s="266"/>
      <c r="F24" s="267"/>
      <c r="H24" s="520"/>
      <c r="J24" s="64"/>
      <c r="K24" s="222"/>
      <c r="L24" s="38"/>
      <c r="M24" s="33"/>
      <c r="N24" s="35"/>
    </row>
    <row r="25" spans="2:14" ht="15" customHeight="1">
      <c r="B25" s="36">
        <v>18</v>
      </c>
      <c r="C25" s="37" t="str">
        <f>'Program Descriptions'!C22</f>
        <v>Empty</v>
      </c>
      <c r="D25" s="266"/>
      <c r="E25" s="266"/>
      <c r="F25" s="267"/>
      <c r="H25" s="520"/>
      <c r="J25" s="64"/>
      <c r="K25" s="222"/>
      <c r="L25" s="38"/>
      <c r="M25" s="33"/>
      <c r="N25" s="35"/>
    </row>
    <row r="26" spans="2:14" ht="15" customHeight="1">
      <c r="B26" s="36">
        <v>19</v>
      </c>
      <c r="C26" s="37" t="str">
        <f>'Program Descriptions'!C23</f>
        <v>Empty</v>
      </c>
      <c r="D26" s="266"/>
      <c r="E26" s="266"/>
      <c r="F26" s="267"/>
      <c r="H26" s="520"/>
      <c r="J26" s="64"/>
      <c r="K26" s="222"/>
      <c r="L26" s="38"/>
      <c r="M26" s="33"/>
      <c r="N26" s="35"/>
    </row>
    <row r="27" spans="2:14" ht="15" customHeight="1">
      <c r="B27" s="36">
        <v>20</v>
      </c>
      <c r="C27" s="37" t="str">
        <f>'Program Descriptions'!C24</f>
        <v>Empty</v>
      </c>
      <c r="D27" s="266"/>
      <c r="E27" s="266"/>
      <c r="F27" s="267"/>
      <c r="H27" s="520"/>
      <c r="J27" s="64"/>
      <c r="K27" s="222"/>
      <c r="L27" s="38"/>
      <c r="M27" s="33"/>
      <c r="N27" s="35"/>
    </row>
    <row r="28" spans="2:14" ht="15" customHeight="1">
      <c r="B28" s="36">
        <v>21</v>
      </c>
      <c r="C28" s="37" t="str">
        <f>'Program Descriptions'!C25</f>
        <v>Empty</v>
      </c>
      <c r="D28" s="266"/>
      <c r="E28" s="266"/>
      <c r="F28" s="267"/>
      <c r="H28" s="520"/>
      <c r="J28" s="64"/>
      <c r="K28" s="222"/>
      <c r="L28" s="38"/>
      <c r="M28" s="33"/>
      <c r="N28" s="35"/>
    </row>
    <row r="29" spans="2:14" ht="15" customHeight="1">
      <c r="B29" s="36">
        <v>22</v>
      </c>
      <c r="C29" s="37" t="str">
        <f>'Program Descriptions'!C26</f>
        <v>Empty</v>
      </c>
      <c r="D29" s="266"/>
      <c r="E29" s="266"/>
      <c r="F29" s="267"/>
      <c r="H29" s="520"/>
      <c r="J29" s="64"/>
      <c r="K29" s="222"/>
      <c r="L29" s="38"/>
      <c r="M29" s="33"/>
      <c r="N29" s="35"/>
    </row>
    <row r="30" spans="2:14" ht="15" customHeight="1">
      <c r="B30" s="36">
        <v>23</v>
      </c>
      <c r="C30" s="37" t="str">
        <f>'Program Descriptions'!C27</f>
        <v>Empty</v>
      </c>
      <c r="D30" s="266"/>
      <c r="E30" s="266"/>
      <c r="F30" s="267"/>
      <c r="H30" s="520"/>
      <c r="J30" s="64"/>
      <c r="K30" s="222"/>
      <c r="L30" s="38"/>
      <c r="M30" s="33"/>
      <c r="N30" s="35"/>
    </row>
    <row r="31" spans="2:14" ht="15" customHeight="1">
      <c r="B31" s="36">
        <v>24</v>
      </c>
      <c r="C31" s="37" t="str">
        <f>'Program Descriptions'!C28</f>
        <v>Empty</v>
      </c>
      <c r="D31" s="266"/>
      <c r="E31" s="266"/>
      <c r="F31" s="267"/>
      <c r="H31" s="520"/>
      <c r="J31" s="64"/>
      <c r="K31" s="222"/>
      <c r="L31" s="38"/>
      <c r="M31" s="33"/>
      <c r="N31" s="35"/>
    </row>
    <row r="32" spans="2:14" ht="15" customHeight="1">
      <c r="B32" s="36">
        <v>25</v>
      </c>
      <c r="C32" s="37" t="str">
        <f>'Program Descriptions'!C29</f>
        <v>Empty</v>
      </c>
      <c r="D32" s="266"/>
      <c r="E32" s="266"/>
      <c r="F32" s="267"/>
      <c r="H32" s="520"/>
      <c r="J32" s="64"/>
      <c r="K32" s="222"/>
      <c r="L32" s="38"/>
      <c r="M32" s="33"/>
      <c r="N32" s="35"/>
    </row>
    <row r="33" spans="2:14" ht="15" customHeight="1">
      <c r="B33" s="36">
        <v>26</v>
      </c>
      <c r="C33" s="37" t="str">
        <f>'Program Descriptions'!C30</f>
        <v>Empty</v>
      </c>
      <c r="D33" s="266"/>
      <c r="E33" s="266"/>
      <c r="F33" s="267"/>
      <c r="H33" s="520"/>
      <c r="J33" s="64"/>
      <c r="K33" s="222"/>
      <c r="L33" s="38"/>
      <c r="M33" s="33"/>
      <c r="N33" s="35"/>
    </row>
    <row r="34" spans="2:14" ht="15" customHeight="1">
      <c r="B34" s="36">
        <v>27</v>
      </c>
      <c r="C34" s="37" t="str">
        <f>'Program Descriptions'!C31</f>
        <v>Empty</v>
      </c>
      <c r="D34" s="266"/>
      <c r="E34" s="266"/>
      <c r="F34" s="267"/>
      <c r="H34" s="520"/>
      <c r="J34" s="64"/>
      <c r="K34" s="222"/>
      <c r="L34" s="38"/>
      <c r="M34" s="33"/>
      <c r="N34" s="35"/>
    </row>
    <row r="35" spans="2:14" ht="15" customHeight="1">
      <c r="B35" s="36">
        <v>28</v>
      </c>
      <c r="C35" s="37" t="str">
        <f>'Program Descriptions'!C32</f>
        <v>Empty</v>
      </c>
      <c r="D35" s="266"/>
      <c r="E35" s="266"/>
      <c r="F35" s="267"/>
      <c r="H35" s="520"/>
      <c r="J35" s="64"/>
      <c r="K35" s="222"/>
      <c r="L35" s="38"/>
      <c r="M35" s="33"/>
      <c r="N35" s="35"/>
    </row>
    <row r="36" spans="2:14" ht="15" customHeight="1">
      <c r="B36" s="36">
        <v>29</v>
      </c>
      <c r="C36" s="37" t="str">
        <f>'Program Descriptions'!C33</f>
        <v>Empty</v>
      </c>
      <c r="D36" s="266"/>
      <c r="E36" s="266"/>
      <c r="F36" s="267"/>
      <c r="H36" s="520"/>
      <c r="J36" s="64"/>
      <c r="K36" s="222"/>
      <c r="L36" s="38"/>
      <c r="M36" s="33"/>
      <c r="N36" s="35"/>
    </row>
    <row r="37" spans="2:14" ht="15" customHeight="1" thickBot="1">
      <c r="B37" s="36">
        <v>30</v>
      </c>
      <c r="C37" s="37" t="str">
        <f>'Program Descriptions'!C34</f>
        <v>Empty</v>
      </c>
      <c r="D37" s="266"/>
      <c r="E37" s="266"/>
      <c r="F37" s="267"/>
      <c r="H37" s="520"/>
      <c r="J37" s="64"/>
      <c r="K37" s="222"/>
      <c r="L37" s="38"/>
      <c r="M37" s="33"/>
      <c r="N37" s="35"/>
    </row>
    <row r="38" spans="2:14" ht="15" customHeight="1">
      <c r="B38" s="36"/>
      <c r="C38" s="49" t="s">
        <v>28</v>
      </c>
      <c r="D38" s="268">
        <f>SUM(D8:D37)</f>
        <v>34</v>
      </c>
      <c r="E38" s="268">
        <f>SUM(E8:E37)</f>
        <v>250</v>
      </c>
      <c r="F38" s="268">
        <f>SUM(F8:F37)</f>
        <v>2500</v>
      </c>
      <c r="J38" s="65"/>
      <c r="K38" s="65"/>
      <c r="L38" s="65"/>
      <c r="M38" s="33"/>
      <c r="N38" s="35"/>
    </row>
    <row r="39" spans="2:14" ht="15" customHeight="1">
      <c r="B39" s="36"/>
      <c r="C39" s="49"/>
      <c r="D39" s="46"/>
      <c r="E39" s="46"/>
      <c r="F39" s="46"/>
      <c r="G39" s="46"/>
      <c r="H39" s="46"/>
      <c r="I39" s="46"/>
      <c r="J39" s="33"/>
      <c r="K39" s="33"/>
      <c r="L39" s="33"/>
      <c r="M39" s="33"/>
      <c r="N39" s="35"/>
    </row>
    <row r="40" spans="2:14" ht="15" customHeight="1">
      <c r="B40" s="39"/>
      <c r="C40" s="40"/>
      <c r="D40" s="40"/>
      <c r="E40" s="40"/>
      <c r="F40" s="40"/>
      <c r="G40" s="40"/>
      <c r="H40" s="40"/>
      <c r="I40" s="40"/>
      <c r="J40" s="40"/>
      <c r="K40" s="40"/>
      <c r="L40" s="40"/>
      <c r="M40" s="40"/>
      <c r="N40" s="41"/>
    </row>
    <row r="41" spans="2:14" s="33" customFormat="1" ht="15" customHeight="1">
      <c r="B41" s="1209" t="s">
        <v>673</v>
      </c>
      <c r="C41" s="1209"/>
      <c r="D41" s="1209"/>
      <c r="E41" s="1209"/>
      <c r="F41" s="666" t="str">
        <f>IF(Site_or_SitePlusLosses=1,"site",IF(Site_or_SitePlusLosses=2,"site plus T&amp;D losses between the site and power plant","Did not answer the question"))</f>
        <v>site</v>
      </c>
    </row>
    <row r="42" spans="2:14" ht="15" customHeight="1">
      <c r="B42" s="33"/>
      <c r="C42" s="666" t="str">
        <f>IF(Naturally_Occurring=1,"The reported gross savings values account for naturally occuring energy savings",IF(Naturally_Occurring=0,"The reported gross savings values do not account for naturally occuring energy savings",""))</f>
        <v/>
      </c>
      <c r="D42" s="33"/>
      <c r="E42" s="33"/>
      <c r="F42" s="33"/>
      <c r="G42" s="33"/>
      <c r="H42" s="33"/>
      <c r="I42" s="33"/>
      <c r="J42" s="33"/>
      <c r="K42" s="33"/>
      <c r="L42" s="33"/>
      <c r="M42" s="33"/>
      <c r="N42" s="33"/>
    </row>
    <row r="43" spans="2:14" ht="15" customHeight="1">
      <c r="B43" s="33"/>
      <c r="C43" s="33"/>
      <c r="D43" s="33"/>
      <c r="E43" s="33"/>
      <c r="F43" s="33"/>
      <c r="G43" s="33"/>
      <c r="H43" s="33"/>
      <c r="I43" s="33"/>
      <c r="J43" s="33"/>
      <c r="K43" s="33"/>
      <c r="L43" s="33"/>
      <c r="M43" s="33"/>
      <c r="N43" s="33"/>
    </row>
    <row r="44" spans="2:14" ht="15" customHeight="1">
      <c r="B44" s="33"/>
      <c r="C44" s="33"/>
      <c r="D44" s="33"/>
      <c r="E44" s="33"/>
      <c r="F44" s="33"/>
      <c r="G44" s="33"/>
      <c r="H44" s="33"/>
      <c r="I44" s="33"/>
      <c r="J44" s="33"/>
      <c r="K44" s="33"/>
      <c r="L44" s="33"/>
      <c r="M44" s="33"/>
      <c r="N44" s="33"/>
    </row>
    <row r="45" spans="2:14" ht="15" customHeight="1"/>
    <row r="46" spans="2:14" ht="15" customHeight="1"/>
    <row r="47" spans="2:14" ht="15" customHeight="1"/>
    <row r="48" spans="2:1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sheetProtection password="C96F" sheet="1" objects="1" scenarios="1" formatRows="0"/>
  <mergeCells count="2">
    <mergeCell ref="D5:F5"/>
    <mergeCell ref="B41:E41"/>
  </mergeCell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L8:L37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B1:W41"/>
  <sheetViews>
    <sheetView showGridLines="0" showRowColHeaders="0" workbookViewId="0">
      <pane ySplit="5" topLeftCell="A6" activePane="bottomLeft" state="frozen"/>
      <selection pane="bottomLeft"/>
    </sheetView>
  </sheetViews>
  <sheetFormatPr defaultColWidth="9.33203125" defaultRowHeight="13.8"/>
  <cols>
    <col min="1" max="1" width="1" style="3" customWidth="1"/>
    <col min="2" max="2" width="11.5546875" style="3" customWidth="1"/>
    <col min="3" max="3" width="1.6640625" style="3" customWidth="1"/>
    <col min="4" max="4" width="3.44140625" style="3" customWidth="1"/>
    <col min="5" max="5" width="37" style="3" customWidth="1"/>
    <col min="6" max="9" width="9.44140625" style="3" customWidth="1"/>
    <col min="10" max="10" width="11.44140625" style="3" bestFit="1" customWidth="1"/>
    <col min="11" max="11" width="9.44140625" style="3" customWidth="1"/>
    <col min="12" max="12" width="11.44140625" style="3" bestFit="1" customWidth="1"/>
    <col min="13" max="13" width="9.44140625" style="3" customWidth="1"/>
    <col min="14" max="14" width="11.44140625" style="3" bestFit="1" customWidth="1"/>
    <col min="15" max="15" width="9.88671875" style="3" customWidth="1"/>
    <col min="16" max="16" width="11.44140625" style="3" bestFit="1" customWidth="1"/>
    <col min="17" max="17" width="9.88671875" style="3" customWidth="1"/>
    <col min="18" max="20" width="12.6640625" style="3" customWidth="1"/>
    <col min="21" max="21" width="7" style="3" customWidth="1"/>
    <col min="22" max="22" width="44.33203125" style="3" customWidth="1"/>
    <col min="23" max="23" width="1.44140625" style="3" customWidth="1"/>
    <col min="24" max="24" width="1" style="3" customWidth="1"/>
    <col min="25" max="16384" width="9.33203125" style="3"/>
  </cols>
  <sheetData>
    <row r="1" spans="2:23" ht="38.25" customHeight="1"/>
    <row r="2" spans="2:23" ht="52.5" customHeight="1" thickBot="1">
      <c r="B2" s="28"/>
      <c r="C2" s="29"/>
      <c r="D2" s="29"/>
      <c r="E2" s="29"/>
      <c r="F2" s="29"/>
      <c r="G2" s="29"/>
      <c r="H2" s="29"/>
      <c r="I2" s="29"/>
      <c r="J2" s="29"/>
      <c r="K2" s="29"/>
      <c r="L2" s="29"/>
      <c r="M2" s="29"/>
      <c r="N2" s="29"/>
      <c r="O2" s="29"/>
      <c r="P2" s="29"/>
      <c r="Q2" s="29"/>
      <c r="R2" s="29"/>
      <c r="S2" s="29"/>
      <c r="T2" s="29"/>
      <c r="U2" s="29"/>
      <c r="V2" s="29"/>
      <c r="W2" s="30"/>
    </row>
    <row r="3" spans="2:23" ht="16.2" thickBot="1">
      <c r="B3" s="1214" t="str">
        <f>IF(AND(NTG=1,Interactive_Effects=1),HYPERLINK("#"&amp;"'Planned Savings'"&amp;"!A1","Planned Savings"),IF(AND(NTG=1,Interactive_Effects=2),HYPERLINK("#"&amp;"'Planned Savings - no IE'"&amp;"!A1","Planned Savings"),IF(AND(NTG=2,Interactive_Effects=1),HYPERLINK("#"&amp;"'Planned Savings - no NTG'"&amp;"!A1","Planned Savings"),IF(AND(NTG=2,Interactive_Effects=2),HYPERLINK("#"&amp;"'Planned Savings - no IE no NTG'"&amp;"!A1","Planned Savings")))))</f>
        <v>Planned Savings</v>
      </c>
      <c r="C3" s="1215"/>
      <c r="D3" s="1216"/>
      <c r="E3" s="33"/>
      <c r="F3" s="1211" t="s">
        <v>244</v>
      </c>
      <c r="G3" s="1210"/>
      <c r="H3" s="1210"/>
      <c r="I3" s="1210"/>
      <c r="J3" s="1211" t="s">
        <v>245</v>
      </c>
      <c r="K3" s="1210"/>
      <c r="L3" s="1210"/>
      <c r="M3" s="1212"/>
      <c r="N3" s="1211" t="s">
        <v>246</v>
      </c>
      <c r="O3" s="1210"/>
      <c r="P3" s="1210"/>
      <c r="Q3" s="1212"/>
      <c r="R3" s="33"/>
      <c r="S3" s="33"/>
      <c r="T3" s="33"/>
      <c r="U3" s="33"/>
      <c r="V3" s="33"/>
      <c r="W3" s="35"/>
    </row>
    <row r="4" spans="2:23">
      <c r="B4" s="31"/>
      <c r="C4" s="33"/>
      <c r="D4" s="33"/>
      <c r="E4" s="33"/>
      <c r="F4" s="1192" t="str">
        <f>"("&amp;Titles!F12&amp;")"</f>
        <v>(MW)</v>
      </c>
      <c r="G4" s="1193"/>
      <c r="H4" s="1193"/>
      <c r="I4" s="1193"/>
      <c r="J4" s="1192" t="str">
        <f>"("&amp;Titles!F13&amp;")"</f>
        <v>(MWh)</v>
      </c>
      <c r="K4" s="1193"/>
      <c r="L4" s="1193"/>
      <c r="M4" s="1213"/>
      <c r="N4" s="1192" t="str">
        <f>"("&amp;Titles!F13&amp;")"</f>
        <v>(MWh)</v>
      </c>
      <c r="O4" s="1193"/>
      <c r="P4" s="1193"/>
      <c r="Q4" s="1213"/>
      <c r="R4" s="1210" t="s">
        <v>34</v>
      </c>
      <c r="S4" s="1210"/>
      <c r="T4" s="1210"/>
      <c r="U4" s="1212"/>
      <c r="V4" s="33"/>
      <c r="W4" s="35"/>
    </row>
    <row r="5" spans="2:23">
      <c r="B5" s="31"/>
      <c r="C5" s="33"/>
      <c r="D5" s="33"/>
      <c r="E5" s="51" t="s">
        <v>6</v>
      </c>
      <c r="F5" s="277" t="s">
        <v>295</v>
      </c>
      <c r="G5" s="278" t="s">
        <v>296</v>
      </c>
      <c r="H5" s="177" t="s">
        <v>30</v>
      </c>
      <c r="I5" s="177" t="s">
        <v>31</v>
      </c>
      <c r="J5" s="277" t="s">
        <v>295</v>
      </c>
      <c r="K5" s="278" t="s">
        <v>296</v>
      </c>
      <c r="L5" s="177" t="s">
        <v>30</v>
      </c>
      <c r="M5" s="178" t="s">
        <v>31</v>
      </c>
      <c r="N5" s="277" t="s">
        <v>295</v>
      </c>
      <c r="O5" s="278" t="s">
        <v>296</v>
      </c>
      <c r="P5" s="177" t="s">
        <v>30</v>
      </c>
      <c r="Q5" s="178" t="s">
        <v>31</v>
      </c>
      <c r="R5" s="177" t="s">
        <v>297</v>
      </c>
      <c r="S5" s="177" t="s">
        <v>296</v>
      </c>
      <c r="T5" s="177" t="s">
        <v>30</v>
      </c>
      <c r="U5" s="178" t="s">
        <v>31</v>
      </c>
      <c r="V5" s="34" t="s">
        <v>32</v>
      </c>
      <c r="W5" s="35"/>
    </row>
    <row r="6" spans="2:23">
      <c r="B6" s="31"/>
      <c r="C6" s="31"/>
      <c r="D6" s="52">
        <v>1</v>
      </c>
      <c r="E6" s="53" t="str">
        <f>'Program Descriptions'!C5</f>
        <v>Residential New Construction (example)</v>
      </c>
      <c r="F6" s="182">
        <f>'Planned Savings'!D8</f>
        <v>0</v>
      </c>
      <c r="G6" s="183">
        <v>34</v>
      </c>
      <c r="H6" s="182">
        <f>F6-G6</f>
        <v>-34</v>
      </c>
      <c r="I6" s="56">
        <f t="shared" ref="I6:I11" si="0">IF(ISERROR(H6/G6),"-",H6/G6)</f>
        <v>-1</v>
      </c>
      <c r="J6" s="182">
        <f>'Planned Savings'!E8</f>
        <v>0</v>
      </c>
      <c r="K6" s="183">
        <v>250</v>
      </c>
      <c r="L6" s="182">
        <f>J6-K6</f>
        <v>-250</v>
      </c>
      <c r="M6" s="56">
        <f t="shared" ref="M6:M11" si="1">IF(ISERROR(L6/K6),"-",L6/K6)</f>
        <v>-1</v>
      </c>
      <c r="N6" s="182">
        <f>'Planned Savings'!F8</f>
        <v>0</v>
      </c>
      <c r="O6" s="183">
        <v>2500</v>
      </c>
      <c r="P6" s="182">
        <f>N6-O6</f>
        <v>-2500</v>
      </c>
      <c r="Q6" s="56">
        <f t="shared" ref="Q6:Q11" si="2">IF(ISERROR(P6/O6),"-",P6/O6)</f>
        <v>-1</v>
      </c>
      <c r="R6" s="198">
        <f>'Planned Savings'!T8</f>
        <v>240</v>
      </c>
      <c r="S6" s="199">
        <v>240</v>
      </c>
      <c r="T6" s="198">
        <f>R6-S6</f>
        <v>0</v>
      </c>
      <c r="U6" s="56">
        <f t="shared" ref="U6:U11" si="3">IF(ISERROR(T6/S6),"-",T6/S6)</f>
        <v>0</v>
      </c>
      <c r="V6" s="57"/>
      <c r="W6" s="35"/>
    </row>
    <row r="7" spans="2:23">
      <c r="B7" s="31"/>
      <c r="C7" s="31"/>
      <c r="D7" s="52">
        <v>2</v>
      </c>
      <c r="E7" s="53" t="str">
        <f>'Program Descriptions'!C6</f>
        <v>Residential Whole Home Retrofit</v>
      </c>
      <c r="F7" s="182">
        <f>'Planned Savings'!D9</f>
        <v>0</v>
      </c>
      <c r="G7" s="183"/>
      <c r="H7" s="182">
        <f t="shared" ref="H7:H11" si="4">F7-G7</f>
        <v>0</v>
      </c>
      <c r="I7" s="56" t="str">
        <f t="shared" si="0"/>
        <v>-</v>
      </c>
      <c r="J7" s="182">
        <f>'Planned Savings'!E9</f>
        <v>0</v>
      </c>
      <c r="K7" s="183"/>
      <c r="L7" s="182">
        <f t="shared" ref="L7:L11" si="5">J7-K7</f>
        <v>0</v>
      </c>
      <c r="M7" s="56" t="str">
        <f t="shared" si="1"/>
        <v>-</v>
      </c>
      <c r="N7" s="182">
        <f>'Planned Savings'!F9</f>
        <v>0</v>
      </c>
      <c r="O7" s="183"/>
      <c r="P7" s="182">
        <f t="shared" ref="P7:P11" si="6">N7-O7</f>
        <v>0</v>
      </c>
      <c r="Q7" s="56" t="str">
        <f t="shared" si="2"/>
        <v>-</v>
      </c>
      <c r="R7" s="198">
        <f>'Planned Savings'!T9</f>
        <v>0</v>
      </c>
      <c r="S7" s="199"/>
      <c r="T7" s="198">
        <f t="shared" ref="T7:T11" si="7">R7-S7</f>
        <v>0</v>
      </c>
      <c r="U7" s="56" t="str">
        <f t="shared" si="3"/>
        <v>-</v>
      </c>
      <c r="V7" s="58"/>
      <c r="W7" s="35"/>
    </row>
    <row r="8" spans="2:23">
      <c r="B8" s="31"/>
      <c r="C8" s="31"/>
      <c r="D8" s="52">
        <v>3</v>
      </c>
      <c r="E8" s="53" t="str">
        <f>'Program Descriptions'!C7</f>
        <v>C&amp;I Prescriptive</v>
      </c>
      <c r="F8" s="182">
        <f>'Planned Savings'!D10</f>
        <v>0</v>
      </c>
      <c r="G8" s="183"/>
      <c r="H8" s="182">
        <f t="shared" si="4"/>
        <v>0</v>
      </c>
      <c r="I8" s="56" t="str">
        <f t="shared" si="0"/>
        <v>-</v>
      </c>
      <c r="J8" s="182">
        <f>'Planned Savings'!E10</f>
        <v>0</v>
      </c>
      <c r="K8" s="183"/>
      <c r="L8" s="182">
        <f t="shared" si="5"/>
        <v>0</v>
      </c>
      <c r="M8" s="56" t="str">
        <f t="shared" si="1"/>
        <v>-</v>
      </c>
      <c r="N8" s="182">
        <f>'Planned Savings'!F10</f>
        <v>0</v>
      </c>
      <c r="O8" s="183"/>
      <c r="P8" s="182">
        <f t="shared" si="6"/>
        <v>0</v>
      </c>
      <c r="Q8" s="56" t="str">
        <f t="shared" si="2"/>
        <v>-</v>
      </c>
      <c r="R8" s="198">
        <f>'Planned Savings'!T10</f>
        <v>0</v>
      </c>
      <c r="S8" s="199"/>
      <c r="T8" s="198">
        <f t="shared" si="7"/>
        <v>0</v>
      </c>
      <c r="U8" s="56" t="str">
        <f t="shared" si="3"/>
        <v>-</v>
      </c>
      <c r="V8" s="58"/>
      <c r="W8" s="35"/>
    </row>
    <row r="9" spans="2:23">
      <c r="B9" s="31"/>
      <c r="C9" s="31"/>
      <c r="D9" s="52">
        <v>4</v>
      </c>
      <c r="E9" s="53" t="str">
        <f>'Program Descriptions'!C8</f>
        <v>Empty</v>
      </c>
      <c r="F9" s="182">
        <f>'Planned Savings'!D11</f>
        <v>0</v>
      </c>
      <c r="G9" s="183"/>
      <c r="H9" s="182">
        <f t="shared" si="4"/>
        <v>0</v>
      </c>
      <c r="I9" s="56" t="str">
        <f t="shared" si="0"/>
        <v>-</v>
      </c>
      <c r="J9" s="182">
        <f>'Planned Savings'!E11</f>
        <v>0</v>
      </c>
      <c r="K9" s="183"/>
      <c r="L9" s="182">
        <f t="shared" si="5"/>
        <v>0</v>
      </c>
      <c r="M9" s="56" t="str">
        <f t="shared" si="1"/>
        <v>-</v>
      </c>
      <c r="N9" s="182">
        <f>'Planned Savings'!F11</f>
        <v>0</v>
      </c>
      <c r="O9" s="183"/>
      <c r="P9" s="182">
        <f t="shared" si="6"/>
        <v>0</v>
      </c>
      <c r="Q9" s="56" t="str">
        <f t="shared" si="2"/>
        <v>-</v>
      </c>
      <c r="R9" s="198">
        <f>'Planned Savings'!T11</f>
        <v>0</v>
      </c>
      <c r="S9" s="199"/>
      <c r="T9" s="198">
        <f t="shared" si="7"/>
        <v>0</v>
      </c>
      <c r="U9" s="56" t="str">
        <f t="shared" si="3"/>
        <v>-</v>
      </c>
      <c r="V9" s="58"/>
      <c r="W9" s="35"/>
    </row>
    <row r="10" spans="2:23">
      <c r="B10" s="31"/>
      <c r="C10" s="31"/>
      <c r="D10" s="52">
        <v>5</v>
      </c>
      <c r="E10" s="53" t="str">
        <f>'Program Descriptions'!C9</f>
        <v>Empty</v>
      </c>
      <c r="F10" s="182">
        <f>'Planned Savings'!D12</f>
        <v>0</v>
      </c>
      <c r="G10" s="183"/>
      <c r="H10" s="182">
        <f t="shared" si="4"/>
        <v>0</v>
      </c>
      <c r="I10" s="56" t="str">
        <f t="shared" si="0"/>
        <v>-</v>
      </c>
      <c r="J10" s="182">
        <f>'Planned Savings'!E12</f>
        <v>0</v>
      </c>
      <c r="K10" s="183"/>
      <c r="L10" s="182">
        <f t="shared" si="5"/>
        <v>0</v>
      </c>
      <c r="M10" s="56" t="str">
        <f t="shared" si="1"/>
        <v>-</v>
      </c>
      <c r="N10" s="182">
        <f>'Planned Savings'!F12</f>
        <v>0</v>
      </c>
      <c r="O10" s="183"/>
      <c r="P10" s="182">
        <f t="shared" si="6"/>
        <v>0</v>
      </c>
      <c r="Q10" s="56" t="str">
        <f t="shared" si="2"/>
        <v>-</v>
      </c>
      <c r="R10" s="198">
        <f>'Planned Savings'!T12</f>
        <v>0</v>
      </c>
      <c r="S10" s="199"/>
      <c r="T10" s="198">
        <f t="shared" si="7"/>
        <v>0</v>
      </c>
      <c r="U10" s="56" t="str">
        <f t="shared" si="3"/>
        <v>-</v>
      </c>
      <c r="V10" s="58"/>
      <c r="W10" s="35"/>
    </row>
    <row r="11" spans="2:23">
      <c r="B11" s="31"/>
      <c r="C11" s="31"/>
      <c r="D11" s="52">
        <v>6</v>
      </c>
      <c r="E11" s="53" t="str">
        <f>'Program Descriptions'!C10</f>
        <v>Empty</v>
      </c>
      <c r="F11" s="182">
        <f>'Planned Savings'!D13</f>
        <v>0</v>
      </c>
      <c r="G11" s="183"/>
      <c r="H11" s="182">
        <f t="shared" si="4"/>
        <v>0</v>
      </c>
      <c r="I11" s="56" t="str">
        <f t="shared" si="0"/>
        <v>-</v>
      </c>
      <c r="J11" s="182">
        <f>'Planned Savings'!E13</f>
        <v>0</v>
      </c>
      <c r="K11" s="183"/>
      <c r="L11" s="182">
        <f t="shared" si="5"/>
        <v>0</v>
      </c>
      <c r="M11" s="56" t="str">
        <f t="shared" si="1"/>
        <v>-</v>
      </c>
      <c r="N11" s="182">
        <f>'Planned Savings'!F13</f>
        <v>0</v>
      </c>
      <c r="O11" s="183"/>
      <c r="P11" s="182">
        <f t="shared" si="6"/>
        <v>0</v>
      </c>
      <c r="Q11" s="56" t="str">
        <f t="shared" si="2"/>
        <v>-</v>
      </c>
      <c r="R11" s="198">
        <f>'Planned Savings'!T13</f>
        <v>0</v>
      </c>
      <c r="S11" s="199"/>
      <c r="T11" s="198">
        <f t="shared" si="7"/>
        <v>0</v>
      </c>
      <c r="U11" s="56" t="str">
        <f t="shared" si="3"/>
        <v>-</v>
      </c>
      <c r="V11" s="58"/>
      <c r="W11" s="35"/>
    </row>
    <row r="12" spans="2:23">
      <c r="B12" s="31"/>
      <c r="C12" s="31"/>
      <c r="D12" s="52">
        <v>7</v>
      </c>
      <c r="E12" s="53" t="str">
        <f>'Program Descriptions'!C11</f>
        <v>Empty</v>
      </c>
      <c r="F12" s="182">
        <f>'Planned Savings'!D14</f>
        <v>0</v>
      </c>
      <c r="G12" s="183"/>
      <c r="H12" s="182">
        <f t="shared" ref="H12:H24" si="8">F12-G12</f>
        <v>0</v>
      </c>
      <c r="I12" s="56" t="str">
        <f t="shared" ref="I12:I24" si="9">IF(ISERROR(H12/G12),"-",H12/G12)</f>
        <v>-</v>
      </c>
      <c r="J12" s="182">
        <f>'Planned Savings'!E14</f>
        <v>0</v>
      </c>
      <c r="K12" s="183"/>
      <c r="L12" s="182">
        <f t="shared" ref="L12:L24" si="10">J12-K12</f>
        <v>0</v>
      </c>
      <c r="M12" s="56" t="str">
        <f t="shared" ref="M12:M24" si="11">IF(ISERROR(L12/K12),"-",L12/K12)</f>
        <v>-</v>
      </c>
      <c r="N12" s="182">
        <f>'Planned Savings'!F14</f>
        <v>0</v>
      </c>
      <c r="O12" s="183"/>
      <c r="P12" s="182">
        <f t="shared" ref="P12:P24" si="12">N12-O12</f>
        <v>0</v>
      </c>
      <c r="Q12" s="56" t="str">
        <f t="shared" ref="Q12:Q24" si="13">IF(ISERROR(P12/O12),"-",P12/O12)</f>
        <v>-</v>
      </c>
      <c r="R12" s="198">
        <f>'Planned Savings'!T14</f>
        <v>0</v>
      </c>
      <c r="S12" s="199"/>
      <c r="T12" s="198">
        <f t="shared" ref="T12:T24" si="14">R12-S12</f>
        <v>0</v>
      </c>
      <c r="U12" s="56" t="str">
        <f t="shared" ref="U12:U24" si="15">IF(ISERROR(T12/S12),"-",T12/S12)</f>
        <v>-</v>
      </c>
      <c r="V12" s="58"/>
      <c r="W12" s="35"/>
    </row>
    <row r="13" spans="2:23">
      <c r="B13" s="31"/>
      <c r="C13" s="31"/>
      <c r="D13" s="52">
        <v>8</v>
      </c>
      <c r="E13" s="53" t="str">
        <f>'Program Descriptions'!C12</f>
        <v>Empty</v>
      </c>
      <c r="F13" s="182">
        <f>'Planned Savings'!D15</f>
        <v>0</v>
      </c>
      <c r="G13" s="183"/>
      <c r="H13" s="182">
        <f t="shared" si="8"/>
        <v>0</v>
      </c>
      <c r="I13" s="56" t="str">
        <f t="shared" si="9"/>
        <v>-</v>
      </c>
      <c r="J13" s="182">
        <f>'Planned Savings'!E15</f>
        <v>0</v>
      </c>
      <c r="K13" s="183"/>
      <c r="L13" s="182">
        <f t="shared" si="10"/>
        <v>0</v>
      </c>
      <c r="M13" s="56" t="str">
        <f t="shared" si="11"/>
        <v>-</v>
      </c>
      <c r="N13" s="182">
        <f>'Planned Savings'!F15</f>
        <v>0</v>
      </c>
      <c r="O13" s="183"/>
      <c r="P13" s="182">
        <f t="shared" si="12"/>
        <v>0</v>
      </c>
      <c r="Q13" s="56" t="str">
        <f t="shared" si="13"/>
        <v>-</v>
      </c>
      <c r="R13" s="198">
        <f>'Planned Savings'!T15</f>
        <v>0</v>
      </c>
      <c r="S13" s="199"/>
      <c r="T13" s="198">
        <f t="shared" si="14"/>
        <v>0</v>
      </c>
      <c r="U13" s="56" t="str">
        <f t="shared" si="15"/>
        <v>-</v>
      </c>
      <c r="V13" s="58"/>
      <c r="W13" s="35"/>
    </row>
    <row r="14" spans="2:23">
      <c r="B14" s="31"/>
      <c r="C14" s="31"/>
      <c r="D14" s="52">
        <v>9</v>
      </c>
      <c r="E14" s="53" t="str">
        <f>'Program Descriptions'!C13</f>
        <v>Empty</v>
      </c>
      <c r="F14" s="182">
        <f>'Planned Savings'!D16</f>
        <v>0</v>
      </c>
      <c r="G14" s="183"/>
      <c r="H14" s="182">
        <f t="shared" si="8"/>
        <v>0</v>
      </c>
      <c r="I14" s="56" t="str">
        <f t="shared" si="9"/>
        <v>-</v>
      </c>
      <c r="J14" s="182">
        <f>'Planned Savings'!E16</f>
        <v>0</v>
      </c>
      <c r="K14" s="183"/>
      <c r="L14" s="182">
        <f t="shared" si="10"/>
        <v>0</v>
      </c>
      <c r="M14" s="56" t="str">
        <f t="shared" si="11"/>
        <v>-</v>
      </c>
      <c r="N14" s="182">
        <f>'Planned Savings'!F16</f>
        <v>0</v>
      </c>
      <c r="O14" s="183"/>
      <c r="P14" s="182">
        <f t="shared" si="12"/>
        <v>0</v>
      </c>
      <c r="Q14" s="56" t="str">
        <f t="shared" si="13"/>
        <v>-</v>
      </c>
      <c r="R14" s="198">
        <f>'Planned Savings'!T16</f>
        <v>0</v>
      </c>
      <c r="S14" s="199"/>
      <c r="T14" s="198">
        <f t="shared" si="14"/>
        <v>0</v>
      </c>
      <c r="U14" s="56" t="str">
        <f t="shared" si="15"/>
        <v>-</v>
      </c>
      <c r="V14" s="58"/>
      <c r="W14" s="35"/>
    </row>
    <row r="15" spans="2:23">
      <c r="B15" s="31"/>
      <c r="C15" s="31"/>
      <c r="D15" s="52">
        <v>10</v>
      </c>
      <c r="E15" s="53" t="str">
        <f>'Program Descriptions'!C14</f>
        <v>Empty</v>
      </c>
      <c r="F15" s="182">
        <f>'Planned Savings'!D17</f>
        <v>0</v>
      </c>
      <c r="G15" s="183"/>
      <c r="H15" s="182">
        <f t="shared" si="8"/>
        <v>0</v>
      </c>
      <c r="I15" s="56" t="str">
        <f t="shared" si="9"/>
        <v>-</v>
      </c>
      <c r="J15" s="182">
        <f>'Planned Savings'!E17</f>
        <v>0</v>
      </c>
      <c r="K15" s="183"/>
      <c r="L15" s="182">
        <f t="shared" si="10"/>
        <v>0</v>
      </c>
      <c r="M15" s="56" t="str">
        <f t="shared" si="11"/>
        <v>-</v>
      </c>
      <c r="N15" s="182">
        <f>'Planned Savings'!F17</f>
        <v>0</v>
      </c>
      <c r="O15" s="183"/>
      <c r="P15" s="182">
        <f t="shared" si="12"/>
        <v>0</v>
      </c>
      <c r="Q15" s="56" t="str">
        <f t="shared" si="13"/>
        <v>-</v>
      </c>
      <c r="R15" s="198">
        <f>'Planned Savings'!T17</f>
        <v>0</v>
      </c>
      <c r="S15" s="199"/>
      <c r="T15" s="198">
        <f t="shared" si="14"/>
        <v>0</v>
      </c>
      <c r="U15" s="56" t="str">
        <f t="shared" si="15"/>
        <v>-</v>
      </c>
      <c r="V15" s="58"/>
      <c r="W15" s="35"/>
    </row>
    <row r="16" spans="2:23">
      <c r="B16" s="31"/>
      <c r="C16" s="31"/>
      <c r="D16" s="52">
        <v>11</v>
      </c>
      <c r="E16" s="53" t="str">
        <f>'Program Descriptions'!C15</f>
        <v>Empty</v>
      </c>
      <c r="F16" s="182">
        <f>'Planned Savings'!D18</f>
        <v>0</v>
      </c>
      <c r="G16" s="183"/>
      <c r="H16" s="182">
        <f t="shared" si="8"/>
        <v>0</v>
      </c>
      <c r="I16" s="56" t="str">
        <f t="shared" si="9"/>
        <v>-</v>
      </c>
      <c r="J16" s="182">
        <f>'Planned Savings'!E18</f>
        <v>0</v>
      </c>
      <c r="K16" s="183"/>
      <c r="L16" s="182">
        <f t="shared" si="10"/>
        <v>0</v>
      </c>
      <c r="M16" s="56" t="str">
        <f t="shared" si="11"/>
        <v>-</v>
      </c>
      <c r="N16" s="182">
        <f>'Planned Savings'!F18</f>
        <v>0</v>
      </c>
      <c r="O16" s="183"/>
      <c r="P16" s="182">
        <f t="shared" si="12"/>
        <v>0</v>
      </c>
      <c r="Q16" s="56" t="str">
        <f t="shared" si="13"/>
        <v>-</v>
      </c>
      <c r="R16" s="198">
        <f>'Planned Savings'!T18</f>
        <v>0</v>
      </c>
      <c r="S16" s="199"/>
      <c r="T16" s="198">
        <f t="shared" si="14"/>
        <v>0</v>
      </c>
      <c r="U16" s="56" t="str">
        <f t="shared" si="15"/>
        <v>-</v>
      </c>
      <c r="V16" s="58"/>
      <c r="W16" s="35"/>
    </row>
    <row r="17" spans="2:23">
      <c r="B17" s="31"/>
      <c r="C17" s="31"/>
      <c r="D17" s="52">
        <v>12</v>
      </c>
      <c r="E17" s="53" t="str">
        <f>'Program Descriptions'!C16</f>
        <v>Empty</v>
      </c>
      <c r="F17" s="182">
        <f>'Planned Savings'!D19</f>
        <v>0</v>
      </c>
      <c r="G17" s="183"/>
      <c r="H17" s="182">
        <f t="shared" si="8"/>
        <v>0</v>
      </c>
      <c r="I17" s="56" t="str">
        <f t="shared" si="9"/>
        <v>-</v>
      </c>
      <c r="J17" s="182">
        <f>'Planned Savings'!E19</f>
        <v>0</v>
      </c>
      <c r="K17" s="183"/>
      <c r="L17" s="182">
        <f t="shared" si="10"/>
        <v>0</v>
      </c>
      <c r="M17" s="56" t="str">
        <f t="shared" si="11"/>
        <v>-</v>
      </c>
      <c r="N17" s="182">
        <f>'Planned Savings'!F19</f>
        <v>0</v>
      </c>
      <c r="O17" s="183"/>
      <c r="P17" s="182">
        <f t="shared" si="12"/>
        <v>0</v>
      </c>
      <c r="Q17" s="56" t="str">
        <f t="shared" si="13"/>
        <v>-</v>
      </c>
      <c r="R17" s="198">
        <f>'Planned Savings'!T19</f>
        <v>0</v>
      </c>
      <c r="S17" s="199"/>
      <c r="T17" s="198">
        <f t="shared" si="14"/>
        <v>0</v>
      </c>
      <c r="U17" s="56" t="str">
        <f t="shared" si="15"/>
        <v>-</v>
      </c>
      <c r="V17" s="58"/>
      <c r="W17" s="35"/>
    </row>
    <row r="18" spans="2:23">
      <c r="B18" s="31"/>
      <c r="C18" s="31"/>
      <c r="D18" s="52">
        <v>13</v>
      </c>
      <c r="E18" s="53" t="str">
        <f>'Program Descriptions'!C17</f>
        <v>Empty</v>
      </c>
      <c r="F18" s="182">
        <f>'Planned Savings'!D20</f>
        <v>0</v>
      </c>
      <c r="G18" s="183"/>
      <c r="H18" s="182">
        <f t="shared" si="8"/>
        <v>0</v>
      </c>
      <c r="I18" s="56" t="str">
        <f t="shared" si="9"/>
        <v>-</v>
      </c>
      <c r="J18" s="182">
        <f>'Planned Savings'!E20</f>
        <v>0</v>
      </c>
      <c r="K18" s="183"/>
      <c r="L18" s="182">
        <f t="shared" si="10"/>
        <v>0</v>
      </c>
      <c r="M18" s="56" t="str">
        <f t="shared" si="11"/>
        <v>-</v>
      </c>
      <c r="N18" s="182">
        <f>'Planned Savings'!F20</f>
        <v>0</v>
      </c>
      <c r="O18" s="183"/>
      <c r="P18" s="182">
        <f t="shared" si="12"/>
        <v>0</v>
      </c>
      <c r="Q18" s="56" t="str">
        <f t="shared" si="13"/>
        <v>-</v>
      </c>
      <c r="R18" s="198">
        <f>'Planned Savings'!T20</f>
        <v>0</v>
      </c>
      <c r="S18" s="199"/>
      <c r="T18" s="198">
        <f t="shared" si="14"/>
        <v>0</v>
      </c>
      <c r="U18" s="56" t="str">
        <f t="shared" si="15"/>
        <v>-</v>
      </c>
      <c r="V18" s="58"/>
      <c r="W18" s="35"/>
    </row>
    <row r="19" spans="2:23">
      <c r="B19" s="31"/>
      <c r="C19" s="31"/>
      <c r="D19" s="52">
        <v>14</v>
      </c>
      <c r="E19" s="53" t="str">
        <f>'Program Descriptions'!C18</f>
        <v>Empty</v>
      </c>
      <c r="F19" s="182">
        <f>'Planned Savings'!D21</f>
        <v>0</v>
      </c>
      <c r="G19" s="183"/>
      <c r="H19" s="182">
        <f t="shared" si="8"/>
        <v>0</v>
      </c>
      <c r="I19" s="56" t="str">
        <f t="shared" si="9"/>
        <v>-</v>
      </c>
      <c r="J19" s="182">
        <f>'Planned Savings'!E21</f>
        <v>0</v>
      </c>
      <c r="K19" s="183"/>
      <c r="L19" s="182">
        <f t="shared" si="10"/>
        <v>0</v>
      </c>
      <c r="M19" s="56" t="str">
        <f t="shared" si="11"/>
        <v>-</v>
      </c>
      <c r="N19" s="182">
        <f>'Planned Savings'!F21</f>
        <v>0</v>
      </c>
      <c r="O19" s="183"/>
      <c r="P19" s="182">
        <f t="shared" si="12"/>
        <v>0</v>
      </c>
      <c r="Q19" s="56" t="str">
        <f t="shared" si="13"/>
        <v>-</v>
      </c>
      <c r="R19" s="198">
        <f>'Planned Savings'!T21</f>
        <v>0</v>
      </c>
      <c r="S19" s="199"/>
      <c r="T19" s="198">
        <f t="shared" si="14"/>
        <v>0</v>
      </c>
      <c r="U19" s="56" t="str">
        <f t="shared" si="15"/>
        <v>-</v>
      </c>
      <c r="V19" s="58"/>
      <c r="W19" s="35"/>
    </row>
    <row r="20" spans="2:23">
      <c r="B20" s="31"/>
      <c r="C20" s="31"/>
      <c r="D20" s="52">
        <v>15</v>
      </c>
      <c r="E20" s="53" t="str">
        <f>'Program Descriptions'!C19</f>
        <v>Empty</v>
      </c>
      <c r="F20" s="182">
        <f>'Planned Savings'!D22</f>
        <v>0</v>
      </c>
      <c r="G20" s="183"/>
      <c r="H20" s="182">
        <f t="shared" si="8"/>
        <v>0</v>
      </c>
      <c r="I20" s="56" t="str">
        <f t="shared" si="9"/>
        <v>-</v>
      </c>
      <c r="J20" s="182">
        <f>'Planned Savings'!E22</f>
        <v>0</v>
      </c>
      <c r="K20" s="183"/>
      <c r="L20" s="182">
        <f t="shared" si="10"/>
        <v>0</v>
      </c>
      <c r="M20" s="56" t="str">
        <f t="shared" si="11"/>
        <v>-</v>
      </c>
      <c r="N20" s="182">
        <f>'Planned Savings'!F22</f>
        <v>0</v>
      </c>
      <c r="O20" s="183"/>
      <c r="P20" s="182">
        <f t="shared" si="12"/>
        <v>0</v>
      </c>
      <c r="Q20" s="56" t="str">
        <f t="shared" si="13"/>
        <v>-</v>
      </c>
      <c r="R20" s="198">
        <f>'Planned Savings'!T22</f>
        <v>0</v>
      </c>
      <c r="S20" s="199"/>
      <c r="T20" s="198">
        <f t="shared" si="14"/>
        <v>0</v>
      </c>
      <c r="U20" s="56" t="str">
        <f t="shared" si="15"/>
        <v>-</v>
      </c>
      <c r="V20" s="58"/>
      <c r="W20" s="35"/>
    </row>
    <row r="21" spans="2:23">
      <c r="B21" s="31"/>
      <c r="C21" s="31"/>
      <c r="D21" s="52">
        <v>16</v>
      </c>
      <c r="E21" s="53" t="str">
        <f>'Program Descriptions'!C20</f>
        <v>Empty</v>
      </c>
      <c r="F21" s="182">
        <f>'Planned Savings'!D23</f>
        <v>0</v>
      </c>
      <c r="G21" s="183"/>
      <c r="H21" s="182">
        <f t="shared" si="8"/>
        <v>0</v>
      </c>
      <c r="I21" s="56" t="str">
        <f t="shared" si="9"/>
        <v>-</v>
      </c>
      <c r="J21" s="182">
        <f>'Planned Savings'!E23</f>
        <v>0</v>
      </c>
      <c r="K21" s="183"/>
      <c r="L21" s="182">
        <f t="shared" si="10"/>
        <v>0</v>
      </c>
      <c r="M21" s="56" t="str">
        <f t="shared" si="11"/>
        <v>-</v>
      </c>
      <c r="N21" s="182">
        <f>'Planned Savings'!F23</f>
        <v>0</v>
      </c>
      <c r="O21" s="183"/>
      <c r="P21" s="182">
        <f t="shared" si="12"/>
        <v>0</v>
      </c>
      <c r="Q21" s="56" t="str">
        <f t="shared" si="13"/>
        <v>-</v>
      </c>
      <c r="R21" s="198">
        <f>'Planned Savings'!T23</f>
        <v>0</v>
      </c>
      <c r="S21" s="199"/>
      <c r="T21" s="198">
        <f t="shared" si="14"/>
        <v>0</v>
      </c>
      <c r="U21" s="56" t="str">
        <f t="shared" si="15"/>
        <v>-</v>
      </c>
      <c r="V21" s="58"/>
      <c r="W21" s="35"/>
    </row>
    <row r="22" spans="2:23">
      <c r="B22" s="31"/>
      <c r="C22" s="31"/>
      <c r="D22" s="52">
        <v>17</v>
      </c>
      <c r="E22" s="53" t="str">
        <f>'Program Descriptions'!C21</f>
        <v>Empty</v>
      </c>
      <c r="F22" s="182">
        <f>'Planned Savings'!D24</f>
        <v>0</v>
      </c>
      <c r="G22" s="183"/>
      <c r="H22" s="182">
        <f t="shared" si="8"/>
        <v>0</v>
      </c>
      <c r="I22" s="56" t="str">
        <f t="shared" si="9"/>
        <v>-</v>
      </c>
      <c r="J22" s="182">
        <f>'Planned Savings'!E24</f>
        <v>0</v>
      </c>
      <c r="K22" s="183"/>
      <c r="L22" s="182">
        <f t="shared" si="10"/>
        <v>0</v>
      </c>
      <c r="M22" s="56" t="str">
        <f t="shared" si="11"/>
        <v>-</v>
      </c>
      <c r="N22" s="182">
        <f>'Planned Savings'!F24</f>
        <v>0</v>
      </c>
      <c r="O22" s="183"/>
      <c r="P22" s="182">
        <f t="shared" si="12"/>
        <v>0</v>
      </c>
      <c r="Q22" s="56" t="str">
        <f t="shared" si="13"/>
        <v>-</v>
      </c>
      <c r="R22" s="198">
        <f>'Planned Savings'!T24</f>
        <v>0</v>
      </c>
      <c r="S22" s="199"/>
      <c r="T22" s="198">
        <f t="shared" si="14"/>
        <v>0</v>
      </c>
      <c r="U22" s="56" t="str">
        <f t="shared" si="15"/>
        <v>-</v>
      </c>
      <c r="V22" s="58"/>
      <c r="W22" s="35"/>
    </row>
    <row r="23" spans="2:23">
      <c r="B23" s="31"/>
      <c r="C23" s="31"/>
      <c r="D23" s="52">
        <v>18</v>
      </c>
      <c r="E23" s="53" t="str">
        <f>'Program Descriptions'!C22</f>
        <v>Empty</v>
      </c>
      <c r="F23" s="182">
        <f>'Planned Savings'!D25</f>
        <v>0</v>
      </c>
      <c r="G23" s="183"/>
      <c r="H23" s="182">
        <f t="shared" si="8"/>
        <v>0</v>
      </c>
      <c r="I23" s="56" t="str">
        <f t="shared" si="9"/>
        <v>-</v>
      </c>
      <c r="J23" s="182">
        <f>'Planned Savings'!E25</f>
        <v>0</v>
      </c>
      <c r="K23" s="183"/>
      <c r="L23" s="182">
        <f t="shared" si="10"/>
        <v>0</v>
      </c>
      <c r="M23" s="56" t="str">
        <f t="shared" si="11"/>
        <v>-</v>
      </c>
      <c r="N23" s="182">
        <f>'Planned Savings'!F25</f>
        <v>0</v>
      </c>
      <c r="O23" s="183"/>
      <c r="P23" s="182">
        <f t="shared" si="12"/>
        <v>0</v>
      </c>
      <c r="Q23" s="56" t="str">
        <f t="shared" si="13"/>
        <v>-</v>
      </c>
      <c r="R23" s="198">
        <f>'Planned Savings'!T25</f>
        <v>0</v>
      </c>
      <c r="S23" s="199"/>
      <c r="T23" s="198">
        <f t="shared" si="14"/>
        <v>0</v>
      </c>
      <c r="U23" s="56" t="str">
        <f t="shared" si="15"/>
        <v>-</v>
      </c>
      <c r="V23" s="58"/>
      <c r="W23" s="35"/>
    </row>
    <row r="24" spans="2:23">
      <c r="B24" s="31"/>
      <c r="C24" s="31"/>
      <c r="D24" s="52">
        <v>19</v>
      </c>
      <c r="E24" s="53" t="str">
        <f>'Program Descriptions'!C23</f>
        <v>Empty</v>
      </c>
      <c r="F24" s="182">
        <f>'Planned Savings'!D26</f>
        <v>0</v>
      </c>
      <c r="G24" s="183"/>
      <c r="H24" s="182">
        <f t="shared" si="8"/>
        <v>0</v>
      </c>
      <c r="I24" s="56" t="str">
        <f t="shared" si="9"/>
        <v>-</v>
      </c>
      <c r="J24" s="182">
        <f>'Planned Savings'!E26</f>
        <v>0</v>
      </c>
      <c r="K24" s="183"/>
      <c r="L24" s="182">
        <f t="shared" si="10"/>
        <v>0</v>
      </c>
      <c r="M24" s="56" t="str">
        <f t="shared" si="11"/>
        <v>-</v>
      </c>
      <c r="N24" s="182">
        <f>'Planned Savings'!F26</f>
        <v>0</v>
      </c>
      <c r="O24" s="183"/>
      <c r="P24" s="182">
        <f t="shared" si="12"/>
        <v>0</v>
      </c>
      <c r="Q24" s="56" t="str">
        <f t="shared" si="13"/>
        <v>-</v>
      </c>
      <c r="R24" s="198">
        <f>'Planned Savings'!T26</f>
        <v>0</v>
      </c>
      <c r="S24" s="199"/>
      <c r="T24" s="198">
        <f t="shared" si="14"/>
        <v>0</v>
      </c>
      <c r="U24" s="56" t="str">
        <f t="shared" si="15"/>
        <v>-</v>
      </c>
      <c r="V24" s="58"/>
      <c r="W24" s="35"/>
    </row>
    <row r="25" spans="2:23">
      <c r="B25" s="31"/>
      <c r="C25" s="31"/>
      <c r="D25" s="52">
        <v>20</v>
      </c>
      <c r="E25" s="53" t="str">
        <f>'Program Descriptions'!C24</f>
        <v>Empty</v>
      </c>
      <c r="F25" s="182">
        <f>'Planned Savings'!D27</f>
        <v>0</v>
      </c>
      <c r="G25" s="183"/>
      <c r="H25" s="182">
        <f t="shared" ref="H25:H35" si="16">F25-G25</f>
        <v>0</v>
      </c>
      <c r="I25" s="56" t="str">
        <f t="shared" ref="I25:I35" si="17">IF(ISERROR(H25/G25),"-",H25/G25)</f>
        <v>-</v>
      </c>
      <c r="J25" s="182">
        <f>'Planned Savings'!E27</f>
        <v>0</v>
      </c>
      <c r="K25" s="183"/>
      <c r="L25" s="182">
        <f t="shared" ref="L25:L35" si="18">J25-K25</f>
        <v>0</v>
      </c>
      <c r="M25" s="56" t="str">
        <f t="shared" ref="M25:M35" si="19">IF(ISERROR(L25/K25),"-",L25/K25)</f>
        <v>-</v>
      </c>
      <c r="N25" s="182">
        <f>'Planned Savings'!F27</f>
        <v>0</v>
      </c>
      <c r="O25" s="183"/>
      <c r="P25" s="182">
        <f t="shared" ref="P25:P35" si="20">N25-O25</f>
        <v>0</v>
      </c>
      <c r="Q25" s="56" t="str">
        <f t="shared" ref="Q25:Q35" si="21">IF(ISERROR(P25/O25),"-",P25/O25)</f>
        <v>-</v>
      </c>
      <c r="R25" s="198">
        <f>'Planned Savings'!T27</f>
        <v>0</v>
      </c>
      <c r="S25" s="199"/>
      <c r="T25" s="198">
        <f t="shared" ref="T25:T35" si="22">R25-S25</f>
        <v>0</v>
      </c>
      <c r="U25" s="56" t="str">
        <f t="shared" ref="U25:U35" si="23">IF(ISERROR(T25/S25),"-",T25/S25)</f>
        <v>-</v>
      </c>
      <c r="V25" s="58"/>
      <c r="W25" s="35"/>
    </row>
    <row r="26" spans="2:23">
      <c r="B26" s="31"/>
      <c r="C26" s="31"/>
      <c r="D26" s="52">
        <v>21</v>
      </c>
      <c r="E26" s="53" t="str">
        <f>'Program Descriptions'!C25</f>
        <v>Empty</v>
      </c>
      <c r="F26" s="182">
        <f>'Planned Savings'!D28</f>
        <v>0</v>
      </c>
      <c r="G26" s="183"/>
      <c r="H26" s="182">
        <f t="shared" si="16"/>
        <v>0</v>
      </c>
      <c r="I26" s="56" t="str">
        <f t="shared" si="17"/>
        <v>-</v>
      </c>
      <c r="J26" s="182">
        <f>'Planned Savings'!E28</f>
        <v>0</v>
      </c>
      <c r="K26" s="183"/>
      <c r="L26" s="182">
        <f t="shared" si="18"/>
        <v>0</v>
      </c>
      <c r="M26" s="56" t="str">
        <f t="shared" si="19"/>
        <v>-</v>
      </c>
      <c r="N26" s="182">
        <f>'Planned Savings'!F28</f>
        <v>0</v>
      </c>
      <c r="O26" s="183"/>
      <c r="P26" s="182">
        <f t="shared" si="20"/>
        <v>0</v>
      </c>
      <c r="Q26" s="56" t="str">
        <f t="shared" si="21"/>
        <v>-</v>
      </c>
      <c r="R26" s="198">
        <f>'Planned Savings'!T28</f>
        <v>0</v>
      </c>
      <c r="S26" s="199"/>
      <c r="T26" s="198">
        <f t="shared" si="22"/>
        <v>0</v>
      </c>
      <c r="U26" s="56" t="str">
        <f t="shared" si="23"/>
        <v>-</v>
      </c>
      <c r="V26" s="58"/>
      <c r="W26" s="35"/>
    </row>
    <row r="27" spans="2:23">
      <c r="B27" s="31"/>
      <c r="C27" s="31"/>
      <c r="D27" s="52">
        <v>22</v>
      </c>
      <c r="E27" s="53" t="str">
        <f>'Program Descriptions'!C26</f>
        <v>Empty</v>
      </c>
      <c r="F27" s="182">
        <f>'Planned Savings'!D29</f>
        <v>0</v>
      </c>
      <c r="G27" s="183"/>
      <c r="H27" s="182">
        <f t="shared" si="16"/>
        <v>0</v>
      </c>
      <c r="I27" s="56" t="str">
        <f t="shared" si="17"/>
        <v>-</v>
      </c>
      <c r="J27" s="182">
        <f>'Planned Savings'!E29</f>
        <v>0</v>
      </c>
      <c r="K27" s="183"/>
      <c r="L27" s="182">
        <f t="shared" si="18"/>
        <v>0</v>
      </c>
      <c r="M27" s="56" t="str">
        <f t="shared" si="19"/>
        <v>-</v>
      </c>
      <c r="N27" s="182">
        <f>'Planned Savings'!F29</f>
        <v>0</v>
      </c>
      <c r="O27" s="183"/>
      <c r="P27" s="182">
        <f t="shared" si="20"/>
        <v>0</v>
      </c>
      <c r="Q27" s="56" t="str">
        <f t="shared" si="21"/>
        <v>-</v>
      </c>
      <c r="R27" s="198">
        <f>'Planned Savings'!T29</f>
        <v>0</v>
      </c>
      <c r="S27" s="199"/>
      <c r="T27" s="198">
        <f t="shared" si="22"/>
        <v>0</v>
      </c>
      <c r="U27" s="56" t="str">
        <f t="shared" si="23"/>
        <v>-</v>
      </c>
      <c r="V27" s="58"/>
      <c r="W27" s="35"/>
    </row>
    <row r="28" spans="2:23">
      <c r="B28" s="31"/>
      <c r="C28" s="31"/>
      <c r="D28" s="52">
        <v>23</v>
      </c>
      <c r="E28" s="53" t="str">
        <f>'Program Descriptions'!C27</f>
        <v>Empty</v>
      </c>
      <c r="F28" s="182">
        <f>'Planned Savings'!D30</f>
        <v>0</v>
      </c>
      <c r="G28" s="183"/>
      <c r="H28" s="182">
        <f t="shared" si="16"/>
        <v>0</v>
      </c>
      <c r="I28" s="56" t="str">
        <f t="shared" si="17"/>
        <v>-</v>
      </c>
      <c r="J28" s="182">
        <f>'Planned Savings'!E30</f>
        <v>0</v>
      </c>
      <c r="K28" s="183"/>
      <c r="L28" s="182">
        <f t="shared" si="18"/>
        <v>0</v>
      </c>
      <c r="M28" s="56" t="str">
        <f t="shared" si="19"/>
        <v>-</v>
      </c>
      <c r="N28" s="182">
        <f>'Planned Savings'!F30</f>
        <v>0</v>
      </c>
      <c r="O28" s="183"/>
      <c r="P28" s="182">
        <f t="shared" si="20"/>
        <v>0</v>
      </c>
      <c r="Q28" s="56" t="str">
        <f t="shared" si="21"/>
        <v>-</v>
      </c>
      <c r="R28" s="198">
        <f>'Planned Savings'!T30</f>
        <v>0</v>
      </c>
      <c r="S28" s="199"/>
      <c r="T28" s="198">
        <f t="shared" si="22"/>
        <v>0</v>
      </c>
      <c r="U28" s="56" t="str">
        <f t="shared" si="23"/>
        <v>-</v>
      </c>
      <c r="V28" s="58"/>
      <c r="W28" s="35"/>
    </row>
    <row r="29" spans="2:23">
      <c r="B29" s="31"/>
      <c r="C29" s="31"/>
      <c r="D29" s="52">
        <v>24</v>
      </c>
      <c r="E29" s="53" t="str">
        <f>'Program Descriptions'!C28</f>
        <v>Empty</v>
      </c>
      <c r="F29" s="182">
        <f>'Planned Savings'!D31</f>
        <v>0</v>
      </c>
      <c r="G29" s="183"/>
      <c r="H29" s="182">
        <f t="shared" si="16"/>
        <v>0</v>
      </c>
      <c r="I29" s="56" t="str">
        <f t="shared" si="17"/>
        <v>-</v>
      </c>
      <c r="J29" s="182">
        <f>'Planned Savings'!E31</f>
        <v>0</v>
      </c>
      <c r="K29" s="183"/>
      <c r="L29" s="182">
        <f t="shared" si="18"/>
        <v>0</v>
      </c>
      <c r="M29" s="56" t="str">
        <f t="shared" si="19"/>
        <v>-</v>
      </c>
      <c r="N29" s="182">
        <f>'Planned Savings'!F31</f>
        <v>0</v>
      </c>
      <c r="O29" s="183"/>
      <c r="P29" s="182">
        <f t="shared" si="20"/>
        <v>0</v>
      </c>
      <c r="Q29" s="56" t="str">
        <f t="shared" si="21"/>
        <v>-</v>
      </c>
      <c r="R29" s="198">
        <f>'Planned Savings'!T31</f>
        <v>0</v>
      </c>
      <c r="S29" s="199"/>
      <c r="T29" s="198">
        <f t="shared" si="22"/>
        <v>0</v>
      </c>
      <c r="U29" s="56" t="str">
        <f t="shared" si="23"/>
        <v>-</v>
      </c>
      <c r="V29" s="58"/>
      <c r="W29" s="35"/>
    </row>
    <row r="30" spans="2:23">
      <c r="B30" s="31"/>
      <c r="C30" s="31"/>
      <c r="D30" s="52">
        <v>25</v>
      </c>
      <c r="E30" s="53" t="str">
        <f>'Program Descriptions'!C29</f>
        <v>Empty</v>
      </c>
      <c r="F30" s="182">
        <f>'Planned Savings'!D32</f>
        <v>0</v>
      </c>
      <c r="G30" s="183"/>
      <c r="H30" s="182">
        <f t="shared" si="16"/>
        <v>0</v>
      </c>
      <c r="I30" s="56" t="str">
        <f t="shared" si="17"/>
        <v>-</v>
      </c>
      <c r="J30" s="182">
        <f>'Planned Savings'!E32</f>
        <v>0</v>
      </c>
      <c r="K30" s="183"/>
      <c r="L30" s="182">
        <f t="shared" si="18"/>
        <v>0</v>
      </c>
      <c r="M30" s="56" t="str">
        <f t="shared" si="19"/>
        <v>-</v>
      </c>
      <c r="N30" s="182">
        <f>'Planned Savings'!F32</f>
        <v>0</v>
      </c>
      <c r="O30" s="183"/>
      <c r="P30" s="182">
        <f t="shared" si="20"/>
        <v>0</v>
      </c>
      <c r="Q30" s="56" t="str">
        <f t="shared" si="21"/>
        <v>-</v>
      </c>
      <c r="R30" s="198">
        <f>'Planned Savings'!T32</f>
        <v>0</v>
      </c>
      <c r="S30" s="199"/>
      <c r="T30" s="198">
        <f t="shared" si="22"/>
        <v>0</v>
      </c>
      <c r="U30" s="56" t="str">
        <f t="shared" si="23"/>
        <v>-</v>
      </c>
      <c r="V30" s="58"/>
      <c r="W30" s="35"/>
    </row>
    <row r="31" spans="2:23">
      <c r="B31" s="31"/>
      <c r="C31" s="31"/>
      <c r="D31" s="52">
        <v>26</v>
      </c>
      <c r="E31" s="53" t="str">
        <f>'Program Descriptions'!C30</f>
        <v>Empty</v>
      </c>
      <c r="F31" s="182">
        <f>'Planned Savings'!D33</f>
        <v>0</v>
      </c>
      <c r="G31" s="183"/>
      <c r="H31" s="182">
        <f t="shared" si="16"/>
        <v>0</v>
      </c>
      <c r="I31" s="56" t="str">
        <f t="shared" si="17"/>
        <v>-</v>
      </c>
      <c r="J31" s="182">
        <f>'Planned Savings'!E33</f>
        <v>0</v>
      </c>
      <c r="K31" s="183"/>
      <c r="L31" s="182">
        <f t="shared" si="18"/>
        <v>0</v>
      </c>
      <c r="M31" s="56" t="str">
        <f t="shared" si="19"/>
        <v>-</v>
      </c>
      <c r="N31" s="182">
        <f>'Planned Savings'!F33</f>
        <v>0</v>
      </c>
      <c r="O31" s="183"/>
      <c r="P31" s="182">
        <f t="shared" si="20"/>
        <v>0</v>
      </c>
      <c r="Q31" s="56" t="str">
        <f t="shared" si="21"/>
        <v>-</v>
      </c>
      <c r="R31" s="198">
        <f>'Planned Savings'!T33</f>
        <v>0</v>
      </c>
      <c r="S31" s="199"/>
      <c r="T31" s="198">
        <f t="shared" si="22"/>
        <v>0</v>
      </c>
      <c r="U31" s="56" t="str">
        <f t="shared" si="23"/>
        <v>-</v>
      </c>
      <c r="V31" s="58"/>
      <c r="W31" s="35"/>
    </row>
    <row r="32" spans="2:23">
      <c r="B32" s="31"/>
      <c r="C32" s="31"/>
      <c r="D32" s="52">
        <v>27</v>
      </c>
      <c r="E32" s="53" t="str">
        <f>'Program Descriptions'!C31</f>
        <v>Empty</v>
      </c>
      <c r="F32" s="182">
        <f>'Planned Savings'!D34</f>
        <v>0</v>
      </c>
      <c r="G32" s="183"/>
      <c r="H32" s="182">
        <f t="shared" si="16"/>
        <v>0</v>
      </c>
      <c r="I32" s="56" t="str">
        <f t="shared" si="17"/>
        <v>-</v>
      </c>
      <c r="J32" s="182">
        <f>'Planned Savings'!E34</f>
        <v>0</v>
      </c>
      <c r="K32" s="183"/>
      <c r="L32" s="182">
        <f t="shared" si="18"/>
        <v>0</v>
      </c>
      <c r="M32" s="56" t="str">
        <f t="shared" si="19"/>
        <v>-</v>
      </c>
      <c r="N32" s="182">
        <f>'Planned Savings'!F34</f>
        <v>0</v>
      </c>
      <c r="O32" s="183"/>
      <c r="P32" s="182">
        <f t="shared" si="20"/>
        <v>0</v>
      </c>
      <c r="Q32" s="56" t="str">
        <f t="shared" si="21"/>
        <v>-</v>
      </c>
      <c r="R32" s="198">
        <f>'Planned Savings'!T34</f>
        <v>0</v>
      </c>
      <c r="S32" s="199"/>
      <c r="T32" s="198">
        <f t="shared" si="22"/>
        <v>0</v>
      </c>
      <c r="U32" s="56" t="str">
        <f t="shared" si="23"/>
        <v>-</v>
      </c>
      <c r="V32" s="58"/>
      <c r="W32" s="35"/>
    </row>
    <row r="33" spans="2:23">
      <c r="B33" s="31"/>
      <c r="C33" s="31"/>
      <c r="D33" s="52">
        <v>28</v>
      </c>
      <c r="E33" s="53" t="str">
        <f>'Program Descriptions'!C32</f>
        <v>Empty</v>
      </c>
      <c r="F33" s="182">
        <f>'Planned Savings'!D35</f>
        <v>0</v>
      </c>
      <c r="G33" s="183"/>
      <c r="H33" s="182">
        <f t="shared" si="16"/>
        <v>0</v>
      </c>
      <c r="I33" s="56" t="str">
        <f t="shared" si="17"/>
        <v>-</v>
      </c>
      <c r="J33" s="182">
        <f>'Planned Savings'!E35</f>
        <v>0</v>
      </c>
      <c r="K33" s="183"/>
      <c r="L33" s="182">
        <f t="shared" si="18"/>
        <v>0</v>
      </c>
      <c r="M33" s="56" t="str">
        <f t="shared" si="19"/>
        <v>-</v>
      </c>
      <c r="N33" s="182">
        <f>'Planned Savings'!F35</f>
        <v>0</v>
      </c>
      <c r="O33" s="183"/>
      <c r="P33" s="182">
        <f t="shared" si="20"/>
        <v>0</v>
      </c>
      <c r="Q33" s="56" t="str">
        <f t="shared" si="21"/>
        <v>-</v>
      </c>
      <c r="R33" s="198">
        <f>'Planned Savings'!T35</f>
        <v>0</v>
      </c>
      <c r="S33" s="199"/>
      <c r="T33" s="198">
        <f t="shared" si="22"/>
        <v>0</v>
      </c>
      <c r="U33" s="56" t="str">
        <f t="shared" si="23"/>
        <v>-</v>
      </c>
      <c r="V33" s="58"/>
      <c r="W33" s="35"/>
    </row>
    <row r="34" spans="2:23">
      <c r="B34" s="31"/>
      <c r="C34" s="31"/>
      <c r="D34" s="52">
        <v>29</v>
      </c>
      <c r="E34" s="53" t="str">
        <f>'Program Descriptions'!C33</f>
        <v>Empty</v>
      </c>
      <c r="F34" s="182">
        <f>'Planned Savings'!D36</f>
        <v>0</v>
      </c>
      <c r="G34" s="183"/>
      <c r="H34" s="182">
        <f t="shared" si="16"/>
        <v>0</v>
      </c>
      <c r="I34" s="56" t="str">
        <f t="shared" si="17"/>
        <v>-</v>
      </c>
      <c r="J34" s="182">
        <f>'Planned Savings'!E36</f>
        <v>0</v>
      </c>
      <c r="K34" s="183"/>
      <c r="L34" s="182">
        <f t="shared" si="18"/>
        <v>0</v>
      </c>
      <c r="M34" s="56" t="str">
        <f t="shared" si="19"/>
        <v>-</v>
      </c>
      <c r="N34" s="182">
        <f>'Planned Savings'!F36</f>
        <v>0</v>
      </c>
      <c r="O34" s="183"/>
      <c r="P34" s="182">
        <f t="shared" si="20"/>
        <v>0</v>
      </c>
      <c r="Q34" s="56" t="str">
        <f t="shared" si="21"/>
        <v>-</v>
      </c>
      <c r="R34" s="198">
        <f>'Planned Savings'!T36</f>
        <v>0</v>
      </c>
      <c r="S34" s="199"/>
      <c r="T34" s="198">
        <f t="shared" si="22"/>
        <v>0</v>
      </c>
      <c r="U34" s="56" t="str">
        <f t="shared" si="23"/>
        <v>-</v>
      </c>
      <c r="V34" s="58"/>
      <c r="W34" s="35"/>
    </row>
    <row r="35" spans="2:23">
      <c r="B35" s="31"/>
      <c r="C35" s="31"/>
      <c r="D35" s="52">
        <v>30</v>
      </c>
      <c r="E35" s="53" t="str">
        <f>'Program Descriptions'!C34</f>
        <v>Empty</v>
      </c>
      <c r="F35" s="182">
        <f>'Planned Savings'!D37</f>
        <v>0</v>
      </c>
      <c r="G35" s="183"/>
      <c r="H35" s="182">
        <f t="shared" si="16"/>
        <v>0</v>
      </c>
      <c r="I35" s="56" t="str">
        <f t="shared" si="17"/>
        <v>-</v>
      </c>
      <c r="J35" s="182">
        <f>'Planned Savings'!E37</f>
        <v>0</v>
      </c>
      <c r="K35" s="183"/>
      <c r="L35" s="182">
        <f t="shared" si="18"/>
        <v>0</v>
      </c>
      <c r="M35" s="56" t="str">
        <f t="shared" si="19"/>
        <v>-</v>
      </c>
      <c r="N35" s="182">
        <f>'Planned Savings'!F37</f>
        <v>0</v>
      </c>
      <c r="O35" s="183"/>
      <c r="P35" s="182">
        <f t="shared" si="20"/>
        <v>0</v>
      </c>
      <c r="Q35" s="56" t="str">
        <f t="shared" si="21"/>
        <v>-</v>
      </c>
      <c r="R35" s="198">
        <f>'Planned Savings'!T37</f>
        <v>0</v>
      </c>
      <c r="S35" s="199"/>
      <c r="T35" s="198">
        <f t="shared" si="22"/>
        <v>0</v>
      </c>
      <c r="U35" s="56" t="str">
        <f t="shared" si="23"/>
        <v>-</v>
      </c>
      <c r="V35" s="58"/>
      <c r="W35" s="35"/>
    </row>
    <row r="36" spans="2:23">
      <c r="B36" s="31"/>
      <c r="C36" s="33"/>
      <c r="D36" s="59"/>
      <c r="E36" s="60" t="s">
        <v>33</v>
      </c>
      <c r="F36" s="179">
        <f>SUM(F6:F35)</f>
        <v>0</v>
      </c>
      <c r="G36" s="179">
        <f>SUM(G6:G35)</f>
        <v>34</v>
      </c>
      <c r="H36" s="179">
        <f>SUM(H6:H35)</f>
        <v>-34</v>
      </c>
      <c r="I36" s="62">
        <f>IF(ISERROR(H36/G36),"-",H36/G36)</f>
        <v>-1</v>
      </c>
      <c r="J36" s="179">
        <f>SUM(J6:J35)</f>
        <v>0</v>
      </c>
      <c r="K36" s="179">
        <f>SUM(K6:K35)</f>
        <v>250</v>
      </c>
      <c r="L36" s="179">
        <f>SUM(L6:L35)</f>
        <v>-250</v>
      </c>
      <c r="M36" s="62">
        <f>IF(ISERROR(L36/K36),"-",L36/K36)</f>
        <v>-1</v>
      </c>
      <c r="N36" s="179">
        <f>SUM(N6:N35)</f>
        <v>0</v>
      </c>
      <c r="O36" s="179">
        <f>SUM(O6:O35)</f>
        <v>2500</v>
      </c>
      <c r="P36" s="179">
        <f>SUM(P6:P35)</f>
        <v>-2500</v>
      </c>
      <c r="Q36" s="62">
        <f>IF(ISERROR(P36/O36),"-",P36/O36)</f>
        <v>-1</v>
      </c>
      <c r="R36" s="200">
        <f>SUM(R6:R35)</f>
        <v>240</v>
      </c>
      <c r="S36" s="200">
        <f>SUM(S6:S35)</f>
        <v>240</v>
      </c>
      <c r="T36" s="200">
        <f>SUM(T6:T35)</f>
        <v>0</v>
      </c>
      <c r="U36" s="62">
        <f>IF(ISERROR(T36/S36),"-",T36/S36)</f>
        <v>0</v>
      </c>
      <c r="V36" s="63"/>
      <c r="W36" s="35"/>
    </row>
    <row r="37" spans="2:23">
      <c r="B37" s="31"/>
      <c r="C37" s="33"/>
      <c r="D37" s="33"/>
      <c r="E37" s="33"/>
      <c r="F37" s="33"/>
      <c r="G37" s="33"/>
      <c r="H37" s="33"/>
      <c r="I37" s="33"/>
      <c r="J37" s="33"/>
      <c r="K37" s="33"/>
      <c r="L37" s="33"/>
      <c r="M37" s="33"/>
      <c r="N37" s="33"/>
      <c r="O37" s="33"/>
      <c r="P37" s="33"/>
      <c r="Q37" s="33"/>
      <c r="R37" s="33"/>
      <c r="S37" s="33"/>
      <c r="T37" s="33"/>
      <c r="U37" s="33"/>
      <c r="V37" s="33"/>
      <c r="W37" s="35"/>
    </row>
    <row r="38" spans="2:23" ht="48" customHeight="1">
      <c r="B38" s="31"/>
      <c r="C38" s="33"/>
      <c r="D38" s="1207"/>
      <c r="E38" s="1208"/>
      <c r="F38" s="1208"/>
      <c r="G38" s="1208"/>
      <c r="H38" s="1208"/>
      <c r="I38" s="1208"/>
      <c r="J38" s="1208"/>
      <c r="K38" s="1208"/>
      <c r="L38" s="1208"/>
      <c r="M38" s="1208"/>
      <c r="N38" s="1208"/>
      <c r="O38" s="1208"/>
      <c r="P38" s="1208"/>
      <c r="Q38" s="1208"/>
      <c r="R38" s="1208"/>
      <c r="S38" s="1208"/>
      <c r="T38" s="1208"/>
      <c r="U38" s="1208"/>
      <c r="V38" s="1208"/>
      <c r="W38" s="35"/>
    </row>
    <row r="39" spans="2:23">
      <c r="B39" s="39"/>
      <c r="C39" s="40"/>
      <c r="D39" s="40"/>
      <c r="E39" s="40"/>
      <c r="F39" s="40"/>
      <c r="G39" s="40"/>
      <c r="H39" s="40"/>
      <c r="I39" s="40"/>
      <c r="J39" s="40"/>
      <c r="K39" s="40"/>
      <c r="L39" s="40"/>
      <c r="M39" s="40"/>
      <c r="N39" s="40"/>
      <c r="O39" s="40"/>
      <c r="P39" s="40"/>
      <c r="Q39" s="40"/>
      <c r="R39" s="40"/>
      <c r="S39" s="40"/>
      <c r="T39" s="40"/>
      <c r="U39" s="40"/>
      <c r="V39" s="40"/>
      <c r="W39" s="41"/>
    </row>
    <row r="40" spans="2:23" ht="15" customHeight="1">
      <c r="B40" s="1210" t="s">
        <v>673</v>
      </c>
      <c r="C40" s="1210"/>
      <c r="D40" s="1210"/>
      <c r="E40" s="1210"/>
      <c r="F40" s="1210"/>
      <c r="G40" s="1210"/>
      <c r="H40" s="1210"/>
      <c r="I40" s="666" t="str">
        <f>IF(Site_or_SitePlusLosses=1,"site",IF(Site_or_SitePlusLosses=2,"site plus T&amp;D losses between the site and power plant","Did not answer the question"))</f>
        <v>site</v>
      </c>
    </row>
    <row r="41" spans="2:23">
      <c r="C41" s="666" t="str">
        <f>IF(Naturally_Occurring=1,"The reported gross savings values account for naturally occuring energy savings",IF(Naturally_Occurring=0,"The reported gross savings values do not account for naturally occuring energy savings",""))</f>
        <v/>
      </c>
    </row>
  </sheetData>
  <sheetProtection password="C96F" sheet="1" objects="1" scenarios="1" formatRows="0"/>
  <mergeCells count="10">
    <mergeCell ref="B40:H40"/>
    <mergeCell ref="F3:I3"/>
    <mergeCell ref="N3:Q3"/>
    <mergeCell ref="J3:M3"/>
    <mergeCell ref="J4:M4"/>
    <mergeCell ref="D38:V38"/>
    <mergeCell ref="R4:U4"/>
    <mergeCell ref="F4:I4"/>
    <mergeCell ref="N4:Q4"/>
    <mergeCell ref="B3:D3"/>
  </mergeCells>
  <pageMargins left="0.25" right="0.25" top="0.5" bottom="0.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B1:L47"/>
  <sheetViews>
    <sheetView showGridLines="0" showRowColHeaders="0" workbookViewId="0">
      <selection activeCell="AA66" sqref="AA66"/>
    </sheetView>
  </sheetViews>
  <sheetFormatPr defaultColWidth="9.33203125" defaultRowHeight="13.8"/>
  <cols>
    <col min="1" max="1" width="1" style="3" customWidth="1"/>
    <col min="2" max="2" width="18.109375" style="3" customWidth="1"/>
    <col min="3" max="3" width="34.88671875" style="3" bestFit="1" customWidth="1"/>
    <col min="4" max="4" width="11.109375" style="3" bestFit="1" customWidth="1"/>
    <col min="5" max="5" width="3" style="3" bestFit="1" customWidth="1"/>
    <col min="6" max="6" width="8.44140625" style="3" customWidth="1"/>
    <col min="7" max="7" width="3" style="3" customWidth="1"/>
    <col min="8" max="8" width="9.33203125" style="3"/>
    <col min="9" max="9" width="2.5546875" style="3" customWidth="1"/>
    <col min="10" max="16384" width="9.33203125" style="3"/>
  </cols>
  <sheetData>
    <row r="1" spans="2:12" ht="38.25" customHeight="1"/>
    <row r="2" spans="2:12" ht="14.4" thickBot="1">
      <c r="B2" s="28"/>
      <c r="C2" s="29"/>
      <c r="D2" s="29"/>
      <c r="E2" s="29"/>
      <c r="F2" s="29"/>
      <c r="G2" s="29"/>
      <c r="H2" s="29"/>
      <c r="I2" s="29"/>
      <c r="J2" s="424"/>
    </row>
    <row r="3" spans="2:12" s="424" customFormat="1" ht="16.2" thickBot="1">
      <c r="B3" s="929" t="str">
        <f>IF(AND(NTG=1,Interactive_Effects=1),HYPERLINK("#"&amp;"'Planned Savings'"&amp;"!A1","Planned Savings"),IF(AND(NTG=1,Interactive_Effects=2),HYPERLINK("#"&amp;"'Planned Savings - no IE'"&amp;"!A1","Planned Savings"),IF(AND(NTG=2,Interactive_Effects=1),HYPERLINK("#"&amp;"'Planned Savings - no NTG'"&amp;"!A1","Planned Savings"),IF(AND(NTG=2,Interactive_Effects=2),HYPERLINK("#"&amp;"'Planned Savings - no IE no NTG'"&amp;"!A1","Planned Savings")))))</f>
        <v>Planned Savings</v>
      </c>
      <c r="C3" s="33"/>
      <c r="D3" s="831" t="s">
        <v>883</v>
      </c>
      <c r="E3" s="831"/>
      <c r="F3" s="748" t="s">
        <v>285</v>
      </c>
      <c r="G3" s="33"/>
      <c r="H3" s="33"/>
      <c r="I3" s="33"/>
      <c r="J3" s="33"/>
      <c r="K3" s="33"/>
      <c r="L3" s="33"/>
    </row>
    <row r="4" spans="2:12" ht="41.4">
      <c r="B4" s="31"/>
      <c r="C4" s="33"/>
      <c r="D4" s="201" t="s">
        <v>479</v>
      </c>
      <c r="E4" s="201"/>
      <c r="F4" s="201" t="s">
        <v>258</v>
      </c>
      <c r="G4" s="33"/>
      <c r="H4" s="201" t="s">
        <v>258</v>
      </c>
      <c r="I4" s="201"/>
      <c r="J4" s="201" t="s">
        <v>264</v>
      </c>
      <c r="K4" s="201" t="s">
        <v>265</v>
      </c>
      <c r="L4" s="201" t="s">
        <v>266</v>
      </c>
    </row>
    <row r="5" spans="2:12" ht="15.6">
      <c r="B5" s="31"/>
      <c r="C5" s="86" t="s">
        <v>6</v>
      </c>
      <c r="D5" s="201"/>
      <c r="E5" s="201"/>
      <c r="F5" s="201" t="s">
        <v>56</v>
      </c>
      <c r="G5" s="33"/>
      <c r="H5" s="201" t="s">
        <v>56</v>
      </c>
      <c r="I5" s="276"/>
      <c r="J5" s="201"/>
      <c r="K5" s="201"/>
      <c r="L5" s="201"/>
    </row>
    <row r="6" spans="2:12">
      <c r="B6" s="36">
        <v>1</v>
      </c>
      <c r="C6" s="43" t="str">
        <f>'Program Descriptions'!C5</f>
        <v>Residential New Construction (example)</v>
      </c>
      <c r="D6" s="851"/>
      <c r="E6" s="201"/>
      <c r="F6" s="851">
        <v>0.9</v>
      </c>
      <c r="G6" s="33"/>
      <c r="H6" s="930">
        <f>IF(SUM(J6:L6)=0,"",(1-J6)+SUM(K6:L6))</f>
        <v>0.9</v>
      </c>
      <c r="I6" s="318"/>
      <c r="J6" s="748">
        <v>0.15</v>
      </c>
      <c r="K6" s="748">
        <v>0.05</v>
      </c>
      <c r="L6" s="748"/>
    </row>
    <row r="7" spans="2:12">
      <c r="B7" s="36">
        <v>2</v>
      </c>
      <c r="C7" s="43" t="str">
        <f>'Program Descriptions'!C6</f>
        <v>Residential Whole Home Retrofit</v>
      </c>
      <c r="D7" s="851"/>
      <c r="E7" s="201"/>
      <c r="F7" s="851"/>
      <c r="G7" s="33"/>
      <c r="H7" s="930" t="str">
        <f t="shared" ref="H7:H35" si="0">IF(SUM(J7:L7)=0,"",(1-J7)+SUM(K7:L7))</f>
        <v/>
      </c>
      <c r="I7" s="318"/>
      <c r="J7" s="748"/>
      <c r="K7" s="748"/>
      <c r="L7" s="748"/>
    </row>
    <row r="8" spans="2:12">
      <c r="B8" s="36">
        <v>3</v>
      </c>
      <c r="C8" s="43" t="str">
        <f>'Program Descriptions'!C7</f>
        <v>C&amp;I Prescriptive</v>
      </c>
      <c r="D8" s="851"/>
      <c r="E8" s="201"/>
      <c r="F8" s="851"/>
      <c r="G8" s="33"/>
      <c r="H8" s="930" t="str">
        <f t="shared" si="0"/>
        <v/>
      </c>
      <c r="I8" s="318"/>
      <c r="J8" s="748"/>
      <c r="K8" s="748"/>
      <c r="L8" s="748"/>
    </row>
    <row r="9" spans="2:12">
      <c r="B9" s="36">
        <v>4</v>
      </c>
      <c r="C9" s="43" t="str">
        <f>'Program Descriptions'!C8</f>
        <v>Empty</v>
      </c>
      <c r="D9" s="851"/>
      <c r="E9" s="201"/>
      <c r="F9" s="851"/>
      <c r="G9" s="33"/>
      <c r="H9" s="930" t="str">
        <f t="shared" si="0"/>
        <v/>
      </c>
      <c r="I9" s="318"/>
      <c r="J9" s="748"/>
      <c r="K9" s="748"/>
      <c r="L9" s="748"/>
    </row>
    <row r="10" spans="2:12">
      <c r="B10" s="36">
        <v>5</v>
      </c>
      <c r="C10" s="43" t="str">
        <f>'Program Descriptions'!C9</f>
        <v>Empty</v>
      </c>
      <c r="D10" s="851"/>
      <c r="E10" s="201"/>
      <c r="F10" s="851"/>
      <c r="G10" s="33"/>
      <c r="H10" s="930" t="str">
        <f t="shared" si="0"/>
        <v/>
      </c>
      <c r="I10" s="318"/>
      <c r="J10" s="748"/>
      <c r="K10" s="748"/>
      <c r="L10" s="748"/>
    </row>
    <row r="11" spans="2:12">
      <c r="B11" s="36">
        <v>6</v>
      </c>
      <c r="C11" s="43" t="str">
        <f>'Program Descriptions'!C10</f>
        <v>Empty</v>
      </c>
      <c r="D11" s="851"/>
      <c r="E11" s="201"/>
      <c r="F11" s="851"/>
      <c r="G11" s="33"/>
      <c r="H11" s="930" t="str">
        <f t="shared" si="0"/>
        <v/>
      </c>
      <c r="I11" s="318"/>
      <c r="J11" s="748"/>
      <c r="K11" s="748"/>
      <c r="L11" s="748"/>
    </row>
    <row r="12" spans="2:12">
      <c r="B12" s="36">
        <v>7</v>
      </c>
      <c r="C12" s="43" t="str">
        <f>'Program Descriptions'!C11</f>
        <v>Empty</v>
      </c>
      <c r="D12" s="851"/>
      <c r="E12" s="201"/>
      <c r="F12" s="851"/>
      <c r="G12" s="33"/>
      <c r="H12" s="930" t="str">
        <f t="shared" si="0"/>
        <v/>
      </c>
      <c r="I12" s="318"/>
      <c r="J12" s="748"/>
      <c r="K12" s="748"/>
      <c r="L12" s="748"/>
    </row>
    <row r="13" spans="2:12">
      <c r="B13" s="36">
        <v>8</v>
      </c>
      <c r="C13" s="43" t="str">
        <f>'Program Descriptions'!C12</f>
        <v>Empty</v>
      </c>
      <c r="D13" s="851"/>
      <c r="E13" s="201"/>
      <c r="F13" s="851"/>
      <c r="G13" s="33"/>
      <c r="H13" s="930" t="str">
        <f t="shared" si="0"/>
        <v/>
      </c>
      <c r="I13" s="318"/>
      <c r="J13" s="748"/>
      <c r="K13" s="748"/>
      <c r="L13" s="748"/>
    </row>
    <row r="14" spans="2:12">
      <c r="B14" s="36">
        <v>9</v>
      </c>
      <c r="C14" s="43" t="str">
        <f>'Program Descriptions'!C13</f>
        <v>Empty</v>
      </c>
      <c r="D14" s="851"/>
      <c r="E14" s="201"/>
      <c r="F14" s="851"/>
      <c r="G14" s="33"/>
      <c r="H14" s="930" t="str">
        <f t="shared" si="0"/>
        <v/>
      </c>
      <c r="I14" s="318"/>
      <c r="J14" s="748"/>
      <c r="K14" s="748"/>
      <c r="L14" s="748"/>
    </row>
    <row r="15" spans="2:12">
      <c r="B15" s="36">
        <v>10</v>
      </c>
      <c r="C15" s="43" t="str">
        <f>'Program Descriptions'!C14</f>
        <v>Empty</v>
      </c>
      <c r="D15" s="851"/>
      <c r="E15" s="201"/>
      <c r="F15" s="851"/>
      <c r="G15" s="33"/>
      <c r="H15" s="930" t="str">
        <f t="shared" si="0"/>
        <v/>
      </c>
      <c r="I15" s="318"/>
      <c r="J15" s="748"/>
      <c r="K15" s="748"/>
      <c r="L15" s="748"/>
    </row>
    <row r="16" spans="2:12">
      <c r="B16" s="36">
        <v>11</v>
      </c>
      <c r="C16" s="43" t="str">
        <f>'Program Descriptions'!C15</f>
        <v>Empty</v>
      </c>
      <c r="D16" s="851"/>
      <c r="E16" s="201"/>
      <c r="F16" s="851"/>
      <c r="G16" s="33"/>
      <c r="H16" s="930" t="str">
        <f t="shared" si="0"/>
        <v/>
      </c>
      <c r="I16" s="318"/>
      <c r="J16" s="748"/>
      <c r="K16" s="748"/>
      <c r="L16" s="748"/>
    </row>
    <row r="17" spans="2:12">
      <c r="B17" s="36">
        <v>12</v>
      </c>
      <c r="C17" s="43" t="str">
        <f>'Program Descriptions'!C16</f>
        <v>Empty</v>
      </c>
      <c r="D17" s="851"/>
      <c r="E17" s="201"/>
      <c r="F17" s="851"/>
      <c r="G17" s="33"/>
      <c r="H17" s="930" t="str">
        <f t="shared" si="0"/>
        <v/>
      </c>
      <c r="I17" s="318"/>
      <c r="J17" s="748"/>
      <c r="K17" s="748"/>
      <c r="L17" s="748"/>
    </row>
    <row r="18" spans="2:12">
      <c r="B18" s="36">
        <v>13</v>
      </c>
      <c r="C18" s="43" t="str">
        <f>'Program Descriptions'!C17</f>
        <v>Empty</v>
      </c>
      <c r="D18" s="851"/>
      <c r="E18" s="201"/>
      <c r="F18" s="851"/>
      <c r="G18" s="33"/>
      <c r="H18" s="930" t="str">
        <f t="shared" si="0"/>
        <v/>
      </c>
      <c r="I18" s="318"/>
      <c r="J18" s="748"/>
      <c r="K18" s="748"/>
      <c r="L18" s="748"/>
    </row>
    <row r="19" spans="2:12">
      <c r="B19" s="36">
        <v>14</v>
      </c>
      <c r="C19" s="43" t="str">
        <f>'Program Descriptions'!C18</f>
        <v>Empty</v>
      </c>
      <c r="D19" s="851"/>
      <c r="E19" s="201"/>
      <c r="F19" s="851"/>
      <c r="G19" s="33"/>
      <c r="H19" s="930" t="str">
        <f t="shared" si="0"/>
        <v/>
      </c>
      <c r="I19" s="318"/>
      <c r="J19" s="748"/>
      <c r="K19" s="748"/>
      <c r="L19" s="748"/>
    </row>
    <row r="20" spans="2:12">
      <c r="B20" s="36">
        <v>15</v>
      </c>
      <c r="C20" s="43" t="str">
        <f>'Program Descriptions'!C19</f>
        <v>Empty</v>
      </c>
      <c r="D20" s="851"/>
      <c r="E20" s="201"/>
      <c r="F20" s="851"/>
      <c r="G20" s="33"/>
      <c r="H20" s="930" t="str">
        <f t="shared" si="0"/>
        <v/>
      </c>
      <c r="I20" s="318"/>
      <c r="J20" s="748"/>
      <c r="K20" s="748"/>
      <c r="L20" s="748"/>
    </row>
    <row r="21" spans="2:12">
      <c r="B21" s="36">
        <v>16</v>
      </c>
      <c r="C21" s="43" t="str">
        <f>'Program Descriptions'!C20</f>
        <v>Empty</v>
      </c>
      <c r="D21" s="851"/>
      <c r="E21" s="201"/>
      <c r="F21" s="851"/>
      <c r="G21" s="33"/>
      <c r="H21" s="930" t="str">
        <f t="shared" si="0"/>
        <v/>
      </c>
      <c r="I21" s="318"/>
      <c r="J21" s="748"/>
      <c r="K21" s="748"/>
      <c r="L21" s="748"/>
    </row>
    <row r="22" spans="2:12">
      <c r="B22" s="36">
        <v>17</v>
      </c>
      <c r="C22" s="43" t="str">
        <f>'Program Descriptions'!C21</f>
        <v>Empty</v>
      </c>
      <c r="D22" s="851"/>
      <c r="E22" s="201"/>
      <c r="F22" s="851"/>
      <c r="G22" s="33"/>
      <c r="H22" s="930" t="str">
        <f t="shared" si="0"/>
        <v/>
      </c>
      <c r="I22" s="318"/>
      <c r="J22" s="748"/>
      <c r="K22" s="748"/>
      <c r="L22" s="748"/>
    </row>
    <row r="23" spans="2:12">
      <c r="B23" s="36">
        <v>18</v>
      </c>
      <c r="C23" s="43" t="str">
        <f>'Program Descriptions'!C22</f>
        <v>Empty</v>
      </c>
      <c r="D23" s="851"/>
      <c r="E23" s="201"/>
      <c r="F23" s="851"/>
      <c r="G23" s="33"/>
      <c r="H23" s="930" t="str">
        <f t="shared" si="0"/>
        <v/>
      </c>
      <c r="I23" s="318"/>
      <c r="J23" s="748"/>
      <c r="K23" s="748"/>
      <c r="L23" s="748"/>
    </row>
    <row r="24" spans="2:12">
      <c r="B24" s="36">
        <v>19</v>
      </c>
      <c r="C24" s="43" t="str">
        <f>'Program Descriptions'!C23</f>
        <v>Empty</v>
      </c>
      <c r="D24" s="851"/>
      <c r="E24" s="201"/>
      <c r="F24" s="851"/>
      <c r="G24" s="33"/>
      <c r="H24" s="930" t="str">
        <f t="shared" si="0"/>
        <v/>
      </c>
      <c r="I24" s="318"/>
      <c r="J24" s="748"/>
      <c r="K24" s="748"/>
      <c r="L24" s="748"/>
    </row>
    <row r="25" spans="2:12">
      <c r="B25" s="36">
        <v>20</v>
      </c>
      <c r="C25" s="43" t="str">
        <f>'Program Descriptions'!C24</f>
        <v>Empty</v>
      </c>
      <c r="D25" s="851"/>
      <c r="E25" s="201"/>
      <c r="F25" s="851"/>
      <c r="G25" s="33"/>
      <c r="H25" s="930" t="str">
        <f t="shared" si="0"/>
        <v/>
      </c>
      <c r="I25" s="318"/>
      <c r="J25" s="748"/>
      <c r="K25" s="748"/>
      <c r="L25" s="748"/>
    </row>
    <row r="26" spans="2:12">
      <c r="B26" s="36">
        <v>21</v>
      </c>
      <c r="C26" s="43" t="str">
        <f>'Program Descriptions'!C25</f>
        <v>Empty</v>
      </c>
      <c r="D26" s="851"/>
      <c r="E26" s="201"/>
      <c r="F26" s="851"/>
      <c r="G26" s="33"/>
      <c r="H26" s="930" t="str">
        <f t="shared" si="0"/>
        <v/>
      </c>
      <c r="I26" s="318"/>
      <c r="J26" s="748"/>
      <c r="K26" s="748"/>
      <c r="L26" s="748"/>
    </row>
    <row r="27" spans="2:12">
      <c r="B27" s="36">
        <v>22</v>
      </c>
      <c r="C27" s="43" t="str">
        <f>'Program Descriptions'!C26</f>
        <v>Empty</v>
      </c>
      <c r="D27" s="851"/>
      <c r="E27" s="201"/>
      <c r="F27" s="851"/>
      <c r="G27" s="33"/>
      <c r="H27" s="930" t="str">
        <f t="shared" si="0"/>
        <v/>
      </c>
      <c r="I27" s="318"/>
      <c r="J27" s="748"/>
      <c r="K27" s="748"/>
      <c r="L27" s="748"/>
    </row>
    <row r="28" spans="2:12">
      <c r="B28" s="36">
        <v>23</v>
      </c>
      <c r="C28" s="43" t="str">
        <f>'Program Descriptions'!C27</f>
        <v>Empty</v>
      </c>
      <c r="D28" s="851"/>
      <c r="E28" s="201"/>
      <c r="F28" s="851"/>
      <c r="G28" s="33"/>
      <c r="H28" s="930" t="str">
        <f t="shared" si="0"/>
        <v/>
      </c>
      <c r="I28" s="318"/>
      <c r="J28" s="748"/>
      <c r="K28" s="748"/>
      <c r="L28" s="748"/>
    </row>
    <row r="29" spans="2:12">
      <c r="B29" s="36">
        <v>24</v>
      </c>
      <c r="C29" s="43" t="str">
        <f>'Program Descriptions'!C28</f>
        <v>Empty</v>
      </c>
      <c r="D29" s="851"/>
      <c r="E29" s="201"/>
      <c r="F29" s="851"/>
      <c r="G29" s="33"/>
      <c r="H29" s="930" t="str">
        <f t="shared" si="0"/>
        <v/>
      </c>
      <c r="I29" s="318"/>
      <c r="J29" s="748"/>
      <c r="K29" s="748"/>
      <c r="L29" s="748"/>
    </row>
    <row r="30" spans="2:12">
      <c r="B30" s="36">
        <v>25</v>
      </c>
      <c r="C30" s="43" t="str">
        <f>'Program Descriptions'!C29</f>
        <v>Empty</v>
      </c>
      <c r="D30" s="851"/>
      <c r="E30" s="201"/>
      <c r="F30" s="851"/>
      <c r="G30" s="33"/>
      <c r="H30" s="930" t="str">
        <f t="shared" si="0"/>
        <v/>
      </c>
      <c r="I30" s="318"/>
      <c r="J30" s="748"/>
      <c r="K30" s="748"/>
      <c r="L30" s="748"/>
    </row>
    <row r="31" spans="2:12">
      <c r="B31" s="36">
        <v>26</v>
      </c>
      <c r="C31" s="43" t="str">
        <f>'Program Descriptions'!C30</f>
        <v>Empty</v>
      </c>
      <c r="D31" s="851"/>
      <c r="E31" s="201"/>
      <c r="F31" s="851"/>
      <c r="G31" s="33"/>
      <c r="H31" s="930" t="str">
        <f t="shared" si="0"/>
        <v/>
      </c>
      <c r="I31" s="318"/>
      <c r="J31" s="748"/>
      <c r="K31" s="748"/>
      <c r="L31" s="748"/>
    </row>
    <row r="32" spans="2:12">
      <c r="B32" s="36">
        <v>27</v>
      </c>
      <c r="C32" s="43" t="str">
        <f>'Program Descriptions'!C31</f>
        <v>Empty</v>
      </c>
      <c r="D32" s="851"/>
      <c r="E32" s="201"/>
      <c r="F32" s="851"/>
      <c r="G32" s="33"/>
      <c r="H32" s="930" t="str">
        <f t="shared" si="0"/>
        <v/>
      </c>
      <c r="I32" s="318"/>
      <c r="J32" s="748"/>
      <c r="K32" s="748"/>
      <c r="L32" s="748"/>
    </row>
    <row r="33" spans="2:12">
      <c r="B33" s="36">
        <v>28</v>
      </c>
      <c r="C33" s="43" t="str">
        <f>'Program Descriptions'!C32</f>
        <v>Empty</v>
      </c>
      <c r="D33" s="851"/>
      <c r="E33" s="201"/>
      <c r="F33" s="851"/>
      <c r="G33" s="33"/>
      <c r="H33" s="930" t="str">
        <f t="shared" si="0"/>
        <v/>
      </c>
      <c r="I33" s="318"/>
      <c r="J33" s="748"/>
      <c r="K33" s="748"/>
      <c r="L33" s="748"/>
    </row>
    <row r="34" spans="2:12">
      <c r="B34" s="36">
        <v>29</v>
      </c>
      <c r="C34" s="43" t="str">
        <f>'Program Descriptions'!C33</f>
        <v>Empty</v>
      </c>
      <c r="D34" s="851"/>
      <c r="E34" s="201"/>
      <c r="F34" s="851"/>
      <c r="G34" s="33"/>
      <c r="H34" s="930" t="str">
        <f t="shared" si="0"/>
        <v/>
      </c>
      <c r="I34" s="318"/>
      <c r="J34" s="748"/>
      <c r="K34" s="748"/>
      <c r="L34" s="748"/>
    </row>
    <row r="35" spans="2:12">
      <c r="B35" s="36">
        <v>30</v>
      </c>
      <c r="C35" s="43" t="str">
        <f>'Program Descriptions'!C34</f>
        <v>Empty</v>
      </c>
      <c r="D35" s="851"/>
      <c r="E35" s="201"/>
      <c r="F35" s="851"/>
      <c r="G35" s="33"/>
      <c r="H35" s="930" t="str">
        <f t="shared" si="0"/>
        <v/>
      </c>
      <c r="I35" s="318"/>
      <c r="J35" s="748"/>
      <c r="K35" s="748"/>
      <c r="L35" s="748"/>
    </row>
    <row r="36" spans="2:12">
      <c r="B36" s="424"/>
      <c r="C36" s="424"/>
      <c r="D36" s="424"/>
      <c r="E36" s="424"/>
      <c r="F36" s="424"/>
      <c r="G36" s="424"/>
      <c r="H36" s="424"/>
      <c r="I36" s="424"/>
      <c r="J36" s="424"/>
    </row>
    <row r="37" spans="2:12" s="424" customFormat="1">
      <c r="B37" s="33"/>
      <c r="C37" s="33"/>
      <c r="D37" s="33"/>
      <c r="E37" s="33"/>
      <c r="F37" s="40"/>
      <c r="G37" s="40"/>
      <c r="H37" s="40"/>
      <c r="I37" s="40"/>
      <c r="J37" s="33"/>
    </row>
    <row r="38" spans="2:12">
      <c r="D38" s="449" t="s">
        <v>478</v>
      </c>
      <c r="E38" s="449">
        <v>1</v>
      </c>
      <c r="F38" s="1217"/>
      <c r="G38" s="1217"/>
      <c r="H38" s="1217"/>
      <c r="I38" s="1217"/>
      <c r="J38" s="424"/>
      <c r="K38" s="424"/>
    </row>
    <row r="39" spans="2:12">
      <c r="E39" s="449">
        <v>2</v>
      </c>
      <c r="F39" s="1217"/>
      <c r="G39" s="1217"/>
      <c r="H39" s="1217"/>
      <c r="I39" s="1217"/>
      <c r="J39" s="424"/>
      <c r="K39" s="424"/>
      <c r="L39" s="424"/>
    </row>
    <row r="40" spans="2:12">
      <c r="E40" s="433">
        <v>3</v>
      </c>
      <c r="F40" s="1217"/>
      <c r="G40" s="1217"/>
      <c r="H40" s="1217"/>
      <c r="I40" s="1217"/>
      <c r="J40" s="424"/>
      <c r="K40" s="424"/>
      <c r="L40" s="424"/>
    </row>
    <row r="41" spans="2:12">
      <c r="E41" s="449">
        <v>4</v>
      </c>
      <c r="F41" s="1217"/>
      <c r="G41" s="1217"/>
      <c r="H41" s="1217"/>
      <c r="I41" s="1217"/>
      <c r="J41" s="424"/>
      <c r="K41" s="424"/>
      <c r="L41" s="424"/>
    </row>
    <row r="42" spans="2:12">
      <c r="E42" s="449">
        <v>5</v>
      </c>
      <c r="F42" s="1217"/>
      <c r="G42" s="1217"/>
      <c r="H42" s="1217"/>
      <c r="I42" s="1217"/>
      <c r="J42" s="424"/>
      <c r="K42" s="424"/>
      <c r="L42" s="424"/>
    </row>
    <row r="43" spans="2:12">
      <c r="E43" s="433">
        <v>6</v>
      </c>
      <c r="F43" s="1217"/>
      <c r="G43" s="1217"/>
      <c r="H43" s="1217"/>
      <c r="I43" s="1217"/>
      <c r="J43" s="424"/>
      <c r="K43" s="424"/>
      <c r="L43" s="424"/>
    </row>
    <row r="44" spans="2:12">
      <c r="E44" s="449">
        <v>7</v>
      </c>
      <c r="F44" s="1217"/>
      <c r="G44" s="1217"/>
      <c r="H44" s="1217"/>
      <c r="I44" s="1217"/>
      <c r="J44" s="424"/>
      <c r="K44" s="424"/>
      <c r="L44" s="424"/>
    </row>
    <row r="45" spans="2:12">
      <c r="E45" s="449">
        <v>8</v>
      </c>
      <c r="F45" s="1217"/>
      <c r="G45" s="1217"/>
      <c r="H45" s="1217"/>
      <c r="I45" s="1217"/>
      <c r="J45" s="424"/>
      <c r="K45" s="424"/>
      <c r="L45" s="424"/>
    </row>
    <row r="46" spans="2:12">
      <c r="E46" s="433">
        <v>9</v>
      </c>
      <c r="F46" s="1217"/>
      <c r="G46" s="1217"/>
      <c r="H46" s="1217"/>
      <c r="I46" s="1217"/>
      <c r="J46" s="424"/>
      <c r="K46" s="424"/>
      <c r="L46" s="424"/>
    </row>
    <row r="47" spans="2:12">
      <c r="E47" s="449">
        <v>10</v>
      </c>
      <c r="F47" s="1217"/>
      <c r="G47" s="1217"/>
      <c r="H47" s="1217"/>
      <c r="I47" s="1217"/>
      <c r="J47" s="424"/>
      <c r="K47" s="424"/>
      <c r="L47" s="424"/>
    </row>
  </sheetData>
  <sheetProtection password="C96F" sheet="1" objects="1" scenarios="1"/>
  <mergeCells count="10">
    <mergeCell ref="F44:I44"/>
    <mergeCell ref="F45:I45"/>
    <mergeCell ref="F46:I46"/>
    <mergeCell ref="F47:I47"/>
    <mergeCell ref="F38:I38"/>
    <mergeCell ref="F39:I39"/>
    <mergeCell ref="F40:I40"/>
    <mergeCell ref="F41:I41"/>
    <mergeCell ref="F42:I42"/>
    <mergeCell ref="F43:I43"/>
  </mergeCells>
  <conditionalFormatting sqref="F4:F35">
    <cfRule type="expression" dxfId="27" priority="3">
      <formula>OR($F$3="Yes",$F$3="")</formula>
    </cfRule>
  </conditionalFormatting>
  <conditionalFormatting sqref="F6:F35">
    <cfRule type="expression" dxfId="26" priority="2">
      <formula>OR($F$3="Yes",$F$3="")</formula>
    </cfRule>
  </conditionalFormatting>
  <conditionalFormatting sqref="H4:L35">
    <cfRule type="expression" dxfId="25" priority="1">
      <formula>$F$3="No"</formula>
    </cfRule>
  </conditionalFormatting>
  <dataValidations count="1">
    <dataValidation type="list" allowBlank="1" showInputMessage="1" showErrorMessage="1" sqref="F3">
      <formula1>"Yes,No"</formula1>
    </dataValidation>
  </dataValidations>
  <pageMargins left="0.25" right="0.25" top="0.5" bottom="0.5" header="0.3" footer="0.3"/>
  <pageSetup orientation="landscape" r:id="rId1"/>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B1:Y188"/>
  <sheetViews>
    <sheetView showGridLines="0" showRowColHeaders="0" zoomScale="90" zoomScaleNormal="90" workbookViewId="0">
      <pane ySplit="4" topLeftCell="A5" activePane="bottomLeft" state="frozen"/>
      <selection pane="bottomLeft" activeCell="M9" sqref="M9"/>
    </sheetView>
  </sheetViews>
  <sheetFormatPr defaultColWidth="9.33203125" defaultRowHeight="13.8"/>
  <cols>
    <col min="1" max="1" width="1" style="3" customWidth="1"/>
    <col min="2" max="2" width="3.6640625" style="3" customWidth="1"/>
    <col min="3" max="3" width="36.44140625" style="3" customWidth="1"/>
    <col min="4" max="5" width="13.44140625" style="3" customWidth="1"/>
    <col min="6" max="6" width="13.44140625" style="424" customWidth="1"/>
    <col min="7" max="7" width="15.33203125" style="3" customWidth="1"/>
    <col min="8" max="8" width="17.6640625" style="424" bestFit="1" customWidth="1"/>
    <col min="9" max="9" width="12.5546875" style="424" bestFit="1" customWidth="1"/>
    <col min="10" max="10" width="13.109375" style="424" customWidth="1"/>
    <col min="11" max="11" width="16" style="424" bestFit="1" customWidth="1"/>
    <col min="12" max="12" width="15.33203125" style="424" customWidth="1"/>
    <col min="13" max="13" width="15.44140625" style="3" customWidth="1"/>
    <col min="14" max="14" width="13.44140625" style="3" customWidth="1"/>
    <col min="15" max="15" width="15.44140625" style="3" customWidth="1"/>
    <col min="16" max="16" width="15.5546875" style="3" customWidth="1"/>
    <col min="17" max="17" width="13.44140625" style="3" customWidth="1"/>
    <col min="18" max="18" width="17.33203125" style="3" customWidth="1"/>
    <col min="19" max="19" width="18" style="3" customWidth="1"/>
    <col min="20" max="20" width="12.6640625" style="424" customWidth="1"/>
    <col min="21" max="21" width="12.6640625" style="3" customWidth="1"/>
    <col min="22" max="23" width="13.6640625" style="3" customWidth="1"/>
    <col min="24" max="24" width="34" style="3" customWidth="1"/>
    <col min="25" max="25" width="16" style="3" customWidth="1"/>
    <col min="26" max="16384" width="9.33203125" style="3"/>
  </cols>
  <sheetData>
    <row r="1" spans="2:25" ht="27.9" customHeight="1">
      <c r="W1" s="33"/>
      <c r="X1" s="33"/>
    </row>
    <row r="2" spans="2:25" ht="122.25" customHeight="1" thickBot="1">
      <c r="B2" s="28"/>
      <c r="C2" s="29"/>
      <c r="D2" s="29"/>
      <c r="E2" s="29"/>
      <c r="F2" s="29"/>
      <c r="G2" s="29"/>
      <c r="H2" s="29"/>
      <c r="I2" s="29"/>
      <c r="J2" s="29"/>
      <c r="K2" s="29"/>
      <c r="L2" s="29"/>
      <c r="M2" s="29"/>
      <c r="N2" s="29"/>
      <c r="O2" s="29"/>
      <c r="P2" s="29"/>
      <c r="Q2" s="29"/>
      <c r="R2" s="29"/>
      <c r="S2" s="29"/>
      <c r="T2" s="29"/>
      <c r="U2" s="29"/>
      <c r="V2" s="29"/>
      <c r="W2" s="29"/>
      <c r="X2" s="29"/>
      <c r="Y2" s="30"/>
    </row>
    <row r="3" spans="2:25" ht="54.75" customHeight="1" thickBot="1">
      <c r="B3" s="31"/>
      <c r="C3" s="33"/>
      <c r="D3" s="1196" t="s">
        <v>666</v>
      </c>
      <c r="E3" s="1197"/>
      <c r="F3" s="1197"/>
      <c r="G3" s="1198"/>
      <c r="H3" s="1196" t="s">
        <v>1010</v>
      </c>
      <c r="I3" s="1197"/>
      <c r="J3" s="1197"/>
      <c r="K3" s="1197"/>
      <c r="L3" s="1197"/>
      <c r="M3" s="1203" t="s">
        <v>782</v>
      </c>
      <c r="N3" s="1203" t="s">
        <v>783</v>
      </c>
      <c r="O3" s="1199" t="s">
        <v>667</v>
      </c>
      <c r="P3" s="1200"/>
      <c r="Q3" s="1201"/>
      <c r="R3" s="1203" t="s">
        <v>822</v>
      </c>
      <c r="S3" s="1203" t="s">
        <v>785</v>
      </c>
      <c r="T3" s="1221" t="s">
        <v>786</v>
      </c>
      <c r="U3" s="1218" t="s">
        <v>787</v>
      </c>
      <c r="V3" s="1218" t="s">
        <v>788</v>
      </c>
      <c r="W3" s="1218" t="s">
        <v>789</v>
      </c>
      <c r="X3" s="1218" t="s">
        <v>750</v>
      </c>
      <c r="Y3" s="35"/>
    </row>
    <row r="4" spans="2:25" ht="51.75" customHeight="1" thickBot="1">
      <c r="B4" s="31"/>
      <c r="C4" s="32" t="s">
        <v>6</v>
      </c>
      <c r="D4" s="1019" t="s">
        <v>778</v>
      </c>
      <c r="E4" s="534" t="s">
        <v>779</v>
      </c>
      <c r="F4" s="535" t="s">
        <v>780</v>
      </c>
      <c r="G4" s="996" t="s">
        <v>781</v>
      </c>
      <c r="H4" s="1003" t="s">
        <v>826</v>
      </c>
      <c r="I4" s="1004" t="s">
        <v>1008</v>
      </c>
      <c r="J4" s="1004" t="s">
        <v>1007</v>
      </c>
      <c r="K4" s="1005" t="s">
        <v>1009</v>
      </c>
      <c r="L4" s="1025" t="s">
        <v>781</v>
      </c>
      <c r="M4" s="1220"/>
      <c r="N4" s="1220"/>
      <c r="O4" s="1019" t="s">
        <v>784</v>
      </c>
      <c r="P4" s="533" t="s">
        <v>821</v>
      </c>
      <c r="Q4" s="996" t="s">
        <v>781</v>
      </c>
      <c r="R4" s="1220"/>
      <c r="S4" s="1220"/>
      <c r="T4" s="1221"/>
      <c r="U4" s="1218"/>
      <c r="V4" s="1219"/>
      <c r="W4" s="1218"/>
      <c r="X4" s="1218"/>
      <c r="Y4" s="35"/>
    </row>
    <row r="5" spans="2:25" ht="15" customHeight="1" thickBot="1">
      <c r="B5" s="71">
        <v>1</v>
      </c>
      <c r="C5" s="51" t="str">
        <f>VLOOKUP(B5,'Program Descriptions'!$B$5:$C$34,2,FALSE)</f>
        <v>Residential New Construction (example)</v>
      </c>
      <c r="D5" s="1020">
        <f t="shared" ref="D5:E5" si="0">SUM(D6:D7)</f>
        <v>22000</v>
      </c>
      <c r="E5" s="418">
        <f t="shared" si="0"/>
        <v>2800</v>
      </c>
      <c r="F5" s="418">
        <f t="shared" ref="F5" si="1">SUM(F6:F7)</f>
        <v>0</v>
      </c>
      <c r="G5" s="997">
        <f>SUM(G6:G7)</f>
        <v>24800</v>
      </c>
      <c r="H5" s="1010">
        <f>SUM(H6:H7)</f>
        <v>8000</v>
      </c>
      <c r="I5" s="1011">
        <f>SUM(I6:I7)</f>
        <v>5000</v>
      </c>
      <c r="J5" s="1011">
        <f t="shared" ref="J5:L5" si="2">SUM(J6:J7)</f>
        <v>800</v>
      </c>
      <c r="K5" s="1014">
        <f t="shared" si="2"/>
        <v>6000</v>
      </c>
      <c r="L5" s="1017">
        <f t="shared" si="2"/>
        <v>19800</v>
      </c>
      <c r="M5" s="1026">
        <f>SUM(M6:M7)</f>
        <v>4800</v>
      </c>
      <c r="N5" s="1000">
        <f t="shared" ref="N5:S5" si="3">SUM(N6:N7)</f>
        <v>7000</v>
      </c>
      <c r="O5" s="1020">
        <f t="shared" si="3"/>
        <v>30000</v>
      </c>
      <c r="P5" s="1021">
        <f t="shared" si="3"/>
        <v>20000</v>
      </c>
      <c r="Q5" s="529">
        <f>SUM(Q6:Q7)</f>
        <v>50000</v>
      </c>
      <c r="R5" s="1022">
        <f t="shared" si="3"/>
        <v>50000</v>
      </c>
      <c r="S5" s="1022">
        <f t="shared" si="3"/>
        <v>0</v>
      </c>
      <c r="T5" s="46">
        <f>SUM(G5,L5,M5,N5,Q5)</f>
        <v>106400</v>
      </c>
      <c r="U5" s="46">
        <f>T5+R5+S5</f>
        <v>156400</v>
      </c>
      <c r="V5" s="419">
        <f>SUM(V6:V7)</f>
        <v>0</v>
      </c>
      <c r="W5" s="73">
        <f>T5+V5</f>
        <v>106400</v>
      </c>
      <c r="X5" s="703"/>
      <c r="Y5" s="35"/>
    </row>
    <row r="6" spans="2:25" ht="15" customHeight="1">
      <c r="B6" s="31"/>
      <c r="C6" s="72" t="s">
        <v>300</v>
      </c>
      <c r="D6" s="1012">
        <v>22000</v>
      </c>
      <c r="E6" s="1007">
        <v>2800</v>
      </c>
      <c r="F6" s="1007">
        <v>0</v>
      </c>
      <c r="G6" s="998">
        <f>SUM(D6:F6)</f>
        <v>24800</v>
      </c>
      <c r="H6" s="1012">
        <v>8000</v>
      </c>
      <c r="I6" s="1007">
        <v>5000</v>
      </c>
      <c r="J6" s="1007">
        <v>800</v>
      </c>
      <c r="K6" s="1015">
        <v>6000</v>
      </c>
      <c r="L6" s="995">
        <f>SUM(H6:K6)</f>
        <v>19800</v>
      </c>
      <c r="M6" s="1009">
        <v>4800</v>
      </c>
      <c r="N6" s="1001">
        <v>7000</v>
      </c>
      <c r="O6" s="1012">
        <v>30000</v>
      </c>
      <c r="P6" s="1015">
        <v>20000</v>
      </c>
      <c r="Q6" s="545">
        <f>SUM(O6:P6)</f>
        <v>50000</v>
      </c>
      <c r="R6" s="995">
        <v>50000</v>
      </c>
      <c r="S6" s="995">
        <v>0</v>
      </c>
      <c r="T6" s="46">
        <f t="shared" ref="T6:T69" si="4">SUM(G6,L6,M6,N6,Q6)</f>
        <v>106400</v>
      </c>
      <c r="U6" s="46">
        <f t="shared" ref="U6:U69" si="5">T6+R6+S6</f>
        <v>156400</v>
      </c>
      <c r="V6" s="420">
        <v>0</v>
      </c>
      <c r="W6" s="73">
        <f t="shared" ref="W6:W69" si="6">T6+V6</f>
        <v>106400</v>
      </c>
      <c r="X6" s="702"/>
      <c r="Y6" s="35"/>
    </row>
    <row r="7" spans="2:25" ht="15" customHeight="1">
      <c r="B7" s="31"/>
      <c r="C7" s="72" t="s">
        <v>476</v>
      </c>
      <c r="D7" s="1012"/>
      <c r="E7" s="1007"/>
      <c r="F7" s="1015"/>
      <c r="G7" s="998"/>
      <c r="H7" s="1027"/>
      <c r="I7" s="1028"/>
      <c r="J7" s="1028"/>
      <c r="K7" s="1029"/>
      <c r="L7" s="995"/>
      <c r="M7" s="1009"/>
      <c r="N7" s="1002"/>
      <c r="O7" s="1012"/>
      <c r="P7" s="1015"/>
      <c r="Q7" s="995"/>
      <c r="R7" s="995"/>
      <c r="S7" s="995"/>
      <c r="T7" s="46">
        <f t="shared" si="4"/>
        <v>0</v>
      </c>
      <c r="U7" s="46">
        <f t="shared" si="5"/>
        <v>0</v>
      </c>
      <c r="V7" s="420"/>
      <c r="W7" s="73">
        <f t="shared" si="6"/>
        <v>0</v>
      </c>
      <c r="X7" s="702"/>
      <c r="Y7" s="35"/>
    </row>
    <row r="8" spans="2:25" ht="15" customHeight="1" thickBot="1">
      <c r="B8" s="71">
        <v>2</v>
      </c>
      <c r="C8" s="51" t="str">
        <f>VLOOKUP(B8,'Program Descriptions'!$B$5:$C$34,2,FALSE)</f>
        <v>Residential Whole Home Retrofit</v>
      </c>
      <c r="D8" s="1020">
        <f t="shared" ref="D8" si="7">SUM(D9:D10)</f>
        <v>30000</v>
      </c>
      <c r="E8" s="418">
        <f t="shared" ref="E8" si="8">SUM(E9:E10)</f>
        <v>2800</v>
      </c>
      <c r="F8" s="418">
        <f t="shared" ref="F8:M8" si="9">SUM(F9:F10)</f>
        <v>0</v>
      </c>
      <c r="G8" s="999">
        <f t="shared" ref="G8" si="10">SUM(G9:G10)</f>
        <v>32800</v>
      </c>
      <c r="H8" s="1013">
        <f>SUM(H9:H10)</f>
        <v>0</v>
      </c>
      <c r="I8" s="1006">
        <f>SUM(I9:I10)</f>
        <v>50000</v>
      </c>
      <c r="J8" s="1006">
        <f t="shared" ref="J8" si="11">SUM(J9:J10)</f>
        <v>15000</v>
      </c>
      <c r="K8" s="1016">
        <f t="shared" ref="K8" si="12">SUM(K9:K10)</f>
        <v>6000</v>
      </c>
      <c r="L8" s="1018">
        <f t="shared" ref="L8" si="13">SUM(L9:L10)</f>
        <v>71000</v>
      </c>
      <c r="M8" s="1008">
        <f t="shared" si="9"/>
        <v>4800</v>
      </c>
      <c r="N8" s="1000">
        <f t="shared" ref="N8" si="14">SUM(N9:N10)</f>
        <v>7000</v>
      </c>
      <c r="O8" s="1020">
        <f t="shared" ref="O8" si="15">SUM(O9:O10)</f>
        <v>30000</v>
      </c>
      <c r="P8" s="1021">
        <f t="shared" ref="P8" si="16">SUM(P9:P10)</f>
        <v>20000</v>
      </c>
      <c r="Q8" s="1022">
        <f t="shared" ref="Q8" si="17">SUM(Q9:Q10)</f>
        <v>50000</v>
      </c>
      <c r="R8" s="1022">
        <f t="shared" ref="R8" si="18">SUM(R9:R10)</f>
        <v>50000</v>
      </c>
      <c r="S8" s="1022">
        <f t="shared" ref="S8" si="19">SUM(S9:S10)</f>
        <v>0</v>
      </c>
      <c r="T8" s="46">
        <f t="shared" si="4"/>
        <v>165600</v>
      </c>
      <c r="U8" s="46">
        <f t="shared" si="5"/>
        <v>215600</v>
      </c>
      <c r="V8" s="419">
        <f>SUM(V9:V10)</f>
        <v>0</v>
      </c>
      <c r="W8" s="73">
        <f t="shared" si="6"/>
        <v>165600</v>
      </c>
      <c r="X8" s="703"/>
      <c r="Y8" s="35"/>
    </row>
    <row r="9" spans="2:25" ht="15" customHeight="1">
      <c r="B9" s="31"/>
      <c r="C9" s="72" t="s">
        <v>300</v>
      </c>
      <c r="D9" s="1012">
        <v>30000</v>
      </c>
      <c r="E9" s="1007">
        <v>2800</v>
      </c>
      <c r="F9" s="1007">
        <v>0</v>
      </c>
      <c r="G9" s="998">
        <f>SUM(D9:F9)</f>
        <v>32800</v>
      </c>
      <c r="H9" s="1012">
        <v>0</v>
      </c>
      <c r="I9" s="1007">
        <v>50000</v>
      </c>
      <c r="J9" s="1007">
        <v>15000</v>
      </c>
      <c r="K9" s="1015">
        <v>6000</v>
      </c>
      <c r="L9" s="995">
        <f>SUM(H9:K9)</f>
        <v>71000</v>
      </c>
      <c r="M9" s="1009">
        <v>4800</v>
      </c>
      <c r="N9" s="1001">
        <v>7000</v>
      </c>
      <c r="O9" s="1012">
        <v>30000</v>
      </c>
      <c r="P9" s="1015">
        <v>20000</v>
      </c>
      <c r="Q9" s="545">
        <f>SUM(O9:P9)</f>
        <v>50000</v>
      </c>
      <c r="R9" s="995">
        <v>50000</v>
      </c>
      <c r="S9" s="995"/>
      <c r="T9" s="46">
        <f t="shared" si="4"/>
        <v>165600</v>
      </c>
      <c r="U9" s="46">
        <f t="shared" si="5"/>
        <v>215600</v>
      </c>
      <c r="V9" s="420"/>
      <c r="W9" s="73">
        <f t="shared" si="6"/>
        <v>165600</v>
      </c>
      <c r="X9" s="702"/>
      <c r="Y9" s="35"/>
    </row>
    <row r="10" spans="2:25" ht="15" customHeight="1">
      <c r="B10" s="31"/>
      <c r="C10" s="72" t="s">
        <v>476</v>
      </c>
      <c r="D10" s="1012"/>
      <c r="E10" s="1007"/>
      <c r="F10" s="1015"/>
      <c r="G10" s="998"/>
      <c r="H10" s="1012"/>
      <c r="I10" s="1007"/>
      <c r="J10" s="1007"/>
      <c r="K10" s="1015"/>
      <c r="L10" s="995"/>
      <c r="M10" s="1009"/>
      <c r="N10" s="1002"/>
      <c r="O10" s="1012"/>
      <c r="P10" s="1015"/>
      <c r="Q10" s="995"/>
      <c r="R10" s="995"/>
      <c r="S10" s="995"/>
      <c r="T10" s="46">
        <f t="shared" si="4"/>
        <v>0</v>
      </c>
      <c r="U10" s="46">
        <f t="shared" si="5"/>
        <v>0</v>
      </c>
      <c r="V10" s="420"/>
      <c r="W10" s="73">
        <f t="shared" si="6"/>
        <v>0</v>
      </c>
      <c r="X10" s="702"/>
      <c r="Y10" s="35"/>
    </row>
    <row r="11" spans="2:25" ht="15" customHeight="1" thickBot="1">
      <c r="B11" s="71">
        <v>3</v>
      </c>
      <c r="C11" s="51" t="str">
        <f>VLOOKUP(B11,'Program Descriptions'!$B$5:$C$34,2,FALSE)</f>
        <v>C&amp;I Prescriptive</v>
      </c>
      <c r="D11" s="1020">
        <f t="shared" ref="D11:S26" si="20">SUM(D12:D13)</f>
        <v>22000</v>
      </c>
      <c r="E11" s="418">
        <f t="shared" si="20"/>
        <v>2800</v>
      </c>
      <c r="F11" s="418">
        <f t="shared" si="20"/>
        <v>0</v>
      </c>
      <c r="G11" s="999">
        <f t="shared" si="20"/>
        <v>24800</v>
      </c>
      <c r="H11" s="1013">
        <f t="shared" si="20"/>
        <v>8000</v>
      </c>
      <c r="I11" s="1006">
        <f t="shared" si="20"/>
        <v>5000</v>
      </c>
      <c r="J11" s="1006">
        <f t="shared" ref="J11" si="21">SUM(J12:J13)</f>
        <v>800</v>
      </c>
      <c r="K11" s="1016">
        <f t="shared" ref="K11" si="22">SUM(K12:K13)</f>
        <v>6000</v>
      </c>
      <c r="L11" s="1018">
        <f t="shared" ref="L11" si="23">SUM(L12:L13)</f>
        <v>19800</v>
      </c>
      <c r="M11" s="1008">
        <f t="shared" si="20"/>
        <v>4800</v>
      </c>
      <c r="N11" s="1000">
        <f t="shared" si="20"/>
        <v>7000</v>
      </c>
      <c r="O11" s="1020">
        <f t="shared" si="20"/>
        <v>30000</v>
      </c>
      <c r="P11" s="1021">
        <f t="shared" si="20"/>
        <v>20000</v>
      </c>
      <c r="Q11" s="1022">
        <f t="shared" si="20"/>
        <v>50000</v>
      </c>
      <c r="R11" s="1022">
        <f t="shared" si="20"/>
        <v>50000</v>
      </c>
      <c r="S11" s="1022">
        <f t="shared" si="20"/>
        <v>0</v>
      </c>
      <c r="T11" s="46">
        <f t="shared" si="4"/>
        <v>106400</v>
      </c>
      <c r="U11" s="46">
        <f t="shared" si="5"/>
        <v>156400</v>
      </c>
      <c r="V11" s="419">
        <f>SUM(V12:V13)</f>
        <v>0</v>
      </c>
      <c r="W11" s="73">
        <f t="shared" si="6"/>
        <v>106400</v>
      </c>
      <c r="X11" s="703"/>
      <c r="Y11" s="35"/>
    </row>
    <row r="12" spans="2:25" ht="15" customHeight="1">
      <c r="B12" s="31"/>
      <c r="C12" s="72" t="s">
        <v>300</v>
      </c>
      <c r="D12" s="1012">
        <v>22000</v>
      </c>
      <c r="E12" s="1007">
        <v>2800</v>
      </c>
      <c r="F12" s="1007">
        <v>0</v>
      </c>
      <c r="G12" s="998">
        <f>SUM(D12:F12)</f>
        <v>24800</v>
      </c>
      <c r="H12" s="1012">
        <v>8000</v>
      </c>
      <c r="I12" s="1007">
        <v>5000</v>
      </c>
      <c r="J12" s="1007">
        <v>800</v>
      </c>
      <c r="K12" s="1015">
        <v>6000</v>
      </c>
      <c r="L12" s="995">
        <f>SUM(H12:K12)</f>
        <v>19800</v>
      </c>
      <c r="M12" s="1009">
        <v>4800</v>
      </c>
      <c r="N12" s="1001">
        <v>7000</v>
      </c>
      <c r="O12" s="1012">
        <v>30000</v>
      </c>
      <c r="P12" s="1015">
        <v>20000</v>
      </c>
      <c r="Q12" s="545">
        <f>SUM(O12:P12)</f>
        <v>50000</v>
      </c>
      <c r="R12" s="995">
        <v>50000</v>
      </c>
      <c r="S12" s="995"/>
      <c r="T12" s="46">
        <f t="shared" si="4"/>
        <v>106400</v>
      </c>
      <c r="U12" s="46">
        <f t="shared" si="5"/>
        <v>156400</v>
      </c>
      <c r="V12" s="420"/>
      <c r="W12" s="73">
        <f t="shared" si="6"/>
        <v>106400</v>
      </c>
      <c r="X12" s="702"/>
      <c r="Y12" s="35"/>
    </row>
    <row r="13" spans="2:25" ht="15" customHeight="1">
      <c r="B13" s="31"/>
      <c r="C13" s="72" t="s">
        <v>476</v>
      </c>
      <c r="D13" s="1012"/>
      <c r="E13" s="1007"/>
      <c r="F13" s="1015"/>
      <c r="G13" s="998"/>
      <c r="H13" s="1012"/>
      <c r="I13" s="1007"/>
      <c r="J13" s="1007"/>
      <c r="K13" s="1015"/>
      <c r="L13" s="995"/>
      <c r="M13" s="1009"/>
      <c r="N13" s="1002"/>
      <c r="O13" s="1012"/>
      <c r="P13" s="1015"/>
      <c r="Q13" s="995"/>
      <c r="R13" s="995"/>
      <c r="S13" s="995"/>
      <c r="T13" s="46">
        <f t="shared" si="4"/>
        <v>0</v>
      </c>
      <c r="U13" s="46">
        <f t="shared" si="5"/>
        <v>0</v>
      </c>
      <c r="V13" s="420"/>
      <c r="W13" s="73">
        <f t="shared" si="6"/>
        <v>0</v>
      </c>
      <c r="X13" s="702"/>
      <c r="Y13" s="35"/>
    </row>
    <row r="14" spans="2:25" ht="15" customHeight="1">
      <c r="B14" s="71">
        <v>4</v>
      </c>
      <c r="C14" s="51" t="str">
        <f>VLOOKUP(B14,'Program Descriptions'!$B$5:$C$34,2,FALSE)</f>
        <v>Empty</v>
      </c>
      <c r="D14" s="1020">
        <f t="shared" si="20"/>
        <v>0</v>
      </c>
      <c r="E14" s="418">
        <f t="shared" si="20"/>
        <v>0</v>
      </c>
      <c r="F14" s="418">
        <f t="shared" si="20"/>
        <v>0</v>
      </c>
      <c r="G14" s="999">
        <f t="shared" si="20"/>
        <v>0</v>
      </c>
      <c r="H14" s="1013">
        <f t="shared" si="20"/>
        <v>0</v>
      </c>
      <c r="I14" s="1006">
        <f t="shared" si="20"/>
        <v>0</v>
      </c>
      <c r="J14" s="1006">
        <f t="shared" ref="J14" si="24">SUM(J15:J16)</f>
        <v>0</v>
      </c>
      <c r="K14" s="1016">
        <f t="shared" ref="K14" si="25">SUM(K15:K16)</f>
        <v>0</v>
      </c>
      <c r="L14" s="1018">
        <f t="shared" ref="L14" si="26">SUM(L15:L16)</f>
        <v>0</v>
      </c>
      <c r="M14" s="1008">
        <f t="shared" si="20"/>
        <v>0</v>
      </c>
      <c r="N14" s="1000">
        <f t="shared" si="20"/>
        <v>0</v>
      </c>
      <c r="O14" s="1020">
        <f t="shared" si="20"/>
        <v>0</v>
      </c>
      <c r="P14" s="1021">
        <f t="shared" si="20"/>
        <v>0</v>
      </c>
      <c r="Q14" s="1022">
        <f t="shared" si="20"/>
        <v>0</v>
      </c>
      <c r="R14" s="1022">
        <f t="shared" si="20"/>
        <v>0</v>
      </c>
      <c r="S14" s="1022">
        <f t="shared" si="20"/>
        <v>0</v>
      </c>
      <c r="T14" s="46">
        <f t="shared" si="4"/>
        <v>0</v>
      </c>
      <c r="U14" s="46">
        <f t="shared" si="5"/>
        <v>0</v>
      </c>
      <c r="V14" s="419">
        <f>SUM(V15:V16)</f>
        <v>0</v>
      </c>
      <c r="W14" s="73">
        <f t="shared" si="6"/>
        <v>0</v>
      </c>
      <c r="X14" s="703"/>
      <c r="Y14" s="35"/>
    </row>
    <row r="15" spans="2:25" ht="15" customHeight="1">
      <c r="B15" s="31"/>
      <c r="C15" s="72" t="s">
        <v>300</v>
      </c>
      <c r="D15" s="1012"/>
      <c r="E15" s="1007"/>
      <c r="F15" s="1015"/>
      <c r="G15" s="998"/>
      <c r="H15" s="1012"/>
      <c r="I15" s="1007"/>
      <c r="J15" s="1007"/>
      <c r="K15" s="1015"/>
      <c r="L15" s="995"/>
      <c r="M15" s="1009"/>
      <c r="N15" s="1002"/>
      <c r="O15" s="1012"/>
      <c r="P15" s="1015"/>
      <c r="Q15" s="995"/>
      <c r="R15" s="995"/>
      <c r="S15" s="995"/>
      <c r="T15" s="46">
        <f t="shared" si="4"/>
        <v>0</v>
      </c>
      <c r="U15" s="46">
        <f t="shared" si="5"/>
        <v>0</v>
      </c>
      <c r="V15" s="420"/>
      <c r="W15" s="73">
        <f t="shared" si="6"/>
        <v>0</v>
      </c>
      <c r="X15" s="702"/>
      <c r="Y15" s="35"/>
    </row>
    <row r="16" spans="2:25" ht="15" customHeight="1">
      <c r="B16" s="31"/>
      <c r="C16" s="72" t="s">
        <v>476</v>
      </c>
      <c r="D16" s="1012"/>
      <c r="E16" s="1007"/>
      <c r="F16" s="1015"/>
      <c r="G16" s="998"/>
      <c r="H16" s="1012"/>
      <c r="I16" s="1007"/>
      <c r="J16" s="1007"/>
      <c r="K16" s="1015"/>
      <c r="L16" s="995"/>
      <c r="M16" s="1009"/>
      <c r="N16" s="1002"/>
      <c r="O16" s="1012"/>
      <c r="P16" s="1015"/>
      <c r="Q16" s="995"/>
      <c r="R16" s="995"/>
      <c r="S16" s="995"/>
      <c r="T16" s="46">
        <f t="shared" si="4"/>
        <v>0</v>
      </c>
      <c r="U16" s="46">
        <f t="shared" si="5"/>
        <v>0</v>
      </c>
      <c r="V16" s="420"/>
      <c r="W16" s="73">
        <f t="shared" si="6"/>
        <v>0</v>
      </c>
      <c r="X16" s="702"/>
      <c r="Y16" s="35"/>
    </row>
    <row r="17" spans="2:25" ht="15" customHeight="1">
      <c r="B17" s="71">
        <v>5</v>
      </c>
      <c r="C17" s="51" t="str">
        <f>VLOOKUP(B17,'Program Descriptions'!$B$5:$C$34,2,FALSE)</f>
        <v>Empty</v>
      </c>
      <c r="D17" s="1020">
        <f t="shared" si="20"/>
        <v>0</v>
      </c>
      <c r="E17" s="418">
        <f t="shared" si="20"/>
        <v>0</v>
      </c>
      <c r="F17" s="418">
        <f t="shared" si="20"/>
        <v>0</v>
      </c>
      <c r="G17" s="999">
        <f t="shared" si="20"/>
        <v>0</v>
      </c>
      <c r="H17" s="1013">
        <f t="shared" si="20"/>
        <v>0</v>
      </c>
      <c r="I17" s="1006">
        <f t="shared" si="20"/>
        <v>0</v>
      </c>
      <c r="J17" s="1006">
        <f t="shared" ref="J17" si="27">SUM(J18:J19)</f>
        <v>0</v>
      </c>
      <c r="K17" s="1016">
        <f t="shared" ref="K17" si="28">SUM(K18:K19)</f>
        <v>0</v>
      </c>
      <c r="L17" s="1018">
        <f t="shared" ref="L17" si="29">SUM(L18:L19)</f>
        <v>0</v>
      </c>
      <c r="M17" s="1008">
        <f t="shared" si="20"/>
        <v>0</v>
      </c>
      <c r="N17" s="1000">
        <f t="shared" si="20"/>
        <v>0</v>
      </c>
      <c r="O17" s="1020">
        <f t="shared" si="20"/>
        <v>0</v>
      </c>
      <c r="P17" s="1021">
        <f t="shared" si="20"/>
        <v>0</v>
      </c>
      <c r="Q17" s="1022">
        <f t="shared" si="20"/>
        <v>0</v>
      </c>
      <c r="R17" s="1022">
        <f t="shared" si="20"/>
        <v>0</v>
      </c>
      <c r="S17" s="1022">
        <f t="shared" si="20"/>
        <v>0</v>
      </c>
      <c r="T17" s="46">
        <f t="shared" si="4"/>
        <v>0</v>
      </c>
      <c r="U17" s="46">
        <f t="shared" si="5"/>
        <v>0</v>
      </c>
      <c r="V17" s="419">
        <f>SUM(V18:V19)</f>
        <v>0</v>
      </c>
      <c r="W17" s="73">
        <f t="shared" si="6"/>
        <v>0</v>
      </c>
      <c r="X17" s="703"/>
      <c r="Y17" s="35"/>
    </row>
    <row r="18" spans="2:25" ht="15" customHeight="1">
      <c r="B18" s="31"/>
      <c r="C18" s="72" t="s">
        <v>300</v>
      </c>
      <c r="D18" s="1012"/>
      <c r="E18" s="1007"/>
      <c r="F18" s="1015"/>
      <c r="G18" s="998"/>
      <c r="H18" s="1012"/>
      <c r="I18" s="1007"/>
      <c r="J18" s="1007"/>
      <c r="K18" s="1015"/>
      <c r="L18" s="995"/>
      <c r="M18" s="1009"/>
      <c r="N18" s="1002"/>
      <c r="O18" s="1012"/>
      <c r="P18" s="1015"/>
      <c r="Q18" s="995"/>
      <c r="R18" s="995"/>
      <c r="S18" s="995"/>
      <c r="T18" s="46">
        <f t="shared" si="4"/>
        <v>0</v>
      </c>
      <c r="U18" s="46">
        <f t="shared" si="5"/>
        <v>0</v>
      </c>
      <c r="V18" s="420"/>
      <c r="W18" s="73">
        <f t="shared" si="6"/>
        <v>0</v>
      </c>
      <c r="X18" s="702"/>
      <c r="Y18" s="35"/>
    </row>
    <row r="19" spans="2:25" ht="15" customHeight="1">
      <c r="B19" s="31"/>
      <c r="C19" s="72" t="s">
        <v>476</v>
      </c>
      <c r="D19" s="1012"/>
      <c r="E19" s="1007"/>
      <c r="F19" s="1015"/>
      <c r="G19" s="998"/>
      <c r="H19" s="1012"/>
      <c r="I19" s="1007"/>
      <c r="J19" s="1007"/>
      <c r="K19" s="1015"/>
      <c r="L19" s="995"/>
      <c r="M19" s="1009"/>
      <c r="N19" s="1002"/>
      <c r="O19" s="1012"/>
      <c r="P19" s="1015"/>
      <c r="Q19" s="995"/>
      <c r="R19" s="995"/>
      <c r="S19" s="995"/>
      <c r="T19" s="46">
        <f t="shared" si="4"/>
        <v>0</v>
      </c>
      <c r="U19" s="46">
        <f t="shared" si="5"/>
        <v>0</v>
      </c>
      <c r="V19" s="420"/>
      <c r="W19" s="73">
        <f t="shared" si="6"/>
        <v>0</v>
      </c>
      <c r="X19" s="702"/>
      <c r="Y19" s="35"/>
    </row>
    <row r="20" spans="2:25" ht="15" customHeight="1">
      <c r="B20" s="71">
        <v>6</v>
      </c>
      <c r="C20" s="51" t="str">
        <f>VLOOKUP(B20,'Program Descriptions'!$B$5:$C$34,2,FALSE)</f>
        <v>Empty</v>
      </c>
      <c r="D20" s="1020">
        <f t="shared" si="20"/>
        <v>0</v>
      </c>
      <c r="E20" s="418">
        <f t="shared" si="20"/>
        <v>0</v>
      </c>
      <c r="F20" s="418">
        <f t="shared" si="20"/>
        <v>0</v>
      </c>
      <c r="G20" s="999">
        <f t="shared" si="20"/>
        <v>0</v>
      </c>
      <c r="H20" s="1013">
        <f t="shared" si="20"/>
        <v>0</v>
      </c>
      <c r="I20" s="1006">
        <f t="shared" si="20"/>
        <v>0</v>
      </c>
      <c r="J20" s="1006">
        <f t="shared" ref="J20" si="30">SUM(J21:J22)</f>
        <v>0</v>
      </c>
      <c r="K20" s="1016">
        <f t="shared" ref="K20" si="31">SUM(K21:K22)</f>
        <v>0</v>
      </c>
      <c r="L20" s="1018">
        <f t="shared" ref="L20" si="32">SUM(L21:L22)</f>
        <v>0</v>
      </c>
      <c r="M20" s="1008">
        <f t="shared" si="20"/>
        <v>0</v>
      </c>
      <c r="N20" s="1000">
        <f t="shared" si="20"/>
        <v>0</v>
      </c>
      <c r="O20" s="1020">
        <f t="shared" si="20"/>
        <v>0</v>
      </c>
      <c r="P20" s="1021">
        <f t="shared" si="20"/>
        <v>0</v>
      </c>
      <c r="Q20" s="1022">
        <f t="shared" si="20"/>
        <v>0</v>
      </c>
      <c r="R20" s="1022">
        <f t="shared" si="20"/>
        <v>0</v>
      </c>
      <c r="S20" s="1022">
        <f t="shared" si="20"/>
        <v>0</v>
      </c>
      <c r="T20" s="46">
        <f t="shared" si="4"/>
        <v>0</v>
      </c>
      <c r="U20" s="46">
        <f t="shared" si="5"/>
        <v>0</v>
      </c>
      <c r="V20" s="419">
        <f>SUM(V21:V22)</f>
        <v>0</v>
      </c>
      <c r="W20" s="73">
        <f t="shared" si="6"/>
        <v>0</v>
      </c>
      <c r="X20" s="703"/>
      <c r="Y20" s="35"/>
    </row>
    <row r="21" spans="2:25" ht="15" customHeight="1">
      <c r="B21" s="31"/>
      <c r="C21" s="72" t="s">
        <v>300</v>
      </c>
      <c r="D21" s="1012"/>
      <c r="E21" s="1007"/>
      <c r="F21" s="1015"/>
      <c r="G21" s="998"/>
      <c r="H21" s="1012"/>
      <c r="I21" s="1007"/>
      <c r="J21" s="1007"/>
      <c r="K21" s="1015"/>
      <c r="L21" s="995"/>
      <c r="M21" s="1009"/>
      <c r="N21" s="1002"/>
      <c r="O21" s="1012"/>
      <c r="P21" s="1015"/>
      <c r="Q21" s="995"/>
      <c r="R21" s="995"/>
      <c r="S21" s="995"/>
      <c r="T21" s="46">
        <f t="shared" si="4"/>
        <v>0</v>
      </c>
      <c r="U21" s="46">
        <f t="shared" si="5"/>
        <v>0</v>
      </c>
      <c r="V21" s="420"/>
      <c r="W21" s="73">
        <f t="shared" si="6"/>
        <v>0</v>
      </c>
      <c r="X21" s="702"/>
      <c r="Y21" s="35"/>
    </row>
    <row r="22" spans="2:25" ht="15" customHeight="1">
      <c r="B22" s="31"/>
      <c r="C22" s="72" t="s">
        <v>476</v>
      </c>
      <c r="D22" s="1012"/>
      <c r="E22" s="1007"/>
      <c r="F22" s="1015"/>
      <c r="G22" s="998"/>
      <c r="H22" s="1012"/>
      <c r="I22" s="1007"/>
      <c r="J22" s="1007"/>
      <c r="K22" s="1015"/>
      <c r="L22" s="995"/>
      <c r="M22" s="1009"/>
      <c r="N22" s="1002"/>
      <c r="O22" s="1012"/>
      <c r="P22" s="1015"/>
      <c r="Q22" s="995"/>
      <c r="R22" s="995"/>
      <c r="S22" s="995"/>
      <c r="T22" s="46">
        <f t="shared" si="4"/>
        <v>0</v>
      </c>
      <c r="U22" s="46">
        <f t="shared" si="5"/>
        <v>0</v>
      </c>
      <c r="V22" s="420"/>
      <c r="W22" s="73">
        <f t="shared" si="6"/>
        <v>0</v>
      </c>
      <c r="X22" s="702"/>
      <c r="Y22" s="35"/>
    </row>
    <row r="23" spans="2:25" ht="15" customHeight="1">
      <c r="B23" s="71">
        <v>7</v>
      </c>
      <c r="C23" s="51" t="str">
        <f>VLOOKUP(B23,'Program Descriptions'!$B$5:$C$34,2,FALSE)</f>
        <v>Empty</v>
      </c>
      <c r="D23" s="1020">
        <f t="shared" si="20"/>
        <v>0</v>
      </c>
      <c r="E23" s="418">
        <f t="shared" si="20"/>
        <v>0</v>
      </c>
      <c r="F23" s="418">
        <f t="shared" si="20"/>
        <v>0</v>
      </c>
      <c r="G23" s="999">
        <f t="shared" si="20"/>
        <v>0</v>
      </c>
      <c r="H23" s="1013">
        <f t="shared" si="20"/>
        <v>0</v>
      </c>
      <c r="I23" s="1006">
        <f t="shared" si="20"/>
        <v>0</v>
      </c>
      <c r="J23" s="1006">
        <f t="shared" ref="J23" si="33">SUM(J24:J25)</f>
        <v>0</v>
      </c>
      <c r="K23" s="1016">
        <f t="shared" ref="K23" si="34">SUM(K24:K25)</f>
        <v>0</v>
      </c>
      <c r="L23" s="1018">
        <f t="shared" ref="L23" si="35">SUM(L24:L25)</f>
        <v>0</v>
      </c>
      <c r="M23" s="1008">
        <f t="shared" si="20"/>
        <v>0</v>
      </c>
      <c r="N23" s="1000">
        <f t="shared" si="20"/>
        <v>0</v>
      </c>
      <c r="O23" s="1020">
        <f t="shared" si="20"/>
        <v>0</v>
      </c>
      <c r="P23" s="1021">
        <f t="shared" si="20"/>
        <v>0</v>
      </c>
      <c r="Q23" s="1022">
        <f t="shared" si="20"/>
        <v>0</v>
      </c>
      <c r="R23" s="1022">
        <f t="shared" si="20"/>
        <v>0</v>
      </c>
      <c r="S23" s="1022">
        <f t="shared" si="20"/>
        <v>0</v>
      </c>
      <c r="T23" s="46">
        <f t="shared" si="4"/>
        <v>0</v>
      </c>
      <c r="U23" s="46">
        <f t="shared" si="5"/>
        <v>0</v>
      </c>
      <c r="V23" s="419">
        <f>SUM(V24:V25)</f>
        <v>0</v>
      </c>
      <c r="W23" s="73">
        <f t="shared" si="6"/>
        <v>0</v>
      </c>
      <c r="X23" s="703"/>
      <c r="Y23" s="35"/>
    </row>
    <row r="24" spans="2:25" ht="15" customHeight="1">
      <c r="B24" s="31"/>
      <c r="C24" s="72" t="s">
        <v>300</v>
      </c>
      <c r="D24" s="1012"/>
      <c r="E24" s="1007"/>
      <c r="F24" s="1015"/>
      <c r="G24" s="998"/>
      <c r="H24" s="1012"/>
      <c r="I24" s="1007"/>
      <c r="J24" s="1007"/>
      <c r="K24" s="1015"/>
      <c r="L24" s="995"/>
      <c r="M24" s="1009"/>
      <c r="N24" s="1002"/>
      <c r="O24" s="1012"/>
      <c r="P24" s="1015"/>
      <c r="Q24" s="995"/>
      <c r="R24" s="995"/>
      <c r="S24" s="995"/>
      <c r="T24" s="46">
        <f t="shared" si="4"/>
        <v>0</v>
      </c>
      <c r="U24" s="46">
        <f t="shared" si="5"/>
        <v>0</v>
      </c>
      <c r="V24" s="420"/>
      <c r="W24" s="73">
        <f t="shared" si="6"/>
        <v>0</v>
      </c>
      <c r="X24" s="702"/>
      <c r="Y24" s="35"/>
    </row>
    <row r="25" spans="2:25" ht="15" customHeight="1">
      <c r="B25" s="31"/>
      <c r="C25" s="72" t="s">
        <v>476</v>
      </c>
      <c r="D25" s="1012"/>
      <c r="E25" s="1007"/>
      <c r="F25" s="1015"/>
      <c r="G25" s="998"/>
      <c r="H25" s="1012"/>
      <c r="I25" s="1007"/>
      <c r="J25" s="1007"/>
      <c r="K25" s="1015"/>
      <c r="L25" s="995"/>
      <c r="M25" s="1009"/>
      <c r="N25" s="1002"/>
      <c r="O25" s="1012"/>
      <c r="P25" s="1015"/>
      <c r="Q25" s="995"/>
      <c r="R25" s="995"/>
      <c r="S25" s="995"/>
      <c r="T25" s="46">
        <f t="shared" si="4"/>
        <v>0</v>
      </c>
      <c r="U25" s="46">
        <f t="shared" si="5"/>
        <v>0</v>
      </c>
      <c r="V25" s="420"/>
      <c r="W25" s="73">
        <f t="shared" si="6"/>
        <v>0</v>
      </c>
      <c r="X25" s="702"/>
      <c r="Y25" s="35"/>
    </row>
    <row r="26" spans="2:25" ht="15" customHeight="1">
      <c r="B26" s="71">
        <v>8</v>
      </c>
      <c r="C26" s="51" t="str">
        <f>VLOOKUP(B26,'Program Descriptions'!$B$5:$C$34,2,FALSE)</f>
        <v>Empty</v>
      </c>
      <c r="D26" s="1020">
        <f t="shared" si="20"/>
        <v>0</v>
      </c>
      <c r="E26" s="418">
        <f t="shared" si="20"/>
        <v>0</v>
      </c>
      <c r="F26" s="418">
        <f t="shared" si="20"/>
        <v>0</v>
      </c>
      <c r="G26" s="999">
        <f t="shared" si="20"/>
        <v>0</v>
      </c>
      <c r="H26" s="1013">
        <f t="shared" si="20"/>
        <v>0</v>
      </c>
      <c r="I26" s="1006">
        <f t="shared" si="20"/>
        <v>0</v>
      </c>
      <c r="J26" s="1006">
        <f t="shared" ref="J26" si="36">SUM(J27:J28)</f>
        <v>0</v>
      </c>
      <c r="K26" s="1016">
        <f t="shared" ref="K26" si="37">SUM(K27:K28)</f>
        <v>0</v>
      </c>
      <c r="L26" s="1018">
        <f t="shared" ref="L26" si="38">SUM(L27:L28)</f>
        <v>0</v>
      </c>
      <c r="M26" s="1008">
        <f t="shared" si="20"/>
        <v>0</v>
      </c>
      <c r="N26" s="1000">
        <f t="shared" si="20"/>
        <v>0</v>
      </c>
      <c r="O26" s="1020">
        <f t="shared" si="20"/>
        <v>0</v>
      </c>
      <c r="P26" s="1021">
        <f t="shared" si="20"/>
        <v>0</v>
      </c>
      <c r="Q26" s="1022">
        <f t="shared" si="20"/>
        <v>0</v>
      </c>
      <c r="R26" s="1022">
        <f t="shared" si="20"/>
        <v>0</v>
      </c>
      <c r="S26" s="1022">
        <f t="shared" si="20"/>
        <v>0</v>
      </c>
      <c r="T26" s="46">
        <f t="shared" si="4"/>
        <v>0</v>
      </c>
      <c r="U26" s="46">
        <f t="shared" si="5"/>
        <v>0</v>
      </c>
      <c r="V26" s="419">
        <f>SUM(V27:V28)</f>
        <v>0</v>
      </c>
      <c r="W26" s="73">
        <f t="shared" si="6"/>
        <v>0</v>
      </c>
      <c r="X26" s="703"/>
      <c r="Y26" s="35"/>
    </row>
    <row r="27" spans="2:25" ht="15" customHeight="1">
      <c r="B27" s="31"/>
      <c r="C27" s="72" t="s">
        <v>300</v>
      </c>
      <c r="D27" s="1012"/>
      <c r="E27" s="1007"/>
      <c r="F27" s="1015"/>
      <c r="G27" s="998"/>
      <c r="H27" s="1012"/>
      <c r="I27" s="1007"/>
      <c r="J27" s="1007"/>
      <c r="K27" s="1015"/>
      <c r="L27" s="995"/>
      <c r="M27" s="1009"/>
      <c r="N27" s="1002"/>
      <c r="O27" s="1012"/>
      <c r="P27" s="1015"/>
      <c r="Q27" s="995"/>
      <c r="R27" s="995"/>
      <c r="S27" s="995"/>
      <c r="T27" s="46">
        <f t="shared" si="4"/>
        <v>0</v>
      </c>
      <c r="U27" s="46">
        <f t="shared" si="5"/>
        <v>0</v>
      </c>
      <c r="V27" s="420"/>
      <c r="W27" s="73">
        <f t="shared" si="6"/>
        <v>0</v>
      </c>
      <c r="X27" s="702"/>
      <c r="Y27" s="35"/>
    </row>
    <row r="28" spans="2:25" ht="15" customHeight="1">
      <c r="B28" s="31"/>
      <c r="C28" s="72" t="s">
        <v>476</v>
      </c>
      <c r="D28" s="1012"/>
      <c r="E28" s="1007"/>
      <c r="F28" s="1015"/>
      <c r="G28" s="998"/>
      <c r="H28" s="1012"/>
      <c r="I28" s="1007"/>
      <c r="J28" s="1007"/>
      <c r="K28" s="1015"/>
      <c r="L28" s="995"/>
      <c r="M28" s="1009"/>
      <c r="N28" s="1002"/>
      <c r="O28" s="1012"/>
      <c r="P28" s="1015"/>
      <c r="Q28" s="995"/>
      <c r="R28" s="995"/>
      <c r="S28" s="995"/>
      <c r="T28" s="46">
        <f t="shared" si="4"/>
        <v>0</v>
      </c>
      <c r="U28" s="46">
        <f t="shared" si="5"/>
        <v>0</v>
      </c>
      <c r="V28" s="420"/>
      <c r="W28" s="73">
        <f t="shared" si="6"/>
        <v>0</v>
      </c>
      <c r="X28" s="702"/>
      <c r="Y28" s="35"/>
    </row>
    <row r="29" spans="2:25" ht="15" customHeight="1">
      <c r="B29" s="71">
        <v>9</v>
      </c>
      <c r="C29" s="51" t="str">
        <f>VLOOKUP(B29,'Program Descriptions'!$B$5:$C$34,2,FALSE)</f>
        <v>Empty</v>
      </c>
      <c r="D29" s="1020">
        <f t="shared" ref="D29:S44" si="39">SUM(D30:D31)</f>
        <v>0</v>
      </c>
      <c r="E29" s="418">
        <f t="shared" si="39"/>
        <v>0</v>
      </c>
      <c r="F29" s="418">
        <f t="shared" si="39"/>
        <v>0</v>
      </c>
      <c r="G29" s="999">
        <f t="shared" si="39"/>
        <v>0</v>
      </c>
      <c r="H29" s="1013">
        <f t="shared" si="39"/>
        <v>0</v>
      </c>
      <c r="I29" s="1006">
        <f t="shared" si="39"/>
        <v>0</v>
      </c>
      <c r="J29" s="1006">
        <f t="shared" ref="J29" si="40">SUM(J30:J31)</f>
        <v>0</v>
      </c>
      <c r="K29" s="1016">
        <f t="shared" ref="K29" si="41">SUM(K30:K31)</f>
        <v>0</v>
      </c>
      <c r="L29" s="1018">
        <f t="shared" ref="L29" si="42">SUM(L30:L31)</f>
        <v>0</v>
      </c>
      <c r="M29" s="1008">
        <f t="shared" si="39"/>
        <v>0</v>
      </c>
      <c r="N29" s="1000">
        <f t="shared" si="39"/>
        <v>0</v>
      </c>
      <c r="O29" s="1020">
        <f t="shared" si="39"/>
        <v>0</v>
      </c>
      <c r="P29" s="1021">
        <f t="shared" si="39"/>
        <v>0</v>
      </c>
      <c r="Q29" s="1022">
        <f t="shared" si="39"/>
        <v>0</v>
      </c>
      <c r="R29" s="1022">
        <f t="shared" si="39"/>
        <v>0</v>
      </c>
      <c r="S29" s="1022">
        <f t="shared" si="39"/>
        <v>0</v>
      </c>
      <c r="T29" s="46">
        <f t="shared" si="4"/>
        <v>0</v>
      </c>
      <c r="U29" s="46">
        <f t="shared" si="5"/>
        <v>0</v>
      </c>
      <c r="V29" s="419">
        <f>SUM(V30:V31)</f>
        <v>0</v>
      </c>
      <c r="W29" s="73">
        <f t="shared" si="6"/>
        <v>0</v>
      </c>
      <c r="X29" s="703"/>
      <c r="Y29" s="35"/>
    </row>
    <row r="30" spans="2:25" ht="15" customHeight="1">
      <c r="B30" s="31"/>
      <c r="C30" s="72" t="s">
        <v>300</v>
      </c>
      <c r="D30" s="1012"/>
      <c r="E30" s="1007"/>
      <c r="F30" s="1015"/>
      <c r="G30" s="998"/>
      <c r="H30" s="1012"/>
      <c r="I30" s="1007"/>
      <c r="J30" s="1007"/>
      <c r="K30" s="1015"/>
      <c r="L30" s="995"/>
      <c r="M30" s="1009"/>
      <c r="N30" s="1002"/>
      <c r="O30" s="1012"/>
      <c r="P30" s="1015"/>
      <c r="Q30" s="995"/>
      <c r="R30" s="995"/>
      <c r="S30" s="995"/>
      <c r="T30" s="46">
        <f t="shared" si="4"/>
        <v>0</v>
      </c>
      <c r="U30" s="46">
        <f t="shared" si="5"/>
        <v>0</v>
      </c>
      <c r="V30" s="420"/>
      <c r="W30" s="73">
        <f t="shared" si="6"/>
        <v>0</v>
      </c>
      <c r="X30" s="702"/>
      <c r="Y30" s="35"/>
    </row>
    <row r="31" spans="2:25" ht="15" customHeight="1">
      <c r="B31" s="31"/>
      <c r="C31" s="72" t="s">
        <v>476</v>
      </c>
      <c r="D31" s="1012"/>
      <c r="E31" s="1007"/>
      <c r="F31" s="1015"/>
      <c r="G31" s="998"/>
      <c r="H31" s="1012"/>
      <c r="I31" s="1007"/>
      <c r="J31" s="1007"/>
      <c r="K31" s="1015"/>
      <c r="L31" s="995"/>
      <c r="M31" s="1009"/>
      <c r="N31" s="1002"/>
      <c r="O31" s="1012"/>
      <c r="P31" s="1015"/>
      <c r="Q31" s="995"/>
      <c r="R31" s="995"/>
      <c r="S31" s="995"/>
      <c r="T31" s="46">
        <f t="shared" si="4"/>
        <v>0</v>
      </c>
      <c r="U31" s="46">
        <f t="shared" si="5"/>
        <v>0</v>
      </c>
      <c r="V31" s="420"/>
      <c r="W31" s="73">
        <f t="shared" si="6"/>
        <v>0</v>
      </c>
      <c r="X31" s="702"/>
      <c r="Y31" s="35"/>
    </row>
    <row r="32" spans="2:25" ht="15" customHeight="1">
      <c r="B32" s="71">
        <v>10</v>
      </c>
      <c r="C32" s="51" t="str">
        <f>VLOOKUP(B32,'Program Descriptions'!$B$5:$C$34,2,FALSE)</f>
        <v>Empty</v>
      </c>
      <c r="D32" s="1020">
        <f t="shared" si="39"/>
        <v>0</v>
      </c>
      <c r="E32" s="418">
        <f t="shared" si="39"/>
        <v>0</v>
      </c>
      <c r="F32" s="418">
        <f t="shared" si="39"/>
        <v>0</v>
      </c>
      <c r="G32" s="999">
        <f t="shared" si="39"/>
        <v>0</v>
      </c>
      <c r="H32" s="1013">
        <f t="shared" si="39"/>
        <v>0</v>
      </c>
      <c r="I32" s="1006">
        <f t="shared" si="39"/>
        <v>0</v>
      </c>
      <c r="J32" s="1006">
        <f t="shared" ref="J32" si="43">SUM(J33:J34)</f>
        <v>0</v>
      </c>
      <c r="K32" s="1016">
        <f t="shared" ref="K32" si="44">SUM(K33:K34)</f>
        <v>0</v>
      </c>
      <c r="L32" s="1018">
        <f t="shared" ref="L32" si="45">SUM(L33:L34)</f>
        <v>0</v>
      </c>
      <c r="M32" s="1008">
        <f t="shared" si="39"/>
        <v>0</v>
      </c>
      <c r="N32" s="1000">
        <f t="shared" si="39"/>
        <v>0</v>
      </c>
      <c r="O32" s="1020">
        <f t="shared" si="39"/>
        <v>0</v>
      </c>
      <c r="P32" s="1021">
        <f t="shared" si="39"/>
        <v>0</v>
      </c>
      <c r="Q32" s="1022">
        <f t="shared" si="39"/>
        <v>0</v>
      </c>
      <c r="R32" s="1022">
        <f t="shared" si="39"/>
        <v>0</v>
      </c>
      <c r="S32" s="1022">
        <f t="shared" si="39"/>
        <v>0</v>
      </c>
      <c r="T32" s="46">
        <f t="shared" si="4"/>
        <v>0</v>
      </c>
      <c r="U32" s="46">
        <f t="shared" si="5"/>
        <v>0</v>
      </c>
      <c r="V32" s="419">
        <f>SUM(V33:V34)</f>
        <v>0</v>
      </c>
      <c r="W32" s="73">
        <f t="shared" si="6"/>
        <v>0</v>
      </c>
      <c r="X32" s="703"/>
      <c r="Y32" s="35"/>
    </row>
    <row r="33" spans="2:25" ht="15" customHeight="1">
      <c r="B33" s="31"/>
      <c r="C33" s="72" t="s">
        <v>300</v>
      </c>
      <c r="D33" s="1012"/>
      <c r="E33" s="1007"/>
      <c r="F33" s="1015"/>
      <c r="G33" s="998"/>
      <c r="H33" s="1012"/>
      <c r="I33" s="1007"/>
      <c r="J33" s="1007"/>
      <c r="K33" s="1015"/>
      <c r="L33" s="995"/>
      <c r="M33" s="1009"/>
      <c r="N33" s="1002"/>
      <c r="O33" s="1012"/>
      <c r="P33" s="1015"/>
      <c r="Q33" s="995"/>
      <c r="R33" s="995"/>
      <c r="S33" s="995"/>
      <c r="T33" s="46">
        <f t="shared" si="4"/>
        <v>0</v>
      </c>
      <c r="U33" s="46">
        <f t="shared" si="5"/>
        <v>0</v>
      </c>
      <c r="V33" s="420"/>
      <c r="W33" s="73">
        <f t="shared" si="6"/>
        <v>0</v>
      </c>
      <c r="X33" s="702"/>
      <c r="Y33" s="35"/>
    </row>
    <row r="34" spans="2:25" ht="15" customHeight="1">
      <c r="B34" s="31"/>
      <c r="C34" s="72" t="s">
        <v>476</v>
      </c>
      <c r="D34" s="1012"/>
      <c r="E34" s="1007"/>
      <c r="F34" s="1015"/>
      <c r="G34" s="998"/>
      <c r="H34" s="1012"/>
      <c r="I34" s="1007"/>
      <c r="J34" s="1007"/>
      <c r="K34" s="1015"/>
      <c r="L34" s="995"/>
      <c r="M34" s="1009"/>
      <c r="N34" s="1002"/>
      <c r="O34" s="1012"/>
      <c r="P34" s="1015"/>
      <c r="Q34" s="995"/>
      <c r="R34" s="995"/>
      <c r="S34" s="995"/>
      <c r="T34" s="46">
        <f t="shared" si="4"/>
        <v>0</v>
      </c>
      <c r="U34" s="46">
        <f t="shared" si="5"/>
        <v>0</v>
      </c>
      <c r="V34" s="420"/>
      <c r="W34" s="73">
        <f t="shared" si="6"/>
        <v>0</v>
      </c>
      <c r="X34" s="702"/>
      <c r="Y34" s="35"/>
    </row>
    <row r="35" spans="2:25" s="424" customFormat="1" ht="15" customHeight="1">
      <c r="B35" s="71">
        <v>11</v>
      </c>
      <c r="C35" s="51" t="str">
        <f>VLOOKUP(B35,'Program Descriptions'!$B$5:$C$34,2,FALSE)</f>
        <v>Empty</v>
      </c>
      <c r="D35" s="1020">
        <f t="shared" si="39"/>
        <v>0</v>
      </c>
      <c r="E35" s="418">
        <f t="shared" si="39"/>
        <v>0</v>
      </c>
      <c r="F35" s="418">
        <f t="shared" si="39"/>
        <v>0</v>
      </c>
      <c r="G35" s="999">
        <f t="shared" si="39"/>
        <v>0</v>
      </c>
      <c r="H35" s="1013">
        <f t="shared" si="39"/>
        <v>0</v>
      </c>
      <c r="I35" s="1006">
        <f t="shared" si="39"/>
        <v>0</v>
      </c>
      <c r="J35" s="1006">
        <f t="shared" ref="J35" si="46">SUM(J36:J37)</f>
        <v>0</v>
      </c>
      <c r="K35" s="1016">
        <f t="shared" ref="K35" si="47">SUM(K36:K37)</f>
        <v>0</v>
      </c>
      <c r="L35" s="1018">
        <f t="shared" ref="L35" si="48">SUM(L36:L37)</f>
        <v>0</v>
      </c>
      <c r="M35" s="1008">
        <f t="shared" si="39"/>
        <v>0</v>
      </c>
      <c r="N35" s="1000">
        <f t="shared" si="39"/>
        <v>0</v>
      </c>
      <c r="O35" s="1020">
        <f t="shared" si="39"/>
        <v>0</v>
      </c>
      <c r="P35" s="1021">
        <f t="shared" si="39"/>
        <v>0</v>
      </c>
      <c r="Q35" s="1022">
        <f t="shared" si="39"/>
        <v>0</v>
      </c>
      <c r="R35" s="1022">
        <f t="shared" si="39"/>
        <v>0</v>
      </c>
      <c r="S35" s="1022">
        <f t="shared" si="39"/>
        <v>0</v>
      </c>
      <c r="T35" s="46">
        <f t="shared" si="4"/>
        <v>0</v>
      </c>
      <c r="U35" s="46">
        <f t="shared" si="5"/>
        <v>0</v>
      </c>
      <c r="V35" s="419">
        <f t="shared" ref="V35" si="49">SUM(V36:V37)</f>
        <v>0</v>
      </c>
      <c r="W35" s="73">
        <f t="shared" si="6"/>
        <v>0</v>
      </c>
      <c r="X35" s="703"/>
      <c r="Y35" s="35"/>
    </row>
    <row r="36" spans="2:25" s="424" customFormat="1" ht="15" customHeight="1">
      <c r="B36" s="31"/>
      <c r="C36" s="72" t="s">
        <v>300</v>
      </c>
      <c r="D36" s="1012"/>
      <c r="E36" s="1007"/>
      <c r="F36" s="1015"/>
      <c r="G36" s="998"/>
      <c r="H36" s="1012"/>
      <c r="I36" s="1007"/>
      <c r="J36" s="1007"/>
      <c r="K36" s="1015"/>
      <c r="L36" s="995"/>
      <c r="M36" s="1009"/>
      <c r="N36" s="1002"/>
      <c r="O36" s="1012"/>
      <c r="P36" s="1015"/>
      <c r="Q36" s="995"/>
      <c r="R36" s="995"/>
      <c r="S36" s="995"/>
      <c r="T36" s="46">
        <f t="shared" si="4"/>
        <v>0</v>
      </c>
      <c r="U36" s="46">
        <f t="shared" si="5"/>
        <v>0</v>
      </c>
      <c r="V36" s="420"/>
      <c r="W36" s="73">
        <f t="shared" si="6"/>
        <v>0</v>
      </c>
      <c r="X36" s="702"/>
      <c r="Y36" s="35"/>
    </row>
    <row r="37" spans="2:25" s="424" customFormat="1" ht="15" customHeight="1">
      <c r="B37" s="31"/>
      <c r="C37" s="72" t="s">
        <v>476</v>
      </c>
      <c r="D37" s="1012"/>
      <c r="E37" s="1007"/>
      <c r="F37" s="1015"/>
      <c r="G37" s="998"/>
      <c r="H37" s="1012"/>
      <c r="I37" s="1007"/>
      <c r="J37" s="1007"/>
      <c r="K37" s="1015"/>
      <c r="L37" s="995"/>
      <c r="M37" s="1009"/>
      <c r="N37" s="1002"/>
      <c r="O37" s="1012"/>
      <c r="P37" s="1015"/>
      <c r="Q37" s="995"/>
      <c r="R37" s="995"/>
      <c r="S37" s="995"/>
      <c r="T37" s="46">
        <f t="shared" si="4"/>
        <v>0</v>
      </c>
      <c r="U37" s="46">
        <f t="shared" si="5"/>
        <v>0</v>
      </c>
      <c r="V37" s="420"/>
      <c r="W37" s="73">
        <f t="shared" si="6"/>
        <v>0</v>
      </c>
      <c r="X37" s="702"/>
      <c r="Y37" s="35"/>
    </row>
    <row r="38" spans="2:25" s="424" customFormat="1" ht="15" customHeight="1">
      <c r="B38" s="71">
        <v>12</v>
      </c>
      <c r="C38" s="51" t="str">
        <f>VLOOKUP(B38,'Program Descriptions'!$B$5:$C$34,2,FALSE)</f>
        <v>Empty</v>
      </c>
      <c r="D38" s="1020">
        <f t="shared" si="39"/>
        <v>0</v>
      </c>
      <c r="E38" s="418">
        <f t="shared" si="39"/>
        <v>0</v>
      </c>
      <c r="F38" s="418">
        <f t="shared" si="39"/>
        <v>0</v>
      </c>
      <c r="G38" s="999">
        <f t="shared" si="39"/>
        <v>0</v>
      </c>
      <c r="H38" s="1013">
        <f t="shared" si="39"/>
        <v>0</v>
      </c>
      <c r="I38" s="1006">
        <f t="shared" si="39"/>
        <v>0</v>
      </c>
      <c r="J38" s="1006">
        <f t="shared" ref="J38" si="50">SUM(J39:J40)</f>
        <v>0</v>
      </c>
      <c r="K38" s="1016">
        <f t="shared" ref="K38" si="51">SUM(K39:K40)</f>
        <v>0</v>
      </c>
      <c r="L38" s="1018">
        <f t="shared" ref="L38" si="52">SUM(L39:L40)</f>
        <v>0</v>
      </c>
      <c r="M38" s="1008">
        <f t="shared" si="39"/>
        <v>0</v>
      </c>
      <c r="N38" s="1000">
        <f t="shared" si="39"/>
        <v>0</v>
      </c>
      <c r="O38" s="1020">
        <f t="shared" si="39"/>
        <v>0</v>
      </c>
      <c r="P38" s="1021">
        <f t="shared" si="39"/>
        <v>0</v>
      </c>
      <c r="Q38" s="1022">
        <f t="shared" si="39"/>
        <v>0</v>
      </c>
      <c r="R38" s="1022">
        <f t="shared" si="39"/>
        <v>0</v>
      </c>
      <c r="S38" s="1022">
        <f t="shared" si="39"/>
        <v>0</v>
      </c>
      <c r="T38" s="46">
        <f t="shared" si="4"/>
        <v>0</v>
      </c>
      <c r="U38" s="46">
        <f t="shared" si="5"/>
        <v>0</v>
      </c>
      <c r="V38" s="419">
        <f t="shared" ref="V38" si="53">SUM(V39:V40)</f>
        <v>0</v>
      </c>
      <c r="W38" s="73">
        <f t="shared" si="6"/>
        <v>0</v>
      </c>
      <c r="X38" s="703"/>
      <c r="Y38" s="35"/>
    </row>
    <row r="39" spans="2:25" s="424" customFormat="1" ht="15" customHeight="1">
      <c r="B39" s="31"/>
      <c r="C39" s="72" t="s">
        <v>300</v>
      </c>
      <c r="D39" s="1012"/>
      <c r="E39" s="1007"/>
      <c r="F39" s="1015"/>
      <c r="G39" s="998"/>
      <c r="H39" s="1012"/>
      <c r="I39" s="1007"/>
      <c r="J39" s="1007"/>
      <c r="K39" s="1015"/>
      <c r="L39" s="995"/>
      <c r="M39" s="1009"/>
      <c r="N39" s="1002"/>
      <c r="O39" s="1012"/>
      <c r="P39" s="1015"/>
      <c r="Q39" s="995"/>
      <c r="R39" s="995"/>
      <c r="S39" s="995"/>
      <c r="T39" s="46">
        <f t="shared" si="4"/>
        <v>0</v>
      </c>
      <c r="U39" s="46">
        <f t="shared" si="5"/>
        <v>0</v>
      </c>
      <c r="V39" s="420"/>
      <c r="W39" s="73">
        <f t="shared" si="6"/>
        <v>0</v>
      </c>
      <c r="X39" s="702"/>
      <c r="Y39" s="35"/>
    </row>
    <row r="40" spans="2:25" s="424" customFormat="1" ht="15" customHeight="1">
      <c r="B40" s="31"/>
      <c r="C40" s="72" t="s">
        <v>476</v>
      </c>
      <c r="D40" s="1012"/>
      <c r="E40" s="1007"/>
      <c r="F40" s="1015"/>
      <c r="G40" s="998"/>
      <c r="H40" s="1012"/>
      <c r="I40" s="1007"/>
      <c r="J40" s="1007"/>
      <c r="K40" s="1015"/>
      <c r="L40" s="995"/>
      <c r="M40" s="1009"/>
      <c r="N40" s="1002"/>
      <c r="O40" s="1012"/>
      <c r="P40" s="1015"/>
      <c r="Q40" s="995"/>
      <c r="R40" s="995"/>
      <c r="S40" s="995"/>
      <c r="T40" s="46">
        <f t="shared" si="4"/>
        <v>0</v>
      </c>
      <c r="U40" s="46">
        <f t="shared" si="5"/>
        <v>0</v>
      </c>
      <c r="V40" s="420"/>
      <c r="W40" s="73">
        <f t="shared" si="6"/>
        <v>0</v>
      </c>
      <c r="X40" s="702"/>
      <c r="Y40" s="35"/>
    </row>
    <row r="41" spans="2:25" s="424" customFormat="1" ht="15" customHeight="1">
      <c r="B41" s="71">
        <v>13</v>
      </c>
      <c r="C41" s="51" t="str">
        <f>VLOOKUP(B41,'Program Descriptions'!$B$5:$C$34,2,FALSE)</f>
        <v>Empty</v>
      </c>
      <c r="D41" s="1020">
        <f t="shared" si="39"/>
        <v>0</v>
      </c>
      <c r="E41" s="418">
        <f t="shared" si="39"/>
        <v>0</v>
      </c>
      <c r="F41" s="418">
        <f t="shared" si="39"/>
        <v>0</v>
      </c>
      <c r="G41" s="999">
        <f t="shared" si="39"/>
        <v>0</v>
      </c>
      <c r="H41" s="1013">
        <f t="shared" si="39"/>
        <v>0</v>
      </c>
      <c r="I41" s="1006">
        <f t="shared" si="39"/>
        <v>0</v>
      </c>
      <c r="J41" s="1006">
        <f t="shared" ref="J41" si="54">SUM(J42:J43)</f>
        <v>0</v>
      </c>
      <c r="K41" s="1016">
        <f t="shared" ref="K41" si="55">SUM(K42:K43)</f>
        <v>0</v>
      </c>
      <c r="L41" s="1018">
        <f t="shared" ref="L41" si="56">SUM(L42:L43)</f>
        <v>0</v>
      </c>
      <c r="M41" s="1008">
        <f t="shared" si="39"/>
        <v>0</v>
      </c>
      <c r="N41" s="1000">
        <f t="shared" si="39"/>
        <v>0</v>
      </c>
      <c r="O41" s="1020">
        <f t="shared" si="39"/>
        <v>0</v>
      </c>
      <c r="P41" s="1021">
        <f t="shared" si="39"/>
        <v>0</v>
      </c>
      <c r="Q41" s="1022">
        <f t="shared" si="39"/>
        <v>0</v>
      </c>
      <c r="R41" s="1022">
        <f t="shared" si="39"/>
        <v>0</v>
      </c>
      <c r="S41" s="1022">
        <f t="shared" si="39"/>
        <v>0</v>
      </c>
      <c r="T41" s="46">
        <f t="shared" si="4"/>
        <v>0</v>
      </c>
      <c r="U41" s="46">
        <f t="shared" si="5"/>
        <v>0</v>
      </c>
      <c r="V41" s="419">
        <f t="shared" ref="V41" si="57">SUM(V42:V43)</f>
        <v>0</v>
      </c>
      <c r="W41" s="73">
        <f t="shared" si="6"/>
        <v>0</v>
      </c>
      <c r="X41" s="703"/>
      <c r="Y41" s="35"/>
    </row>
    <row r="42" spans="2:25" s="424" customFormat="1" ht="15" customHeight="1">
      <c r="B42" s="31"/>
      <c r="C42" s="72" t="s">
        <v>300</v>
      </c>
      <c r="D42" s="1012"/>
      <c r="E42" s="1007"/>
      <c r="F42" s="1015"/>
      <c r="G42" s="998"/>
      <c r="H42" s="1012"/>
      <c r="I42" s="1007"/>
      <c r="J42" s="1007"/>
      <c r="K42" s="1015"/>
      <c r="L42" s="995"/>
      <c r="M42" s="1009"/>
      <c r="N42" s="1002"/>
      <c r="O42" s="1012"/>
      <c r="P42" s="1015"/>
      <c r="Q42" s="995"/>
      <c r="R42" s="995"/>
      <c r="S42" s="995"/>
      <c r="T42" s="46">
        <f t="shared" si="4"/>
        <v>0</v>
      </c>
      <c r="U42" s="46">
        <f t="shared" si="5"/>
        <v>0</v>
      </c>
      <c r="V42" s="420"/>
      <c r="W42" s="73">
        <f t="shared" si="6"/>
        <v>0</v>
      </c>
      <c r="X42" s="702"/>
      <c r="Y42" s="35"/>
    </row>
    <row r="43" spans="2:25" s="424" customFormat="1" ht="15" customHeight="1">
      <c r="B43" s="31"/>
      <c r="C43" s="72" t="s">
        <v>476</v>
      </c>
      <c r="D43" s="1012"/>
      <c r="E43" s="1007"/>
      <c r="F43" s="1015"/>
      <c r="G43" s="998"/>
      <c r="H43" s="1012"/>
      <c r="I43" s="1007"/>
      <c r="J43" s="1007"/>
      <c r="K43" s="1015"/>
      <c r="L43" s="995"/>
      <c r="M43" s="1009"/>
      <c r="N43" s="1002"/>
      <c r="O43" s="1012"/>
      <c r="P43" s="1015"/>
      <c r="Q43" s="995"/>
      <c r="R43" s="995"/>
      <c r="S43" s="995"/>
      <c r="T43" s="46">
        <f t="shared" si="4"/>
        <v>0</v>
      </c>
      <c r="U43" s="46">
        <f t="shared" si="5"/>
        <v>0</v>
      </c>
      <c r="V43" s="420"/>
      <c r="W43" s="73">
        <f t="shared" si="6"/>
        <v>0</v>
      </c>
      <c r="X43" s="702"/>
      <c r="Y43" s="35"/>
    </row>
    <row r="44" spans="2:25" s="424" customFormat="1" ht="15" customHeight="1">
      <c r="B44" s="71">
        <v>14</v>
      </c>
      <c r="C44" s="51" t="str">
        <f>VLOOKUP(B44,'Program Descriptions'!$B$5:$C$34,2,FALSE)</f>
        <v>Empty</v>
      </c>
      <c r="D44" s="1020">
        <f t="shared" si="39"/>
        <v>0</v>
      </c>
      <c r="E44" s="418">
        <f t="shared" si="39"/>
        <v>0</v>
      </c>
      <c r="F44" s="418">
        <f t="shared" si="39"/>
        <v>0</v>
      </c>
      <c r="G44" s="999">
        <f t="shared" si="39"/>
        <v>0</v>
      </c>
      <c r="H44" s="1013">
        <f t="shared" si="39"/>
        <v>0</v>
      </c>
      <c r="I44" s="1006">
        <f t="shared" si="39"/>
        <v>0</v>
      </c>
      <c r="J44" s="1006">
        <f t="shared" ref="J44" si="58">SUM(J45:J46)</f>
        <v>0</v>
      </c>
      <c r="K44" s="1016">
        <f t="shared" ref="K44" si="59">SUM(K45:K46)</f>
        <v>0</v>
      </c>
      <c r="L44" s="1018">
        <f t="shared" ref="L44" si="60">SUM(L45:L46)</f>
        <v>0</v>
      </c>
      <c r="M44" s="1008">
        <f t="shared" si="39"/>
        <v>0</v>
      </c>
      <c r="N44" s="1000">
        <f t="shared" si="39"/>
        <v>0</v>
      </c>
      <c r="O44" s="1020">
        <f t="shared" si="39"/>
        <v>0</v>
      </c>
      <c r="P44" s="1021">
        <f t="shared" si="39"/>
        <v>0</v>
      </c>
      <c r="Q44" s="1022">
        <f t="shared" si="39"/>
        <v>0</v>
      </c>
      <c r="R44" s="1022">
        <f t="shared" si="39"/>
        <v>0</v>
      </c>
      <c r="S44" s="1022">
        <f t="shared" si="39"/>
        <v>0</v>
      </c>
      <c r="T44" s="46">
        <f t="shared" si="4"/>
        <v>0</v>
      </c>
      <c r="U44" s="46">
        <f t="shared" si="5"/>
        <v>0</v>
      </c>
      <c r="V44" s="419">
        <f t="shared" ref="V44" si="61">SUM(V45:V46)</f>
        <v>0</v>
      </c>
      <c r="W44" s="73">
        <f t="shared" si="6"/>
        <v>0</v>
      </c>
      <c r="X44" s="703"/>
      <c r="Y44" s="35"/>
    </row>
    <row r="45" spans="2:25" s="424" customFormat="1" ht="15" customHeight="1">
      <c r="B45" s="31"/>
      <c r="C45" s="72" t="s">
        <v>300</v>
      </c>
      <c r="D45" s="1012"/>
      <c r="E45" s="1007"/>
      <c r="F45" s="1015"/>
      <c r="G45" s="998"/>
      <c r="H45" s="1012"/>
      <c r="I45" s="1007"/>
      <c r="J45" s="1007"/>
      <c r="K45" s="1015"/>
      <c r="L45" s="995"/>
      <c r="M45" s="1009"/>
      <c r="N45" s="1002"/>
      <c r="O45" s="1012"/>
      <c r="P45" s="1015"/>
      <c r="Q45" s="995"/>
      <c r="R45" s="995"/>
      <c r="S45" s="995"/>
      <c r="T45" s="46">
        <f t="shared" si="4"/>
        <v>0</v>
      </c>
      <c r="U45" s="46">
        <f t="shared" si="5"/>
        <v>0</v>
      </c>
      <c r="V45" s="420"/>
      <c r="W45" s="73">
        <f t="shared" si="6"/>
        <v>0</v>
      </c>
      <c r="X45" s="702"/>
      <c r="Y45" s="35"/>
    </row>
    <row r="46" spans="2:25" s="424" customFormat="1" ht="15" customHeight="1">
      <c r="B46" s="31"/>
      <c r="C46" s="72" t="s">
        <v>476</v>
      </c>
      <c r="D46" s="1012"/>
      <c r="E46" s="1007"/>
      <c r="F46" s="1015"/>
      <c r="G46" s="998"/>
      <c r="H46" s="1012"/>
      <c r="I46" s="1007"/>
      <c r="J46" s="1007"/>
      <c r="K46" s="1015"/>
      <c r="L46" s="995"/>
      <c r="M46" s="1009"/>
      <c r="N46" s="1002"/>
      <c r="O46" s="1012"/>
      <c r="P46" s="1015"/>
      <c r="Q46" s="995"/>
      <c r="R46" s="995"/>
      <c r="S46" s="995"/>
      <c r="T46" s="46">
        <f t="shared" si="4"/>
        <v>0</v>
      </c>
      <c r="U46" s="46">
        <f t="shared" si="5"/>
        <v>0</v>
      </c>
      <c r="V46" s="420"/>
      <c r="W46" s="73">
        <f t="shared" si="6"/>
        <v>0</v>
      </c>
      <c r="X46" s="702"/>
      <c r="Y46" s="35"/>
    </row>
    <row r="47" spans="2:25" s="424" customFormat="1" ht="15" customHeight="1">
      <c r="B47" s="71">
        <v>15</v>
      </c>
      <c r="C47" s="51" t="str">
        <f>VLOOKUP(B47,'Program Descriptions'!$B$5:$C$34,2,FALSE)</f>
        <v>Empty</v>
      </c>
      <c r="D47" s="1020">
        <f t="shared" ref="D47:S62" si="62">SUM(D48:D49)</f>
        <v>0</v>
      </c>
      <c r="E47" s="418">
        <f t="shared" si="62"/>
        <v>0</v>
      </c>
      <c r="F47" s="418">
        <f t="shared" si="62"/>
        <v>0</v>
      </c>
      <c r="G47" s="999">
        <f t="shared" si="62"/>
        <v>0</v>
      </c>
      <c r="H47" s="1013">
        <f t="shared" si="62"/>
        <v>0</v>
      </c>
      <c r="I47" s="1006">
        <f t="shared" si="62"/>
        <v>0</v>
      </c>
      <c r="J47" s="1006">
        <f t="shared" ref="J47" si="63">SUM(J48:J49)</f>
        <v>0</v>
      </c>
      <c r="K47" s="1016">
        <f t="shared" ref="K47" si="64">SUM(K48:K49)</f>
        <v>0</v>
      </c>
      <c r="L47" s="1018">
        <f t="shared" ref="L47" si="65">SUM(L48:L49)</f>
        <v>0</v>
      </c>
      <c r="M47" s="1008">
        <f t="shared" si="62"/>
        <v>0</v>
      </c>
      <c r="N47" s="1000">
        <f t="shared" si="62"/>
        <v>0</v>
      </c>
      <c r="O47" s="1020">
        <f t="shared" si="62"/>
        <v>0</v>
      </c>
      <c r="P47" s="1021">
        <f t="shared" si="62"/>
        <v>0</v>
      </c>
      <c r="Q47" s="1022">
        <f t="shared" si="62"/>
        <v>0</v>
      </c>
      <c r="R47" s="1022">
        <f t="shared" si="62"/>
        <v>0</v>
      </c>
      <c r="S47" s="1022">
        <f t="shared" si="62"/>
        <v>0</v>
      </c>
      <c r="T47" s="46">
        <f t="shared" si="4"/>
        <v>0</v>
      </c>
      <c r="U47" s="46">
        <f t="shared" si="5"/>
        <v>0</v>
      </c>
      <c r="V47" s="419">
        <f t="shared" ref="V47" si="66">SUM(V48:V49)</f>
        <v>0</v>
      </c>
      <c r="W47" s="73">
        <f t="shared" si="6"/>
        <v>0</v>
      </c>
      <c r="X47" s="703"/>
      <c r="Y47" s="35"/>
    </row>
    <row r="48" spans="2:25" s="424" customFormat="1" ht="15" customHeight="1">
      <c r="B48" s="31"/>
      <c r="C48" s="72" t="s">
        <v>300</v>
      </c>
      <c r="D48" s="1012"/>
      <c r="E48" s="1007"/>
      <c r="F48" s="1015"/>
      <c r="G48" s="998"/>
      <c r="H48" s="1012"/>
      <c r="I48" s="1007"/>
      <c r="J48" s="1007"/>
      <c r="K48" s="1015"/>
      <c r="L48" s="995"/>
      <c r="M48" s="1009"/>
      <c r="N48" s="1002"/>
      <c r="O48" s="1012"/>
      <c r="P48" s="1015"/>
      <c r="Q48" s="995"/>
      <c r="R48" s="995"/>
      <c r="S48" s="995"/>
      <c r="T48" s="46">
        <f t="shared" si="4"/>
        <v>0</v>
      </c>
      <c r="U48" s="46">
        <f t="shared" si="5"/>
        <v>0</v>
      </c>
      <c r="V48" s="420"/>
      <c r="W48" s="73">
        <f t="shared" si="6"/>
        <v>0</v>
      </c>
      <c r="X48" s="702"/>
      <c r="Y48" s="35"/>
    </row>
    <row r="49" spans="2:25" s="424" customFormat="1" ht="15" customHeight="1">
      <c r="B49" s="31"/>
      <c r="C49" s="72" t="s">
        <v>476</v>
      </c>
      <c r="D49" s="1012"/>
      <c r="E49" s="1007"/>
      <c r="F49" s="1015"/>
      <c r="G49" s="998"/>
      <c r="H49" s="1012"/>
      <c r="I49" s="1007"/>
      <c r="J49" s="1007"/>
      <c r="K49" s="1015"/>
      <c r="L49" s="995"/>
      <c r="M49" s="1009"/>
      <c r="N49" s="1002"/>
      <c r="O49" s="1012"/>
      <c r="P49" s="1015"/>
      <c r="Q49" s="995"/>
      <c r="R49" s="995"/>
      <c r="S49" s="995"/>
      <c r="T49" s="46">
        <f t="shared" si="4"/>
        <v>0</v>
      </c>
      <c r="U49" s="46">
        <f t="shared" si="5"/>
        <v>0</v>
      </c>
      <c r="V49" s="420"/>
      <c r="W49" s="73">
        <f t="shared" si="6"/>
        <v>0</v>
      </c>
      <c r="X49" s="702"/>
      <c r="Y49" s="35"/>
    </row>
    <row r="50" spans="2:25" s="424" customFormat="1" ht="15" customHeight="1">
      <c r="B50" s="71">
        <v>16</v>
      </c>
      <c r="C50" s="51" t="str">
        <f>VLOOKUP(B50,'Program Descriptions'!$B$5:$C$34,2,FALSE)</f>
        <v>Empty</v>
      </c>
      <c r="D50" s="1020">
        <f t="shared" si="62"/>
        <v>0</v>
      </c>
      <c r="E50" s="418">
        <f t="shared" si="62"/>
        <v>0</v>
      </c>
      <c r="F50" s="418">
        <f t="shared" si="62"/>
        <v>0</v>
      </c>
      <c r="G50" s="999">
        <f t="shared" si="62"/>
        <v>0</v>
      </c>
      <c r="H50" s="1013">
        <f t="shared" si="62"/>
        <v>0</v>
      </c>
      <c r="I50" s="1006">
        <f t="shared" si="62"/>
        <v>0</v>
      </c>
      <c r="J50" s="1006">
        <f t="shared" ref="J50" si="67">SUM(J51:J52)</f>
        <v>0</v>
      </c>
      <c r="K50" s="1016">
        <f t="shared" ref="K50" si="68">SUM(K51:K52)</f>
        <v>0</v>
      </c>
      <c r="L50" s="1018">
        <f t="shared" ref="L50" si="69">SUM(L51:L52)</f>
        <v>0</v>
      </c>
      <c r="M50" s="1008">
        <f t="shared" si="62"/>
        <v>0</v>
      </c>
      <c r="N50" s="1000">
        <f t="shared" si="62"/>
        <v>0</v>
      </c>
      <c r="O50" s="1020">
        <f t="shared" si="62"/>
        <v>0</v>
      </c>
      <c r="P50" s="1021">
        <f t="shared" si="62"/>
        <v>0</v>
      </c>
      <c r="Q50" s="1022">
        <f t="shared" si="62"/>
        <v>0</v>
      </c>
      <c r="R50" s="1022">
        <f t="shared" si="62"/>
        <v>0</v>
      </c>
      <c r="S50" s="1022">
        <f t="shared" si="62"/>
        <v>0</v>
      </c>
      <c r="T50" s="46">
        <f t="shared" si="4"/>
        <v>0</v>
      </c>
      <c r="U50" s="46">
        <f t="shared" si="5"/>
        <v>0</v>
      </c>
      <c r="V50" s="419">
        <f t="shared" ref="V50" si="70">SUM(V51:V52)</f>
        <v>0</v>
      </c>
      <c r="W50" s="73">
        <f t="shared" si="6"/>
        <v>0</v>
      </c>
      <c r="X50" s="703"/>
      <c r="Y50" s="35"/>
    </row>
    <row r="51" spans="2:25" s="424" customFormat="1" ht="15" customHeight="1">
      <c r="B51" s="31"/>
      <c r="C51" s="72" t="s">
        <v>300</v>
      </c>
      <c r="D51" s="1012"/>
      <c r="E51" s="1007"/>
      <c r="F51" s="1015"/>
      <c r="G51" s="998"/>
      <c r="H51" s="1012"/>
      <c r="I51" s="1007"/>
      <c r="J51" s="1007"/>
      <c r="K51" s="1015"/>
      <c r="L51" s="995"/>
      <c r="M51" s="1009"/>
      <c r="N51" s="1002"/>
      <c r="O51" s="1012"/>
      <c r="P51" s="1015"/>
      <c r="Q51" s="995"/>
      <c r="R51" s="995"/>
      <c r="S51" s="995"/>
      <c r="T51" s="46">
        <f t="shared" si="4"/>
        <v>0</v>
      </c>
      <c r="U51" s="46">
        <f t="shared" si="5"/>
        <v>0</v>
      </c>
      <c r="V51" s="420"/>
      <c r="W51" s="73">
        <f t="shared" si="6"/>
        <v>0</v>
      </c>
      <c r="X51" s="702"/>
      <c r="Y51" s="35"/>
    </row>
    <row r="52" spans="2:25" s="424" customFormat="1" ht="15" customHeight="1">
      <c r="B52" s="31"/>
      <c r="C52" s="72" t="s">
        <v>476</v>
      </c>
      <c r="D52" s="1012"/>
      <c r="E52" s="1007"/>
      <c r="F52" s="1015"/>
      <c r="G52" s="998"/>
      <c r="H52" s="1012"/>
      <c r="I52" s="1007"/>
      <c r="J52" s="1007"/>
      <c r="K52" s="1015"/>
      <c r="L52" s="995"/>
      <c r="M52" s="1009"/>
      <c r="N52" s="1002"/>
      <c r="O52" s="1012"/>
      <c r="P52" s="1015"/>
      <c r="Q52" s="995"/>
      <c r="R52" s="995"/>
      <c r="S52" s="995"/>
      <c r="T52" s="46">
        <f t="shared" si="4"/>
        <v>0</v>
      </c>
      <c r="U52" s="46">
        <f t="shared" si="5"/>
        <v>0</v>
      </c>
      <c r="V52" s="420"/>
      <c r="W52" s="73">
        <f t="shared" si="6"/>
        <v>0</v>
      </c>
      <c r="X52" s="702"/>
      <c r="Y52" s="35"/>
    </row>
    <row r="53" spans="2:25" s="424" customFormat="1" ht="15" customHeight="1">
      <c r="B53" s="71">
        <v>17</v>
      </c>
      <c r="C53" s="51" t="str">
        <f>VLOOKUP(B53,'Program Descriptions'!$B$5:$C$34,2,FALSE)</f>
        <v>Empty</v>
      </c>
      <c r="D53" s="1020">
        <f t="shared" si="62"/>
        <v>0</v>
      </c>
      <c r="E53" s="418">
        <f t="shared" si="62"/>
        <v>0</v>
      </c>
      <c r="F53" s="418">
        <f t="shared" si="62"/>
        <v>0</v>
      </c>
      <c r="G53" s="999">
        <f t="shared" si="62"/>
        <v>0</v>
      </c>
      <c r="H53" s="1013">
        <f t="shared" si="62"/>
        <v>0</v>
      </c>
      <c r="I53" s="1006">
        <f t="shared" si="62"/>
        <v>0</v>
      </c>
      <c r="J53" s="1006">
        <f t="shared" ref="J53" si="71">SUM(J54:J55)</f>
        <v>0</v>
      </c>
      <c r="K53" s="1016">
        <f t="shared" ref="K53" si="72">SUM(K54:K55)</f>
        <v>0</v>
      </c>
      <c r="L53" s="1018">
        <f t="shared" ref="L53" si="73">SUM(L54:L55)</f>
        <v>0</v>
      </c>
      <c r="M53" s="1008">
        <f t="shared" si="62"/>
        <v>0</v>
      </c>
      <c r="N53" s="1000">
        <f t="shared" si="62"/>
        <v>0</v>
      </c>
      <c r="O53" s="1020">
        <f t="shared" si="62"/>
        <v>0</v>
      </c>
      <c r="P53" s="1021">
        <f t="shared" si="62"/>
        <v>0</v>
      </c>
      <c r="Q53" s="1022">
        <f t="shared" si="62"/>
        <v>0</v>
      </c>
      <c r="R53" s="1022">
        <f t="shared" si="62"/>
        <v>0</v>
      </c>
      <c r="S53" s="1022">
        <f t="shared" si="62"/>
        <v>0</v>
      </c>
      <c r="T53" s="46">
        <f t="shared" si="4"/>
        <v>0</v>
      </c>
      <c r="U53" s="46">
        <f t="shared" si="5"/>
        <v>0</v>
      </c>
      <c r="V53" s="419">
        <f t="shared" ref="V53" si="74">SUM(V54:V55)</f>
        <v>0</v>
      </c>
      <c r="W53" s="73">
        <f t="shared" si="6"/>
        <v>0</v>
      </c>
      <c r="X53" s="703"/>
      <c r="Y53" s="35"/>
    </row>
    <row r="54" spans="2:25" s="424" customFormat="1" ht="15" customHeight="1">
      <c r="B54" s="31"/>
      <c r="C54" s="72" t="s">
        <v>300</v>
      </c>
      <c r="D54" s="1012"/>
      <c r="E54" s="1007"/>
      <c r="F54" s="1015"/>
      <c r="G54" s="998"/>
      <c r="H54" s="1012"/>
      <c r="I54" s="1007"/>
      <c r="J54" s="1007"/>
      <c r="K54" s="1015"/>
      <c r="L54" s="995"/>
      <c r="M54" s="1009"/>
      <c r="N54" s="1002"/>
      <c r="O54" s="1012"/>
      <c r="P54" s="1015"/>
      <c r="Q54" s="995"/>
      <c r="R54" s="995"/>
      <c r="S54" s="995"/>
      <c r="T54" s="46">
        <f t="shared" si="4"/>
        <v>0</v>
      </c>
      <c r="U54" s="46">
        <f t="shared" si="5"/>
        <v>0</v>
      </c>
      <c r="V54" s="420"/>
      <c r="W54" s="73">
        <f t="shared" si="6"/>
        <v>0</v>
      </c>
      <c r="X54" s="702"/>
      <c r="Y54" s="35"/>
    </row>
    <row r="55" spans="2:25" s="424" customFormat="1" ht="15" customHeight="1">
      <c r="B55" s="31"/>
      <c r="C55" s="72" t="s">
        <v>476</v>
      </c>
      <c r="D55" s="1012"/>
      <c r="E55" s="1007"/>
      <c r="F55" s="1015"/>
      <c r="G55" s="998"/>
      <c r="H55" s="1012"/>
      <c r="I55" s="1007"/>
      <c r="J55" s="1007"/>
      <c r="K55" s="1015"/>
      <c r="L55" s="995"/>
      <c r="M55" s="1009"/>
      <c r="N55" s="1002"/>
      <c r="O55" s="1012"/>
      <c r="P55" s="1015"/>
      <c r="Q55" s="995"/>
      <c r="R55" s="995"/>
      <c r="S55" s="995"/>
      <c r="T55" s="46">
        <f t="shared" si="4"/>
        <v>0</v>
      </c>
      <c r="U55" s="46">
        <f t="shared" si="5"/>
        <v>0</v>
      </c>
      <c r="V55" s="420"/>
      <c r="W55" s="73">
        <f t="shared" si="6"/>
        <v>0</v>
      </c>
      <c r="X55" s="702"/>
      <c r="Y55" s="35"/>
    </row>
    <row r="56" spans="2:25" s="424" customFormat="1" ht="15" customHeight="1">
      <c r="B56" s="71">
        <v>18</v>
      </c>
      <c r="C56" s="51" t="str">
        <f>VLOOKUP(B56,'Program Descriptions'!$B$5:$C$34,2,FALSE)</f>
        <v>Empty</v>
      </c>
      <c r="D56" s="1020">
        <f t="shared" si="62"/>
        <v>0</v>
      </c>
      <c r="E56" s="418">
        <f t="shared" si="62"/>
        <v>0</v>
      </c>
      <c r="F56" s="418">
        <f t="shared" si="62"/>
        <v>0</v>
      </c>
      <c r="G56" s="999">
        <f t="shared" si="62"/>
        <v>0</v>
      </c>
      <c r="H56" s="1013">
        <f t="shared" si="62"/>
        <v>0</v>
      </c>
      <c r="I56" s="1006">
        <f t="shared" si="62"/>
        <v>0</v>
      </c>
      <c r="J56" s="1006">
        <f t="shared" ref="J56" si="75">SUM(J57:J58)</f>
        <v>0</v>
      </c>
      <c r="K56" s="1016">
        <f t="shared" ref="K56" si="76">SUM(K57:K58)</f>
        <v>0</v>
      </c>
      <c r="L56" s="1018">
        <f t="shared" ref="L56" si="77">SUM(L57:L58)</f>
        <v>0</v>
      </c>
      <c r="M56" s="1008">
        <f t="shared" si="62"/>
        <v>0</v>
      </c>
      <c r="N56" s="1000">
        <f t="shared" si="62"/>
        <v>0</v>
      </c>
      <c r="O56" s="1020">
        <f t="shared" si="62"/>
        <v>0</v>
      </c>
      <c r="P56" s="1021">
        <f t="shared" si="62"/>
        <v>0</v>
      </c>
      <c r="Q56" s="1022">
        <f t="shared" si="62"/>
        <v>0</v>
      </c>
      <c r="R56" s="1022">
        <f t="shared" si="62"/>
        <v>0</v>
      </c>
      <c r="S56" s="1022">
        <f t="shared" si="62"/>
        <v>0</v>
      </c>
      <c r="T56" s="46">
        <f t="shared" si="4"/>
        <v>0</v>
      </c>
      <c r="U56" s="46">
        <f t="shared" si="5"/>
        <v>0</v>
      </c>
      <c r="V56" s="419">
        <f t="shared" ref="V56" si="78">SUM(V57:V58)</f>
        <v>0</v>
      </c>
      <c r="W56" s="73">
        <f t="shared" si="6"/>
        <v>0</v>
      </c>
      <c r="X56" s="703"/>
      <c r="Y56" s="35"/>
    </row>
    <row r="57" spans="2:25" s="424" customFormat="1" ht="15" customHeight="1">
      <c r="B57" s="31"/>
      <c r="C57" s="72" t="s">
        <v>300</v>
      </c>
      <c r="D57" s="1012"/>
      <c r="E57" s="1007"/>
      <c r="F57" s="1015"/>
      <c r="G57" s="998"/>
      <c r="H57" s="1012"/>
      <c r="I57" s="1007"/>
      <c r="J57" s="1007"/>
      <c r="K57" s="1015"/>
      <c r="L57" s="995"/>
      <c r="M57" s="1009"/>
      <c r="N57" s="1002"/>
      <c r="O57" s="1012"/>
      <c r="P57" s="1015"/>
      <c r="Q57" s="995"/>
      <c r="R57" s="995"/>
      <c r="S57" s="995"/>
      <c r="T57" s="46">
        <f t="shared" si="4"/>
        <v>0</v>
      </c>
      <c r="U57" s="46">
        <f t="shared" si="5"/>
        <v>0</v>
      </c>
      <c r="V57" s="420"/>
      <c r="W57" s="73">
        <f t="shared" si="6"/>
        <v>0</v>
      </c>
      <c r="X57" s="702"/>
      <c r="Y57" s="35"/>
    </row>
    <row r="58" spans="2:25" s="424" customFormat="1" ht="15" customHeight="1">
      <c r="B58" s="31"/>
      <c r="C58" s="72" t="s">
        <v>476</v>
      </c>
      <c r="D58" s="1012"/>
      <c r="E58" s="1007"/>
      <c r="F58" s="1015"/>
      <c r="G58" s="998"/>
      <c r="H58" s="1012"/>
      <c r="I58" s="1007"/>
      <c r="J58" s="1007"/>
      <c r="K58" s="1015"/>
      <c r="L58" s="995"/>
      <c r="M58" s="1009"/>
      <c r="N58" s="1002"/>
      <c r="O58" s="1012"/>
      <c r="P58" s="1015"/>
      <c r="Q58" s="995"/>
      <c r="R58" s="995"/>
      <c r="S58" s="995"/>
      <c r="T58" s="46">
        <f t="shared" si="4"/>
        <v>0</v>
      </c>
      <c r="U58" s="46">
        <f t="shared" si="5"/>
        <v>0</v>
      </c>
      <c r="V58" s="420"/>
      <c r="W58" s="73">
        <f t="shared" si="6"/>
        <v>0</v>
      </c>
      <c r="X58" s="702"/>
      <c r="Y58" s="35"/>
    </row>
    <row r="59" spans="2:25" s="424" customFormat="1" ht="15" customHeight="1">
      <c r="B59" s="71">
        <v>19</v>
      </c>
      <c r="C59" s="51" t="str">
        <f>VLOOKUP(B59,'Program Descriptions'!$B$5:$C$34,2,FALSE)</f>
        <v>Empty</v>
      </c>
      <c r="D59" s="1020">
        <f t="shared" si="62"/>
        <v>0</v>
      </c>
      <c r="E59" s="418">
        <f t="shared" si="62"/>
        <v>0</v>
      </c>
      <c r="F59" s="418">
        <f t="shared" si="62"/>
        <v>0</v>
      </c>
      <c r="G59" s="999">
        <f t="shared" si="62"/>
        <v>0</v>
      </c>
      <c r="H59" s="1013">
        <f t="shared" si="62"/>
        <v>0</v>
      </c>
      <c r="I59" s="1006">
        <f t="shared" si="62"/>
        <v>0</v>
      </c>
      <c r="J59" s="1006">
        <f t="shared" ref="J59" si="79">SUM(J60:J61)</f>
        <v>0</v>
      </c>
      <c r="K59" s="1016">
        <f t="shared" ref="K59" si="80">SUM(K60:K61)</f>
        <v>0</v>
      </c>
      <c r="L59" s="1018">
        <f t="shared" ref="L59" si="81">SUM(L60:L61)</f>
        <v>0</v>
      </c>
      <c r="M59" s="1008">
        <f t="shared" si="62"/>
        <v>0</v>
      </c>
      <c r="N59" s="1000">
        <f t="shared" si="62"/>
        <v>0</v>
      </c>
      <c r="O59" s="1020">
        <f t="shared" si="62"/>
        <v>0</v>
      </c>
      <c r="P59" s="1021">
        <f t="shared" si="62"/>
        <v>0</v>
      </c>
      <c r="Q59" s="1022">
        <f t="shared" si="62"/>
        <v>0</v>
      </c>
      <c r="R59" s="1022">
        <f t="shared" si="62"/>
        <v>0</v>
      </c>
      <c r="S59" s="1022">
        <f t="shared" si="62"/>
        <v>0</v>
      </c>
      <c r="T59" s="46">
        <f t="shared" si="4"/>
        <v>0</v>
      </c>
      <c r="U59" s="46">
        <f t="shared" si="5"/>
        <v>0</v>
      </c>
      <c r="V59" s="419">
        <f t="shared" ref="V59" si="82">SUM(V60:V61)</f>
        <v>0</v>
      </c>
      <c r="W59" s="73">
        <f t="shared" si="6"/>
        <v>0</v>
      </c>
      <c r="X59" s="703"/>
      <c r="Y59" s="35"/>
    </row>
    <row r="60" spans="2:25" s="424" customFormat="1" ht="15" customHeight="1">
      <c r="B60" s="31"/>
      <c r="C60" s="72" t="s">
        <v>300</v>
      </c>
      <c r="D60" s="1012"/>
      <c r="E60" s="1007"/>
      <c r="F60" s="1015"/>
      <c r="G60" s="998"/>
      <c r="H60" s="1012"/>
      <c r="I60" s="1007"/>
      <c r="J60" s="1007"/>
      <c r="K60" s="1015"/>
      <c r="L60" s="995"/>
      <c r="M60" s="1009"/>
      <c r="N60" s="1002"/>
      <c r="O60" s="1012"/>
      <c r="P60" s="1015"/>
      <c r="Q60" s="995"/>
      <c r="R60" s="995"/>
      <c r="S60" s="995"/>
      <c r="T60" s="46">
        <f t="shared" si="4"/>
        <v>0</v>
      </c>
      <c r="U60" s="46">
        <f t="shared" si="5"/>
        <v>0</v>
      </c>
      <c r="V60" s="420"/>
      <c r="W60" s="73">
        <f t="shared" si="6"/>
        <v>0</v>
      </c>
      <c r="X60" s="702"/>
      <c r="Y60" s="35"/>
    </row>
    <row r="61" spans="2:25" s="424" customFormat="1" ht="15" customHeight="1">
      <c r="B61" s="31"/>
      <c r="C61" s="72" t="s">
        <v>476</v>
      </c>
      <c r="D61" s="1012"/>
      <c r="E61" s="1007"/>
      <c r="F61" s="1015"/>
      <c r="G61" s="998"/>
      <c r="H61" s="1012"/>
      <c r="I61" s="1007"/>
      <c r="J61" s="1007"/>
      <c r="K61" s="1015"/>
      <c r="L61" s="995"/>
      <c r="M61" s="1009"/>
      <c r="N61" s="1002"/>
      <c r="O61" s="1012"/>
      <c r="P61" s="1015"/>
      <c r="Q61" s="995"/>
      <c r="R61" s="995"/>
      <c r="S61" s="995"/>
      <c r="T61" s="46">
        <f t="shared" si="4"/>
        <v>0</v>
      </c>
      <c r="U61" s="46">
        <f t="shared" si="5"/>
        <v>0</v>
      </c>
      <c r="V61" s="420"/>
      <c r="W61" s="73">
        <f t="shared" si="6"/>
        <v>0</v>
      </c>
      <c r="X61" s="702"/>
      <c r="Y61" s="35"/>
    </row>
    <row r="62" spans="2:25" s="424" customFormat="1" ht="15" customHeight="1">
      <c r="B62" s="71">
        <v>20</v>
      </c>
      <c r="C62" s="51" t="str">
        <f>VLOOKUP(B62,'Program Descriptions'!$B$5:$C$34,2,FALSE)</f>
        <v>Empty</v>
      </c>
      <c r="D62" s="1020">
        <f t="shared" si="62"/>
        <v>0</v>
      </c>
      <c r="E62" s="418">
        <f t="shared" si="62"/>
        <v>0</v>
      </c>
      <c r="F62" s="418">
        <f t="shared" si="62"/>
        <v>0</v>
      </c>
      <c r="G62" s="999">
        <f t="shared" si="62"/>
        <v>0</v>
      </c>
      <c r="H62" s="1013">
        <f t="shared" si="62"/>
        <v>0</v>
      </c>
      <c r="I62" s="1006">
        <f t="shared" si="62"/>
        <v>0</v>
      </c>
      <c r="J62" s="1006">
        <f t="shared" ref="J62" si="83">SUM(J63:J64)</f>
        <v>0</v>
      </c>
      <c r="K62" s="1016">
        <f t="shared" ref="K62" si="84">SUM(K63:K64)</f>
        <v>0</v>
      </c>
      <c r="L62" s="1018">
        <f t="shared" ref="L62" si="85">SUM(L63:L64)</f>
        <v>0</v>
      </c>
      <c r="M62" s="1008">
        <f t="shared" si="62"/>
        <v>0</v>
      </c>
      <c r="N62" s="1000">
        <f t="shared" si="62"/>
        <v>0</v>
      </c>
      <c r="O62" s="1020">
        <f t="shared" si="62"/>
        <v>0</v>
      </c>
      <c r="P62" s="1021">
        <f t="shared" si="62"/>
        <v>0</v>
      </c>
      <c r="Q62" s="1022">
        <f t="shared" si="62"/>
        <v>0</v>
      </c>
      <c r="R62" s="1022">
        <f t="shared" si="62"/>
        <v>0</v>
      </c>
      <c r="S62" s="1022">
        <f t="shared" si="62"/>
        <v>0</v>
      </c>
      <c r="T62" s="46">
        <f t="shared" si="4"/>
        <v>0</v>
      </c>
      <c r="U62" s="46">
        <f t="shared" si="5"/>
        <v>0</v>
      </c>
      <c r="V62" s="419">
        <f t="shared" ref="V62" si="86">SUM(V63:V64)</f>
        <v>0</v>
      </c>
      <c r="W62" s="73">
        <f t="shared" si="6"/>
        <v>0</v>
      </c>
      <c r="X62" s="703"/>
      <c r="Y62" s="35"/>
    </row>
    <row r="63" spans="2:25" s="424" customFormat="1" ht="15" customHeight="1">
      <c r="B63" s="31"/>
      <c r="C63" s="72" t="s">
        <v>300</v>
      </c>
      <c r="D63" s="1012"/>
      <c r="E63" s="1007"/>
      <c r="F63" s="1015"/>
      <c r="G63" s="998"/>
      <c r="H63" s="1012"/>
      <c r="I63" s="1007"/>
      <c r="J63" s="1007"/>
      <c r="K63" s="1015"/>
      <c r="L63" s="995"/>
      <c r="M63" s="1009"/>
      <c r="N63" s="1002"/>
      <c r="O63" s="1012"/>
      <c r="P63" s="1015"/>
      <c r="Q63" s="995"/>
      <c r="R63" s="995"/>
      <c r="S63" s="995"/>
      <c r="T63" s="46">
        <f t="shared" si="4"/>
        <v>0</v>
      </c>
      <c r="U63" s="46">
        <f t="shared" si="5"/>
        <v>0</v>
      </c>
      <c r="V63" s="420"/>
      <c r="W63" s="73">
        <f t="shared" si="6"/>
        <v>0</v>
      </c>
      <c r="X63" s="702"/>
      <c r="Y63" s="35"/>
    </row>
    <row r="64" spans="2:25" s="424" customFormat="1" ht="15" customHeight="1">
      <c r="B64" s="31"/>
      <c r="C64" s="72" t="s">
        <v>476</v>
      </c>
      <c r="D64" s="1012"/>
      <c r="E64" s="1007"/>
      <c r="F64" s="1015"/>
      <c r="G64" s="998"/>
      <c r="H64" s="1012"/>
      <c r="I64" s="1007"/>
      <c r="J64" s="1007"/>
      <c r="K64" s="1015"/>
      <c r="L64" s="995"/>
      <c r="M64" s="1009"/>
      <c r="N64" s="1002"/>
      <c r="O64" s="1012"/>
      <c r="P64" s="1015"/>
      <c r="Q64" s="995"/>
      <c r="R64" s="995"/>
      <c r="S64" s="995"/>
      <c r="T64" s="46">
        <f t="shared" si="4"/>
        <v>0</v>
      </c>
      <c r="U64" s="46">
        <f t="shared" si="5"/>
        <v>0</v>
      </c>
      <c r="V64" s="420"/>
      <c r="W64" s="73">
        <f t="shared" si="6"/>
        <v>0</v>
      </c>
      <c r="X64" s="702"/>
      <c r="Y64" s="35"/>
    </row>
    <row r="65" spans="2:25" ht="15" customHeight="1">
      <c r="B65" s="71">
        <v>21</v>
      </c>
      <c r="C65" s="51" t="str">
        <f>VLOOKUP(B65,'Program Descriptions'!$B$5:$C$34,2,FALSE)</f>
        <v>Empty</v>
      </c>
      <c r="D65" s="1020">
        <f t="shared" ref="D65:S80" si="87">SUM(D66:D67)</f>
        <v>0</v>
      </c>
      <c r="E65" s="418">
        <f t="shared" si="87"/>
        <v>0</v>
      </c>
      <c r="F65" s="418">
        <f t="shared" si="87"/>
        <v>0</v>
      </c>
      <c r="G65" s="999">
        <f t="shared" si="87"/>
        <v>0</v>
      </c>
      <c r="H65" s="1013">
        <f t="shared" si="87"/>
        <v>0</v>
      </c>
      <c r="I65" s="1006">
        <f t="shared" si="87"/>
        <v>0</v>
      </c>
      <c r="J65" s="1006">
        <f t="shared" ref="J65" si="88">SUM(J66:J67)</f>
        <v>0</v>
      </c>
      <c r="K65" s="1016">
        <f t="shared" ref="K65" si="89">SUM(K66:K67)</f>
        <v>0</v>
      </c>
      <c r="L65" s="1018">
        <f t="shared" ref="L65" si="90">SUM(L66:L67)</f>
        <v>0</v>
      </c>
      <c r="M65" s="1008">
        <f t="shared" si="87"/>
        <v>0</v>
      </c>
      <c r="N65" s="1000">
        <f t="shared" si="87"/>
        <v>0</v>
      </c>
      <c r="O65" s="1020">
        <f t="shared" si="87"/>
        <v>0</v>
      </c>
      <c r="P65" s="1021">
        <f t="shared" si="87"/>
        <v>0</v>
      </c>
      <c r="Q65" s="1022">
        <f t="shared" si="87"/>
        <v>0</v>
      </c>
      <c r="R65" s="1022">
        <f t="shared" si="87"/>
        <v>0</v>
      </c>
      <c r="S65" s="1022">
        <f t="shared" si="87"/>
        <v>0</v>
      </c>
      <c r="T65" s="46">
        <f t="shared" si="4"/>
        <v>0</v>
      </c>
      <c r="U65" s="46">
        <f t="shared" si="5"/>
        <v>0</v>
      </c>
      <c r="V65" s="419">
        <f t="shared" ref="V65" si="91">SUM(V66:V67)</f>
        <v>0</v>
      </c>
      <c r="W65" s="73">
        <f t="shared" si="6"/>
        <v>0</v>
      </c>
      <c r="X65" s="703"/>
      <c r="Y65" s="35"/>
    </row>
    <row r="66" spans="2:25" ht="15" customHeight="1">
      <c r="B66" s="31"/>
      <c r="C66" s="72" t="s">
        <v>300</v>
      </c>
      <c r="D66" s="1012"/>
      <c r="E66" s="1007"/>
      <c r="F66" s="1015"/>
      <c r="G66" s="998"/>
      <c r="H66" s="1012"/>
      <c r="I66" s="1007"/>
      <c r="J66" s="1007"/>
      <c r="K66" s="1015"/>
      <c r="L66" s="995"/>
      <c r="M66" s="1009"/>
      <c r="N66" s="1002"/>
      <c r="O66" s="1012"/>
      <c r="P66" s="1015"/>
      <c r="Q66" s="995"/>
      <c r="R66" s="995"/>
      <c r="S66" s="995"/>
      <c r="T66" s="46">
        <f t="shared" si="4"/>
        <v>0</v>
      </c>
      <c r="U66" s="46">
        <f t="shared" si="5"/>
        <v>0</v>
      </c>
      <c r="V66" s="420"/>
      <c r="W66" s="73">
        <f t="shared" si="6"/>
        <v>0</v>
      </c>
      <c r="X66" s="702"/>
      <c r="Y66" s="35"/>
    </row>
    <row r="67" spans="2:25" ht="15" customHeight="1">
      <c r="B67" s="31"/>
      <c r="C67" s="72" t="s">
        <v>476</v>
      </c>
      <c r="D67" s="1012"/>
      <c r="E67" s="1007"/>
      <c r="F67" s="1015"/>
      <c r="G67" s="998"/>
      <c r="H67" s="1012"/>
      <c r="I67" s="1007"/>
      <c r="J67" s="1007"/>
      <c r="K67" s="1015"/>
      <c r="L67" s="995"/>
      <c r="M67" s="1009"/>
      <c r="N67" s="1002"/>
      <c r="O67" s="1012"/>
      <c r="P67" s="1015"/>
      <c r="Q67" s="995"/>
      <c r="R67" s="995"/>
      <c r="S67" s="995"/>
      <c r="T67" s="46">
        <f t="shared" si="4"/>
        <v>0</v>
      </c>
      <c r="U67" s="46">
        <f t="shared" si="5"/>
        <v>0</v>
      </c>
      <c r="V67" s="420"/>
      <c r="W67" s="73">
        <f t="shared" si="6"/>
        <v>0</v>
      </c>
      <c r="X67" s="702"/>
      <c r="Y67" s="35"/>
    </row>
    <row r="68" spans="2:25" ht="15" customHeight="1">
      <c r="B68" s="71">
        <v>22</v>
      </c>
      <c r="C68" s="51" t="str">
        <f>VLOOKUP(B68,'Program Descriptions'!$B$5:$C$34,2,FALSE)</f>
        <v>Empty</v>
      </c>
      <c r="D68" s="1020">
        <f t="shared" si="87"/>
        <v>0</v>
      </c>
      <c r="E68" s="418">
        <f t="shared" si="87"/>
        <v>0</v>
      </c>
      <c r="F68" s="418">
        <f t="shared" si="87"/>
        <v>0</v>
      </c>
      <c r="G68" s="999">
        <f t="shared" si="87"/>
        <v>0</v>
      </c>
      <c r="H68" s="1013">
        <f t="shared" si="87"/>
        <v>0</v>
      </c>
      <c r="I68" s="1006">
        <f t="shared" si="87"/>
        <v>0</v>
      </c>
      <c r="J68" s="1006">
        <f t="shared" ref="J68" si="92">SUM(J69:J70)</f>
        <v>0</v>
      </c>
      <c r="K68" s="1016">
        <f t="shared" ref="K68" si="93">SUM(K69:K70)</f>
        <v>0</v>
      </c>
      <c r="L68" s="1018">
        <f t="shared" ref="L68" si="94">SUM(L69:L70)</f>
        <v>0</v>
      </c>
      <c r="M68" s="1008">
        <f t="shared" si="87"/>
        <v>0</v>
      </c>
      <c r="N68" s="1000">
        <f t="shared" si="87"/>
        <v>0</v>
      </c>
      <c r="O68" s="1020">
        <f t="shared" si="87"/>
        <v>0</v>
      </c>
      <c r="P68" s="1021">
        <f t="shared" si="87"/>
        <v>0</v>
      </c>
      <c r="Q68" s="1022">
        <f t="shared" si="87"/>
        <v>0</v>
      </c>
      <c r="R68" s="1022">
        <f t="shared" si="87"/>
        <v>0</v>
      </c>
      <c r="S68" s="1022">
        <f t="shared" si="87"/>
        <v>0</v>
      </c>
      <c r="T68" s="46">
        <f t="shared" si="4"/>
        <v>0</v>
      </c>
      <c r="U68" s="46">
        <f t="shared" si="5"/>
        <v>0</v>
      </c>
      <c r="V68" s="419">
        <f t="shared" ref="V68" si="95">SUM(V69:V70)</f>
        <v>0</v>
      </c>
      <c r="W68" s="73">
        <f t="shared" si="6"/>
        <v>0</v>
      </c>
      <c r="X68" s="703"/>
      <c r="Y68" s="35"/>
    </row>
    <row r="69" spans="2:25" ht="15" customHeight="1">
      <c r="B69" s="31"/>
      <c r="C69" s="72" t="s">
        <v>300</v>
      </c>
      <c r="D69" s="1012"/>
      <c r="E69" s="1007"/>
      <c r="F69" s="1015"/>
      <c r="G69" s="998"/>
      <c r="H69" s="1012"/>
      <c r="I69" s="1007"/>
      <c r="J69" s="1007"/>
      <c r="K69" s="1015"/>
      <c r="L69" s="995"/>
      <c r="M69" s="1009"/>
      <c r="N69" s="1002"/>
      <c r="O69" s="1012"/>
      <c r="P69" s="1015"/>
      <c r="Q69" s="995"/>
      <c r="R69" s="995"/>
      <c r="S69" s="995"/>
      <c r="T69" s="46">
        <f t="shared" si="4"/>
        <v>0</v>
      </c>
      <c r="U69" s="46">
        <f t="shared" si="5"/>
        <v>0</v>
      </c>
      <c r="V69" s="420"/>
      <c r="W69" s="73">
        <f t="shared" si="6"/>
        <v>0</v>
      </c>
      <c r="X69" s="702"/>
      <c r="Y69" s="35"/>
    </row>
    <row r="70" spans="2:25" ht="15" customHeight="1">
      <c r="B70" s="31"/>
      <c r="C70" s="72" t="s">
        <v>476</v>
      </c>
      <c r="D70" s="1012"/>
      <c r="E70" s="1007"/>
      <c r="F70" s="1015"/>
      <c r="G70" s="998"/>
      <c r="H70" s="1012"/>
      <c r="I70" s="1007"/>
      <c r="J70" s="1007"/>
      <c r="K70" s="1015"/>
      <c r="L70" s="995"/>
      <c r="M70" s="1009"/>
      <c r="N70" s="1002"/>
      <c r="O70" s="1012"/>
      <c r="P70" s="1015"/>
      <c r="Q70" s="995"/>
      <c r="R70" s="995"/>
      <c r="S70" s="995"/>
      <c r="T70" s="46">
        <f t="shared" ref="T70:T94" si="96">SUM(G70,L70,M70,N70,Q70)</f>
        <v>0</v>
      </c>
      <c r="U70" s="46">
        <f t="shared" ref="U70:U94" si="97">T70+R70+S70</f>
        <v>0</v>
      </c>
      <c r="V70" s="420"/>
      <c r="W70" s="73">
        <f t="shared" ref="W70:W94" si="98">T70+V70</f>
        <v>0</v>
      </c>
      <c r="X70" s="702"/>
      <c r="Y70" s="35"/>
    </row>
    <row r="71" spans="2:25" ht="15" customHeight="1">
      <c r="B71" s="71">
        <v>23</v>
      </c>
      <c r="C71" s="51" t="str">
        <f>VLOOKUP(B71,'Program Descriptions'!$B$5:$C$34,2,FALSE)</f>
        <v>Empty</v>
      </c>
      <c r="D71" s="1020">
        <f t="shared" si="87"/>
        <v>0</v>
      </c>
      <c r="E71" s="418">
        <f t="shared" si="87"/>
        <v>0</v>
      </c>
      <c r="F71" s="418">
        <f t="shared" si="87"/>
        <v>0</v>
      </c>
      <c r="G71" s="999">
        <f t="shared" si="87"/>
        <v>0</v>
      </c>
      <c r="H71" s="1013">
        <f t="shared" si="87"/>
        <v>0</v>
      </c>
      <c r="I71" s="1006">
        <f t="shared" si="87"/>
        <v>0</v>
      </c>
      <c r="J71" s="1006">
        <f t="shared" ref="J71" si="99">SUM(J72:J73)</f>
        <v>0</v>
      </c>
      <c r="K71" s="1016">
        <f t="shared" ref="K71" si="100">SUM(K72:K73)</f>
        <v>0</v>
      </c>
      <c r="L71" s="1018">
        <f t="shared" ref="L71" si="101">SUM(L72:L73)</f>
        <v>0</v>
      </c>
      <c r="M71" s="1008">
        <f t="shared" si="87"/>
        <v>0</v>
      </c>
      <c r="N71" s="1000">
        <f t="shared" si="87"/>
        <v>0</v>
      </c>
      <c r="O71" s="1020">
        <f t="shared" si="87"/>
        <v>0</v>
      </c>
      <c r="P71" s="1021">
        <f t="shared" si="87"/>
        <v>0</v>
      </c>
      <c r="Q71" s="1022">
        <f t="shared" si="87"/>
        <v>0</v>
      </c>
      <c r="R71" s="1022">
        <f t="shared" si="87"/>
        <v>0</v>
      </c>
      <c r="S71" s="1022">
        <f t="shared" si="87"/>
        <v>0</v>
      </c>
      <c r="T71" s="46">
        <f t="shared" si="96"/>
        <v>0</v>
      </c>
      <c r="U71" s="46">
        <f t="shared" si="97"/>
        <v>0</v>
      </c>
      <c r="V71" s="419">
        <f t="shared" ref="V71" si="102">SUM(V72:V73)</f>
        <v>0</v>
      </c>
      <c r="W71" s="73">
        <f t="shared" si="98"/>
        <v>0</v>
      </c>
      <c r="X71" s="703"/>
      <c r="Y71" s="35"/>
    </row>
    <row r="72" spans="2:25" ht="15" customHeight="1">
      <c r="B72" s="31"/>
      <c r="C72" s="72" t="s">
        <v>300</v>
      </c>
      <c r="D72" s="1012"/>
      <c r="E72" s="1007"/>
      <c r="F72" s="1015"/>
      <c r="G72" s="998"/>
      <c r="H72" s="1012"/>
      <c r="I72" s="1007"/>
      <c r="J72" s="1007"/>
      <c r="K72" s="1015"/>
      <c r="L72" s="995"/>
      <c r="M72" s="1009"/>
      <c r="N72" s="1002"/>
      <c r="O72" s="1012"/>
      <c r="P72" s="1015"/>
      <c r="Q72" s="995"/>
      <c r="R72" s="995"/>
      <c r="S72" s="995"/>
      <c r="T72" s="46">
        <f t="shared" si="96"/>
        <v>0</v>
      </c>
      <c r="U72" s="46">
        <f t="shared" si="97"/>
        <v>0</v>
      </c>
      <c r="V72" s="420"/>
      <c r="W72" s="73">
        <f t="shared" si="98"/>
        <v>0</v>
      </c>
      <c r="X72" s="702"/>
      <c r="Y72" s="35"/>
    </row>
    <row r="73" spans="2:25" ht="15" customHeight="1">
      <c r="B73" s="31"/>
      <c r="C73" s="72" t="s">
        <v>476</v>
      </c>
      <c r="D73" s="1012"/>
      <c r="E73" s="1007"/>
      <c r="F73" s="1015"/>
      <c r="G73" s="998"/>
      <c r="H73" s="1012"/>
      <c r="I73" s="1007"/>
      <c r="J73" s="1007"/>
      <c r="K73" s="1015"/>
      <c r="L73" s="995"/>
      <c r="M73" s="1009"/>
      <c r="N73" s="1002"/>
      <c r="O73" s="1012"/>
      <c r="P73" s="1015"/>
      <c r="Q73" s="995"/>
      <c r="R73" s="995"/>
      <c r="S73" s="995"/>
      <c r="T73" s="46">
        <f t="shared" si="96"/>
        <v>0</v>
      </c>
      <c r="U73" s="46">
        <f t="shared" si="97"/>
        <v>0</v>
      </c>
      <c r="V73" s="420"/>
      <c r="W73" s="73">
        <f t="shared" si="98"/>
        <v>0</v>
      </c>
      <c r="X73" s="702"/>
      <c r="Y73" s="35"/>
    </row>
    <row r="74" spans="2:25" ht="15" customHeight="1">
      <c r="B74" s="71">
        <v>24</v>
      </c>
      <c r="C74" s="51" t="str">
        <f>VLOOKUP(B74,'Program Descriptions'!$B$5:$C$34,2,FALSE)</f>
        <v>Empty</v>
      </c>
      <c r="D74" s="1020">
        <f t="shared" si="87"/>
        <v>0</v>
      </c>
      <c r="E74" s="418">
        <f t="shared" si="87"/>
        <v>0</v>
      </c>
      <c r="F74" s="418">
        <f t="shared" si="87"/>
        <v>0</v>
      </c>
      <c r="G74" s="999">
        <f t="shared" si="87"/>
        <v>0</v>
      </c>
      <c r="H74" s="1013">
        <f t="shared" si="87"/>
        <v>0</v>
      </c>
      <c r="I74" s="1006">
        <f t="shared" si="87"/>
        <v>0</v>
      </c>
      <c r="J74" s="1006">
        <f t="shared" ref="J74" si="103">SUM(J75:J76)</f>
        <v>0</v>
      </c>
      <c r="K74" s="1016">
        <f t="shared" ref="K74" si="104">SUM(K75:K76)</f>
        <v>0</v>
      </c>
      <c r="L74" s="1018">
        <f t="shared" ref="L74" si="105">SUM(L75:L76)</f>
        <v>0</v>
      </c>
      <c r="M74" s="1008">
        <f t="shared" si="87"/>
        <v>0</v>
      </c>
      <c r="N74" s="1000">
        <f t="shared" si="87"/>
        <v>0</v>
      </c>
      <c r="O74" s="1020">
        <f t="shared" si="87"/>
        <v>0</v>
      </c>
      <c r="P74" s="1021">
        <f t="shared" si="87"/>
        <v>0</v>
      </c>
      <c r="Q74" s="1022">
        <f t="shared" si="87"/>
        <v>0</v>
      </c>
      <c r="R74" s="1022">
        <f t="shared" si="87"/>
        <v>0</v>
      </c>
      <c r="S74" s="1022">
        <f t="shared" si="87"/>
        <v>0</v>
      </c>
      <c r="T74" s="46">
        <f t="shared" si="96"/>
        <v>0</v>
      </c>
      <c r="U74" s="46">
        <f t="shared" si="97"/>
        <v>0</v>
      </c>
      <c r="V74" s="419">
        <f t="shared" ref="V74" si="106">SUM(V75:V76)</f>
        <v>0</v>
      </c>
      <c r="W74" s="73">
        <f t="shared" si="98"/>
        <v>0</v>
      </c>
      <c r="X74" s="703"/>
      <c r="Y74" s="35"/>
    </row>
    <row r="75" spans="2:25" ht="15" customHeight="1">
      <c r="B75" s="31"/>
      <c r="C75" s="72" t="s">
        <v>300</v>
      </c>
      <c r="D75" s="1012"/>
      <c r="E75" s="1007"/>
      <c r="F75" s="1015"/>
      <c r="G75" s="998"/>
      <c r="H75" s="1012"/>
      <c r="I75" s="1007"/>
      <c r="J75" s="1007"/>
      <c r="K75" s="1015"/>
      <c r="L75" s="995"/>
      <c r="M75" s="1009"/>
      <c r="N75" s="1002"/>
      <c r="O75" s="1012"/>
      <c r="P75" s="1015"/>
      <c r="Q75" s="995"/>
      <c r="R75" s="995"/>
      <c r="S75" s="995"/>
      <c r="T75" s="46">
        <f t="shared" si="96"/>
        <v>0</v>
      </c>
      <c r="U75" s="46">
        <f t="shared" si="97"/>
        <v>0</v>
      </c>
      <c r="V75" s="420"/>
      <c r="W75" s="73">
        <f t="shared" si="98"/>
        <v>0</v>
      </c>
      <c r="X75" s="702"/>
      <c r="Y75" s="35"/>
    </row>
    <row r="76" spans="2:25" ht="15" customHeight="1">
      <c r="B76" s="31"/>
      <c r="C76" s="72" t="s">
        <v>476</v>
      </c>
      <c r="D76" s="1012"/>
      <c r="E76" s="1007"/>
      <c r="F76" s="1015"/>
      <c r="G76" s="998"/>
      <c r="H76" s="1012"/>
      <c r="I76" s="1007"/>
      <c r="J76" s="1007"/>
      <c r="K76" s="1015"/>
      <c r="L76" s="995"/>
      <c r="M76" s="1009"/>
      <c r="N76" s="1002"/>
      <c r="O76" s="1012"/>
      <c r="P76" s="1015"/>
      <c r="Q76" s="995"/>
      <c r="R76" s="995"/>
      <c r="S76" s="995"/>
      <c r="T76" s="46">
        <f t="shared" si="96"/>
        <v>0</v>
      </c>
      <c r="U76" s="46">
        <f t="shared" si="97"/>
        <v>0</v>
      </c>
      <c r="V76" s="420"/>
      <c r="W76" s="73">
        <f t="shared" si="98"/>
        <v>0</v>
      </c>
      <c r="X76" s="702"/>
      <c r="Y76" s="35"/>
    </row>
    <row r="77" spans="2:25" ht="15" customHeight="1">
      <c r="B77" s="71">
        <v>25</v>
      </c>
      <c r="C77" s="51" t="str">
        <f>VLOOKUP(B77,'Program Descriptions'!$B$5:$C$34,2,FALSE)</f>
        <v>Empty</v>
      </c>
      <c r="D77" s="1020">
        <f t="shared" si="87"/>
        <v>0</v>
      </c>
      <c r="E77" s="418">
        <f t="shared" si="87"/>
        <v>0</v>
      </c>
      <c r="F77" s="418">
        <f t="shared" si="87"/>
        <v>0</v>
      </c>
      <c r="G77" s="999">
        <f t="shared" si="87"/>
        <v>0</v>
      </c>
      <c r="H77" s="1013">
        <f t="shared" si="87"/>
        <v>0</v>
      </c>
      <c r="I77" s="1006">
        <f t="shared" si="87"/>
        <v>0</v>
      </c>
      <c r="J77" s="1006">
        <f t="shared" ref="J77" si="107">SUM(J78:J79)</f>
        <v>0</v>
      </c>
      <c r="K77" s="1016">
        <f t="shared" ref="K77" si="108">SUM(K78:K79)</f>
        <v>0</v>
      </c>
      <c r="L77" s="1018">
        <f t="shared" ref="L77" si="109">SUM(L78:L79)</f>
        <v>0</v>
      </c>
      <c r="M77" s="1008">
        <f t="shared" si="87"/>
        <v>0</v>
      </c>
      <c r="N77" s="1000">
        <f t="shared" si="87"/>
        <v>0</v>
      </c>
      <c r="O77" s="1020">
        <f t="shared" si="87"/>
        <v>0</v>
      </c>
      <c r="P77" s="1021">
        <f t="shared" si="87"/>
        <v>0</v>
      </c>
      <c r="Q77" s="1022">
        <f t="shared" si="87"/>
        <v>0</v>
      </c>
      <c r="R77" s="1022">
        <f t="shared" si="87"/>
        <v>0</v>
      </c>
      <c r="S77" s="1022">
        <f t="shared" si="87"/>
        <v>0</v>
      </c>
      <c r="T77" s="46">
        <f t="shared" si="96"/>
        <v>0</v>
      </c>
      <c r="U77" s="46">
        <f t="shared" si="97"/>
        <v>0</v>
      </c>
      <c r="V77" s="419">
        <f t="shared" ref="V77" si="110">SUM(V78:V79)</f>
        <v>0</v>
      </c>
      <c r="W77" s="73">
        <f t="shared" si="98"/>
        <v>0</v>
      </c>
      <c r="X77" s="703"/>
      <c r="Y77" s="35"/>
    </row>
    <row r="78" spans="2:25" ht="15" customHeight="1">
      <c r="B78" s="31"/>
      <c r="C78" s="72" t="s">
        <v>300</v>
      </c>
      <c r="D78" s="1012"/>
      <c r="E78" s="1007"/>
      <c r="F78" s="1015"/>
      <c r="G78" s="998"/>
      <c r="H78" s="1012"/>
      <c r="I78" s="1007"/>
      <c r="J78" s="1007"/>
      <c r="K78" s="1015"/>
      <c r="L78" s="995"/>
      <c r="M78" s="1009"/>
      <c r="N78" s="1002"/>
      <c r="O78" s="1012"/>
      <c r="P78" s="1015"/>
      <c r="Q78" s="995"/>
      <c r="R78" s="995"/>
      <c r="S78" s="995"/>
      <c r="T78" s="46">
        <f t="shared" si="96"/>
        <v>0</v>
      </c>
      <c r="U78" s="46">
        <f t="shared" si="97"/>
        <v>0</v>
      </c>
      <c r="V78" s="420"/>
      <c r="W78" s="73">
        <f t="shared" si="98"/>
        <v>0</v>
      </c>
      <c r="X78" s="702"/>
      <c r="Y78" s="35"/>
    </row>
    <row r="79" spans="2:25" ht="15" customHeight="1">
      <c r="B79" s="31"/>
      <c r="C79" s="72" t="s">
        <v>476</v>
      </c>
      <c r="D79" s="1012"/>
      <c r="E79" s="1007"/>
      <c r="F79" s="1015"/>
      <c r="G79" s="998"/>
      <c r="H79" s="1012"/>
      <c r="I79" s="1007"/>
      <c r="J79" s="1007"/>
      <c r="K79" s="1015"/>
      <c r="L79" s="995"/>
      <c r="M79" s="1009"/>
      <c r="N79" s="1002"/>
      <c r="O79" s="1012"/>
      <c r="P79" s="1015"/>
      <c r="Q79" s="995"/>
      <c r="R79" s="995"/>
      <c r="S79" s="995"/>
      <c r="T79" s="46">
        <f t="shared" si="96"/>
        <v>0</v>
      </c>
      <c r="U79" s="46">
        <f t="shared" si="97"/>
        <v>0</v>
      </c>
      <c r="V79" s="420"/>
      <c r="W79" s="73">
        <f t="shared" si="98"/>
        <v>0</v>
      </c>
      <c r="X79" s="702"/>
      <c r="Y79" s="35"/>
    </row>
    <row r="80" spans="2:25" ht="15" customHeight="1">
      <c r="B80" s="71">
        <v>26</v>
      </c>
      <c r="C80" s="51" t="str">
        <f>VLOOKUP(B80,'Program Descriptions'!$B$5:$C$34,2,FALSE)</f>
        <v>Empty</v>
      </c>
      <c r="D80" s="1020">
        <f t="shared" si="87"/>
        <v>0</v>
      </c>
      <c r="E80" s="418">
        <f t="shared" si="87"/>
        <v>0</v>
      </c>
      <c r="F80" s="418">
        <f t="shared" si="87"/>
        <v>0</v>
      </c>
      <c r="G80" s="999">
        <f t="shared" si="87"/>
        <v>0</v>
      </c>
      <c r="H80" s="1013">
        <f t="shared" si="87"/>
        <v>0</v>
      </c>
      <c r="I80" s="1006">
        <f t="shared" si="87"/>
        <v>0</v>
      </c>
      <c r="J80" s="1006">
        <f t="shared" ref="J80" si="111">SUM(J81:J82)</f>
        <v>0</v>
      </c>
      <c r="K80" s="1016">
        <f t="shared" ref="K80" si="112">SUM(K81:K82)</f>
        <v>0</v>
      </c>
      <c r="L80" s="1018">
        <f t="shared" ref="L80" si="113">SUM(L81:L82)</f>
        <v>0</v>
      </c>
      <c r="M80" s="1008">
        <f t="shared" si="87"/>
        <v>0</v>
      </c>
      <c r="N80" s="1000">
        <f t="shared" si="87"/>
        <v>0</v>
      </c>
      <c r="O80" s="1020">
        <f t="shared" si="87"/>
        <v>0</v>
      </c>
      <c r="P80" s="1021">
        <f t="shared" si="87"/>
        <v>0</v>
      </c>
      <c r="Q80" s="1022">
        <f t="shared" si="87"/>
        <v>0</v>
      </c>
      <c r="R80" s="1022">
        <f t="shared" si="87"/>
        <v>0</v>
      </c>
      <c r="S80" s="1022">
        <f t="shared" si="87"/>
        <v>0</v>
      </c>
      <c r="T80" s="46">
        <f t="shared" si="96"/>
        <v>0</v>
      </c>
      <c r="U80" s="46">
        <f t="shared" si="97"/>
        <v>0</v>
      </c>
      <c r="V80" s="419">
        <f t="shared" ref="V80" si="114">SUM(V81:V82)</f>
        <v>0</v>
      </c>
      <c r="W80" s="73">
        <f t="shared" si="98"/>
        <v>0</v>
      </c>
      <c r="X80" s="703"/>
      <c r="Y80" s="35"/>
    </row>
    <row r="81" spans="2:25" ht="15" customHeight="1">
      <c r="B81" s="31"/>
      <c r="C81" s="72" t="s">
        <v>300</v>
      </c>
      <c r="D81" s="1012"/>
      <c r="E81" s="1007"/>
      <c r="F81" s="1015"/>
      <c r="G81" s="998"/>
      <c r="H81" s="1012"/>
      <c r="I81" s="1007"/>
      <c r="J81" s="1007"/>
      <c r="K81" s="1015"/>
      <c r="L81" s="995"/>
      <c r="M81" s="1009"/>
      <c r="N81" s="1002"/>
      <c r="O81" s="1012"/>
      <c r="P81" s="1015"/>
      <c r="Q81" s="995"/>
      <c r="R81" s="995"/>
      <c r="S81" s="995"/>
      <c r="T81" s="46">
        <f t="shared" si="96"/>
        <v>0</v>
      </c>
      <c r="U81" s="46">
        <f t="shared" si="97"/>
        <v>0</v>
      </c>
      <c r="V81" s="420"/>
      <c r="W81" s="73">
        <f t="shared" si="98"/>
        <v>0</v>
      </c>
      <c r="X81" s="702"/>
      <c r="Y81" s="35"/>
    </row>
    <row r="82" spans="2:25" ht="15" customHeight="1">
      <c r="B82" s="31"/>
      <c r="C82" s="72" t="s">
        <v>476</v>
      </c>
      <c r="D82" s="1012"/>
      <c r="E82" s="1007"/>
      <c r="F82" s="1015"/>
      <c r="G82" s="998"/>
      <c r="H82" s="1012"/>
      <c r="I82" s="1007"/>
      <c r="J82" s="1007"/>
      <c r="K82" s="1015"/>
      <c r="L82" s="995"/>
      <c r="M82" s="1009"/>
      <c r="N82" s="1002"/>
      <c r="O82" s="1012"/>
      <c r="P82" s="1015"/>
      <c r="Q82" s="995"/>
      <c r="R82" s="995"/>
      <c r="S82" s="995"/>
      <c r="T82" s="46">
        <f t="shared" si="96"/>
        <v>0</v>
      </c>
      <c r="U82" s="46">
        <f t="shared" si="97"/>
        <v>0</v>
      </c>
      <c r="V82" s="420"/>
      <c r="W82" s="73">
        <f t="shared" si="98"/>
        <v>0</v>
      </c>
      <c r="X82" s="702"/>
      <c r="Y82" s="35"/>
    </row>
    <row r="83" spans="2:25" ht="15" customHeight="1">
      <c r="B83" s="71">
        <v>27</v>
      </c>
      <c r="C83" s="51" t="str">
        <f>VLOOKUP(B83,'Program Descriptions'!$B$5:$C$34,2,FALSE)</f>
        <v>Empty</v>
      </c>
      <c r="D83" s="1020">
        <f t="shared" ref="D83:S92" si="115">SUM(D84:D85)</f>
        <v>0</v>
      </c>
      <c r="E83" s="418">
        <f t="shared" si="115"/>
        <v>0</v>
      </c>
      <c r="F83" s="418">
        <f t="shared" si="115"/>
        <v>0</v>
      </c>
      <c r="G83" s="999">
        <f t="shared" si="115"/>
        <v>0</v>
      </c>
      <c r="H83" s="1013">
        <f t="shared" si="115"/>
        <v>0</v>
      </c>
      <c r="I83" s="1006">
        <f t="shared" si="115"/>
        <v>0</v>
      </c>
      <c r="J83" s="1006">
        <f t="shared" ref="J83" si="116">SUM(J84:J85)</f>
        <v>0</v>
      </c>
      <c r="K83" s="1016">
        <f t="shared" ref="K83" si="117">SUM(K84:K85)</f>
        <v>0</v>
      </c>
      <c r="L83" s="1018">
        <f t="shared" ref="L83" si="118">SUM(L84:L85)</f>
        <v>0</v>
      </c>
      <c r="M83" s="1008">
        <f t="shared" si="115"/>
        <v>0</v>
      </c>
      <c r="N83" s="1000">
        <f t="shared" si="115"/>
        <v>0</v>
      </c>
      <c r="O83" s="1020">
        <f t="shared" si="115"/>
        <v>0</v>
      </c>
      <c r="P83" s="1021">
        <f t="shared" si="115"/>
        <v>0</v>
      </c>
      <c r="Q83" s="1022">
        <f t="shared" si="115"/>
        <v>0</v>
      </c>
      <c r="R83" s="1022">
        <f t="shared" si="115"/>
        <v>0</v>
      </c>
      <c r="S83" s="1022">
        <f t="shared" si="115"/>
        <v>0</v>
      </c>
      <c r="T83" s="46">
        <f t="shared" si="96"/>
        <v>0</v>
      </c>
      <c r="U83" s="46">
        <f t="shared" si="97"/>
        <v>0</v>
      </c>
      <c r="V83" s="419">
        <f t="shared" ref="V83" si="119">SUM(V84:V85)</f>
        <v>0</v>
      </c>
      <c r="W83" s="73">
        <f t="shared" si="98"/>
        <v>0</v>
      </c>
      <c r="X83" s="703"/>
      <c r="Y83" s="35"/>
    </row>
    <row r="84" spans="2:25" ht="15" customHeight="1">
      <c r="B84" s="31"/>
      <c r="C84" s="72" t="s">
        <v>300</v>
      </c>
      <c r="D84" s="1012"/>
      <c r="E84" s="1007"/>
      <c r="F84" s="1015"/>
      <c r="G84" s="998"/>
      <c r="H84" s="1012"/>
      <c r="I84" s="1007"/>
      <c r="J84" s="1007"/>
      <c r="K84" s="1015"/>
      <c r="L84" s="995"/>
      <c r="M84" s="1009"/>
      <c r="N84" s="1002"/>
      <c r="O84" s="1012"/>
      <c r="P84" s="1015"/>
      <c r="Q84" s="995"/>
      <c r="R84" s="995"/>
      <c r="S84" s="995"/>
      <c r="T84" s="46">
        <f t="shared" si="96"/>
        <v>0</v>
      </c>
      <c r="U84" s="46">
        <f t="shared" si="97"/>
        <v>0</v>
      </c>
      <c r="V84" s="420"/>
      <c r="W84" s="73">
        <f t="shared" si="98"/>
        <v>0</v>
      </c>
      <c r="X84" s="702"/>
      <c r="Y84" s="35"/>
    </row>
    <row r="85" spans="2:25" ht="15" customHeight="1">
      <c r="B85" s="31"/>
      <c r="C85" s="72" t="s">
        <v>476</v>
      </c>
      <c r="D85" s="1012"/>
      <c r="E85" s="1007"/>
      <c r="F85" s="1015"/>
      <c r="G85" s="998"/>
      <c r="H85" s="1012"/>
      <c r="I85" s="1007"/>
      <c r="J85" s="1007"/>
      <c r="K85" s="1015"/>
      <c r="L85" s="995"/>
      <c r="M85" s="1009"/>
      <c r="N85" s="1002"/>
      <c r="O85" s="1012"/>
      <c r="P85" s="1015"/>
      <c r="Q85" s="995"/>
      <c r="R85" s="995"/>
      <c r="S85" s="995"/>
      <c r="T85" s="46">
        <f t="shared" si="96"/>
        <v>0</v>
      </c>
      <c r="U85" s="46">
        <f t="shared" si="97"/>
        <v>0</v>
      </c>
      <c r="V85" s="420"/>
      <c r="W85" s="73">
        <f t="shared" si="98"/>
        <v>0</v>
      </c>
      <c r="X85" s="702"/>
      <c r="Y85" s="35"/>
    </row>
    <row r="86" spans="2:25" ht="15" customHeight="1">
      <c r="B86" s="71">
        <v>28</v>
      </c>
      <c r="C86" s="51" t="str">
        <f>VLOOKUP(B86,'Program Descriptions'!$B$5:$C$34,2,FALSE)</f>
        <v>Empty</v>
      </c>
      <c r="D86" s="1020">
        <f t="shared" si="115"/>
        <v>0</v>
      </c>
      <c r="E86" s="418">
        <f t="shared" si="115"/>
        <v>0</v>
      </c>
      <c r="F86" s="418">
        <f t="shared" si="115"/>
        <v>0</v>
      </c>
      <c r="G86" s="999">
        <f t="shared" si="115"/>
        <v>0</v>
      </c>
      <c r="H86" s="1013">
        <f t="shared" si="115"/>
        <v>0</v>
      </c>
      <c r="I86" s="1006">
        <f t="shared" si="115"/>
        <v>0</v>
      </c>
      <c r="J86" s="1006">
        <f t="shared" ref="J86" si="120">SUM(J87:J88)</f>
        <v>0</v>
      </c>
      <c r="K86" s="1016">
        <f t="shared" ref="K86" si="121">SUM(K87:K88)</f>
        <v>0</v>
      </c>
      <c r="L86" s="1018">
        <f t="shared" ref="L86" si="122">SUM(L87:L88)</f>
        <v>0</v>
      </c>
      <c r="M86" s="1008">
        <f t="shared" si="115"/>
        <v>0</v>
      </c>
      <c r="N86" s="1000">
        <f t="shared" si="115"/>
        <v>0</v>
      </c>
      <c r="O86" s="1020">
        <f t="shared" si="115"/>
        <v>0</v>
      </c>
      <c r="P86" s="1021">
        <f t="shared" si="115"/>
        <v>0</v>
      </c>
      <c r="Q86" s="1022">
        <f t="shared" si="115"/>
        <v>0</v>
      </c>
      <c r="R86" s="1022">
        <f t="shared" si="115"/>
        <v>0</v>
      </c>
      <c r="S86" s="1022">
        <f t="shared" si="115"/>
        <v>0</v>
      </c>
      <c r="T86" s="46">
        <f t="shared" si="96"/>
        <v>0</v>
      </c>
      <c r="U86" s="46">
        <f t="shared" si="97"/>
        <v>0</v>
      </c>
      <c r="V86" s="419">
        <f t="shared" ref="V86" si="123">SUM(V87:V88)</f>
        <v>0</v>
      </c>
      <c r="W86" s="73">
        <f t="shared" si="98"/>
        <v>0</v>
      </c>
      <c r="X86" s="703"/>
      <c r="Y86" s="35"/>
    </row>
    <row r="87" spans="2:25" ht="15" customHeight="1">
      <c r="B87" s="31"/>
      <c r="C87" s="72" t="s">
        <v>300</v>
      </c>
      <c r="D87" s="1012"/>
      <c r="E87" s="1007"/>
      <c r="F87" s="1015"/>
      <c r="G87" s="998"/>
      <c r="H87" s="1012"/>
      <c r="I87" s="1007"/>
      <c r="J87" s="1007"/>
      <c r="K87" s="1015"/>
      <c r="L87" s="995"/>
      <c r="M87" s="1009"/>
      <c r="N87" s="1002"/>
      <c r="O87" s="1012"/>
      <c r="P87" s="1015"/>
      <c r="Q87" s="995"/>
      <c r="R87" s="995"/>
      <c r="S87" s="995"/>
      <c r="T87" s="46">
        <f t="shared" si="96"/>
        <v>0</v>
      </c>
      <c r="U87" s="46">
        <f t="shared" si="97"/>
        <v>0</v>
      </c>
      <c r="V87" s="420"/>
      <c r="W87" s="73">
        <f t="shared" si="98"/>
        <v>0</v>
      </c>
      <c r="X87" s="702"/>
      <c r="Y87" s="35"/>
    </row>
    <row r="88" spans="2:25" ht="15" customHeight="1">
      <c r="B88" s="31"/>
      <c r="C88" s="72" t="s">
        <v>476</v>
      </c>
      <c r="D88" s="1012"/>
      <c r="E88" s="1007"/>
      <c r="F88" s="1015"/>
      <c r="G88" s="998"/>
      <c r="H88" s="1012"/>
      <c r="I88" s="1007"/>
      <c r="J88" s="1007"/>
      <c r="K88" s="1015"/>
      <c r="L88" s="995"/>
      <c r="M88" s="1009"/>
      <c r="N88" s="1002"/>
      <c r="O88" s="1012"/>
      <c r="P88" s="1015"/>
      <c r="Q88" s="995"/>
      <c r="R88" s="995"/>
      <c r="S88" s="995"/>
      <c r="T88" s="46">
        <f t="shared" si="96"/>
        <v>0</v>
      </c>
      <c r="U88" s="46">
        <f t="shared" si="97"/>
        <v>0</v>
      </c>
      <c r="V88" s="420"/>
      <c r="W88" s="73">
        <f t="shared" si="98"/>
        <v>0</v>
      </c>
      <c r="X88" s="702"/>
      <c r="Y88" s="35"/>
    </row>
    <row r="89" spans="2:25" ht="15" customHeight="1">
      <c r="B89" s="71">
        <v>29</v>
      </c>
      <c r="C89" s="51" t="str">
        <f>VLOOKUP(B89,'Program Descriptions'!$B$5:$C$34,2,FALSE)</f>
        <v>Empty</v>
      </c>
      <c r="D89" s="1020">
        <f t="shared" si="115"/>
        <v>0</v>
      </c>
      <c r="E89" s="418">
        <f t="shared" si="115"/>
        <v>0</v>
      </c>
      <c r="F89" s="418">
        <f t="shared" si="115"/>
        <v>0</v>
      </c>
      <c r="G89" s="999">
        <f t="shared" si="115"/>
        <v>0</v>
      </c>
      <c r="H89" s="1013">
        <f t="shared" si="115"/>
        <v>0</v>
      </c>
      <c r="I89" s="1006">
        <f t="shared" si="115"/>
        <v>0</v>
      </c>
      <c r="J89" s="1006">
        <f t="shared" ref="J89" si="124">SUM(J90:J91)</f>
        <v>0</v>
      </c>
      <c r="K89" s="1016">
        <f t="shared" ref="K89" si="125">SUM(K90:K91)</f>
        <v>0</v>
      </c>
      <c r="L89" s="1018">
        <f t="shared" ref="L89" si="126">SUM(L90:L91)</f>
        <v>0</v>
      </c>
      <c r="M89" s="1008">
        <f t="shared" si="115"/>
        <v>0</v>
      </c>
      <c r="N89" s="1000">
        <f t="shared" si="115"/>
        <v>0</v>
      </c>
      <c r="O89" s="1020">
        <f t="shared" si="115"/>
        <v>0</v>
      </c>
      <c r="P89" s="1021">
        <f t="shared" si="115"/>
        <v>0</v>
      </c>
      <c r="Q89" s="1022">
        <f t="shared" si="115"/>
        <v>0</v>
      </c>
      <c r="R89" s="1022">
        <f t="shared" si="115"/>
        <v>0</v>
      </c>
      <c r="S89" s="1022">
        <f t="shared" si="115"/>
        <v>0</v>
      </c>
      <c r="T89" s="46">
        <f t="shared" si="96"/>
        <v>0</v>
      </c>
      <c r="U89" s="46">
        <f t="shared" si="97"/>
        <v>0</v>
      </c>
      <c r="V89" s="419">
        <f t="shared" ref="V89" si="127">SUM(V90:V91)</f>
        <v>0</v>
      </c>
      <c r="W89" s="73">
        <f t="shared" si="98"/>
        <v>0</v>
      </c>
      <c r="X89" s="703"/>
      <c r="Y89" s="35"/>
    </row>
    <row r="90" spans="2:25" ht="15" customHeight="1">
      <c r="B90" s="31"/>
      <c r="C90" s="72" t="s">
        <v>300</v>
      </c>
      <c r="D90" s="1012"/>
      <c r="E90" s="1007"/>
      <c r="F90" s="1015"/>
      <c r="G90" s="998"/>
      <c r="H90" s="1012"/>
      <c r="I90" s="1007"/>
      <c r="J90" s="1007"/>
      <c r="K90" s="1015"/>
      <c r="L90" s="995"/>
      <c r="M90" s="1009"/>
      <c r="N90" s="1002"/>
      <c r="O90" s="1012"/>
      <c r="P90" s="1015"/>
      <c r="Q90" s="995"/>
      <c r="R90" s="995"/>
      <c r="S90" s="995"/>
      <c r="T90" s="46">
        <f t="shared" si="96"/>
        <v>0</v>
      </c>
      <c r="U90" s="46">
        <f t="shared" si="97"/>
        <v>0</v>
      </c>
      <c r="V90" s="420"/>
      <c r="W90" s="73">
        <f t="shared" si="98"/>
        <v>0</v>
      </c>
      <c r="X90" s="702"/>
      <c r="Y90" s="35"/>
    </row>
    <row r="91" spans="2:25" ht="15" customHeight="1">
      <c r="B91" s="31"/>
      <c r="C91" s="72" t="s">
        <v>476</v>
      </c>
      <c r="D91" s="1012"/>
      <c r="E91" s="1007"/>
      <c r="F91" s="1015"/>
      <c r="G91" s="998"/>
      <c r="H91" s="1012"/>
      <c r="I91" s="1007"/>
      <c r="J91" s="1007"/>
      <c r="K91" s="1015"/>
      <c r="L91" s="995"/>
      <c r="M91" s="1009"/>
      <c r="N91" s="1002"/>
      <c r="O91" s="1012"/>
      <c r="P91" s="1015"/>
      <c r="Q91" s="995"/>
      <c r="R91" s="995"/>
      <c r="S91" s="995"/>
      <c r="T91" s="46">
        <f t="shared" si="96"/>
        <v>0</v>
      </c>
      <c r="U91" s="46">
        <f t="shared" si="97"/>
        <v>0</v>
      </c>
      <c r="V91" s="420"/>
      <c r="W91" s="73">
        <f t="shared" si="98"/>
        <v>0</v>
      </c>
      <c r="X91" s="702"/>
      <c r="Y91" s="35"/>
    </row>
    <row r="92" spans="2:25" ht="15" customHeight="1">
      <c r="B92" s="71">
        <v>30</v>
      </c>
      <c r="C92" s="51" t="str">
        <f>VLOOKUP(B92,'Program Descriptions'!$B$5:$C$34,2,FALSE)</f>
        <v>Empty</v>
      </c>
      <c r="D92" s="1020">
        <f t="shared" si="115"/>
        <v>0</v>
      </c>
      <c r="E92" s="418">
        <f t="shared" si="115"/>
        <v>0</v>
      </c>
      <c r="F92" s="418">
        <f t="shared" si="115"/>
        <v>0</v>
      </c>
      <c r="G92" s="999">
        <f t="shared" si="115"/>
        <v>0</v>
      </c>
      <c r="H92" s="1013">
        <f t="shared" si="115"/>
        <v>0</v>
      </c>
      <c r="I92" s="1006">
        <f t="shared" si="115"/>
        <v>0</v>
      </c>
      <c r="J92" s="1006">
        <f t="shared" ref="J92" si="128">SUM(J93:J94)</f>
        <v>0</v>
      </c>
      <c r="K92" s="1016">
        <f t="shared" ref="K92" si="129">SUM(K93:K94)</f>
        <v>0</v>
      </c>
      <c r="L92" s="1018">
        <f t="shared" ref="L92" si="130">SUM(L93:L94)</f>
        <v>0</v>
      </c>
      <c r="M92" s="1008">
        <f t="shared" si="115"/>
        <v>0</v>
      </c>
      <c r="N92" s="1000">
        <f t="shared" si="115"/>
        <v>0</v>
      </c>
      <c r="O92" s="1020">
        <f t="shared" si="115"/>
        <v>0</v>
      </c>
      <c r="P92" s="1021">
        <f t="shared" si="115"/>
        <v>0</v>
      </c>
      <c r="Q92" s="1022">
        <f t="shared" si="115"/>
        <v>0</v>
      </c>
      <c r="R92" s="1022">
        <f t="shared" si="115"/>
        <v>0</v>
      </c>
      <c r="S92" s="1022">
        <f t="shared" si="115"/>
        <v>0</v>
      </c>
      <c r="T92" s="46">
        <f t="shared" si="96"/>
        <v>0</v>
      </c>
      <c r="U92" s="46">
        <f t="shared" si="97"/>
        <v>0</v>
      </c>
      <c r="V92" s="419">
        <f t="shared" ref="V92" si="131">SUM(V93:V94)</f>
        <v>0</v>
      </c>
      <c r="W92" s="73">
        <f t="shared" si="98"/>
        <v>0</v>
      </c>
      <c r="X92" s="703"/>
      <c r="Y92" s="35"/>
    </row>
    <row r="93" spans="2:25" ht="15" customHeight="1">
      <c r="B93" s="31"/>
      <c r="C93" s="72" t="s">
        <v>300</v>
      </c>
      <c r="D93" s="1012"/>
      <c r="E93" s="1007"/>
      <c r="F93" s="1015"/>
      <c r="G93" s="998"/>
      <c r="H93" s="1012"/>
      <c r="I93" s="1007"/>
      <c r="J93" s="1007"/>
      <c r="K93" s="1015"/>
      <c r="L93" s="995"/>
      <c r="M93" s="1009"/>
      <c r="N93" s="1002"/>
      <c r="O93" s="1012"/>
      <c r="P93" s="1015"/>
      <c r="Q93" s="995"/>
      <c r="R93" s="995"/>
      <c r="S93" s="995"/>
      <c r="T93" s="46">
        <f t="shared" si="96"/>
        <v>0</v>
      </c>
      <c r="U93" s="46">
        <f t="shared" si="97"/>
        <v>0</v>
      </c>
      <c r="V93" s="420"/>
      <c r="W93" s="73">
        <f t="shared" si="98"/>
        <v>0</v>
      </c>
      <c r="X93" s="702"/>
      <c r="Y93" s="35"/>
    </row>
    <row r="94" spans="2:25" ht="15" customHeight="1" thickBot="1">
      <c r="B94" s="31"/>
      <c r="C94" s="72" t="s">
        <v>476</v>
      </c>
      <c r="D94" s="526"/>
      <c r="E94" s="527"/>
      <c r="F94" s="528"/>
      <c r="G94" s="998"/>
      <c r="H94" s="526"/>
      <c r="I94" s="527"/>
      <c r="J94" s="527"/>
      <c r="K94" s="528"/>
      <c r="L94" s="995"/>
      <c r="M94" s="1023"/>
      <c r="N94" s="1024"/>
      <c r="O94" s="526"/>
      <c r="P94" s="528"/>
      <c r="Q94" s="531"/>
      <c r="R94" s="531"/>
      <c r="S94" s="531"/>
      <c r="T94" s="46">
        <f t="shared" si="96"/>
        <v>0</v>
      </c>
      <c r="U94" s="46">
        <f t="shared" si="97"/>
        <v>0</v>
      </c>
      <c r="V94" s="420"/>
      <c r="W94" s="73">
        <f t="shared" si="98"/>
        <v>0</v>
      </c>
      <c r="X94" s="702"/>
      <c r="Y94" s="35"/>
    </row>
    <row r="95" spans="2:25" ht="15" customHeight="1" thickBot="1">
      <c r="B95" s="31"/>
      <c r="C95" s="33"/>
      <c r="D95" s="33"/>
      <c r="E95" s="33"/>
      <c r="F95" s="33"/>
      <c r="G95" s="33"/>
      <c r="H95" s="33"/>
      <c r="I95" s="33"/>
      <c r="J95" s="33"/>
      <c r="K95" s="33"/>
      <c r="L95" s="33"/>
      <c r="M95" s="33"/>
      <c r="N95" s="33"/>
      <c r="O95" s="33"/>
      <c r="P95" s="33"/>
      <c r="Q95" s="33"/>
      <c r="R95" s="33"/>
      <c r="S95" s="33"/>
      <c r="T95" s="33"/>
      <c r="U95" s="33"/>
      <c r="V95" s="33"/>
      <c r="W95" s="33"/>
      <c r="X95" s="33"/>
      <c r="Y95" s="35"/>
    </row>
    <row r="96" spans="2:25" ht="75.75" customHeight="1" thickBot="1">
      <c r="B96" s="31"/>
      <c r="C96" s="33"/>
      <c r="D96" s="1196" t="s">
        <v>666</v>
      </c>
      <c r="E96" s="1197"/>
      <c r="F96" s="1197"/>
      <c r="G96" s="1198"/>
      <c r="H96" s="1196" t="s">
        <v>1010</v>
      </c>
      <c r="I96" s="1197"/>
      <c r="J96" s="1197"/>
      <c r="K96" s="1197"/>
      <c r="L96" s="1197"/>
      <c r="M96" s="1203" t="s">
        <v>782</v>
      </c>
      <c r="N96" s="1203" t="s">
        <v>783</v>
      </c>
      <c r="O96" s="1199" t="s">
        <v>667</v>
      </c>
      <c r="P96" s="1200"/>
      <c r="Q96" s="1201"/>
      <c r="R96" s="1203" t="s">
        <v>822</v>
      </c>
      <c r="S96" s="1203" t="s">
        <v>785</v>
      </c>
      <c r="T96" s="1221" t="s">
        <v>669</v>
      </c>
      <c r="U96" s="1218" t="s">
        <v>670</v>
      </c>
      <c r="V96" s="1218" t="s">
        <v>671</v>
      </c>
      <c r="W96" s="1218" t="s">
        <v>672</v>
      </c>
      <c r="X96" s="33"/>
      <c r="Y96" s="35"/>
    </row>
    <row r="97" spans="2:25" ht="42.75" customHeight="1" thickBot="1">
      <c r="B97" s="31"/>
      <c r="C97" s="32" t="s">
        <v>51</v>
      </c>
      <c r="D97" s="1019" t="s">
        <v>778</v>
      </c>
      <c r="E97" s="534" t="s">
        <v>779</v>
      </c>
      <c r="F97" s="535" t="s">
        <v>780</v>
      </c>
      <c r="G97" s="996" t="s">
        <v>781</v>
      </c>
      <c r="H97" s="1003" t="s">
        <v>826</v>
      </c>
      <c r="I97" s="1004" t="s">
        <v>1008</v>
      </c>
      <c r="J97" s="1004" t="s">
        <v>1007</v>
      </c>
      <c r="K97" s="1005" t="s">
        <v>1009</v>
      </c>
      <c r="L97" s="1025" t="s">
        <v>781</v>
      </c>
      <c r="M97" s="1220"/>
      <c r="N97" s="1220"/>
      <c r="O97" s="1019" t="s">
        <v>784</v>
      </c>
      <c r="P97" s="533" t="s">
        <v>821</v>
      </c>
      <c r="Q97" s="996" t="s">
        <v>781</v>
      </c>
      <c r="R97" s="1220"/>
      <c r="S97" s="1220"/>
      <c r="T97" s="1221"/>
      <c r="U97" s="1218"/>
      <c r="V97" s="1219"/>
      <c r="W97" s="1218"/>
      <c r="Y97" s="35"/>
    </row>
    <row r="98" spans="2:25" ht="15" customHeight="1">
      <c r="B98" s="31"/>
      <c r="C98" s="72" t="s">
        <v>300</v>
      </c>
      <c r="D98" s="421">
        <f t="shared" ref="D98:W98" si="132">SUMPRODUCT((MOD(ROW(D$5:D$94)-2,3)=1)*(D$5:D$94))</f>
        <v>74000</v>
      </c>
      <c r="E98" s="421">
        <f t="shared" si="132"/>
        <v>8400</v>
      </c>
      <c r="F98" s="421">
        <f t="shared" si="132"/>
        <v>0</v>
      </c>
      <c r="G98" s="421">
        <f>SUMPRODUCT((MOD(ROW(G$5:G$94)-2,3)=1)*(G$5:G$94))</f>
        <v>82400</v>
      </c>
      <c r="H98" s="421">
        <f t="shared" ref="H98:L98" si="133">SUMPRODUCT((MOD(ROW(H$5:H$94)-2,3)=1)*(H$5:H$94))</f>
        <v>16000</v>
      </c>
      <c r="I98" s="421">
        <f t="shared" si="133"/>
        <v>60000</v>
      </c>
      <c r="J98" s="421">
        <f t="shared" si="133"/>
        <v>16600</v>
      </c>
      <c r="K98" s="421">
        <f t="shared" si="133"/>
        <v>18000</v>
      </c>
      <c r="L98" s="421">
        <f t="shared" si="133"/>
        <v>110600</v>
      </c>
      <c r="M98" s="421">
        <f t="shared" si="132"/>
        <v>14400</v>
      </c>
      <c r="N98" s="421">
        <f t="shared" si="132"/>
        <v>21000</v>
      </c>
      <c r="O98" s="421">
        <f t="shared" si="132"/>
        <v>90000</v>
      </c>
      <c r="P98" s="421">
        <f t="shared" si="132"/>
        <v>60000</v>
      </c>
      <c r="Q98" s="421">
        <f>SUMPRODUCT((MOD(ROW(Q$5:Q$94)-2,3)=1)*(Q$5:Q$94))</f>
        <v>150000</v>
      </c>
      <c r="R98" s="421">
        <f t="shared" si="132"/>
        <v>150000</v>
      </c>
      <c r="S98" s="421">
        <f t="shared" si="132"/>
        <v>0</v>
      </c>
      <c r="T98" s="421">
        <f>SUMPRODUCT((MOD(ROW(T$5:T$94)-2,3)=1)*(T$5:T$94))</f>
        <v>378400</v>
      </c>
      <c r="U98" s="421">
        <f>SUMPRODUCT((MOD(ROW(U$5:U$94)-2,3)=1)*(U$5:U$94))</f>
        <v>528400</v>
      </c>
      <c r="V98" s="421">
        <f t="shared" si="132"/>
        <v>0</v>
      </c>
      <c r="W98" s="421">
        <f t="shared" si="132"/>
        <v>378400</v>
      </c>
      <c r="Y98" s="35"/>
    </row>
    <row r="99" spans="2:25" ht="15" customHeight="1" thickBot="1">
      <c r="B99" s="31"/>
      <c r="C99" s="72" t="s">
        <v>476</v>
      </c>
      <c r="D99" s="421">
        <f t="shared" ref="D99:W99" si="134">SUMPRODUCT((MOD(ROW(D$5:D$94)-2,3)=2)*(D$5:D$94))</f>
        <v>0</v>
      </c>
      <c r="E99" s="421">
        <f t="shared" si="134"/>
        <v>0</v>
      </c>
      <c r="F99" s="421">
        <f t="shared" si="134"/>
        <v>0</v>
      </c>
      <c r="G99" s="421">
        <f>SUMPRODUCT((MOD(ROW(G$5:G$94)-2,3)=2)*(G$5:G$94))</f>
        <v>0</v>
      </c>
      <c r="H99" s="421">
        <f t="shared" ref="H99:L99" si="135">SUMPRODUCT((MOD(ROW(H$5:H$94)-2,3)=2)*(H$5:H$94))</f>
        <v>0</v>
      </c>
      <c r="I99" s="421">
        <f t="shared" si="135"/>
        <v>0</v>
      </c>
      <c r="J99" s="421">
        <f t="shared" si="135"/>
        <v>0</v>
      </c>
      <c r="K99" s="421">
        <f t="shared" si="135"/>
        <v>0</v>
      </c>
      <c r="L99" s="421">
        <f t="shared" si="135"/>
        <v>0</v>
      </c>
      <c r="M99" s="421">
        <f t="shared" si="134"/>
        <v>0</v>
      </c>
      <c r="N99" s="421">
        <f t="shared" si="134"/>
        <v>0</v>
      </c>
      <c r="O99" s="421">
        <f t="shared" si="134"/>
        <v>0</v>
      </c>
      <c r="P99" s="421">
        <f t="shared" si="134"/>
        <v>0</v>
      </c>
      <c r="Q99" s="421">
        <f>SUMPRODUCT((MOD(ROW(Q$5:Q$94)-2,3)=2)*(Q$5:Q$94))</f>
        <v>0</v>
      </c>
      <c r="R99" s="421">
        <f t="shared" si="134"/>
        <v>0</v>
      </c>
      <c r="S99" s="421">
        <f t="shared" si="134"/>
        <v>0</v>
      </c>
      <c r="T99" s="421">
        <f t="shared" si="134"/>
        <v>0</v>
      </c>
      <c r="U99" s="421">
        <f t="shared" si="134"/>
        <v>0</v>
      </c>
      <c r="V99" s="421">
        <f t="shared" si="134"/>
        <v>0</v>
      </c>
      <c r="W99" s="421">
        <f t="shared" si="134"/>
        <v>0</v>
      </c>
      <c r="Y99" s="35"/>
    </row>
    <row r="100" spans="2:25" ht="15" customHeight="1">
      <c r="B100" s="31"/>
      <c r="C100" s="47" t="s">
        <v>28</v>
      </c>
      <c r="D100" s="48">
        <f t="shared" ref="D100:W100" si="136">SUM(D98:D99)</f>
        <v>74000</v>
      </c>
      <c r="E100" s="48">
        <f t="shared" si="136"/>
        <v>8400</v>
      </c>
      <c r="F100" s="48">
        <f t="shared" si="136"/>
        <v>0</v>
      </c>
      <c r="G100" s="48">
        <f>SUM(G98:G99)</f>
        <v>82400</v>
      </c>
      <c r="H100" s="48">
        <f t="shared" ref="H100:L100" si="137">SUM(H98:H99)</f>
        <v>16000</v>
      </c>
      <c r="I100" s="48">
        <f t="shared" si="137"/>
        <v>60000</v>
      </c>
      <c r="J100" s="48">
        <f t="shared" si="137"/>
        <v>16600</v>
      </c>
      <c r="K100" s="48">
        <f t="shared" si="137"/>
        <v>18000</v>
      </c>
      <c r="L100" s="48">
        <f t="shared" si="137"/>
        <v>110600</v>
      </c>
      <c r="M100" s="48">
        <f t="shared" si="136"/>
        <v>14400</v>
      </c>
      <c r="N100" s="48">
        <f t="shared" si="136"/>
        <v>21000</v>
      </c>
      <c r="O100" s="48">
        <f t="shared" si="136"/>
        <v>90000</v>
      </c>
      <c r="P100" s="48">
        <f t="shared" si="136"/>
        <v>60000</v>
      </c>
      <c r="Q100" s="48">
        <f>SUM(Q98:Q99)</f>
        <v>150000</v>
      </c>
      <c r="R100" s="48">
        <f t="shared" si="136"/>
        <v>150000</v>
      </c>
      <c r="S100" s="48">
        <f t="shared" si="136"/>
        <v>0</v>
      </c>
      <c r="T100" s="48">
        <f t="shared" si="136"/>
        <v>378400</v>
      </c>
      <c r="U100" s="48">
        <f t="shared" si="136"/>
        <v>528400</v>
      </c>
      <c r="V100" s="48">
        <f t="shared" si="136"/>
        <v>0</v>
      </c>
      <c r="W100" s="48">
        <f t="shared" si="136"/>
        <v>378400</v>
      </c>
      <c r="Y100" s="35"/>
    </row>
    <row r="101" spans="2:25" ht="15" customHeight="1">
      <c r="B101" s="39"/>
      <c r="C101" s="40"/>
      <c r="D101" s="40"/>
      <c r="E101" s="40"/>
      <c r="F101" s="40"/>
      <c r="G101" s="40"/>
      <c r="H101" s="40"/>
      <c r="I101" s="40"/>
      <c r="J101" s="40"/>
      <c r="K101" s="521"/>
      <c r="L101" s="688"/>
      <c r="M101" s="40"/>
      <c r="N101" s="40"/>
      <c r="O101" s="40"/>
      <c r="P101" s="40"/>
      <c r="Q101" s="40"/>
      <c r="R101" s="40"/>
      <c r="S101" s="40"/>
      <c r="T101" s="40"/>
      <c r="U101" s="40"/>
      <c r="V101" s="40"/>
      <c r="W101" s="40"/>
      <c r="X101" s="40"/>
      <c r="Y101" s="41"/>
    </row>
    <row r="102" spans="2:25" s="33" customFormat="1" ht="15" customHeight="1"/>
    <row r="103" spans="2:25" ht="15" customHeight="1">
      <c r="B103" s="33"/>
      <c r="C103" s="33"/>
      <c r="D103" s="33"/>
      <c r="E103" s="33"/>
      <c r="F103" s="33"/>
      <c r="G103" s="33"/>
      <c r="H103" s="33"/>
      <c r="I103" s="33"/>
      <c r="J103" s="33"/>
      <c r="K103" s="33"/>
      <c r="L103" s="33"/>
      <c r="M103" s="33"/>
      <c r="N103" s="33"/>
      <c r="O103" s="33"/>
      <c r="P103" s="33"/>
      <c r="Q103" s="33"/>
      <c r="R103" s="33"/>
      <c r="S103" s="33"/>
      <c r="T103" s="33"/>
      <c r="U103" s="33"/>
      <c r="V103" s="33"/>
      <c r="W103" s="33"/>
    </row>
    <row r="104" spans="2:25" ht="15" customHeight="1">
      <c r="B104" s="33"/>
      <c r="C104" s="33"/>
      <c r="D104" s="33"/>
      <c r="E104" s="33"/>
      <c r="F104" s="33"/>
      <c r="G104" s="33"/>
      <c r="H104" s="33"/>
      <c r="I104" s="33"/>
      <c r="J104" s="33"/>
      <c r="K104" s="33"/>
      <c r="L104" s="33"/>
      <c r="M104" s="33"/>
      <c r="N104" s="33"/>
      <c r="O104" s="33"/>
      <c r="P104" s="33"/>
      <c r="Q104" s="33"/>
      <c r="R104" s="33"/>
      <c r="S104" s="33"/>
      <c r="T104" s="33"/>
      <c r="U104" s="33"/>
      <c r="V104" s="33"/>
      <c r="W104" s="33"/>
    </row>
    <row r="105" spans="2:25" ht="15" customHeight="1">
      <c r="B105" s="33"/>
      <c r="C105" s="33"/>
      <c r="D105" s="33"/>
      <c r="E105" s="33"/>
      <c r="F105" s="33"/>
      <c r="G105" s="33"/>
      <c r="H105" s="33"/>
      <c r="I105" s="33"/>
      <c r="J105" s="33"/>
      <c r="K105" s="33"/>
      <c r="L105" s="33"/>
      <c r="M105" s="33"/>
      <c r="N105" s="33"/>
      <c r="O105" s="33"/>
      <c r="P105" s="33"/>
      <c r="Q105" s="33"/>
      <c r="R105" s="33"/>
      <c r="S105" s="33"/>
      <c r="T105" s="33"/>
      <c r="U105" s="33"/>
      <c r="V105" s="33"/>
      <c r="W105" s="33"/>
    </row>
    <row r="106" spans="2:25" ht="15" customHeight="1"/>
    <row r="107" spans="2:25" ht="15" customHeight="1"/>
    <row r="108" spans="2:25" ht="15" customHeight="1"/>
    <row r="109" spans="2:25" ht="15" customHeight="1"/>
    <row r="110" spans="2:25" ht="15" customHeight="1"/>
    <row r="111" spans="2:25" ht="15" customHeight="1"/>
    <row r="112" spans="2:25"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sheetData>
  <sheetProtection password="C96F" sheet="1" objects="1" scenarios="1" formatRows="0"/>
  <mergeCells count="23">
    <mergeCell ref="H96:L96"/>
    <mergeCell ref="X3:X4"/>
    <mergeCell ref="D96:G96"/>
    <mergeCell ref="S96:S97"/>
    <mergeCell ref="V96:V97"/>
    <mergeCell ref="W96:W97"/>
    <mergeCell ref="U96:U97"/>
    <mergeCell ref="T96:T97"/>
    <mergeCell ref="M96:M97"/>
    <mergeCell ref="N96:N97"/>
    <mergeCell ref="R96:R97"/>
    <mergeCell ref="O96:Q96"/>
    <mergeCell ref="S3:S4"/>
    <mergeCell ref="W3:W4"/>
    <mergeCell ref="U3:U4"/>
    <mergeCell ref="T3:T4"/>
    <mergeCell ref="D3:G3"/>
    <mergeCell ref="V3:V4"/>
    <mergeCell ref="M3:M4"/>
    <mergeCell ref="O3:Q3"/>
    <mergeCell ref="N3:N4"/>
    <mergeCell ref="R3:R4"/>
    <mergeCell ref="H3:L3"/>
  </mergeCells>
  <pageMargins left="0.25" right="0.25" top="0.25" bottom="0.25" header="0.3" footer="0.3"/>
  <pageSetup scale="31" orientation="landscape" r:id="rId1"/>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B1:I37"/>
  <sheetViews>
    <sheetView showGridLines="0" showRowColHeaders="0" workbookViewId="0">
      <pane ySplit="3" topLeftCell="A4" activePane="bottomLeft" state="frozen"/>
      <selection pane="bottomLeft"/>
    </sheetView>
  </sheetViews>
  <sheetFormatPr defaultColWidth="9.33203125" defaultRowHeight="13.8"/>
  <cols>
    <col min="1" max="1" width="1" style="3" customWidth="1"/>
    <col min="2" max="2" width="1.6640625" style="3" customWidth="1"/>
    <col min="3" max="3" width="3.44140625" style="3" customWidth="1"/>
    <col min="4" max="4" width="37" style="3" customWidth="1"/>
    <col min="5" max="5" width="15.33203125" style="3" customWidth="1"/>
    <col min="6" max="6" width="16.88671875" style="3" bestFit="1" customWidth="1"/>
    <col min="7" max="7" width="12.6640625" style="3" customWidth="1"/>
    <col min="8" max="8" width="49.6640625" style="3" customWidth="1"/>
    <col min="9" max="9" width="3" style="3" customWidth="1"/>
    <col min="10" max="10" width="1" style="3" customWidth="1"/>
    <col min="11" max="16384" width="9.33203125" style="3"/>
  </cols>
  <sheetData>
    <row r="1" spans="2:9" ht="38.25" customHeight="1"/>
    <row r="2" spans="2:9">
      <c r="B2" s="28"/>
      <c r="C2" s="29"/>
      <c r="D2" s="29"/>
      <c r="E2" s="29"/>
      <c r="F2" s="29"/>
      <c r="G2" s="29"/>
      <c r="H2" s="29"/>
      <c r="I2" s="30"/>
    </row>
    <row r="3" spans="2:9">
      <c r="B3" s="31"/>
      <c r="C3" s="33"/>
      <c r="D3" s="51" t="s">
        <v>6</v>
      </c>
      <c r="E3" s="34" t="s">
        <v>52</v>
      </c>
      <c r="F3" s="34" t="s">
        <v>842</v>
      </c>
      <c r="G3" s="34" t="s">
        <v>30</v>
      </c>
      <c r="H3" s="34" t="s">
        <v>53</v>
      </c>
      <c r="I3" s="35"/>
    </row>
    <row r="4" spans="2:9">
      <c r="B4" s="31"/>
      <c r="C4" s="52">
        <v>1</v>
      </c>
      <c r="D4" s="53" t="str">
        <f>'Program Descriptions'!C5</f>
        <v>Residential New Construction (example)</v>
      </c>
      <c r="E4" s="54">
        <f ca="1">OFFSET('Actual Expenses'!$U$5,(ROW(A1)-1)*3,0)</f>
        <v>156400</v>
      </c>
      <c r="F4" s="55"/>
      <c r="G4" s="54">
        <f ca="1">E4-F4</f>
        <v>156400</v>
      </c>
      <c r="H4" s="884"/>
      <c r="I4" s="74"/>
    </row>
    <row r="5" spans="2:9">
      <c r="B5" s="31"/>
      <c r="C5" s="52">
        <v>2</v>
      </c>
      <c r="D5" s="53" t="str">
        <f>'Program Descriptions'!C6</f>
        <v>Residential Whole Home Retrofit</v>
      </c>
      <c r="E5" s="54">
        <f ca="1">OFFSET('Actual Expenses'!$U$5,(ROW(A2)-1)*3,0)</f>
        <v>215600</v>
      </c>
      <c r="F5" s="55"/>
      <c r="G5" s="54">
        <f t="shared" ref="G5:G13" ca="1" si="0">E5-F5</f>
        <v>215600</v>
      </c>
      <c r="H5" s="884"/>
      <c r="I5" s="75"/>
    </row>
    <row r="6" spans="2:9">
      <c r="B6" s="31"/>
      <c r="C6" s="52">
        <v>3</v>
      </c>
      <c r="D6" s="53" t="str">
        <f>'Program Descriptions'!C7</f>
        <v>C&amp;I Prescriptive</v>
      </c>
      <c r="E6" s="54">
        <f ca="1">OFFSET('Actual Expenses'!$U$5,(ROW(A3)-1)*3,0)</f>
        <v>156400</v>
      </c>
      <c r="F6" s="55"/>
      <c r="G6" s="54">
        <f t="shared" ca="1" si="0"/>
        <v>156400</v>
      </c>
      <c r="H6" s="884"/>
      <c r="I6" s="75"/>
    </row>
    <row r="7" spans="2:9">
      <c r="B7" s="31"/>
      <c r="C7" s="52">
        <v>4</v>
      </c>
      <c r="D7" s="53" t="str">
        <f>'Program Descriptions'!C8</f>
        <v>Empty</v>
      </c>
      <c r="E7" s="54">
        <f ca="1">OFFSET('Actual Expenses'!$U$5,(ROW(A4)-1)*3,0)</f>
        <v>0</v>
      </c>
      <c r="F7" s="55"/>
      <c r="G7" s="54">
        <f t="shared" ca="1" si="0"/>
        <v>0</v>
      </c>
      <c r="H7" s="884"/>
      <c r="I7" s="75"/>
    </row>
    <row r="8" spans="2:9">
      <c r="B8" s="31"/>
      <c r="C8" s="52">
        <v>5</v>
      </c>
      <c r="D8" s="53" t="str">
        <f>'Program Descriptions'!C9</f>
        <v>Empty</v>
      </c>
      <c r="E8" s="54">
        <f ca="1">OFFSET('Actual Expenses'!$U$5,(ROW(A5)-1)*3,0)</f>
        <v>0</v>
      </c>
      <c r="F8" s="55"/>
      <c r="G8" s="54">
        <f t="shared" ca="1" si="0"/>
        <v>0</v>
      </c>
      <c r="H8" s="884"/>
      <c r="I8" s="75"/>
    </row>
    <row r="9" spans="2:9">
      <c r="B9" s="31"/>
      <c r="C9" s="52">
        <v>6</v>
      </c>
      <c r="D9" s="53" t="str">
        <f>'Program Descriptions'!C10</f>
        <v>Empty</v>
      </c>
      <c r="E9" s="54">
        <f ca="1">OFFSET('Actual Expenses'!$U$5,(ROW(A6)-1)*3,0)</f>
        <v>0</v>
      </c>
      <c r="F9" s="55"/>
      <c r="G9" s="54">
        <f t="shared" ca="1" si="0"/>
        <v>0</v>
      </c>
      <c r="H9" s="884"/>
      <c r="I9" s="75"/>
    </row>
    <row r="10" spans="2:9">
      <c r="B10" s="31"/>
      <c r="C10" s="52">
        <v>7</v>
      </c>
      <c r="D10" s="53" t="str">
        <f>'Program Descriptions'!C11</f>
        <v>Empty</v>
      </c>
      <c r="E10" s="54">
        <f ca="1">OFFSET('Actual Expenses'!$U$5,(ROW(A7)-1)*3,0)</f>
        <v>0</v>
      </c>
      <c r="F10" s="55"/>
      <c r="G10" s="54">
        <f t="shared" ca="1" si="0"/>
        <v>0</v>
      </c>
      <c r="H10" s="884"/>
      <c r="I10" s="75"/>
    </row>
    <row r="11" spans="2:9">
      <c r="B11" s="31"/>
      <c r="C11" s="52">
        <v>8</v>
      </c>
      <c r="D11" s="53" t="str">
        <f>'Program Descriptions'!C12</f>
        <v>Empty</v>
      </c>
      <c r="E11" s="54">
        <f ca="1">OFFSET('Actual Expenses'!$U$5,(ROW(A8)-1)*3,0)</f>
        <v>0</v>
      </c>
      <c r="F11" s="55"/>
      <c r="G11" s="54">
        <f t="shared" ca="1" si="0"/>
        <v>0</v>
      </c>
      <c r="H11" s="884"/>
      <c r="I11" s="75"/>
    </row>
    <row r="12" spans="2:9">
      <c r="B12" s="31"/>
      <c r="C12" s="52">
        <v>9</v>
      </c>
      <c r="D12" s="53" t="str">
        <f>'Program Descriptions'!C13</f>
        <v>Empty</v>
      </c>
      <c r="E12" s="54">
        <f ca="1">OFFSET('Actual Expenses'!$U$5,(ROW(A9)-1)*3,0)</f>
        <v>0</v>
      </c>
      <c r="F12" s="55"/>
      <c r="G12" s="54">
        <f t="shared" ca="1" si="0"/>
        <v>0</v>
      </c>
      <c r="H12" s="884"/>
      <c r="I12" s="75"/>
    </row>
    <row r="13" spans="2:9">
      <c r="B13" s="31"/>
      <c r="C13" s="52">
        <v>10</v>
      </c>
      <c r="D13" s="53" t="str">
        <f>'Program Descriptions'!C14</f>
        <v>Empty</v>
      </c>
      <c r="E13" s="54">
        <f ca="1">OFFSET('Actual Expenses'!$U$5,(ROW(A10)-1)*3,0)</f>
        <v>0</v>
      </c>
      <c r="F13" s="55"/>
      <c r="G13" s="54">
        <f t="shared" ca="1" si="0"/>
        <v>0</v>
      </c>
      <c r="H13" s="884"/>
      <c r="I13" s="75"/>
    </row>
    <row r="14" spans="2:9">
      <c r="B14" s="31"/>
      <c r="C14" s="52">
        <v>11</v>
      </c>
      <c r="D14" s="53" t="str">
        <f>'Program Descriptions'!C15</f>
        <v>Empty</v>
      </c>
      <c r="E14" s="54">
        <f ca="1">OFFSET('Actual Expenses'!$U$5,(ROW(A11)-1)*3,0)</f>
        <v>0</v>
      </c>
      <c r="F14" s="55"/>
      <c r="G14" s="54">
        <f t="shared" ref="G14:G33" ca="1" si="1">E14-F14</f>
        <v>0</v>
      </c>
      <c r="H14" s="884"/>
      <c r="I14" s="75"/>
    </row>
    <row r="15" spans="2:9">
      <c r="B15" s="31"/>
      <c r="C15" s="52">
        <v>12</v>
      </c>
      <c r="D15" s="53" t="str">
        <f>'Program Descriptions'!C16</f>
        <v>Empty</v>
      </c>
      <c r="E15" s="54">
        <f ca="1">OFFSET('Actual Expenses'!$U$5,(ROW(A12)-1)*3,0)</f>
        <v>0</v>
      </c>
      <c r="F15" s="55"/>
      <c r="G15" s="54">
        <f t="shared" ca="1" si="1"/>
        <v>0</v>
      </c>
      <c r="H15" s="884"/>
      <c r="I15" s="75"/>
    </row>
    <row r="16" spans="2:9">
      <c r="B16" s="31"/>
      <c r="C16" s="52">
        <v>13</v>
      </c>
      <c r="D16" s="53" t="str">
        <f>'Program Descriptions'!C17</f>
        <v>Empty</v>
      </c>
      <c r="E16" s="54">
        <f ca="1">OFFSET('Actual Expenses'!$U$5,(ROW(A13)-1)*3,0)</f>
        <v>0</v>
      </c>
      <c r="F16" s="55"/>
      <c r="G16" s="54">
        <f t="shared" ca="1" si="1"/>
        <v>0</v>
      </c>
      <c r="H16" s="884"/>
      <c r="I16" s="75"/>
    </row>
    <row r="17" spans="2:9">
      <c r="B17" s="31"/>
      <c r="C17" s="52">
        <v>14</v>
      </c>
      <c r="D17" s="53" t="str">
        <f>'Program Descriptions'!C18</f>
        <v>Empty</v>
      </c>
      <c r="E17" s="54">
        <f ca="1">OFFSET('Actual Expenses'!$U$5,(ROW(A14)-1)*3,0)</f>
        <v>0</v>
      </c>
      <c r="F17" s="55"/>
      <c r="G17" s="54">
        <f t="shared" ca="1" si="1"/>
        <v>0</v>
      </c>
      <c r="H17" s="884"/>
      <c r="I17" s="75"/>
    </row>
    <row r="18" spans="2:9">
      <c r="B18" s="31"/>
      <c r="C18" s="52">
        <v>15</v>
      </c>
      <c r="D18" s="53" t="str">
        <f>'Program Descriptions'!C19</f>
        <v>Empty</v>
      </c>
      <c r="E18" s="54">
        <f ca="1">OFFSET('Actual Expenses'!$U$5,(ROW(A15)-1)*3,0)</f>
        <v>0</v>
      </c>
      <c r="F18" s="55"/>
      <c r="G18" s="54">
        <f t="shared" ca="1" si="1"/>
        <v>0</v>
      </c>
      <c r="H18" s="884"/>
      <c r="I18" s="75"/>
    </row>
    <row r="19" spans="2:9">
      <c r="B19" s="31"/>
      <c r="C19" s="52">
        <v>16</v>
      </c>
      <c r="D19" s="53" t="str">
        <f>'Program Descriptions'!C20</f>
        <v>Empty</v>
      </c>
      <c r="E19" s="54">
        <f ca="1">OFFSET('Actual Expenses'!$U$5,(ROW(A16)-1)*3,0)</f>
        <v>0</v>
      </c>
      <c r="F19" s="55"/>
      <c r="G19" s="54">
        <f t="shared" ca="1" si="1"/>
        <v>0</v>
      </c>
      <c r="H19" s="884"/>
      <c r="I19" s="75"/>
    </row>
    <row r="20" spans="2:9">
      <c r="B20" s="31"/>
      <c r="C20" s="52">
        <v>17</v>
      </c>
      <c r="D20" s="53" t="str">
        <f>'Program Descriptions'!C21</f>
        <v>Empty</v>
      </c>
      <c r="E20" s="54">
        <f ca="1">OFFSET('Actual Expenses'!$U$5,(ROW(A17)-1)*3,0)</f>
        <v>0</v>
      </c>
      <c r="F20" s="55"/>
      <c r="G20" s="54">
        <f t="shared" ca="1" si="1"/>
        <v>0</v>
      </c>
      <c r="H20" s="884"/>
      <c r="I20" s="75"/>
    </row>
    <row r="21" spans="2:9">
      <c r="B21" s="31"/>
      <c r="C21" s="52">
        <v>18</v>
      </c>
      <c r="D21" s="53" t="str">
        <f>'Program Descriptions'!C22</f>
        <v>Empty</v>
      </c>
      <c r="E21" s="54">
        <f ca="1">OFFSET('Actual Expenses'!$U$5,(ROW(A18)-1)*3,0)</f>
        <v>0</v>
      </c>
      <c r="F21" s="55"/>
      <c r="G21" s="54">
        <f t="shared" ca="1" si="1"/>
        <v>0</v>
      </c>
      <c r="H21" s="884"/>
      <c r="I21" s="75"/>
    </row>
    <row r="22" spans="2:9">
      <c r="B22" s="31"/>
      <c r="C22" s="52">
        <v>19</v>
      </c>
      <c r="D22" s="53" t="str">
        <f>'Program Descriptions'!C23</f>
        <v>Empty</v>
      </c>
      <c r="E22" s="54">
        <f ca="1">OFFSET('Actual Expenses'!$U$5,(ROW(A19)-1)*3,0)</f>
        <v>0</v>
      </c>
      <c r="F22" s="55"/>
      <c r="G22" s="54">
        <f t="shared" ca="1" si="1"/>
        <v>0</v>
      </c>
      <c r="H22" s="884"/>
      <c r="I22" s="75"/>
    </row>
    <row r="23" spans="2:9">
      <c r="B23" s="31"/>
      <c r="C23" s="52">
        <v>20</v>
      </c>
      <c r="D23" s="53" t="str">
        <f>'Program Descriptions'!C24</f>
        <v>Empty</v>
      </c>
      <c r="E23" s="54">
        <f ca="1">OFFSET('Actual Expenses'!$U$5,(ROW(A20)-1)*3,0)</f>
        <v>0</v>
      </c>
      <c r="F23" s="55"/>
      <c r="G23" s="54">
        <f t="shared" ca="1" si="1"/>
        <v>0</v>
      </c>
      <c r="H23" s="884"/>
      <c r="I23" s="75"/>
    </row>
    <row r="24" spans="2:9">
      <c r="B24" s="31"/>
      <c r="C24" s="52">
        <v>21</v>
      </c>
      <c r="D24" s="53" t="str">
        <f>'Program Descriptions'!C25</f>
        <v>Empty</v>
      </c>
      <c r="E24" s="54">
        <f ca="1">OFFSET('Actual Expenses'!$U$5,(ROW(A21)-1)*3,0)</f>
        <v>0</v>
      </c>
      <c r="F24" s="55"/>
      <c r="G24" s="54">
        <f t="shared" ca="1" si="1"/>
        <v>0</v>
      </c>
      <c r="H24" s="884"/>
      <c r="I24" s="75"/>
    </row>
    <row r="25" spans="2:9">
      <c r="B25" s="31"/>
      <c r="C25" s="52">
        <v>22</v>
      </c>
      <c r="D25" s="53" t="str">
        <f>'Program Descriptions'!C26</f>
        <v>Empty</v>
      </c>
      <c r="E25" s="54">
        <f ca="1">OFFSET('Actual Expenses'!$U$5,(ROW(A22)-1)*3,0)</f>
        <v>0</v>
      </c>
      <c r="F25" s="55"/>
      <c r="G25" s="54">
        <f t="shared" ca="1" si="1"/>
        <v>0</v>
      </c>
      <c r="H25" s="884"/>
      <c r="I25" s="75"/>
    </row>
    <row r="26" spans="2:9">
      <c r="B26" s="31"/>
      <c r="C26" s="52">
        <v>23</v>
      </c>
      <c r="D26" s="53" t="str">
        <f>'Program Descriptions'!C27</f>
        <v>Empty</v>
      </c>
      <c r="E26" s="54">
        <f ca="1">OFFSET('Actual Expenses'!$U$5,(ROW(A23)-1)*3,0)</f>
        <v>0</v>
      </c>
      <c r="F26" s="55"/>
      <c r="G26" s="54">
        <f t="shared" ca="1" si="1"/>
        <v>0</v>
      </c>
      <c r="H26" s="884"/>
      <c r="I26" s="75"/>
    </row>
    <row r="27" spans="2:9">
      <c r="B27" s="31"/>
      <c r="C27" s="52">
        <v>24</v>
      </c>
      <c r="D27" s="53" t="str">
        <f>'Program Descriptions'!C28</f>
        <v>Empty</v>
      </c>
      <c r="E27" s="54">
        <f ca="1">OFFSET('Actual Expenses'!$U$5,(ROW(A24)-1)*3,0)</f>
        <v>0</v>
      </c>
      <c r="F27" s="55"/>
      <c r="G27" s="54">
        <f t="shared" ca="1" si="1"/>
        <v>0</v>
      </c>
      <c r="H27" s="884"/>
      <c r="I27" s="75"/>
    </row>
    <row r="28" spans="2:9">
      <c r="B28" s="31"/>
      <c r="C28" s="52">
        <v>25</v>
      </c>
      <c r="D28" s="53" t="str">
        <f>'Program Descriptions'!C29</f>
        <v>Empty</v>
      </c>
      <c r="E28" s="54">
        <f ca="1">OFFSET('Actual Expenses'!$U$5,(ROW(A25)-1)*3,0)</f>
        <v>0</v>
      </c>
      <c r="F28" s="55"/>
      <c r="G28" s="54">
        <f t="shared" ca="1" si="1"/>
        <v>0</v>
      </c>
      <c r="H28" s="884"/>
      <c r="I28" s="75"/>
    </row>
    <row r="29" spans="2:9">
      <c r="B29" s="31"/>
      <c r="C29" s="52">
        <v>26</v>
      </c>
      <c r="D29" s="53" t="str">
        <f>'Program Descriptions'!C30</f>
        <v>Empty</v>
      </c>
      <c r="E29" s="54">
        <f ca="1">OFFSET('Actual Expenses'!$U$5,(ROW(A26)-1)*3,0)</f>
        <v>0</v>
      </c>
      <c r="F29" s="55"/>
      <c r="G29" s="54">
        <f t="shared" ca="1" si="1"/>
        <v>0</v>
      </c>
      <c r="H29" s="884"/>
      <c r="I29" s="75"/>
    </row>
    <row r="30" spans="2:9">
      <c r="B30" s="31"/>
      <c r="C30" s="52">
        <v>27</v>
      </c>
      <c r="D30" s="53" t="str">
        <f>'Program Descriptions'!C31</f>
        <v>Empty</v>
      </c>
      <c r="E30" s="54">
        <f ca="1">OFFSET('Actual Expenses'!$U$5,(ROW(A27)-1)*3,0)</f>
        <v>0</v>
      </c>
      <c r="F30" s="55"/>
      <c r="G30" s="54">
        <f t="shared" ca="1" si="1"/>
        <v>0</v>
      </c>
      <c r="H30" s="884"/>
      <c r="I30" s="75"/>
    </row>
    <row r="31" spans="2:9">
      <c r="B31" s="31"/>
      <c r="C31" s="52">
        <v>28</v>
      </c>
      <c r="D31" s="53" t="str">
        <f>'Program Descriptions'!C32</f>
        <v>Empty</v>
      </c>
      <c r="E31" s="54">
        <f ca="1">OFFSET('Actual Expenses'!$U$5,(ROW(A28)-1)*3,0)</f>
        <v>0</v>
      </c>
      <c r="F31" s="55"/>
      <c r="G31" s="54">
        <f t="shared" ca="1" si="1"/>
        <v>0</v>
      </c>
      <c r="H31" s="884"/>
      <c r="I31" s="75"/>
    </row>
    <row r="32" spans="2:9">
      <c r="B32" s="31"/>
      <c r="C32" s="52">
        <v>29</v>
      </c>
      <c r="D32" s="53" t="str">
        <f>'Program Descriptions'!C33</f>
        <v>Empty</v>
      </c>
      <c r="E32" s="54">
        <f ca="1">OFFSET('Actual Expenses'!$U$5,(ROW(A29)-1)*3,0)</f>
        <v>0</v>
      </c>
      <c r="F32" s="55"/>
      <c r="G32" s="54">
        <f t="shared" ca="1" si="1"/>
        <v>0</v>
      </c>
      <c r="H32" s="884"/>
      <c r="I32" s="75"/>
    </row>
    <row r="33" spans="2:9">
      <c r="B33" s="31"/>
      <c r="C33" s="52">
        <v>30</v>
      </c>
      <c r="D33" s="53" t="str">
        <f>'Program Descriptions'!C34</f>
        <v>Empty</v>
      </c>
      <c r="E33" s="54">
        <f ca="1">OFFSET('Actual Expenses'!$U$5,(ROW(A30)-1)*3,0)</f>
        <v>0</v>
      </c>
      <c r="F33" s="55"/>
      <c r="G33" s="54">
        <f t="shared" ca="1" si="1"/>
        <v>0</v>
      </c>
      <c r="H33" s="884"/>
      <c r="I33" s="74"/>
    </row>
    <row r="34" spans="2:9">
      <c r="B34" s="31"/>
      <c r="C34" s="59"/>
      <c r="D34" s="60" t="s">
        <v>33</v>
      </c>
      <c r="E34" s="61">
        <f ca="1">SUM(E4:E33)</f>
        <v>528400</v>
      </c>
      <c r="F34" s="61">
        <f>SUM(F4:F33)</f>
        <v>0</v>
      </c>
      <c r="G34" s="61">
        <f ca="1">SUM(G4:G33)</f>
        <v>528400</v>
      </c>
      <c r="H34" s="61"/>
      <c r="I34" s="35"/>
    </row>
    <row r="35" spans="2:9">
      <c r="B35" s="31"/>
      <c r="C35" s="33"/>
      <c r="D35" s="33"/>
      <c r="E35" s="33"/>
      <c r="F35" s="33"/>
      <c r="G35" s="33"/>
      <c r="H35" s="33"/>
      <c r="I35" s="35"/>
    </row>
    <row r="36" spans="2:9">
      <c r="B36" s="31"/>
      <c r="C36" s="33"/>
      <c r="D36" s="33"/>
      <c r="E36" s="33"/>
      <c r="F36" s="33"/>
      <c r="G36" s="33"/>
      <c r="H36" s="33"/>
      <c r="I36" s="35"/>
    </row>
    <row r="37" spans="2:9">
      <c r="B37" s="39"/>
      <c r="C37" s="40"/>
      <c r="D37" s="40"/>
      <c r="E37" s="40"/>
      <c r="F37" s="40"/>
      <c r="G37" s="40"/>
      <c r="H37" s="40"/>
      <c r="I37" s="41"/>
    </row>
  </sheetData>
  <sheetProtection password="C96F" sheet="1" objects="1" scenarios="1" formatRows="0"/>
  <pageMargins left="0.25" right="0.25" top="0.5" bottom="0.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B1:V126"/>
  <sheetViews>
    <sheetView showGridLines="0" showRowColHeaders="0" workbookViewId="0">
      <pane ySplit="7" topLeftCell="A8" activePane="bottomLeft" state="frozen"/>
      <selection pane="bottomLeft"/>
    </sheetView>
  </sheetViews>
  <sheetFormatPr defaultColWidth="9.33203125" defaultRowHeight="13.8"/>
  <cols>
    <col min="1" max="1" width="1" style="3" customWidth="1"/>
    <col min="2" max="2" width="6.109375" style="3" customWidth="1"/>
    <col min="3" max="3" width="36.33203125" style="3" customWidth="1"/>
    <col min="4" max="4" width="12.88671875" style="3" customWidth="1"/>
    <col min="5" max="5" width="13.44140625" style="3" customWidth="1"/>
    <col min="6" max="6" width="13.6640625" style="3" customWidth="1"/>
    <col min="7" max="7" width="7" style="3" customWidth="1"/>
    <col min="8" max="8" width="12.88671875" style="3" customWidth="1"/>
    <col min="9" max="9" width="12" style="3" customWidth="1"/>
    <col min="10" max="10" width="12.109375" style="3" customWidth="1"/>
    <col min="11" max="11" width="2.6640625" style="3" customWidth="1"/>
    <col min="12" max="12" width="6.6640625" style="3" customWidth="1"/>
    <col min="13" max="13" width="3" style="3" customWidth="1"/>
    <col min="14" max="15" width="14.33203125" style="3" customWidth="1"/>
    <col min="16" max="16" width="12.33203125" style="3" customWidth="1"/>
    <col min="17" max="17" width="3.33203125" style="3" customWidth="1"/>
    <col min="18" max="18" width="11" style="3" customWidth="1"/>
    <col min="19" max="19" width="1.88671875" style="3" customWidth="1"/>
    <col min="20" max="20" width="10.109375" style="3" bestFit="1" customWidth="1"/>
    <col min="21" max="21" width="10.109375" style="3" customWidth="1"/>
    <col min="22" max="22" width="18.33203125" style="3" bestFit="1" customWidth="1"/>
    <col min="23" max="16384" width="9.33203125" style="3"/>
  </cols>
  <sheetData>
    <row r="1" spans="2:22" ht="28.5" customHeight="1"/>
    <row r="2" spans="2:22" s="27" customFormat="1" ht="50.25" customHeight="1"/>
    <row r="3" spans="2:22" s="27" customFormat="1" ht="29.25" customHeight="1">
      <c r="Q3" s="280"/>
    </row>
    <row r="4" spans="2:22" ht="13.5" customHeight="1">
      <c r="B4" s="28"/>
      <c r="C4" s="29"/>
      <c r="D4" s="29"/>
      <c r="E4" s="29"/>
      <c r="F4" s="29"/>
      <c r="G4" s="29"/>
      <c r="H4" s="29"/>
      <c r="I4" s="29"/>
      <c r="J4" s="29"/>
      <c r="K4" s="29"/>
      <c r="L4" s="29"/>
      <c r="M4" s="29"/>
      <c r="N4" s="29"/>
      <c r="O4" s="29"/>
      <c r="P4" s="29"/>
      <c r="R4" s="29"/>
      <c r="S4" s="29"/>
      <c r="T4" s="29"/>
      <c r="U4" s="29"/>
      <c r="V4" s="30"/>
    </row>
    <row r="5" spans="2:22" ht="14.25" customHeight="1">
      <c r="B5" s="31"/>
      <c r="C5" s="33"/>
      <c r="D5" s="228"/>
      <c r="E5" s="228"/>
      <c r="F5" s="228"/>
      <c r="G5" s="33"/>
      <c r="H5" s="228"/>
      <c r="I5" s="228"/>
      <c r="J5" s="228"/>
      <c r="K5" s="33"/>
      <c r="L5" s="33"/>
      <c r="M5" s="33"/>
      <c r="N5" s="33"/>
      <c r="O5" s="33"/>
      <c r="P5" s="33"/>
      <c r="R5" s="33"/>
      <c r="S5" s="33"/>
      <c r="T5" s="33"/>
      <c r="U5" s="33"/>
      <c r="V5" s="35"/>
    </row>
    <row r="6" spans="2:22" ht="82.8">
      <c r="B6" s="31"/>
      <c r="C6" s="33"/>
      <c r="D6" s="273" t="s">
        <v>817</v>
      </c>
      <c r="E6" s="273" t="s">
        <v>819</v>
      </c>
      <c r="F6" s="273" t="s">
        <v>267</v>
      </c>
      <c r="G6" s="27"/>
      <c r="H6" s="273" t="s">
        <v>268</v>
      </c>
      <c r="I6" s="273" t="s">
        <v>269</v>
      </c>
      <c r="J6" s="273" t="s">
        <v>270</v>
      </c>
      <c r="K6" s="33"/>
      <c r="L6" s="44" t="s">
        <v>258</v>
      </c>
      <c r="M6" s="33"/>
      <c r="N6" s="44" t="s">
        <v>271</v>
      </c>
      <c r="O6" s="44" t="s">
        <v>272</v>
      </c>
      <c r="P6" s="44" t="s">
        <v>273</v>
      </c>
      <c r="R6" s="201" t="s">
        <v>657</v>
      </c>
      <c r="S6" s="33"/>
      <c r="T6" s="422" t="s">
        <v>388</v>
      </c>
      <c r="U6" s="422" t="s">
        <v>358</v>
      </c>
      <c r="V6" s="206" t="s">
        <v>389</v>
      </c>
    </row>
    <row r="7" spans="2:22" ht="15" customHeight="1" thickBot="1">
      <c r="B7" s="31"/>
      <c r="C7" s="32" t="s">
        <v>6</v>
      </c>
      <c r="D7" s="276" t="s">
        <v>818</v>
      </c>
      <c r="E7" s="276"/>
      <c r="F7" s="276" t="str">
        <f>"("&amp;Titles!F13&amp;")"</f>
        <v>(MWh)</v>
      </c>
      <c r="G7" s="276"/>
      <c r="H7" s="273" t="str">
        <f>"("&amp;Titles!F12&amp;")"</f>
        <v>(MW)</v>
      </c>
      <c r="I7" s="273" t="str">
        <f>"("&amp;Titles!F13&amp;")"</f>
        <v>(MWh)</v>
      </c>
      <c r="J7" s="273" t="str">
        <f>"("&amp;Titles!F14&amp;")"</f>
        <v>(MWh)</v>
      </c>
      <c r="K7" s="33"/>
      <c r="L7" s="201" t="s">
        <v>56</v>
      </c>
      <c r="M7" s="201"/>
      <c r="N7" s="201" t="str">
        <f>"("&amp;Titles!F12&amp;")"</f>
        <v>(MW)</v>
      </c>
      <c r="O7" s="201" t="str">
        <f>"("&amp;Titles!F13&amp;")"</f>
        <v>(MWh)</v>
      </c>
      <c r="P7" s="201" t="str">
        <f>"("&amp;Titles!F14&amp;")"</f>
        <v>(MWh)</v>
      </c>
      <c r="R7" s="201" t="s">
        <v>249</v>
      </c>
      <c r="S7" s="33"/>
      <c r="T7" s="201"/>
      <c r="U7" s="201"/>
    </row>
    <row r="8" spans="2:22" ht="15" customHeight="1">
      <c r="B8" s="36">
        <v>1</v>
      </c>
      <c r="C8" s="37" t="str">
        <f>'Program Descriptions'!C5</f>
        <v>Residential New Construction (example)</v>
      </c>
      <c r="D8" s="713"/>
      <c r="E8" s="719"/>
      <c r="F8" s="716"/>
      <c r="G8" s="201"/>
      <c r="H8" s="93">
        <v>20</v>
      </c>
      <c r="I8" s="93">
        <v>268</v>
      </c>
      <c r="J8" s="197">
        <v>2680</v>
      </c>
      <c r="K8" s="33"/>
      <c r="L8" s="924">
        <f>IF('Claimed NTG'!$G$3="Yes",'Claimed NTG'!I6,'Claimed NTG'!G6)</f>
        <v>0.9</v>
      </c>
      <c r="M8" s="931"/>
      <c r="N8" s="932">
        <f>IF(H8=0,0,H8*$L8)</f>
        <v>18</v>
      </c>
      <c r="O8" s="932">
        <f t="shared" ref="O8:P11" si="0">IF(I8="","",I8*$L8)</f>
        <v>241.20000000000002</v>
      </c>
      <c r="P8" s="932">
        <f t="shared" si="0"/>
        <v>2412</v>
      </c>
      <c r="R8" s="520">
        <v>10</v>
      </c>
      <c r="S8" s="33"/>
      <c r="T8" s="64">
        <v>500</v>
      </c>
      <c r="U8" s="222">
        <v>8000</v>
      </c>
      <c r="V8" s="202" t="s">
        <v>38</v>
      </c>
    </row>
    <row r="9" spans="2:22" ht="15" customHeight="1">
      <c r="B9" s="36">
        <v>2</v>
      </c>
      <c r="C9" s="37" t="str">
        <f>'Program Descriptions'!C6</f>
        <v>Residential Whole Home Retrofit</v>
      </c>
      <c r="D9" s="714"/>
      <c r="E9" s="720"/>
      <c r="F9" s="717"/>
      <c r="G9" s="201"/>
      <c r="H9" s="95">
        <v>0</v>
      </c>
      <c r="I9" s="95"/>
      <c r="J9" s="64"/>
      <c r="K9" s="33"/>
      <c r="L9" s="924">
        <f>IF('Claimed NTG'!$G$3="Yes",'Claimed NTG'!I7,'Claimed NTG'!G7)</f>
        <v>0.8</v>
      </c>
      <c r="M9" s="931"/>
      <c r="N9" s="932">
        <f t="shared" ref="N9:N11" si="1">IF(H9=0,0,H9*$L9)</f>
        <v>0</v>
      </c>
      <c r="O9" s="932" t="str">
        <f t="shared" si="0"/>
        <v/>
      </c>
      <c r="P9" s="932" t="str">
        <f t="shared" si="0"/>
        <v/>
      </c>
      <c r="R9" s="520"/>
      <c r="S9" s="33"/>
      <c r="T9" s="64"/>
      <c r="U9" s="222"/>
      <c r="V9" s="202"/>
    </row>
    <row r="10" spans="2:22" ht="15" customHeight="1">
      <c r="B10" s="36">
        <v>3</v>
      </c>
      <c r="C10" s="37" t="str">
        <f>'Program Descriptions'!C7</f>
        <v>C&amp;I Prescriptive</v>
      </c>
      <c r="D10" s="714"/>
      <c r="E10" s="720"/>
      <c r="F10" s="717"/>
      <c r="G10" s="201"/>
      <c r="H10" s="95">
        <v>0</v>
      </c>
      <c r="I10" s="95"/>
      <c r="J10" s="64"/>
      <c r="K10" s="33"/>
      <c r="L10" s="924">
        <f>IF('Claimed NTG'!$G$3="Yes",'Claimed NTG'!I8,'Claimed NTG'!G8)</f>
        <v>0.7</v>
      </c>
      <c r="M10" s="931"/>
      <c r="N10" s="932">
        <f t="shared" si="1"/>
        <v>0</v>
      </c>
      <c r="O10" s="932" t="str">
        <f t="shared" si="0"/>
        <v/>
      </c>
      <c r="P10" s="932" t="str">
        <f t="shared" si="0"/>
        <v/>
      </c>
      <c r="R10" s="520"/>
      <c r="S10" s="33"/>
      <c r="T10" s="64"/>
      <c r="U10" s="222"/>
      <c r="V10" s="202"/>
    </row>
    <row r="11" spans="2:22" ht="15" customHeight="1">
      <c r="B11" s="36">
        <v>4</v>
      </c>
      <c r="C11" s="37" t="str">
        <f>'Program Descriptions'!C8</f>
        <v>Empty</v>
      </c>
      <c r="D11" s="714"/>
      <c r="E11" s="720"/>
      <c r="F11" s="717"/>
      <c r="G11" s="201"/>
      <c r="H11" s="95">
        <v>0</v>
      </c>
      <c r="I11" s="95"/>
      <c r="J11" s="64"/>
      <c r="K11" s="33"/>
      <c r="L11" s="924">
        <f>IF('Claimed NTG'!$G$3="Yes",'Claimed NTG'!I9,'Claimed NTG'!G9)</f>
        <v>0</v>
      </c>
      <c r="M11" s="931"/>
      <c r="N11" s="932">
        <f t="shared" si="1"/>
        <v>0</v>
      </c>
      <c r="O11" s="932" t="str">
        <f t="shared" si="0"/>
        <v/>
      </c>
      <c r="P11" s="932" t="str">
        <f t="shared" si="0"/>
        <v/>
      </c>
      <c r="R11" s="520"/>
      <c r="S11" s="33"/>
      <c r="T11" s="64"/>
      <c r="U11" s="222"/>
      <c r="V11" s="202"/>
    </row>
    <row r="12" spans="2:22" ht="15" customHeight="1">
      <c r="B12" s="36">
        <v>5</v>
      </c>
      <c r="C12" s="37" t="str">
        <f>'Program Descriptions'!C9</f>
        <v>Empty</v>
      </c>
      <c r="D12" s="714"/>
      <c r="E12" s="720"/>
      <c r="F12" s="717"/>
      <c r="G12" s="201"/>
      <c r="H12" s="95">
        <v>0</v>
      </c>
      <c r="I12" s="95"/>
      <c r="J12" s="64"/>
      <c r="K12" s="33"/>
      <c r="L12" s="924">
        <f>IF('Claimed NTG'!$G$3="Yes",'Claimed NTG'!I10,'Claimed NTG'!G10)</f>
        <v>0</v>
      </c>
      <c r="M12" s="931"/>
      <c r="N12" s="932">
        <f t="shared" ref="N12:N37" si="2">IF(H12=0,0,H12*$L12)</f>
        <v>0</v>
      </c>
      <c r="O12" s="932" t="str">
        <f t="shared" ref="O12:O37" si="3">IF(I12="","",I12*$L12)</f>
        <v/>
      </c>
      <c r="P12" s="932" t="str">
        <f t="shared" ref="P12:P37" si="4">IF(J12="","",J12*$L12)</f>
        <v/>
      </c>
      <c r="R12" s="520"/>
      <c r="S12" s="33"/>
      <c r="T12" s="64"/>
      <c r="U12" s="222"/>
      <c r="V12" s="202"/>
    </row>
    <row r="13" spans="2:22" ht="15" customHeight="1">
      <c r="B13" s="36">
        <v>6</v>
      </c>
      <c r="C13" s="37" t="str">
        <f>'Program Descriptions'!C10</f>
        <v>Empty</v>
      </c>
      <c r="D13" s="714"/>
      <c r="E13" s="720"/>
      <c r="F13" s="717"/>
      <c r="G13" s="201"/>
      <c r="H13" s="95">
        <v>0</v>
      </c>
      <c r="I13" s="95"/>
      <c r="J13" s="64"/>
      <c r="K13" s="33"/>
      <c r="L13" s="924">
        <f>IF('Claimed NTG'!$G$3="Yes",'Claimed NTG'!I11,'Claimed NTG'!G11)</f>
        <v>0</v>
      </c>
      <c r="M13" s="931"/>
      <c r="N13" s="932">
        <f t="shared" si="2"/>
        <v>0</v>
      </c>
      <c r="O13" s="932" t="str">
        <f t="shared" si="3"/>
        <v/>
      </c>
      <c r="P13" s="932" t="str">
        <f t="shared" si="4"/>
        <v/>
      </c>
      <c r="R13" s="520"/>
      <c r="S13" s="33"/>
      <c r="T13" s="64"/>
      <c r="U13" s="222"/>
      <c r="V13" s="202"/>
    </row>
    <row r="14" spans="2:22" ht="15" customHeight="1">
      <c r="B14" s="36">
        <v>7</v>
      </c>
      <c r="C14" s="37" t="str">
        <f>'Program Descriptions'!C11</f>
        <v>Empty</v>
      </c>
      <c r="D14" s="714"/>
      <c r="E14" s="720"/>
      <c r="F14" s="717"/>
      <c r="G14" s="201"/>
      <c r="H14" s="95">
        <v>0</v>
      </c>
      <c r="I14" s="95"/>
      <c r="J14" s="64"/>
      <c r="K14" s="33"/>
      <c r="L14" s="924">
        <f>IF('Claimed NTG'!$G$3="Yes",'Claimed NTG'!I12,'Claimed NTG'!G12)</f>
        <v>0</v>
      </c>
      <c r="M14" s="931"/>
      <c r="N14" s="932">
        <f t="shared" si="2"/>
        <v>0</v>
      </c>
      <c r="O14" s="932" t="str">
        <f t="shared" si="3"/>
        <v/>
      </c>
      <c r="P14" s="932" t="str">
        <f t="shared" si="4"/>
        <v/>
      </c>
      <c r="R14" s="520"/>
      <c r="S14" s="33"/>
      <c r="T14" s="64"/>
      <c r="U14" s="222"/>
      <c r="V14" s="202"/>
    </row>
    <row r="15" spans="2:22" ht="15" customHeight="1">
      <c r="B15" s="36">
        <v>8</v>
      </c>
      <c r="C15" s="37" t="str">
        <f>'Program Descriptions'!C12</f>
        <v>Empty</v>
      </c>
      <c r="D15" s="714"/>
      <c r="E15" s="720"/>
      <c r="F15" s="717"/>
      <c r="G15" s="201"/>
      <c r="H15" s="95">
        <v>0</v>
      </c>
      <c r="I15" s="95"/>
      <c r="J15" s="64"/>
      <c r="K15" s="33"/>
      <c r="L15" s="924">
        <f>IF('Claimed NTG'!$G$3="Yes",'Claimed NTG'!I13,'Claimed NTG'!G13)</f>
        <v>0</v>
      </c>
      <c r="M15" s="931"/>
      <c r="N15" s="932">
        <f t="shared" si="2"/>
        <v>0</v>
      </c>
      <c r="O15" s="932" t="str">
        <f t="shared" si="3"/>
        <v/>
      </c>
      <c r="P15" s="932" t="str">
        <f t="shared" si="4"/>
        <v/>
      </c>
      <c r="R15" s="520"/>
      <c r="S15" s="33"/>
      <c r="T15" s="64"/>
      <c r="U15" s="222"/>
      <c r="V15" s="202"/>
    </row>
    <row r="16" spans="2:22" ht="15" customHeight="1">
      <c r="B16" s="36">
        <v>9</v>
      </c>
      <c r="C16" s="37" t="str">
        <f>'Program Descriptions'!C13</f>
        <v>Empty</v>
      </c>
      <c r="D16" s="714"/>
      <c r="E16" s="720"/>
      <c r="F16" s="717"/>
      <c r="G16" s="201"/>
      <c r="H16" s="95">
        <v>0</v>
      </c>
      <c r="I16" s="95"/>
      <c r="J16" s="64"/>
      <c r="K16" s="33"/>
      <c r="L16" s="924">
        <f>IF('Claimed NTG'!$G$3="Yes",'Claimed NTG'!I14,'Claimed NTG'!G14)</f>
        <v>0</v>
      </c>
      <c r="M16" s="931"/>
      <c r="N16" s="932">
        <f t="shared" si="2"/>
        <v>0</v>
      </c>
      <c r="O16" s="932" t="str">
        <f t="shared" si="3"/>
        <v/>
      </c>
      <c r="P16" s="932" t="str">
        <f t="shared" si="4"/>
        <v/>
      </c>
      <c r="R16" s="520"/>
      <c r="S16" s="33"/>
      <c r="T16" s="64"/>
      <c r="U16" s="222"/>
      <c r="V16" s="202"/>
    </row>
    <row r="17" spans="2:22" ht="15" customHeight="1">
      <c r="B17" s="36">
        <v>10</v>
      </c>
      <c r="C17" s="37" t="str">
        <f>'Program Descriptions'!C14</f>
        <v>Empty</v>
      </c>
      <c r="D17" s="714"/>
      <c r="E17" s="720"/>
      <c r="F17" s="717"/>
      <c r="G17" s="201"/>
      <c r="H17" s="95">
        <v>0</v>
      </c>
      <c r="I17" s="95"/>
      <c r="J17" s="64"/>
      <c r="K17" s="33"/>
      <c r="L17" s="924">
        <f>IF('Claimed NTG'!$G$3="Yes",'Claimed NTG'!I15,'Claimed NTG'!G15)</f>
        <v>0</v>
      </c>
      <c r="M17" s="931"/>
      <c r="N17" s="932">
        <f t="shared" si="2"/>
        <v>0</v>
      </c>
      <c r="O17" s="932" t="str">
        <f t="shared" si="3"/>
        <v/>
      </c>
      <c r="P17" s="932" t="str">
        <f t="shared" si="4"/>
        <v/>
      </c>
      <c r="R17" s="520"/>
      <c r="S17" s="33"/>
      <c r="T17" s="64"/>
      <c r="U17" s="222"/>
      <c r="V17" s="202"/>
    </row>
    <row r="18" spans="2:22" ht="15" customHeight="1">
      <c r="B18" s="36">
        <v>11</v>
      </c>
      <c r="C18" s="37" t="str">
        <f>'Program Descriptions'!C15</f>
        <v>Empty</v>
      </c>
      <c r="D18" s="714"/>
      <c r="E18" s="720"/>
      <c r="F18" s="717"/>
      <c r="G18" s="201"/>
      <c r="H18" s="95">
        <v>0</v>
      </c>
      <c r="I18" s="95"/>
      <c r="J18" s="64"/>
      <c r="K18" s="33"/>
      <c r="L18" s="924">
        <f>IF('Claimed NTG'!$G$3="Yes",'Claimed NTG'!I16,'Claimed NTG'!G16)</f>
        <v>0</v>
      </c>
      <c r="M18" s="931"/>
      <c r="N18" s="932">
        <f t="shared" si="2"/>
        <v>0</v>
      </c>
      <c r="O18" s="932" t="str">
        <f t="shared" si="3"/>
        <v/>
      </c>
      <c r="P18" s="932" t="str">
        <f t="shared" si="4"/>
        <v/>
      </c>
      <c r="R18" s="520"/>
      <c r="S18" s="33"/>
      <c r="T18" s="64"/>
      <c r="U18" s="222"/>
      <c r="V18" s="202"/>
    </row>
    <row r="19" spans="2:22" ht="15" customHeight="1">
      <c r="B19" s="36">
        <v>12</v>
      </c>
      <c r="C19" s="37" t="str">
        <f>'Program Descriptions'!C16</f>
        <v>Empty</v>
      </c>
      <c r="D19" s="714"/>
      <c r="E19" s="720"/>
      <c r="F19" s="717"/>
      <c r="G19" s="201"/>
      <c r="H19" s="95">
        <v>0</v>
      </c>
      <c r="I19" s="95"/>
      <c r="J19" s="64"/>
      <c r="K19" s="33"/>
      <c r="L19" s="924">
        <f>IF('Claimed NTG'!$G$3="Yes",'Claimed NTG'!I17,'Claimed NTG'!G17)</f>
        <v>0</v>
      </c>
      <c r="M19" s="931"/>
      <c r="N19" s="932">
        <f t="shared" si="2"/>
        <v>0</v>
      </c>
      <c r="O19" s="932" t="str">
        <f t="shared" si="3"/>
        <v/>
      </c>
      <c r="P19" s="932" t="str">
        <f t="shared" si="4"/>
        <v/>
      </c>
      <c r="R19" s="520"/>
      <c r="S19" s="33"/>
      <c r="T19" s="64"/>
      <c r="U19" s="222"/>
      <c r="V19" s="202"/>
    </row>
    <row r="20" spans="2:22" ht="15" customHeight="1">
      <c r="B20" s="36">
        <v>13</v>
      </c>
      <c r="C20" s="37" t="str">
        <f>'Program Descriptions'!C17</f>
        <v>Empty</v>
      </c>
      <c r="D20" s="714"/>
      <c r="E20" s="720"/>
      <c r="F20" s="717"/>
      <c r="G20" s="201"/>
      <c r="H20" s="95">
        <v>0</v>
      </c>
      <c r="I20" s="95"/>
      <c r="J20" s="64"/>
      <c r="K20" s="33"/>
      <c r="L20" s="924">
        <f>IF('Claimed NTG'!$G$3="Yes",'Claimed NTG'!I18,'Claimed NTG'!G18)</f>
        <v>0</v>
      </c>
      <c r="M20" s="931"/>
      <c r="N20" s="932">
        <f t="shared" si="2"/>
        <v>0</v>
      </c>
      <c r="O20" s="932" t="str">
        <f t="shared" si="3"/>
        <v/>
      </c>
      <c r="P20" s="932" t="str">
        <f t="shared" si="4"/>
        <v/>
      </c>
      <c r="R20" s="520"/>
      <c r="S20" s="33"/>
      <c r="T20" s="64"/>
      <c r="U20" s="222"/>
      <c r="V20" s="202"/>
    </row>
    <row r="21" spans="2:22" ht="15" customHeight="1">
      <c r="B21" s="36">
        <v>14</v>
      </c>
      <c r="C21" s="37" t="str">
        <f>'Program Descriptions'!C18</f>
        <v>Empty</v>
      </c>
      <c r="D21" s="714"/>
      <c r="E21" s="720"/>
      <c r="F21" s="717"/>
      <c r="G21" s="201"/>
      <c r="H21" s="95">
        <v>0</v>
      </c>
      <c r="I21" s="95"/>
      <c r="J21" s="64"/>
      <c r="K21" s="33"/>
      <c r="L21" s="924">
        <f>IF('Claimed NTG'!$G$3="Yes",'Claimed NTG'!I19,'Claimed NTG'!G19)</f>
        <v>0</v>
      </c>
      <c r="M21" s="931"/>
      <c r="N21" s="932">
        <f t="shared" si="2"/>
        <v>0</v>
      </c>
      <c r="O21" s="932" t="str">
        <f t="shared" si="3"/>
        <v/>
      </c>
      <c r="P21" s="932" t="str">
        <f t="shared" si="4"/>
        <v/>
      </c>
      <c r="R21" s="520"/>
      <c r="S21" s="33"/>
      <c r="T21" s="64"/>
      <c r="U21" s="222"/>
      <c r="V21" s="202"/>
    </row>
    <row r="22" spans="2:22" ht="15" customHeight="1">
      <c r="B22" s="36">
        <v>15</v>
      </c>
      <c r="C22" s="37" t="str">
        <f>'Program Descriptions'!C19</f>
        <v>Empty</v>
      </c>
      <c r="D22" s="714"/>
      <c r="E22" s="720"/>
      <c r="F22" s="717"/>
      <c r="G22" s="201"/>
      <c r="H22" s="95">
        <v>0</v>
      </c>
      <c r="I22" s="95"/>
      <c r="J22" s="64"/>
      <c r="K22" s="33"/>
      <c r="L22" s="924">
        <f>IF('Claimed NTG'!$G$3="Yes",'Claimed NTG'!I20,'Claimed NTG'!G20)</f>
        <v>0</v>
      </c>
      <c r="M22" s="931"/>
      <c r="N22" s="932">
        <f t="shared" si="2"/>
        <v>0</v>
      </c>
      <c r="O22" s="932" t="str">
        <f t="shared" si="3"/>
        <v/>
      </c>
      <c r="P22" s="932" t="str">
        <f t="shared" si="4"/>
        <v/>
      </c>
      <c r="R22" s="520"/>
      <c r="S22" s="33"/>
      <c r="T22" s="64"/>
      <c r="U22" s="222"/>
      <c r="V22" s="202"/>
    </row>
    <row r="23" spans="2:22" ht="15" customHeight="1">
      <c r="B23" s="36">
        <v>16</v>
      </c>
      <c r="C23" s="37" t="str">
        <f>'Program Descriptions'!C20</f>
        <v>Empty</v>
      </c>
      <c r="D23" s="714"/>
      <c r="E23" s="720"/>
      <c r="F23" s="717"/>
      <c r="G23" s="201"/>
      <c r="H23" s="95">
        <v>0</v>
      </c>
      <c r="I23" s="95"/>
      <c r="J23" s="64"/>
      <c r="K23" s="33"/>
      <c r="L23" s="924">
        <f>IF('Claimed NTG'!$G$3="Yes",'Claimed NTG'!I21,'Claimed NTG'!G21)</f>
        <v>0</v>
      </c>
      <c r="M23" s="931"/>
      <c r="N23" s="932">
        <f t="shared" si="2"/>
        <v>0</v>
      </c>
      <c r="O23" s="932" t="str">
        <f t="shared" si="3"/>
        <v/>
      </c>
      <c r="P23" s="932" t="str">
        <f t="shared" si="4"/>
        <v/>
      </c>
      <c r="R23" s="520"/>
      <c r="S23" s="33"/>
      <c r="T23" s="64"/>
      <c r="U23" s="222"/>
      <c r="V23" s="202"/>
    </row>
    <row r="24" spans="2:22" ht="15" customHeight="1">
      <c r="B24" s="36">
        <v>17</v>
      </c>
      <c r="C24" s="37" t="str">
        <f>'Program Descriptions'!C21</f>
        <v>Empty</v>
      </c>
      <c r="D24" s="714"/>
      <c r="E24" s="720"/>
      <c r="F24" s="717"/>
      <c r="G24" s="201"/>
      <c r="H24" s="95">
        <v>0</v>
      </c>
      <c r="I24" s="95"/>
      <c r="J24" s="64"/>
      <c r="K24" s="33"/>
      <c r="L24" s="924">
        <f>IF('Claimed NTG'!$G$3="Yes",'Claimed NTG'!I22,'Claimed NTG'!G22)</f>
        <v>0</v>
      </c>
      <c r="M24" s="931"/>
      <c r="N24" s="932">
        <f t="shared" si="2"/>
        <v>0</v>
      </c>
      <c r="O24" s="932" t="str">
        <f t="shared" si="3"/>
        <v/>
      </c>
      <c r="P24" s="932" t="str">
        <f t="shared" si="4"/>
        <v/>
      </c>
      <c r="R24" s="520"/>
      <c r="S24" s="33"/>
      <c r="T24" s="64"/>
      <c r="U24" s="222"/>
      <c r="V24" s="202"/>
    </row>
    <row r="25" spans="2:22" ht="15" customHeight="1">
      <c r="B25" s="36">
        <v>18</v>
      </c>
      <c r="C25" s="37" t="str">
        <f>'Program Descriptions'!C22</f>
        <v>Empty</v>
      </c>
      <c r="D25" s="714"/>
      <c r="E25" s="720"/>
      <c r="F25" s="717"/>
      <c r="G25" s="201"/>
      <c r="H25" s="95">
        <v>0</v>
      </c>
      <c r="I25" s="95"/>
      <c r="J25" s="64"/>
      <c r="K25" s="33"/>
      <c r="L25" s="924">
        <f>IF('Claimed NTG'!$G$3="Yes",'Claimed NTG'!I23,'Claimed NTG'!G23)</f>
        <v>0</v>
      </c>
      <c r="M25" s="931"/>
      <c r="N25" s="932">
        <f t="shared" si="2"/>
        <v>0</v>
      </c>
      <c r="O25" s="932" t="str">
        <f t="shared" si="3"/>
        <v/>
      </c>
      <c r="P25" s="932" t="str">
        <f t="shared" si="4"/>
        <v/>
      </c>
      <c r="R25" s="520"/>
      <c r="S25" s="33"/>
      <c r="T25" s="64"/>
      <c r="U25" s="222"/>
      <c r="V25" s="202"/>
    </row>
    <row r="26" spans="2:22" ht="15" customHeight="1">
      <c r="B26" s="36">
        <v>19</v>
      </c>
      <c r="C26" s="37" t="str">
        <f>'Program Descriptions'!C23</f>
        <v>Empty</v>
      </c>
      <c r="D26" s="714"/>
      <c r="E26" s="720"/>
      <c r="F26" s="717"/>
      <c r="G26" s="201"/>
      <c r="H26" s="95">
        <v>0</v>
      </c>
      <c r="I26" s="95"/>
      <c r="J26" s="64"/>
      <c r="K26" s="33"/>
      <c r="L26" s="924">
        <f>IF('Claimed NTG'!$G$3="Yes",'Claimed NTG'!I24,'Claimed NTG'!G24)</f>
        <v>0</v>
      </c>
      <c r="M26" s="931"/>
      <c r="N26" s="932">
        <f t="shared" si="2"/>
        <v>0</v>
      </c>
      <c r="O26" s="932" t="str">
        <f t="shared" si="3"/>
        <v/>
      </c>
      <c r="P26" s="932" t="str">
        <f t="shared" si="4"/>
        <v/>
      </c>
      <c r="R26" s="520"/>
      <c r="S26" s="33"/>
      <c r="T26" s="64"/>
      <c r="U26" s="222"/>
      <c r="V26" s="202"/>
    </row>
    <row r="27" spans="2:22" ht="15" customHeight="1">
      <c r="B27" s="36">
        <v>20</v>
      </c>
      <c r="C27" s="37" t="str">
        <f>'Program Descriptions'!C24</f>
        <v>Empty</v>
      </c>
      <c r="D27" s="714"/>
      <c r="E27" s="720"/>
      <c r="F27" s="717"/>
      <c r="G27" s="201"/>
      <c r="H27" s="95">
        <v>0</v>
      </c>
      <c r="I27" s="95"/>
      <c r="J27" s="64"/>
      <c r="K27" s="33"/>
      <c r="L27" s="924">
        <f>IF('Claimed NTG'!$G$3="Yes",'Claimed NTG'!I25,'Claimed NTG'!G25)</f>
        <v>0</v>
      </c>
      <c r="M27" s="931"/>
      <c r="N27" s="932">
        <f t="shared" si="2"/>
        <v>0</v>
      </c>
      <c r="O27" s="932" t="str">
        <f t="shared" si="3"/>
        <v/>
      </c>
      <c r="P27" s="932" t="str">
        <f t="shared" si="4"/>
        <v/>
      </c>
      <c r="R27" s="520"/>
      <c r="S27" s="33"/>
      <c r="T27" s="64"/>
      <c r="U27" s="222"/>
      <c r="V27" s="202"/>
    </row>
    <row r="28" spans="2:22" ht="15" customHeight="1">
      <c r="B28" s="36">
        <v>21</v>
      </c>
      <c r="C28" s="37" t="str">
        <f>'Program Descriptions'!C25</f>
        <v>Empty</v>
      </c>
      <c r="D28" s="714"/>
      <c r="E28" s="720"/>
      <c r="F28" s="717"/>
      <c r="G28" s="201"/>
      <c r="H28" s="95">
        <v>0</v>
      </c>
      <c r="I28" s="95"/>
      <c r="J28" s="64"/>
      <c r="K28" s="33"/>
      <c r="L28" s="924">
        <f>IF('Claimed NTG'!$G$3="Yes",'Claimed NTG'!I26,'Claimed NTG'!G26)</f>
        <v>0</v>
      </c>
      <c r="M28" s="931"/>
      <c r="N28" s="932">
        <f t="shared" si="2"/>
        <v>0</v>
      </c>
      <c r="O28" s="932" t="str">
        <f t="shared" si="3"/>
        <v/>
      </c>
      <c r="P28" s="932" t="str">
        <f t="shared" si="4"/>
        <v/>
      </c>
      <c r="R28" s="520"/>
      <c r="S28" s="33"/>
      <c r="T28" s="64"/>
      <c r="U28" s="222"/>
      <c r="V28" s="202"/>
    </row>
    <row r="29" spans="2:22" ht="15" customHeight="1">
      <c r="B29" s="36">
        <v>22</v>
      </c>
      <c r="C29" s="37" t="str">
        <f>'Program Descriptions'!C26</f>
        <v>Empty</v>
      </c>
      <c r="D29" s="714"/>
      <c r="E29" s="720"/>
      <c r="F29" s="717"/>
      <c r="G29" s="201"/>
      <c r="H29" s="95">
        <v>0</v>
      </c>
      <c r="I29" s="95"/>
      <c r="J29" s="64"/>
      <c r="K29" s="33"/>
      <c r="L29" s="924">
        <f>IF('Claimed NTG'!$G$3="Yes",'Claimed NTG'!I27,'Claimed NTG'!G27)</f>
        <v>0</v>
      </c>
      <c r="M29" s="931"/>
      <c r="N29" s="932">
        <f t="shared" si="2"/>
        <v>0</v>
      </c>
      <c r="O29" s="932" t="str">
        <f t="shared" si="3"/>
        <v/>
      </c>
      <c r="P29" s="932" t="str">
        <f t="shared" si="4"/>
        <v/>
      </c>
      <c r="R29" s="520"/>
      <c r="S29" s="33"/>
      <c r="T29" s="64"/>
      <c r="U29" s="222"/>
      <c r="V29" s="202"/>
    </row>
    <row r="30" spans="2:22" ht="15" customHeight="1">
      <c r="B30" s="36">
        <v>23</v>
      </c>
      <c r="C30" s="37" t="str">
        <f>'Program Descriptions'!C27</f>
        <v>Empty</v>
      </c>
      <c r="D30" s="714"/>
      <c r="E30" s="720"/>
      <c r="F30" s="717"/>
      <c r="G30" s="201"/>
      <c r="H30" s="95">
        <v>0</v>
      </c>
      <c r="I30" s="95"/>
      <c r="J30" s="64"/>
      <c r="K30" s="33"/>
      <c r="L30" s="924">
        <f>IF('Claimed NTG'!$G$3="Yes",'Claimed NTG'!I28,'Claimed NTG'!G28)</f>
        <v>0</v>
      </c>
      <c r="M30" s="931"/>
      <c r="N30" s="932">
        <f t="shared" si="2"/>
        <v>0</v>
      </c>
      <c r="O30" s="932" t="str">
        <f t="shared" si="3"/>
        <v/>
      </c>
      <c r="P30" s="932" t="str">
        <f t="shared" si="4"/>
        <v/>
      </c>
      <c r="R30" s="520"/>
      <c r="S30" s="33"/>
      <c r="T30" s="64"/>
      <c r="U30" s="222"/>
      <c r="V30" s="202"/>
    </row>
    <row r="31" spans="2:22" ht="15" customHeight="1">
      <c r="B31" s="36">
        <v>24</v>
      </c>
      <c r="C31" s="37" t="str">
        <f>'Program Descriptions'!C28</f>
        <v>Empty</v>
      </c>
      <c r="D31" s="714"/>
      <c r="E31" s="720"/>
      <c r="F31" s="717"/>
      <c r="G31" s="201"/>
      <c r="H31" s="95">
        <v>0</v>
      </c>
      <c r="I31" s="95"/>
      <c r="J31" s="64"/>
      <c r="K31" s="33"/>
      <c r="L31" s="924">
        <f>IF('Claimed NTG'!$G$3="Yes",'Claimed NTG'!I29,'Claimed NTG'!G29)</f>
        <v>0</v>
      </c>
      <c r="M31" s="931"/>
      <c r="N31" s="932">
        <f t="shared" si="2"/>
        <v>0</v>
      </c>
      <c r="O31" s="932" t="str">
        <f t="shared" si="3"/>
        <v/>
      </c>
      <c r="P31" s="932" t="str">
        <f t="shared" si="4"/>
        <v/>
      </c>
      <c r="R31" s="520"/>
      <c r="S31" s="33"/>
      <c r="T31" s="64"/>
      <c r="U31" s="222"/>
      <c r="V31" s="202"/>
    </row>
    <row r="32" spans="2:22" ht="15" customHeight="1">
      <c r="B32" s="36">
        <v>25</v>
      </c>
      <c r="C32" s="37" t="str">
        <f>'Program Descriptions'!C29</f>
        <v>Empty</v>
      </c>
      <c r="D32" s="714"/>
      <c r="E32" s="720"/>
      <c r="F32" s="717"/>
      <c r="G32" s="201"/>
      <c r="H32" s="95">
        <v>0</v>
      </c>
      <c r="I32" s="95"/>
      <c r="J32" s="64"/>
      <c r="K32" s="33"/>
      <c r="L32" s="924">
        <f>IF('Claimed NTG'!$G$3="Yes",'Claimed NTG'!I30,'Claimed NTG'!G30)</f>
        <v>0</v>
      </c>
      <c r="M32" s="931"/>
      <c r="N32" s="932">
        <f t="shared" si="2"/>
        <v>0</v>
      </c>
      <c r="O32" s="932" t="str">
        <f t="shared" si="3"/>
        <v/>
      </c>
      <c r="P32" s="932" t="str">
        <f t="shared" si="4"/>
        <v/>
      </c>
      <c r="R32" s="520"/>
      <c r="S32" s="33"/>
      <c r="T32" s="64"/>
      <c r="U32" s="222"/>
      <c r="V32" s="202"/>
    </row>
    <row r="33" spans="2:22" ht="15" customHeight="1">
      <c r="B33" s="36">
        <v>26</v>
      </c>
      <c r="C33" s="37" t="str">
        <f>'Program Descriptions'!C30</f>
        <v>Empty</v>
      </c>
      <c r="D33" s="714"/>
      <c r="E33" s="720"/>
      <c r="F33" s="717"/>
      <c r="G33" s="201"/>
      <c r="H33" s="95">
        <v>0</v>
      </c>
      <c r="I33" s="95"/>
      <c r="J33" s="64"/>
      <c r="K33" s="33"/>
      <c r="L33" s="924">
        <f>IF('Claimed NTG'!$G$3="Yes",'Claimed NTG'!I31,'Claimed NTG'!G31)</f>
        <v>0</v>
      </c>
      <c r="M33" s="931"/>
      <c r="N33" s="932">
        <f t="shared" si="2"/>
        <v>0</v>
      </c>
      <c r="O33" s="932" t="str">
        <f t="shared" si="3"/>
        <v/>
      </c>
      <c r="P33" s="932" t="str">
        <f t="shared" si="4"/>
        <v/>
      </c>
      <c r="R33" s="520"/>
      <c r="S33" s="33"/>
      <c r="T33" s="64"/>
      <c r="U33" s="222"/>
      <c r="V33" s="202"/>
    </row>
    <row r="34" spans="2:22" ht="15" customHeight="1">
      <c r="B34" s="36">
        <v>27</v>
      </c>
      <c r="C34" s="37" t="str">
        <f>'Program Descriptions'!C31</f>
        <v>Empty</v>
      </c>
      <c r="D34" s="714"/>
      <c r="E34" s="720"/>
      <c r="F34" s="717"/>
      <c r="G34" s="201"/>
      <c r="H34" s="95">
        <v>0</v>
      </c>
      <c r="I34" s="95"/>
      <c r="J34" s="64"/>
      <c r="K34" s="33"/>
      <c r="L34" s="924">
        <f>IF('Claimed NTG'!$G$3="Yes",'Claimed NTG'!I32,'Claimed NTG'!G32)</f>
        <v>0</v>
      </c>
      <c r="M34" s="931"/>
      <c r="N34" s="932">
        <f t="shared" si="2"/>
        <v>0</v>
      </c>
      <c r="O34" s="932" t="str">
        <f t="shared" si="3"/>
        <v/>
      </c>
      <c r="P34" s="932" t="str">
        <f t="shared" si="4"/>
        <v/>
      </c>
      <c r="R34" s="520"/>
      <c r="S34" s="33"/>
      <c r="T34" s="64"/>
      <c r="U34" s="222"/>
      <c r="V34" s="202"/>
    </row>
    <row r="35" spans="2:22" ht="15" customHeight="1">
      <c r="B35" s="36">
        <v>28</v>
      </c>
      <c r="C35" s="37" t="str">
        <f>'Program Descriptions'!C32</f>
        <v>Empty</v>
      </c>
      <c r="D35" s="714"/>
      <c r="E35" s="720"/>
      <c r="F35" s="717"/>
      <c r="G35" s="201"/>
      <c r="H35" s="95">
        <v>0</v>
      </c>
      <c r="I35" s="95"/>
      <c r="J35" s="64"/>
      <c r="K35" s="33"/>
      <c r="L35" s="924">
        <f>IF('Claimed NTG'!$G$3="Yes",'Claimed NTG'!I33,'Claimed NTG'!G33)</f>
        <v>0</v>
      </c>
      <c r="M35" s="931"/>
      <c r="N35" s="932">
        <f t="shared" si="2"/>
        <v>0</v>
      </c>
      <c r="O35" s="932" t="str">
        <f t="shared" si="3"/>
        <v/>
      </c>
      <c r="P35" s="932" t="str">
        <f t="shared" si="4"/>
        <v/>
      </c>
      <c r="R35" s="520"/>
      <c r="S35" s="33"/>
      <c r="T35" s="64"/>
      <c r="U35" s="222"/>
      <c r="V35" s="202"/>
    </row>
    <row r="36" spans="2:22" ht="15" customHeight="1">
      <c r="B36" s="36">
        <v>29</v>
      </c>
      <c r="C36" s="37" t="str">
        <f>'Program Descriptions'!C33</f>
        <v>Empty</v>
      </c>
      <c r="D36" s="714"/>
      <c r="E36" s="720"/>
      <c r="F36" s="717"/>
      <c r="G36" s="201"/>
      <c r="H36" s="95">
        <v>0</v>
      </c>
      <c r="I36" s="95"/>
      <c r="J36" s="64"/>
      <c r="K36" s="33"/>
      <c r="L36" s="924">
        <f>IF('Claimed NTG'!$G$3="Yes",'Claimed NTG'!I34,'Claimed NTG'!G34)</f>
        <v>0</v>
      </c>
      <c r="M36" s="931"/>
      <c r="N36" s="932">
        <f t="shared" si="2"/>
        <v>0</v>
      </c>
      <c r="O36" s="932" t="str">
        <f t="shared" si="3"/>
        <v/>
      </c>
      <c r="P36" s="932" t="str">
        <f t="shared" si="4"/>
        <v/>
      </c>
      <c r="R36" s="520"/>
      <c r="S36" s="33"/>
      <c r="T36" s="64"/>
      <c r="U36" s="222"/>
      <c r="V36" s="202"/>
    </row>
    <row r="37" spans="2:22" ht="15" customHeight="1" thickBot="1">
      <c r="B37" s="36">
        <v>30</v>
      </c>
      <c r="C37" s="37" t="str">
        <f>'Program Descriptions'!C34</f>
        <v>Empty</v>
      </c>
      <c r="D37" s="715"/>
      <c r="E37" s="721"/>
      <c r="F37" s="718"/>
      <c r="G37" s="201"/>
      <c r="H37" s="95">
        <v>0</v>
      </c>
      <c r="I37" s="95"/>
      <c r="J37" s="64"/>
      <c r="K37" s="33"/>
      <c r="L37" s="924">
        <f>IF('Claimed NTG'!$G$3="Yes",'Claimed NTG'!I35,'Claimed NTG'!G35)</f>
        <v>0</v>
      </c>
      <c r="M37" s="931"/>
      <c r="N37" s="932">
        <f t="shared" si="2"/>
        <v>0</v>
      </c>
      <c r="O37" s="932" t="str">
        <f t="shared" si="3"/>
        <v/>
      </c>
      <c r="P37" s="932" t="str">
        <f t="shared" si="4"/>
        <v/>
      </c>
      <c r="R37" s="520"/>
      <c r="S37" s="33"/>
      <c r="T37" s="64"/>
      <c r="U37" s="222"/>
      <c r="V37" s="202"/>
    </row>
    <row r="38" spans="2:22" ht="15" customHeight="1">
      <c r="B38" s="31"/>
      <c r="C38" s="49" t="s">
        <v>28</v>
      </c>
      <c r="D38" s="210"/>
      <c r="E38" s="210"/>
      <c r="F38" s="210"/>
      <c r="H38" s="65">
        <f>SUM(H8:H37)</f>
        <v>20</v>
      </c>
      <c r="I38" s="65">
        <f>SUM(I8:I37)</f>
        <v>268</v>
      </c>
      <c r="J38" s="65">
        <f>SUM(J8:J37)</f>
        <v>2680</v>
      </c>
      <c r="K38" s="33"/>
      <c r="L38" s="33"/>
      <c r="M38" s="46"/>
      <c r="N38" s="210">
        <f>SUM(N8:N37)</f>
        <v>18</v>
      </c>
      <c r="O38" s="210">
        <f>SUM(O8:O37)</f>
        <v>241.20000000000002</v>
      </c>
      <c r="P38" s="210">
        <f>SUM(P8:P37)</f>
        <v>2412</v>
      </c>
      <c r="R38" s="33"/>
      <c r="S38" s="33"/>
      <c r="T38" s="65"/>
      <c r="U38" s="65"/>
      <c r="V38" s="207"/>
    </row>
    <row r="39" spans="2:22" ht="15" customHeight="1">
      <c r="B39" s="39"/>
      <c r="C39" s="40"/>
      <c r="D39" s="40"/>
      <c r="E39" s="40"/>
      <c r="F39" s="40"/>
      <c r="G39" s="40"/>
      <c r="H39" s="40"/>
      <c r="I39" s="40"/>
      <c r="J39" s="40"/>
      <c r="K39" s="40"/>
      <c r="L39" s="40"/>
      <c r="M39" s="40"/>
      <c r="N39" s="40"/>
      <c r="O39" s="40"/>
      <c r="P39" s="40"/>
      <c r="Q39" s="40"/>
      <c r="R39" s="40"/>
      <c r="S39" s="40"/>
      <c r="T39" s="40"/>
      <c r="U39" s="40"/>
      <c r="V39" s="41"/>
    </row>
    <row r="40" spans="2:22" s="33" customFormat="1" ht="15" customHeight="1">
      <c r="B40" s="1209" t="s">
        <v>673</v>
      </c>
      <c r="C40" s="1209"/>
      <c r="D40" s="1209"/>
      <c r="E40" s="1209"/>
      <c r="F40" s="666" t="str">
        <f>IF(Site_or_SitePlusLosses=1,"site",IF(Site_or_SitePlusLosses=2,"site plus T&amp;D losses between the site and power plant","Did not answer the question"))</f>
        <v>site</v>
      </c>
      <c r="I40" s="761"/>
      <c r="R40" s="761"/>
      <c r="S40" s="698"/>
      <c r="T40" s="666"/>
    </row>
    <row r="41" spans="2:22" ht="15" customHeight="1">
      <c r="C41" s="666" t="str">
        <f>IF(Naturally_Occurring=1,"The reported gross savings values account for naturally occuring energy savings",IF(Naturally_Occurring=0,"The reported gross savings values do not account for naturally occuring energy savings",""))</f>
        <v/>
      </c>
      <c r="G41" s="33"/>
      <c r="H41" s="33"/>
      <c r="I41" s="33"/>
      <c r="J41" s="33"/>
      <c r="K41" s="33"/>
      <c r="L41" s="33"/>
      <c r="N41" s="33"/>
      <c r="O41" s="33"/>
      <c r="P41" s="33"/>
    </row>
    <row r="42" spans="2:22" ht="15" customHeight="1">
      <c r="B42" s="33"/>
      <c r="C42" s="33"/>
      <c r="D42" s="33"/>
      <c r="E42" s="33"/>
      <c r="F42" s="33"/>
      <c r="G42" s="33"/>
      <c r="H42" s="33"/>
      <c r="I42" s="33"/>
      <c r="J42" s="33"/>
      <c r="K42" s="33"/>
      <c r="L42" s="33"/>
      <c r="N42" s="33"/>
      <c r="O42" s="33"/>
      <c r="P42" s="33"/>
    </row>
    <row r="43" spans="2:22" ht="15" customHeight="1">
      <c r="B43" s="33"/>
      <c r="C43" s="33"/>
      <c r="D43" s="33"/>
      <c r="E43" s="33"/>
      <c r="F43" s="33"/>
      <c r="G43" s="33"/>
      <c r="H43" s="33"/>
      <c r="I43" s="33"/>
      <c r="J43" s="33"/>
      <c r="K43" s="33"/>
      <c r="L43" s="33"/>
      <c r="M43" s="33"/>
      <c r="N43" s="33"/>
      <c r="O43" s="33"/>
      <c r="P43" s="33"/>
      <c r="R43" s="33"/>
      <c r="S43" s="33"/>
      <c r="T43" s="33"/>
      <c r="U43" s="33"/>
      <c r="V43" s="33"/>
    </row>
    <row r="44" spans="2:22" ht="15" customHeight="1">
      <c r="D44" s="33"/>
      <c r="E44" s="33"/>
      <c r="F44" s="204"/>
      <c r="G44" s="204"/>
      <c r="H44" s="204"/>
      <c r="I44" s="204"/>
      <c r="J44" s="204"/>
      <c r="K44" s="204"/>
      <c r="L44" s="204"/>
      <c r="M44" s="204"/>
      <c r="N44" s="33"/>
      <c r="O44" s="33"/>
      <c r="P44" s="204"/>
      <c r="R44" s="204"/>
      <c r="S44" s="204"/>
      <c r="T44" s="204"/>
      <c r="U44" s="204"/>
      <c r="V44" s="33"/>
    </row>
    <row r="45" spans="2:22" ht="15" customHeight="1">
      <c r="D45" s="33"/>
      <c r="E45" s="33"/>
      <c r="F45" s="204"/>
      <c r="G45" s="204"/>
      <c r="H45" s="204"/>
      <c r="I45" s="204"/>
      <c r="J45" s="204"/>
      <c r="K45" s="204"/>
      <c r="L45" s="204"/>
      <c r="M45" s="204"/>
      <c r="N45" s="33"/>
      <c r="O45" s="33"/>
      <c r="P45" s="204"/>
      <c r="R45" s="204"/>
      <c r="S45" s="204"/>
      <c r="T45" s="204"/>
      <c r="U45" s="204"/>
      <c r="V45" s="33"/>
    </row>
    <row r="46" spans="2:22" ht="15" customHeight="1">
      <c r="D46" s="33"/>
      <c r="E46" s="33"/>
      <c r="F46" s="205"/>
      <c r="G46" s="205"/>
      <c r="H46" s="205"/>
      <c r="I46" s="205"/>
      <c r="J46" s="205"/>
      <c r="K46" s="205"/>
      <c r="L46" s="205"/>
      <c r="M46" s="205"/>
      <c r="N46" s="33"/>
      <c r="O46" s="33"/>
      <c r="P46" s="205"/>
      <c r="R46" s="205"/>
      <c r="S46" s="205"/>
      <c r="T46" s="205"/>
      <c r="U46" s="205"/>
      <c r="V46" s="33"/>
    </row>
    <row r="47" spans="2:22" ht="15" customHeight="1"/>
    <row r="48" spans="2:2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sheetData>
  <sheetProtection password="C96F" sheet="1" objects="1" scenarios="1" formatColumns="0"/>
  <mergeCells count="1">
    <mergeCell ref="B40:E40"/>
  </mergeCells>
  <dataValidations count="1">
    <dataValidation type="list" allowBlank="1" showInputMessage="1" showErrorMessage="1" sqref="D8:D37">
      <formula1>"Yes,No"</formula1>
    </dataValidation>
  </dataValidations>
  <pageMargins left="0.25" right="0.25" top="0.25" bottom="0.25" header="0.3" footer="0.3"/>
  <pageSetup scale="55"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V8:V37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7">
    <pageSetUpPr fitToPage="1"/>
  </sheetPr>
  <dimension ref="B1:R126"/>
  <sheetViews>
    <sheetView showGridLines="0" showRowColHeaders="0" workbookViewId="0">
      <pane ySplit="7" topLeftCell="A8" activePane="bottomLeft" state="frozen"/>
      <selection pane="bottomLeft"/>
    </sheetView>
  </sheetViews>
  <sheetFormatPr defaultColWidth="9.33203125" defaultRowHeight="13.8"/>
  <cols>
    <col min="1" max="1" width="1" style="3" customWidth="1"/>
    <col min="2" max="2" width="3.6640625" style="3" customWidth="1"/>
    <col min="3" max="3" width="36.33203125" style="3" customWidth="1"/>
    <col min="4" max="4" width="14.33203125" style="3" customWidth="1"/>
    <col min="5" max="5" width="13.44140625" style="3" customWidth="1"/>
    <col min="6" max="6" width="13.6640625" style="3" customWidth="1"/>
    <col min="7" max="7" width="3.109375" style="3" customWidth="1"/>
    <col min="8" max="8" width="6.6640625" style="3" customWidth="1"/>
    <col min="9" max="9" width="3" style="3" customWidth="1"/>
    <col min="10" max="11" width="14.33203125" style="3" customWidth="1"/>
    <col min="12" max="12" width="12.33203125" style="3" customWidth="1"/>
    <col min="13" max="13" width="3.33203125" style="3" customWidth="1"/>
    <col min="14" max="14" width="11" style="3" customWidth="1"/>
    <col min="15" max="15" width="1.88671875" style="3" customWidth="1"/>
    <col min="16" max="16" width="10.109375" style="3" bestFit="1" customWidth="1"/>
    <col min="17" max="17" width="10.109375" style="3" customWidth="1"/>
    <col min="18" max="18" width="18.33203125" style="3" bestFit="1" customWidth="1"/>
    <col min="19" max="16384" width="9.33203125" style="3"/>
  </cols>
  <sheetData>
    <row r="1" spans="2:18" ht="28.5" customHeight="1"/>
    <row r="2" spans="2:18" s="27" customFormat="1" ht="46.5" customHeight="1"/>
    <row r="3" spans="2:18" s="27" customFormat="1" ht="21" customHeight="1">
      <c r="M3" s="280"/>
    </row>
    <row r="4" spans="2:18" ht="13.5" customHeight="1">
      <c r="B4" s="28"/>
      <c r="C4" s="29"/>
      <c r="D4" s="29"/>
      <c r="E4" s="29"/>
      <c r="F4" s="29"/>
      <c r="G4" s="29"/>
      <c r="H4" s="29"/>
      <c r="I4" s="29"/>
      <c r="J4" s="29"/>
      <c r="K4" s="29"/>
      <c r="L4" s="29"/>
      <c r="N4" s="29"/>
      <c r="O4" s="29"/>
      <c r="P4" s="29"/>
      <c r="Q4" s="29"/>
      <c r="R4" s="30"/>
    </row>
    <row r="5" spans="2:18" ht="14.25" customHeight="1">
      <c r="B5" s="31"/>
      <c r="C5" s="33"/>
      <c r="D5" s="228"/>
      <c r="E5" s="228"/>
      <c r="F5" s="228"/>
      <c r="G5" s="33"/>
      <c r="H5" s="33"/>
      <c r="I5" s="33"/>
      <c r="J5" s="33"/>
      <c r="K5" s="33"/>
      <c r="L5" s="33"/>
      <c r="N5" s="33"/>
      <c r="O5" s="33"/>
      <c r="P5" s="33"/>
      <c r="Q5" s="33"/>
      <c r="R5" s="35"/>
    </row>
    <row r="6" spans="2:18" ht="43.5" customHeight="1">
      <c r="B6" s="31"/>
      <c r="C6" s="33"/>
      <c r="D6" s="273" t="s">
        <v>333</v>
      </c>
      <c r="E6" s="273" t="s">
        <v>245</v>
      </c>
      <c r="F6" s="273" t="s">
        <v>246</v>
      </c>
      <c r="G6" s="27"/>
      <c r="H6" s="44" t="s">
        <v>258</v>
      </c>
      <c r="I6" s="33"/>
      <c r="J6" s="44" t="s">
        <v>334</v>
      </c>
      <c r="K6" s="44" t="s">
        <v>335</v>
      </c>
      <c r="L6" s="44" t="s">
        <v>336</v>
      </c>
      <c r="N6" s="201" t="s">
        <v>657</v>
      </c>
      <c r="O6" s="33"/>
      <c r="P6" s="422" t="s">
        <v>388</v>
      </c>
      <c r="Q6" s="422" t="s">
        <v>358</v>
      </c>
      <c r="R6" s="206" t="s">
        <v>389</v>
      </c>
    </row>
    <row r="7" spans="2:18" ht="15" customHeight="1" thickBot="1">
      <c r="B7" s="31"/>
      <c r="C7" s="32" t="s">
        <v>6</v>
      </c>
      <c r="D7" s="276" t="str">
        <f>"("&amp;Titles!F12&amp;")"</f>
        <v>(MW)</v>
      </c>
      <c r="E7" s="276" t="str">
        <f>"("&amp;Titles!F13&amp;")"</f>
        <v>(MWh)</v>
      </c>
      <c r="F7" s="276" t="str">
        <f>"("&amp;Titles!F14&amp;")"</f>
        <v>(MWh)</v>
      </c>
      <c r="G7" s="276"/>
      <c r="H7" s="201" t="s">
        <v>56</v>
      </c>
      <c r="I7" s="201"/>
      <c r="J7" s="201" t="str">
        <f>"("&amp;Titles!F12&amp;")"</f>
        <v>(MW)</v>
      </c>
      <c r="K7" s="201" t="str">
        <f>"("&amp;Titles!F13&amp;")"</f>
        <v>(MWh)</v>
      </c>
      <c r="L7" s="201" t="str">
        <f>"("&amp;Titles!F14&amp;")"</f>
        <v>(MWh)</v>
      </c>
      <c r="N7" s="201" t="s">
        <v>249</v>
      </c>
      <c r="O7" s="33"/>
      <c r="P7" s="201"/>
      <c r="Q7" s="201"/>
    </row>
    <row r="8" spans="2:18" ht="15" customHeight="1">
      <c r="B8" s="36">
        <v>1</v>
      </c>
      <c r="C8" s="37" t="str">
        <f>'Program Descriptions'!C5</f>
        <v>Residential New Construction (example)</v>
      </c>
      <c r="D8" s="93">
        <v>20</v>
      </c>
      <c r="E8" s="93">
        <v>258</v>
      </c>
      <c r="F8" s="197">
        <v>2580</v>
      </c>
      <c r="G8" s="201"/>
      <c r="H8" s="924">
        <f>IF('Claimed NTG'!$G$3="Yes",'Claimed NTG'!I6,'Claimed NTG'!G6)</f>
        <v>0.9</v>
      </c>
      <c r="I8" s="931"/>
      <c r="J8" s="932">
        <f>IF(D8=0,0,D8*$H8)</f>
        <v>18</v>
      </c>
      <c r="K8" s="932">
        <f t="shared" ref="K8:L8" si="0">IF(E8=0,0,E8*$H8)</f>
        <v>232.20000000000002</v>
      </c>
      <c r="L8" s="932">
        <f t="shared" si="0"/>
        <v>2322</v>
      </c>
      <c r="N8" s="520">
        <v>10</v>
      </c>
      <c r="O8" s="33"/>
      <c r="P8" s="64">
        <v>500</v>
      </c>
      <c r="Q8" s="222">
        <v>8000</v>
      </c>
      <c r="R8" s="202" t="s">
        <v>38</v>
      </c>
    </row>
    <row r="9" spans="2:18" ht="15" customHeight="1">
      <c r="B9" s="36">
        <v>2</v>
      </c>
      <c r="C9" s="37" t="str">
        <f>'Program Descriptions'!C6</f>
        <v>Residential Whole Home Retrofit</v>
      </c>
      <c r="D9" s="95">
        <v>18</v>
      </c>
      <c r="E9" s="95">
        <v>15</v>
      </c>
      <c r="F9" s="64">
        <v>2432</v>
      </c>
      <c r="G9" s="201"/>
      <c r="H9" s="924">
        <f>IF('Claimed NTG'!$G$3="Yes",'Claimed NTG'!I7,'Claimed NTG'!G7)</f>
        <v>0.8</v>
      </c>
      <c r="I9" s="931"/>
      <c r="J9" s="932">
        <f t="shared" ref="J9:J16" si="1">IF(D9=0,0,D9*$H9)</f>
        <v>14.4</v>
      </c>
      <c r="K9" s="932">
        <f t="shared" ref="K9:K16" si="2">IF(E9=0,0,E9*$H9)</f>
        <v>12</v>
      </c>
      <c r="L9" s="932">
        <f t="shared" ref="L9:L16" si="3">IF(F9=0,0,F9*$H9)</f>
        <v>1945.6000000000001</v>
      </c>
      <c r="N9" s="520">
        <v>9</v>
      </c>
      <c r="O9" s="33"/>
      <c r="P9" s="64">
        <v>400</v>
      </c>
      <c r="Q9" s="222">
        <v>8800</v>
      </c>
      <c r="R9" s="202" t="s">
        <v>37</v>
      </c>
    </row>
    <row r="10" spans="2:18" ht="15" customHeight="1">
      <c r="B10" s="36">
        <v>3</v>
      </c>
      <c r="C10" s="37" t="str">
        <f>'Program Descriptions'!C7</f>
        <v>C&amp;I Prescriptive</v>
      </c>
      <c r="D10" s="95">
        <v>10</v>
      </c>
      <c r="E10" s="95">
        <v>300</v>
      </c>
      <c r="F10" s="64">
        <v>1234</v>
      </c>
      <c r="G10" s="201"/>
      <c r="H10" s="924">
        <f>IF('Claimed NTG'!$G$3="Yes",'Claimed NTG'!I8,'Claimed NTG'!G8)</f>
        <v>0.7</v>
      </c>
      <c r="I10" s="931"/>
      <c r="J10" s="932">
        <f t="shared" si="1"/>
        <v>7</v>
      </c>
      <c r="K10" s="932">
        <f t="shared" si="2"/>
        <v>210</v>
      </c>
      <c r="L10" s="932">
        <f t="shared" si="3"/>
        <v>863.8</v>
      </c>
      <c r="N10" s="520">
        <v>8</v>
      </c>
      <c r="O10" s="33"/>
      <c r="P10" s="64">
        <v>32</v>
      </c>
      <c r="Q10" s="222">
        <v>245</v>
      </c>
      <c r="R10" s="202" t="s">
        <v>39</v>
      </c>
    </row>
    <row r="11" spans="2:18" ht="15" customHeight="1">
      <c r="B11" s="36">
        <v>4</v>
      </c>
      <c r="C11" s="37" t="str">
        <f>'Program Descriptions'!C8</f>
        <v>Empty</v>
      </c>
      <c r="D11" s="95">
        <v>0</v>
      </c>
      <c r="E11" s="95"/>
      <c r="F11" s="64"/>
      <c r="G11" s="201"/>
      <c r="H11" s="924">
        <f>IF('Claimed NTG'!$G$3="Yes",'Claimed NTG'!I9,'Claimed NTG'!G9)</f>
        <v>0</v>
      </c>
      <c r="I11" s="931"/>
      <c r="J11" s="932">
        <f t="shared" si="1"/>
        <v>0</v>
      </c>
      <c r="K11" s="932">
        <f t="shared" si="2"/>
        <v>0</v>
      </c>
      <c r="L11" s="932">
        <f t="shared" si="3"/>
        <v>0</v>
      </c>
      <c r="N11" s="520"/>
      <c r="O11" s="33"/>
      <c r="P11" s="64"/>
      <c r="Q11" s="222"/>
      <c r="R11" s="202"/>
    </row>
    <row r="12" spans="2:18" ht="15" customHeight="1">
      <c r="B12" s="36">
        <v>5</v>
      </c>
      <c r="C12" s="37" t="str">
        <f>'Program Descriptions'!C9</f>
        <v>Empty</v>
      </c>
      <c r="D12" s="95">
        <v>0</v>
      </c>
      <c r="E12" s="95"/>
      <c r="F12" s="64"/>
      <c r="G12" s="201"/>
      <c r="H12" s="924">
        <f>IF('Claimed NTG'!$G$3="Yes",'Claimed NTG'!I10,'Claimed NTG'!G10)</f>
        <v>0</v>
      </c>
      <c r="I12" s="931"/>
      <c r="J12" s="932">
        <f t="shared" si="1"/>
        <v>0</v>
      </c>
      <c r="K12" s="932">
        <f t="shared" si="2"/>
        <v>0</v>
      </c>
      <c r="L12" s="932">
        <f t="shared" si="3"/>
        <v>0</v>
      </c>
      <c r="N12" s="520"/>
      <c r="O12" s="33"/>
      <c r="P12" s="64"/>
      <c r="Q12" s="222"/>
      <c r="R12" s="202"/>
    </row>
    <row r="13" spans="2:18" ht="15" customHeight="1">
      <c r="B13" s="36">
        <v>6</v>
      </c>
      <c r="C13" s="37" t="str">
        <f>'Program Descriptions'!C10</f>
        <v>Empty</v>
      </c>
      <c r="D13" s="95">
        <v>0</v>
      </c>
      <c r="E13" s="95"/>
      <c r="F13" s="64"/>
      <c r="G13" s="201"/>
      <c r="H13" s="924">
        <f>IF('Claimed NTG'!$G$3="Yes",'Claimed NTG'!I11,'Claimed NTG'!G11)</f>
        <v>0</v>
      </c>
      <c r="I13" s="931"/>
      <c r="J13" s="932">
        <f t="shared" si="1"/>
        <v>0</v>
      </c>
      <c r="K13" s="932">
        <f t="shared" si="2"/>
        <v>0</v>
      </c>
      <c r="L13" s="932">
        <f t="shared" si="3"/>
        <v>0</v>
      </c>
      <c r="N13" s="520"/>
      <c r="O13" s="33"/>
      <c r="P13" s="64"/>
      <c r="Q13" s="222"/>
      <c r="R13" s="202"/>
    </row>
    <row r="14" spans="2:18" ht="15" customHeight="1">
      <c r="B14" s="36">
        <v>7</v>
      </c>
      <c r="C14" s="37" t="str">
        <f>'Program Descriptions'!C11</f>
        <v>Empty</v>
      </c>
      <c r="D14" s="95">
        <v>0</v>
      </c>
      <c r="E14" s="95"/>
      <c r="F14" s="64"/>
      <c r="G14" s="201"/>
      <c r="H14" s="924">
        <f>IF('Claimed NTG'!$G$3="Yes",'Claimed NTG'!I12,'Claimed NTG'!G12)</f>
        <v>0</v>
      </c>
      <c r="I14" s="931"/>
      <c r="J14" s="932">
        <f t="shared" si="1"/>
        <v>0</v>
      </c>
      <c r="K14" s="932">
        <f t="shared" si="2"/>
        <v>0</v>
      </c>
      <c r="L14" s="932">
        <f t="shared" si="3"/>
        <v>0</v>
      </c>
      <c r="N14" s="520"/>
      <c r="O14" s="33"/>
      <c r="P14" s="64"/>
      <c r="Q14" s="222"/>
      <c r="R14" s="202"/>
    </row>
    <row r="15" spans="2:18" ht="15" customHeight="1">
      <c r="B15" s="36">
        <v>8</v>
      </c>
      <c r="C15" s="37" t="str">
        <f>'Program Descriptions'!C12</f>
        <v>Empty</v>
      </c>
      <c r="D15" s="95">
        <v>0</v>
      </c>
      <c r="E15" s="95"/>
      <c r="F15" s="64"/>
      <c r="G15" s="201"/>
      <c r="H15" s="924">
        <f>IF('Claimed NTG'!$G$3="Yes",'Claimed NTG'!I13,'Claimed NTG'!G13)</f>
        <v>0</v>
      </c>
      <c r="I15" s="931"/>
      <c r="J15" s="932">
        <f t="shared" si="1"/>
        <v>0</v>
      </c>
      <c r="K15" s="932">
        <f t="shared" si="2"/>
        <v>0</v>
      </c>
      <c r="L15" s="932">
        <f t="shared" si="3"/>
        <v>0</v>
      </c>
      <c r="N15" s="520"/>
      <c r="O15" s="33"/>
      <c r="P15" s="64"/>
      <c r="Q15" s="222"/>
      <c r="R15" s="202"/>
    </row>
    <row r="16" spans="2:18" ht="15" customHeight="1">
      <c r="B16" s="36">
        <v>9</v>
      </c>
      <c r="C16" s="37" t="str">
        <f>'Program Descriptions'!C13</f>
        <v>Empty</v>
      </c>
      <c r="D16" s="95">
        <v>0</v>
      </c>
      <c r="E16" s="95"/>
      <c r="F16" s="64"/>
      <c r="G16" s="201"/>
      <c r="H16" s="924">
        <f>IF('Claimed NTG'!$G$3="Yes",'Claimed NTG'!I14,'Claimed NTG'!G14)</f>
        <v>0</v>
      </c>
      <c r="I16" s="931"/>
      <c r="J16" s="932">
        <f t="shared" si="1"/>
        <v>0</v>
      </c>
      <c r="K16" s="932">
        <f t="shared" si="2"/>
        <v>0</v>
      </c>
      <c r="L16" s="932">
        <f t="shared" si="3"/>
        <v>0</v>
      </c>
      <c r="N16" s="520"/>
      <c r="O16" s="33"/>
      <c r="P16" s="64"/>
      <c r="Q16" s="222"/>
      <c r="R16" s="202"/>
    </row>
    <row r="17" spans="2:18" ht="15" customHeight="1">
      <c r="B17" s="36">
        <v>10</v>
      </c>
      <c r="C17" s="37" t="str">
        <f>'Program Descriptions'!C14</f>
        <v>Empty</v>
      </c>
      <c r="D17" s="95">
        <v>0</v>
      </c>
      <c r="E17" s="95"/>
      <c r="F17" s="64"/>
      <c r="G17" s="201"/>
      <c r="H17" s="924">
        <f>IF('Claimed NTG'!$G$3="Yes",'Claimed NTG'!I15,'Claimed NTG'!G15)</f>
        <v>0</v>
      </c>
      <c r="I17" s="931"/>
      <c r="J17" s="932">
        <f t="shared" ref="J17:J37" si="4">IF(D17=0,0,D17*$H17)</f>
        <v>0</v>
      </c>
      <c r="K17" s="932">
        <f t="shared" ref="K17:K37" si="5">IF(E17=0,0,E17*$H17)</f>
        <v>0</v>
      </c>
      <c r="L17" s="932">
        <f t="shared" ref="L17:L37" si="6">IF(F17=0,0,F17*$H17)</f>
        <v>0</v>
      </c>
      <c r="N17" s="520"/>
      <c r="O17" s="33"/>
      <c r="P17" s="64"/>
      <c r="Q17" s="222"/>
      <c r="R17" s="202"/>
    </row>
    <row r="18" spans="2:18" ht="15" customHeight="1">
      <c r="B18" s="36">
        <v>11</v>
      </c>
      <c r="C18" s="37" t="str">
        <f>'Program Descriptions'!C15</f>
        <v>Empty</v>
      </c>
      <c r="D18" s="95">
        <v>0</v>
      </c>
      <c r="E18" s="95"/>
      <c r="F18" s="64"/>
      <c r="G18" s="201"/>
      <c r="H18" s="924">
        <f>IF('Claimed NTG'!$G$3="Yes",'Claimed NTG'!I16,'Claimed NTG'!G16)</f>
        <v>0</v>
      </c>
      <c r="I18" s="931"/>
      <c r="J18" s="932">
        <f t="shared" si="4"/>
        <v>0</v>
      </c>
      <c r="K18" s="932">
        <f t="shared" si="5"/>
        <v>0</v>
      </c>
      <c r="L18" s="932">
        <f t="shared" si="6"/>
        <v>0</v>
      </c>
      <c r="N18" s="520"/>
      <c r="O18" s="33"/>
      <c r="P18" s="64"/>
      <c r="Q18" s="222"/>
      <c r="R18" s="202"/>
    </row>
    <row r="19" spans="2:18" ht="15" customHeight="1">
      <c r="B19" s="36">
        <v>12</v>
      </c>
      <c r="C19" s="37" t="str">
        <f>'Program Descriptions'!C16</f>
        <v>Empty</v>
      </c>
      <c r="D19" s="95">
        <v>0</v>
      </c>
      <c r="E19" s="95"/>
      <c r="F19" s="64"/>
      <c r="G19" s="201"/>
      <c r="H19" s="924">
        <f>IF('Claimed NTG'!$G$3="Yes",'Claimed NTG'!I17,'Claimed NTG'!G17)</f>
        <v>0</v>
      </c>
      <c r="I19" s="931"/>
      <c r="J19" s="932">
        <f t="shared" si="4"/>
        <v>0</v>
      </c>
      <c r="K19" s="932">
        <f t="shared" si="5"/>
        <v>0</v>
      </c>
      <c r="L19" s="932">
        <f t="shared" si="6"/>
        <v>0</v>
      </c>
      <c r="N19" s="520"/>
      <c r="O19" s="33"/>
      <c r="P19" s="64"/>
      <c r="Q19" s="222"/>
      <c r="R19" s="202"/>
    </row>
    <row r="20" spans="2:18" ht="15" customHeight="1">
      <c r="B20" s="36">
        <v>13</v>
      </c>
      <c r="C20" s="37" t="str">
        <f>'Program Descriptions'!C17</f>
        <v>Empty</v>
      </c>
      <c r="D20" s="95">
        <v>0</v>
      </c>
      <c r="E20" s="95"/>
      <c r="F20" s="64"/>
      <c r="G20" s="201"/>
      <c r="H20" s="924">
        <f>IF('Claimed NTG'!$G$3="Yes",'Claimed NTG'!I18,'Claimed NTG'!G18)</f>
        <v>0</v>
      </c>
      <c r="I20" s="931"/>
      <c r="J20" s="932">
        <f t="shared" si="4"/>
        <v>0</v>
      </c>
      <c r="K20" s="932">
        <f t="shared" si="5"/>
        <v>0</v>
      </c>
      <c r="L20" s="932">
        <f t="shared" si="6"/>
        <v>0</v>
      </c>
      <c r="N20" s="520"/>
      <c r="O20" s="33"/>
      <c r="P20" s="64"/>
      <c r="Q20" s="222"/>
      <c r="R20" s="202"/>
    </row>
    <row r="21" spans="2:18" ht="15" customHeight="1">
      <c r="B21" s="36">
        <v>14</v>
      </c>
      <c r="C21" s="37" t="str">
        <f>'Program Descriptions'!C18</f>
        <v>Empty</v>
      </c>
      <c r="D21" s="95">
        <v>0</v>
      </c>
      <c r="E21" s="95"/>
      <c r="F21" s="64"/>
      <c r="G21" s="201"/>
      <c r="H21" s="924">
        <f>IF('Claimed NTG'!$G$3="Yes",'Claimed NTG'!I19,'Claimed NTG'!G19)</f>
        <v>0</v>
      </c>
      <c r="I21" s="931"/>
      <c r="J21" s="932">
        <f t="shared" si="4"/>
        <v>0</v>
      </c>
      <c r="K21" s="932">
        <f t="shared" si="5"/>
        <v>0</v>
      </c>
      <c r="L21" s="932">
        <f t="shared" si="6"/>
        <v>0</v>
      </c>
      <c r="N21" s="520"/>
      <c r="O21" s="33"/>
      <c r="P21" s="64"/>
      <c r="Q21" s="222"/>
      <c r="R21" s="202"/>
    </row>
    <row r="22" spans="2:18" ht="15" customHeight="1">
      <c r="B22" s="36">
        <v>15</v>
      </c>
      <c r="C22" s="37" t="str">
        <f>'Program Descriptions'!C19</f>
        <v>Empty</v>
      </c>
      <c r="D22" s="95">
        <v>0</v>
      </c>
      <c r="E22" s="95"/>
      <c r="F22" s="64"/>
      <c r="G22" s="201"/>
      <c r="H22" s="924">
        <f>IF('Claimed NTG'!$G$3="Yes",'Claimed NTG'!I20,'Claimed NTG'!G20)</f>
        <v>0</v>
      </c>
      <c r="I22" s="931"/>
      <c r="J22" s="932">
        <f t="shared" si="4"/>
        <v>0</v>
      </c>
      <c r="K22" s="932">
        <f t="shared" si="5"/>
        <v>0</v>
      </c>
      <c r="L22" s="932">
        <f t="shared" si="6"/>
        <v>0</v>
      </c>
      <c r="N22" s="520"/>
      <c r="O22" s="33"/>
      <c r="P22" s="64"/>
      <c r="Q22" s="222"/>
      <c r="R22" s="202"/>
    </row>
    <row r="23" spans="2:18" ht="15" customHeight="1">
      <c r="B23" s="36">
        <v>16</v>
      </c>
      <c r="C23" s="37" t="str">
        <f>'Program Descriptions'!C20</f>
        <v>Empty</v>
      </c>
      <c r="D23" s="95">
        <v>0</v>
      </c>
      <c r="E23" s="95"/>
      <c r="F23" s="64"/>
      <c r="G23" s="201"/>
      <c r="H23" s="924">
        <f>IF('Claimed NTG'!$G$3="Yes",'Claimed NTG'!I21,'Claimed NTG'!G21)</f>
        <v>0</v>
      </c>
      <c r="I23" s="931"/>
      <c r="J23" s="932">
        <f t="shared" si="4"/>
        <v>0</v>
      </c>
      <c r="K23" s="932">
        <f t="shared" si="5"/>
        <v>0</v>
      </c>
      <c r="L23" s="932">
        <f t="shared" si="6"/>
        <v>0</v>
      </c>
      <c r="N23" s="520"/>
      <c r="O23" s="33"/>
      <c r="P23" s="64"/>
      <c r="Q23" s="222"/>
      <c r="R23" s="202"/>
    </row>
    <row r="24" spans="2:18" ht="15" customHeight="1">
      <c r="B24" s="36">
        <v>17</v>
      </c>
      <c r="C24" s="37" t="str">
        <f>'Program Descriptions'!C21</f>
        <v>Empty</v>
      </c>
      <c r="D24" s="95">
        <v>0</v>
      </c>
      <c r="E24" s="95"/>
      <c r="F24" s="64"/>
      <c r="G24" s="201"/>
      <c r="H24" s="924">
        <f>IF('Claimed NTG'!$G$3="Yes",'Claimed NTG'!I22,'Claimed NTG'!G22)</f>
        <v>0</v>
      </c>
      <c r="I24" s="931"/>
      <c r="J24" s="932">
        <f t="shared" si="4"/>
        <v>0</v>
      </c>
      <c r="K24" s="932">
        <f t="shared" si="5"/>
        <v>0</v>
      </c>
      <c r="L24" s="932">
        <f t="shared" si="6"/>
        <v>0</v>
      </c>
      <c r="N24" s="520"/>
      <c r="O24" s="33"/>
      <c r="P24" s="64"/>
      <c r="Q24" s="222"/>
      <c r="R24" s="202"/>
    </row>
    <row r="25" spans="2:18" ht="15" customHeight="1">
      <c r="B25" s="36">
        <v>18</v>
      </c>
      <c r="C25" s="37" t="str">
        <f>'Program Descriptions'!C22</f>
        <v>Empty</v>
      </c>
      <c r="D25" s="95">
        <v>0</v>
      </c>
      <c r="E25" s="95"/>
      <c r="F25" s="64"/>
      <c r="G25" s="201"/>
      <c r="H25" s="924">
        <f>IF('Claimed NTG'!$G$3="Yes",'Claimed NTG'!I23,'Claimed NTG'!G23)</f>
        <v>0</v>
      </c>
      <c r="I25" s="931"/>
      <c r="J25" s="932">
        <f t="shared" si="4"/>
        <v>0</v>
      </c>
      <c r="K25" s="932">
        <f t="shared" si="5"/>
        <v>0</v>
      </c>
      <c r="L25" s="932">
        <f t="shared" si="6"/>
        <v>0</v>
      </c>
      <c r="N25" s="520"/>
      <c r="O25" s="33"/>
      <c r="P25" s="64"/>
      <c r="Q25" s="222"/>
      <c r="R25" s="202"/>
    </row>
    <row r="26" spans="2:18" ht="15" customHeight="1">
      <c r="B26" s="36">
        <v>19</v>
      </c>
      <c r="C26" s="37" t="str">
        <f>'Program Descriptions'!C23</f>
        <v>Empty</v>
      </c>
      <c r="D26" s="95">
        <v>0</v>
      </c>
      <c r="E26" s="95"/>
      <c r="F26" s="64"/>
      <c r="G26" s="201"/>
      <c r="H26" s="924">
        <f>IF('Claimed NTG'!$G$3="Yes",'Claimed NTG'!I24,'Claimed NTG'!G24)</f>
        <v>0</v>
      </c>
      <c r="I26" s="931"/>
      <c r="J26" s="932">
        <f t="shared" si="4"/>
        <v>0</v>
      </c>
      <c r="K26" s="932">
        <f t="shared" si="5"/>
        <v>0</v>
      </c>
      <c r="L26" s="932">
        <f t="shared" si="6"/>
        <v>0</v>
      </c>
      <c r="N26" s="520"/>
      <c r="O26" s="33"/>
      <c r="P26" s="64"/>
      <c r="Q26" s="222"/>
      <c r="R26" s="202"/>
    </row>
    <row r="27" spans="2:18" ht="15" customHeight="1">
      <c r="B27" s="36">
        <v>20</v>
      </c>
      <c r="C27" s="37" t="str">
        <f>'Program Descriptions'!C24</f>
        <v>Empty</v>
      </c>
      <c r="D27" s="95">
        <v>0</v>
      </c>
      <c r="E27" s="95"/>
      <c r="F27" s="64"/>
      <c r="G27" s="201"/>
      <c r="H27" s="924">
        <f>IF('Claimed NTG'!$G$3="Yes",'Claimed NTG'!I25,'Claimed NTG'!G25)</f>
        <v>0</v>
      </c>
      <c r="I27" s="931"/>
      <c r="J27" s="932">
        <f t="shared" si="4"/>
        <v>0</v>
      </c>
      <c r="K27" s="932">
        <f t="shared" si="5"/>
        <v>0</v>
      </c>
      <c r="L27" s="932">
        <f t="shared" si="6"/>
        <v>0</v>
      </c>
      <c r="N27" s="520"/>
      <c r="O27" s="33"/>
      <c r="P27" s="64"/>
      <c r="Q27" s="222"/>
      <c r="R27" s="202"/>
    </row>
    <row r="28" spans="2:18" ht="15" customHeight="1">
      <c r="B28" s="36">
        <v>21</v>
      </c>
      <c r="C28" s="37" t="str">
        <f>'Program Descriptions'!C25</f>
        <v>Empty</v>
      </c>
      <c r="D28" s="95">
        <v>0</v>
      </c>
      <c r="E28" s="95"/>
      <c r="F28" s="64"/>
      <c r="G28" s="201"/>
      <c r="H28" s="924">
        <f>IF('Claimed NTG'!$G$3="Yes",'Claimed NTG'!I26,'Claimed NTG'!G26)</f>
        <v>0</v>
      </c>
      <c r="I28" s="931"/>
      <c r="J28" s="932">
        <f t="shared" si="4"/>
        <v>0</v>
      </c>
      <c r="K28" s="932">
        <f t="shared" si="5"/>
        <v>0</v>
      </c>
      <c r="L28" s="932">
        <f t="shared" si="6"/>
        <v>0</v>
      </c>
      <c r="N28" s="520"/>
      <c r="O28" s="33"/>
      <c r="P28" s="64"/>
      <c r="Q28" s="222"/>
      <c r="R28" s="202"/>
    </row>
    <row r="29" spans="2:18" ht="15" customHeight="1">
      <c r="B29" s="36">
        <v>22</v>
      </c>
      <c r="C29" s="37" t="str">
        <f>'Program Descriptions'!C26</f>
        <v>Empty</v>
      </c>
      <c r="D29" s="95">
        <v>0</v>
      </c>
      <c r="E29" s="95"/>
      <c r="F29" s="64"/>
      <c r="G29" s="201"/>
      <c r="H29" s="924">
        <f>IF('Claimed NTG'!$G$3="Yes",'Claimed NTG'!I27,'Claimed NTG'!G27)</f>
        <v>0</v>
      </c>
      <c r="I29" s="931"/>
      <c r="J29" s="932">
        <f t="shared" si="4"/>
        <v>0</v>
      </c>
      <c r="K29" s="932">
        <f t="shared" si="5"/>
        <v>0</v>
      </c>
      <c r="L29" s="932">
        <f t="shared" si="6"/>
        <v>0</v>
      </c>
      <c r="N29" s="520"/>
      <c r="O29" s="33"/>
      <c r="P29" s="64"/>
      <c r="Q29" s="222"/>
      <c r="R29" s="202"/>
    </row>
    <row r="30" spans="2:18" ht="15" customHeight="1">
      <c r="B30" s="36">
        <v>23</v>
      </c>
      <c r="C30" s="37" t="str">
        <f>'Program Descriptions'!C27</f>
        <v>Empty</v>
      </c>
      <c r="D30" s="95">
        <v>0</v>
      </c>
      <c r="E30" s="95"/>
      <c r="F30" s="64"/>
      <c r="G30" s="201"/>
      <c r="H30" s="924">
        <f>IF('Claimed NTG'!$G$3="Yes",'Claimed NTG'!I28,'Claimed NTG'!G28)</f>
        <v>0</v>
      </c>
      <c r="I30" s="931"/>
      <c r="J30" s="932">
        <f t="shared" si="4"/>
        <v>0</v>
      </c>
      <c r="K30" s="932">
        <f t="shared" si="5"/>
        <v>0</v>
      </c>
      <c r="L30" s="932">
        <f t="shared" si="6"/>
        <v>0</v>
      </c>
      <c r="N30" s="520"/>
      <c r="O30" s="33"/>
      <c r="P30" s="64"/>
      <c r="Q30" s="222"/>
      <c r="R30" s="202"/>
    </row>
    <row r="31" spans="2:18" ht="15" customHeight="1">
      <c r="B31" s="36">
        <v>24</v>
      </c>
      <c r="C31" s="37" t="str">
        <f>'Program Descriptions'!C28</f>
        <v>Empty</v>
      </c>
      <c r="D31" s="95">
        <v>0</v>
      </c>
      <c r="E31" s="95"/>
      <c r="F31" s="64"/>
      <c r="G31" s="201"/>
      <c r="H31" s="924">
        <f>IF('Claimed NTG'!$G$3="Yes",'Claimed NTG'!I29,'Claimed NTG'!G29)</f>
        <v>0</v>
      </c>
      <c r="I31" s="931"/>
      <c r="J31" s="932">
        <f t="shared" si="4"/>
        <v>0</v>
      </c>
      <c r="K31" s="932">
        <f t="shared" si="5"/>
        <v>0</v>
      </c>
      <c r="L31" s="932">
        <f t="shared" si="6"/>
        <v>0</v>
      </c>
      <c r="N31" s="520"/>
      <c r="O31" s="33"/>
      <c r="P31" s="64"/>
      <c r="Q31" s="222"/>
      <c r="R31" s="202"/>
    </row>
    <row r="32" spans="2:18" ht="15" customHeight="1">
      <c r="B32" s="36">
        <v>25</v>
      </c>
      <c r="C32" s="37" t="str">
        <f>'Program Descriptions'!C29</f>
        <v>Empty</v>
      </c>
      <c r="D32" s="95">
        <v>0</v>
      </c>
      <c r="E32" s="95"/>
      <c r="F32" s="64"/>
      <c r="G32" s="201"/>
      <c r="H32" s="924">
        <f>IF('Claimed NTG'!$G$3="Yes",'Claimed NTG'!I30,'Claimed NTG'!G30)</f>
        <v>0</v>
      </c>
      <c r="I32" s="931"/>
      <c r="J32" s="932">
        <f t="shared" si="4"/>
        <v>0</v>
      </c>
      <c r="K32" s="932">
        <f t="shared" si="5"/>
        <v>0</v>
      </c>
      <c r="L32" s="932">
        <f t="shared" si="6"/>
        <v>0</v>
      </c>
      <c r="N32" s="520"/>
      <c r="O32" s="33"/>
      <c r="P32" s="64"/>
      <c r="Q32" s="222"/>
      <c r="R32" s="202"/>
    </row>
    <row r="33" spans="2:18" ht="15" customHeight="1">
      <c r="B33" s="36">
        <v>26</v>
      </c>
      <c r="C33" s="37" t="str">
        <f>'Program Descriptions'!C30</f>
        <v>Empty</v>
      </c>
      <c r="D33" s="95">
        <v>0</v>
      </c>
      <c r="E33" s="95"/>
      <c r="F33" s="64"/>
      <c r="G33" s="201"/>
      <c r="H33" s="924">
        <f>IF('Claimed NTG'!$G$3="Yes",'Claimed NTG'!I31,'Claimed NTG'!G31)</f>
        <v>0</v>
      </c>
      <c r="I33" s="931"/>
      <c r="J33" s="932">
        <f t="shared" si="4"/>
        <v>0</v>
      </c>
      <c r="K33" s="932">
        <f t="shared" si="5"/>
        <v>0</v>
      </c>
      <c r="L33" s="932">
        <f t="shared" si="6"/>
        <v>0</v>
      </c>
      <c r="N33" s="520"/>
      <c r="O33" s="33"/>
      <c r="P33" s="64"/>
      <c r="Q33" s="222"/>
      <c r="R33" s="202"/>
    </row>
    <row r="34" spans="2:18" ht="15" customHeight="1">
      <c r="B34" s="36">
        <v>27</v>
      </c>
      <c r="C34" s="37" t="str">
        <f>'Program Descriptions'!C31</f>
        <v>Empty</v>
      </c>
      <c r="D34" s="95">
        <v>0</v>
      </c>
      <c r="E34" s="95"/>
      <c r="F34" s="64"/>
      <c r="G34" s="201"/>
      <c r="H34" s="924">
        <f>IF('Claimed NTG'!$G$3="Yes",'Claimed NTG'!I32,'Claimed NTG'!G32)</f>
        <v>0</v>
      </c>
      <c r="I34" s="931"/>
      <c r="J34" s="932">
        <f t="shared" si="4"/>
        <v>0</v>
      </c>
      <c r="K34" s="932">
        <f t="shared" si="5"/>
        <v>0</v>
      </c>
      <c r="L34" s="932">
        <f t="shared" si="6"/>
        <v>0</v>
      </c>
      <c r="N34" s="520"/>
      <c r="O34" s="33"/>
      <c r="P34" s="64"/>
      <c r="Q34" s="222"/>
      <c r="R34" s="202"/>
    </row>
    <row r="35" spans="2:18" ht="15" customHeight="1">
      <c r="B35" s="36">
        <v>28</v>
      </c>
      <c r="C35" s="37" t="str">
        <f>'Program Descriptions'!C32</f>
        <v>Empty</v>
      </c>
      <c r="D35" s="95">
        <v>0</v>
      </c>
      <c r="E35" s="95"/>
      <c r="F35" s="64"/>
      <c r="G35" s="201"/>
      <c r="H35" s="924">
        <f>IF('Claimed NTG'!$G$3="Yes",'Claimed NTG'!I33,'Claimed NTG'!G33)</f>
        <v>0</v>
      </c>
      <c r="I35" s="931"/>
      <c r="J35" s="932">
        <f t="shared" si="4"/>
        <v>0</v>
      </c>
      <c r="K35" s="932">
        <f t="shared" si="5"/>
        <v>0</v>
      </c>
      <c r="L35" s="932">
        <f t="shared" si="6"/>
        <v>0</v>
      </c>
      <c r="N35" s="520"/>
      <c r="O35" s="33"/>
      <c r="P35" s="64"/>
      <c r="Q35" s="222"/>
      <c r="R35" s="202"/>
    </row>
    <row r="36" spans="2:18" ht="15" customHeight="1">
      <c r="B36" s="36">
        <v>29</v>
      </c>
      <c r="C36" s="37" t="str">
        <f>'Program Descriptions'!C33</f>
        <v>Empty</v>
      </c>
      <c r="D36" s="95">
        <v>0</v>
      </c>
      <c r="E36" s="95"/>
      <c r="F36" s="64"/>
      <c r="G36" s="201"/>
      <c r="H36" s="924">
        <f>IF('Claimed NTG'!$G$3="Yes",'Claimed NTG'!I34,'Claimed NTG'!G34)</f>
        <v>0</v>
      </c>
      <c r="I36" s="931"/>
      <c r="J36" s="932">
        <f t="shared" si="4"/>
        <v>0</v>
      </c>
      <c r="K36" s="932">
        <f t="shared" si="5"/>
        <v>0</v>
      </c>
      <c r="L36" s="932">
        <f t="shared" si="6"/>
        <v>0</v>
      </c>
      <c r="N36" s="520"/>
      <c r="O36" s="33"/>
      <c r="P36" s="64"/>
      <c r="Q36" s="222"/>
      <c r="R36" s="202"/>
    </row>
    <row r="37" spans="2:18" ht="15" customHeight="1" thickBot="1">
      <c r="B37" s="36">
        <v>30</v>
      </c>
      <c r="C37" s="37" t="str">
        <f>'Program Descriptions'!C34</f>
        <v>Empty</v>
      </c>
      <c r="D37" s="95">
        <v>0</v>
      </c>
      <c r="E37" s="95"/>
      <c r="F37" s="64"/>
      <c r="G37" s="201"/>
      <c r="H37" s="924">
        <f>IF('Claimed NTG'!$G$3="Yes",'Claimed NTG'!I35,'Claimed NTG'!G35)</f>
        <v>0</v>
      </c>
      <c r="I37" s="931"/>
      <c r="J37" s="932">
        <f t="shared" si="4"/>
        <v>0</v>
      </c>
      <c r="K37" s="932">
        <f t="shared" si="5"/>
        <v>0</v>
      </c>
      <c r="L37" s="932">
        <f t="shared" si="6"/>
        <v>0</v>
      </c>
      <c r="N37" s="520"/>
      <c r="O37" s="33"/>
      <c r="P37" s="64"/>
      <c r="Q37" s="222"/>
      <c r="R37" s="202"/>
    </row>
    <row r="38" spans="2:18" ht="15" customHeight="1">
      <c r="B38" s="31"/>
      <c r="C38" s="49" t="s">
        <v>28</v>
      </c>
      <c r="D38" s="65">
        <f>SUM(D8:D37)</f>
        <v>48</v>
      </c>
      <c r="E38" s="65">
        <f>SUM(E8:E37)</f>
        <v>573</v>
      </c>
      <c r="F38" s="65">
        <f>SUM(F8:F37)</f>
        <v>6246</v>
      </c>
      <c r="G38" s="210"/>
      <c r="H38" s="33"/>
      <c r="I38" s="46"/>
      <c r="J38" s="210">
        <f>SUM(J8:J37)</f>
        <v>39.4</v>
      </c>
      <c r="K38" s="210">
        <f>SUM(K8:K37)</f>
        <v>454.20000000000005</v>
      </c>
      <c r="L38" s="210">
        <f>SUM(L8:L37)</f>
        <v>5131.4000000000005</v>
      </c>
      <c r="N38" s="33"/>
      <c r="O38" s="33"/>
      <c r="P38" s="65"/>
      <c r="Q38" s="65"/>
      <c r="R38" s="207"/>
    </row>
    <row r="39" spans="2:18" ht="15" customHeight="1">
      <c r="B39" s="39"/>
      <c r="C39" s="40"/>
      <c r="D39" s="40"/>
      <c r="E39" s="40"/>
      <c r="F39" s="40"/>
      <c r="G39" s="40"/>
      <c r="H39" s="40"/>
      <c r="I39" s="40"/>
      <c r="J39" s="40"/>
      <c r="K39" s="40"/>
      <c r="L39" s="40"/>
      <c r="M39" s="40"/>
      <c r="N39" s="40"/>
      <c r="O39" s="40"/>
      <c r="P39" s="40"/>
      <c r="Q39" s="40"/>
      <c r="R39" s="41"/>
    </row>
    <row r="40" spans="2:18" s="33" customFormat="1" ht="15" customHeight="1"/>
    <row r="41" spans="2:18" ht="15" customHeight="1">
      <c r="B41" s="33"/>
      <c r="C41" s="1191" t="s">
        <v>673</v>
      </c>
      <c r="D41" s="1191"/>
      <c r="E41" s="1191"/>
      <c r="F41" s="1191"/>
      <c r="G41" s="666" t="str">
        <f>IF(Site_or_SitePlusLosses=1,"site",IF(Site_or_SitePlusLosses=2,"site plus T&amp;D losses between the site and power plant","Did not answer the question"))</f>
        <v>site</v>
      </c>
      <c r="H41" s="33"/>
      <c r="J41" s="666" t="str">
        <f>IF(Naturally_Occurring=1,"The reported gross savings values account for naturally occuring energy savings",IF(Naturally_Occurring=0,"The reported gross savings values do not account for naturally occuring energy savings",""))</f>
        <v/>
      </c>
      <c r="K41" s="33"/>
      <c r="L41" s="33"/>
    </row>
    <row r="42" spans="2:18" ht="15" customHeight="1">
      <c r="B42" s="33"/>
      <c r="C42" s="33"/>
      <c r="D42" s="33"/>
      <c r="E42" s="33"/>
      <c r="F42" s="33"/>
      <c r="G42" s="33"/>
      <c r="H42" s="33"/>
      <c r="J42" s="33"/>
      <c r="K42" s="33"/>
      <c r="L42" s="33"/>
    </row>
    <row r="43" spans="2:18" ht="15" customHeight="1">
      <c r="B43" s="33"/>
      <c r="C43" s="33"/>
      <c r="D43" s="33"/>
      <c r="E43" s="33"/>
      <c r="F43" s="33"/>
      <c r="G43" s="33"/>
      <c r="H43" s="33"/>
      <c r="I43" s="33"/>
      <c r="J43" s="33"/>
      <c r="K43" s="33"/>
      <c r="L43" s="33"/>
      <c r="N43" s="33"/>
      <c r="O43" s="33"/>
      <c r="P43" s="33"/>
      <c r="Q43" s="33"/>
      <c r="R43" s="33"/>
    </row>
    <row r="44" spans="2:18" ht="15" customHeight="1">
      <c r="D44" s="33"/>
      <c r="E44" s="33"/>
      <c r="F44" s="204"/>
      <c r="G44" s="204"/>
      <c r="H44" s="204"/>
      <c r="I44" s="204"/>
      <c r="J44" s="33"/>
      <c r="K44" s="33"/>
      <c r="L44" s="204"/>
      <c r="N44" s="204"/>
      <c r="O44" s="204"/>
      <c r="P44" s="204"/>
      <c r="Q44" s="204"/>
      <c r="R44" s="33"/>
    </row>
    <row r="45" spans="2:18" ht="15" customHeight="1">
      <c r="D45" s="33"/>
      <c r="E45" s="33"/>
      <c r="F45" s="204"/>
      <c r="G45" s="204"/>
      <c r="H45" s="204"/>
      <c r="I45" s="204"/>
      <c r="J45" s="33"/>
      <c r="K45" s="33"/>
      <c r="L45" s="204"/>
      <c r="N45" s="204"/>
      <c r="O45" s="204"/>
      <c r="P45" s="204"/>
      <c r="Q45" s="204"/>
      <c r="R45" s="33"/>
    </row>
    <row r="46" spans="2:18" ht="15" customHeight="1">
      <c r="D46" s="33"/>
      <c r="E46" s="33"/>
      <c r="F46" s="205"/>
      <c r="G46" s="205"/>
      <c r="H46" s="205"/>
      <c r="I46" s="205"/>
      <c r="J46" s="33"/>
      <c r="K46" s="33"/>
      <c r="L46" s="205"/>
      <c r="N46" s="205"/>
      <c r="O46" s="205"/>
      <c r="P46" s="205"/>
      <c r="Q46" s="205"/>
      <c r="R46" s="33"/>
    </row>
    <row r="47" spans="2:18" ht="15" customHeight="1"/>
    <row r="48" spans="2: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sheetData>
  <sheetProtection password="C96F" sheet="1" objects="1" scenarios="1" formatColumns="0"/>
  <mergeCells count="1">
    <mergeCell ref="C41:F41"/>
  </mergeCells>
  <pageMargins left="0.25" right="0.25" top="0.25" bottom="0.25" header="0.3" footer="0.3"/>
  <pageSetup scale="68"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R8:R37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6:O41"/>
  <sheetViews>
    <sheetView showGridLines="0" showRowColHeaders="0" workbookViewId="0"/>
  </sheetViews>
  <sheetFormatPr defaultRowHeight="14.4"/>
  <sheetData>
    <row r="6" spans="1:15" ht="18">
      <c r="A6" s="832" t="s">
        <v>864</v>
      </c>
    </row>
    <row r="7" spans="1:15">
      <c r="A7" s="1152"/>
      <c r="B7" s="1153"/>
      <c r="C7" s="1153"/>
      <c r="D7" s="1153"/>
      <c r="E7" s="1153"/>
      <c r="F7" s="1153"/>
      <c r="G7" s="1153"/>
      <c r="H7" s="1153"/>
      <c r="I7" s="1153"/>
      <c r="J7" s="1153"/>
      <c r="K7" s="1153"/>
      <c r="L7" s="1153"/>
      <c r="M7" s="1153"/>
      <c r="N7" s="1153"/>
      <c r="O7" s="1154"/>
    </row>
    <row r="8" spans="1:15">
      <c r="A8" s="1155"/>
      <c r="B8" s="1156"/>
      <c r="C8" s="1156"/>
      <c r="D8" s="1156"/>
      <c r="E8" s="1156"/>
      <c r="F8" s="1156"/>
      <c r="G8" s="1156"/>
      <c r="H8" s="1156"/>
      <c r="I8" s="1156"/>
      <c r="J8" s="1156"/>
      <c r="K8" s="1156"/>
      <c r="L8" s="1156"/>
      <c r="M8" s="1156"/>
      <c r="N8" s="1156"/>
      <c r="O8" s="1157"/>
    </row>
    <row r="9" spans="1:15">
      <c r="A9" s="1155"/>
      <c r="B9" s="1156"/>
      <c r="C9" s="1156"/>
      <c r="D9" s="1156"/>
      <c r="E9" s="1156"/>
      <c r="F9" s="1156"/>
      <c r="G9" s="1156"/>
      <c r="H9" s="1156"/>
      <c r="I9" s="1156"/>
      <c r="J9" s="1156"/>
      <c r="K9" s="1156"/>
      <c r="L9" s="1156"/>
      <c r="M9" s="1156"/>
      <c r="N9" s="1156"/>
      <c r="O9" s="1157"/>
    </row>
    <row r="10" spans="1:15">
      <c r="A10" s="1155"/>
      <c r="B10" s="1156"/>
      <c r="C10" s="1156"/>
      <c r="D10" s="1156"/>
      <c r="E10" s="1156"/>
      <c r="F10" s="1156"/>
      <c r="G10" s="1156"/>
      <c r="H10" s="1156"/>
      <c r="I10" s="1156"/>
      <c r="J10" s="1156"/>
      <c r="K10" s="1156"/>
      <c r="L10" s="1156"/>
      <c r="M10" s="1156"/>
      <c r="N10" s="1156"/>
      <c r="O10" s="1157"/>
    </row>
    <row r="11" spans="1:15">
      <c r="A11" s="1155"/>
      <c r="B11" s="1156"/>
      <c r="C11" s="1156"/>
      <c r="D11" s="1156"/>
      <c r="E11" s="1156"/>
      <c r="F11" s="1156"/>
      <c r="G11" s="1156"/>
      <c r="H11" s="1156"/>
      <c r="I11" s="1156"/>
      <c r="J11" s="1156"/>
      <c r="K11" s="1156"/>
      <c r="L11" s="1156"/>
      <c r="M11" s="1156"/>
      <c r="N11" s="1156"/>
      <c r="O11" s="1157"/>
    </row>
    <row r="12" spans="1:15">
      <c r="A12" s="1155"/>
      <c r="B12" s="1156"/>
      <c r="C12" s="1156"/>
      <c r="D12" s="1156"/>
      <c r="E12" s="1156"/>
      <c r="F12" s="1156"/>
      <c r="G12" s="1156"/>
      <c r="H12" s="1156"/>
      <c r="I12" s="1156"/>
      <c r="J12" s="1156"/>
      <c r="K12" s="1156"/>
      <c r="L12" s="1156"/>
      <c r="M12" s="1156"/>
      <c r="N12" s="1156"/>
      <c r="O12" s="1157"/>
    </row>
    <row r="13" spans="1:15">
      <c r="A13" s="1155"/>
      <c r="B13" s="1156"/>
      <c r="C13" s="1156"/>
      <c r="D13" s="1156"/>
      <c r="E13" s="1156"/>
      <c r="F13" s="1156"/>
      <c r="G13" s="1156"/>
      <c r="H13" s="1156"/>
      <c r="I13" s="1156"/>
      <c r="J13" s="1156"/>
      <c r="K13" s="1156"/>
      <c r="L13" s="1156"/>
      <c r="M13" s="1156"/>
      <c r="N13" s="1156"/>
      <c r="O13" s="1157"/>
    </row>
    <row r="14" spans="1:15">
      <c r="A14" s="1155"/>
      <c r="B14" s="1156"/>
      <c r="C14" s="1156"/>
      <c r="D14" s="1156"/>
      <c r="E14" s="1156"/>
      <c r="F14" s="1156"/>
      <c r="G14" s="1156"/>
      <c r="H14" s="1156"/>
      <c r="I14" s="1156"/>
      <c r="J14" s="1156"/>
      <c r="K14" s="1156"/>
      <c r="L14" s="1156"/>
      <c r="M14" s="1156"/>
      <c r="N14" s="1156"/>
      <c r="O14" s="1157"/>
    </row>
    <row r="15" spans="1:15">
      <c r="A15" s="1155"/>
      <c r="B15" s="1156"/>
      <c r="C15" s="1156"/>
      <c r="D15" s="1156"/>
      <c r="E15" s="1156"/>
      <c r="F15" s="1156"/>
      <c r="G15" s="1156"/>
      <c r="H15" s="1156"/>
      <c r="I15" s="1156"/>
      <c r="J15" s="1156"/>
      <c r="K15" s="1156"/>
      <c r="L15" s="1156"/>
      <c r="M15" s="1156"/>
      <c r="N15" s="1156"/>
      <c r="O15" s="1157"/>
    </row>
    <row r="16" spans="1:15">
      <c r="A16" s="1155"/>
      <c r="B16" s="1156"/>
      <c r="C16" s="1156"/>
      <c r="D16" s="1156"/>
      <c r="E16" s="1156"/>
      <c r="F16" s="1156"/>
      <c r="G16" s="1156"/>
      <c r="H16" s="1156"/>
      <c r="I16" s="1156"/>
      <c r="J16" s="1156"/>
      <c r="K16" s="1156"/>
      <c r="L16" s="1156"/>
      <c r="M16" s="1156"/>
      <c r="N16" s="1156"/>
      <c r="O16" s="1157"/>
    </row>
    <row r="17" spans="1:15">
      <c r="A17" s="1158"/>
      <c r="B17" s="1159"/>
      <c r="C17" s="1159"/>
      <c r="D17" s="1159"/>
      <c r="E17" s="1159"/>
      <c r="F17" s="1159"/>
      <c r="G17" s="1159"/>
      <c r="H17" s="1159"/>
      <c r="I17" s="1159"/>
      <c r="J17" s="1159"/>
      <c r="K17" s="1159"/>
      <c r="L17" s="1159"/>
      <c r="M17" s="1159"/>
      <c r="N17" s="1159"/>
      <c r="O17" s="1160"/>
    </row>
    <row r="18" spans="1:15" ht="18">
      <c r="A18" s="832" t="s">
        <v>904</v>
      </c>
    </row>
    <row r="19" spans="1:15">
      <c r="A19" s="1152"/>
      <c r="B19" s="1161"/>
      <c r="C19" s="1161"/>
      <c r="D19" s="1161"/>
      <c r="E19" s="1161"/>
      <c r="F19" s="1161"/>
      <c r="G19" s="1161"/>
      <c r="H19" s="1161"/>
      <c r="I19" s="1161"/>
      <c r="J19" s="1161"/>
      <c r="K19" s="1161"/>
      <c r="L19" s="1161"/>
      <c r="M19" s="1161"/>
      <c r="N19" s="1161"/>
      <c r="O19" s="1162"/>
    </row>
    <row r="20" spans="1:15">
      <c r="A20" s="1155"/>
      <c r="B20" s="1156"/>
      <c r="C20" s="1156"/>
      <c r="D20" s="1156"/>
      <c r="E20" s="1156"/>
      <c r="F20" s="1156"/>
      <c r="G20" s="1156"/>
      <c r="H20" s="1156"/>
      <c r="I20" s="1156"/>
      <c r="J20" s="1156"/>
      <c r="K20" s="1156"/>
      <c r="L20" s="1156"/>
      <c r="M20" s="1156"/>
      <c r="N20" s="1156"/>
      <c r="O20" s="1157"/>
    </row>
    <row r="21" spans="1:15">
      <c r="A21" s="1155"/>
      <c r="B21" s="1156"/>
      <c r="C21" s="1156"/>
      <c r="D21" s="1156"/>
      <c r="E21" s="1156"/>
      <c r="F21" s="1156"/>
      <c r="G21" s="1156"/>
      <c r="H21" s="1156"/>
      <c r="I21" s="1156"/>
      <c r="J21" s="1156"/>
      <c r="K21" s="1156"/>
      <c r="L21" s="1156"/>
      <c r="M21" s="1156"/>
      <c r="N21" s="1156"/>
      <c r="O21" s="1157"/>
    </row>
    <row r="22" spans="1:15">
      <c r="A22" s="1155"/>
      <c r="B22" s="1156"/>
      <c r="C22" s="1156"/>
      <c r="D22" s="1156"/>
      <c r="E22" s="1156"/>
      <c r="F22" s="1156"/>
      <c r="G22" s="1156"/>
      <c r="H22" s="1156"/>
      <c r="I22" s="1156"/>
      <c r="J22" s="1156"/>
      <c r="K22" s="1156"/>
      <c r="L22" s="1156"/>
      <c r="M22" s="1156"/>
      <c r="N22" s="1156"/>
      <c r="O22" s="1157"/>
    </row>
    <row r="23" spans="1:15">
      <c r="A23" s="1155"/>
      <c r="B23" s="1156"/>
      <c r="C23" s="1156"/>
      <c r="D23" s="1156"/>
      <c r="E23" s="1156"/>
      <c r="F23" s="1156"/>
      <c r="G23" s="1156"/>
      <c r="H23" s="1156"/>
      <c r="I23" s="1156"/>
      <c r="J23" s="1156"/>
      <c r="K23" s="1156"/>
      <c r="L23" s="1156"/>
      <c r="M23" s="1156"/>
      <c r="N23" s="1156"/>
      <c r="O23" s="1157"/>
    </row>
    <row r="24" spans="1:15">
      <c r="A24" s="1155"/>
      <c r="B24" s="1156"/>
      <c r="C24" s="1156"/>
      <c r="D24" s="1156"/>
      <c r="E24" s="1156"/>
      <c r="F24" s="1156"/>
      <c r="G24" s="1156"/>
      <c r="H24" s="1156"/>
      <c r="I24" s="1156"/>
      <c r="J24" s="1156"/>
      <c r="K24" s="1156"/>
      <c r="L24" s="1156"/>
      <c r="M24" s="1156"/>
      <c r="N24" s="1156"/>
      <c r="O24" s="1157"/>
    </row>
    <row r="25" spans="1:15">
      <c r="A25" s="1155"/>
      <c r="B25" s="1156"/>
      <c r="C25" s="1156"/>
      <c r="D25" s="1156"/>
      <c r="E25" s="1156"/>
      <c r="F25" s="1156"/>
      <c r="G25" s="1156"/>
      <c r="H25" s="1156"/>
      <c r="I25" s="1156"/>
      <c r="J25" s="1156"/>
      <c r="K25" s="1156"/>
      <c r="L25" s="1156"/>
      <c r="M25" s="1156"/>
      <c r="N25" s="1156"/>
      <c r="O25" s="1157"/>
    </row>
    <row r="26" spans="1:15">
      <c r="A26" s="1155"/>
      <c r="B26" s="1156"/>
      <c r="C26" s="1156"/>
      <c r="D26" s="1156"/>
      <c r="E26" s="1156"/>
      <c r="F26" s="1156"/>
      <c r="G26" s="1156"/>
      <c r="H26" s="1156"/>
      <c r="I26" s="1156"/>
      <c r="J26" s="1156"/>
      <c r="K26" s="1156"/>
      <c r="L26" s="1156"/>
      <c r="M26" s="1156"/>
      <c r="N26" s="1156"/>
      <c r="O26" s="1157"/>
    </row>
    <row r="27" spans="1:15">
      <c r="A27" s="1155"/>
      <c r="B27" s="1156"/>
      <c r="C27" s="1156"/>
      <c r="D27" s="1156"/>
      <c r="E27" s="1156"/>
      <c r="F27" s="1156"/>
      <c r="G27" s="1156"/>
      <c r="H27" s="1156"/>
      <c r="I27" s="1156"/>
      <c r="J27" s="1156"/>
      <c r="K27" s="1156"/>
      <c r="L27" s="1156"/>
      <c r="M27" s="1156"/>
      <c r="N27" s="1156"/>
      <c r="O27" s="1157"/>
    </row>
    <row r="28" spans="1:15">
      <c r="A28" s="1155"/>
      <c r="B28" s="1156"/>
      <c r="C28" s="1156"/>
      <c r="D28" s="1156"/>
      <c r="E28" s="1156"/>
      <c r="F28" s="1156"/>
      <c r="G28" s="1156"/>
      <c r="H28" s="1156"/>
      <c r="I28" s="1156"/>
      <c r="J28" s="1156"/>
      <c r="K28" s="1156"/>
      <c r="L28" s="1156"/>
      <c r="M28" s="1156"/>
      <c r="N28" s="1156"/>
      <c r="O28" s="1157"/>
    </row>
    <row r="29" spans="1:15">
      <c r="A29" s="1163"/>
      <c r="B29" s="1164"/>
      <c r="C29" s="1164"/>
      <c r="D29" s="1164"/>
      <c r="E29" s="1164"/>
      <c r="F29" s="1164"/>
      <c r="G29" s="1164"/>
      <c r="H29" s="1164"/>
      <c r="I29" s="1164"/>
      <c r="J29" s="1164"/>
      <c r="K29" s="1164"/>
      <c r="L29" s="1164"/>
      <c r="M29" s="1164"/>
      <c r="N29" s="1164"/>
      <c r="O29" s="1165"/>
    </row>
    <row r="30" spans="1:15" ht="18">
      <c r="A30" s="832" t="s">
        <v>865</v>
      </c>
    </row>
    <row r="31" spans="1:15">
      <c r="A31" s="1152"/>
      <c r="B31" s="1161"/>
      <c r="C31" s="1161"/>
      <c r="D31" s="1161"/>
      <c r="E31" s="1161"/>
      <c r="F31" s="1161"/>
      <c r="G31" s="1161"/>
      <c r="H31" s="1161"/>
      <c r="I31" s="1161"/>
      <c r="J31" s="1161"/>
      <c r="K31" s="1161"/>
      <c r="L31" s="1161"/>
      <c r="M31" s="1161"/>
      <c r="N31" s="1161"/>
      <c r="O31" s="1162"/>
    </row>
    <row r="32" spans="1:15">
      <c r="A32" s="1155"/>
      <c r="B32" s="1156"/>
      <c r="C32" s="1156"/>
      <c r="D32" s="1156"/>
      <c r="E32" s="1156"/>
      <c r="F32" s="1156"/>
      <c r="G32" s="1156"/>
      <c r="H32" s="1156"/>
      <c r="I32" s="1156"/>
      <c r="J32" s="1156"/>
      <c r="K32" s="1156"/>
      <c r="L32" s="1156"/>
      <c r="M32" s="1156"/>
      <c r="N32" s="1156"/>
      <c r="O32" s="1157"/>
    </row>
    <row r="33" spans="1:15">
      <c r="A33" s="1155"/>
      <c r="B33" s="1156"/>
      <c r="C33" s="1156"/>
      <c r="D33" s="1156"/>
      <c r="E33" s="1156"/>
      <c r="F33" s="1156"/>
      <c r="G33" s="1156"/>
      <c r="H33" s="1156"/>
      <c r="I33" s="1156"/>
      <c r="J33" s="1156"/>
      <c r="K33" s="1156"/>
      <c r="L33" s="1156"/>
      <c r="M33" s="1156"/>
      <c r="N33" s="1156"/>
      <c r="O33" s="1157"/>
    </row>
    <row r="34" spans="1:15">
      <c r="A34" s="1155"/>
      <c r="B34" s="1156"/>
      <c r="C34" s="1156"/>
      <c r="D34" s="1156"/>
      <c r="E34" s="1156"/>
      <c r="F34" s="1156"/>
      <c r="G34" s="1156"/>
      <c r="H34" s="1156"/>
      <c r="I34" s="1156"/>
      <c r="J34" s="1156"/>
      <c r="K34" s="1156"/>
      <c r="L34" s="1156"/>
      <c r="M34" s="1156"/>
      <c r="N34" s="1156"/>
      <c r="O34" s="1157"/>
    </row>
    <row r="35" spans="1:15">
      <c r="A35" s="1155"/>
      <c r="B35" s="1156"/>
      <c r="C35" s="1156"/>
      <c r="D35" s="1156"/>
      <c r="E35" s="1156"/>
      <c r="F35" s="1156"/>
      <c r="G35" s="1156"/>
      <c r="H35" s="1156"/>
      <c r="I35" s="1156"/>
      <c r="J35" s="1156"/>
      <c r="K35" s="1156"/>
      <c r="L35" s="1156"/>
      <c r="M35" s="1156"/>
      <c r="N35" s="1156"/>
      <c r="O35" s="1157"/>
    </row>
    <row r="36" spans="1:15">
      <c r="A36" s="1155"/>
      <c r="B36" s="1156"/>
      <c r="C36" s="1156"/>
      <c r="D36" s="1156"/>
      <c r="E36" s="1156"/>
      <c r="F36" s="1156"/>
      <c r="G36" s="1156"/>
      <c r="H36" s="1156"/>
      <c r="I36" s="1156"/>
      <c r="J36" s="1156"/>
      <c r="K36" s="1156"/>
      <c r="L36" s="1156"/>
      <c r="M36" s="1156"/>
      <c r="N36" s="1156"/>
      <c r="O36" s="1157"/>
    </row>
    <row r="37" spans="1:15">
      <c r="A37" s="1155"/>
      <c r="B37" s="1156"/>
      <c r="C37" s="1156"/>
      <c r="D37" s="1156"/>
      <c r="E37" s="1156"/>
      <c r="F37" s="1156"/>
      <c r="G37" s="1156"/>
      <c r="H37" s="1156"/>
      <c r="I37" s="1156"/>
      <c r="J37" s="1156"/>
      <c r="K37" s="1156"/>
      <c r="L37" s="1156"/>
      <c r="M37" s="1156"/>
      <c r="N37" s="1156"/>
      <c r="O37" s="1157"/>
    </row>
    <row r="38" spans="1:15">
      <c r="A38" s="1155"/>
      <c r="B38" s="1156"/>
      <c r="C38" s="1156"/>
      <c r="D38" s="1156"/>
      <c r="E38" s="1156"/>
      <c r="F38" s="1156"/>
      <c r="G38" s="1156"/>
      <c r="H38" s="1156"/>
      <c r="I38" s="1156"/>
      <c r="J38" s="1156"/>
      <c r="K38" s="1156"/>
      <c r="L38" s="1156"/>
      <c r="M38" s="1156"/>
      <c r="N38" s="1156"/>
      <c r="O38" s="1157"/>
    </row>
    <row r="39" spans="1:15">
      <c r="A39" s="1155"/>
      <c r="B39" s="1156"/>
      <c r="C39" s="1156"/>
      <c r="D39" s="1156"/>
      <c r="E39" s="1156"/>
      <c r="F39" s="1156"/>
      <c r="G39" s="1156"/>
      <c r="H39" s="1156"/>
      <c r="I39" s="1156"/>
      <c r="J39" s="1156"/>
      <c r="K39" s="1156"/>
      <c r="L39" s="1156"/>
      <c r="M39" s="1156"/>
      <c r="N39" s="1156"/>
      <c r="O39" s="1157"/>
    </row>
    <row r="40" spans="1:15">
      <c r="A40" s="1155"/>
      <c r="B40" s="1156"/>
      <c r="C40" s="1156"/>
      <c r="D40" s="1156"/>
      <c r="E40" s="1156"/>
      <c r="F40" s="1156"/>
      <c r="G40" s="1156"/>
      <c r="H40" s="1156"/>
      <c r="I40" s="1156"/>
      <c r="J40" s="1156"/>
      <c r="K40" s="1156"/>
      <c r="L40" s="1156"/>
      <c r="M40" s="1156"/>
      <c r="N40" s="1156"/>
      <c r="O40" s="1157"/>
    </row>
    <row r="41" spans="1:15">
      <c r="A41" s="1163"/>
      <c r="B41" s="1164"/>
      <c r="C41" s="1164"/>
      <c r="D41" s="1164"/>
      <c r="E41" s="1164"/>
      <c r="F41" s="1164"/>
      <c r="G41" s="1164"/>
      <c r="H41" s="1164"/>
      <c r="I41" s="1164"/>
      <c r="J41" s="1164"/>
      <c r="K41" s="1164"/>
      <c r="L41" s="1164"/>
      <c r="M41" s="1164"/>
      <c r="N41" s="1164"/>
      <c r="O41" s="1165"/>
    </row>
  </sheetData>
  <mergeCells count="3">
    <mergeCell ref="A7:O17"/>
    <mergeCell ref="A19:O29"/>
    <mergeCell ref="A31:O41"/>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8">
    <pageSetUpPr fitToPage="1"/>
  </sheetPr>
  <dimension ref="B1:P126"/>
  <sheetViews>
    <sheetView showGridLines="0" showRowColHeaders="0" workbookViewId="0">
      <pane ySplit="7" topLeftCell="A8" activePane="bottomLeft" state="frozen"/>
      <selection pane="bottomLeft" activeCell="K5" sqref="K5"/>
    </sheetView>
  </sheetViews>
  <sheetFormatPr defaultColWidth="9.33203125" defaultRowHeight="13.8"/>
  <cols>
    <col min="1" max="1" width="1" style="3" customWidth="1"/>
    <col min="2" max="2" width="3.6640625" style="3" customWidth="1"/>
    <col min="3" max="3" width="36.33203125" style="3" customWidth="1"/>
    <col min="4" max="4" width="14.33203125" style="3" customWidth="1"/>
    <col min="5" max="5" width="18.5546875" style="3" customWidth="1"/>
    <col min="6" max="6" width="13.6640625" style="3" customWidth="1"/>
    <col min="7" max="7" width="3.109375" style="3" customWidth="1"/>
    <col min="8" max="8" width="12.88671875" style="3" customWidth="1"/>
    <col min="9" max="9" width="12" style="3" customWidth="1"/>
    <col min="10" max="10" width="12.109375" style="3" customWidth="1"/>
    <col min="11" max="11" width="2.6640625" style="3" customWidth="1"/>
    <col min="12" max="12" width="11" style="3" customWidth="1"/>
    <col min="13" max="13" width="1.88671875" style="3" customWidth="1"/>
    <col min="14" max="14" width="10.109375" style="3" bestFit="1" customWidth="1"/>
    <col min="15" max="15" width="10.109375" style="3" customWidth="1"/>
    <col min="16" max="16" width="18.33203125" style="3" bestFit="1" customWidth="1"/>
    <col min="17" max="16384" width="9.33203125" style="3"/>
  </cols>
  <sheetData>
    <row r="1" spans="2:16" ht="28.5" customHeight="1"/>
    <row r="2" spans="2:16" s="27" customFormat="1" ht="23.25" customHeight="1"/>
    <row r="3" spans="2:16" s="27" customFormat="1" ht="27" customHeight="1"/>
    <row r="4" spans="2:16" ht="13.5" customHeight="1">
      <c r="B4" s="28"/>
      <c r="C4" s="29"/>
      <c r="D4" s="29"/>
      <c r="E4" s="29"/>
      <c r="F4" s="29"/>
      <c r="G4" s="29"/>
      <c r="H4" s="29"/>
      <c r="I4" s="29"/>
      <c r="J4" s="29"/>
      <c r="K4" s="29"/>
      <c r="L4" s="29"/>
      <c r="M4" s="29"/>
      <c r="N4" s="29"/>
      <c r="O4" s="29"/>
      <c r="P4" s="30"/>
    </row>
    <row r="5" spans="2:16" ht="14.25" customHeight="1">
      <c r="B5" s="31"/>
      <c r="C5" s="33"/>
      <c r="D5" s="228"/>
      <c r="E5" s="228"/>
      <c r="F5" s="228"/>
      <c r="G5" s="33"/>
      <c r="H5" s="228"/>
      <c r="I5" s="228"/>
      <c r="J5" s="228"/>
      <c r="K5" s="33"/>
      <c r="L5" s="33"/>
      <c r="M5" s="33"/>
      <c r="N5" s="33"/>
      <c r="O5" s="33"/>
      <c r="P5" s="35"/>
    </row>
    <row r="6" spans="2:16" ht="82.8">
      <c r="B6" s="31"/>
      <c r="C6" s="33"/>
      <c r="D6" s="273" t="s">
        <v>817</v>
      </c>
      <c r="E6" s="273" t="s">
        <v>819</v>
      </c>
      <c r="F6" s="273" t="s">
        <v>267</v>
      </c>
      <c r="G6" s="27"/>
      <c r="H6" s="273" t="s">
        <v>268</v>
      </c>
      <c r="I6" s="273" t="s">
        <v>269</v>
      </c>
      <c r="J6" s="273" t="s">
        <v>270</v>
      </c>
      <c r="K6" s="33"/>
      <c r="L6" s="201" t="s">
        <v>657</v>
      </c>
      <c r="M6" s="33"/>
      <c r="N6" s="422" t="s">
        <v>388</v>
      </c>
      <c r="O6" s="422" t="s">
        <v>358</v>
      </c>
      <c r="P6" s="206" t="s">
        <v>389</v>
      </c>
    </row>
    <row r="7" spans="2:16" ht="15" customHeight="1" thickBot="1">
      <c r="B7" s="31"/>
      <c r="C7" s="32" t="s">
        <v>6</v>
      </c>
      <c r="D7" s="276" t="s">
        <v>818</v>
      </c>
      <c r="E7" s="276"/>
      <c r="F7" s="276" t="str">
        <f>"("&amp;Titles!F13&amp;")"</f>
        <v>(MWh)</v>
      </c>
      <c r="G7" s="276"/>
      <c r="H7" s="273" t="str">
        <f>"("&amp;Titles!F12&amp;")"</f>
        <v>(MW)</v>
      </c>
      <c r="I7" s="273" t="str">
        <f>"("&amp;Titles!F13&amp;")"</f>
        <v>(MWh)</v>
      </c>
      <c r="J7" s="273" t="str">
        <f>"("&amp;Titles!F14&amp;")"</f>
        <v>(MWh)</v>
      </c>
      <c r="K7" s="33"/>
      <c r="L7" s="201" t="s">
        <v>249</v>
      </c>
      <c r="M7" s="33"/>
      <c r="N7" s="201"/>
      <c r="O7" s="201"/>
    </row>
    <row r="8" spans="2:16" ht="15" customHeight="1">
      <c r="B8" s="36">
        <v>1</v>
      </c>
      <c r="C8" s="37" t="str">
        <f>'Program Descriptions'!C5</f>
        <v>Residential New Construction (example)</v>
      </c>
      <c r="D8" s="713"/>
      <c r="E8" s="719"/>
      <c r="F8" s="716"/>
      <c r="G8" s="201"/>
      <c r="H8" s="93">
        <v>20</v>
      </c>
      <c r="I8" s="93">
        <v>268</v>
      </c>
      <c r="J8" s="197">
        <v>2680</v>
      </c>
      <c r="K8" s="33"/>
      <c r="L8" s="520">
        <v>10</v>
      </c>
      <c r="M8" s="33"/>
      <c r="N8" s="64">
        <v>500</v>
      </c>
      <c r="O8" s="222">
        <v>8000</v>
      </c>
      <c r="P8" s="202" t="s">
        <v>38</v>
      </c>
    </row>
    <row r="9" spans="2:16" ht="15" customHeight="1">
      <c r="B9" s="36">
        <v>2</v>
      </c>
      <c r="C9" s="37" t="str">
        <f>'Program Descriptions'!C6</f>
        <v>Residential Whole Home Retrofit</v>
      </c>
      <c r="D9" s="714"/>
      <c r="E9" s="720"/>
      <c r="F9" s="717"/>
      <c r="G9" s="201"/>
      <c r="H9" s="95"/>
      <c r="I9" s="95"/>
      <c r="J9" s="64"/>
      <c r="K9" s="33"/>
      <c r="L9" s="520"/>
      <c r="M9" s="33"/>
      <c r="N9" s="64"/>
      <c r="O9" s="222"/>
      <c r="P9" s="202"/>
    </row>
    <row r="10" spans="2:16" ht="15" customHeight="1">
      <c r="B10" s="36">
        <v>3</v>
      </c>
      <c r="C10" s="37" t="str">
        <f>'Program Descriptions'!C7</f>
        <v>C&amp;I Prescriptive</v>
      </c>
      <c r="D10" s="714"/>
      <c r="E10" s="720"/>
      <c r="F10" s="717"/>
      <c r="G10" s="201"/>
      <c r="H10" s="95"/>
      <c r="I10" s="95"/>
      <c r="J10" s="64"/>
      <c r="K10" s="33"/>
      <c r="L10" s="520"/>
      <c r="M10" s="33"/>
      <c r="N10" s="64"/>
      <c r="O10" s="222"/>
      <c r="P10" s="202"/>
    </row>
    <row r="11" spans="2:16" ht="15" customHeight="1">
      <c r="B11" s="36">
        <v>4</v>
      </c>
      <c r="C11" s="37" t="str">
        <f>'Program Descriptions'!C8</f>
        <v>Empty</v>
      </c>
      <c r="D11" s="714"/>
      <c r="E11" s="720"/>
      <c r="F11" s="717"/>
      <c r="G11" s="201"/>
      <c r="H11" s="95"/>
      <c r="I11" s="95"/>
      <c r="J11" s="64"/>
      <c r="K11" s="33"/>
      <c r="L11" s="520"/>
      <c r="M11" s="33"/>
      <c r="N11" s="64"/>
      <c r="O11" s="222"/>
      <c r="P11" s="202"/>
    </row>
    <row r="12" spans="2:16" ht="15" customHeight="1">
      <c r="B12" s="36">
        <v>5</v>
      </c>
      <c r="C12" s="37" t="str">
        <f>'Program Descriptions'!C9</f>
        <v>Empty</v>
      </c>
      <c r="D12" s="714"/>
      <c r="E12" s="720"/>
      <c r="F12" s="717"/>
      <c r="G12" s="201"/>
      <c r="H12" s="95"/>
      <c r="I12" s="95"/>
      <c r="J12" s="64"/>
      <c r="K12" s="33"/>
      <c r="L12" s="520"/>
      <c r="M12" s="33"/>
      <c r="N12" s="64"/>
      <c r="O12" s="222"/>
      <c r="P12" s="202"/>
    </row>
    <row r="13" spans="2:16" ht="15" customHeight="1">
      <c r="B13" s="36">
        <v>6</v>
      </c>
      <c r="C13" s="37" t="str">
        <f>'Program Descriptions'!C10</f>
        <v>Empty</v>
      </c>
      <c r="D13" s="714"/>
      <c r="E13" s="720"/>
      <c r="F13" s="717"/>
      <c r="G13" s="201"/>
      <c r="H13" s="95"/>
      <c r="I13" s="95"/>
      <c r="J13" s="64"/>
      <c r="K13" s="33"/>
      <c r="L13" s="520"/>
      <c r="M13" s="33"/>
      <c r="N13" s="64"/>
      <c r="O13" s="222"/>
      <c r="P13" s="202"/>
    </row>
    <row r="14" spans="2:16" ht="15" customHeight="1">
      <c r="B14" s="36">
        <v>7</v>
      </c>
      <c r="C14" s="37" t="str">
        <f>'Program Descriptions'!C11</f>
        <v>Empty</v>
      </c>
      <c r="D14" s="714"/>
      <c r="E14" s="720"/>
      <c r="F14" s="717"/>
      <c r="G14" s="201"/>
      <c r="H14" s="95"/>
      <c r="I14" s="95"/>
      <c r="J14" s="64"/>
      <c r="K14" s="33"/>
      <c r="L14" s="520"/>
      <c r="M14" s="33"/>
      <c r="N14" s="64"/>
      <c r="O14" s="222"/>
      <c r="P14" s="202"/>
    </row>
    <row r="15" spans="2:16" ht="15" customHeight="1">
      <c r="B15" s="36">
        <v>8</v>
      </c>
      <c r="C15" s="37" t="str">
        <f>'Program Descriptions'!C12</f>
        <v>Empty</v>
      </c>
      <c r="D15" s="714"/>
      <c r="E15" s="720"/>
      <c r="F15" s="717"/>
      <c r="G15" s="201"/>
      <c r="H15" s="95"/>
      <c r="I15" s="95"/>
      <c r="J15" s="64"/>
      <c r="K15" s="33"/>
      <c r="L15" s="520"/>
      <c r="M15" s="33"/>
      <c r="N15" s="64"/>
      <c r="O15" s="222"/>
      <c r="P15" s="202"/>
    </row>
    <row r="16" spans="2:16" ht="15" customHeight="1">
      <c r="B16" s="36">
        <v>9</v>
      </c>
      <c r="C16" s="37" t="str">
        <f>'Program Descriptions'!C13</f>
        <v>Empty</v>
      </c>
      <c r="D16" s="714"/>
      <c r="E16" s="720"/>
      <c r="F16" s="717"/>
      <c r="G16" s="201"/>
      <c r="H16" s="95"/>
      <c r="I16" s="95"/>
      <c r="J16" s="64"/>
      <c r="K16" s="33"/>
      <c r="L16" s="520"/>
      <c r="M16" s="33"/>
      <c r="N16" s="64"/>
      <c r="O16" s="222"/>
      <c r="P16" s="202"/>
    </row>
    <row r="17" spans="2:16" ht="15" customHeight="1">
      <c r="B17" s="36">
        <v>10</v>
      </c>
      <c r="C17" s="37" t="str">
        <f>'Program Descriptions'!C14</f>
        <v>Empty</v>
      </c>
      <c r="D17" s="714"/>
      <c r="E17" s="720"/>
      <c r="F17" s="717"/>
      <c r="G17" s="201"/>
      <c r="H17" s="95"/>
      <c r="I17" s="95"/>
      <c r="J17" s="64"/>
      <c r="K17" s="33"/>
      <c r="L17" s="520"/>
      <c r="M17" s="33"/>
      <c r="N17" s="64"/>
      <c r="O17" s="222"/>
      <c r="P17" s="202"/>
    </row>
    <row r="18" spans="2:16" ht="15" customHeight="1">
      <c r="B18" s="36">
        <v>11</v>
      </c>
      <c r="C18" s="37" t="str">
        <f>'Program Descriptions'!C15</f>
        <v>Empty</v>
      </c>
      <c r="D18" s="714"/>
      <c r="E18" s="720"/>
      <c r="F18" s="717"/>
      <c r="G18" s="201"/>
      <c r="H18" s="95"/>
      <c r="I18" s="95"/>
      <c r="J18" s="64"/>
      <c r="K18" s="33"/>
      <c r="L18" s="520"/>
      <c r="M18" s="33"/>
      <c r="N18" s="64"/>
      <c r="O18" s="222"/>
      <c r="P18" s="202"/>
    </row>
    <row r="19" spans="2:16" ht="15" customHeight="1">
      <c r="B19" s="36">
        <v>12</v>
      </c>
      <c r="C19" s="37" t="str">
        <f>'Program Descriptions'!C16</f>
        <v>Empty</v>
      </c>
      <c r="D19" s="714"/>
      <c r="E19" s="720"/>
      <c r="F19" s="717"/>
      <c r="G19" s="201"/>
      <c r="H19" s="95"/>
      <c r="I19" s="95"/>
      <c r="J19" s="64"/>
      <c r="K19" s="33"/>
      <c r="L19" s="520"/>
      <c r="M19" s="33"/>
      <c r="N19" s="64"/>
      <c r="O19" s="222"/>
      <c r="P19" s="202"/>
    </row>
    <row r="20" spans="2:16" ht="15" customHeight="1">
      <c r="B20" s="36">
        <v>13</v>
      </c>
      <c r="C20" s="37" t="str">
        <f>'Program Descriptions'!C17</f>
        <v>Empty</v>
      </c>
      <c r="D20" s="714"/>
      <c r="E20" s="720"/>
      <c r="F20" s="717"/>
      <c r="G20" s="201"/>
      <c r="H20" s="95"/>
      <c r="I20" s="95"/>
      <c r="J20" s="64"/>
      <c r="K20" s="33"/>
      <c r="L20" s="520"/>
      <c r="M20" s="33"/>
      <c r="N20" s="64"/>
      <c r="O20" s="222"/>
      <c r="P20" s="202"/>
    </row>
    <row r="21" spans="2:16" ht="15" customHeight="1">
      <c r="B21" s="36">
        <v>14</v>
      </c>
      <c r="C21" s="37" t="str">
        <f>'Program Descriptions'!C18</f>
        <v>Empty</v>
      </c>
      <c r="D21" s="714"/>
      <c r="E21" s="720"/>
      <c r="F21" s="717"/>
      <c r="G21" s="201"/>
      <c r="H21" s="95"/>
      <c r="I21" s="95"/>
      <c r="J21" s="64"/>
      <c r="K21" s="33"/>
      <c r="L21" s="520"/>
      <c r="M21" s="33"/>
      <c r="N21" s="64"/>
      <c r="O21" s="222"/>
      <c r="P21" s="202"/>
    </row>
    <row r="22" spans="2:16" ht="15" customHeight="1">
      <c r="B22" s="36">
        <v>15</v>
      </c>
      <c r="C22" s="37" t="str">
        <f>'Program Descriptions'!C19</f>
        <v>Empty</v>
      </c>
      <c r="D22" s="714"/>
      <c r="E22" s="720"/>
      <c r="F22" s="717"/>
      <c r="G22" s="201"/>
      <c r="H22" s="95"/>
      <c r="I22" s="95"/>
      <c r="J22" s="64"/>
      <c r="K22" s="33"/>
      <c r="L22" s="520"/>
      <c r="M22" s="33"/>
      <c r="N22" s="64"/>
      <c r="O22" s="222"/>
      <c r="P22" s="202"/>
    </row>
    <row r="23" spans="2:16" ht="15" customHeight="1">
      <c r="B23" s="36">
        <v>16</v>
      </c>
      <c r="C23" s="37" t="str">
        <f>'Program Descriptions'!C20</f>
        <v>Empty</v>
      </c>
      <c r="D23" s="714"/>
      <c r="E23" s="720"/>
      <c r="F23" s="717"/>
      <c r="G23" s="201"/>
      <c r="H23" s="95"/>
      <c r="I23" s="95"/>
      <c r="J23" s="64"/>
      <c r="K23" s="33"/>
      <c r="L23" s="520"/>
      <c r="M23" s="33"/>
      <c r="N23" s="64"/>
      <c r="O23" s="222"/>
      <c r="P23" s="202"/>
    </row>
    <row r="24" spans="2:16" ht="15" customHeight="1">
      <c r="B24" s="36">
        <v>17</v>
      </c>
      <c r="C24" s="37" t="str">
        <f>'Program Descriptions'!C21</f>
        <v>Empty</v>
      </c>
      <c r="D24" s="714"/>
      <c r="E24" s="720"/>
      <c r="F24" s="717"/>
      <c r="G24" s="201"/>
      <c r="H24" s="95"/>
      <c r="I24" s="95"/>
      <c r="J24" s="64"/>
      <c r="K24" s="33"/>
      <c r="L24" s="520"/>
      <c r="M24" s="33"/>
      <c r="N24" s="64"/>
      <c r="O24" s="222"/>
      <c r="P24" s="202"/>
    </row>
    <row r="25" spans="2:16" ht="15" customHeight="1">
      <c r="B25" s="36">
        <v>18</v>
      </c>
      <c r="C25" s="37" t="str">
        <f>'Program Descriptions'!C22</f>
        <v>Empty</v>
      </c>
      <c r="D25" s="714"/>
      <c r="E25" s="720"/>
      <c r="F25" s="717"/>
      <c r="G25" s="201"/>
      <c r="H25" s="95"/>
      <c r="I25" s="95"/>
      <c r="J25" s="64"/>
      <c r="K25" s="33"/>
      <c r="L25" s="520"/>
      <c r="M25" s="33"/>
      <c r="N25" s="64"/>
      <c r="O25" s="222"/>
      <c r="P25" s="202"/>
    </row>
    <row r="26" spans="2:16" ht="15" customHeight="1">
      <c r="B26" s="36">
        <v>19</v>
      </c>
      <c r="C26" s="37" t="str">
        <f>'Program Descriptions'!C23</f>
        <v>Empty</v>
      </c>
      <c r="D26" s="714"/>
      <c r="E26" s="720"/>
      <c r="F26" s="717"/>
      <c r="G26" s="201"/>
      <c r="H26" s="95"/>
      <c r="I26" s="95"/>
      <c r="J26" s="64"/>
      <c r="K26" s="33"/>
      <c r="L26" s="520"/>
      <c r="M26" s="33"/>
      <c r="N26" s="64"/>
      <c r="O26" s="222"/>
      <c r="P26" s="202"/>
    </row>
    <row r="27" spans="2:16" ht="15" customHeight="1">
      <c r="B27" s="36">
        <v>20</v>
      </c>
      <c r="C27" s="37" t="str">
        <f>'Program Descriptions'!C24</f>
        <v>Empty</v>
      </c>
      <c r="D27" s="714"/>
      <c r="E27" s="720"/>
      <c r="F27" s="717"/>
      <c r="G27" s="201"/>
      <c r="H27" s="95"/>
      <c r="I27" s="95"/>
      <c r="J27" s="64"/>
      <c r="K27" s="33"/>
      <c r="L27" s="520"/>
      <c r="M27" s="33"/>
      <c r="N27" s="64"/>
      <c r="O27" s="222"/>
      <c r="P27" s="202"/>
    </row>
    <row r="28" spans="2:16" ht="15" customHeight="1">
      <c r="B28" s="36">
        <v>21</v>
      </c>
      <c r="C28" s="37" t="str">
        <f>'Program Descriptions'!C25</f>
        <v>Empty</v>
      </c>
      <c r="D28" s="714"/>
      <c r="E28" s="720"/>
      <c r="F28" s="717"/>
      <c r="G28" s="201"/>
      <c r="H28" s="95"/>
      <c r="I28" s="95"/>
      <c r="J28" s="64"/>
      <c r="K28" s="33"/>
      <c r="L28" s="520"/>
      <c r="M28" s="33"/>
      <c r="N28" s="64"/>
      <c r="O28" s="222"/>
      <c r="P28" s="202"/>
    </row>
    <row r="29" spans="2:16" ht="15" customHeight="1">
      <c r="B29" s="36">
        <v>22</v>
      </c>
      <c r="C29" s="37" t="str">
        <f>'Program Descriptions'!C26</f>
        <v>Empty</v>
      </c>
      <c r="D29" s="714"/>
      <c r="E29" s="720"/>
      <c r="F29" s="717"/>
      <c r="G29" s="201"/>
      <c r="H29" s="95"/>
      <c r="I29" s="95"/>
      <c r="J29" s="64"/>
      <c r="K29" s="33"/>
      <c r="L29" s="520"/>
      <c r="M29" s="33"/>
      <c r="N29" s="64"/>
      <c r="O29" s="222"/>
      <c r="P29" s="202"/>
    </row>
    <row r="30" spans="2:16" ht="15" customHeight="1">
      <c r="B30" s="36">
        <v>23</v>
      </c>
      <c r="C30" s="37" t="str">
        <f>'Program Descriptions'!C27</f>
        <v>Empty</v>
      </c>
      <c r="D30" s="714"/>
      <c r="E30" s="720"/>
      <c r="F30" s="717"/>
      <c r="G30" s="201"/>
      <c r="H30" s="95"/>
      <c r="I30" s="95"/>
      <c r="J30" s="64"/>
      <c r="K30" s="33"/>
      <c r="L30" s="520"/>
      <c r="M30" s="33"/>
      <c r="N30" s="64"/>
      <c r="O30" s="222"/>
      <c r="P30" s="202"/>
    </row>
    <row r="31" spans="2:16" ht="15" customHeight="1">
      <c r="B31" s="36">
        <v>24</v>
      </c>
      <c r="C31" s="37" t="str">
        <f>'Program Descriptions'!C28</f>
        <v>Empty</v>
      </c>
      <c r="D31" s="714"/>
      <c r="E31" s="720"/>
      <c r="F31" s="717"/>
      <c r="G31" s="201"/>
      <c r="H31" s="95"/>
      <c r="I31" s="95"/>
      <c r="J31" s="64"/>
      <c r="K31" s="33"/>
      <c r="L31" s="520"/>
      <c r="M31" s="33"/>
      <c r="N31" s="64"/>
      <c r="O31" s="222"/>
      <c r="P31" s="202"/>
    </row>
    <row r="32" spans="2:16" ht="15" customHeight="1">
      <c r="B32" s="36">
        <v>25</v>
      </c>
      <c r="C32" s="37" t="str">
        <f>'Program Descriptions'!C29</f>
        <v>Empty</v>
      </c>
      <c r="D32" s="714"/>
      <c r="E32" s="720"/>
      <c r="F32" s="717"/>
      <c r="G32" s="201"/>
      <c r="H32" s="95"/>
      <c r="I32" s="95"/>
      <c r="J32" s="64"/>
      <c r="K32" s="33"/>
      <c r="L32" s="520"/>
      <c r="M32" s="33"/>
      <c r="N32" s="64"/>
      <c r="O32" s="222"/>
      <c r="P32" s="202"/>
    </row>
    <row r="33" spans="2:16" ht="15" customHeight="1">
      <c r="B33" s="36">
        <v>26</v>
      </c>
      <c r="C33" s="37" t="str">
        <f>'Program Descriptions'!C30</f>
        <v>Empty</v>
      </c>
      <c r="D33" s="714"/>
      <c r="E33" s="720"/>
      <c r="F33" s="717"/>
      <c r="G33" s="201"/>
      <c r="H33" s="95"/>
      <c r="I33" s="95"/>
      <c r="J33" s="64"/>
      <c r="K33" s="33"/>
      <c r="L33" s="520"/>
      <c r="M33" s="33"/>
      <c r="N33" s="64"/>
      <c r="O33" s="222"/>
      <c r="P33" s="202"/>
    </row>
    <row r="34" spans="2:16" ht="15" customHeight="1">
      <c r="B34" s="36">
        <v>27</v>
      </c>
      <c r="C34" s="37" t="str">
        <f>'Program Descriptions'!C31</f>
        <v>Empty</v>
      </c>
      <c r="D34" s="714"/>
      <c r="E34" s="720"/>
      <c r="F34" s="717"/>
      <c r="G34" s="201"/>
      <c r="H34" s="95"/>
      <c r="I34" s="95"/>
      <c r="J34" s="64"/>
      <c r="K34" s="33"/>
      <c r="L34" s="520"/>
      <c r="M34" s="33"/>
      <c r="N34" s="64"/>
      <c r="O34" s="222"/>
      <c r="P34" s="202"/>
    </row>
    <row r="35" spans="2:16" ht="15" customHeight="1">
      <c r="B35" s="36">
        <v>28</v>
      </c>
      <c r="C35" s="37" t="str">
        <f>'Program Descriptions'!C32</f>
        <v>Empty</v>
      </c>
      <c r="D35" s="714"/>
      <c r="E35" s="720"/>
      <c r="F35" s="717"/>
      <c r="G35" s="201"/>
      <c r="H35" s="95"/>
      <c r="I35" s="95"/>
      <c r="J35" s="64"/>
      <c r="K35" s="33"/>
      <c r="L35" s="520"/>
      <c r="M35" s="33"/>
      <c r="N35" s="64"/>
      <c r="O35" s="222"/>
      <c r="P35" s="202"/>
    </row>
    <row r="36" spans="2:16" ht="15" customHeight="1">
      <c r="B36" s="36">
        <v>29</v>
      </c>
      <c r="C36" s="37" t="str">
        <f>'Program Descriptions'!C33</f>
        <v>Empty</v>
      </c>
      <c r="D36" s="714"/>
      <c r="E36" s="720"/>
      <c r="F36" s="717"/>
      <c r="G36" s="201"/>
      <c r="H36" s="95"/>
      <c r="I36" s="95"/>
      <c r="J36" s="64"/>
      <c r="K36" s="33"/>
      <c r="L36" s="520"/>
      <c r="M36" s="33"/>
      <c r="N36" s="64"/>
      <c r="O36" s="222"/>
      <c r="P36" s="202"/>
    </row>
    <row r="37" spans="2:16" ht="15" customHeight="1" thickBot="1">
      <c r="B37" s="36">
        <v>30</v>
      </c>
      <c r="C37" s="37" t="str">
        <f>'Program Descriptions'!C34</f>
        <v>Empty</v>
      </c>
      <c r="D37" s="715"/>
      <c r="E37" s="721"/>
      <c r="F37" s="718"/>
      <c r="G37" s="201"/>
      <c r="H37" s="95"/>
      <c r="I37" s="95"/>
      <c r="J37" s="64"/>
      <c r="K37" s="33"/>
      <c r="L37" s="520"/>
      <c r="M37" s="33"/>
      <c r="N37" s="64"/>
      <c r="O37" s="222"/>
      <c r="P37" s="202"/>
    </row>
    <row r="38" spans="2:16" ht="15" customHeight="1">
      <c r="B38" s="31"/>
      <c r="C38" s="49" t="s">
        <v>28</v>
      </c>
      <c r="D38" s="210"/>
      <c r="E38" s="210"/>
      <c r="F38" s="210"/>
      <c r="G38" s="210"/>
      <c r="H38" s="65">
        <f>SUM(H8:H37)</f>
        <v>20</v>
      </c>
      <c r="I38" s="65">
        <f>SUM(I8:I37)</f>
        <v>268</v>
      </c>
      <c r="J38" s="65">
        <f>SUM(J8:J37)</f>
        <v>2680</v>
      </c>
      <c r="K38" s="33"/>
      <c r="L38" s="33"/>
      <c r="M38" s="33"/>
      <c r="N38" s="65"/>
      <c r="O38" s="65"/>
      <c r="P38" s="207"/>
    </row>
    <row r="39" spans="2:16" ht="15" customHeight="1">
      <c r="B39" s="39"/>
      <c r="C39" s="40"/>
      <c r="D39" s="40"/>
      <c r="E39" s="40"/>
      <c r="F39" s="40"/>
      <c r="G39" s="40"/>
      <c r="H39" s="40"/>
      <c r="I39" s="40"/>
      <c r="J39" s="40"/>
      <c r="K39" s="40"/>
      <c r="L39" s="40"/>
      <c r="M39" s="40"/>
      <c r="N39" s="40"/>
      <c r="O39" s="40"/>
      <c r="P39" s="41"/>
    </row>
    <row r="40" spans="2:16" s="33" customFormat="1" ht="15" customHeight="1">
      <c r="B40" s="1209" t="s">
        <v>673</v>
      </c>
      <c r="C40" s="1209"/>
      <c r="D40" s="1209"/>
      <c r="E40" s="1209"/>
      <c r="F40" s="666" t="str">
        <f>IF(Site_or_SitePlusLosses=1,"site",IF(Site_or_SitePlusLosses=2,"site plus T&amp;D losses between the site and power plant","Did not answer the question"))</f>
        <v>site</v>
      </c>
    </row>
    <row r="41" spans="2:16" ht="15" customHeight="1">
      <c r="B41" s="33"/>
      <c r="C41" s="666" t="str">
        <f>IF(Naturally_Occurring=1,"The reported gross savings values account for naturally occuring energy savings",IF(Naturally_Occurring=0,"The reported gross savings values do not account for naturally occuring energy savings",""))</f>
        <v/>
      </c>
      <c r="D41" s="33"/>
      <c r="E41" s="33"/>
      <c r="F41" s="33"/>
      <c r="G41" s="33"/>
      <c r="H41" s="33"/>
      <c r="I41" s="33"/>
      <c r="J41" s="33"/>
      <c r="K41" s="33"/>
    </row>
    <row r="42" spans="2:16" ht="15" customHeight="1">
      <c r="B42" s="33"/>
      <c r="C42" s="33"/>
      <c r="D42" s="33"/>
      <c r="E42" s="33"/>
      <c r="F42" s="33"/>
      <c r="G42" s="33"/>
      <c r="H42" s="33"/>
      <c r="I42" s="33"/>
      <c r="J42" s="33"/>
      <c r="K42" s="33"/>
    </row>
    <row r="43" spans="2:16" ht="15" customHeight="1">
      <c r="B43" s="33"/>
      <c r="C43" s="33"/>
      <c r="D43" s="33"/>
      <c r="E43" s="33"/>
      <c r="F43" s="33"/>
      <c r="G43" s="33"/>
      <c r="H43" s="33"/>
      <c r="I43" s="33"/>
      <c r="J43" s="33"/>
      <c r="K43" s="33"/>
      <c r="L43" s="33"/>
      <c r="M43" s="33"/>
      <c r="N43" s="33"/>
      <c r="O43" s="33"/>
      <c r="P43" s="33"/>
    </row>
    <row r="44" spans="2:16" ht="15" customHeight="1">
      <c r="D44" s="33"/>
      <c r="E44" s="33"/>
      <c r="F44" s="204"/>
      <c r="G44" s="204"/>
      <c r="H44" s="204"/>
      <c r="I44" s="204"/>
      <c r="J44" s="204"/>
      <c r="K44" s="204"/>
      <c r="L44" s="204"/>
      <c r="M44" s="204"/>
      <c r="N44" s="204"/>
      <c r="O44" s="204"/>
      <c r="P44" s="33"/>
    </row>
    <row r="45" spans="2:16" ht="15" customHeight="1">
      <c r="D45" s="33"/>
      <c r="E45" s="33"/>
      <c r="F45" s="204"/>
      <c r="G45" s="204"/>
      <c r="H45" s="204"/>
      <c r="I45" s="204"/>
      <c r="J45" s="204"/>
      <c r="K45" s="204"/>
      <c r="L45" s="204"/>
      <c r="M45" s="204"/>
      <c r="N45" s="204"/>
      <c r="O45" s="204"/>
      <c r="P45" s="33"/>
    </row>
    <row r="46" spans="2:16" ht="15" customHeight="1">
      <c r="D46" s="33"/>
      <c r="E46" s="33"/>
      <c r="F46" s="205"/>
      <c r="G46" s="205"/>
      <c r="H46" s="205"/>
      <c r="I46" s="205"/>
      <c r="J46" s="205"/>
      <c r="K46" s="205"/>
      <c r="L46" s="205"/>
      <c r="M46" s="205"/>
      <c r="N46" s="205"/>
      <c r="O46" s="205"/>
      <c r="P46" s="33"/>
    </row>
    <row r="47" spans="2:16" ht="15" customHeight="1"/>
    <row r="48" spans="2:16"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sheetData>
  <sheetProtection password="C96F" sheet="1" objects="1" scenarios="1" formatColumns="0"/>
  <mergeCells count="1">
    <mergeCell ref="B40:E40"/>
  </mergeCells>
  <dataValidations count="1">
    <dataValidation type="list" allowBlank="1" showInputMessage="1" showErrorMessage="1" sqref="D8:D37">
      <formula1>"Yes,No"</formula1>
    </dataValidation>
  </dataValidations>
  <pageMargins left="0.25" right="0.25" top="0.25" bottom="0.25" header="0.3" footer="0.3"/>
  <pageSetup scale="72"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P8:P37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B1:L126"/>
  <sheetViews>
    <sheetView showGridLines="0" showRowColHeaders="0" workbookViewId="0">
      <pane ySplit="7" topLeftCell="A8" activePane="bottomLeft" state="frozen"/>
      <selection pane="bottomLeft"/>
    </sheetView>
  </sheetViews>
  <sheetFormatPr defaultColWidth="9.33203125" defaultRowHeight="13.8"/>
  <cols>
    <col min="1" max="1" width="1.6640625" style="3" customWidth="1"/>
    <col min="2" max="2" width="5" style="3" customWidth="1"/>
    <col min="3" max="3" width="36.33203125" style="3" customWidth="1"/>
    <col min="4" max="4" width="14.33203125" style="3" customWidth="1"/>
    <col min="5" max="5" width="13.44140625" style="3" customWidth="1"/>
    <col min="6" max="6" width="13.6640625" style="3" customWidth="1"/>
    <col min="7" max="7" width="3.33203125" style="3" customWidth="1"/>
    <col min="8" max="8" width="9.109375" style="3" customWidth="1"/>
    <col min="9" max="9" width="1.88671875" style="3" customWidth="1"/>
    <col min="10" max="10" width="10.109375" style="3" bestFit="1" customWidth="1"/>
    <col min="11" max="11" width="10.109375" style="3" customWidth="1"/>
    <col min="12" max="12" width="18.33203125" style="3" bestFit="1" customWidth="1"/>
    <col min="13" max="16384" width="9.33203125" style="3"/>
  </cols>
  <sheetData>
    <row r="1" spans="2:12" ht="28.5" customHeight="1"/>
    <row r="2" spans="2:12" s="27" customFormat="1" ht="41.25" customHeight="1"/>
    <row r="3" spans="2:12" s="27" customFormat="1" ht="21" customHeight="1">
      <c r="G3" s="280"/>
    </row>
    <row r="4" spans="2:12" ht="13.5" customHeight="1">
      <c r="B4" s="28"/>
      <c r="C4" s="29"/>
      <c r="D4" s="29"/>
      <c r="E4" s="29"/>
      <c r="F4" s="29"/>
      <c r="H4" s="29"/>
      <c r="I4" s="29"/>
      <c r="J4" s="29"/>
      <c r="K4" s="29"/>
      <c r="L4" s="30"/>
    </row>
    <row r="5" spans="2:12" ht="14.25" customHeight="1">
      <c r="B5" s="31"/>
      <c r="C5" s="33"/>
      <c r="D5" s="228"/>
      <c r="E5" s="228"/>
      <c r="F5" s="228"/>
      <c r="H5" s="33"/>
      <c r="I5" s="33"/>
      <c r="J5" s="33"/>
      <c r="K5" s="33"/>
      <c r="L5" s="35"/>
    </row>
    <row r="6" spans="2:12" ht="42.75" customHeight="1">
      <c r="B6" s="31"/>
      <c r="C6" s="33"/>
      <c r="D6" s="273" t="s">
        <v>244</v>
      </c>
      <c r="E6" s="273" t="s">
        <v>245</v>
      </c>
      <c r="F6" s="273" t="s">
        <v>246</v>
      </c>
      <c r="H6" s="201" t="s">
        <v>657</v>
      </c>
      <c r="I6" s="33"/>
      <c r="J6" s="422" t="s">
        <v>388</v>
      </c>
      <c r="K6" s="422" t="s">
        <v>358</v>
      </c>
      <c r="L6" s="206" t="s">
        <v>389</v>
      </c>
    </row>
    <row r="7" spans="2:12" ht="15" customHeight="1" thickBot="1">
      <c r="B7" s="31"/>
      <c r="C7" s="32" t="s">
        <v>6</v>
      </c>
      <c r="D7" s="276" t="str">
        <f>"("&amp;Titles!F12&amp;")"</f>
        <v>(MW)</v>
      </c>
      <c r="E7" s="276" t="str">
        <f>"("&amp;Titles!F13&amp;")"</f>
        <v>(MWh)</v>
      </c>
      <c r="F7" s="276" t="str">
        <f>"("&amp;Titles!F14&amp;")"</f>
        <v>(MWh)</v>
      </c>
      <c r="H7" s="201" t="s">
        <v>249</v>
      </c>
      <c r="I7" s="33"/>
      <c r="J7" s="201"/>
      <c r="K7" s="201"/>
    </row>
    <row r="8" spans="2:12" ht="15" customHeight="1">
      <c r="B8" s="36">
        <v>1</v>
      </c>
      <c r="C8" s="37" t="str">
        <f>'Program Descriptions'!C5</f>
        <v>Residential New Construction (example)</v>
      </c>
      <c r="D8" s="93">
        <v>20</v>
      </c>
      <c r="E8" s="93">
        <v>258</v>
      </c>
      <c r="F8" s="197">
        <v>2580</v>
      </c>
      <c r="H8" s="520">
        <v>10</v>
      </c>
      <c r="I8" s="33"/>
      <c r="J8" s="64">
        <v>500</v>
      </c>
      <c r="K8" s="222">
        <v>8000</v>
      </c>
      <c r="L8" s="202" t="s">
        <v>38</v>
      </c>
    </row>
    <row r="9" spans="2:12" ht="15" customHeight="1">
      <c r="B9" s="36">
        <v>2</v>
      </c>
      <c r="C9" s="37" t="str">
        <f>'Program Descriptions'!C6</f>
        <v>Residential Whole Home Retrofit</v>
      </c>
      <c r="D9" s="95">
        <v>0</v>
      </c>
      <c r="E9" s="95"/>
      <c r="F9" s="64"/>
      <c r="H9" s="520"/>
      <c r="I9" s="33"/>
      <c r="J9" s="64"/>
      <c r="K9" s="222"/>
      <c r="L9" s="202"/>
    </row>
    <row r="10" spans="2:12" ht="15" customHeight="1">
      <c r="B10" s="36">
        <v>3</v>
      </c>
      <c r="C10" s="37" t="str">
        <f>'Program Descriptions'!C7</f>
        <v>C&amp;I Prescriptive</v>
      </c>
      <c r="D10" s="95">
        <v>0</v>
      </c>
      <c r="E10" s="95"/>
      <c r="F10" s="64"/>
      <c r="H10" s="520"/>
      <c r="I10" s="33"/>
      <c r="J10" s="64"/>
      <c r="K10" s="222"/>
      <c r="L10" s="202"/>
    </row>
    <row r="11" spans="2:12" ht="15" customHeight="1">
      <c r="B11" s="36">
        <v>4</v>
      </c>
      <c r="C11" s="37" t="str">
        <f>'Program Descriptions'!C8</f>
        <v>Empty</v>
      </c>
      <c r="D11" s="95">
        <v>0</v>
      </c>
      <c r="E11" s="95"/>
      <c r="F11" s="64"/>
      <c r="H11" s="520"/>
      <c r="I11" s="33"/>
      <c r="J11" s="64"/>
      <c r="K11" s="222"/>
      <c r="L11" s="202"/>
    </row>
    <row r="12" spans="2:12" ht="15" customHeight="1">
      <c r="B12" s="36">
        <v>5</v>
      </c>
      <c r="C12" s="37" t="str">
        <f>'Program Descriptions'!C9</f>
        <v>Empty</v>
      </c>
      <c r="D12" s="95">
        <v>0</v>
      </c>
      <c r="E12" s="95"/>
      <c r="F12" s="64"/>
      <c r="H12" s="520"/>
      <c r="I12" s="33"/>
      <c r="J12" s="64"/>
      <c r="K12" s="222"/>
      <c r="L12" s="202"/>
    </row>
    <row r="13" spans="2:12" ht="15" customHeight="1">
      <c r="B13" s="36">
        <v>6</v>
      </c>
      <c r="C13" s="37" t="str">
        <f>'Program Descriptions'!C10</f>
        <v>Empty</v>
      </c>
      <c r="D13" s="95">
        <v>0</v>
      </c>
      <c r="E13" s="95"/>
      <c r="F13" s="64"/>
      <c r="H13" s="520"/>
      <c r="I13" s="33"/>
      <c r="J13" s="64"/>
      <c r="K13" s="222"/>
      <c r="L13" s="202"/>
    </row>
    <row r="14" spans="2:12" ht="15" customHeight="1">
      <c r="B14" s="36">
        <v>7</v>
      </c>
      <c r="C14" s="37" t="str">
        <f>'Program Descriptions'!C11</f>
        <v>Empty</v>
      </c>
      <c r="D14" s="95">
        <v>0</v>
      </c>
      <c r="E14" s="95"/>
      <c r="F14" s="64"/>
      <c r="H14" s="520"/>
      <c r="I14" s="33"/>
      <c r="J14" s="64"/>
      <c r="K14" s="222"/>
      <c r="L14" s="202"/>
    </row>
    <row r="15" spans="2:12" ht="15" customHeight="1">
      <c r="B15" s="36">
        <v>8</v>
      </c>
      <c r="C15" s="37" t="str">
        <f>'Program Descriptions'!C12</f>
        <v>Empty</v>
      </c>
      <c r="D15" s="95">
        <v>0</v>
      </c>
      <c r="E15" s="95"/>
      <c r="F15" s="64"/>
      <c r="H15" s="520"/>
      <c r="I15" s="33"/>
      <c r="J15" s="64"/>
      <c r="K15" s="222"/>
      <c r="L15" s="202"/>
    </row>
    <row r="16" spans="2:12" ht="15" customHeight="1">
      <c r="B16" s="36">
        <v>9</v>
      </c>
      <c r="C16" s="37" t="str">
        <f>'Program Descriptions'!C13</f>
        <v>Empty</v>
      </c>
      <c r="D16" s="95">
        <v>0</v>
      </c>
      <c r="E16" s="95"/>
      <c r="F16" s="64"/>
      <c r="H16" s="520"/>
      <c r="I16" s="33"/>
      <c r="J16" s="64"/>
      <c r="K16" s="222"/>
      <c r="L16" s="202"/>
    </row>
    <row r="17" spans="2:12" ht="15" customHeight="1">
      <c r="B17" s="36">
        <v>10</v>
      </c>
      <c r="C17" s="37" t="str">
        <f>'Program Descriptions'!C14</f>
        <v>Empty</v>
      </c>
      <c r="D17" s="95">
        <v>1</v>
      </c>
      <c r="E17" s="95"/>
      <c r="F17" s="64"/>
      <c r="H17" s="520"/>
      <c r="I17" s="33"/>
      <c r="J17" s="64"/>
      <c r="K17" s="222"/>
      <c r="L17" s="202"/>
    </row>
    <row r="18" spans="2:12" ht="15" customHeight="1">
      <c r="B18" s="36">
        <v>11</v>
      </c>
      <c r="C18" s="37" t="str">
        <f>'Program Descriptions'!C15</f>
        <v>Empty</v>
      </c>
      <c r="D18" s="95">
        <v>2</v>
      </c>
      <c r="E18" s="95"/>
      <c r="F18" s="64"/>
      <c r="H18" s="520"/>
      <c r="I18" s="33"/>
      <c r="J18" s="64"/>
      <c r="K18" s="222"/>
      <c r="L18" s="202"/>
    </row>
    <row r="19" spans="2:12" ht="15" customHeight="1">
      <c r="B19" s="36">
        <v>12</v>
      </c>
      <c r="C19" s="37" t="str">
        <f>'Program Descriptions'!C16</f>
        <v>Empty</v>
      </c>
      <c r="D19" s="95">
        <v>3</v>
      </c>
      <c r="E19" s="95"/>
      <c r="F19" s="64"/>
      <c r="H19" s="520"/>
      <c r="I19" s="33"/>
      <c r="J19" s="64"/>
      <c r="K19" s="222"/>
      <c r="L19" s="202"/>
    </row>
    <row r="20" spans="2:12" ht="15" customHeight="1">
      <c r="B20" s="36">
        <v>13</v>
      </c>
      <c r="C20" s="37" t="str">
        <f>'Program Descriptions'!C17</f>
        <v>Empty</v>
      </c>
      <c r="D20" s="95">
        <v>4</v>
      </c>
      <c r="E20" s="95"/>
      <c r="F20" s="64"/>
      <c r="H20" s="520"/>
      <c r="I20" s="33"/>
      <c r="J20" s="64"/>
      <c r="K20" s="222"/>
      <c r="L20" s="202"/>
    </row>
    <row r="21" spans="2:12" ht="15" customHeight="1">
      <c r="B21" s="36">
        <v>14</v>
      </c>
      <c r="C21" s="37" t="str">
        <f>'Program Descriptions'!C18</f>
        <v>Empty</v>
      </c>
      <c r="D21" s="95">
        <v>5</v>
      </c>
      <c r="E21" s="95"/>
      <c r="F21" s="64"/>
      <c r="H21" s="520"/>
      <c r="I21" s="33"/>
      <c r="J21" s="64"/>
      <c r="K21" s="222"/>
      <c r="L21" s="202"/>
    </row>
    <row r="22" spans="2:12" ht="15" customHeight="1">
      <c r="B22" s="36">
        <v>15</v>
      </c>
      <c r="C22" s="37" t="str">
        <f>'Program Descriptions'!C19</f>
        <v>Empty</v>
      </c>
      <c r="D22" s="95">
        <v>6</v>
      </c>
      <c r="E22" s="95"/>
      <c r="F22" s="64"/>
      <c r="H22" s="520"/>
      <c r="I22" s="33"/>
      <c r="J22" s="64"/>
      <c r="K22" s="222"/>
      <c r="L22" s="202"/>
    </row>
    <row r="23" spans="2:12" ht="15" customHeight="1">
      <c r="B23" s="36">
        <v>16</v>
      </c>
      <c r="C23" s="37" t="str">
        <f>'Program Descriptions'!C20</f>
        <v>Empty</v>
      </c>
      <c r="D23" s="95">
        <v>7</v>
      </c>
      <c r="E23" s="95"/>
      <c r="F23" s="64"/>
      <c r="H23" s="520"/>
      <c r="I23" s="33"/>
      <c r="J23" s="64"/>
      <c r="K23" s="222"/>
      <c r="L23" s="202"/>
    </row>
    <row r="24" spans="2:12" ht="15" customHeight="1">
      <c r="B24" s="36">
        <v>17</v>
      </c>
      <c r="C24" s="37" t="str">
        <f>'Program Descriptions'!C21</f>
        <v>Empty</v>
      </c>
      <c r="D24" s="95">
        <v>8</v>
      </c>
      <c r="E24" s="95"/>
      <c r="F24" s="64"/>
      <c r="H24" s="520"/>
      <c r="I24" s="33"/>
      <c r="J24" s="64"/>
      <c r="K24" s="222"/>
      <c r="L24" s="202"/>
    </row>
    <row r="25" spans="2:12" ht="15" customHeight="1">
      <c r="B25" s="36">
        <v>18</v>
      </c>
      <c r="C25" s="37" t="str">
        <f>'Program Descriptions'!C22</f>
        <v>Empty</v>
      </c>
      <c r="D25" s="95">
        <v>9</v>
      </c>
      <c r="E25" s="95"/>
      <c r="F25" s="64"/>
      <c r="H25" s="520"/>
      <c r="I25" s="33"/>
      <c r="J25" s="64"/>
      <c r="K25" s="222"/>
      <c r="L25" s="202"/>
    </row>
    <row r="26" spans="2:12" ht="15" customHeight="1">
      <c r="B26" s="36">
        <v>19</v>
      </c>
      <c r="C26" s="37" t="str">
        <f>'Program Descriptions'!C23</f>
        <v>Empty</v>
      </c>
      <c r="D26" s="95">
        <v>10</v>
      </c>
      <c r="E26" s="95"/>
      <c r="F26" s="64"/>
      <c r="H26" s="520"/>
      <c r="I26" s="33"/>
      <c r="J26" s="64"/>
      <c r="K26" s="222"/>
      <c r="L26" s="202"/>
    </row>
    <row r="27" spans="2:12" ht="15" customHeight="1">
      <c r="B27" s="36">
        <v>20</v>
      </c>
      <c r="C27" s="37" t="str">
        <f>'Program Descriptions'!C24</f>
        <v>Empty</v>
      </c>
      <c r="D27" s="95">
        <v>11</v>
      </c>
      <c r="E27" s="95"/>
      <c r="F27" s="64"/>
      <c r="H27" s="520"/>
      <c r="I27" s="33"/>
      <c r="J27" s="64"/>
      <c r="K27" s="222"/>
      <c r="L27" s="202"/>
    </row>
    <row r="28" spans="2:12" ht="15" customHeight="1">
      <c r="B28" s="36">
        <v>21</v>
      </c>
      <c r="C28" s="37" t="str">
        <f>'Program Descriptions'!C25</f>
        <v>Empty</v>
      </c>
      <c r="D28" s="95">
        <v>12</v>
      </c>
      <c r="E28" s="95"/>
      <c r="F28" s="64"/>
      <c r="H28" s="520"/>
      <c r="I28" s="33"/>
      <c r="J28" s="64"/>
      <c r="K28" s="222"/>
      <c r="L28" s="202"/>
    </row>
    <row r="29" spans="2:12" ht="15" customHeight="1">
      <c r="B29" s="36">
        <v>22</v>
      </c>
      <c r="C29" s="37" t="str">
        <f>'Program Descriptions'!C26</f>
        <v>Empty</v>
      </c>
      <c r="D29" s="95">
        <v>13</v>
      </c>
      <c r="E29" s="95"/>
      <c r="F29" s="64"/>
      <c r="H29" s="520"/>
      <c r="I29" s="33"/>
      <c r="J29" s="64"/>
      <c r="K29" s="222"/>
      <c r="L29" s="202"/>
    </row>
    <row r="30" spans="2:12" ht="15" customHeight="1">
      <c r="B30" s="36">
        <v>23</v>
      </c>
      <c r="C30" s="37" t="str">
        <f>'Program Descriptions'!C27</f>
        <v>Empty</v>
      </c>
      <c r="D30" s="95">
        <v>14</v>
      </c>
      <c r="E30" s="95"/>
      <c r="F30" s="64"/>
      <c r="H30" s="520"/>
      <c r="I30" s="33"/>
      <c r="J30" s="64"/>
      <c r="K30" s="222"/>
      <c r="L30" s="202"/>
    </row>
    <row r="31" spans="2:12" ht="15" customHeight="1">
      <c r="B31" s="36">
        <v>24</v>
      </c>
      <c r="C31" s="37" t="str">
        <f>'Program Descriptions'!C28</f>
        <v>Empty</v>
      </c>
      <c r="D31" s="95">
        <v>15</v>
      </c>
      <c r="E31" s="95"/>
      <c r="F31" s="64"/>
      <c r="H31" s="520"/>
      <c r="I31" s="33"/>
      <c r="J31" s="64"/>
      <c r="K31" s="222"/>
      <c r="L31" s="202"/>
    </row>
    <row r="32" spans="2:12" ht="15" customHeight="1">
      <c r="B32" s="36">
        <v>25</v>
      </c>
      <c r="C32" s="37" t="str">
        <f>'Program Descriptions'!C29</f>
        <v>Empty</v>
      </c>
      <c r="D32" s="95">
        <v>16</v>
      </c>
      <c r="E32" s="95"/>
      <c r="F32" s="64"/>
      <c r="H32" s="520"/>
      <c r="I32" s="33"/>
      <c r="J32" s="64"/>
      <c r="K32" s="222"/>
      <c r="L32" s="202"/>
    </row>
    <row r="33" spans="2:12" ht="15" customHeight="1">
      <c r="B33" s="36">
        <v>26</v>
      </c>
      <c r="C33" s="37" t="str">
        <f>'Program Descriptions'!C30</f>
        <v>Empty</v>
      </c>
      <c r="D33" s="95">
        <v>17</v>
      </c>
      <c r="E33" s="95"/>
      <c r="F33" s="64"/>
      <c r="H33" s="520"/>
      <c r="I33" s="33"/>
      <c r="J33" s="64"/>
      <c r="K33" s="222"/>
      <c r="L33" s="202"/>
    </row>
    <row r="34" spans="2:12" ht="15" customHeight="1">
      <c r="B34" s="36">
        <v>27</v>
      </c>
      <c r="C34" s="37" t="str">
        <f>'Program Descriptions'!C31</f>
        <v>Empty</v>
      </c>
      <c r="D34" s="95">
        <v>18</v>
      </c>
      <c r="E34" s="95"/>
      <c r="F34" s="64"/>
      <c r="H34" s="520"/>
      <c r="I34" s="33"/>
      <c r="J34" s="64"/>
      <c r="K34" s="222"/>
      <c r="L34" s="202"/>
    </row>
    <row r="35" spans="2:12" ht="15" customHeight="1">
      <c r="B35" s="36">
        <v>28</v>
      </c>
      <c r="C35" s="37" t="str">
        <f>'Program Descriptions'!C32</f>
        <v>Empty</v>
      </c>
      <c r="D35" s="95">
        <v>19</v>
      </c>
      <c r="E35" s="95"/>
      <c r="F35" s="64"/>
      <c r="H35" s="520"/>
      <c r="I35" s="33"/>
      <c r="J35" s="64"/>
      <c r="K35" s="222"/>
      <c r="L35" s="202"/>
    </row>
    <row r="36" spans="2:12" ht="15" customHeight="1">
      <c r="B36" s="36">
        <v>29</v>
      </c>
      <c r="C36" s="37" t="str">
        <f>'Program Descriptions'!C33</f>
        <v>Empty</v>
      </c>
      <c r="D36" s="95">
        <v>20</v>
      </c>
      <c r="E36" s="95"/>
      <c r="F36" s="64"/>
      <c r="H36" s="520"/>
      <c r="I36" s="33"/>
      <c r="J36" s="64"/>
      <c r="K36" s="222"/>
      <c r="L36" s="202"/>
    </row>
    <row r="37" spans="2:12" ht="15" customHeight="1" thickBot="1">
      <c r="B37" s="36">
        <v>30</v>
      </c>
      <c r="C37" s="37" t="str">
        <f>'Program Descriptions'!C34</f>
        <v>Empty</v>
      </c>
      <c r="D37" s="95">
        <v>21</v>
      </c>
      <c r="E37" s="95"/>
      <c r="F37" s="64"/>
      <c r="H37" s="520"/>
      <c r="I37" s="33"/>
      <c r="J37" s="64"/>
      <c r="K37" s="222"/>
      <c r="L37" s="202"/>
    </row>
    <row r="38" spans="2:12" ht="15" customHeight="1">
      <c r="B38" s="31"/>
      <c r="C38" s="49" t="s">
        <v>28</v>
      </c>
      <c r="D38" s="65">
        <f>SUM(D8:D37)</f>
        <v>251</v>
      </c>
      <c r="E38" s="65">
        <f>SUM(E8:E37)</f>
        <v>258</v>
      </c>
      <c r="F38" s="65">
        <f>SUM(F8:F37)</f>
        <v>2580</v>
      </c>
      <c r="H38" s="33"/>
      <c r="I38" s="33"/>
      <c r="J38" s="65"/>
      <c r="K38" s="65"/>
      <c r="L38" s="207"/>
    </row>
    <row r="39" spans="2:12" ht="15" customHeight="1">
      <c r="B39" s="39"/>
      <c r="C39" s="40"/>
      <c r="D39" s="40"/>
      <c r="E39" s="40"/>
      <c r="F39" s="40"/>
      <c r="G39" s="40"/>
      <c r="H39" s="40"/>
      <c r="I39" s="40"/>
      <c r="J39" s="40"/>
      <c r="K39" s="40"/>
      <c r="L39" s="41"/>
    </row>
    <row r="40" spans="2:12" s="33" customFormat="1" ht="15" customHeight="1">
      <c r="B40" s="1209" t="s">
        <v>673</v>
      </c>
      <c r="C40" s="1209"/>
      <c r="D40" s="1209"/>
      <c r="E40" s="1209"/>
      <c r="F40" s="666" t="str">
        <f>IF(Site_or_SitePlusLosses=1,"site",IF(Site_or_SitePlusLosses=2,"site plus T&amp;D losses between the site and power plant","Did not answer the question"))</f>
        <v>site</v>
      </c>
    </row>
    <row r="41" spans="2:12" ht="15" customHeight="1">
      <c r="B41" s="666" t="str">
        <f>IF(Naturally_Occurring=1,"The reported gross savings values account for naturally occuring energy savings",IF(Naturally_Occurring=0,"The reported gross savings values do not account for naturally occuring energy savings",""))</f>
        <v/>
      </c>
      <c r="C41" s="33"/>
      <c r="D41" s="33"/>
      <c r="E41" s="33"/>
      <c r="F41" s="33"/>
    </row>
    <row r="42" spans="2:12" ht="15" customHeight="1">
      <c r="B42" s="33"/>
      <c r="C42" s="33"/>
      <c r="D42" s="33"/>
      <c r="E42" s="33"/>
      <c r="F42" s="33"/>
    </row>
    <row r="43" spans="2:12" ht="15" customHeight="1">
      <c r="B43" s="33"/>
      <c r="C43" s="33"/>
      <c r="D43" s="33"/>
      <c r="E43" s="33"/>
      <c r="F43" s="33"/>
      <c r="H43" s="33"/>
      <c r="I43" s="33"/>
      <c r="J43" s="33"/>
      <c r="K43" s="33"/>
      <c r="L43" s="33"/>
    </row>
    <row r="44" spans="2:12" ht="15" customHeight="1">
      <c r="D44" s="33"/>
      <c r="E44" s="33"/>
      <c r="F44" s="204"/>
      <c r="H44" s="204"/>
      <c r="I44" s="204"/>
      <c r="J44" s="204"/>
      <c r="K44" s="204"/>
      <c r="L44" s="33"/>
    </row>
    <row r="45" spans="2:12" ht="15" customHeight="1">
      <c r="D45" s="33"/>
      <c r="E45" s="33"/>
      <c r="F45" s="204"/>
      <c r="H45" s="204"/>
      <c r="I45" s="204"/>
      <c r="J45" s="204"/>
      <c r="K45" s="204"/>
      <c r="L45" s="33"/>
    </row>
    <row r="46" spans="2:12" ht="15" customHeight="1">
      <c r="D46" s="33"/>
      <c r="E46" s="33"/>
      <c r="F46" s="205"/>
      <c r="H46" s="205"/>
      <c r="I46" s="205"/>
      <c r="J46" s="205"/>
      <c r="K46" s="205"/>
      <c r="L46" s="33"/>
    </row>
    <row r="47" spans="2:12" ht="15" customHeight="1"/>
    <row r="48" spans="2: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sheetData>
  <sheetProtection password="C96F" sheet="1" objects="1" scenarios="1" formatColumns="0"/>
  <mergeCells count="1">
    <mergeCell ref="B40:E40"/>
  </mergeCells>
  <pageMargins left="0.25" right="0.25" top="0.25" bottom="0.25" header="0.3" footer="0.3"/>
  <pageSetup scale="87"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L8:L37</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C1:N49"/>
  <sheetViews>
    <sheetView showGridLines="0" showRowColHeaders="0" workbookViewId="0">
      <selection activeCell="C3" sqref="C3"/>
    </sheetView>
  </sheetViews>
  <sheetFormatPr defaultColWidth="9.33203125" defaultRowHeight="13.8"/>
  <cols>
    <col min="1" max="2" width="1" style="3" customWidth="1"/>
    <col min="3" max="3" width="17.44140625" style="3" customWidth="1"/>
    <col min="4" max="4" width="34.88671875" style="3" bestFit="1" customWidth="1"/>
    <col min="5" max="5" width="10.33203125" style="424" customWidth="1"/>
    <col min="6" max="6" width="2" style="424" customWidth="1"/>
    <col min="7" max="7" width="9" style="3" customWidth="1"/>
    <col min="8" max="8" width="1.88671875" style="424" customWidth="1"/>
    <col min="9" max="9" width="9.44140625" style="3" customWidth="1"/>
    <col min="10" max="10" width="2.44140625" style="3" customWidth="1"/>
    <col min="11" max="16384" width="9.33203125" style="3"/>
  </cols>
  <sheetData>
    <row r="1" spans="3:14" ht="38.25" customHeight="1"/>
    <row r="2" spans="3:14" ht="14.4" thickBot="1">
      <c r="C2" s="684"/>
      <c r="D2" s="685"/>
      <c r="E2" s="29"/>
      <c r="F2" s="29"/>
      <c r="G2" s="685"/>
      <c r="H2" s="33"/>
      <c r="I2" s="685"/>
      <c r="J2" s="685"/>
      <c r="K2" s="685"/>
      <c r="L2" s="685"/>
      <c r="M2" s="685"/>
      <c r="N2" s="686"/>
    </row>
    <row r="3" spans="3:14" ht="15" thickBot="1">
      <c r="C3" s="933" t="str">
        <f>IF(AND(NTG=1,Interactive_Effects=1),HYPERLINK("#"&amp;"'Claimed Savings'"&amp;"!A1","Claimed Savings"),IF(AND(NTG=1,Interactive_Effects=2),HYPERLINK("#"&amp;"'Claimed Savings - no IE'"&amp;"!A1","Claimed Savings"),IF(AND(NTG=2,Interactive_Effects=1),HYPERLINK("#"&amp;"'Claimed Savings - no NTG'"&amp;"!A1","Claimed Savings"),IF(AND(NTG=2,Interactive_Effects=2),HYPERLINK("#"&amp;"'Claimed Savings - no IE no NTG'"&amp;"!A1","Claimed Savings")))))</f>
        <v>Claimed Savings</v>
      </c>
      <c r="D3" s="33"/>
      <c r="E3" s="831" t="s">
        <v>901</v>
      </c>
      <c r="F3" s="831"/>
      <c r="G3" s="748" t="s">
        <v>41</v>
      </c>
      <c r="H3" s="33"/>
      <c r="I3" s="33"/>
      <c r="J3" s="33"/>
      <c r="K3" s="33"/>
      <c r="L3" s="33"/>
      <c r="M3" s="33"/>
      <c r="N3" s="35"/>
    </row>
    <row r="4" spans="3:14" ht="41.4">
      <c r="C4" s="31"/>
      <c r="D4" s="33"/>
      <c r="E4" s="201" t="s">
        <v>479</v>
      </c>
      <c r="F4" s="201"/>
      <c r="G4" s="201" t="s">
        <v>258</v>
      </c>
      <c r="H4" s="33"/>
      <c r="I4" s="201" t="s">
        <v>258</v>
      </c>
      <c r="J4" s="201"/>
      <c r="K4" s="201" t="s">
        <v>264</v>
      </c>
      <c r="L4" s="201" t="s">
        <v>265</v>
      </c>
      <c r="M4" s="201" t="s">
        <v>266</v>
      </c>
      <c r="N4" s="35"/>
    </row>
    <row r="5" spans="3:14" ht="15.6">
      <c r="C5" s="31"/>
      <c r="D5" s="86" t="s">
        <v>6</v>
      </c>
      <c r="E5" s="201"/>
      <c r="F5" s="201"/>
      <c r="G5" s="201" t="s">
        <v>56</v>
      </c>
      <c r="H5" s="33"/>
      <c r="I5" s="201" t="s">
        <v>56</v>
      </c>
      <c r="J5" s="276"/>
      <c r="K5" s="201"/>
      <c r="L5" s="201"/>
      <c r="M5" s="201"/>
      <c r="N5" s="35"/>
    </row>
    <row r="6" spans="3:14">
      <c r="C6" s="36">
        <v>1</v>
      </c>
      <c r="D6" s="43" t="str">
        <f>'Program Descriptions'!C5</f>
        <v>Residential New Construction (example)</v>
      </c>
      <c r="E6" s="851"/>
      <c r="F6" s="201"/>
      <c r="G6" s="852">
        <v>0.9</v>
      </c>
      <c r="H6" s="33"/>
      <c r="I6" s="930">
        <f>IF(SUM(K6:M6)=0,"",(1-K6)+SUM(L6:M6))</f>
        <v>0.9</v>
      </c>
      <c r="J6" s="318"/>
      <c r="K6" s="748">
        <v>0.15</v>
      </c>
      <c r="L6" s="748">
        <v>0.05</v>
      </c>
      <c r="M6" s="748"/>
      <c r="N6" s="35"/>
    </row>
    <row r="7" spans="3:14">
      <c r="C7" s="36">
        <v>2</v>
      </c>
      <c r="D7" s="43" t="str">
        <f>'Program Descriptions'!C6</f>
        <v>Residential Whole Home Retrofit</v>
      </c>
      <c r="E7" s="851"/>
      <c r="F7" s="201"/>
      <c r="G7" s="852">
        <v>0.8</v>
      </c>
      <c r="H7" s="33"/>
      <c r="I7" s="930" t="str">
        <f t="shared" ref="I7:I25" si="0">IF(SUM(K7:M7)=0,"",(1-K7)+SUM(L7:M7))</f>
        <v/>
      </c>
      <c r="J7" s="318"/>
      <c r="K7" s="748"/>
      <c r="L7" s="748"/>
      <c r="M7" s="748"/>
      <c r="N7" s="35"/>
    </row>
    <row r="8" spans="3:14">
      <c r="C8" s="36">
        <v>3</v>
      </c>
      <c r="D8" s="43" t="str">
        <f>'Program Descriptions'!C7</f>
        <v>C&amp;I Prescriptive</v>
      </c>
      <c r="E8" s="851"/>
      <c r="F8" s="201"/>
      <c r="G8" s="852">
        <v>0.7</v>
      </c>
      <c r="H8" s="33"/>
      <c r="I8" s="930" t="str">
        <f t="shared" si="0"/>
        <v/>
      </c>
      <c r="J8" s="318"/>
      <c r="K8" s="748"/>
      <c r="L8" s="748"/>
      <c r="M8" s="748"/>
      <c r="N8" s="35"/>
    </row>
    <row r="9" spans="3:14">
      <c r="C9" s="36">
        <v>4</v>
      </c>
      <c r="D9" s="43" t="str">
        <f>'Program Descriptions'!C8</f>
        <v>Empty</v>
      </c>
      <c r="E9" s="851"/>
      <c r="F9" s="201"/>
      <c r="G9" s="852"/>
      <c r="H9" s="33"/>
      <c r="I9" s="930" t="str">
        <f t="shared" si="0"/>
        <v/>
      </c>
      <c r="J9" s="318"/>
      <c r="K9" s="748"/>
      <c r="L9" s="748"/>
      <c r="M9" s="748"/>
      <c r="N9" s="35"/>
    </row>
    <row r="10" spans="3:14">
      <c r="C10" s="36">
        <v>5</v>
      </c>
      <c r="D10" s="43" t="str">
        <f>'Program Descriptions'!C9</f>
        <v>Empty</v>
      </c>
      <c r="E10" s="851"/>
      <c r="F10" s="201"/>
      <c r="G10" s="852"/>
      <c r="H10" s="33"/>
      <c r="I10" s="930" t="str">
        <f t="shared" si="0"/>
        <v/>
      </c>
      <c r="J10" s="318"/>
      <c r="K10" s="748"/>
      <c r="L10" s="748"/>
      <c r="M10" s="748"/>
      <c r="N10" s="35"/>
    </row>
    <row r="11" spans="3:14">
      <c r="C11" s="36">
        <v>6</v>
      </c>
      <c r="D11" s="43" t="str">
        <f>'Program Descriptions'!C10</f>
        <v>Empty</v>
      </c>
      <c r="E11" s="851"/>
      <c r="F11" s="201"/>
      <c r="G11" s="852"/>
      <c r="H11" s="33"/>
      <c r="I11" s="930" t="str">
        <f t="shared" si="0"/>
        <v/>
      </c>
      <c r="J11" s="318"/>
      <c r="K11" s="748"/>
      <c r="L11" s="748"/>
      <c r="M11" s="748"/>
      <c r="N11" s="35"/>
    </row>
    <row r="12" spans="3:14">
      <c r="C12" s="36">
        <v>7</v>
      </c>
      <c r="D12" s="43" t="str">
        <f>'Program Descriptions'!C11</f>
        <v>Empty</v>
      </c>
      <c r="E12" s="851"/>
      <c r="F12" s="201"/>
      <c r="G12" s="852"/>
      <c r="H12" s="33"/>
      <c r="I12" s="930" t="str">
        <f t="shared" si="0"/>
        <v/>
      </c>
      <c r="J12" s="318"/>
      <c r="K12" s="748"/>
      <c r="L12" s="748"/>
      <c r="M12" s="748"/>
      <c r="N12" s="35"/>
    </row>
    <row r="13" spans="3:14">
      <c r="C13" s="36">
        <v>8</v>
      </c>
      <c r="D13" s="43" t="str">
        <f>'Program Descriptions'!C12</f>
        <v>Empty</v>
      </c>
      <c r="E13" s="851"/>
      <c r="F13" s="201"/>
      <c r="G13" s="852"/>
      <c r="H13" s="33"/>
      <c r="I13" s="930" t="str">
        <f t="shared" si="0"/>
        <v/>
      </c>
      <c r="J13" s="318"/>
      <c r="K13" s="748"/>
      <c r="L13" s="748"/>
      <c r="M13" s="748"/>
      <c r="N13" s="35"/>
    </row>
    <row r="14" spans="3:14">
      <c r="C14" s="36">
        <v>9</v>
      </c>
      <c r="D14" s="43" t="str">
        <f>'Program Descriptions'!C13</f>
        <v>Empty</v>
      </c>
      <c r="E14" s="851"/>
      <c r="F14" s="201"/>
      <c r="G14" s="852"/>
      <c r="H14" s="33"/>
      <c r="I14" s="930" t="str">
        <f t="shared" si="0"/>
        <v/>
      </c>
      <c r="J14" s="318"/>
      <c r="K14" s="748"/>
      <c r="L14" s="748"/>
      <c r="M14" s="748"/>
      <c r="N14" s="35"/>
    </row>
    <row r="15" spans="3:14">
      <c r="C15" s="36">
        <v>10</v>
      </c>
      <c r="D15" s="43" t="str">
        <f>'Program Descriptions'!C14</f>
        <v>Empty</v>
      </c>
      <c r="E15" s="851"/>
      <c r="F15" s="201"/>
      <c r="G15" s="852"/>
      <c r="H15" s="33"/>
      <c r="I15" s="930" t="str">
        <f t="shared" si="0"/>
        <v/>
      </c>
      <c r="J15" s="318"/>
      <c r="K15" s="748"/>
      <c r="L15" s="748"/>
      <c r="M15" s="748"/>
      <c r="N15" s="35"/>
    </row>
    <row r="16" spans="3:14">
      <c r="C16" s="36">
        <v>11</v>
      </c>
      <c r="D16" s="43" t="str">
        <f>'Program Descriptions'!C15</f>
        <v>Empty</v>
      </c>
      <c r="E16" s="851"/>
      <c r="F16" s="201"/>
      <c r="G16" s="852"/>
      <c r="H16" s="33"/>
      <c r="I16" s="930" t="str">
        <f t="shared" si="0"/>
        <v/>
      </c>
      <c r="J16" s="318"/>
      <c r="K16" s="748"/>
      <c r="L16" s="748"/>
      <c r="M16" s="748"/>
      <c r="N16" s="35"/>
    </row>
    <row r="17" spans="3:14">
      <c r="C17" s="36">
        <v>12</v>
      </c>
      <c r="D17" s="43" t="str">
        <f>'Program Descriptions'!C16</f>
        <v>Empty</v>
      </c>
      <c r="E17" s="851"/>
      <c r="F17" s="201"/>
      <c r="G17" s="852"/>
      <c r="H17" s="33"/>
      <c r="I17" s="930" t="str">
        <f t="shared" si="0"/>
        <v/>
      </c>
      <c r="J17" s="318"/>
      <c r="K17" s="748"/>
      <c r="L17" s="748"/>
      <c r="M17" s="748"/>
      <c r="N17" s="35"/>
    </row>
    <row r="18" spans="3:14">
      <c r="C18" s="36">
        <v>13</v>
      </c>
      <c r="D18" s="43" t="str">
        <f>'Program Descriptions'!C17</f>
        <v>Empty</v>
      </c>
      <c r="E18" s="851"/>
      <c r="F18" s="201"/>
      <c r="G18" s="852"/>
      <c r="H18" s="33"/>
      <c r="I18" s="930" t="str">
        <f t="shared" si="0"/>
        <v/>
      </c>
      <c r="J18" s="318"/>
      <c r="K18" s="748"/>
      <c r="L18" s="748"/>
      <c r="M18" s="748"/>
      <c r="N18" s="35"/>
    </row>
    <row r="19" spans="3:14">
      <c r="C19" s="36">
        <v>14</v>
      </c>
      <c r="D19" s="43" t="str">
        <f>'Program Descriptions'!C18</f>
        <v>Empty</v>
      </c>
      <c r="E19" s="851"/>
      <c r="F19" s="201"/>
      <c r="G19" s="852"/>
      <c r="H19" s="33"/>
      <c r="I19" s="930" t="str">
        <f t="shared" si="0"/>
        <v/>
      </c>
      <c r="J19" s="318"/>
      <c r="K19" s="748"/>
      <c r="L19" s="748"/>
      <c r="M19" s="748"/>
      <c r="N19" s="35"/>
    </row>
    <row r="20" spans="3:14">
      <c r="C20" s="36">
        <v>15</v>
      </c>
      <c r="D20" s="43" t="str">
        <f>'Program Descriptions'!C19</f>
        <v>Empty</v>
      </c>
      <c r="E20" s="851"/>
      <c r="F20" s="201"/>
      <c r="G20" s="852"/>
      <c r="H20" s="33"/>
      <c r="I20" s="930" t="str">
        <f t="shared" si="0"/>
        <v/>
      </c>
      <c r="J20" s="318"/>
      <c r="K20" s="748"/>
      <c r="L20" s="748"/>
      <c r="M20" s="748"/>
      <c r="N20" s="35"/>
    </row>
    <row r="21" spans="3:14">
      <c r="C21" s="36">
        <v>16</v>
      </c>
      <c r="D21" s="43" t="str">
        <f>'Program Descriptions'!C20</f>
        <v>Empty</v>
      </c>
      <c r="E21" s="851"/>
      <c r="F21" s="201"/>
      <c r="G21" s="852"/>
      <c r="H21" s="33"/>
      <c r="I21" s="930" t="str">
        <f t="shared" si="0"/>
        <v/>
      </c>
      <c r="J21" s="318"/>
      <c r="K21" s="748"/>
      <c r="L21" s="748"/>
      <c r="M21" s="748"/>
      <c r="N21" s="35"/>
    </row>
    <row r="22" spans="3:14">
      <c r="C22" s="36">
        <v>17</v>
      </c>
      <c r="D22" s="43" t="str">
        <f>'Program Descriptions'!C21</f>
        <v>Empty</v>
      </c>
      <c r="E22" s="851"/>
      <c r="F22" s="201"/>
      <c r="G22" s="852"/>
      <c r="H22" s="33"/>
      <c r="I22" s="930" t="str">
        <f t="shared" si="0"/>
        <v/>
      </c>
      <c r="J22" s="318"/>
      <c r="K22" s="748"/>
      <c r="L22" s="748"/>
      <c r="M22" s="748"/>
      <c r="N22" s="35"/>
    </row>
    <row r="23" spans="3:14">
      <c r="C23" s="36">
        <v>18</v>
      </c>
      <c r="D23" s="43" t="str">
        <f>'Program Descriptions'!C22</f>
        <v>Empty</v>
      </c>
      <c r="E23" s="851"/>
      <c r="F23" s="201"/>
      <c r="G23" s="852"/>
      <c r="H23" s="33"/>
      <c r="I23" s="930" t="str">
        <f t="shared" si="0"/>
        <v/>
      </c>
      <c r="J23" s="318"/>
      <c r="K23" s="748"/>
      <c r="L23" s="748"/>
      <c r="M23" s="748"/>
      <c r="N23" s="35"/>
    </row>
    <row r="24" spans="3:14">
      <c r="C24" s="36">
        <v>19</v>
      </c>
      <c r="D24" s="43" t="str">
        <f>'Program Descriptions'!C23</f>
        <v>Empty</v>
      </c>
      <c r="E24" s="851"/>
      <c r="F24" s="201"/>
      <c r="G24" s="852"/>
      <c r="H24" s="33"/>
      <c r="I24" s="930" t="str">
        <f t="shared" si="0"/>
        <v/>
      </c>
      <c r="J24" s="318"/>
      <c r="K24" s="748"/>
      <c r="L24" s="748"/>
      <c r="M24" s="748"/>
      <c r="N24" s="35"/>
    </row>
    <row r="25" spans="3:14">
      <c r="C25" s="36">
        <v>20</v>
      </c>
      <c r="D25" s="43" t="str">
        <f>'Program Descriptions'!C24</f>
        <v>Empty</v>
      </c>
      <c r="E25" s="851"/>
      <c r="F25" s="201"/>
      <c r="G25" s="852"/>
      <c r="H25" s="33"/>
      <c r="I25" s="930" t="str">
        <f t="shared" si="0"/>
        <v/>
      </c>
      <c r="J25" s="318"/>
      <c r="K25" s="748"/>
      <c r="L25" s="748"/>
      <c r="M25" s="748"/>
      <c r="N25" s="35"/>
    </row>
    <row r="26" spans="3:14">
      <c r="C26" s="36">
        <v>21</v>
      </c>
      <c r="D26" s="43" t="str">
        <f>'Program Descriptions'!C25</f>
        <v>Empty</v>
      </c>
      <c r="E26" s="851"/>
      <c r="F26" s="201"/>
      <c r="G26" s="852"/>
      <c r="H26" s="33"/>
      <c r="I26" s="930" t="str">
        <f t="shared" ref="I26:I35" si="1">IF(SUM(K26:M26)=0,"",(1-K26)+SUM(L26:M26))</f>
        <v/>
      </c>
      <c r="J26" s="318"/>
      <c r="K26" s="748"/>
      <c r="L26" s="748"/>
      <c r="M26" s="748"/>
      <c r="N26" s="35"/>
    </row>
    <row r="27" spans="3:14">
      <c r="C27" s="36">
        <v>22</v>
      </c>
      <c r="D27" s="43" t="str">
        <f>'Program Descriptions'!C26</f>
        <v>Empty</v>
      </c>
      <c r="E27" s="851"/>
      <c r="F27" s="201"/>
      <c r="G27" s="852"/>
      <c r="H27" s="33"/>
      <c r="I27" s="930" t="str">
        <f t="shared" si="1"/>
        <v/>
      </c>
      <c r="J27" s="318"/>
      <c r="K27" s="748"/>
      <c r="L27" s="748"/>
      <c r="M27" s="748"/>
      <c r="N27" s="35"/>
    </row>
    <row r="28" spans="3:14">
      <c r="C28" s="36">
        <v>23</v>
      </c>
      <c r="D28" s="43" t="str">
        <f>'Program Descriptions'!C27</f>
        <v>Empty</v>
      </c>
      <c r="E28" s="851"/>
      <c r="F28" s="201"/>
      <c r="G28" s="852"/>
      <c r="H28" s="33"/>
      <c r="I28" s="930" t="str">
        <f t="shared" si="1"/>
        <v/>
      </c>
      <c r="J28" s="318"/>
      <c r="K28" s="748"/>
      <c r="L28" s="748"/>
      <c r="M28" s="748"/>
      <c r="N28" s="35"/>
    </row>
    <row r="29" spans="3:14">
      <c r="C29" s="36">
        <v>24</v>
      </c>
      <c r="D29" s="43" t="str">
        <f>'Program Descriptions'!C28</f>
        <v>Empty</v>
      </c>
      <c r="E29" s="851"/>
      <c r="F29" s="201"/>
      <c r="G29" s="852"/>
      <c r="H29" s="33"/>
      <c r="I29" s="930" t="str">
        <f t="shared" si="1"/>
        <v/>
      </c>
      <c r="J29" s="318"/>
      <c r="K29" s="748"/>
      <c r="L29" s="748"/>
      <c r="M29" s="748"/>
      <c r="N29" s="35"/>
    </row>
    <row r="30" spans="3:14">
      <c r="C30" s="36">
        <v>25</v>
      </c>
      <c r="D30" s="43" t="str">
        <f>'Program Descriptions'!C29</f>
        <v>Empty</v>
      </c>
      <c r="E30" s="851"/>
      <c r="F30" s="201"/>
      <c r="G30" s="852"/>
      <c r="H30" s="33"/>
      <c r="I30" s="930" t="str">
        <f t="shared" si="1"/>
        <v/>
      </c>
      <c r="J30" s="318"/>
      <c r="K30" s="748"/>
      <c r="L30" s="748"/>
      <c r="M30" s="748"/>
      <c r="N30" s="35"/>
    </row>
    <row r="31" spans="3:14">
      <c r="C31" s="36">
        <v>26</v>
      </c>
      <c r="D31" s="43" t="str">
        <f>'Program Descriptions'!C30</f>
        <v>Empty</v>
      </c>
      <c r="E31" s="851"/>
      <c r="F31" s="201"/>
      <c r="G31" s="852"/>
      <c r="H31" s="33"/>
      <c r="I31" s="930" t="str">
        <f t="shared" si="1"/>
        <v/>
      </c>
      <c r="J31" s="318"/>
      <c r="K31" s="748"/>
      <c r="L31" s="748"/>
      <c r="M31" s="748"/>
      <c r="N31" s="35"/>
    </row>
    <row r="32" spans="3:14">
      <c r="C32" s="36">
        <v>27</v>
      </c>
      <c r="D32" s="43" t="str">
        <f>'Program Descriptions'!C31</f>
        <v>Empty</v>
      </c>
      <c r="E32" s="851"/>
      <c r="F32" s="201"/>
      <c r="G32" s="852"/>
      <c r="H32" s="33"/>
      <c r="I32" s="930" t="str">
        <f t="shared" si="1"/>
        <v/>
      </c>
      <c r="J32" s="318"/>
      <c r="K32" s="748"/>
      <c r="L32" s="748"/>
      <c r="M32" s="748"/>
      <c r="N32" s="35"/>
    </row>
    <row r="33" spans="3:14">
      <c r="C33" s="36">
        <v>28</v>
      </c>
      <c r="D33" s="43" t="str">
        <f>'Program Descriptions'!C32</f>
        <v>Empty</v>
      </c>
      <c r="E33" s="851"/>
      <c r="F33" s="201"/>
      <c r="G33" s="852"/>
      <c r="H33" s="33"/>
      <c r="I33" s="930" t="str">
        <f t="shared" si="1"/>
        <v/>
      </c>
      <c r="J33" s="318"/>
      <c r="K33" s="748"/>
      <c r="L33" s="748"/>
      <c r="M33" s="748"/>
      <c r="N33" s="35"/>
    </row>
    <row r="34" spans="3:14">
      <c r="C34" s="36">
        <v>29</v>
      </c>
      <c r="D34" s="43" t="str">
        <f>'Program Descriptions'!C33</f>
        <v>Empty</v>
      </c>
      <c r="E34" s="851"/>
      <c r="F34" s="201"/>
      <c r="G34" s="852"/>
      <c r="H34" s="33"/>
      <c r="I34" s="930" t="str">
        <f t="shared" si="1"/>
        <v/>
      </c>
      <c r="J34" s="318"/>
      <c r="K34" s="748"/>
      <c r="L34" s="748"/>
      <c r="M34" s="748"/>
      <c r="N34" s="35"/>
    </row>
    <row r="35" spans="3:14">
      <c r="C35" s="36">
        <v>30</v>
      </c>
      <c r="D35" s="43" t="str">
        <f>'Program Descriptions'!C34</f>
        <v>Empty</v>
      </c>
      <c r="E35" s="851"/>
      <c r="F35" s="201"/>
      <c r="G35" s="852"/>
      <c r="H35" s="33"/>
      <c r="I35" s="930" t="str">
        <f t="shared" si="1"/>
        <v/>
      </c>
      <c r="J35" s="318"/>
      <c r="K35" s="748"/>
      <c r="L35" s="748"/>
      <c r="M35" s="748"/>
      <c r="N35" s="35"/>
    </row>
    <row r="36" spans="3:14">
      <c r="C36" s="31"/>
      <c r="D36" s="33"/>
      <c r="E36" s="33"/>
      <c r="F36" s="33"/>
      <c r="G36" s="33"/>
      <c r="H36" s="33"/>
      <c r="I36" s="665"/>
      <c r="J36" s="33"/>
      <c r="K36" s="33"/>
      <c r="L36" s="33"/>
      <c r="M36" s="33"/>
      <c r="N36" s="35"/>
    </row>
    <row r="37" spans="3:14">
      <c r="C37" s="31"/>
      <c r="D37" s="33"/>
      <c r="E37" s="33"/>
      <c r="F37" s="33"/>
      <c r="G37" s="33"/>
      <c r="H37" s="33"/>
      <c r="I37" s="33"/>
      <c r="J37" s="33"/>
      <c r="K37" s="33"/>
      <c r="L37" s="33"/>
      <c r="M37" s="33"/>
      <c r="N37" s="35"/>
    </row>
    <row r="38" spans="3:14">
      <c r="C38" s="31"/>
      <c r="D38" s="33"/>
      <c r="E38" s="33"/>
      <c r="F38" s="33"/>
      <c r="G38" s="697" t="s">
        <v>478</v>
      </c>
      <c r="H38" s="831"/>
      <c r="I38" s="697">
        <v>1</v>
      </c>
      <c r="J38" s="1222"/>
      <c r="K38" s="1222"/>
      <c r="L38" s="1222"/>
      <c r="M38" s="1222"/>
      <c r="N38" s="35"/>
    </row>
    <row r="39" spans="3:14">
      <c r="C39" s="31"/>
      <c r="D39" s="33"/>
      <c r="E39" s="33"/>
      <c r="F39" s="33"/>
      <c r="G39" s="33"/>
      <c r="H39" s="33"/>
      <c r="I39" s="697">
        <v>2</v>
      </c>
      <c r="J39" s="1222"/>
      <c r="K39" s="1222"/>
      <c r="L39" s="1222"/>
      <c r="M39" s="1222"/>
      <c r="N39" s="35"/>
    </row>
    <row r="40" spans="3:14">
      <c r="C40" s="31"/>
      <c r="D40" s="33"/>
      <c r="E40" s="33"/>
      <c r="F40" s="33"/>
      <c r="G40" s="33"/>
      <c r="H40" s="33"/>
      <c r="I40" s="666">
        <v>3</v>
      </c>
      <c r="J40" s="1222"/>
      <c r="K40" s="1222"/>
      <c r="L40" s="1222"/>
      <c r="M40" s="1222"/>
      <c r="N40" s="35"/>
    </row>
    <row r="41" spans="3:14">
      <c r="C41" s="31"/>
      <c r="D41" s="33"/>
      <c r="E41" s="33"/>
      <c r="F41" s="33"/>
      <c r="G41" s="33"/>
      <c r="H41" s="33"/>
      <c r="I41" s="697">
        <v>4</v>
      </c>
      <c r="J41" s="1222"/>
      <c r="K41" s="1222"/>
      <c r="L41" s="1222"/>
      <c r="M41" s="1222"/>
      <c r="N41" s="35"/>
    </row>
    <row r="42" spans="3:14">
      <c r="C42" s="31"/>
      <c r="D42" s="33"/>
      <c r="E42" s="33"/>
      <c r="F42" s="33"/>
      <c r="G42" s="33"/>
      <c r="H42" s="33"/>
      <c r="I42" s="697">
        <v>5</v>
      </c>
      <c r="J42" s="1222"/>
      <c r="K42" s="1222"/>
      <c r="L42" s="1222"/>
      <c r="M42" s="1222"/>
      <c r="N42" s="35"/>
    </row>
    <row r="43" spans="3:14">
      <c r="C43" s="31"/>
      <c r="D43" s="33"/>
      <c r="E43" s="33"/>
      <c r="F43" s="33"/>
      <c r="G43" s="33"/>
      <c r="H43" s="33"/>
      <c r="I43" s="666">
        <v>6</v>
      </c>
      <c r="J43" s="1222"/>
      <c r="K43" s="1222"/>
      <c r="L43" s="1222"/>
      <c r="M43" s="1222"/>
      <c r="N43" s="35"/>
    </row>
    <row r="44" spans="3:14">
      <c r="C44" s="31"/>
      <c r="D44" s="33"/>
      <c r="E44" s="33"/>
      <c r="F44" s="33"/>
      <c r="G44" s="33"/>
      <c r="H44" s="33"/>
      <c r="I44" s="697">
        <v>7</v>
      </c>
      <c r="J44" s="1222"/>
      <c r="K44" s="1222"/>
      <c r="L44" s="1222"/>
      <c r="M44" s="1222"/>
      <c r="N44" s="35"/>
    </row>
    <row r="45" spans="3:14">
      <c r="C45" s="31"/>
      <c r="D45" s="33"/>
      <c r="E45" s="33"/>
      <c r="F45" s="33"/>
      <c r="G45" s="33"/>
      <c r="H45" s="33"/>
      <c r="I45" s="697">
        <v>8</v>
      </c>
      <c r="J45" s="1222"/>
      <c r="K45" s="1222"/>
      <c r="L45" s="1222"/>
      <c r="M45" s="1222"/>
      <c r="N45" s="35"/>
    </row>
    <row r="46" spans="3:14">
      <c r="C46" s="31"/>
      <c r="D46" s="33"/>
      <c r="E46" s="33"/>
      <c r="F46" s="33"/>
      <c r="G46" s="33"/>
      <c r="H46" s="33"/>
      <c r="I46" s="666">
        <v>9</v>
      </c>
      <c r="J46" s="1222"/>
      <c r="K46" s="1222"/>
      <c r="L46" s="1222"/>
      <c r="M46" s="1222"/>
      <c r="N46" s="35"/>
    </row>
    <row r="47" spans="3:14">
      <c r="C47" s="31"/>
      <c r="D47" s="33"/>
      <c r="E47" s="33"/>
      <c r="F47" s="33"/>
      <c r="G47" s="33"/>
      <c r="H47" s="33"/>
      <c r="I47" s="697">
        <v>10</v>
      </c>
      <c r="J47" s="1222"/>
      <c r="K47" s="1222"/>
      <c r="L47" s="1222"/>
      <c r="M47" s="1222"/>
      <c r="N47" s="35"/>
    </row>
    <row r="48" spans="3:14">
      <c r="C48" s="31"/>
      <c r="D48" s="33"/>
      <c r="E48" s="33"/>
      <c r="F48" s="33"/>
      <c r="G48" s="33"/>
      <c r="H48" s="33"/>
      <c r="I48" s="33"/>
      <c r="J48" s="33"/>
      <c r="K48" s="33"/>
      <c r="L48" s="33"/>
      <c r="M48" s="33"/>
      <c r="N48" s="35"/>
    </row>
    <row r="49" spans="3:14">
      <c r="C49" s="687"/>
      <c r="D49" s="688"/>
      <c r="E49" s="688"/>
      <c r="F49" s="688"/>
      <c r="G49" s="688"/>
      <c r="H49" s="688"/>
      <c r="I49" s="688"/>
      <c r="J49" s="688"/>
      <c r="K49" s="688"/>
      <c r="L49" s="688"/>
      <c r="M49" s="688"/>
      <c r="N49" s="689"/>
    </row>
  </sheetData>
  <sheetProtection password="C96F" sheet="1" objects="1" scenarios="1"/>
  <mergeCells count="10">
    <mergeCell ref="J45:M45"/>
    <mergeCell ref="J46:M46"/>
    <mergeCell ref="J47:M47"/>
    <mergeCell ref="J38:M38"/>
    <mergeCell ref="J39:M39"/>
    <mergeCell ref="J40:M40"/>
    <mergeCell ref="J41:M41"/>
    <mergeCell ref="J42:M42"/>
    <mergeCell ref="J43:M43"/>
    <mergeCell ref="J44:M44"/>
  </mergeCells>
  <conditionalFormatting sqref="G4:G35">
    <cfRule type="expression" dxfId="24" priority="5">
      <formula>OR($G$3="Yes",$G$3="")</formula>
    </cfRule>
  </conditionalFormatting>
  <conditionalFormatting sqref="G6:G35">
    <cfRule type="expression" dxfId="23" priority="4">
      <formula>OR($G$3="Yes",$G$3="")</formula>
    </cfRule>
  </conditionalFormatting>
  <conditionalFormatting sqref="I4:M35">
    <cfRule type="expression" dxfId="22" priority="3">
      <formula>$G$3="No"</formula>
    </cfRule>
  </conditionalFormatting>
  <conditionalFormatting sqref="I6:I35">
    <cfRule type="expression" dxfId="21" priority="2">
      <formula>$G$3="No"</formula>
    </cfRule>
  </conditionalFormatting>
  <conditionalFormatting sqref="K6:M35">
    <cfRule type="expression" dxfId="20" priority="1">
      <formula>$G$3="No"</formula>
    </cfRule>
  </conditionalFormatting>
  <dataValidations count="1">
    <dataValidation type="list" allowBlank="1" showInputMessage="1" showErrorMessage="1" sqref="G3">
      <formula1>"Yes,No"</formula1>
    </dataValidation>
  </dataValidations>
  <pageMargins left="0.25" right="0.25" top="0.5" bottom="0.5" header="0.3" footer="0.3"/>
  <pageSetup scale="82"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B1:W128"/>
  <sheetViews>
    <sheetView showGridLines="0" showRowColHeaders="0" workbookViewId="0">
      <pane ySplit="7" topLeftCell="A8" activePane="bottomLeft" state="frozen"/>
      <selection pane="bottomLeft" activeCell="D41" sqref="D41"/>
    </sheetView>
  </sheetViews>
  <sheetFormatPr defaultColWidth="9.33203125" defaultRowHeight="13.8"/>
  <cols>
    <col min="1" max="1" width="1" style="3" customWidth="1"/>
    <col min="2" max="2" width="6" style="3" customWidth="1"/>
    <col min="3" max="3" width="36.33203125" style="3" customWidth="1"/>
    <col min="4" max="4" width="12.33203125" style="3" customWidth="1"/>
    <col min="5" max="5" width="13.88671875" style="3" customWidth="1"/>
    <col min="6" max="6" width="13" style="3" customWidth="1"/>
    <col min="7" max="7" width="2.88671875" style="3" customWidth="1"/>
    <col min="8" max="8" width="12.44140625" style="3" customWidth="1"/>
    <col min="9" max="9" width="12" style="3" customWidth="1"/>
    <col min="10" max="10" width="13" style="3" customWidth="1"/>
    <col min="11" max="11" width="2.88671875" style="3" customWidth="1"/>
    <col min="12" max="12" width="7" style="3" customWidth="1"/>
    <col min="13" max="13" width="3" style="3" customWidth="1"/>
    <col min="14" max="14" width="10.6640625" style="3" customWidth="1"/>
    <col min="15" max="16" width="12.44140625" style="3" customWidth="1"/>
    <col min="17" max="17" width="3" style="3" customWidth="1"/>
    <col min="18" max="18" width="10.88671875" style="3" customWidth="1"/>
    <col min="19" max="19" width="3.44140625" style="3" customWidth="1"/>
    <col min="20" max="20" width="10.44140625" style="3" customWidth="1"/>
    <col min="21" max="21" width="10.109375" style="3" customWidth="1"/>
    <col min="22" max="22" width="18.6640625" style="3" customWidth="1"/>
    <col min="23" max="16384" width="9.33203125" style="3"/>
  </cols>
  <sheetData>
    <row r="1" spans="2:23" ht="28.5" customHeight="1"/>
    <row r="2" spans="2:23" s="27" customFormat="1" ht="29.25" customHeight="1">
      <c r="B2" s="24"/>
      <c r="C2" s="25"/>
      <c r="D2" s="25"/>
      <c r="E2" s="25"/>
      <c r="F2" s="25"/>
      <c r="G2" s="25"/>
      <c r="H2" s="25"/>
      <c r="I2" s="25"/>
      <c r="J2" s="25"/>
      <c r="K2" s="25"/>
      <c r="L2" s="26"/>
      <c r="N2" s="25"/>
      <c r="O2" s="25"/>
      <c r="P2" s="25"/>
    </row>
    <row r="3" spans="2:23" ht="15" customHeight="1">
      <c r="B3" s="28"/>
      <c r="C3" s="29"/>
      <c r="D3" s="29"/>
      <c r="E3" s="29"/>
      <c r="F3" s="29"/>
      <c r="G3" s="29"/>
      <c r="H3" s="29"/>
      <c r="I3" s="29"/>
      <c r="J3" s="29"/>
      <c r="K3" s="29"/>
      <c r="L3" s="29"/>
      <c r="M3" s="29"/>
      <c r="N3" s="29"/>
      <c r="O3" s="29"/>
      <c r="P3" s="29"/>
      <c r="Q3" s="29"/>
      <c r="R3" s="29"/>
      <c r="S3" s="29"/>
      <c r="T3" s="29"/>
      <c r="U3" s="27"/>
      <c r="V3" s="29"/>
      <c r="W3" s="30"/>
    </row>
    <row r="4" spans="2:23" ht="21.75" customHeight="1">
      <c r="B4" s="31"/>
      <c r="C4" s="33"/>
      <c r="D4" s="33"/>
      <c r="E4" s="33"/>
      <c r="F4" s="33"/>
      <c r="G4" s="33"/>
      <c r="H4" s="33"/>
      <c r="I4" s="33"/>
      <c r="J4" s="33"/>
      <c r="K4" s="33"/>
      <c r="L4" s="33"/>
      <c r="M4" s="33"/>
      <c r="N4" s="33"/>
      <c r="O4" s="33"/>
      <c r="P4" s="33"/>
      <c r="R4" s="33"/>
      <c r="S4" s="33"/>
      <c r="T4" s="33"/>
      <c r="U4" s="33"/>
      <c r="V4" s="33"/>
      <c r="W4" s="35"/>
    </row>
    <row r="5" spans="2:23" ht="14.25" customHeight="1">
      <c r="B5" s="31"/>
      <c r="C5" s="33"/>
      <c r="D5" s="228"/>
      <c r="E5" s="228"/>
      <c r="F5" s="228"/>
      <c r="G5" s="33"/>
      <c r="H5" s="228"/>
      <c r="I5" s="228"/>
      <c r="J5" s="228"/>
      <c r="K5" s="33"/>
      <c r="L5" s="33"/>
      <c r="M5" s="33"/>
      <c r="N5" s="33"/>
      <c r="O5" s="33"/>
      <c r="P5" s="33"/>
      <c r="R5" s="33"/>
      <c r="S5" s="33"/>
      <c r="T5" s="33"/>
      <c r="U5" s="33"/>
      <c r="V5" s="33"/>
      <c r="W5" s="35"/>
    </row>
    <row r="6" spans="2:23" ht="96.6">
      <c r="B6" s="31"/>
      <c r="C6" s="33"/>
      <c r="D6" s="273" t="s">
        <v>817</v>
      </c>
      <c r="E6" s="273" t="s">
        <v>819</v>
      </c>
      <c r="F6" s="273" t="s">
        <v>267</v>
      </c>
      <c r="G6" s="27"/>
      <c r="H6" s="273" t="s">
        <v>326</v>
      </c>
      <c r="I6" s="273" t="s">
        <v>327</v>
      </c>
      <c r="J6" s="273" t="s">
        <v>328</v>
      </c>
      <c r="K6" s="33"/>
      <c r="L6" s="44" t="s">
        <v>258</v>
      </c>
      <c r="M6" s="33"/>
      <c r="N6" s="44" t="s">
        <v>329</v>
      </c>
      <c r="O6" s="44" t="s">
        <v>330</v>
      </c>
      <c r="P6" s="44" t="s">
        <v>331</v>
      </c>
      <c r="R6" s="201" t="s">
        <v>657</v>
      </c>
      <c r="S6" s="33"/>
      <c r="T6" s="422" t="s">
        <v>388</v>
      </c>
      <c r="U6" s="422" t="s">
        <v>358</v>
      </c>
      <c r="V6" s="206" t="s">
        <v>389</v>
      </c>
      <c r="W6" s="35"/>
    </row>
    <row r="7" spans="2:23" ht="15" customHeight="1" thickBot="1">
      <c r="B7" s="31"/>
      <c r="C7" s="86" t="s">
        <v>6</v>
      </c>
      <c r="D7" s="276" t="s">
        <v>818</v>
      </c>
      <c r="E7" s="276"/>
      <c r="F7" s="276" t="str">
        <f>"("&amp;Titles!F13&amp;")"</f>
        <v>(MWh)</v>
      </c>
      <c r="G7" s="27"/>
      <c r="H7" s="273" t="str">
        <f>"("&amp;Titles!F12&amp;")"</f>
        <v>(MW)</v>
      </c>
      <c r="I7" s="273" t="str">
        <f>"("&amp;Titles!F13&amp;")"</f>
        <v>(MWh)</v>
      </c>
      <c r="J7" s="273" t="str">
        <f>"("&amp;Titles!F14&amp;")"</f>
        <v>(MWh)</v>
      </c>
      <c r="K7" s="33"/>
      <c r="L7" s="201" t="s">
        <v>56</v>
      </c>
      <c r="M7" s="201"/>
      <c r="N7" s="201" t="str">
        <f>"("&amp;Titles!F12&amp;")"</f>
        <v>(MW)</v>
      </c>
      <c r="O7" s="201" t="str">
        <f>"("&amp;Titles!F13&amp;")"</f>
        <v>(MWh)</v>
      </c>
      <c r="P7" s="201" t="str">
        <f>"("&amp;Titles!F14&amp;")"</f>
        <v>(MWh)</v>
      </c>
      <c r="R7" s="201" t="s">
        <v>249</v>
      </c>
      <c r="S7" s="33"/>
      <c r="W7" s="35"/>
    </row>
    <row r="8" spans="2:23" ht="15" customHeight="1">
      <c r="B8" s="36">
        <v>1</v>
      </c>
      <c r="C8" s="43" t="str">
        <f>'Program Descriptions'!C5</f>
        <v>Residential New Construction (example)</v>
      </c>
      <c r="D8" s="713"/>
      <c r="E8" s="719"/>
      <c r="F8" s="716"/>
      <c r="G8" s="33"/>
      <c r="H8" s="93">
        <v>82.4</v>
      </c>
      <c r="I8" s="805">
        <v>340</v>
      </c>
      <c r="J8" s="94">
        <v>3400</v>
      </c>
      <c r="K8" s="33"/>
      <c r="L8" s="934">
        <f>IF('Evaluated NTG'!$G$3="No",'Evaluated NTG'!$G6,'Evaluated NTG'!$I6)</f>
        <v>0.9</v>
      </c>
      <c r="M8" s="931"/>
      <c r="N8" s="932">
        <f t="shared" ref="N8:N15" si="0">IF(H8=0,0,H8*$L8)</f>
        <v>74.160000000000011</v>
      </c>
      <c r="O8" s="932">
        <f t="shared" ref="O8:P15" si="1">IF(I8="","",I8*$L8)</f>
        <v>306</v>
      </c>
      <c r="P8" s="932">
        <f t="shared" si="1"/>
        <v>3060</v>
      </c>
      <c r="R8" s="810">
        <v>10</v>
      </c>
      <c r="S8" s="33"/>
      <c r="T8" s="805">
        <v>500</v>
      </c>
      <c r="U8" s="197">
        <v>8000</v>
      </c>
      <c r="V8" s="813" t="s">
        <v>38</v>
      </c>
      <c r="W8" s="35"/>
    </row>
    <row r="9" spans="2:23" ht="15" customHeight="1">
      <c r="B9" s="36">
        <v>2</v>
      </c>
      <c r="C9" s="43" t="str">
        <f>'Program Descriptions'!C6</f>
        <v>Residential Whole Home Retrofit</v>
      </c>
      <c r="D9" s="714"/>
      <c r="E9" s="720"/>
      <c r="F9" s="717"/>
      <c r="G9" s="33"/>
      <c r="H9" s="95"/>
      <c r="I9" s="806"/>
      <c r="J9" s="807"/>
      <c r="K9" s="33"/>
      <c r="L9" s="934" t="str">
        <f>IF('Evaluated NTG'!$G$3="No",'Evaluated NTG'!$G7,'Evaluated NTG'!$I7)</f>
        <v/>
      </c>
      <c r="M9" s="931"/>
      <c r="N9" s="932">
        <f t="shared" si="0"/>
        <v>0</v>
      </c>
      <c r="O9" s="932" t="str">
        <f t="shared" si="1"/>
        <v/>
      </c>
      <c r="P9" s="932" t="str">
        <f t="shared" si="1"/>
        <v/>
      </c>
      <c r="R9" s="811"/>
      <c r="S9" s="33"/>
      <c r="T9" s="806"/>
      <c r="U9" s="814"/>
      <c r="V9" s="815"/>
      <c r="W9" s="35"/>
    </row>
    <row r="10" spans="2:23" ht="15" customHeight="1">
      <c r="B10" s="36">
        <v>3</v>
      </c>
      <c r="C10" s="43" t="str">
        <f>'Program Descriptions'!C7</f>
        <v>C&amp;I Prescriptive</v>
      </c>
      <c r="D10" s="714"/>
      <c r="E10" s="720"/>
      <c r="F10" s="717"/>
      <c r="G10" s="33"/>
      <c r="H10" s="95"/>
      <c r="I10" s="806"/>
      <c r="J10" s="807"/>
      <c r="K10" s="33"/>
      <c r="L10" s="934" t="str">
        <f>IF('Evaluated NTG'!$G$3="No",'Evaluated NTG'!$G8,'Evaluated NTG'!$I8)</f>
        <v/>
      </c>
      <c r="M10" s="931"/>
      <c r="N10" s="932">
        <f t="shared" si="0"/>
        <v>0</v>
      </c>
      <c r="O10" s="932" t="str">
        <f t="shared" si="1"/>
        <v/>
      </c>
      <c r="P10" s="932" t="str">
        <f t="shared" si="1"/>
        <v/>
      </c>
      <c r="R10" s="811"/>
      <c r="S10" s="33"/>
      <c r="T10" s="806"/>
      <c r="U10" s="814"/>
      <c r="V10" s="815"/>
      <c r="W10" s="35"/>
    </row>
    <row r="11" spans="2:23" ht="15" customHeight="1">
      <c r="B11" s="36">
        <v>4</v>
      </c>
      <c r="C11" s="43" t="str">
        <f>'Program Descriptions'!C8</f>
        <v>Empty</v>
      </c>
      <c r="D11" s="714"/>
      <c r="E11" s="720"/>
      <c r="F11" s="717"/>
      <c r="G11" s="33"/>
      <c r="H11" s="95"/>
      <c r="I11" s="806"/>
      <c r="J11" s="807"/>
      <c r="K11" s="33"/>
      <c r="L11" s="934" t="str">
        <f>IF('Evaluated NTG'!$G$3="No",'Evaluated NTG'!$G9,'Evaluated NTG'!$I9)</f>
        <v/>
      </c>
      <c r="M11" s="931"/>
      <c r="N11" s="932">
        <f t="shared" si="0"/>
        <v>0</v>
      </c>
      <c r="O11" s="932" t="str">
        <f t="shared" si="1"/>
        <v/>
      </c>
      <c r="P11" s="932" t="str">
        <f t="shared" si="1"/>
        <v/>
      </c>
      <c r="R11" s="811"/>
      <c r="S11" s="33"/>
      <c r="T11" s="806"/>
      <c r="U11" s="814"/>
      <c r="V11" s="815"/>
      <c r="W11" s="35"/>
    </row>
    <row r="12" spans="2:23" ht="15" customHeight="1">
      <c r="B12" s="36">
        <v>5</v>
      </c>
      <c r="C12" s="43" t="str">
        <f>'Program Descriptions'!C9</f>
        <v>Empty</v>
      </c>
      <c r="D12" s="714"/>
      <c r="E12" s="720"/>
      <c r="F12" s="717"/>
      <c r="G12" s="33"/>
      <c r="H12" s="95"/>
      <c r="I12" s="806"/>
      <c r="J12" s="807"/>
      <c r="K12" s="33"/>
      <c r="L12" s="934" t="str">
        <f>IF('Evaluated NTG'!$G$3="No",'Evaluated NTG'!$G10,'Evaluated NTG'!$I10)</f>
        <v/>
      </c>
      <c r="M12" s="931"/>
      <c r="N12" s="932">
        <f t="shared" si="0"/>
        <v>0</v>
      </c>
      <c r="O12" s="932" t="str">
        <f t="shared" si="1"/>
        <v/>
      </c>
      <c r="P12" s="932" t="str">
        <f t="shared" si="1"/>
        <v/>
      </c>
      <c r="R12" s="811"/>
      <c r="S12" s="33"/>
      <c r="T12" s="806"/>
      <c r="U12" s="814"/>
      <c r="V12" s="815"/>
      <c r="W12" s="35"/>
    </row>
    <row r="13" spans="2:23" ht="15" customHeight="1">
      <c r="B13" s="36">
        <v>6</v>
      </c>
      <c r="C13" s="43" t="str">
        <f>'Program Descriptions'!C10</f>
        <v>Empty</v>
      </c>
      <c r="D13" s="714"/>
      <c r="E13" s="720"/>
      <c r="F13" s="717"/>
      <c r="G13" s="33"/>
      <c r="H13" s="95"/>
      <c r="I13" s="806"/>
      <c r="J13" s="807"/>
      <c r="K13" s="33"/>
      <c r="L13" s="934" t="str">
        <f>IF('Evaluated NTG'!$G$3="No",'Evaluated NTG'!$G11,'Evaluated NTG'!$I11)</f>
        <v/>
      </c>
      <c r="M13" s="931"/>
      <c r="N13" s="932">
        <f t="shared" si="0"/>
        <v>0</v>
      </c>
      <c r="O13" s="932" t="str">
        <f t="shared" si="1"/>
        <v/>
      </c>
      <c r="P13" s="932" t="str">
        <f t="shared" si="1"/>
        <v/>
      </c>
      <c r="R13" s="811"/>
      <c r="S13" s="33"/>
      <c r="T13" s="806"/>
      <c r="U13" s="814"/>
      <c r="V13" s="815"/>
      <c r="W13" s="35"/>
    </row>
    <row r="14" spans="2:23" ht="15" customHeight="1">
      <c r="B14" s="36">
        <v>7</v>
      </c>
      <c r="C14" s="43" t="str">
        <f>'Program Descriptions'!C11</f>
        <v>Empty</v>
      </c>
      <c r="D14" s="714"/>
      <c r="E14" s="720"/>
      <c r="F14" s="717"/>
      <c r="G14" s="33"/>
      <c r="H14" s="95"/>
      <c r="I14" s="806"/>
      <c r="J14" s="807"/>
      <c r="K14" s="33"/>
      <c r="L14" s="934" t="str">
        <f>IF('Evaluated NTG'!$G$3="No",'Evaluated NTG'!$G12,'Evaluated NTG'!$I12)</f>
        <v/>
      </c>
      <c r="M14" s="931"/>
      <c r="N14" s="932">
        <f t="shared" si="0"/>
        <v>0</v>
      </c>
      <c r="O14" s="932" t="str">
        <f t="shared" si="1"/>
        <v/>
      </c>
      <c r="P14" s="932" t="str">
        <f t="shared" si="1"/>
        <v/>
      </c>
      <c r="R14" s="811"/>
      <c r="S14" s="33"/>
      <c r="T14" s="806"/>
      <c r="U14" s="814"/>
      <c r="V14" s="815"/>
      <c r="W14" s="35"/>
    </row>
    <row r="15" spans="2:23" ht="15" customHeight="1">
      <c r="B15" s="36">
        <v>8</v>
      </c>
      <c r="C15" s="43" t="str">
        <f>'Program Descriptions'!C12</f>
        <v>Empty</v>
      </c>
      <c r="D15" s="714"/>
      <c r="E15" s="720"/>
      <c r="F15" s="717"/>
      <c r="G15" s="33"/>
      <c r="H15" s="95"/>
      <c r="I15" s="806"/>
      <c r="J15" s="807"/>
      <c r="K15" s="33"/>
      <c r="L15" s="934" t="str">
        <f>IF('Evaluated NTG'!$G$3="No",'Evaluated NTG'!$G13,'Evaluated NTG'!$I13)</f>
        <v/>
      </c>
      <c r="M15" s="931"/>
      <c r="N15" s="932">
        <f t="shared" si="0"/>
        <v>0</v>
      </c>
      <c r="O15" s="932" t="str">
        <f t="shared" si="1"/>
        <v/>
      </c>
      <c r="P15" s="932" t="str">
        <f t="shared" si="1"/>
        <v/>
      </c>
      <c r="R15" s="811"/>
      <c r="S15" s="33"/>
      <c r="T15" s="806"/>
      <c r="U15" s="814"/>
      <c r="V15" s="815"/>
      <c r="W15" s="35"/>
    </row>
    <row r="16" spans="2:23" ht="15" customHeight="1">
      <c r="B16" s="36">
        <v>9</v>
      </c>
      <c r="C16" s="43" t="str">
        <f>'Program Descriptions'!C13</f>
        <v>Empty</v>
      </c>
      <c r="D16" s="714"/>
      <c r="E16" s="720"/>
      <c r="F16" s="717"/>
      <c r="G16" s="33"/>
      <c r="H16" s="95"/>
      <c r="I16" s="806"/>
      <c r="J16" s="807"/>
      <c r="K16" s="33"/>
      <c r="L16" s="934" t="str">
        <f>IF('Evaluated NTG'!$G$3="No",'Evaluated NTG'!$G14,'Evaluated NTG'!$I14)</f>
        <v/>
      </c>
      <c r="M16" s="931"/>
      <c r="N16" s="932">
        <f t="shared" ref="N16:N37" si="2">IF(H16=0,0,H16*$L16)</f>
        <v>0</v>
      </c>
      <c r="O16" s="932" t="str">
        <f t="shared" ref="O16:O37" si="3">IF(I16="","",I16*$L16)</f>
        <v/>
      </c>
      <c r="P16" s="932" t="str">
        <f t="shared" ref="P16:P37" si="4">IF(J16="","",J16*$L16)</f>
        <v/>
      </c>
      <c r="R16" s="811"/>
      <c r="S16" s="33"/>
      <c r="T16" s="806"/>
      <c r="U16" s="814"/>
      <c r="V16" s="815"/>
      <c r="W16" s="35"/>
    </row>
    <row r="17" spans="2:23" ht="15" customHeight="1">
      <c r="B17" s="36">
        <v>10</v>
      </c>
      <c r="C17" s="43" t="str">
        <f>'Program Descriptions'!C14</f>
        <v>Empty</v>
      </c>
      <c r="D17" s="714"/>
      <c r="E17" s="720"/>
      <c r="F17" s="717"/>
      <c r="G17" s="33"/>
      <c r="H17" s="95"/>
      <c r="I17" s="806"/>
      <c r="J17" s="807"/>
      <c r="K17" s="33"/>
      <c r="L17" s="934" t="str">
        <f>IF('Evaluated NTG'!$G$3="No",'Evaluated NTG'!$G15,'Evaluated NTG'!$I15)</f>
        <v/>
      </c>
      <c r="M17" s="931"/>
      <c r="N17" s="932">
        <f t="shared" si="2"/>
        <v>0</v>
      </c>
      <c r="O17" s="932" t="str">
        <f t="shared" si="3"/>
        <v/>
      </c>
      <c r="P17" s="932" t="str">
        <f t="shared" si="4"/>
        <v/>
      </c>
      <c r="R17" s="811"/>
      <c r="S17" s="33"/>
      <c r="T17" s="806"/>
      <c r="U17" s="814"/>
      <c r="V17" s="815"/>
      <c r="W17" s="35"/>
    </row>
    <row r="18" spans="2:23" ht="15" customHeight="1">
      <c r="B18" s="36">
        <v>11</v>
      </c>
      <c r="C18" s="43" t="str">
        <f>'Program Descriptions'!C15</f>
        <v>Empty</v>
      </c>
      <c r="D18" s="714"/>
      <c r="E18" s="720"/>
      <c r="F18" s="717"/>
      <c r="G18" s="33"/>
      <c r="H18" s="95"/>
      <c r="I18" s="806"/>
      <c r="J18" s="807"/>
      <c r="K18" s="33"/>
      <c r="L18" s="934" t="str">
        <f>IF('Evaluated NTG'!$G$3="No",'Evaluated NTG'!$G16,'Evaluated NTG'!$I16)</f>
        <v/>
      </c>
      <c r="M18" s="931"/>
      <c r="N18" s="932">
        <f t="shared" si="2"/>
        <v>0</v>
      </c>
      <c r="O18" s="932" t="str">
        <f t="shared" si="3"/>
        <v/>
      </c>
      <c r="P18" s="932" t="str">
        <f t="shared" si="4"/>
        <v/>
      </c>
      <c r="R18" s="811"/>
      <c r="S18" s="33"/>
      <c r="T18" s="806"/>
      <c r="U18" s="814"/>
      <c r="V18" s="815"/>
      <c r="W18" s="35"/>
    </row>
    <row r="19" spans="2:23" ht="15" customHeight="1">
      <c r="B19" s="36">
        <v>12</v>
      </c>
      <c r="C19" s="43" t="str">
        <f>'Program Descriptions'!C16</f>
        <v>Empty</v>
      </c>
      <c r="D19" s="714"/>
      <c r="E19" s="720"/>
      <c r="F19" s="717"/>
      <c r="G19" s="33"/>
      <c r="H19" s="95"/>
      <c r="I19" s="806"/>
      <c r="J19" s="807"/>
      <c r="K19" s="33"/>
      <c r="L19" s="934" t="str">
        <f>IF('Evaluated NTG'!$G$3="No",'Evaluated NTG'!$G17,'Evaluated NTG'!$I17)</f>
        <v/>
      </c>
      <c r="M19" s="931"/>
      <c r="N19" s="932">
        <f t="shared" si="2"/>
        <v>0</v>
      </c>
      <c r="O19" s="932" t="str">
        <f t="shared" si="3"/>
        <v/>
      </c>
      <c r="P19" s="932" t="str">
        <f t="shared" si="4"/>
        <v/>
      </c>
      <c r="R19" s="811"/>
      <c r="S19" s="33"/>
      <c r="T19" s="806"/>
      <c r="U19" s="814"/>
      <c r="V19" s="815"/>
      <c r="W19" s="35"/>
    </row>
    <row r="20" spans="2:23" ht="15" customHeight="1">
      <c r="B20" s="36">
        <v>13</v>
      </c>
      <c r="C20" s="43" t="str">
        <f>'Program Descriptions'!C17</f>
        <v>Empty</v>
      </c>
      <c r="D20" s="714"/>
      <c r="E20" s="720"/>
      <c r="F20" s="717"/>
      <c r="G20" s="33"/>
      <c r="H20" s="95"/>
      <c r="I20" s="806"/>
      <c r="J20" s="807"/>
      <c r="K20" s="33"/>
      <c r="L20" s="934" t="str">
        <f>IF('Evaluated NTG'!$G$3="No",'Evaluated NTG'!$G18,'Evaluated NTG'!$I18)</f>
        <v/>
      </c>
      <c r="M20" s="931"/>
      <c r="N20" s="932">
        <f t="shared" si="2"/>
        <v>0</v>
      </c>
      <c r="O20" s="932" t="str">
        <f t="shared" si="3"/>
        <v/>
      </c>
      <c r="P20" s="932" t="str">
        <f t="shared" si="4"/>
        <v/>
      </c>
      <c r="R20" s="811"/>
      <c r="S20" s="33"/>
      <c r="T20" s="806"/>
      <c r="U20" s="814"/>
      <c r="V20" s="815"/>
      <c r="W20" s="35"/>
    </row>
    <row r="21" spans="2:23" ht="15" customHeight="1">
      <c r="B21" s="36">
        <v>14</v>
      </c>
      <c r="C21" s="43" t="str">
        <f>'Program Descriptions'!C18</f>
        <v>Empty</v>
      </c>
      <c r="D21" s="714"/>
      <c r="E21" s="720"/>
      <c r="F21" s="717"/>
      <c r="G21" s="33"/>
      <c r="H21" s="95"/>
      <c r="I21" s="806"/>
      <c r="J21" s="807"/>
      <c r="K21" s="33"/>
      <c r="L21" s="934" t="str">
        <f>IF('Evaluated NTG'!$G$3="No",'Evaluated NTG'!$G19,'Evaluated NTG'!$I19)</f>
        <v/>
      </c>
      <c r="M21" s="931"/>
      <c r="N21" s="932">
        <f t="shared" si="2"/>
        <v>0</v>
      </c>
      <c r="O21" s="932" t="str">
        <f t="shared" si="3"/>
        <v/>
      </c>
      <c r="P21" s="932" t="str">
        <f t="shared" si="4"/>
        <v/>
      </c>
      <c r="R21" s="811"/>
      <c r="S21" s="33"/>
      <c r="T21" s="806"/>
      <c r="U21" s="814"/>
      <c r="V21" s="815"/>
      <c r="W21" s="35"/>
    </row>
    <row r="22" spans="2:23" ht="15" customHeight="1">
      <c r="B22" s="36">
        <v>15</v>
      </c>
      <c r="C22" s="43" t="str">
        <f>'Program Descriptions'!C19</f>
        <v>Empty</v>
      </c>
      <c r="D22" s="714"/>
      <c r="E22" s="720"/>
      <c r="F22" s="717"/>
      <c r="G22" s="33"/>
      <c r="H22" s="95"/>
      <c r="I22" s="806"/>
      <c r="J22" s="807"/>
      <c r="K22" s="33"/>
      <c r="L22" s="934" t="str">
        <f>IF('Evaluated NTG'!$G$3="No",'Evaluated NTG'!$G20,'Evaluated NTG'!$I20)</f>
        <v/>
      </c>
      <c r="M22" s="931"/>
      <c r="N22" s="932">
        <f t="shared" si="2"/>
        <v>0</v>
      </c>
      <c r="O22" s="932" t="str">
        <f t="shared" si="3"/>
        <v/>
      </c>
      <c r="P22" s="932" t="str">
        <f t="shared" si="4"/>
        <v/>
      </c>
      <c r="R22" s="811"/>
      <c r="S22" s="33"/>
      <c r="T22" s="806"/>
      <c r="U22" s="814"/>
      <c r="V22" s="815"/>
      <c r="W22" s="35"/>
    </row>
    <row r="23" spans="2:23" ht="15" customHeight="1">
      <c r="B23" s="36">
        <v>16</v>
      </c>
      <c r="C23" s="43" t="str">
        <f>'Program Descriptions'!C20</f>
        <v>Empty</v>
      </c>
      <c r="D23" s="714"/>
      <c r="E23" s="720"/>
      <c r="F23" s="717"/>
      <c r="G23" s="33"/>
      <c r="H23" s="95"/>
      <c r="I23" s="806"/>
      <c r="J23" s="807"/>
      <c r="K23" s="33"/>
      <c r="L23" s="934" t="str">
        <f>IF('Evaluated NTG'!$G$3="No",'Evaluated NTG'!$G21,'Evaluated NTG'!$I21)</f>
        <v/>
      </c>
      <c r="M23" s="931"/>
      <c r="N23" s="932">
        <f t="shared" si="2"/>
        <v>0</v>
      </c>
      <c r="O23" s="932" t="str">
        <f t="shared" si="3"/>
        <v/>
      </c>
      <c r="P23" s="932" t="str">
        <f t="shared" si="4"/>
        <v/>
      </c>
      <c r="R23" s="811"/>
      <c r="S23" s="33"/>
      <c r="T23" s="806"/>
      <c r="U23" s="814"/>
      <c r="V23" s="815"/>
      <c r="W23" s="35"/>
    </row>
    <row r="24" spans="2:23" ht="15" customHeight="1">
      <c r="B24" s="36">
        <v>17</v>
      </c>
      <c r="C24" s="43" t="str">
        <f>'Program Descriptions'!C21</f>
        <v>Empty</v>
      </c>
      <c r="D24" s="714"/>
      <c r="E24" s="720"/>
      <c r="F24" s="717"/>
      <c r="G24" s="33"/>
      <c r="H24" s="95"/>
      <c r="I24" s="806"/>
      <c r="J24" s="807"/>
      <c r="K24" s="33"/>
      <c r="L24" s="934" t="str">
        <f>IF('Evaluated NTG'!$G$3="No",'Evaluated NTG'!$G22,'Evaluated NTG'!$I22)</f>
        <v/>
      </c>
      <c r="M24" s="931"/>
      <c r="N24" s="932">
        <f t="shared" si="2"/>
        <v>0</v>
      </c>
      <c r="O24" s="932" t="str">
        <f t="shared" si="3"/>
        <v/>
      </c>
      <c r="P24" s="932" t="str">
        <f t="shared" si="4"/>
        <v/>
      </c>
      <c r="R24" s="811"/>
      <c r="S24" s="33"/>
      <c r="T24" s="806"/>
      <c r="U24" s="814"/>
      <c r="V24" s="815"/>
      <c r="W24" s="35"/>
    </row>
    <row r="25" spans="2:23" ht="15" customHeight="1">
      <c r="B25" s="36">
        <v>18</v>
      </c>
      <c r="C25" s="43" t="str">
        <f>'Program Descriptions'!C22</f>
        <v>Empty</v>
      </c>
      <c r="D25" s="714"/>
      <c r="E25" s="720"/>
      <c r="F25" s="717"/>
      <c r="G25" s="33"/>
      <c r="H25" s="95"/>
      <c r="I25" s="806"/>
      <c r="J25" s="807"/>
      <c r="K25" s="33"/>
      <c r="L25" s="934" t="str">
        <f>IF('Evaluated NTG'!$G$3="No",'Evaluated NTG'!$G23,'Evaluated NTG'!$I23)</f>
        <v/>
      </c>
      <c r="M25" s="931"/>
      <c r="N25" s="932">
        <f t="shared" si="2"/>
        <v>0</v>
      </c>
      <c r="O25" s="932" t="str">
        <f t="shared" si="3"/>
        <v/>
      </c>
      <c r="P25" s="932" t="str">
        <f t="shared" si="4"/>
        <v/>
      </c>
      <c r="R25" s="811"/>
      <c r="S25" s="33"/>
      <c r="T25" s="806"/>
      <c r="U25" s="814"/>
      <c r="V25" s="815"/>
      <c r="W25" s="35"/>
    </row>
    <row r="26" spans="2:23" ht="15" customHeight="1">
      <c r="B26" s="36">
        <v>19</v>
      </c>
      <c r="C26" s="43" t="str">
        <f>'Program Descriptions'!C23</f>
        <v>Empty</v>
      </c>
      <c r="D26" s="714"/>
      <c r="E26" s="720"/>
      <c r="F26" s="717"/>
      <c r="G26" s="33"/>
      <c r="H26" s="95"/>
      <c r="I26" s="806"/>
      <c r="J26" s="807"/>
      <c r="K26" s="33"/>
      <c r="L26" s="934" t="str">
        <f>IF('Evaluated NTG'!$G$3="No",'Evaluated NTG'!$G24,'Evaluated NTG'!$I24)</f>
        <v/>
      </c>
      <c r="M26" s="931"/>
      <c r="N26" s="932">
        <f t="shared" si="2"/>
        <v>0</v>
      </c>
      <c r="O26" s="932" t="str">
        <f t="shared" si="3"/>
        <v/>
      </c>
      <c r="P26" s="932" t="str">
        <f t="shared" si="4"/>
        <v/>
      </c>
      <c r="R26" s="811"/>
      <c r="S26" s="33"/>
      <c r="T26" s="806"/>
      <c r="U26" s="814"/>
      <c r="V26" s="815"/>
      <c r="W26" s="35"/>
    </row>
    <row r="27" spans="2:23" ht="15" customHeight="1">
      <c r="B27" s="36">
        <v>20</v>
      </c>
      <c r="C27" s="43" t="str">
        <f>'Program Descriptions'!C24</f>
        <v>Empty</v>
      </c>
      <c r="D27" s="714"/>
      <c r="E27" s="720"/>
      <c r="F27" s="717"/>
      <c r="G27" s="33"/>
      <c r="H27" s="95"/>
      <c r="I27" s="806"/>
      <c r="J27" s="807"/>
      <c r="K27" s="33"/>
      <c r="L27" s="934" t="str">
        <f>IF('Evaluated NTG'!$G$3="No",'Evaluated NTG'!$G25,'Evaluated NTG'!$I25)</f>
        <v/>
      </c>
      <c r="M27" s="931"/>
      <c r="N27" s="932">
        <f t="shared" si="2"/>
        <v>0</v>
      </c>
      <c r="O27" s="932" t="str">
        <f t="shared" si="3"/>
        <v/>
      </c>
      <c r="P27" s="932" t="str">
        <f t="shared" si="4"/>
        <v/>
      </c>
      <c r="R27" s="811"/>
      <c r="S27" s="33"/>
      <c r="T27" s="806"/>
      <c r="U27" s="814"/>
      <c r="V27" s="815"/>
      <c r="W27" s="35"/>
    </row>
    <row r="28" spans="2:23" ht="15" customHeight="1">
      <c r="B28" s="36">
        <v>21</v>
      </c>
      <c r="C28" s="43" t="str">
        <f>'Program Descriptions'!C25</f>
        <v>Empty</v>
      </c>
      <c r="D28" s="714"/>
      <c r="E28" s="720"/>
      <c r="F28" s="717"/>
      <c r="G28" s="33"/>
      <c r="H28" s="95"/>
      <c r="I28" s="806"/>
      <c r="J28" s="807"/>
      <c r="K28" s="33"/>
      <c r="L28" s="934" t="str">
        <f>IF('Evaluated NTG'!$G$3="No",'Evaluated NTG'!$G26,'Evaluated NTG'!$I26)</f>
        <v/>
      </c>
      <c r="M28" s="931"/>
      <c r="N28" s="932">
        <f t="shared" si="2"/>
        <v>0</v>
      </c>
      <c r="O28" s="932" t="str">
        <f t="shared" si="3"/>
        <v/>
      </c>
      <c r="P28" s="932" t="str">
        <f t="shared" si="4"/>
        <v/>
      </c>
      <c r="R28" s="811"/>
      <c r="S28" s="33"/>
      <c r="T28" s="806"/>
      <c r="U28" s="814"/>
      <c r="V28" s="815"/>
      <c r="W28" s="35"/>
    </row>
    <row r="29" spans="2:23" ht="15" customHeight="1">
      <c r="B29" s="36">
        <v>22</v>
      </c>
      <c r="C29" s="43" t="str">
        <f>'Program Descriptions'!C26</f>
        <v>Empty</v>
      </c>
      <c r="D29" s="714"/>
      <c r="E29" s="720"/>
      <c r="F29" s="717"/>
      <c r="G29" s="33"/>
      <c r="H29" s="95"/>
      <c r="I29" s="806"/>
      <c r="J29" s="807"/>
      <c r="K29" s="33"/>
      <c r="L29" s="934" t="str">
        <f>IF('Evaluated NTG'!$G$3="No",'Evaluated NTG'!$G27,'Evaluated NTG'!$I27)</f>
        <v/>
      </c>
      <c r="M29" s="931"/>
      <c r="N29" s="932">
        <f t="shared" si="2"/>
        <v>0</v>
      </c>
      <c r="O29" s="932" t="str">
        <f t="shared" si="3"/>
        <v/>
      </c>
      <c r="P29" s="932" t="str">
        <f t="shared" si="4"/>
        <v/>
      </c>
      <c r="R29" s="811"/>
      <c r="S29" s="33"/>
      <c r="T29" s="806"/>
      <c r="U29" s="814"/>
      <c r="V29" s="815"/>
      <c r="W29" s="35"/>
    </row>
    <row r="30" spans="2:23" ht="15" customHeight="1">
      <c r="B30" s="36">
        <v>23</v>
      </c>
      <c r="C30" s="43" t="str">
        <f>'Program Descriptions'!C27</f>
        <v>Empty</v>
      </c>
      <c r="D30" s="714"/>
      <c r="E30" s="720"/>
      <c r="F30" s="717"/>
      <c r="G30" s="33"/>
      <c r="H30" s="95"/>
      <c r="I30" s="806"/>
      <c r="J30" s="807"/>
      <c r="K30" s="33"/>
      <c r="L30" s="934" t="str">
        <f>IF('Evaluated NTG'!$G$3="No",'Evaluated NTG'!$G28,'Evaluated NTG'!$I28)</f>
        <v/>
      </c>
      <c r="M30" s="931"/>
      <c r="N30" s="932">
        <f t="shared" si="2"/>
        <v>0</v>
      </c>
      <c r="O30" s="932" t="str">
        <f t="shared" si="3"/>
        <v/>
      </c>
      <c r="P30" s="932" t="str">
        <f t="shared" si="4"/>
        <v/>
      </c>
      <c r="R30" s="811"/>
      <c r="S30" s="33"/>
      <c r="T30" s="806"/>
      <c r="U30" s="814"/>
      <c r="V30" s="815"/>
      <c r="W30" s="35"/>
    </row>
    <row r="31" spans="2:23" ht="15" customHeight="1">
      <c r="B31" s="36">
        <v>24</v>
      </c>
      <c r="C31" s="43" t="str">
        <f>'Program Descriptions'!C28</f>
        <v>Empty</v>
      </c>
      <c r="D31" s="714"/>
      <c r="E31" s="720"/>
      <c r="F31" s="717"/>
      <c r="G31" s="33"/>
      <c r="H31" s="95"/>
      <c r="I31" s="806"/>
      <c r="J31" s="807"/>
      <c r="K31" s="33"/>
      <c r="L31" s="934" t="str">
        <f>IF('Evaluated NTG'!$G$3="No",'Evaluated NTG'!$G29,'Evaluated NTG'!$I29)</f>
        <v/>
      </c>
      <c r="M31" s="931"/>
      <c r="N31" s="932">
        <f t="shared" si="2"/>
        <v>0</v>
      </c>
      <c r="O31" s="932" t="str">
        <f t="shared" si="3"/>
        <v/>
      </c>
      <c r="P31" s="932" t="str">
        <f t="shared" si="4"/>
        <v/>
      </c>
      <c r="R31" s="811"/>
      <c r="S31" s="33"/>
      <c r="T31" s="806"/>
      <c r="U31" s="814"/>
      <c r="V31" s="815"/>
      <c r="W31" s="35"/>
    </row>
    <row r="32" spans="2:23" ht="15" customHeight="1">
      <c r="B32" s="36">
        <v>25</v>
      </c>
      <c r="C32" s="43" t="str">
        <f>'Program Descriptions'!C29</f>
        <v>Empty</v>
      </c>
      <c r="D32" s="714"/>
      <c r="E32" s="720"/>
      <c r="F32" s="717"/>
      <c r="G32" s="33"/>
      <c r="H32" s="95"/>
      <c r="I32" s="806"/>
      <c r="J32" s="807"/>
      <c r="K32" s="33"/>
      <c r="L32" s="934" t="str">
        <f>IF('Evaluated NTG'!$G$3="No",'Evaluated NTG'!$G30,'Evaluated NTG'!$I30)</f>
        <v/>
      </c>
      <c r="M32" s="931"/>
      <c r="N32" s="932">
        <f t="shared" si="2"/>
        <v>0</v>
      </c>
      <c r="O32" s="932" t="str">
        <f t="shared" si="3"/>
        <v/>
      </c>
      <c r="P32" s="932" t="str">
        <f t="shared" si="4"/>
        <v/>
      </c>
      <c r="R32" s="811"/>
      <c r="S32" s="33"/>
      <c r="T32" s="806"/>
      <c r="U32" s="814"/>
      <c r="V32" s="815"/>
      <c r="W32" s="35"/>
    </row>
    <row r="33" spans="2:23" ht="15" customHeight="1">
      <c r="B33" s="36">
        <v>26</v>
      </c>
      <c r="C33" s="43" t="str">
        <f>'Program Descriptions'!C30</f>
        <v>Empty</v>
      </c>
      <c r="D33" s="714"/>
      <c r="E33" s="720"/>
      <c r="F33" s="717"/>
      <c r="G33" s="33"/>
      <c r="H33" s="95"/>
      <c r="I33" s="806"/>
      <c r="J33" s="807"/>
      <c r="K33" s="33"/>
      <c r="L33" s="934" t="str">
        <f>IF('Evaluated NTG'!$G$3="No",'Evaluated NTG'!$G31,'Evaluated NTG'!$I31)</f>
        <v/>
      </c>
      <c r="M33" s="931"/>
      <c r="N33" s="932">
        <f t="shared" si="2"/>
        <v>0</v>
      </c>
      <c r="O33" s="932" t="str">
        <f t="shared" si="3"/>
        <v/>
      </c>
      <c r="P33" s="932" t="str">
        <f t="shared" si="4"/>
        <v/>
      </c>
      <c r="R33" s="811"/>
      <c r="S33" s="33"/>
      <c r="T33" s="806"/>
      <c r="U33" s="814"/>
      <c r="V33" s="815"/>
      <c r="W33" s="35"/>
    </row>
    <row r="34" spans="2:23" ht="15" customHeight="1">
      <c r="B34" s="36">
        <v>27</v>
      </c>
      <c r="C34" s="43" t="str">
        <f>'Program Descriptions'!C31</f>
        <v>Empty</v>
      </c>
      <c r="D34" s="714"/>
      <c r="E34" s="720"/>
      <c r="F34" s="717"/>
      <c r="G34" s="33"/>
      <c r="H34" s="95"/>
      <c r="I34" s="806"/>
      <c r="J34" s="807"/>
      <c r="K34" s="33"/>
      <c r="L34" s="934" t="str">
        <f>IF('Evaluated NTG'!$G$3="No",'Evaluated NTG'!$G32,'Evaluated NTG'!$I32)</f>
        <v/>
      </c>
      <c r="M34" s="931"/>
      <c r="N34" s="932">
        <f t="shared" si="2"/>
        <v>0</v>
      </c>
      <c r="O34" s="932" t="str">
        <f t="shared" si="3"/>
        <v/>
      </c>
      <c r="P34" s="932" t="str">
        <f t="shared" si="4"/>
        <v/>
      </c>
      <c r="R34" s="811"/>
      <c r="S34" s="33"/>
      <c r="T34" s="806"/>
      <c r="U34" s="814"/>
      <c r="V34" s="815"/>
      <c r="W34" s="35"/>
    </row>
    <row r="35" spans="2:23" ht="15" customHeight="1">
      <c r="B35" s="36">
        <v>28</v>
      </c>
      <c r="C35" s="43" t="str">
        <f>'Program Descriptions'!C32</f>
        <v>Empty</v>
      </c>
      <c r="D35" s="714"/>
      <c r="E35" s="720"/>
      <c r="F35" s="717"/>
      <c r="G35" s="33"/>
      <c r="H35" s="95"/>
      <c r="I35" s="806"/>
      <c r="J35" s="807"/>
      <c r="K35" s="33"/>
      <c r="L35" s="934" t="str">
        <f>IF('Evaluated NTG'!$G$3="No",'Evaluated NTG'!$G33,'Evaluated NTG'!$I33)</f>
        <v/>
      </c>
      <c r="M35" s="931"/>
      <c r="N35" s="932">
        <f t="shared" si="2"/>
        <v>0</v>
      </c>
      <c r="O35" s="932" t="str">
        <f t="shared" si="3"/>
        <v/>
      </c>
      <c r="P35" s="932" t="str">
        <f t="shared" si="4"/>
        <v/>
      </c>
      <c r="R35" s="811"/>
      <c r="S35" s="33"/>
      <c r="T35" s="806"/>
      <c r="U35" s="814"/>
      <c r="V35" s="815"/>
      <c r="W35" s="35"/>
    </row>
    <row r="36" spans="2:23" ht="15" customHeight="1">
      <c r="B36" s="36">
        <v>29</v>
      </c>
      <c r="C36" s="43" t="str">
        <f>'Program Descriptions'!C33</f>
        <v>Empty</v>
      </c>
      <c r="D36" s="714"/>
      <c r="E36" s="720"/>
      <c r="F36" s="717"/>
      <c r="G36" s="33"/>
      <c r="H36" s="95"/>
      <c r="I36" s="806"/>
      <c r="J36" s="807"/>
      <c r="K36" s="33"/>
      <c r="L36" s="934" t="str">
        <f>IF('Evaluated NTG'!$G$3="No",'Evaluated NTG'!$G34,'Evaluated NTG'!$I34)</f>
        <v/>
      </c>
      <c r="M36" s="931"/>
      <c r="N36" s="932">
        <f t="shared" si="2"/>
        <v>0</v>
      </c>
      <c r="O36" s="932" t="str">
        <f t="shared" si="3"/>
        <v/>
      </c>
      <c r="P36" s="932" t="str">
        <f t="shared" si="4"/>
        <v/>
      </c>
      <c r="R36" s="811"/>
      <c r="S36" s="33"/>
      <c r="T36" s="806"/>
      <c r="U36" s="814"/>
      <c r="V36" s="815"/>
      <c r="W36" s="35"/>
    </row>
    <row r="37" spans="2:23" ht="15" customHeight="1" thickBot="1">
      <c r="B37" s="36">
        <v>30</v>
      </c>
      <c r="C37" s="43" t="str">
        <f>'Program Descriptions'!C34</f>
        <v>Empty</v>
      </c>
      <c r="D37" s="715"/>
      <c r="E37" s="721"/>
      <c r="F37" s="718"/>
      <c r="G37" s="33"/>
      <c r="H37" s="95"/>
      <c r="I37" s="808"/>
      <c r="J37" s="809"/>
      <c r="K37" s="33"/>
      <c r="L37" s="934" t="str">
        <f>IF('Evaluated NTG'!$G$3="No",'Evaluated NTG'!$G35,'Evaluated NTG'!$I35)</f>
        <v/>
      </c>
      <c r="M37" s="931"/>
      <c r="N37" s="932">
        <f t="shared" si="2"/>
        <v>0</v>
      </c>
      <c r="O37" s="932" t="str">
        <f t="shared" si="3"/>
        <v/>
      </c>
      <c r="P37" s="932" t="str">
        <f t="shared" si="4"/>
        <v/>
      </c>
      <c r="R37" s="812"/>
      <c r="S37" s="33"/>
      <c r="T37" s="808"/>
      <c r="U37" s="816"/>
      <c r="V37" s="817"/>
      <c r="W37" s="35"/>
    </row>
    <row r="38" spans="2:23" ht="15" customHeight="1">
      <c r="B38" s="31"/>
      <c r="C38" s="203" t="s">
        <v>28</v>
      </c>
      <c r="D38" s="210"/>
      <c r="E38" s="210"/>
      <c r="F38" s="210"/>
      <c r="G38" s="33"/>
      <c r="H38" s="65">
        <f>SUM(H8:H37)</f>
        <v>82.4</v>
      </c>
      <c r="I38" s="65">
        <f>SUM(I8:I37)</f>
        <v>340</v>
      </c>
      <c r="J38" s="65">
        <f>SUM(J8:J37)</f>
        <v>3400</v>
      </c>
      <c r="K38" s="33"/>
      <c r="L38" s="33"/>
      <c r="M38" s="46"/>
      <c r="N38" s="210">
        <f>SUM(N8:N37)</f>
        <v>74.160000000000011</v>
      </c>
      <c r="O38" s="210">
        <f>SUM(O8:O37)</f>
        <v>306</v>
      </c>
      <c r="P38" s="210">
        <f>SUM(P8:P37)</f>
        <v>3060</v>
      </c>
      <c r="R38" s="33"/>
      <c r="S38" s="33"/>
      <c r="T38" s="65"/>
      <c r="U38" s="65"/>
      <c r="V38" s="65"/>
      <c r="W38" s="35"/>
    </row>
    <row r="39" spans="2:23" ht="15" customHeight="1" thickBot="1">
      <c r="B39" s="31"/>
      <c r="C39" s="203"/>
      <c r="D39" s="210"/>
      <c r="E39" s="210"/>
      <c r="F39" s="210"/>
      <c r="G39" s="33"/>
      <c r="H39" s="33"/>
      <c r="I39" s="33"/>
      <c r="J39" s="33"/>
      <c r="K39" s="33"/>
      <c r="L39" s="33"/>
      <c r="M39" s="46"/>
      <c r="N39" s="210"/>
      <c r="O39" s="210"/>
      <c r="P39" s="210"/>
      <c r="R39" s="33"/>
      <c r="S39" s="33"/>
      <c r="T39" s="210"/>
      <c r="V39" s="210"/>
      <c r="W39" s="35"/>
    </row>
    <row r="40" spans="2:23" ht="15" customHeight="1" thickBot="1">
      <c r="B40" s="31"/>
      <c r="C40" s="203" t="s">
        <v>250</v>
      </c>
      <c r="D40" s="1223"/>
      <c r="E40" s="1224"/>
      <c r="F40" s="1224"/>
      <c r="G40" s="1224"/>
      <c r="H40" s="1224"/>
      <c r="I40" s="1224"/>
      <c r="J40" s="1224"/>
      <c r="K40" s="1224"/>
      <c r="L40" s="1224"/>
      <c r="M40" s="1224"/>
      <c r="N40" s="1224"/>
      <c r="O40" s="1224"/>
      <c r="P40" s="1224"/>
      <c r="Q40" s="1224"/>
      <c r="R40" s="1224"/>
      <c r="S40" s="1224"/>
      <c r="T40" s="1224"/>
      <c r="U40" s="1224"/>
      <c r="V40" s="1225"/>
      <c r="W40" s="35"/>
    </row>
    <row r="41" spans="2:23" ht="15" customHeight="1">
      <c r="B41" s="39"/>
      <c r="C41" s="40"/>
      <c r="D41" s="40"/>
      <c r="E41" s="40"/>
      <c r="F41" s="40"/>
      <c r="G41" s="40"/>
      <c r="H41" s="40"/>
      <c r="I41" s="40"/>
      <c r="J41" s="40"/>
      <c r="K41" s="40"/>
      <c r="L41" s="40"/>
      <c r="M41" s="40"/>
      <c r="N41" s="40"/>
      <c r="O41" s="40"/>
      <c r="P41" s="40"/>
      <c r="Q41" s="40"/>
      <c r="R41" s="40"/>
      <c r="S41" s="40"/>
      <c r="T41" s="40"/>
      <c r="U41" s="40"/>
      <c r="V41" s="40"/>
      <c r="W41" s="41"/>
    </row>
    <row r="42" spans="2:23" s="33" customFormat="1" ht="15" customHeight="1">
      <c r="B42" s="1209" t="s">
        <v>673</v>
      </c>
      <c r="C42" s="1209"/>
      <c r="D42" s="1209"/>
      <c r="E42" s="1209"/>
      <c r="F42" s="666" t="str">
        <f>IF(Site_or_SitePlusLosses=1,"site",IF(Site_or_SitePlusLosses=2,"site plus T&amp;D losses between the site and power plant","Did not answer the question"))</f>
        <v>site</v>
      </c>
      <c r="U42" s="3"/>
    </row>
    <row r="43" spans="2:23" ht="15" customHeight="1">
      <c r="B43" s="33"/>
      <c r="C43" s="666" t="str">
        <f>IF(Naturally_Occurring=1,"The reported gross savings values account for naturally occuring energy savings",IF(Naturally_Occurring=0,"The reported gross savings values do not account for naturally occuring energy savings",""))</f>
        <v/>
      </c>
      <c r="D43" s="33"/>
      <c r="E43" s="33"/>
      <c r="F43" s="33"/>
      <c r="G43" s="33"/>
      <c r="H43" s="33"/>
      <c r="I43" s="33"/>
      <c r="J43" s="33"/>
      <c r="K43" s="33"/>
      <c r="L43" s="33"/>
      <c r="N43" s="33"/>
      <c r="O43" s="33"/>
      <c r="P43" s="33"/>
      <c r="U43" s="33"/>
    </row>
    <row r="44" spans="2:23" ht="15" customHeight="1">
      <c r="B44" s="33"/>
      <c r="C44" s="33"/>
      <c r="D44" s="33"/>
      <c r="E44" s="33"/>
      <c r="F44" s="33"/>
      <c r="G44" s="33"/>
      <c r="H44" s="33"/>
      <c r="I44" s="33"/>
      <c r="J44" s="33"/>
      <c r="K44" s="33"/>
      <c r="L44" s="33"/>
      <c r="N44" s="33"/>
      <c r="O44" s="33"/>
      <c r="P44" s="33"/>
      <c r="U44" s="204"/>
    </row>
    <row r="45" spans="2:23" ht="15" customHeight="1">
      <c r="B45" s="33"/>
      <c r="C45" s="33"/>
      <c r="D45" s="33"/>
      <c r="E45" s="33"/>
      <c r="F45" s="33"/>
      <c r="G45" s="33"/>
      <c r="H45" s="33"/>
      <c r="I45" s="33"/>
      <c r="J45" s="33"/>
      <c r="K45" s="33"/>
      <c r="L45" s="33"/>
      <c r="N45" s="33"/>
      <c r="O45" s="33"/>
      <c r="P45" s="33"/>
      <c r="U45" s="204"/>
    </row>
    <row r="46" spans="2:23" ht="15" customHeight="1">
      <c r="U46" s="205"/>
    </row>
    <row r="47" spans="2:23" ht="15" customHeight="1"/>
    <row r="48" spans="2:2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sheetData>
  <sheetProtection password="C96F" sheet="1" objects="1" scenarios="1" formatColumns="0"/>
  <mergeCells count="2">
    <mergeCell ref="B42:E42"/>
    <mergeCell ref="D40:V40"/>
  </mergeCells>
  <dataValidations count="1">
    <dataValidation type="list" allowBlank="1" showInputMessage="1" showErrorMessage="1" sqref="D8:D37">
      <formula1>"Yes,No"</formula1>
    </dataValidation>
  </dataValidation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V8:V37</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S128"/>
  <sheetViews>
    <sheetView showGridLines="0" showRowColHeaders="0" workbookViewId="0">
      <pane ySplit="7" topLeftCell="A8" activePane="bottomLeft" state="frozen"/>
      <selection pane="bottomLeft" activeCell="E15" sqref="E15"/>
    </sheetView>
  </sheetViews>
  <sheetFormatPr defaultColWidth="9.33203125" defaultRowHeight="13.8"/>
  <cols>
    <col min="1" max="1" width="3.5546875" style="3" customWidth="1"/>
    <col min="2" max="2" width="3.6640625" style="3" customWidth="1"/>
    <col min="3" max="3" width="39" style="3" customWidth="1"/>
    <col min="4" max="4" width="12.33203125" style="3" customWidth="1"/>
    <col min="5" max="5" width="13.88671875" style="3" customWidth="1"/>
    <col min="6" max="6" width="13" style="3" customWidth="1"/>
    <col min="7" max="7" width="2.88671875" style="3" customWidth="1"/>
    <col min="8" max="8" width="7" style="3" customWidth="1"/>
    <col min="9" max="9" width="3" style="3" customWidth="1"/>
    <col min="10" max="10" width="10.6640625" style="3" customWidth="1"/>
    <col min="11" max="12" width="12.44140625" style="3" customWidth="1"/>
    <col min="13" max="13" width="3" style="3" customWidth="1"/>
    <col min="14" max="14" width="10.88671875" style="3" customWidth="1"/>
    <col min="15" max="15" width="3.44140625" style="3" customWidth="1"/>
    <col min="16" max="16" width="10.44140625" style="3" customWidth="1"/>
    <col min="17" max="17" width="10.109375" style="3" customWidth="1"/>
    <col min="18" max="18" width="18.6640625" style="3" customWidth="1"/>
    <col min="19" max="16384" width="9.33203125" style="3"/>
  </cols>
  <sheetData>
    <row r="1" spans="2:19" ht="28.5" customHeight="1"/>
    <row r="2" spans="2:19" s="27" customFormat="1" ht="29.25" customHeight="1">
      <c r="B2" s="24"/>
      <c r="C2" s="25"/>
      <c r="D2" s="25"/>
      <c r="E2" s="25"/>
      <c r="F2" s="25"/>
      <c r="G2" s="25"/>
      <c r="H2" s="26"/>
      <c r="J2" s="25"/>
      <c r="K2" s="25"/>
      <c r="L2" s="25"/>
    </row>
    <row r="3" spans="2:19" ht="15" customHeight="1">
      <c r="B3" s="28"/>
      <c r="C3" s="29"/>
      <c r="D3" s="29"/>
      <c r="E3" s="29"/>
      <c r="F3" s="29"/>
      <c r="G3" s="29"/>
      <c r="H3" s="29"/>
      <c r="I3" s="29"/>
      <c r="J3" s="29"/>
      <c r="K3" s="29"/>
      <c r="L3" s="29"/>
      <c r="M3" s="29"/>
      <c r="N3" s="29"/>
      <c r="O3" s="29"/>
      <c r="P3" s="29"/>
      <c r="Q3" s="682"/>
      <c r="R3" s="29"/>
      <c r="S3" s="30"/>
    </row>
    <row r="4" spans="2:19" ht="21.75" customHeight="1">
      <c r="B4" s="31"/>
      <c r="C4" s="33"/>
      <c r="D4" s="33"/>
      <c r="E4" s="33"/>
      <c r="F4" s="33"/>
      <c r="G4" s="33"/>
      <c r="H4" s="33"/>
      <c r="I4" s="33"/>
      <c r="J4" s="33"/>
      <c r="K4" s="33"/>
      <c r="L4" s="33"/>
      <c r="N4" s="33"/>
      <c r="O4" s="33"/>
      <c r="P4" s="33"/>
      <c r="Q4" s="33"/>
      <c r="R4" s="33"/>
      <c r="S4" s="35"/>
    </row>
    <row r="5" spans="2:19" ht="14.25" customHeight="1">
      <c r="B5" s="31"/>
      <c r="C5" s="33"/>
      <c r="D5" s="228"/>
      <c r="E5" s="228"/>
      <c r="F5" s="228"/>
      <c r="G5" s="33"/>
      <c r="H5" s="33"/>
      <c r="I5" s="33"/>
      <c r="J5" s="33"/>
      <c r="K5" s="33"/>
      <c r="L5" s="33"/>
      <c r="N5" s="33"/>
      <c r="O5" s="33"/>
      <c r="P5" s="33"/>
      <c r="Q5" s="33"/>
      <c r="R5" s="33"/>
      <c r="S5" s="35"/>
    </row>
    <row r="6" spans="2:19" ht="55.2">
      <c r="B6" s="31"/>
      <c r="C6" s="33"/>
      <c r="D6" s="273" t="s">
        <v>340</v>
      </c>
      <c r="E6" s="273" t="s">
        <v>344</v>
      </c>
      <c r="F6" s="273" t="s">
        <v>345</v>
      </c>
      <c r="G6" s="33"/>
      <c r="H6" s="44" t="s">
        <v>258</v>
      </c>
      <c r="I6" s="33"/>
      <c r="J6" s="44" t="s">
        <v>341</v>
      </c>
      <c r="K6" s="44" t="s">
        <v>342</v>
      </c>
      <c r="L6" s="44" t="s">
        <v>343</v>
      </c>
      <c r="N6" s="201" t="s">
        <v>657</v>
      </c>
      <c r="O6" s="33"/>
      <c r="P6" s="422" t="s">
        <v>388</v>
      </c>
      <c r="Q6" s="422" t="s">
        <v>358</v>
      </c>
      <c r="R6" s="201" t="s">
        <v>389</v>
      </c>
      <c r="S6" s="35"/>
    </row>
    <row r="7" spans="2:19" ht="15" customHeight="1" thickBot="1">
      <c r="B7" s="31"/>
      <c r="C7" s="86" t="s">
        <v>6</v>
      </c>
      <c r="D7" s="276" t="str">
        <f>"("&amp;Titles!F12&amp;")"</f>
        <v>(MW)</v>
      </c>
      <c r="E7" s="276" t="str">
        <f>"("&amp;Titles!F13&amp;")"</f>
        <v>(MWh)</v>
      </c>
      <c r="F7" s="276" t="str">
        <f>"("&amp;Titles!F14&amp;")"</f>
        <v>(MWh)</v>
      </c>
      <c r="G7" s="33"/>
      <c r="H7" s="201" t="s">
        <v>56</v>
      </c>
      <c r="I7" s="201"/>
      <c r="J7" s="201" t="str">
        <f>"("&amp;Titles!F12&amp;")"</f>
        <v>(MW)</v>
      </c>
      <c r="K7" s="201" t="str">
        <f>"("&amp;Titles!F13&amp;")"</f>
        <v>(MWh)</v>
      </c>
      <c r="L7" s="201" t="str">
        <f>"("&amp;Titles!F14&amp;")"</f>
        <v>(MWh)</v>
      </c>
      <c r="N7" s="201" t="s">
        <v>249</v>
      </c>
      <c r="O7" s="33"/>
      <c r="S7" s="35"/>
    </row>
    <row r="8" spans="2:19" ht="15" customHeight="1">
      <c r="B8" s="36">
        <v>1</v>
      </c>
      <c r="C8" s="43" t="str">
        <f>'Program Descriptions'!C5</f>
        <v>Residential New Construction (example)</v>
      </c>
      <c r="D8" s="93">
        <v>82.4</v>
      </c>
      <c r="E8" s="805">
        <v>340</v>
      </c>
      <c r="F8" s="94">
        <v>3400</v>
      </c>
      <c r="G8" s="33"/>
      <c r="H8" s="934">
        <f>IF('Evaluated NTG'!$G$3="No",'Evaluated NTG'!$G6,'Evaluated NTG'!$I6)</f>
        <v>0.9</v>
      </c>
      <c r="I8" s="931"/>
      <c r="J8" s="935">
        <f>IF(D8=0,0,D8*$H8)</f>
        <v>74.160000000000011</v>
      </c>
      <c r="K8" s="936">
        <f t="shared" ref="K8:L23" si="0">IF(E8=0,0,E8*$H8)</f>
        <v>306</v>
      </c>
      <c r="L8" s="926">
        <f t="shared" si="0"/>
        <v>3060</v>
      </c>
      <c r="N8" s="810">
        <v>10</v>
      </c>
      <c r="O8" s="33"/>
      <c r="P8" s="805">
        <v>500</v>
      </c>
      <c r="Q8" s="197">
        <v>8000</v>
      </c>
      <c r="R8" s="813" t="s">
        <v>38</v>
      </c>
      <c r="S8" s="35"/>
    </row>
    <row r="9" spans="2:19" ht="15" customHeight="1">
      <c r="B9" s="36">
        <v>2</v>
      </c>
      <c r="C9" s="43" t="str">
        <f>'Program Descriptions'!C6</f>
        <v>Residential Whole Home Retrofit</v>
      </c>
      <c r="D9" s="95">
        <v>0</v>
      </c>
      <c r="E9" s="806"/>
      <c r="F9" s="807"/>
      <c r="G9" s="33"/>
      <c r="H9" s="934" t="str">
        <f>IF('Evaluated NTG'!$G$3="No",'Evaluated NTG'!$G7,'Evaluated NTG'!$I7)</f>
        <v/>
      </c>
      <c r="I9" s="931"/>
      <c r="J9" s="937">
        <f t="shared" ref="J9:J37" si="1">IF(D9=0,0,D9*$H9)</f>
        <v>0</v>
      </c>
      <c r="K9" s="938">
        <f t="shared" si="0"/>
        <v>0</v>
      </c>
      <c r="L9" s="939">
        <f t="shared" si="0"/>
        <v>0</v>
      </c>
      <c r="N9" s="811"/>
      <c r="O9" s="33"/>
      <c r="P9" s="806"/>
      <c r="Q9" s="814"/>
      <c r="R9" s="815"/>
      <c r="S9" s="35"/>
    </row>
    <row r="10" spans="2:19" ht="15" customHeight="1">
      <c r="B10" s="36">
        <v>3</v>
      </c>
      <c r="C10" s="43" t="str">
        <f>'Program Descriptions'!C7</f>
        <v>C&amp;I Prescriptive</v>
      </c>
      <c r="D10" s="95">
        <v>0</v>
      </c>
      <c r="E10" s="806"/>
      <c r="F10" s="807"/>
      <c r="G10" s="33"/>
      <c r="H10" s="934" t="str">
        <f>IF('Evaluated NTG'!$G$3="No",'Evaluated NTG'!$G8,'Evaluated NTG'!$I8)</f>
        <v/>
      </c>
      <c r="I10" s="931"/>
      <c r="J10" s="937">
        <f t="shared" si="1"/>
        <v>0</v>
      </c>
      <c r="K10" s="938">
        <f t="shared" si="0"/>
        <v>0</v>
      </c>
      <c r="L10" s="939">
        <f t="shared" si="0"/>
        <v>0</v>
      </c>
      <c r="N10" s="811"/>
      <c r="O10" s="33"/>
      <c r="P10" s="806"/>
      <c r="Q10" s="814"/>
      <c r="R10" s="815"/>
      <c r="S10" s="35"/>
    </row>
    <row r="11" spans="2:19" ht="15" customHeight="1">
      <c r="B11" s="36">
        <v>4</v>
      </c>
      <c r="C11" s="43" t="str">
        <f>'Program Descriptions'!C8</f>
        <v>Empty</v>
      </c>
      <c r="D11" s="95">
        <v>0</v>
      </c>
      <c r="E11" s="806"/>
      <c r="F11" s="807"/>
      <c r="G11" s="33"/>
      <c r="H11" s="934" t="str">
        <f>IF('Evaluated NTG'!$G$3="No",'Evaluated NTG'!$G9,'Evaluated NTG'!$I9)</f>
        <v/>
      </c>
      <c r="I11" s="931"/>
      <c r="J11" s="937">
        <f t="shared" si="1"/>
        <v>0</v>
      </c>
      <c r="K11" s="938">
        <f t="shared" si="0"/>
        <v>0</v>
      </c>
      <c r="L11" s="939">
        <f t="shared" si="0"/>
        <v>0</v>
      </c>
      <c r="N11" s="811"/>
      <c r="O11" s="33"/>
      <c r="P11" s="806"/>
      <c r="Q11" s="814"/>
      <c r="R11" s="815"/>
      <c r="S11" s="35"/>
    </row>
    <row r="12" spans="2:19" ht="15" customHeight="1">
      <c r="B12" s="36">
        <v>5</v>
      </c>
      <c r="C12" s="43" t="str">
        <f>'Program Descriptions'!C9</f>
        <v>Empty</v>
      </c>
      <c r="D12" s="95">
        <v>0</v>
      </c>
      <c r="E12" s="806"/>
      <c r="F12" s="807"/>
      <c r="G12" s="33"/>
      <c r="H12" s="934" t="str">
        <f>IF('Evaluated NTG'!$G$3="No",'Evaluated NTG'!$G10,'Evaluated NTG'!$I10)</f>
        <v/>
      </c>
      <c r="I12" s="931"/>
      <c r="J12" s="937">
        <f t="shared" si="1"/>
        <v>0</v>
      </c>
      <c r="K12" s="938">
        <f t="shared" si="0"/>
        <v>0</v>
      </c>
      <c r="L12" s="939">
        <f t="shared" si="0"/>
        <v>0</v>
      </c>
      <c r="N12" s="811"/>
      <c r="O12" s="33"/>
      <c r="P12" s="806"/>
      <c r="Q12" s="814"/>
      <c r="R12" s="815"/>
      <c r="S12" s="35"/>
    </row>
    <row r="13" spans="2:19" ht="15" customHeight="1">
      <c r="B13" s="36">
        <v>6</v>
      </c>
      <c r="C13" s="43" t="str">
        <f>'Program Descriptions'!C10</f>
        <v>Empty</v>
      </c>
      <c r="D13" s="95">
        <v>0</v>
      </c>
      <c r="E13" s="806"/>
      <c r="F13" s="807"/>
      <c r="G13" s="33"/>
      <c r="H13" s="934" t="str">
        <f>IF('Evaluated NTG'!$G$3="No",'Evaluated NTG'!$G11,'Evaluated NTG'!$I11)</f>
        <v/>
      </c>
      <c r="I13" s="931"/>
      <c r="J13" s="937">
        <f t="shared" si="1"/>
        <v>0</v>
      </c>
      <c r="K13" s="938">
        <f t="shared" si="0"/>
        <v>0</v>
      </c>
      <c r="L13" s="939">
        <f t="shared" si="0"/>
        <v>0</v>
      </c>
      <c r="N13" s="811"/>
      <c r="O13" s="33"/>
      <c r="P13" s="806"/>
      <c r="Q13" s="814"/>
      <c r="R13" s="815"/>
      <c r="S13" s="35"/>
    </row>
    <row r="14" spans="2:19" ht="15" customHeight="1">
      <c r="B14" s="36">
        <v>7</v>
      </c>
      <c r="C14" s="43" t="str">
        <f>'Program Descriptions'!C11</f>
        <v>Empty</v>
      </c>
      <c r="D14" s="95">
        <v>0</v>
      </c>
      <c r="E14" s="806"/>
      <c r="F14" s="807"/>
      <c r="G14" s="33"/>
      <c r="H14" s="934" t="str">
        <f>IF('Evaluated NTG'!$G$3="No",'Evaluated NTG'!$G12,'Evaluated NTG'!$I12)</f>
        <v/>
      </c>
      <c r="I14" s="931"/>
      <c r="J14" s="937">
        <f t="shared" si="1"/>
        <v>0</v>
      </c>
      <c r="K14" s="938">
        <f t="shared" si="0"/>
        <v>0</v>
      </c>
      <c r="L14" s="939">
        <f t="shared" si="0"/>
        <v>0</v>
      </c>
      <c r="N14" s="811"/>
      <c r="O14" s="33"/>
      <c r="P14" s="806"/>
      <c r="Q14" s="814"/>
      <c r="R14" s="815"/>
      <c r="S14" s="35"/>
    </row>
    <row r="15" spans="2:19" ht="15" customHeight="1">
      <c r="B15" s="36">
        <v>8</v>
      </c>
      <c r="C15" s="43" t="str">
        <f>'Program Descriptions'!C12</f>
        <v>Empty</v>
      </c>
      <c r="D15" s="95">
        <v>0</v>
      </c>
      <c r="E15" s="806">
        <v>0</v>
      </c>
      <c r="F15" s="807"/>
      <c r="G15" s="33"/>
      <c r="H15" s="934" t="str">
        <f>IF('Evaluated NTG'!$G$3="No",'Evaluated NTG'!$G13,'Evaluated NTG'!$I13)</f>
        <v/>
      </c>
      <c r="I15" s="931"/>
      <c r="J15" s="937">
        <f t="shared" si="1"/>
        <v>0</v>
      </c>
      <c r="K15" s="938">
        <f t="shared" si="0"/>
        <v>0</v>
      </c>
      <c r="L15" s="939">
        <f t="shared" si="0"/>
        <v>0</v>
      </c>
      <c r="N15" s="811"/>
      <c r="O15" s="33"/>
      <c r="P15" s="806"/>
      <c r="Q15" s="814"/>
      <c r="R15" s="815"/>
      <c r="S15" s="35"/>
    </row>
    <row r="16" spans="2:19" ht="15" customHeight="1">
      <c r="B16" s="36">
        <v>9</v>
      </c>
      <c r="C16" s="43" t="str">
        <f>'Program Descriptions'!C13</f>
        <v>Empty</v>
      </c>
      <c r="D16" s="95">
        <v>0</v>
      </c>
      <c r="E16" s="806">
        <v>0</v>
      </c>
      <c r="F16" s="807"/>
      <c r="G16" s="33"/>
      <c r="H16" s="934" t="str">
        <f>IF('Evaluated NTG'!$G$3="No",'Evaluated NTG'!$G14,'Evaluated NTG'!$I14)</f>
        <v/>
      </c>
      <c r="I16" s="931"/>
      <c r="J16" s="937">
        <f t="shared" si="1"/>
        <v>0</v>
      </c>
      <c r="K16" s="938">
        <f t="shared" si="0"/>
        <v>0</v>
      </c>
      <c r="L16" s="939">
        <f t="shared" si="0"/>
        <v>0</v>
      </c>
      <c r="N16" s="811"/>
      <c r="O16" s="33"/>
      <c r="P16" s="806"/>
      <c r="Q16" s="814"/>
      <c r="R16" s="815"/>
      <c r="S16" s="35"/>
    </row>
    <row r="17" spans="2:19" ht="15" customHeight="1">
      <c r="B17" s="36">
        <v>10</v>
      </c>
      <c r="C17" s="43" t="str">
        <f>'Program Descriptions'!C14</f>
        <v>Empty</v>
      </c>
      <c r="D17" s="95">
        <v>0</v>
      </c>
      <c r="E17" s="806">
        <v>0</v>
      </c>
      <c r="F17" s="807"/>
      <c r="G17" s="33"/>
      <c r="H17" s="934" t="str">
        <f>IF('Evaluated NTG'!$G$3="No",'Evaluated NTG'!$G15,'Evaluated NTG'!$I15)</f>
        <v/>
      </c>
      <c r="I17" s="931"/>
      <c r="J17" s="937">
        <f t="shared" si="1"/>
        <v>0</v>
      </c>
      <c r="K17" s="938">
        <f t="shared" si="0"/>
        <v>0</v>
      </c>
      <c r="L17" s="939">
        <f t="shared" si="0"/>
        <v>0</v>
      </c>
      <c r="N17" s="811"/>
      <c r="O17" s="33"/>
      <c r="P17" s="806"/>
      <c r="Q17" s="814"/>
      <c r="R17" s="815"/>
      <c r="S17" s="35"/>
    </row>
    <row r="18" spans="2:19" ht="15" customHeight="1">
      <c r="B18" s="36">
        <v>11</v>
      </c>
      <c r="C18" s="43" t="str">
        <f>'Program Descriptions'!C15</f>
        <v>Empty</v>
      </c>
      <c r="D18" s="95">
        <v>0</v>
      </c>
      <c r="E18" s="806">
        <v>0</v>
      </c>
      <c r="F18" s="807"/>
      <c r="G18" s="33"/>
      <c r="H18" s="934" t="str">
        <f>IF('Evaluated NTG'!$G$3="No",'Evaluated NTG'!$G16,'Evaluated NTG'!$I16)</f>
        <v/>
      </c>
      <c r="I18" s="931"/>
      <c r="J18" s="937">
        <f t="shared" si="1"/>
        <v>0</v>
      </c>
      <c r="K18" s="938">
        <f t="shared" si="0"/>
        <v>0</v>
      </c>
      <c r="L18" s="939">
        <f t="shared" si="0"/>
        <v>0</v>
      </c>
      <c r="N18" s="811"/>
      <c r="O18" s="33"/>
      <c r="P18" s="806"/>
      <c r="Q18" s="814"/>
      <c r="R18" s="815"/>
      <c r="S18" s="35"/>
    </row>
    <row r="19" spans="2:19" ht="15" customHeight="1">
      <c r="B19" s="36">
        <v>12</v>
      </c>
      <c r="C19" s="43" t="str">
        <f>'Program Descriptions'!C16</f>
        <v>Empty</v>
      </c>
      <c r="D19" s="95">
        <v>0</v>
      </c>
      <c r="E19" s="806">
        <v>0</v>
      </c>
      <c r="F19" s="807"/>
      <c r="G19" s="33"/>
      <c r="H19" s="934" t="str">
        <f>IF('Evaluated NTG'!$G$3="No",'Evaluated NTG'!$G17,'Evaluated NTG'!$I17)</f>
        <v/>
      </c>
      <c r="I19" s="931"/>
      <c r="J19" s="937">
        <f t="shared" si="1"/>
        <v>0</v>
      </c>
      <c r="K19" s="938">
        <f t="shared" si="0"/>
        <v>0</v>
      </c>
      <c r="L19" s="939">
        <f t="shared" si="0"/>
        <v>0</v>
      </c>
      <c r="N19" s="811"/>
      <c r="O19" s="33"/>
      <c r="P19" s="806"/>
      <c r="Q19" s="814"/>
      <c r="R19" s="815"/>
      <c r="S19" s="35"/>
    </row>
    <row r="20" spans="2:19" ht="15" customHeight="1">
      <c r="B20" s="36">
        <v>13</v>
      </c>
      <c r="C20" s="43" t="str">
        <f>'Program Descriptions'!C17</f>
        <v>Empty</v>
      </c>
      <c r="D20" s="95">
        <v>0</v>
      </c>
      <c r="E20" s="806">
        <v>0</v>
      </c>
      <c r="F20" s="807"/>
      <c r="G20" s="33"/>
      <c r="H20" s="934" t="str">
        <f>IF('Evaluated NTG'!$G$3="No",'Evaluated NTG'!$G18,'Evaluated NTG'!$I18)</f>
        <v/>
      </c>
      <c r="I20" s="931"/>
      <c r="J20" s="937">
        <f t="shared" si="1"/>
        <v>0</v>
      </c>
      <c r="K20" s="938">
        <f t="shared" si="0"/>
        <v>0</v>
      </c>
      <c r="L20" s="939">
        <f t="shared" si="0"/>
        <v>0</v>
      </c>
      <c r="N20" s="811"/>
      <c r="O20" s="33"/>
      <c r="P20" s="806"/>
      <c r="Q20" s="814"/>
      <c r="R20" s="815"/>
      <c r="S20" s="35"/>
    </row>
    <row r="21" spans="2:19" ht="15" customHeight="1">
      <c r="B21" s="36">
        <v>14</v>
      </c>
      <c r="C21" s="43" t="str">
        <f>'Program Descriptions'!C18</f>
        <v>Empty</v>
      </c>
      <c r="D21" s="95">
        <v>0</v>
      </c>
      <c r="E21" s="806">
        <v>0</v>
      </c>
      <c r="F21" s="807"/>
      <c r="G21" s="33"/>
      <c r="H21" s="934" t="str">
        <f>IF('Evaluated NTG'!$G$3="No",'Evaluated NTG'!$G19,'Evaluated NTG'!$I19)</f>
        <v/>
      </c>
      <c r="I21" s="931"/>
      <c r="J21" s="937">
        <f t="shared" si="1"/>
        <v>0</v>
      </c>
      <c r="K21" s="938">
        <f t="shared" si="0"/>
        <v>0</v>
      </c>
      <c r="L21" s="939">
        <f t="shared" si="0"/>
        <v>0</v>
      </c>
      <c r="N21" s="811"/>
      <c r="O21" s="33"/>
      <c r="P21" s="806"/>
      <c r="Q21" s="814"/>
      <c r="R21" s="815"/>
      <c r="S21" s="35"/>
    </row>
    <row r="22" spans="2:19" ht="15" customHeight="1">
      <c r="B22" s="36">
        <v>15</v>
      </c>
      <c r="C22" s="43" t="str">
        <f>'Program Descriptions'!C19</f>
        <v>Empty</v>
      </c>
      <c r="D22" s="95">
        <v>0</v>
      </c>
      <c r="E22" s="806">
        <v>0</v>
      </c>
      <c r="F22" s="807"/>
      <c r="G22" s="33"/>
      <c r="H22" s="934" t="str">
        <f>IF('Evaluated NTG'!$G$3="No",'Evaluated NTG'!$G20,'Evaluated NTG'!$I20)</f>
        <v/>
      </c>
      <c r="I22" s="931"/>
      <c r="J22" s="937">
        <f t="shared" si="1"/>
        <v>0</v>
      </c>
      <c r="K22" s="938">
        <f t="shared" si="0"/>
        <v>0</v>
      </c>
      <c r="L22" s="939">
        <f t="shared" si="0"/>
        <v>0</v>
      </c>
      <c r="N22" s="811"/>
      <c r="O22" s="33"/>
      <c r="P22" s="806"/>
      <c r="Q22" s="814"/>
      <c r="R22" s="815"/>
      <c r="S22" s="35"/>
    </row>
    <row r="23" spans="2:19" ht="15" customHeight="1">
      <c r="B23" s="36">
        <v>16</v>
      </c>
      <c r="C23" s="43" t="str">
        <f>'Program Descriptions'!C20</f>
        <v>Empty</v>
      </c>
      <c r="D23" s="95">
        <v>0</v>
      </c>
      <c r="E23" s="806">
        <v>0</v>
      </c>
      <c r="F23" s="807"/>
      <c r="G23" s="33"/>
      <c r="H23" s="934" t="str">
        <f>IF('Evaluated NTG'!$G$3="No",'Evaluated NTG'!$G21,'Evaluated NTG'!$I21)</f>
        <v/>
      </c>
      <c r="I23" s="931"/>
      <c r="J23" s="937">
        <f t="shared" si="1"/>
        <v>0</v>
      </c>
      <c r="K23" s="938">
        <f t="shared" si="0"/>
        <v>0</v>
      </c>
      <c r="L23" s="939">
        <f t="shared" si="0"/>
        <v>0</v>
      </c>
      <c r="N23" s="811"/>
      <c r="O23" s="33"/>
      <c r="P23" s="806"/>
      <c r="Q23" s="814"/>
      <c r="R23" s="815"/>
      <c r="S23" s="35"/>
    </row>
    <row r="24" spans="2:19" ht="15" customHeight="1">
      <c r="B24" s="36">
        <v>17</v>
      </c>
      <c r="C24" s="43" t="str">
        <f>'Program Descriptions'!C21</f>
        <v>Empty</v>
      </c>
      <c r="D24" s="95">
        <v>0</v>
      </c>
      <c r="E24" s="806">
        <v>0</v>
      </c>
      <c r="F24" s="807"/>
      <c r="G24" s="33"/>
      <c r="H24" s="934" t="str">
        <f>IF('Evaluated NTG'!$G$3="No",'Evaluated NTG'!$G22,'Evaluated NTG'!$I22)</f>
        <v/>
      </c>
      <c r="I24" s="931"/>
      <c r="J24" s="937">
        <f t="shared" si="1"/>
        <v>0</v>
      </c>
      <c r="K24" s="938">
        <f t="shared" ref="K24:K37" si="2">IF(E24=0,0,E24*$H24)</f>
        <v>0</v>
      </c>
      <c r="L24" s="939">
        <f t="shared" ref="L24:L37" si="3">IF(F24=0,0,F24*$H24)</f>
        <v>0</v>
      </c>
      <c r="N24" s="811"/>
      <c r="O24" s="33"/>
      <c r="P24" s="806"/>
      <c r="Q24" s="814"/>
      <c r="R24" s="815"/>
      <c r="S24" s="35"/>
    </row>
    <row r="25" spans="2:19" ht="15" customHeight="1">
      <c r="B25" s="36">
        <v>18</v>
      </c>
      <c r="C25" s="43" t="str">
        <f>'Program Descriptions'!C22</f>
        <v>Empty</v>
      </c>
      <c r="D25" s="95">
        <v>0</v>
      </c>
      <c r="E25" s="806">
        <v>0</v>
      </c>
      <c r="F25" s="807"/>
      <c r="G25" s="33"/>
      <c r="H25" s="934" t="str">
        <f>IF('Evaluated NTG'!$G$3="No",'Evaluated NTG'!$G23,'Evaluated NTG'!$I23)</f>
        <v/>
      </c>
      <c r="I25" s="931"/>
      <c r="J25" s="937">
        <f t="shared" si="1"/>
        <v>0</v>
      </c>
      <c r="K25" s="938">
        <f t="shared" si="2"/>
        <v>0</v>
      </c>
      <c r="L25" s="939">
        <f t="shared" si="3"/>
        <v>0</v>
      </c>
      <c r="N25" s="811"/>
      <c r="O25" s="33"/>
      <c r="P25" s="806"/>
      <c r="Q25" s="814"/>
      <c r="R25" s="815"/>
      <c r="S25" s="35"/>
    </row>
    <row r="26" spans="2:19" ht="15" customHeight="1">
      <c r="B26" s="36">
        <v>19</v>
      </c>
      <c r="C26" s="43" t="str">
        <f>'Program Descriptions'!C23</f>
        <v>Empty</v>
      </c>
      <c r="D26" s="95">
        <v>0</v>
      </c>
      <c r="E26" s="806">
        <v>0</v>
      </c>
      <c r="F26" s="807"/>
      <c r="G26" s="33"/>
      <c r="H26" s="934" t="str">
        <f>IF('Evaluated NTG'!$G$3="No",'Evaluated NTG'!$G24,'Evaluated NTG'!$I24)</f>
        <v/>
      </c>
      <c r="I26" s="931"/>
      <c r="J26" s="937">
        <f t="shared" si="1"/>
        <v>0</v>
      </c>
      <c r="K26" s="938">
        <f t="shared" si="2"/>
        <v>0</v>
      </c>
      <c r="L26" s="939">
        <f t="shared" si="3"/>
        <v>0</v>
      </c>
      <c r="N26" s="811"/>
      <c r="O26" s="33"/>
      <c r="P26" s="806"/>
      <c r="Q26" s="814"/>
      <c r="R26" s="815"/>
      <c r="S26" s="35"/>
    </row>
    <row r="27" spans="2:19" ht="15" customHeight="1">
      <c r="B27" s="36">
        <v>20</v>
      </c>
      <c r="C27" s="43" t="str">
        <f>'Program Descriptions'!C24</f>
        <v>Empty</v>
      </c>
      <c r="D27" s="95">
        <v>0</v>
      </c>
      <c r="E27" s="806">
        <v>0</v>
      </c>
      <c r="F27" s="807"/>
      <c r="G27" s="33"/>
      <c r="H27" s="934" t="str">
        <f>IF('Evaluated NTG'!$G$3="No",'Evaluated NTG'!$G25,'Evaluated NTG'!$I25)</f>
        <v/>
      </c>
      <c r="I27" s="931"/>
      <c r="J27" s="937">
        <f t="shared" si="1"/>
        <v>0</v>
      </c>
      <c r="K27" s="938">
        <f t="shared" si="2"/>
        <v>0</v>
      </c>
      <c r="L27" s="939">
        <f t="shared" si="3"/>
        <v>0</v>
      </c>
      <c r="N27" s="811"/>
      <c r="O27" s="33"/>
      <c r="P27" s="806"/>
      <c r="Q27" s="814"/>
      <c r="R27" s="815"/>
      <c r="S27" s="35"/>
    </row>
    <row r="28" spans="2:19" ht="15" customHeight="1">
      <c r="B28" s="36">
        <v>21</v>
      </c>
      <c r="C28" s="43" t="str">
        <f>'Program Descriptions'!C25</f>
        <v>Empty</v>
      </c>
      <c r="D28" s="95">
        <v>0</v>
      </c>
      <c r="E28" s="806">
        <v>0</v>
      </c>
      <c r="F28" s="807"/>
      <c r="G28" s="33"/>
      <c r="H28" s="934" t="str">
        <f>IF('Evaluated NTG'!$G$3="No",'Evaluated NTG'!$G26,'Evaluated NTG'!$I26)</f>
        <v/>
      </c>
      <c r="I28" s="931"/>
      <c r="J28" s="937">
        <f t="shared" si="1"/>
        <v>0</v>
      </c>
      <c r="K28" s="938">
        <f t="shared" si="2"/>
        <v>0</v>
      </c>
      <c r="L28" s="939">
        <f t="shared" si="3"/>
        <v>0</v>
      </c>
      <c r="N28" s="811"/>
      <c r="O28" s="33"/>
      <c r="P28" s="806"/>
      <c r="Q28" s="814"/>
      <c r="R28" s="815"/>
      <c r="S28" s="35"/>
    </row>
    <row r="29" spans="2:19" ht="15" customHeight="1">
      <c r="B29" s="36">
        <v>22</v>
      </c>
      <c r="C29" s="43" t="str">
        <f>'Program Descriptions'!C26</f>
        <v>Empty</v>
      </c>
      <c r="D29" s="95">
        <v>0</v>
      </c>
      <c r="E29" s="806">
        <v>0</v>
      </c>
      <c r="F29" s="807"/>
      <c r="G29" s="33"/>
      <c r="H29" s="934" t="str">
        <f>IF('Evaluated NTG'!$G$3="No",'Evaluated NTG'!$G27,'Evaluated NTG'!$I27)</f>
        <v/>
      </c>
      <c r="I29" s="931"/>
      <c r="J29" s="937">
        <f t="shared" si="1"/>
        <v>0</v>
      </c>
      <c r="K29" s="938">
        <f t="shared" si="2"/>
        <v>0</v>
      </c>
      <c r="L29" s="939">
        <f t="shared" si="3"/>
        <v>0</v>
      </c>
      <c r="N29" s="811"/>
      <c r="O29" s="33"/>
      <c r="P29" s="806"/>
      <c r="Q29" s="814"/>
      <c r="R29" s="815"/>
      <c r="S29" s="35"/>
    </row>
    <row r="30" spans="2:19" ht="15" customHeight="1">
      <c r="B30" s="36">
        <v>23</v>
      </c>
      <c r="C30" s="43" t="str">
        <f>'Program Descriptions'!C27</f>
        <v>Empty</v>
      </c>
      <c r="D30" s="95">
        <v>0</v>
      </c>
      <c r="E30" s="806">
        <v>0</v>
      </c>
      <c r="F30" s="807"/>
      <c r="G30" s="33"/>
      <c r="H30" s="934" t="str">
        <f>IF('Evaluated NTG'!$G$3="No",'Evaluated NTG'!$G28,'Evaluated NTG'!$I28)</f>
        <v/>
      </c>
      <c r="I30" s="931"/>
      <c r="J30" s="937">
        <f t="shared" si="1"/>
        <v>0</v>
      </c>
      <c r="K30" s="938">
        <f t="shared" si="2"/>
        <v>0</v>
      </c>
      <c r="L30" s="939">
        <f t="shared" si="3"/>
        <v>0</v>
      </c>
      <c r="N30" s="811"/>
      <c r="O30" s="33"/>
      <c r="P30" s="806"/>
      <c r="Q30" s="814"/>
      <c r="R30" s="815"/>
      <c r="S30" s="35"/>
    </row>
    <row r="31" spans="2:19" ht="15" customHeight="1">
      <c r="B31" s="36">
        <v>24</v>
      </c>
      <c r="C31" s="43" t="str">
        <f>'Program Descriptions'!C28</f>
        <v>Empty</v>
      </c>
      <c r="D31" s="95">
        <v>0</v>
      </c>
      <c r="E31" s="806">
        <v>0</v>
      </c>
      <c r="F31" s="807"/>
      <c r="G31" s="33"/>
      <c r="H31" s="934" t="str">
        <f>IF('Evaluated NTG'!$G$3="No",'Evaluated NTG'!$G29,'Evaluated NTG'!$I29)</f>
        <v/>
      </c>
      <c r="I31" s="931"/>
      <c r="J31" s="937">
        <f t="shared" si="1"/>
        <v>0</v>
      </c>
      <c r="K31" s="938">
        <f t="shared" si="2"/>
        <v>0</v>
      </c>
      <c r="L31" s="939">
        <f t="shared" si="3"/>
        <v>0</v>
      </c>
      <c r="N31" s="811"/>
      <c r="O31" s="33"/>
      <c r="P31" s="806"/>
      <c r="Q31" s="814"/>
      <c r="R31" s="815"/>
      <c r="S31" s="35"/>
    </row>
    <row r="32" spans="2:19" ht="15" customHeight="1">
      <c r="B32" s="36">
        <v>25</v>
      </c>
      <c r="C32" s="43" t="str">
        <f>'Program Descriptions'!C29</f>
        <v>Empty</v>
      </c>
      <c r="D32" s="95">
        <v>0</v>
      </c>
      <c r="E32" s="806">
        <v>0</v>
      </c>
      <c r="F32" s="807"/>
      <c r="G32" s="33"/>
      <c r="H32" s="934" t="str">
        <f>IF('Evaluated NTG'!$G$3="No",'Evaluated NTG'!$G30,'Evaluated NTG'!$I30)</f>
        <v/>
      </c>
      <c r="I32" s="931"/>
      <c r="J32" s="937">
        <f t="shared" si="1"/>
        <v>0</v>
      </c>
      <c r="K32" s="938">
        <f t="shared" si="2"/>
        <v>0</v>
      </c>
      <c r="L32" s="939">
        <f t="shared" si="3"/>
        <v>0</v>
      </c>
      <c r="N32" s="811"/>
      <c r="O32" s="33"/>
      <c r="P32" s="806"/>
      <c r="Q32" s="814"/>
      <c r="R32" s="815"/>
      <c r="S32" s="35"/>
    </row>
    <row r="33" spans="2:19" ht="15" customHeight="1">
      <c r="B33" s="36">
        <v>26</v>
      </c>
      <c r="C33" s="43" t="str">
        <f>'Program Descriptions'!C30</f>
        <v>Empty</v>
      </c>
      <c r="D33" s="95">
        <v>0</v>
      </c>
      <c r="E33" s="806">
        <v>0</v>
      </c>
      <c r="F33" s="807"/>
      <c r="G33" s="33"/>
      <c r="H33" s="934" t="str">
        <f>IF('Evaluated NTG'!$G$3="No",'Evaluated NTG'!$G31,'Evaluated NTG'!$I31)</f>
        <v/>
      </c>
      <c r="I33" s="931"/>
      <c r="J33" s="937">
        <f t="shared" si="1"/>
        <v>0</v>
      </c>
      <c r="K33" s="938">
        <f t="shared" si="2"/>
        <v>0</v>
      </c>
      <c r="L33" s="939">
        <f t="shared" si="3"/>
        <v>0</v>
      </c>
      <c r="N33" s="811"/>
      <c r="O33" s="33"/>
      <c r="P33" s="806"/>
      <c r="Q33" s="814"/>
      <c r="R33" s="815"/>
      <c r="S33" s="35"/>
    </row>
    <row r="34" spans="2:19" ht="15" customHeight="1">
      <c r="B34" s="36">
        <v>27</v>
      </c>
      <c r="C34" s="43" t="str">
        <f>'Program Descriptions'!C31</f>
        <v>Empty</v>
      </c>
      <c r="D34" s="95">
        <v>0</v>
      </c>
      <c r="E34" s="806">
        <v>0</v>
      </c>
      <c r="F34" s="807"/>
      <c r="G34" s="33"/>
      <c r="H34" s="934" t="str">
        <f>IF('Evaluated NTG'!$G$3="No",'Evaluated NTG'!$G32,'Evaluated NTG'!$I32)</f>
        <v/>
      </c>
      <c r="I34" s="931"/>
      <c r="J34" s="937">
        <f t="shared" si="1"/>
        <v>0</v>
      </c>
      <c r="K34" s="938">
        <f t="shared" si="2"/>
        <v>0</v>
      </c>
      <c r="L34" s="939">
        <f t="shared" si="3"/>
        <v>0</v>
      </c>
      <c r="N34" s="811"/>
      <c r="O34" s="33"/>
      <c r="P34" s="806"/>
      <c r="Q34" s="814"/>
      <c r="R34" s="815"/>
      <c r="S34" s="35"/>
    </row>
    <row r="35" spans="2:19" ht="15" customHeight="1">
      <c r="B35" s="36">
        <v>28</v>
      </c>
      <c r="C35" s="43" t="str">
        <f>'Program Descriptions'!C32</f>
        <v>Empty</v>
      </c>
      <c r="D35" s="95">
        <v>0</v>
      </c>
      <c r="E35" s="806">
        <v>0</v>
      </c>
      <c r="F35" s="807"/>
      <c r="G35" s="33"/>
      <c r="H35" s="934" t="str">
        <f>IF('Evaluated NTG'!$G$3="No",'Evaluated NTG'!$G33,'Evaluated NTG'!$I33)</f>
        <v/>
      </c>
      <c r="I35" s="931"/>
      <c r="J35" s="937">
        <f t="shared" si="1"/>
        <v>0</v>
      </c>
      <c r="K35" s="938">
        <f t="shared" si="2"/>
        <v>0</v>
      </c>
      <c r="L35" s="939">
        <f t="shared" si="3"/>
        <v>0</v>
      </c>
      <c r="N35" s="811"/>
      <c r="O35" s="33"/>
      <c r="P35" s="806"/>
      <c r="Q35" s="814"/>
      <c r="R35" s="815"/>
      <c r="S35" s="35"/>
    </row>
    <row r="36" spans="2:19" ht="15" customHeight="1">
      <c r="B36" s="36">
        <v>29</v>
      </c>
      <c r="C36" s="43" t="str">
        <f>'Program Descriptions'!C33</f>
        <v>Empty</v>
      </c>
      <c r="D36" s="95">
        <v>0</v>
      </c>
      <c r="E36" s="806">
        <v>0</v>
      </c>
      <c r="F36" s="807"/>
      <c r="G36" s="33"/>
      <c r="H36" s="934" t="str">
        <f>IF('Evaluated NTG'!$G$3="No",'Evaluated NTG'!$G34,'Evaluated NTG'!$I34)</f>
        <v/>
      </c>
      <c r="I36" s="931"/>
      <c r="J36" s="937">
        <f t="shared" si="1"/>
        <v>0</v>
      </c>
      <c r="K36" s="938">
        <f t="shared" si="2"/>
        <v>0</v>
      </c>
      <c r="L36" s="939">
        <f t="shared" si="3"/>
        <v>0</v>
      </c>
      <c r="N36" s="811"/>
      <c r="O36" s="33"/>
      <c r="P36" s="806"/>
      <c r="Q36" s="814"/>
      <c r="R36" s="815"/>
      <c r="S36" s="35"/>
    </row>
    <row r="37" spans="2:19" ht="15" customHeight="1" thickBot="1">
      <c r="B37" s="36">
        <v>30</v>
      </c>
      <c r="C37" s="43" t="str">
        <f>'Program Descriptions'!C34</f>
        <v>Empty</v>
      </c>
      <c r="D37" s="95">
        <v>0</v>
      </c>
      <c r="E37" s="808">
        <v>0</v>
      </c>
      <c r="F37" s="809"/>
      <c r="G37" s="33"/>
      <c r="H37" s="934" t="str">
        <f>IF('Evaluated NTG'!$G$3="No",'Evaluated NTG'!$G35,'Evaluated NTG'!$I35)</f>
        <v/>
      </c>
      <c r="I37" s="931"/>
      <c r="J37" s="940">
        <f t="shared" si="1"/>
        <v>0</v>
      </c>
      <c r="K37" s="941">
        <f t="shared" si="2"/>
        <v>0</v>
      </c>
      <c r="L37" s="942">
        <f t="shared" si="3"/>
        <v>0</v>
      </c>
      <c r="N37" s="812"/>
      <c r="O37" s="33"/>
      <c r="P37" s="808"/>
      <c r="Q37" s="816"/>
      <c r="R37" s="817"/>
      <c r="S37" s="35"/>
    </row>
    <row r="38" spans="2:19" ht="15" customHeight="1">
      <c r="B38" s="31"/>
      <c r="C38" s="203" t="s">
        <v>28</v>
      </c>
      <c r="D38" s="65">
        <f>SUM(D8:D37)</f>
        <v>82.4</v>
      </c>
      <c r="E38" s="65">
        <f>SUM(E8:E37)</f>
        <v>340</v>
      </c>
      <c r="F38" s="65">
        <f>SUM(F8:F37)</f>
        <v>3400</v>
      </c>
      <c r="G38" s="33"/>
      <c r="H38" s="33"/>
      <c r="I38" s="46"/>
      <c r="J38" s="210">
        <f>SUM(J8:J37)</f>
        <v>74.160000000000011</v>
      </c>
      <c r="K38" s="210">
        <f>SUM(K8:K37)</f>
        <v>306</v>
      </c>
      <c r="L38" s="210">
        <f>SUM(L8:L37)</f>
        <v>3060</v>
      </c>
      <c r="N38" s="33"/>
      <c r="O38" s="33"/>
      <c r="P38" s="65"/>
      <c r="Q38" s="65"/>
      <c r="R38" s="65"/>
      <c r="S38" s="35"/>
    </row>
    <row r="39" spans="2:19" ht="15" customHeight="1" thickBot="1">
      <c r="B39" s="31"/>
      <c r="C39" s="203"/>
      <c r="D39" s="210"/>
      <c r="E39" s="210"/>
      <c r="F39" s="210"/>
      <c r="G39" s="33"/>
      <c r="H39" s="33"/>
      <c r="I39" s="46"/>
      <c r="J39" s="210"/>
      <c r="K39" s="210"/>
      <c r="L39" s="210"/>
      <c r="N39" s="33"/>
      <c r="O39" s="33"/>
      <c r="P39" s="210"/>
      <c r="R39" s="210"/>
      <c r="S39" s="35"/>
    </row>
    <row r="40" spans="2:19" ht="15" customHeight="1" thickBot="1">
      <c r="B40" s="31"/>
      <c r="C40" s="203" t="s">
        <v>250</v>
      </c>
      <c r="D40" s="1223"/>
      <c r="E40" s="1224"/>
      <c r="F40" s="1224"/>
      <c r="G40" s="1224"/>
      <c r="H40" s="1224"/>
      <c r="I40" s="1224"/>
      <c r="J40" s="1224"/>
      <c r="K40" s="1224"/>
      <c r="L40" s="1224"/>
      <c r="M40" s="1224"/>
      <c r="N40" s="1224"/>
      <c r="O40" s="1224"/>
      <c r="P40" s="1224"/>
      <c r="Q40" s="1224"/>
      <c r="R40" s="1225"/>
      <c r="S40" s="35"/>
    </row>
    <row r="41" spans="2:19" ht="15" customHeight="1">
      <c r="B41" s="39"/>
      <c r="C41" s="40"/>
      <c r="D41" s="40"/>
      <c r="E41" s="40"/>
      <c r="F41" s="40"/>
      <c r="G41" s="40"/>
      <c r="H41" s="40"/>
      <c r="I41" s="40"/>
      <c r="J41" s="40"/>
      <c r="K41" s="40"/>
      <c r="L41" s="40"/>
      <c r="M41" s="40"/>
      <c r="N41" s="40"/>
      <c r="O41" s="40"/>
      <c r="P41" s="40"/>
      <c r="Q41" s="40"/>
      <c r="R41" s="40"/>
      <c r="S41" s="41"/>
    </row>
    <row r="42" spans="2:19" s="33" customFormat="1" ht="15" customHeight="1">
      <c r="B42" s="1209" t="s">
        <v>673</v>
      </c>
      <c r="C42" s="1209"/>
      <c r="D42" s="1209"/>
      <c r="E42" s="1209"/>
      <c r="F42" s="666" t="str">
        <f>IF(Site_or_SitePlusLosses=1,"site",IF(Site_or_SitePlusLosses=2,"site plus T&amp;D losses between the site and power plant","Did not answer the question"))</f>
        <v>site</v>
      </c>
      <c r="Q42" s="3"/>
    </row>
    <row r="43" spans="2:19" ht="15" customHeight="1">
      <c r="B43" s="33"/>
      <c r="C43" s="666" t="str">
        <f>IF(Naturally_Occurring=1,"The reported gross savings values account for naturally occuring energy savings",IF(Naturally_Occurring=0,"The reported gross savings values do not account for naturally occuring energy savings",""))</f>
        <v/>
      </c>
      <c r="D43" s="33"/>
      <c r="E43" s="33"/>
      <c r="F43" s="33"/>
      <c r="G43" s="33"/>
      <c r="H43" s="33"/>
      <c r="J43" s="33"/>
      <c r="K43" s="33"/>
      <c r="L43" s="33"/>
      <c r="Q43" s="33"/>
    </row>
    <row r="44" spans="2:19" ht="15" customHeight="1">
      <c r="B44" s="33"/>
      <c r="C44" s="33"/>
      <c r="D44" s="33"/>
      <c r="E44" s="33"/>
      <c r="F44" s="33"/>
      <c r="G44" s="33"/>
      <c r="H44" s="33"/>
      <c r="J44" s="33"/>
      <c r="K44" s="33"/>
      <c r="L44" s="33"/>
      <c r="Q44" s="204"/>
    </row>
    <row r="45" spans="2:19" ht="15" customHeight="1">
      <c r="B45" s="33"/>
      <c r="C45" s="33"/>
      <c r="D45" s="33"/>
      <c r="E45" s="33"/>
      <c r="F45" s="33"/>
      <c r="G45" s="33"/>
      <c r="H45" s="33"/>
      <c r="J45" s="33"/>
      <c r="K45" s="33"/>
      <c r="L45" s="33"/>
      <c r="Q45" s="204"/>
    </row>
    <row r="46" spans="2:19" ht="15" customHeight="1">
      <c r="Q46" s="205"/>
    </row>
    <row r="47" spans="2:19" ht="15" customHeight="1"/>
    <row r="48" spans="2:1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sheetData>
  <sheetProtection password="C96F" sheet="1" objects="1" scenarios="1" formatColumns="0"/>
  <mergeCells count="2">
    <mergeCell ref="B42:E42"/>
    <mergeCell ref="D40:R40"/>
  </mergeCell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R8:R37</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Q127"/>
  <sheetViews>
    <sheetView showGridLines="0" showRowColHeaders="0" workbookViewId="0">
      <pane ySplit="6" topLeftCell="A7" activePane="bottomLeft" state="frozen"/>
      <selection pane="bottomLeft" activeCell="O17" sqref="O17"/>
    </sheetView>
  </sheetViews>
  <sheetFormatPr defaultColWidth="9.33203125" defaultRowHeight="13.8"/>
  <cols>
    <col min="1" max="1" width="1" style="3" customWidth="1"/>
    <col min="2" max="2" width="3.6640625" style="3" customWidth="1"/>
    <col min="3" max="3" width="39" style="3" customWidth="1"/>
    <col min="4" max="4" width="12.33203125" style="3" customWidth="1"/>
    <col min="5" max="5" width="13.88671875" style="3" customWidth="1"/>
    <col min="6" max="6" width="13" style="3" customWidth="1"/>
    <col min="7" max="7" width="2.88671875" style="3" customWidth="1"/>
    <col min="8" max="8" width="12.44140625" style="3" customWidth="1"/>
    <col min="9" max="9" width="12" style="3" customWidth="1"/>
    <col min="10" max="10" width="13" style="3" customWidth="1"/>
    <col min="11" max="11" width="2.88671875" style="3" customWidth="1"/>
    <col min="12" max="12" width="10.88671875" style="3" customWidth="1"/>
    <col min="13" max="13" width="3.44140625" style="3" customWidth="1"/>
    <col min="14" max="14" width="10.44140625" style="3" customWidth="1"/>
    <col min="15" max="15" width="10.109375" style="3" customWidth="1"/>
    <col min="16" max="16" width="18.6640625" style="3" customWidth="1"/>
    <col min="17" max="16384" width="9.33203125" style="3"/>
  </cols>
  <sheetData>
    <row r="1" spans="2:17" ht="28.5" customHeight="1"/>
    <row r="2" spans="2:17" s="27" customFormat="1" ht="29.25" customHeight="1">
      <c r="B2" s="24"/>
      <c r="C2" s="25"/>
      <c r="D2" s="25"/>
      <c r="E2" s="25"/>
      <c r="F2" s="25"/>
      <c r="G2" s="25"/>
      <c r="H2" s="25"/>
      <c r="I2" s="25"/>
      <c r="J2" s="25"/>
      <c r="K2" s="25"/>
    </row>
    <row r="3" spans="2:17" ht="15" customHeight="1">
      <c r="B3" s="28"/>
      <c r="C3" s="29"/>
      <c r="D3" s="29"/>
      <c r="E3" s="29"/>
      <c r="F3" s="29"/>
      <c r="G3" s="29"/>
      <c r="H3" s="29"/>
      <c r="I3" s="29"/>
      <c r="J3" s="29"/>
      <c r="K3" s="29"/>
      <c r="L3" s="29"/>
      <c r="M3" s="29"/>
      <c r="N3" s="29"/>
      <c r="O3" s="682"/>
      <c r="P3" s="29"/>
      <c r="Q3" s="30"/>
    </row>
    <row r="4" spans="2:17" ht="21.75" customHeight="1">
      <c r="B4" s="31"/>
      <c r="C4" s="33"/>
      <c r="D4" s="33"/>
      <c r="E4" s="33"/>
      <c r="F4" s="33"/>
      <c r="G4" s="33"/>
      <c r="H4" s="33"/>
      <c r="I4" s="33"/>
      <c r="J4" s="33"/>
      <c r="K4" s="33"/>
      <c r="L4" s="33"/>
      <c r="M4" s="33"/>
      <c r="N4" s="33"/>
      <c r="O4" s="33"/>
      <c r="P4" s="33"/>
      <c r="Q4" s="35"/>
    </row>
    <row r="5" spans="2:17" ht="96.6">
      <c r="B5" s="31"/>
      <c r="C5" s="33"/>
      <c r="D5" s="273" t="s">
        <v>817</v>
      </c>
      <c r="E5" s="273" t="s">
        <v>819</v>
      </c>
      <c r="F5" s="273" t="s">
        <v>267</v>
      </c>
      <c r="G5" s="27"/>
      <c r="H5" s="273" t="s">
        <v>326</v>
      </c>
      <c r="I5" s="273" t="s">
        <v>327</v>
      </c>
      <c r="J5" s="273" t="s">
        <v>328</v>
      </c>
      <c r="K5" s="33"/>
      <c r="L5" s="201" t="s">
        <v>657</v>
      </c>
      <c r="M5" s="33"/>
      <c r="N5" s="422" t="s">
        <v>388</v>
      </c>
      <c r="O5" s="422" t="s">
        <v>358</v>
      </c>
      <c r="P5" s="201" t="s">
        <v>389</v>
      </c>
      <c r="Q5" s="35"/>
    </row>
    <row r="6" spans="2:17" ht="15" customHeight="1" thickBot="1">
      <c r="B6" s="31"/>
      <c r="C6" s="86" t="s">
        <v>6</v>
      </c>
      <c r="D6" s="276" t="s">
        <v>818</v>
      </c>
      <c r="E6" s="276"/>
      <c r="F6" s="276" t="str">
        <f>"("&amp;Titles!F13&amp;")"</f>
        <v>(MWh)</v>
      </c>
      <c r="G6" s="27"/>
      <c r="H6" s="273" t="str">
        <f>"("&amp;Titles!F12&amp;")"</f>
        <v>(MW)</v>
      </c>
      <c r="I6" s="273" t="str">
        <f>"("&amp;Titles!F13&amp;")"</f>
        <v>(MWh)</v>
      </c>
      <c r="J6" s="273" t="str">
        <f>"("&amp;Titles!F14&amp;")"</f>
        <v>(MWh)</v>
      </c>
      <c r="K6" s="33"/>
      <c r="L6" s="201" t="s">
        <v>249</v>
      </c>
      <c r="M6" s="33"/>
      <c r="Q6" s="35"/>
    </row>
    <row r="7" spans="2:17" ht="15" customHeight="1">
      <c r="B7" s="36">
        <v>1</v>
      </c>
      <c r="C7" s="43" t="str">
        <f>'Program Descriptions'!C5</f>
        <v>Residential New Construction (example)</v>
      </c>
      <c r="D7" s="713"/>
      <c r="E7" s="719"/>
      <c r="F7" s="716"/>
      <c r="G7" s="33"/>
      <c r="H7" s="93">
        <v>82.4</v>
      </c>
      <c r="I7" s="805">
        <v>340</v>
      </c>
      <c r="J7" s="94">
        <v>3400</v>
      </c>
      <c r="K7" s="33"/>
      <c r="L7" s="810">
        <v>10</v>
      </c>
      <c r="M7" s="33"/>
      <c r="N7" s="805">
        <v>500</v>
      </c>
      <c r="O7" s="197">
        <v>8000</v>
      </c>
      <c r="P7" s="813" t="s">
        <v>38</v>
      </c>
      <c r="Q7" s="35"/>
    </row>
    <row r="8" spans="2:17" ht="15" customHeight="1">
      <c r="B8" s="36">
        <v>2</v>
      </c>
      <c r="C8" s="43" t="str">
        <f>'Program Descriptions'!C6</f>
        <v>Residential Whole Home Retrofit</v>
      </c>
      <c r="D8" s="714"/>
      <c r="E8" s="720"/>
      <c r="F8" s="717"/>
      <c r="G8" s="33"/>
      <c r="H8" s="95"/>
      <c r="I8" s="806"/>
      <c r="J8" s="807"/>
      <c r="K8" s="33"/>
      <c r="L8" s="811"/>
      <c r="M8" s="33"/>
      <c r="N8" s="806"/>
      <c r="O8" s="814"/>
      <c r="P8" s="815"/>
      <c r="Q8" s="35"/>
    </row>
    <row r="9" spans="2:17" ht="15" customHeight="1">
      <c r="B9" s="36">
        <v>3</v>
      </c>
      <c r="C9" s="43" t="str">
        <f>'Program Descriptions'!C7</f>
        <v>C&amp;I Prescriptive</v>
      </c>
      <c r="D9" s="714"/>
      <c r="E9" s="720"/>
      <c r="F9" s="717"/>
      <c r="G9" s="33"/>
      <c r="H9" s="95"/>
      <c r="I9" s="806"/>
      <c r="J9" s="807"/>
      <c r="K9" s="33"/>
      <c r="L9" s="811"/>
      <c r="M9" s="33"/>
      <c r="N9" s="806"/>
      <c r="O9" s="814"/>
      <c r="P9" s="815"/>
      <c r="Q9" s="35"/>
    </row>
    <row r="10" spans="2:17" ht="15" customHeight="1">
      <c r="B10" s="36">
        <v>4</v>
      </c>
      <c r="C10" s="43" t="str">
        <f>'Program Descriptions'!C8</f>
        <v>Empty</v>
      </c>
      <c r="D10" s="714"/>
      <c r="E10" s="720"/>
      <c r="F10" s="717"/>
      <c r="G10" s="33"/>
      <c r="H10" s="95"/>
      <c r="I10" s="806"/>
      <c r="J10" s="807"/>
      <c r="K10" s="33"/>
      <c r="L10" s="811"/>
      <c r="M10" s="33"/>
      <c r="N10" s="806"/>
      <c r="O10" s="814"/>
      <c r="P10" s="815"/>
      <c r="Q10" s="35"/>
    </row>
    <row r="11" spans="2:17" ht="15" customHeight="1">
      <c r="B11" s="36">
        <v>5</v>
      </c>
      <c r="C11" s="43" t="str">
        <f>'Program Descriptions'!C9</f>
        <v>Empty</v>
      </c>
      <c r="D11" s="714"/>
      <c r="E11" s="720"/>
      <c r="F11" s="717"/>
      <c r="G11" s="33"/>
      <c r="H11" s="95"/>
      <c r="I11" s="806"/>
      <c r="J11" s="807"/>
      <c r="K11" s="33"/>
      <c r="L11" s="811"/>
      <c r="M11" s="33"/>
      <c r="N11" s="806"/>
      <c r="O11" s="814"/>
      <c r="P11" s="815"/>
      <c r="Q11" s="35"/>
    </row>
    <row r="12" spans="2:17" ht="15" customHeight="1">
      <c r="B12" s="36">
        <v>6</v>
      </c>
      <c r="C12" s="43" t="str">
        <f>'Program Descriptions'!C10</f>
        <v>Empty</v>
      </c>
      <c r="D12" s="714"/>
      <c r="E12" s="720"/>
      <c r="F12" s="717"/>
      <c r="G12" s="33"/>
      <c r="H12" s="95"/>
      <c r="I12" s="806"/>
      <c r="J12" s="807"/>
      <c r="K12" s="33"/>
      <c r="L12" s="811"/>
      <c r="M12" s="33"/>
      <c r="N12" s="806"/>
      <c r="O12" s="814"/>
      <c r="P12" s="815"/>
      <c r="Q12" s="35"/>
    </row>
    <row r="13" spans="2:17" ht="15" customHeight="1">
      <c r="B13" s="36">
        <v>7</v>
      </c>
      <c r="C13" s="43" t="str">
        <f>'Program Descriptions'!C11</f>
        <v>Empty</v>
      </c>
      <c r="D13" s="714"/>
      <c r="E13" s="720"/>
      <c r="F13" s="717"/>
      <c r="G13" s="33"/>
      <c r="H13" s="95"/>
      <c r="I13" s="806"/>
      <c r="J13" s="807"/>
      <c r="K13" s="33"/>
      <c r="L13" s="811"/>
      <c r="M13" s="33"/>
      <c r="N13" s="806"/>
      <c r="O13" s="814"/>
      <c r="P13" s="815"/>
      <c r="Q13" s="35"/>
    </row>
    <row r="14" spans="2:17" ht="15" customHeight="1">
      <c r="B14" s="36">
        <v>8</v>
      </c>
      <c r="C14" s="43" t="str">
        <f>'Program Descriptions'!C12</f>
        <v>Empty</v>
      </c>
      <c r="D14" s="714"/>
      <c r="E14" s="720"/>
      <c r="F14" s="717"/>
      <c r="G14" s="33"/>
      <c r="H14" s="95"/>
      <c r="I14" s="806"/>
      <c r="J14" s="807"/>
      <c r="K14" s="33"/>
      <c r="L14" s="811"/>
      <c r="M14" s="33"/>
      <c r="N14" s="806"/>
      <c r="O14" s="814"/>
      <c r="P14" s="815"/>
      <c r="Q14" s="35"/>
    </row>
    <row r="15" spans="2:17" ht="15" customHeight="1">
      <c r="B15" s="36">
        <v>9</v>
      </c>
      <c r="C15" s="43" t="str">
        <f>'Program Descriptions'!C13</f>
        <v>Empty</v>
      </c>
      <c r="D15" s="714"/>
      <c r="E15" s="720"/>
      <c r="F15" s="717"/>
      <c r="G15" s="33"/>
      <c r="H15" s="95"/>
      <c r="I15" s="806"/>
      <c r="J15" s="807"/>
      <c r="K15" s="33"/>
      <c r="L15" s="811"/>
      <c r="M15" s="33"/>
      <c r="N15" s="806"/>
      <c r="O15" s="814"/>
      <c r="P15" s="815"/>
      <c r="Q15" s="35"/>
    </row>
    <row r="16" spans="2:17" ht="15" customHeight="1">
      <c r="B16" s="36">
        <v>10</v>
      </c>
      <c r="C16" s="43" t="str">
        <f>'Program Descriptions'!C14</f>
        <v>Empty</v>
      </c>
      <c r="D16" s="714"/>
      <c r="E16" s="720"/>
      <c r="F16" s="717"/>
      <c r="G16" s="33"/>
      <c r="H16" s="95"/>
      <c r="I16" s="806"/>
      <c r="J16" s="807"/>
      <c r="K16" s="33"/>
      <c r="L16" s="811"/>
      <c r="M16" s="33"/>
      <c r="N16" s="806"/>
      <c r="O16" s="814"/>
      <c r="P16" s="815"/>
      <c r="Q16" s="35"/>
    </row>
    <row r="17" spans="2:17" ht="15" customHeight="1">
      <c r="B17" s="36">
        <v>11</v>
      </c>
      <c r="C17" s="43" t="str">
        <f>'Program Descriptions'!C15</f>
        <v>Empty</v>
      </c>
      <c r="D17" s="714"/>
      <c r="E17" s="720"/>
      <c r="F17" s="717"/>
      <c r="G17" s="33"/>
      <c r="H17" s="95"/>
      <c r="I17" s="806"/>
      <c r="J17" s="807"/>
      <c r="K17" s="33"/>
      <c r="L17" s="811"/>
      <c r="M17" s="33"/>
      <c r="N17" s="806"/>
      <c r="O17" s="814"/>
      <c r="P17" s="815"/>
      <c r="Q17" s="35"/>
    </row>
    <row r="18" spans="2:17" ht="15" customHeight="1">
      <c r="B18" s="36">
        <v>12</v>
      </c>
      <c r="C18" s="43" t="str">
        <f>'Program Descriptions'!C16</f>
        <v>Empty</v>
      </c>
      <c r="D18" s="714"/>
      <c r="E18" s="720"/>
      <c r="F18" s="717"/>
      <c r="G18" s="33"/>
      <c r="H18" s="95"/>
      <c r="I18" s="806"/>
      <c r="J18" s="807"/>
      <c r="K18" s="33"/>
      <c r="L18" s="811"/>
      <c r="M18" s="33"/>
      <c r="N18" s="806"/>
      <c r="O18" s="814"/>
      <c r="P18" s="815"/>
      <c r="Q18" s="35"/>
    </row>
    <row r="19" spans="2:17" ht="15" customHeight="1">
      <c r="B19" s="36">
        <v>13</v>
      </c>
      <c r="C19" s="43" t="str">
        <f>'Program Descriptions'!C17</f>
        <v>Empty</v>
      </c>
      <c r="D19" s="714"/>
      <c r="E19" s="720"/>
      <c r="F19" s="717"/>
      <c r="G19" s="33"/>
      <c r="H19" s="95"/>
      <c r="I19" s="806"/>
      <c r="J19" s="807"/>
      <c r="K19" s="33"/>
      <c r="L19" s="811"/>
      <c r="M19" s="33"/>
      <c r="N19" s="806"/>
      <c r="O19" s="814"/>
      <c r="P19" s="815"/>
      <c r="Q19" s="35"/>
    </row>
    <row r="20" spans="2:17" ht="15" customHeight="1">
      <c r="B20" s="36">
        <v>14</v>
      </c>
      <c r="C20" s="43" t="str">
        <f>'Program Descriptions'!C18</f>
        <v>Empty</v>
      </c>
      <c r="D20" s="714"/>
      <c r="E20" s="720"/>
      <c r="F20" s="717"/>
      <c r="G20" s="33"/>
      <c r="H20" s="95"/>
      <c r="I20" s="806"/>
      <c r="J20" s="807"/>
      <c r="K20" s="33"/>
      <c r="L20" s="811"/>
      <c r="M20" s="33"/>
      <c r="N20" s="806"/>
      <c r="O20" s="814"/>
      <c r="P20" s="815"/>
      <c r="Q20" s="35"/>
    </row>
    <row r="21" spans="2:17" ht="15" customHeight="1">
      <c r="B21" s="36">
        <v>15</v>
      </c>
      <c r="C21" s="43" t="str">
        <f>'Program Descriptions'!C19</f>
        <v>Empty</v>
      </c>
      <c r="D21" s="714"/>
      <c r="E21" s="720"/>
      <c r="F21" s="717"/>
      <c r="G21" s="33"/>
      <c r="H21" s="95"/>
      <c r="I21" s="806"/>
      <c r="J21" s="807"/>
      <c r="K21" s="33"/>
      <c r="L21" s="811"/>
      <c r="M21" s="33"/>
      <c r="N21" s="806"/>
      <c r="O21" s="814"/>
      <c r="P21" s="815"/>
      <c r="Q21" s="35"/>
    </row>
    <row r="22" spans="2:17" ht="15" customHeight="1">
      <c r="B22" s="36">
        <v>16</v>
      </c>
      <c r="C22" s="43" t="str">
        <f>'Program Descriptions'!C20</f>
        <v>Empty</v>
      </c>
      <c r="D22" s="714"/>
      <c r="E22" s="720"/>
      <c r="F22" s="717"/>
      <c r="G22" s="33"/>
      <c r="H22" s="95"/>
      <c r="I22" s="806"/>
      <c r="J22" s="807"/>
      <c r="K22" s="33"/>
      <c r="L22" s="811"/>
      <c r="M22" s="33"/>
      <c r="N22" s="806"/>
      <c r="O22" s="814"/>
      <c r="P22" s="815"/>
      <c r="Q22" s="35"/>
    </row>
    <row r="23" spans="2:17" ht="15" customHeight="1">
      <c r="B23" s="36">
        <v>17</v>
      </c>
      <c r="C23" s="43" t="str">
        <f>'Program Descriptions'!C21</f>
        <v>Empty</v>
      </c>
      <c r="D23" s="714"/>
      <c r="E23" s="720"/>
      <c r="F23" s="717"/>
      <c r="G23" s="33"/>
      <c r="H23" s="95"/>
      <c r="I23" s="806"/>
      <c r="J23" s="807"/>
      <c r="K23" s="33"/>
      <c r="L23" s="811"/>
      <c r="M23" s="33"/>
      <c r="N23" s="806"/>
      <c r="O23" s="814"/>
      <c r="P23" s="815"/>
      <c r="Q23" s="35"/>
    </row>
    <row r="24" spans="2:17" ht="15" customHeight="1">
      <c r="B24" s="36">
        <v>18</v>
      </c>
      <c r="C24" s="43" t="str">
        <f>'Program Descriptions'!C22</f>
        <v>Empty</v>
      </c>
      <c r="D24" s="714"/>
      <c r="E24" s="720"/>
      <c r="F24" s="717"/>
      <c r="G24" s="33"/>
      <c r="H24" s="95"/>
      <c r="I24" s="806"/>
      <c r="J24" s="807"/>
      <c r="K24" s="33"/>
      <c r="L24" s="811"/>
      <c r="M24" s="33"/>
      <c r="N24" s="806"/>
      <c r="O24" s="814"/>
      <c r="P24" s="815"/>
      <c r="Q24" s="35"/>
    </row>
    <row r="25" spans="2:17" ht="15" customHeight="1">
      <c r="B25" s="36">
        <v>19</v>
      </c>
      <c r="C25" s="43" t="str">
        <f>'Program Descriptions'!C23</f>
        <v>Empty</v>
      </c>
      <c r="D25" s="714"/>
      <c r="E25" s="720"/>
      <c r="F25" s="717"/>
      <c r="G25" s="33"/>
      <c r="H25" s="95"/>
      <c r="I25" s="806"/>
      <c r="J25" s="807"/>
      <c r="K25" s="33"/>
      <c r="L25" s="811"/>
      <c r="M25" s="33"/>
      <c r="N25" s="806"/>
      <c r="O25" s="814"/>
      <c r="P25" s="815"/>
      <c r="Q25" s="35"/>
    </row>
    <row r="26" spans="2:17" ht="15" customHeight="1">
      <c r="B26" s="36">
        <v>20</v>
      </c>
      <c r="C26" s="43" t="str">
        <f>'Program Descriptions'!C24</f>
        <v>Empty</v>
      </c>
      <c r="D26" s="714"/>
      <c r="E26" s="720"/>
      <c r="F26" s="717"/>
      <c r="G26" s="33"/>
      <c r="H26" s="95"/>
      <c r="I26" s="806"/>
      <c r="J26" s="807"/>
      <c r="K26" s="33"/>
      <c r="L26" s="811"/>
      <c r="M26" s="33"/>
      <c r="N26" s="806"/>
      <c r="O26" s="814"/>
      <c r="P26" s="815"/>
      <c r="Q26" s="35"/>
    </row>
    <row r="27" spans="2:17" ht="15" customHeight="1">
      <c r="B27" s="36">
        <v>21</v>
      </c>
      <c r="C27" s="43" t="str">
        <f>'Program Descriptions'!C25</f>
        <v>Empty</v>
      </c>
      <c r="D27" s="714"/>
      <c r="E27" s="720"/>
      <c r="F27" s="717"/>
      <c r="G27" s="33"/>
      <c r="H27" s="95"/>
      <c r="I27" s="806"/>
      <c r="J27" s="807"/>
      <c r="K27" s="33"/>
      <c r="L27" s="811"/>
      <c r="M27" s="33"/>
      <c r="N27" s="806"/>
      <c r="O27" s="814"/>
      <c r="P27" s="815"/>
      <c r="Q27" s="35"/>
    </row>
    <row r="28" spans="2:17" ht="15" customHeight="1">
      <c r="B28" s="36">
        <v>22</v>
      </c>
      <c r="C28" s="43" t="str">
        <f>'Program Descriptions'!C26</f>
        <v>Empty</v>
      </c>
      <c r="D28" s="714"/>
      <c r="E28" s="720"/>
      <c r="F28" s="717"/>
      <c r="G28" s="33"/>
      <c r="H28" s="95"/>
      <c r="I28" s="806"/>
      <c r="J28" s="807"/>
      <c r="K28" s="33"/>
      <c r="L28" s="811"/>
      <c r="M28" s="33"/>
      <c r="N28" s="806"/>
      <c r="O28" s="814"/>
      <c r="P28" s="815"/>
      <c r="Q28" s="35"/>
    </row>
    <row r="29" spans="2:17" ht="15" customHeight="1">
      <c r="B29" s="36">
        <v>23</v>
      </c>
      <c r="C29" s="43" t="str">
        <f>'Program Descriptions'!C27</f>
        <v>Empty</v>
      </c>
      <c r="D29" s="714"/>
      <c r="E29" s="720"/>
      <c r="F29" s="717"/>
      <c r="G29" s="33"/>
      <c r="H29" s="95"/>
      <c r="I29" s="806"/>
      <c r="J29" s="807"/>
      <c r="K29" s="33"/>
      <c r="L29" s="811"/>
      <c r="M29" s="33"/>
      <c r="N29" s="806"/>
      <c r="O29" s="814"/>
      <c r="P29" s="815"/>
      <c r="Q29" s="35"/>
    </row>
    <row r="30" spans="2:17" ht="15" customHeight="1">
      <c r="B30" s="36">
        <v>24</v>
      </c>
      <c r="C30" s="43" t="str">
        <f>'Program Descriptions'!C28</f>
        <v>Empty</v>
      </c>
      <c r="D30" s="714"/>
      <c r="E30" s="720"/>
      <c r="F30" s="717"/>
      <c r="G30" s="33"/>
      <c r="H30" s="95"/>
      <c r="I30" s="806"/>
      <c r="J30" s="807"/>
      <c r="K30" s="33"/>
      <c r="L30" s="811"/>
      <c r="M30" s="33"/>
      <c r="N30" s="806"/>
      <c r="O30" s="814"/>
      <c r="P30" s="815"/>
      <c r="Q30" s="35"/>
    </row>
    <row r="31" spans="2:17" ht="15" customHeight="1">
      <c r="B31" s="36">
        <v>25</v>
      </c>
      <c r="C31" s="43" t="str">
        <f>'Program Descriptions'!C29</f>
        <v>Empty</v>
      </c>
      <c r="D31" s="714"/>
      <c r="E31" s="720"/>
      <c r="F31" s="717"/>
      <c r="G31" s="33"/>
      <c r="H31" s="95"/>
      <c r="I31" s="806"/>
      <c r="J31" s="807"/>
      <c r="K31" s="33"/>
      <c r="L31" s="811"/>
      <c r="M31" s="33"/>
      <c r="N31" s="806"/>
      <c r="O31" s="814"/>
      <c r="P31" s="815"/>
      <c r="Q31" s="35"/>
    </row>
    <row r="32" spans="2:17" ht="15" customHeight="1">
      <c r="B32" s="36">
        <v>26</v>
      </c>
      <c r="C32" s="43" t="str">
        <f>'Program Descriptions'!C30</f>
        <v>Empty</v>
      </c>
      <c r="D32" s="714"/>
      <c r="E32" s="720"/>
      <c r="F32" s="717"/>
      <c r="G32" s="33"/>
      <c r="H32" s="95"/>
      <c r="I32" s="806"/>
      <c r="J32" s="807"/>
      <c r="K32" s="33"/>
      <c r="L32" s="811"/>
      <c r="M32" s="33"/>
      <c r="N32" s="806"/>
      <c r="O32" s="814"/>
      <c r="P32" s="815"/>
      <c r="Q32" s="35"/>
    </row>
    <row r="33" spans="2:17" ht="15" customHeight="1">
      <c r="B33" s="36">
        <v>27</v>
      </c>
      <c r="C33" s="43" t="str">
        <f>'Program Descriptions'!C31</f>
        <v>Empty</v>
      </c>
      <c r="D33" s="714"/>
      <c r="E33" s="720"/>
      <c r="F33" s="717"/>
      <c r="G33" s="33"/>
      <c r="H33" s="95"/>
      <c r="I33" s="806"/>
      <c r="J33" s="807"/>
      <c r="K33" s="33"/>
      <c r="L33" s="811"/>
      <c r="M33" s="33"/>
      <c r="N33" s="806"/>
      <c r="O33" s="814"/>
      <c r="P33" s="815"/>
      <c r="Q33" s="35"/>
    </row>
    <row r="34" spans="2:17" ht="15" customHeight="1">
      <c r="B34" s="36">
        <v>28</v>
      </c>
      <c r="C34" s="43" t="str">
        <f>'Program Descriptions'!C32</f>
        <v>Empty</v>
      </c>
      <c r="D34" s="714"/>
      <c r="E34" s="720"/>
      <c r="F34" s="717"/>
      <c r="G34" s="33"/>
      <c r="H34" s="95"/>
      <c r="I34" s="806"/>
      <c r="J34" s="807"/>
      <c r="K34" s="33"/>
      <c r="L34" s="811"/>
      <c r="M34" s="33"/>
      <c r="N34" s="806"/>
      <c r="O34" s="814"/>
      <c r="P34" s="815"/>
      <c r="Q34" s="35"/>
    </row>
    <row r="35" spans="2:17" ht="15" customHeight="1">
      <c r="B35" s="36">
        <v>29</v>
      </c>
      <c r="C35" s="43" t="str">
        <f>'Program Descriptions'!C33</f>
        <v>Empty</v>
      </c>
      <c r="D35" s="714"/>
      <c r="E35" s="720"/>
      <c r="F35" s="717"/>
      <c r="G35" s="33"/>
      <c r="H35" s="95"/>
      <c r="I35" s="806"/>
      <c r="J35" s="807"/>
      <c r="K35" s="33"/>
      <c r="L35" s="811"/>
      <c r="M35" s="33"/>
      <c r="N35" s="806"/>
      <c r="O35" s="814"/>
      <c r="P35" s="815"/>
      <c r="Q35" s="35"/>
    </row>
    <row r="36" spans="2:17" ht="15" customHeight="1" thickBot="1">
      <c r="B36" s="36">
        <v>30</v>
      </c>
      <c r="C36" s="43" t="str">
        <f>'Program Descriptions'!C34</f>
        <v>Empty</v>
      </c>
      <c r="D36" s="715"/>
      <c r="E36" s="721"/>
      <c r="F36" s="718"/>
      <c r="G36" s="33"/>
      <c r="H36" s="95"/>
      <c r="I36" s="808"/>
      <c r="J36" s="809"/>
      <c r="K36" s="33"/>
      <c r="L36" s="812"/>
      <c r="M36" s="33"/>
      <c r="N36" s="808"/>
      <c r="O36" s="816"/>
      <c r="P36" s="817"/>
      <c r="Q36" s="35"/>
    </row>
    <row r="37" spans="2:17" ht="15" customHeight="1">
      <c r="B37" s="31"/>
      <c r="C37" s="203" t="s">
        <v>28</v>
      </c>
      <c r="D37" s="210"/>
      <c r="E37" s="210"/>
      <c r="F37" s="210"/>
      <c r="G37" s="33"/>
      <c r="H37" s="65">
        <f>SUM(H7:H36)</f>
        <v>82.4</v>
      </c>
      <c r="I37" s="65">
        <f>SUM(I7:I36)</f>
        <v>340</v>
      </c>
      <c r="J37" s="65">
        <f>SUM(J7:J36)</f>
        <v>3400</v>
      </c>
      <c r="K37" s="33"/>
      <c r="L37" s="33"/>
      <c r="M37" s="33"/>
      <c r="N37" s="65"/>
      <c r="O37" s="65"/>
      <c r="P37" s="65"/>
      <c r="Q37" s="35"/>
    </row>
    <row r="38" spans="2:17" ht="15" customHeight="1" thickBot="1">
      <c r="B38" s="31"/>
      <c r="C38" s="203"/>
      <c r="D38" s="210"/>
      <c r="E38" s="210"/>
      <c r="F38" s="210"/>
      <c r="G38" s="33"/>
      <c r="H38" s="33"/>
      <c r="I38" s="33"/>
      <c r="J38" s="33"/>
      <c r="K38" s="33"/>
      <c r="L38" s="33"/>
      <c r="M38" s="33"/>
      <c r="N38" s="210"/>
      <c r="P38" s="210"/>
      <c r="Q38" s="35"/>
    </row>
    <row r="39" spans="2:17" ht="15" customHeight="1" thickBot="1">
      <c r="B39" s="31"/>
      <c r="C39" s="203" t="s">
        <v>250</v>
      </c>
      <c r="D39" s="1223"/>
      <c r="E39" s="1224"/>
      <c r="F39" s="1224"/>
      <c r="G39" s="1224"/>
      <c r="H39" s="1224"/>
      <c r="I39" s="1224"/>
      <c r="J39" s="1224"/>
      <c r="K39" s="1224"/>
      <c r="L39" s="1224"/>
      <c r="M39" s="1224"/>
      <c r="N39" s="1224"/>
      <c r="O39" s="1224"/>
      <c r="P39" s="1225"/>
      <c r="Q39" s="35"/>
    </row>
    <row r="40" spans="2:17" ht="15" customHeight="1">
      <c r="B40" s="39"/>
      <c r="C40" s="40"/>
      <c r="D40" s="40"/>
      <c r="E40" s="40"/>
      <c r="F40" s="40"/>
      <c r="G40" s="40"/>
      <c r="H40" s="40"/>
      <c r="I40" s="40"/>
      <c r="J40" s="40"/>
      <c r="K40" s="40"/>
      <c r="L40" s="40"/>
      <c r="M40" s="40"/>
      <c r="N40" s="40"/>
      <c r="O40" s="40"/>
      <c r="P40" s="40"/>
      <c r="Q40" s="41"/>
    </row>
    <row r="41" spans="2:17" s="33" customFormat="1" ht="15" customHeight="1">
      <c r="B41" s="1209" t="s">
        <v>673</v>
      </c>
      <c r="C41" s="1209"/>
      <c r="D41" s="1209"/>
      <c r="E41" s="1209"/>
      <c r="F41" s="666" t="str">
        <f>IF(Site_or_SitePlusLosses=1,"site",IF(Site_or_SitePlusLosses=2,"site plus T&amp;D losses between the site and power plant","Did not answer the question"))</f>
        <v>site</v>
      </c>
      <c r="O41" s="3"/>
    </row>
    <row r="42" spans="2:17" ht="15" customHeight="1">
      <c r="B42" s="33"/>
      <c r="C42" s="666" t="str">
        <f>IF(Naturally_Occurring=1,"The reported gross savings values account for naturally occuring energy savings",IF(Naturally_Occurring=0,"The reported gross savings values do not account for naturally occuring energy savings",""))</f>
        <v/>
      </c>
      <c r="D42" s="33"/>
      <c r="E42" s="33"/>
      <c r="F42" s="33"/>
      <c r="G42" s="33"/>
      <c r="H42" s="33"/>
      <c r="I42" s="33"/>
      <c r="J42" s="33"/>
      <c r="K42" s="33"/>
      <c r="O42" s="33"/>
    </row>
    <row r="43" spans="2:17" ht="15" customHeight="1">
      <c r="B43" s="33"/>
      <c r="C43" s="33"/>
      <c r="D43" s="33"/>
      <c r="E43" s="33"/>
      <c r="F43" s="33"/>
      <c r="G43" s="33"/>
      <c r="H43" s="33"/>
      <c r="I43" s="33"/>
      <c r="J43" s="33"/>
      <c r="K43" s="33"/>
      <c r="O43" s="204"/>
    </row>
    <row r="44" spans="2:17" ht="15" customHeight="1">
      <c r="B44" s="33"/>
      <c r="C44" s="33"/>
      <c r="D44" s="33"/>
      <c r="E44" s="33"/>
      <c r="F44" s="33"/>
      <c r="G44" s="33"/>
      <c r="H44" s="33"/>
      <c r="I44" s="33"/>
      <c r="J44" s="33"/>
      <c r="K44" s="33"/>
      <c r="O44" s="204"/>
    </row>
    <row r="45" spans="2:17" ht="15" customHeight="1">
      <c r="O45" s="205"/>
    </row>
    <row r="46" spans="2:17" ht="15" customHeight="1"/>
    <row r="47" spans="2:17" ht="15" customHeight="1"/>
    <row r="48" spans="2: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sheetData>
  <sheetProtection password="C96F" sheet="1" objects="1" scenarios="1" formatColumns="0"/>
  <mergeCells count="2">
    <mergeCell ref="B41:E41"/>
    <mergeCell ref="D39:P39"/>
  </mergeCells>
  <dataValidations count="1">
    <dataValidation type="list" allowBlank="1" showInputMessage="1" showErrorMessage="1" sqref="D7:D36">
      <formula1>"Yes,No"</formula1>
    </dataValidation>
  </dataValidation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P7:P36</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B1:M128"/>
  <sheetViews>
    <sheetView showGridLines="0" showRowColHeaders="0" workbookViewId="0">
      <pane ySplit="7" topLeftCell="A8" activePane="bottomLeft" state="frozen"/>
      <selection pane="bottomLeft" activeCell="F11" sqref="F11"/>
    </sheetView>
  </sheetViews>
  <sheetFormatPr defaultColWidth="9.33203125" defaultRowHeight="13.8"/>
  <cols>
    <col min="1" max="1" width="1" style="3" customWidth="1"/>
    <col min="2" max="2" width="3.6640625" style="3" customWidth="1"/>
    <col min="3" max="3" width="39.109375" style="3" customWidth="1"/>
    <col min="4" max="4" width="12.33203125" style="3" customWidth="1"/>
    <col min="5" max="5" width="13.88671875" style="3" customWidth="1"/>
    <col min="6" max="6" width="13" style="3" customWidth="1"/>
    <col min="7" max="7" width="2.88671875" style="3" customWidth="1"/>
    <col min="8" max="8" width="10.88671875" style="3" customWidth="1"/>
    <col min="9" max="9" width="3.44140625" style="3" customWidth="1"/>
    <col min="10" max="10" width="10.44140625" style="3" customWidth="1"/>
    <col min="11" max="11" width="10.109375" style="3" customWidth="1"/>
    <col min="12" max="12" width="18.6640625" style="3" customWidth="1"/>
    <col min="13" max="16384" width="9.33203125" style="3"/>
  </cols>
  <sheetData>
    <row r="1" spans="2:13" ht="28.5" customHeight="1"/>
    <row r="2" spans="2:13" s="27" customFormat="1" ht="29.25" customHeight="1">
      <c r="B2" s="24"/>
      <c r="C2" s="25"/>
      <c r="D2" s="25"/>
      <c r="E2" s="25"/>
      <c r="F2" s="25"/>
      <c r="G2" s="25"/>
    </row>
    <row r="3" spans="2:13" ht="15" customHeight="1">
      <c r="B3" s="28"/>
      <c r="C3" s="29"/>
      <c r="D3" s="29"/>
      <c r="E3" s="29"/>
      <c r="F3" s="29"/>
      <c r="G3" s="29"/>
      <c r="H3" s="29"/>
      <c r="I3" s="29"/>
      <c r="J3" s="29"/>
      <c r="K3" s="27"/>
      <c r="L3" s="29"/>
      <c r="M3" s="30"/>
    </row>
    <row r="4" spans="2:13" ht="21.75" customHeight="1">
      <c r="B4" s="31"/>
      <c r="C4" s="33"/>
      <c r="D4" s="33"/>
      <c r="E4" s="33"/>
      <c r="F4" s="33"/>
      <c r="G4" s="33"/>
      <c r="H4" s="33"/>
      <c r="I4" s="33"/>
      <c r="J4" s="33"/>
      <c r="K4" s="33"/>
      <c r="L4" s="33"/>
      <c r="M4" s="35"/>
    </row>
    <row r="5" spans="2:13" ht="14.25" customHeight="1">
      <c r="B5" s="31"/>
      <c r="C5" s="33"/>
      <c r="D5" s="228"/>
      <c r="E5" s="228"/>
      <c r="F5" s="228"/>
      <c r="G5" s="33"/>
      <c r="H5" s="33"/>
      <c r="I5" s="33"/>
      <c r="J5" s="33"/>
      <c r="K5" s="33"/>
      <c r="L5" s="33"/>
      <c r="M5" s="35"/>
    </row>
    <row r="6" spans="2:13" ht="55.2">
      <c r="B6" s="31"/>
      <c r="C6" s="33"/>
      <c r="D6" s="273" t="s">
        <v>340</v>
      </c>
      <c r="E6" s="273" t="s">
        <v>344</v>
      </c>
      <c r="F6" s="273" t="s">
        <v>345</v>
      </c>
      <c r="G6" s="33"/>
      <c r="H6" s="201" t="s">
        <v>657</v>
      </c>
      <c r="I6" s="33"/>
      <c r="J6" s="422" t="s">
        <v>388</v>
      </c>
      <c r="K6" s="422" t="s">
        <v>358</v>
      </c>
      <c r="L6" s="201" t="s">
        <v>389</v>
      </c>
      <c r="M6" s="35"/>
    </row>
    <row r="7" spans="2:13" ht="15" customHeight="1" thickBot="1">
      <c r="B7" s="31"/>
      <c r="C7" s="86" t="s">
        <v>6</v>
      </c>
      <c r="D7" s="276" t="str">
        <f>"("&amp;Titles!F12&amp;")"</f>
        <v>(MW)</v>
      </c>
      <c r="E7" s="276" t="str">
        <f>"("&amp;Titles!F13&amp;")"</f>
        <v>(MWh)</v>
      </c>
      <c r="F7" s="276" t="str">
        <f>"("&amp;Titles!F14&amp;")"</f>
        <v>(MWh)</v>
      </c>
      <c r="G7" s="33"/>
      <c r="H7" s="201" t="s">
        <v>249</v>
      </c>
      <c r="I7" s="33"/>
      <c r="M7" s="35"/>
    </row>
    <row r="8" spans="2:13" ht="15" customHeight="1">
      <c r="B8" s="36">
        <v>1</v>
      </c>
      <c r="C8" s="43" t="str">
        <f>'Program Descriptions'!C5</f>
        <v>Residential New Construction (example)</v>
      </c>
      <c r="D8" s="805">
        <v>82.4</v>
      </c>
      <c r="E8" s="805">
        <v>340</v>
      </c>
      <c r="F8" s="94">
        <v>3400</v>
      </c>
      <c r="G8" s="33"/>
      <c r="H8" s="810">
        <v>10</v>
      </c>
      <c r="I8" s="33"/>
      <c r="J8" s="805">
        <v>500</v>
      </c>
      <c r="K8" s="197">
        <v>8000</v>
      </c>
      <c r="L8" s="813" t="s">
        <v>38</v>
      </c>
      <c r="M8" s="35"/>
    </row>
    <row r="9" spans="2:13" ht="15" customHeight="1">
      <c r="B9" s="36">
        <v>2</v>
      </c>
      <c r="C9" s="43" t="str">
        <f>'Program Descriptions'!C6</f>
        <v>Residential Whole Home Retrofit</v>
      </c>
      <c r="D9" s="806"/>
      <c r="E9" s="806"/>
      <c r="F9" s="807"/>
      <c r="G9" s="33"/>
      <c r="H9" s="811"/>
      <c r="I9" s="33"/>
      <c r="J9" s="806"/>
      <c r="K9" s="814"/>
      <c r="L9" s="815"/>
      <c r="M9" s="35"/>
    </row>
    <row r="10" spans="2:13" ht="15" customHeight="1">
      <c r="B10" s="36">
        <v>3</v>
      </c>
      <c r="C10" s="43" t="str">
        <f>'Program Descriptions'!C7</f>
        <v>C&amp;I Prescriptive</v>
      </c>
      <c r="D10" s="806"/>
      <c r="E10" s="806"/>
      <c r="F10" s="807"/>
      <c r="G10" s="33"/>
      <c r="H10" s="811"/>
      <c r="I10" s="33"/>
      <c r="J10" s="806"/>
      <c r="K10" s="814"/>
      <c r="L10" s="815"/>
      <c r="M10" s="35"/>
    </row>
    <row r="11" spans="2:13" ht="15" customHeight="1">
      <c r="B11" s="36">
        <v>4</v>
      </c>
      <c r="C11" s="43" t="str">
        <f>'Program Descriptions'!C8</f>
        <v>Empty</v>
      </c>
      <c r="D11" s="806"/>
      <c r="E11" s="806"/>
      <c r="F11" s="807"/>
      <c r="G11" s="33"/>
      <c r="H11" s="811"/>
      <c r="I11" s="33"/>
      <c r="J11" s="806"/>
      <c r="K11" s="814"/>
      <c r="L11" s="815"/>
      <c r="M11" s="35"/>
    </row>
    <row r="12" spans="2:13" ht="15" customHeight="1">
      <c r="B12" s="36">
        <v>5</v>
      </c>
      <c r="C12" s="43" t="str">
        <f>'Program Descriptions'!C9</f>
        <v>Empty</v>
      </c>
      <c r="D12" s="806"/>
      <c r="E12" s="806"/>
      <c r="F12" s="807"/>
      <c r="G12" s="33"/>
      <c r="H12" s="811"/>
      <c r="I12" s="33"/>
      <c r="J12" s="806"/>
      <c r="K12" s="814"/>
      <c r="L12" s="815"/>
      <c r="M12" s="35"/>
    </row>
    <row r="13" spans="2:13" ht="15" customHeight="1">
      <c r="B13" s="36">
        <v>6</v>
      </c>
      <c r="C13" s="43" t="str">
        <f>'Program Descriptions'!C10</f>
        <v>Empty</v>
      </c>
      <c r="D13" s="806"/>
      <c r="E13" s="806"/>
      <c r="F13" s="807"/>
      <c r="G13" s="33"/>
      <c r="H13" s="811"/>
      <c r="I13" s="33"/>
      <c r="J13" s="806"/>
      <c r="K13" s="814"/>
      <c r="L13" s="815"/>
      <c r="M13" s="35"/>
    </row>
    <row r="14" spans="2:13" ht="15" customHeight="1">
      <c r="B14" s="36">
        <v>7</v>
      </c>
      <c r="C14" s="43" t="str">
        <f>'Program Descriptions'!C11</f>
        <v>Empty</v>
      </c>
      <c r="D14" s="806"/>
      <c r="E14" s="806"/>
      <c r="F14" s="807"/>
      <c r="G14" s="33"/>
      <c r="H14" s="811"/>
      <c r="I14" s="33"/>
      <c r="J14" s="806"/>
      <c r="K14" s="814"/>
      <c r="L14" s="815"/>
      <c r="M14" s="35"/>
    </row>
    <row r="15" spans="2:13" ht="15" customHeight="1">
      <c r="B15" s="36">
        <v>8</v>
      </c>
      <c r="C15" s="43" t="str">
        <f>'Program Descriptions'!C12</f>
        <v>Empty</v>
      </c>
      <c r="D15" s="806"/>
      <c r="E15" s="806"/>
      <c r="F15" s="807"/>
      <c r="G15" s="33"/>
      <c r="H15" s="811"/>
      <c r="I15" s="33"/>
      <c r="J15" s="806"/>
      <c r="K15" s="814"/>
      <c r="L15" s="815"/>
      <c r="M15" s="35"/>
    </row>
    <row r="16" spans="2:13" ht="15" customHeight="1">
      <c r="B16" s="36">
        <v>9</v>
      </c>
      <c r="C16" s="43" t="str">
        <f>'Program Descriptions'!C13</f>
        <v>Empty</v>
      </c>
      <c r="D16" s="806"/>
      <c r="E16" s="806"/>
      <c r="F16" s="807"/>
      <c r="G16" s="33"/>
      <c r="H16" s="811"/>
      <c r="I16" s="33"/>
      <c r="J16" s="806"/>
      <c r="K16" s="814"/>
      <c r="L16" s="815"/>
      <c r="M16" s="35"/>
    </row>
    <row r="17" spans="2:13" ht="15" customHeight="1">
      <c r="B17" s="36">
        <v>10</v>
      </c>
      <c r="C17" s="43" t="str">
        <f>'Program Descriptions'!C14</f>
        <v>Empty</v>
      </c>
      <c r="D17" s="806"/>
      <c r="E17" s="806"/>
      <c r="F17" s="807"/>
      <c r="G17" s="33"/>
      <c r="H17" s="811"/>
      <c r="I17" s="33"/>
      <c r="J17" s="806"/>
      <c r="K17" s="814"/>
      <c r="L17" s="815"/>
      <c r="M17" s="35"/>
    </row>
    <row r="18" spans="2:13" ht="15" customHeight="1">
      <c r="B18" s="36">
        <v>11</v>
      </c>
      <c r="C18" s="43" t="str">
        <f>'Program Descriptions'!C15</f>
        <v>Empty</v>
      </c>
      <c r="D18" s="806"/>
      <c r="E18" s="806"/>
      <c r="F18" s="807"/>
      <c r="G18" s="33"/>
      <c r="H18" s="811"/>
      <c r="I18" s="33"/>
      <c r="J18" s="806"/>
      <c r="K18" s="814"/>
      <c r="L18" s="815"/>
      <c r="M18" s="35"/>
    </row>
    <row r="19" spans="2:13" ht="15" customHeight="1">
      <c r="B19" s="36">
        <v>12</v>
      </c>
      <c r="C19" s="43" t="str">
        <f>'Program Descriptions'!C16</f>
        <v>Empty</v>
      </c>
      <c r="D19" s="806"/>
      <c r="E19" s="806"/>
      <c r="F19" s="807"/>
      <c r="G19" s="33"/>
      <c r="H19" s="811"/>
      <c r="I19" s="33"/>
      <c r="J19" s="806"/>
      <c r="K19" s="814"/>
      <c r="L19" s="815"/>
      <c r="M19" s="35"/>
    </row>
    <row r="20" spans="2:13" ht="15" customHeight="1">
      <c r="B20" s="36">
        <v>13</v>
      </c>
      <c r="C20" s="43" t="str">
        <f>'Program Descriptions'!C17</f>
        <v>Empty</v>
      </c>
      <c r="D20" s="806"/>
      <c r="E20" s="806"/>
      <c r="F20" s="807"/>
      <c r="G20" s="33"/>
      <c r="H20" s="811"/>
      <c r="I20" s="33"/>
      <c r="J20" s="806"/>
      <c r="K20" s="814"/>
      <c r="L20" s="815"/>
      <c r="M20" s="35"/>
    </row>
    <row r="21" spans="2:13" ht="15" customHeight="1">
      <c r="B21" s="36">
        <v>14</v>
      </c>
      <c r="C21" s="43" t="str">
        <f>'Program Descriptions'!C18</f>
        <v>Empty</v>
      </c>
      <c r="D21" s="806"/>
      <c r="E21" s="806"/>
      <c r="F21" s="807"/>
      <c r="G21" s="33"/>
      <c r="H21" s="811"/>
      <c r="I21" s="33"/>
      <c r="J21" s="806"/>
      <c r="K21" s="814"/>
      <c r="L21" s="815"/>
      <c r="M21" s="35"/>
    </row>
    <row r="22" spans="2:13" ht="15" customHeight="1">
      <c r="B22" s="36">
        <v>15</v>
      </c>
      <c r="C22" s="43" t="str">
        <f>'Program Descriptions'!C19</f>
        <v>Empty</v>
      </c>
      <c r="D22" s="806"/>
      <c r="E22" s="806"/>
      <c r="F22" s="807"/>
      <c r="G22" s="33"/>
      <c r="H22" s="811"/>
      <c r="I22" s="33"/>
      <c r="J22" s="806"/>
      <c r="K22" s="814"/>
      <c r="L22" s="815"/>
      <c r="M22" s="35"/>
    </row>
    <row r="23" spans="2:13" ht="15" customHeight="1">
      <c r="B23" s="36">
        <v>16</v>
      </c>
      <c r="C23" s="43" t="str">
        <f>'Program Descriptions'!C20</f>
        <v>Empty</v>
      </c>
      <c r="D23" s="806"/>
      <c r="E23" s="806"/>
      <c r="F23" s="807"/>
      <c r="G23" s="33"/>
      <c r="H23" s="811"/>
      <c r="I23" s="33"/>
      <c r="J23" s="806"/>
      <c r="K23" s="814"/>
      <c r="L23" s="815"/>
      <c r="M23" s="35"/>
    </row>
    <row r="24" spans="2:13" ht="15" customHeight="1">
      <c r="B24" s="36">
        <v>17</v>
      </c>
      <c r="C24" s="43" t="str">
        <f>'Program Descriptions'!C21</f>
        <v>Empty</v>
      </c>
      <c r="D24" s="806"/>
      <c r="E24" s="806"/>
      <c r="F24" s="807"/>
      <c r="G24" s="33"/>
      <c r="H24" s="811"/>
      <c r="I24" s="33"/>
      <c r="J24" s="806"/>
      <c r="K24" s="814"/>
      <c r="L24" s="815"/>
      <c r="M24" s="35"/>
    </row>
    <row r="25" spans="2:13" ht="15" customHeight="1">
      <c r="B25" s="36">
        <v>18</v>
      </c>
      <c r="C25" s="43" t="str">
        <f>'Program Descriptions'!C22</f>
        <v>Empty</v>
      </c>
      <c r="D25" s="806"/>
      <c r="E25" s="806"/>
      <c r="F25" s="807"/>
      <c r="G25" s="33"/>
      <c r="H25" s="811"/>
      <c r="I25" s="33"/>
      <c r="J25" s="806"/>
      <c r="K25" s="814"/>
      <c r="L25" s="815"/>
      <c r="M25" s="35"/>
    </row>
    <row r="26" spans="2:13" ht="15" customHeight="1">
      <c r="B26" s="36">
        <v>19</v>
      </c>
      <c r="C26" s="43" t="str">
        <f>'Program Descriptions'!C23</f>
        <v>Empty</v>
      </c>
      <c r="D26" s="806"/>
      <c r="E26" s="806"/>
      <c r="F26" s="807"/>
      <c r="G26" s="33"/>
      <c r="H26" s="811"/>
      <c r="I26" s="33"/>
      <c r="J26" s="806"/>
      <c r="K26" s="814"/>
      <c r="L26" s="815"/>
      <c r="M26" s="35"/>
    </row>
    <row r="27" spans="2:13" ht="15" customHeight="1">
      <c r="B27" s="36">
        <v>20</v>
      </c>
      <c r="C27" s="43" t="str">
        <f>'Program Descriptions'!C24</f>
        <v>Empty</v>
      </c>
      <c r="D27" s="806"/>
      <c r="E27" s="806"/>
      <c r="F27" s="807"/>
      <c r="G27" s="33"/>
      <c r="H27" s="811"/>
      <c r="I27" s="33"/>
      <c r="J27" s="806"/>
      <c r="K27" s="814"/>
      <c r="L27" s="815"/>
      <c r="M27" s="35"/>
    </row>
    <row r="28" spans="2:13" ht="15" customHeight="1">
      <c r="B28" s="36">
        <v>21</v>
      </c>
      <c r="C28" s="43" t="str">
        <f>'Program Descriptions'!C25</f>
        <v>Empty</v>
      </c>
      <c r="D28" s="806"/>
      <c r="E28" s="806"/>
      <c r="F28" s="807"/>
      <c r="G28" s="33"/>
      <c r="H28" s="811"/>
      <c r="I28" s="33"/>
      <c r="J28" s="806"/>
      <c r="K28" s="814"/>
      <c r="L28" s="815"/>
      <c r="M28" s="35"/>
    </row>
    <row r="29" spans="2:13" ht="15" customHeight="1">
      <c r="B29" s="36">
        <v>22</v>
      </c>
      <c r="C29" s="43" t="str">
        <f>'Program Descriptions'!C26</f>
        <v>Empty</v>
      </c>
      <c r="D29" s="806"/>
      <c r="E29" s="806"/>
      <c r="F29" s="807"/>
      <c r="G29" s="33"/>
      <c r="H29" s="811"/>
      <c r="I29" s="33"/>
      <c r="J29" s="806"/>
      <c r="K29" s="814"/>
      <c r="L29" s="815"/>
      <c r="M29" s="35"/>
    </row>
    <row r="30" spans="2:13" ht="15" customHeight="1">
      <c r="B30" s="36">
        <v>23</v>
      </c>
      <c r="C30" s="43" t="str">
        <f>'Program Descriptions'!C27</f>
        <v>Empty</v>
      </c>
      <c r="D30" s="806"/>
      <c r="E30" s="806"/>
      <c r="F30" s="807"/>
      <c r="G30" s="33"/>
      <c r="H30" s="811"/>
      <c r="I30" s="33"/>
      <c r="J30" s="806"/>
      <c r="K30" s="814"/>
      <c r="L30" s="815"/>
      <c r="M30" s="35"/>
    </row>
    <row r="31" spans="2:13" ht="15" customHeight="1">
      <c r="B31" s="36">
        <v>24</v>
      </c>
      <c r="C31" s="43" t="str">
        <f>'Program Descriptions'!C28</f>
        <v>Empty</v>
      </c>
      <c r="D31" s="806"/>
      <c r="E31" s="806"/>
      <c r="F31" s="807"/>
      <c r="G31" s="33"/>
      <c r="H31" s="811"/>
      <c r="I31" s="33"/>
      <c r="J31" s="806"/>
      <c r="K31" s="814"/>
      <c r="L31" s="815"/>
      <c r="M31" s="35"/>
    </row>
    <row r="32" spans="2:13" ht="15" customHeight="1">
      <c r="B32" s="36">
        <v>25</v>
      </c>
      <c r="C32" s="43" t="str">
        <f>'Program Descriptions'!C29</f>
        <v>Empty</v>
      </c>
      <c r="D32" s="806"/>
      <c r="E32" s="806"/>
      <c r="F32" s="807"/>
      <c r="G32" s="33"/>
      <c r="H32" s="811"/>
      <c r="I32" s="33"/>
      <c r="J32" s="806"/>
      <c r="K32" s="814"/>
      <c r="L32" s="815"/>
      <c r="M32" s="35"/>
    </row>
    <row r="33" spans="2:13" ht="15" customHeight="1">
      <c r="B33" s="36">
        <v>26</v>
      </c>
      <c r="C33" s="43" t="str">
        <f>'Program Descriptions'!C30</f>
        <v>Empty</v>
      </c>
      <c r="D33" s="806"/>
      <c r="E33" s="806"/>
      <c r="F33" s="807"/>
      <c r="G33" s="33"/>
      <c r="H33" s="811"/>
      <c r="I33" s="33"/>
      <c r="J33" s="806"/>
      <c r="K33" s="814"/>
      <c r="L33" s="815"/>
      <c r="M33" s="35"/>
    </row>
    <row r="34" spans="2:13" ht="15" customHeight="1">
      <c r="B34" s="36">
        <v>27</v>
      </c>
      <c r="C34" s="43" t="str">
        <f>'Program Descriptions'!C31</f>
        <v>Empty</v>
      </c>
      <c r="D34" s="806"/>
      <c r="E34" s="806"/>
      <c r="F34" s="807"/>
      <c r="G34" s="33"/>
      <c r="H34" s="811"/>
      <c r="I34" s="33"/>
      <c r="J34" s="806"/>
      <c r="K34" s="814"/>
      <c r="L34" s="815"/>
      <c r="M34" s="35"/>
    </row>
    <row r="35" spans="2:13" ht="15" customHeight="1">
      <c r="B35" s="36">
        <v>28</v>
      </c>
      <c r="C35" s="43" t="str">
        <f>'Program Descriptions'!C32</f>
        <v>Empty</v>
      </c>
      <c r="D35" s="806"/>
      <c r="E35" s="806"/>
      <c r="F35" s="807"/>
      <c r="G35" s="33"/>
      <c r="H35" s="811"/>
      <c r="I35" s="33"/>
      <c r="J35" s="806"/>
      <c r="K35" s="814"/>
      <c r="L35" s="815"/>
      <c r="M35" s="35"/>
    </row>
    <row r="36" spans="2:13" ht="15" customHeight="1">
      <c r="B36" s="36">
        <v>29</v>
      </c>
      <c r="C36" s="43" t="str">
        <f>'Program Descriptions'!C33</f>
        <v>Empty</v>
      </c>
      <c r="D36" s="806"/>
      <c r="E36" s="806"/>
      <c r="F36" s="807"/>
      <c r="G36" s="33"/>
      <c r="H36" s="811"/>
      <c r="I36" s="33"/>
      <c r="J36" s="806"/>
      <c r="K36" s="814"/>
      <c r="L36" s="815"/>
      <c r="M36" s="35"/>
    </row>
    <row r="37" spans="2:13" ht="15" customHeight="1" thickBot="1">
      <c r="B37" s="36">
        <v>30</v>
      </c>
      <c r="C37" s="43" t="str">
        <f>'Program Descriptions'!C34</f>
        <v>Empty</v>
      </c>
      <c r="D37" s="808"/>
      <c r="E37" s="808"/>
      <c r="F37" s="809"/>
      <c r="G37" s="33"/>
      <c r="H37" s="812"/>
      <c r="I37" s="33"/>
      <c r="J37" s="808"/>
      <c r="K37" s="816"/>
      <c r="L37" s="817"/>
      <c r="M37" s="35"/>
    </row>
    <row r="38" spans="2:13" ht="15" customHeight="1">
      <c r="B38" s="31"/>
      <c r="C38" s="203" t="s">
        <v>28</v>
      </c>
      <c r="D38" s="65">
        <f>SUM(D8:D37)</f>
        <v>82.4</v>
      </c>
      <c r="E38" s="65">
        <f>SUM(E8:E37)</f>
        <v>340</v>
      </c>
      <c r="F38" s="65">
        <f>SUM(F8:F37)</f>
        <v>3400</v>
      </c>
      <c r="G38" s="33"/>
      <c r="H38" s="33"/>
      <c r="I38" s="33"/>
      <c r="J38" s="65"/>
      <c r="K38" s="65"/>
      <c r="L38" s="65"/>
      <c r="M38" s="35"/>
    </row>
    <row r="39" spans="2:13" ht="15" customHeight="1" thickBot="1">
      <c r="B39" s="31"/>
      <c r="C39" s="203"/>
      <c r="D39" s="210"/>
      <c r="E39" s="210"/>
      <c r="F39" s="210"/>
      <c r="G39" s="33"/>
      <c r="H39" s="33"/>
      <c r="I39" s="33"/>
      <c r="J39" s="210"/>
      <c r="L39" s="210"/>
      <c r="M39" s="35"/>
    </row>
    <row r="40" spans="2:13" ht="15" customHeight="1" thickBot="1">
      <c r="B40" s="31"/>
      <c r="C40" s="203" t="s">
        <v>250</v>
      </c>
      <c r="D40" s="1223"/>
      <c r="E40" s="1224"/>
      <c r="F40" s="1224"/>
      <c r="G40" s="1224"/>
      <c r="H40" s="1224"/>
      <c r="I40" s="1224"/>
      <c r="J40" s="1224"/>
      <c r="K40" s="1224"/>
      <c r="L40" s="1225"/>
      <c r="M40" s="35"/>
    </row>
    <row r="41" spans="2:13" ht="15" customHeight="1">
      <c r="B41" s="39"/>
      <c r="C41" s="40"/>
      <c r="D41" s="40"/>
      <c r="E41" s="40"/>
      <c r="F41" s="40"/>
      <c r="G41" s="40"/>
      <c r="H41" s="40"/>
      <c r="I41" s="40"/>
      <c r="J41" s="40"/>
      <c r="K41" s="40"/>
      <c r="L41" s="40"/>
      <c r="M41" s="41"/>
    </row>
    <row r="42" spans="2:13" s="33" customFormat="1" ht="15" customHeight="1">
      <c r="B42" s="1209" t="s">
        <v>673</v>
      </c>
      <c r="C42" s="1209"/>
      <c r="D42" s="1209"/>
      <c r="E42" s="1209"/>
      <c r="F42" s="666" t="str">
        <f>IF(Site_or_SitePlusLosses=1,"site",IF(Site_or_SitePlusLosses=2,"site plus T&amp;D losses between the site and power plant","Did not answer the question"))</f>
        <v>site</v>
      </c>
      <c r="K42" s="3"/>
    </row>
    <row r="43" spans="2:13" ht="15" customHeight="1">
      <c r="B43" s="33"/>
      <c r="C43" s="666" t="str">
        <f>IF(Naturally_Occurring=1,"The reported gross savings values account for naturally occuring energy savings",IF(Naturally_Occurring=0,"The reported gross savings values do not account for naturally occuring energy savings",""))</f>
        <v/>
      </c>
      <c r="D43" s="33"/>
      <c r="E43" s="33"/>
      <c r="F43" s="33"/>
      <c r="G43" s="33"/>
      <c r="K43" s="33"/>
    </row>
    <row r="44" spans="2:13" ht="15" customHeight="1">
      <c r="B44" s="33"/>
      <c r="C44" s="33"/>
      <c r="D44" s="33"/>
      <c r="E44" s="33"/>
      <c r="F44" s="33"/>
      <c r="G44" s="33"/>
      <c r="K44" s="204"/>
    </row>
    <row r="45" spans="2:13" ht="15" customHeight="1">
      <c r="B45" s="33"/>
      <c r="C45" s="33"/>
      <c r="D45" s="33"/>
      <c r="E45" s="33"/>
      <c r="F45" s="33"/>
      <c r="G45" s="33"/>
      <c r="K45" s="204"/>
    </row>
    <row r="46" spans="2:13" ht="15" customHeight="1">
      <c r="K46" s="205"/>
    </row>
    <row r="47" spans="2:13" ht="15" customHeight="1"/>
    <row r="48" spans="2:1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sheetData>
  <sheetProtection password="C96F" sheet="1" objects="1" scenarios="1" formatColumns="0"/>
  <mergeCells count="2">
    <mergeCell ref="B42:E42"/>
    <mergeCell ref="D40:L40"/>
  </mergeCells>
  <pageMargins left="0.25" right="0.25" top="0.25" bottom="0.25" header="0.3" footer="0.3"/>
  <pageSetup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errorTitle="Add or edit in List tab" error="Please enter a new item in the List tab">
          <x14:formula1>
            <xm:f>List!$C$4:$C$14</xm:f>
          </x14:formula1>
          <xm:sqref>L8:L37</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M49"/>
  <sheetViews>
    <sheetView showGridLines="0" showRowColHeaders="0" workbookViewId="0">
      <selection activeCell="C4" sqref="C4"/>
    </sheetView>
  </sheetViews>
  <sheetFormatPr defaultColWidth="9.33203125" defaultRowHeight="13.8"/>
  <cols>
    <col min="1" max="1" width="1" style="3" customWidth="1"/>
    <col min="2" max="2" width="18.88671875" style="3" bestFit="1" customWidth="1"/>
    <col min="3" max="3" width="34.88671875" style="3" bestFit="1" customWidth="1"/>
    <col min="4" max="4" width="11.109375" style="3" bestFit="1" customWidth="1"/>
    <col min="5" max="5" width="10.44140625" style="3" customWidth="1"/>
    <col min="6" max="6" width="1.5546875" style="3" customWidth="1"/>
    <col min="7" max="7" width="9.33203125" style="3"/>
    <col min="8" max="8" width="1.88671875" style="3" customWidth="1"/>
    <col min="9" max="9" width="11" style="3" customWidth="1"/>
    <col min="10" max="10" width="1.5546875" style="3" customWidth="1"/>
    <col min="11" max="16384" width="9.33203125" style="3"/>
  </cols>
  <sheetData>
    <row r="1" spans="2:13" ht="38.25" customHeight="1"/>
    <row r="2" spans="2:13" s="424" customFormat="1" ht="11.25" customHeight="1" thickBot="1">
      <c r="C2" s="33"/>
      <c r="D2" s="33"/>
    </row>
    <row r="3" spans="2:13" ht="16.2" thickBot="1">
      <c r="B3" s="943" t="str">
        <f>IF(OR(Evaluated=0,Evaluated=2),HYPERLINK("#"&amp;"'Main Menu'"&amp;"!N9",""),IF(AND(NTG=1,Interactive_Effects=1),HYPERLINK("#"&amp;"'Evaluated Savings'"&amp;"!A1","Evaluated Savings"),IF(AND(NTG=1,Interactive_Effects=2),HYPERLINK("#"&amp;"'Evaluated Savings - No IE'"&amp;"!A1","Evaluated Savings"),IF(AND(NTG=2,Interactive_Effects=1),HYPERLINK("#"&amp;"'Evaluated Savings - No NTG'"&amp;"!A1","Evaluated Savings"),IF(AND(NTG=2,Interactive_Effects=2),HYPERLINK("#"&amp;"'Evaluated Savings No IE No NTG'"&amp;"!A1","Evaluated Savings"))))))</f>
        <v>Evaluated Savings</v>
      </c>
      <c r="C3" s="33"/>
      <c r="D3" s="33"/>
      <c r="E3" s="831" t="s">
        <v>901</v>
      </c>
      <c r="F3" s="831"/>
      <c r="G3" s="748" t="s">
        <v>285</v>
      </c>
      <c r="H3" s="33"/>
      <c r="I3" s="33"/>
      <c r="J3" s="33"/>
      <c r="K3" s="33"/>
      <c r="L3" s="33"/>
      <c r="M3" s="33"/>
    </row>
    <row r="4" spans="2:13" ht="41.4">
      <c r="B4" s="33"/>
      <c r="C4" s="33"/>
      <c r="D4" s="424"/>
      <c r="E4" s="201" t="s">
        <v>479</v>
      </c>
      <c r="F4" s="201"/>
      <c r="G4" s="201" t="s">
        <v>258</v>
      </c>
      <c r="H4" s="33"/>
      <c r="I4" s="201" t="s">
        <v>258</v>
      </c>
      <c r="J4" s="201"/>
      <c r="K4" s="201" t="s">
        <v>264</v>
      </c>
      <c r="L4" s="201" t="s">
        <v>265</v>
      </c>
      <c r="M4" s="201" t="s">
        <v>266</v>
      </c>
    </row>
    <row r="5" spans="2:13" ht="15.6">
      <c r="B5" s="33"/>
      <c r="C5" s="86" t="s">
        <v>6</v>
      </c>
      <c r="D5" s="424"/>
      <c r="E5" s="201"/>
      <c r="F5" s="201"/>
      <c r="G5" s="201" t="s">
        <v>56</v>
      </c>
      <c r="H5" s="33"/>
      <c r="I5" s="201" t="s">
        <v>56</v>
      </c>
      <c r="J5" s="276"/>
      <c r="K5" s="201"/>
      <c r="L5" s="201"/>
      <c r="M5" s="201"/>
    </row>
    <row r="6" spans="2:13">
      <c r="B6" s="885">
        <v>1</v>
      </c>
      <c r="C6" s="43" t="str">
        <f>'Program Descriptions'!C5</f>
        <v>Residential New Construction (example)</v>
      </c>
      <c r="D6" s="424"/>
      <c r="E6" s="851"/>
      <c r="F6" s="201"/>
      <c r="G6" s="852">
        <v>0.9</v>
      </c>
      <c r="H6" s="33"/>
      <c r="I6" s="930">
        <f>IF(SUM(K6:M6)=0,"",(1-K6)+SUM(L6:M6))</f>
        <v>0.9</v>
      </c>
      <c r="J6" s="318"/>
      <c r="K6" s="748">
        <v>0.15</v>
      </c>
      <c r="L6" s="748">
        <v>0.05</v>
      </c>
      <c r="M6" s="748"/>
    </row>
    <row r="7" spans="2:13">
      <c r="B7" s="885">
        <v>2</v>
      </c>
      <c r="C7" s="43" t="str">
        <f>'Program Descriptions'!C6</f>
        <v>Residential Whole Home Retrofit</v>
      </c>
      <c r="D7" s="424"/>
      <c r="E7" s="851"/>
      <c r="F7" s="201"/>
      <c r="G7" s="852"/>
      <c r="H7" s="33"/>
      <c r="I7" s="930" t="str">
        <f t="shared" ref="I7:I35" si="0">IF(SUM(K7:M7)=0,"",(1-K7)+SUM(L7:M7))</f>
        <v/>
      </c>
      <c r="J7" s="318"/>
      <c r="K7" s="748"/>
      <c r="L7" s="748"/>
      <c r="M7" s="748"/>
    </row>
    <row r="8" spans="2:13">
      <c r="B8" s="885">
        <v>3</v>
      </c>
      <c r="C8" s="43" t="str">
        <f>'Program Descriptions'!C7</f>
        <v>C&amp;I Prescriptive</v>
      </c>
      <c r="D8" s="424"/>
      <c r="E8" s="851"/>
      <c r="F8" s="201"/>
      <c r="G8" s="852"/>
      <c r="H8" s="33"/>
      <c r="I8" s="930" t="str">
        <f t="shared" si="0"/>
        <v/>
      </c>
      <c r="J8" s="318"/>
      <c r="K8" s="748"/>
      <c r="L8" s="748"/>
      <c r="M8" s="748"/>
    </row>
    <row r="9" spans="2:13">
      <c r="B9" s="885">
        <v>4</v>
      </c>
      <c r="C9" s="43" t="str">
        <f>'Program Descriptions'!C8</f>
        <v>Empty</v>
      </c>
      <c r="D9" s="424"/>
      <c r="E9" s="851"/>
      <c r="F9" s="201"/>
      <c r="G9" s="852"/>
      <c r="H9" s="33"/>
      <c r="I9" s="930" t="str">
        <f t="shared" si="0"/>
        <v/>
      </c>
      <c r="J9" s="318"/>
      <c r="K9" s="748"/>
      <c r="L9" s="748"/>
      <c r="M9" s="748"/>
    </row>
    <row r="10" spans="2:13">
      <c r="B10" s="885">
        <v>5</v>
      </c>
      <c r="C10" s="43" t="str">
        <f>'Program Descriptions'!C9</f>
        <v>Empty</v>
      </c>
      <c r="D10" s="424"/>
      <c r="E10" s="851"/>
      <c r="F10" s="201"/>
      <c r="G10" s="852"/>
      <c r="H10" s="33"/>
      <c r="I10" s="930" t="str">
        <f t="shared" si="0"/>
        <v/>
      </c>
      <c r="J10" s="318"/>
      <c r="K10" s="748"/>
      <c r="L10" s="748"/>
      <c r="M10" s="748"/>
    </row>
    <row r="11" spans="2:13">
      <c r="B11" s="885">
        <v>6</v>
      </c>
      <c r="C11" s="43" t="str">
        <f>'Program Descriptions'!C10</f>
        <v>Empty</v>
      </c>
      <c r="D11" s="424"/>
      <c r="E11" s="851"/>
      <c r="F11" s="201"/>
      <c r="G11" s="852"/>
      <c r="H11" s="33"/>
      <c r="I11" s="930" t="str">
        <f t="shared" si="0"/>
        <v/>
      </c>
      <c r="J11" s="318"/>
      <c r="K11" s="748"/>
      <c r="L11" s="748"/>
      <c r="M11" s="748"/>
    </row>
    <row r="12" spans="2:13">
      <c r="B12" s="885">
        <v>7</v>
      </c>
      <c r="C12" s="43" t="str">
        <f>'Program Descriptions'!C11</f>
        <v>Empty</v>
      </c>
      <c r="D12" s="424"/>
      <c r="E12" s="851"/>
      <c r="F12" s="201"/>
      <c r="G12" s="852"/>
      <c r="H12" s="33"/>
      <c r="I12" s="930" t="str">
        <f t="shared" si="0"/>
        <v/>
      </c>
      <c r="J12" s="318"/>
      <c r="K12" s="748"/>
      <c r="L12" s="748"/>
      <c r="M12" s="748"/>
    </row>
    <row r="13" spans="2:13">
      <c r="B13" s="885">
        <v>8</v>
      </c>
      <c r="C13" s="43" t="str">
        <f>'Program Descriptions'!C12</f>
        <v>Empty</v>
      </c>
      <c r="D13" s="424"/>
      <c r="E13" s="851"/>
      <c r="F13" s="201"/>
      <c r="G13" s="852"/>
      <c r="H13" s="33"/>
      <c r="I13" s="930" t="str">
        <f t="shared" si="0"/>
        <v/>
      </c>
      <c r="J13" s="318"/>
      <c r="K13" s="748"/>
      <c r="L13" s="748"/>
      <c r="M13" s="748"/>
    </row>
    <row r="14" spans="2:13">
      <c r="B14" s="885">
        <v>9</v>
      </c>
      <c r="C14" s="43" t="str">
        <f>'Program Descriptions'!C13</f>
        <v>Empty</v>
      </c>
      <c r="D14" s="424"/>
      <c r="E14" s="851"/>
      <c r="F14" s="201"/>
      <c r="G14" s="852"/>
      <c r="H14" s="33"/>
      <c r="I14" s="930" t="str">
        <f t="shared" si="0"/>
        <v/>
      </c>
      <c r="J14" s="318"/>
      <c r="K14" s="748"/>
      <c r="L14" s="748"/>
      <c r="M14" s="748"/>
    </row>
    <row r="15" spans="2:13">
      <c r="B15" s="885">
        <v>10</v>
      </c>
      <c r="C15" s="43" t="str">
        <f>'Program Descriptions'!C14</f>
        <v>Empty</v>
      </c>
      <c r="D15" s="424"/>
      <c r="E15" s="851"/>
      <c r="F15" s="201"/>
      <c r="G15" s="852"/>
      <c r="H15" s="33"/>
      <c r="I15" s="930" t="str">
        <f t="shared" si="0"/>
        <v/>
      </c>
      <c r="J15" s="318"/>
      <c r="K15" s="748"/>
      <c r="L15" s="748"/>
      <c r="M15" s="748"/>
    </row>
    <row r="16" spans="2:13">
      <c r="B16" s="885">
        <v>11</v>
      </c>
      <c r="C16" s="43" t="str">
        <f>'Program Descriptions'!C15</f>
        <v>Empty</v>
      </c>
      <c r="D16" s="424"/>
      <c r="E16" s="851"/>
      <c r="F16" s="201"/>
      <c r="G16" s="852"/>
      <c r="H16" s="33"/>
      <c r="I16" s="930" t="str">
        <f t="shared" si="0"/>
        <v/>
      </c>
      <c r="J16" s="318"/>
      <c r="K16" s="748"/>
      <c r="L16" s="748"/>
      <c r="M16" s="748"/>
    </row>
    <row r="17" spans="2:13">
      <c r="B17" s="885">
        <v>12</v>
      </c>
      <c r="C17" s="43" t="str">
        <f>'Program Descriptions'!C16</f>
        <v>Empty</v>
      </c>
      <c r="D17" s="424"/>
      <c r="E17" s="851"/>
      <c r="F17" s="201"/>
      <c r="G17" s="852"/>
      <c r="H17" s="33"/>
      <c r="I17" s="930" t="str">
        <f t="shared" si="0"/>
        <v/>
      </c>
      <c r="J17" s="318"/>
      <c r="K17" s="748"/>
      <c r="L17" s="748"/>
      <c r="M17" s="748"/>
    </row>
    <row r="18" spans="2:13">
      <c r="B18" s="885">
        <v>13</v>
      </c>
      <c r="C18" s="43" t="str">
        <f>'Program Descriptions'!C17</f>
        <v>Empty</v>
      </c>
      <c r="D18" s="424"/>
      <c r="E18" s="851"/>
      <c r="F18" s="201"/>
      <c r="G18" s="852"/>
      <c r="H18" s="33"/>
      <c r="I18" s="930" t="str">
        <f t="shared" si="0"/>
        <v/>
      </c>
      <c r="J18" s="318"/>
      <c r="K18" s="748"/>
      <c r="L18" s="748"/>
      <c r="M18" s="748"/>
    </row>
    <row r="19" spans="2:13">
      <c r="B19" s="885">
        <v>14</v>
      </c>
      <c r="C19" s="43" t="str">
        <f>'Program Descriptions'!C18</f>
        <v>Empty</v>
      </c>
      <c r="D19" s="424"/>
      <c r="E19" s="851"/>
      <c r="F19" s="201"/>
      <c r="G19" s="852"/>
      <c r="H19" s="33"/>
      <c r="I19" s="930" t="str">
        <f t="shared" si="0"/>
        <v/>
      </c>
      <c r="J19" s="318"/>
      <c r="K19" s="748"/>
      <c r="L19" s="748"/>
      <c r="M19" s="748"/>
    </row>
    <row r="20" spans="2:13">
      <c r="B20" s="885">
        <v>15</v>
      </c>
      <c r="C20" s="43" t="str">
        <f>'Program Descriptions'!C19</f>
        <v>Empty</v>
      </c>
      <c r="D20" s="424"/>
      <c r="E20" s="851"/>
      <c r="F20" s="201"/>
      <c r="G20" s="852"/>
      <c r="H20" s="33"/>
      <c r="I20" s="930" t="str">
        <f t="shared" si="0"/>
        <v/>
      </c>
      <c r="J20" s="318"/>
      <c r="K20" s="748"/>
      <c r="L20" s="748"/>
      <c r="M20" s="748"/>
    </row>
    <row r="21" spans="2:13">
      <c r="B21" s="885">
        <v>16</v>
      </c>
      <c r="C21" s="43" t="str">
        <f>'Program Descriptions'!C20</f>
        <v>Empty</v>
      </c>
      <c r="D21" s="424"/>
      <c r="E21" s="851"/>
      <c r="F21" s="201"/>
      <c r="G21" s="852"/>
      <c r="H21" s="33"/>
      <c r="I21" s="930" t="str">
        <f t="shared" si="0"/>
        <v/>
      </c>
      <c r="J21" s="318"/>
      <c r="K21" s="748"/>
      <c r="L21" s="748"/>
      <c r="M21" s="748"/>
    </row>
    <row r="22" spans="2:13">
      <c r="B22" s="885">
        <v>17</v>
      </c>
      <c r="C22" s="43" t="str">
        <f>'Program Descriptions'!C21</f>
        <v>Empty</v>
      </c>
      <c r="D22" s="424"/>
      <c r="E22" s="851"/>
      <c r="F22" s="201"/>
      <c r="G22" s="852"/>
      <c r="H22" s="33"/>
      <c r="I22" s="930" t="str">
        <f t="shared" si="0"/>
        <v/>
      </c>
      <c r="J22" s="318"/>
      <c r="K22" s="748"/>
      <c r="L22" s="748"/>
      <c r="M22" s="748"/>
    </row>
    <row r="23" spans="2:13">
      <c r="B23" s="885">
        <v>18</v>
      </c>
      <c r="C23" s="43" t="str">
        <f>'Program Descriptions'!C22</f>
        <v>Empty</v>
      </c>
      <c r="D23" s="424"/>
      <c r="E23" s="851"/>
      <c r="F23" s="201"/>
      <c r="G23" s="852"/>
      <c r="H23" s="33"/>
      <c r="I23" s="930" t="str">
        <f t="shared" si="0"/>
        <v/>
      </c>
      <c r="J23" s="318"/>
      <c r="K23" s="748"/>
      <c r="L23" s="748"/>
      <c r="M23" s="748"/>
    </row>
    <row r="24" spans="2:13">
      <c r="B24" s="885">
        <v>19</v>
      </c>
      <c r="C24" s="43" t="str">
        <f>'Program Descriptions'!C23</f>
        <v>Empty</v>
      </c>
      <c r="D24" s="424"/>
      <c r="E24" s="851"/>
      <c r="F24" s="201"/>
      <c r="G24" s="852"/>
      <c r="H24" s="33"/>
      <c r="I24" s="930" t="str">
        <f t="shared" si="0"/>
        <v/>
      </c>
      <c r="J24" s="318"/>
      <c r="K24" s="748"/>
      <c r="L24" s="748"/>
      <c r="M24" s="748"/>
    </row>
    <row r="25" spans="2:13">
      <c r="B25" s="885">
        <v>20</v>
      </c>
      <c r="C25" s="43" t="str">
        <f>'Program Descriptions'!C24</f>
        <v>Empty</v>
      </c>
      <c r="D25" s="424"/>
      <c r="E25" s="851"/>
      <c r="F25" s="201"/>
      <c r="G25" s="852"/>
      <c r="H25" s="33"/>
      <c r="I25" s="930" t="str">
        <f t="shared" si="0"/>
        <v/>
      </c>
      <c r="J25" s="318"/>
      <c r="K25" s="748"/>
      <c r="L25" s="748"/>
      <c r="M25" s="748"/>
    </row>
    <row r="26" spans="2:13">
      <c r="B26" s="885">
        <v>21</v>
      </c>
      <c r="C26" s="43" t="str">
        <f>'Program Descriptions'!C25</f>
        <v>Empty</v>
      </c>
      <c r="D26" s="424"/>
      <c r="E26" s="851"/>
      <c r="F26" s="201"/>
      <c r="G26" s="852"/>
      <c r="H26" s="33"/>
      <c r="I26" s="930" t="str">
        <f t="shared" si="0"/>
        <v/>
      </c>
      <c r="J26" s="318"/>
      <c r="K26" s="748"/>
      <c r="L26" s="748"/>
      <c r="M26" s="748"/>
    </row>
    <row r="27" spans="2:13">
      <c r="B27" s="885">
        <v>22</v>
      </c>
      <c r="C27" s="43" t="str">
        <f>'Program Descriptions'!C26</f>
        <v>Empty</v>
      </c>
      <c r="D27" s="424"/>
      <c r="E27" s="851"/>
      <c r="F27" s="201"/>
      <c r="G27" s="852"/>
      <c r="H27" s="33"/>
      <c r="I27" s="930" t="str">
        <f t="shared" si="0"/>
        <v/>
      </c>
      <c r="J27" s="318"/>
      <c r="K27" s="748"/>
      <c r="L27" s="748"/>
      <c r="M27" s="748"/>
    </row>
    <row r="28" spans="2:13">
      <c r="B28" s="885">
        <v>23</v>
      </c>
      <c r="C28" s="43" t="str">
        <f>'Program Descriptions'!C27</f>
        <v>Empty</v>
      </c>
      <c r="D28" s="424"/>
      <c r="E28" s="851"/>
      <c r="F28" s="201"/>
      <c r="G28" s="852"/>
      <c r="H28" s="33"/>
      <c r="I28" s="930" t="str">
        <f t="shared" si="0"/>
        <v/>
      </c>
      <c r="J28" s="318"/>
      <c r="K28" s="748"/>
      <c r="L28" s="748"/>
      <c r="M28" s="748"/>
    </row>
    <row r="29" spans="2:13">
      <c r="B29" s="885">
        <v>24</v>
      </c>
      <c r="C29" s="43" t="str">
        <f>'Program Descriptions'!C28</f>
        <v>Empty</v>
      </c>
      <c r="D29" s="424"/>
      <c r="E29" s="851"/>
      <c r="F29" s="201"/>
      <c r="G29" s="852"/>
      <c r="H29" s="33"/>
      <c r="I29" s="930" t="str">
        <f t="shared" si="0"/>
        <v/>
      </c>
      <c r="J29" s="318"/>
      <c r="K29" s="748"/>
      <c r="L29" s="748"/>
      <c r="M29" s="748"/>
    </row>
    <row r="30" spans="2:13">
      <c r="B30" s="885">
        <v>25</v>
      </c>
      <c r="C30" s="43" t="str">
        <f>'Program Descriptions'!C29</f>
        <v>Empty</v>
      </c>
      <c r="D30" s="424"/>
      <c r="E30" s="851"/>
      <c r="F30" s="201"/>
      <c r="G30" s="852"/>
      <c r="H30" s="33"/>
      <c r="I30" s="930" t="str">
        <f t="shared" si="0"/>
        <v/>
      </c>
      <c r="J30" s="318"/>
      <c r="K30" s="748"/>
      <c r="L30" s="748"/>
      <c r="M30" s="748"/>
    </row>
    <row r="31" spans="2:13">
      <c r="B31" s="885">
        <v>26</v>
      </c>
      <c r="C31" s="43" t="str">
        <f>'Program Descriptions'!C30</f>
        <v>Empty</v>
      </c>
      <c r="D31" s="424"/>
      <c r="E31" s="851"/>
      <c r="F31" s="201"/>
      <c r="G31" s="852"/>
      <c r="H31" s="33"/>
      <c r="I31" s="930" t="str">
        <f t="shared" si="0"/>
        <v/>
      </c>
      <c r="J31" s="318"/>
      <c r="K31" s="748"/>
      <c r="L31" s="748"/>
      <c r="M31" s="748"/>
    </row>
    <row r="32" spans="2:13">
      <c r="B32" s="885">
        <v>27</v>
      </c>
      <c r="C32" s="43" t="str">
        <f>'Program Descriptions'!C31</f>
        <v>Empty</v>
      </c>
      <c r="D32" s="424"/>
      <c r="E32" s="851"/>
      <c r="F32" s="201"/>
      <c r="G32" s="852"/>
      <c r="H32" s="33"/>
      <c r="I32" s="930" t="str">
        <f t="shared" si="0"/>
        <v/>
      </c>
      <c r="J32" s="318"/>
      <c r="K32" s="748"/>
      <c r="L32" s="748"/>
      <c r="M32" s="748"/>
    </row>
    <row r="33" spans="1:13">
      <c r="B33" s="885">
        <v>28</v>
      </c>
      <c r="C33" s="43" t="str">
        <f>'Program Descriptions'!C32</f>
        <v>Empty</v>
      </c>
      <c r="D33" s="424"/>
      <c r="E33" s="851"/>
      <c r="F33" s="201"/>
      <c r="G33" s="852"/>
      <c r="H33" s="33"/>
      <c r="I33" s="930" t="str">
        <f t="shared" si="0"/>
        <v/>
      </c>
      <c r="J33" s="318"/>
      <c r="K33" s="748"/>
      <c r="L33" s="748"/>
      <c r="M33" s="748"/>
    </row>
    <row r="34" spans="1:13">
      <c r="B34" s="885">
        <v>29</v>
      </c>
      <c r="C34" s="43" t="str">
        <f>'Program Descriptions'!C33</f>
        <v>Empty</v>
      </c>
      <c r="D34" s="424"/>
      <c r="E34" s="851"/>
      <c r="F34" s="201"/>
      <c r="G34" s="852"/>
      <c r="H34" s="33"/>
      <c r="I34" s="930" t="str">
        <f t="shared" si="0"/>
        <v/>
      </c>
      <c r="J34" s="318"/>
      <c r="K34" s="748"/>
      <c r="L34" s="748"/>
      <c r="M34" s="748"/>
    </row>
    <row r="35" spans="1:13">
      <c r="B35" s="885">
        <v>30</v>
      </c>
      <c r="C35" s="43" t="str">
        <f>'Program Descriptions'!C34</f>
        <v>Empty</v>
      </c>
      <c r="D35" s="424"/>
      <c r="E35" s="851"/>
      <c r="F35" s="201"/>
      <c r="G35" s="852"/>
      <c r="H35" s="33"/>
      <c r="I35" s="930" t="str">
        <f t="shared" si="0"/>
        <v/>
      </c>
      <c r="J35" s="318"/>
      <c r="K35" s="748"/>
      <c r="L35" s="748"/>
      <c r="M35" s="748"/>
    </row>
    <row r="36" spans="1:13">
      <c r="A36" s="424"/>
      <c r="B36" s="424"/>
      <c r="C36" s="424"/>
      <c r="D36" s="424"/>
      <c r="E36" s="424"/>
      <c r="F36" s="424"/>
      <c r="G36" s="424"/>
      <c r="H36" s="424"/>
      <c r="I36" s="424"/>
      <c r="J36" s="424"/>
    </row>
    <row r="37" spans="1:13">
      <c r="D37" s="424"/>
    </row>
    <row r="40" spans="1:13">
      <c r="D40" s="449" t="s">
        <v>478</v>
      </c>
      <c r="E40" s="449">
        <v>1</v>
      </c>
      <c r="F40" s="1222"/>
      <c r="G40" s="1222"/>
      <c r="H40" s="1222"/>
      <c r="I40" s="1222"/>
    </row>
    <row r="41" spans="1:13">
      <c r="D41" s="424"/>
      <c r="E41" s="449">
        <v>2</v>
      </c>
      <c r="F41" s="1222"/>
      <c r="G41" s="1222"/>
      <c r="H41" s="1222"/>
      <c r="I41" s="1222"/>
    </row>
    <row r="42" spans="1:13">
      <c r="D42" s="424"/>
      <c r="E42" s="433">
        <v>3</v>
      </c>
      <c r="F42" s="1222"/>
      <c r="G42" s="1222"/>
      <c r="H42" s="1222"/>
      <c r="I42" s="1222"/>
    </row>
    <row r="43" spans="1:13">
      <c r="D43" s="424"/>
      <c r="E43" s="449">
        <v>4</v>
      </c>
      <c r="F43" s="1222"/>
      <c r="G43" s="1222"/>
      <c r="H43" s="1222"/>
      <c r="I43" s="1222"/>
    </row>
    <row r="44" spans="1:13">
      <c r="D44" s="424"/>
      <c r="E44" s="449">
        <v>5</v>
      </c>
      <c r="F44" s="1222"/>
      <c r="G44" s="1222"/>
      <c r="H44" s="1222"/>
      <c r="I44" s="1222"/>
    </row>
    <row r="45" spans="1:13">
      <c r="D45" s="424"/>
      <c r="E45" s="433">
        <v>6</v>
      </c>
      <c r="F45" s="1222"/>
      <c r="G45" s="1222"/>
      <c r="H45" s="1222"/>
      <c r="I45" s="1222"/>
    </row>
    <row r="46" spans="1:13">
      <c r="D46" s="424"/>
      <c r="E46" s="449">
        <v>7</v>
      </c>
      <c r="F46" s="1222"/>
      <c r="G46" s="1222"/>
      <c r="H46" s="1222"/>
      <c r="I46" s="1222"/>
    </row>
    <row r="47" spans="1:13">
      <c r="D47" s="424"/>
      <c r="E47" s="449">
        <v>8</v>
      </c>
      <c r="F47" s="1222"/>
      <c r="G47" s="1222"/>
      <c r="H47" s="1222"/>
      <c r="I47" s="1222"/>
    </row>
    <row r="48" spans="1:13">
      <c r="D48" s="424"/>
      <c r="E48" s="433">
        <v>9</v>
      </c>
      <c r="F48" s="1222"/>
      <c r="G48" s="1222"/>
      <c r="H48" s="1222"/>
      <c r="I48" s="1222"/>
    </row>
    <row r="49" spans="4:9">
      <c r="D49" s="424"/>
      <c r="E49" s="449">
        <v>10</v>
      </c>
      <c r="F49" s="1222"/>
      <c r="G49" s="1222"/>
      <c r="H49" s="1222"/>
      <c r="I49" s="1222"/>
    </row>
  </sheetData>
  <sheetProtection password="C96F" sheet="1" objects="1" scenarios="1"/>
  <mergeCells count="10">
    <mergeCell ref="F46:I46"/>
    <mergeCell ref="F47:I47"/>
    <mergeCell ref="F48:I48"/>
    <mergeCell ref="F49:I49"/>
    <mergeCell ref="F40:I40"/>
    <mergeCell ref="F41:I41"/>
    <mergeCell ref="F42:I42"/>
    <mergeCell ref="F43:I43"/>
    <mergeCell ref="F44:I44"/>
    <mergeCell ref="F45:I45"/>
  </mergeCells>
  <conditionalFormatting sqref="G4:G35">
    <cfRule type="expression" dxfId="19" priority="5">
      <formula>OR($G$3="Yes",$G$3="")</formula>
    </cfRule>
  </conditionalFormatting>
  <conditionalFormatting sqref="G6:G35">
    <cfRule type="expression" dxfId="18" priority="4">
      <formula>OR($G$3="Yes",$G$3="")</formula>
    </cfRule>
  </conditionalFormatting>
  <conditionalFormatting sqref="I4:M35">
    <cfRule type="expression" dxfId="17" priority="3">
      <formula>$G$3="No"</formula>
    </cfRule>
  </conditionalFormatting>
  <conditionalFormatting sqref="I6:I35">
    <cfRule type="expression" dxfId="16" priority="2">
      <formula>$G$3="No"</formula>
    </cfRule>
  </conditionalFormatting>
  <conditionalFormatting sqref="K6:M35">
    <cfRule type="expression" dxfId="15" priority="1">
      <formula>$G$3="No"</formula>
    </cfRule>
  </conditionalFormatting>
  <dataValidations count="1">
    <dataValidation type="list" allowBlank="1" showInputMessage="1" showErrorMessage="1" sqref="G3">
      <formula1>"Yes,No"</formula1>
    </dataValidation>
  </dataValidations>
  <pageMargins left="0.25" right="0.25" top="0.5" bottom="0.5" header="0.3" footer="0.3"/>
  <pageSetup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B1:X125"/>
  <sheetViews>
    <sheetView showGridLines="0" showRowColHeaders="0" topLeftCell="B1" zoomScaleNormal="100" workbookViewId="0">
      <pane ySplit="6" topLeftCell="A7" activePane="bottomLeft" state="frozen"/>
      <selection activeCell="J45" sqref="J45"/>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8" width="10.44140625" style="424" customWidth="1"/>
    <col min="9" max="9" width="13.33203125" style="424" customWidth="1"/>
    <col min="10" max="10" width="12.6640625" style="424" customWidth="1"/>
    <col min="11" max="11" width="10.6640625" style="424" customWidth="1"/>
    <col min="12" max="13" width="9.33203125" style="424"/>
    <col min="14" max="18" width="10.44140625" style="424" customWidth="1"/>
    <col min="19" max="20" width="9.33203125" style="424" customWidth="1"/>
    <col min="21" max="16384" width="9.33203125" style="424"/>
  </cols>
  <sheetData>
    <row r="1" spans="2:24" ht="28.5" customHeight="1"/>
    <row r="2" spans="2:24" s="27" customFormat="1" ht="64.5" customHeight="1">
      <c r="B2" s="783"/>
      <c r="C2" s="181"/>
      <c r="D2" s="181"/>
      <c r="E2" s="181"/>
      <c r="F2" s="181"/>
      <c r="G2" s="181"/>
      <c r="H2" s="181"/>
      <c r="I2" s="181"/>
      <c r="J2" s="181"/>
      <c r="K2" s="181"/>
      <c r="L2" s="181"/>
      <c r="M2" s="181"/>
      <c r="N2" s="181"/>
      <c r="O2" s="181"/>
      <c r="P2" s="181"/>
      <c r="Q2" s="181"/>
      <c r="R2" s="181"/>
      <c r="S2" s="181"/>
      <c r="T2" s="181"/>
      <c r="U2" s="181"/>
      <c r="V2" s="181"/>
      <c r="W2" s="181"/>
      <c r="X2" s="784"/>
    </row>
    <row r="3" spans="2:24" ht="7.5" customHeight="1" thickBot="1">
      <c r="B3" s="31"/>
      <c r="C3" s="33"/>
      <c r="D3" s="33"/>
      <c r="E3" s="33"/>
      <c r="F3" s="33"/>
      <c r="G3" s="33"/>
      <c r="H3" s="33"/>
      <c r="I3" s="33"/>
      <c r="J3" s="33"/>
      <c r="K3" s="33"/>
      <c r="L3" s="33"/>
      <c r="M3" s="33"/>
      <c r="N3" s="33"/>
      <c r="O3" s="33"/>
      <c r="P3" s="33"/>
      <c r="Q3" s="33"/>
      <c r="R3" s="33"/>
      <c r="S3" s="33"/>
      <c r="T3" s="33"/>
      <c r="U3" s="33"/>
      <c r="V3" s="33"/>
      <c r="W3" s="33"/>
      <c r="X3" s="35"/>
    </row>
    <row r="4" spans="2:24" ht="36.9" customHeight="1">
      <c r="B4" s="31"/>
      <c r="C4" s="33"/>
      <c r="D4" s="1226" t="s">
        <v>54</v>
      </c>
      <c r="E4" s="1227"/>
      <c r="F4" s="1227"/>
      <c r="G4" s="1227"/>
      <c r="H4" s="1228"/>
      <c r="I4" s="1226" t="s">
        <v>242</v>
      </c>
      <c r="J4" s="1227"/>
      <c r="K4" s="1227"/>
      <c r="L4" s="1227"/>
      <c r="M4" s="1227"/>
      <c r="N4" s="1226" t="s">
        <v>257</v>
      </c>
      <c r="O4" s="1227"/>
      <c r="P4" s="1227"/>
      <c r="Q4" s="1227"/>
      <c r="R4" s="1228"/>
      <c r="S4" s="1226" t="s">
        <v>659</v>
      </c>
      <c r="T4" s="1227"/>
      <c r="U4" s="1227"/>
      <c r="V4" s="1227"/>
      <c r="W4" s="1228"/>
      <c r="X4" s="35"/>
    </row>
    <row r="5" spans="2:24" ht="74.25" customHeight="1">
      <c r="B5" s="31"/>
      <c r="C5" s="33"/>
      <c r="D5" s="818" t="s">
        <v>291</v>
      </c>
      <c r="E5" s="819" t="s">
        <v>292</v>
      </c>
      <c r="F5" s="819" t="s">
        <v>293</v>
      </c>
      <c r="G5" s="820" t="s">
        <v>55</v>
      </c>
      <c r="H5" s="821" t="s">
        <v>630</v>
      </c>
      <c r="I5" s="818" t="s">
        <v>626</v>
      </c>
      <c r="J5" s="819" t="s">
        <v>627</v>
      </c>
      <c r="K5" s="819" t="s">
        <v>628</v>
      </c>
      <c r="L5" s="820" t="s">
        <v>243</v>
      </c>
      <c r="M5" s="211" t="s">
        <v>629</v>
      </c>
      <c r="N5" s="818" t="s">
        <v>289</v>
      </c>
      <c r="O5" s="819" t="s">
        <v>380</v>
      </c>
      <c r="P5" s="819" t="s">
        <v>663</v>
      </c>
      <c r="Q5" s="820" t="s">
        <v>256</v>
      </c>
      <c r="R5" s="821" t="s">
        <v>290</v>
      </c>
      <c r="S5" s="818" t="s">
        <v>660</v>
      </c>
      <c r="T5" s="819" t="s">
        <v>661</v>
      </c>
      <c r="U5" s="819" t="s">
        <v>662</v>
      </c>
      <c r="V5" s="820" t="s">
        <v>252</v>
      </c>
      <c r="W5" s="821" t="s">
        <v>664</v>
      </c>
      <c r="X5" s="35"/>
    </row>
    <row r="6" spans="2:24" ht="15.6">
      <c r="B6" s="31"/>
      <c r="C6" s="86" t="s">
        <v>6</v>
      </c>
      <c r="D6" s="792" t="s">
        <v>42</v>
      </c>
      <c r="E6" s="822" t="s">
        <v>42</v>
      </c>
      <c r="F6" s="822" t="s">
        <v>42</v>
      </c>
      <c r="G6" s="822" t="s">
        <v>56</v>
      </c>
      <c r="H6" s="823" t="str">
        <f>"($/"&amp;Titles!F13&amp;")"</f>
        <v>($/MWh)</v>
      </c>
      <c r="I6" s="824" t="s">
        <v>42</v>
      </c>
      <c r="J6" s="822" t="s">
        <v>42</v>
      </c>
      <c r="K6" s="822" t="s">
        <v>42</v>
      </c>
      <c r="L6" s="822" t="s">
        <v>56</v>
      </c>
      <c r="M6" s="825" t="str">
        <f>"($/"&amp;Titles!F13&amp;")"</f>
        <v>($/MWh)</v>
      </c>
      <c r="N6" s="824" t="s">
        <v>42</v>
      </c>
      <c r="O6" s="822" t="s">
        <v>42</v>
      </c>
      <c r="P6" s="822" t="s">
        <v>42</v>
      </c>
      <c r="Q6" s="822" t="s">
        <v>56</v>
      </c>
      <c r="R6" s="823" t="str">
        <f>"($/"&amp;Titles!F13&amp;")"</f>
        <v>($/MWh)</v>
      </c>
      <c r="S6" s="824" t="s">
        <v>42</v>
      </c>
      <c r="T6" s="822" t="s">
        <v>42</v>
      </c>
      <c r="U6" s="822" t="s">
        <v>42</v>
      </c>
      <c r="V6" s="822" t="s">
        <v>56</v>
      </c>
      <c r="W6" s="823" t="str">
        <f>"($/"&amp;Titles!F13&amp;")"</f>
        <v>($/MWh)</v>
      </c>
      <c r="X6" s="35"/>
    </row>
    <row r="7" spans="2:24" ht="15" customHeight="1">
      <c r="B7" s="36">
        <v>1</v>
      </c>
      <c r="C7" s="43" t="str">
        <f>'Program Descriptions'!C5</f>
        <v>Residential New Construction (example)</v>
      </c>
      <c r="D7" s="826">
        <v>2000</v>
      </c>
      <c r="E7" s="827">
        <v>3123</v>
      </c>
      <c r="F7" s="828">
        <f>E7-D7</f>
        <v>1123</v>
      </c>
      <c r="G7" s="944">
        <f>IF(ISERROR(E7/D7),"",E7/D7)</f>
        <v>1.5615000000000001</v>
      </c>
      <c r="H7" s="829"/>
      <c r="I7" s="826"/>
      <c r="J7" s="827"/>
      <c r="K7" s="828">
        <f>J7-I7</f>
        <v>0</v>
      </c>
      <c r="L7" s="944" t="str">
        <f>IF(ISERROR(J7/I7),"",J7/I7)</f>
        <v/>
      </c>
      <c r="M7" s="829"/>
      <c r="N7" s="826"/>
      <c r="O7" s="827"/>
      <c r="P7" s="828">
        <f>O7-N7</f>
        <v>0</v>
      </c>
      <c r="Q7" s="944" t="str">
        <f>IF(ISERROR(O7/N7),"",O7/N7)</f>
        <v/>
      </c>
      <c r="R7" s="829"/>
      <c r="S7" s="826"/>
      <c r="T7" s="827"/>
      <c r="U7" s="828">
        <f>T7-S7</f>
        <v>0</v>
      </c>
      <c r="V7" s="944" t="str">
        <f>IF(ISERROR(T7/S7),"",T7/S7)</f>
        <v/>
      </c>
      <c r="W7" s="829"/>
      <c r="X7" s="35"/>
    </row>
    <row r="8" spans="2:24" ht="15" customHeight="1">
      <c r="B8" s="36">
        <v>2</v>
      </c>
      <c r="C8" s="43" t="str">
        <f>'Program Descriptions'!C6</f>
        <v>Residential Whole Home Retrofit</v>
      </c>
      <c r="D8" s="826"/>
      <c r="E8" s="827"/>
      <c r="F8" s="828">
        <f t="shared" ref="F8:F36" si="0">E8-D8</f>
        <v>0</v>
      </c>
      <c r="G8" s="944" t="str">
        <f t="shared" ref="G8:G37" si="1">IF(ISERROR(E8/D8),"",E8/D8)</f>
        <v/>
      </c>
      <c r="H8" s="829"/>
      <c r="I8" s="826"/>
      <c r="J8" s="827"/>
      <c r="K8" s="828">
        <f t="shared" ref="K8:K36" si="2">J8-I8</f>
        <v>0</v>
      </c>
      <c r="L8" s="944" t="str">
        <f t="shared" ref="L8:L37" si="3">IF(ISERROR(J8/I8),"",J8/I8)</f>
        <v/>
      </c>
      <c r="M8" s="829"/>
      <c r="N8" s="826"/>
      <c r="O8" s="827"/>
      <c r="P8" s="828">
        <f t="shared" ref="P8:P36" si="4">O8-N8</f>
        <v>0</v>
      </c>
      <c r="Q8" s="944" t="str">
        <f t="shared" ref="Q8:Q37" si="5">IF(ISERROR(O8/N8),"",O8/N8)</f>
        <v/>
      </c>
      <c r="R8" s="829"/>
      <c r="S8" s="826"/>
      <c r="T8" s="827"/>
      <c r="U8" s="828">
        <f t="shared" ref="U8:U36" si="6">T8-S8</f>
        <v>0</v>
      </c>
      <c r="V8" s="944" t="str">
        <f t="shared" ref="V8:V37" si="7">IF(ISERROR(T8/S8),"",T8/S8)</f>
        <v/>
      </c>
      <c r="W8" s="829"/>
      <c r="X8" s="35"/>
    </row>
    <row r="9" spans="2:24" ht="15" customHeight="1">
      <c r="B9" s="36">
        <v>3</v>
      </c>
      <c r="C9" s="43" t="str">
        <f>'Program Descriptions'!C7</f>
        <v>C&amp;I Prescriptive</v>
      </c>
      <c r="D9" s="826"/>
      <c r="E9" s="827"/>
      <c r="F9" s="828">
        <f t="shared" si="0"/>
        <v>0</v>
      </c>
      <c r="G9" s="944" t="str">
        <f t="shared" si="1"/>
        <v/>
      </c>
      <c r="H9" s="829"/>
      <c r="I9" s="826"/>
      <c r="J9" s="827"/>
      <c r="K9" s="828">
        <f t="shared" si="2"/>
        <v>0</v>
      </c>
      <c r="L9" s="944" t="str">
        <f t="shared" si="3"/>
        <v/>
      </c>
      <c r="M9" s="829"/>
      <c r="N9" s="826"/>
      <c r="O9" s="827"/>
      <c r="P9" s="828">
        <f t="shared" si="4"/>
        <v>0</v>
      </c>
      <c r="Q9" s="944" t="str">
        <f t="shared" si="5"/>
        <v/>
      </c>
      <c r="R9" s="829"/>
      <c r="S9" s="826"/>
      <c r="T9" s="827"/>
      <c r="U9" s="828">
        <f t="shared" si="6"/>
        <v>0</v>
      </c>
      <c r="V9" s="944" t="str">
        <f t="shared" si="7"/>
        <v/>
      </c>
      <c r="W9" s="829"/>
      <c r="X9" s="35"/>
    </row>
    <row r="10" spans="2:24" ht="15" customHeight="1">
      <c r="B10" s="36">
        <v>4</v>
      </c>
      <c r="C10" s="43" t="str">
        <f>'Program Descriptions'!C8</f>
        <v>Empty</v>
      </c>
      <c r="D10" s="826"/>
      <c r="E10" s="827"/>
      <c r="F10" s="828">
        <f t="shared" si="0"/>
        <v>0</v>
      </c>
      <c r="G10" s="944" t="str">
        <f t="shared" si="1"/>
        <v/>
      </c>
      <c r="H10" s="829"/>
      <c r="I10" s="826"/>
      <c r="J10" s="827"/>
      <c r="K10" s="828">
        <f t="shared" si="2"/>
        <v>0</v>
      </c>
      <c r="L10" s="944" t="str">
        <f t="shared" si="3"/>
        <v/>
      </c>
      <c r="M10" s="829"/>
      <c r="N10" s="826"/>
      <c r="O10" s="827"/>
      <c r="P10" s="828">
        <f t="shared" si="4"/>
        <v>0</v>
      </c>
      <c r="Q10" s="944" t="str">
        <f t="shared" si="5"/>
        <v/>
      </c>
      <c r="R10" s="829"/>
      <c r="S10" s="826"/>
      <c r="T10" s="827"/>
      <c r="U10" s="828">
        <f t="shared" si="6"/>
        <v>0</v>
      </c>
      <c r="V10" s="944" t="str">
        <f t="shared" si="7"/>
        <v/>
      </c>
      <c r="W10" s="829"/>
      <c r="X10" s="35"/>
    </row>
    <row r="11" spans="2:24" ht="15" customHeight="1">
      <c r="B11" s="36">
        <v>5</v>
      </c>
      <c r="C11" s="43" t="str">
        <f>'Program Descriptions'!C9</f>
        <v>Empty</v>
      </c>
      <c r="D11" s="826"/>
      <c r="E11" s="827"/>
      <c r="F11" s="828">
        <f t="shared" si="0"/>
        <v>0</v>
      </c>
      <c r="G11" s="944" t="str">
        <f t="shared" si="1"/>
        <v/>
      </c>
      <c r="H11" s="829"/>
      <c r="I11" s="826"/>
      <c r="J11" s="827"/>
      <c r="K11" s="828">
        <f t="shared" si="2"/>
        <v>0</v>
      </c>
      <c r="L11" s="944" t="str">
        <f t="shared" si="3"/>
        <v/>
      </c>
      <c r="M11" s="829"/>
      <c r="N11" s="826"/>
      <c r="O11" s="827"/>
      <c r="P11" s="828">
        <f t="shared" si="4"/>
        <v>0</v>
      </c>
      <c r="Q11" s="944" t="str">
        <f t="shared" si="5"/>
        <v/>
      </c>
      <c r="R11" s="829"/>
      <c r="S11" s="826"/>
      <c r="T11" s="827"/>
      <c r="U11" s="828">
        <f t="shared" si="6"/>
        <v>0</v>
      </c>
      <c r="V11" s="944" t="str">
        <f t="shared" si="7"/>
        <v/>
      </c>
      <c r="W11" s="829"/>
      <c r="X11" s="35"/>
    </row>
    <row r="12" spans="2:24" ht="15" customHeight="1">
      <c r="B12" s="36">
        <v>6</v>
      </c>
      <c r="C12" s="43" t="str">
        <f>'Program Descriptions'!C10</f>
        <v>Empty</v>
      </c>
      <c r="D12" s="826"/>
      <c r="E12" s="827"/>
      <c r="F12" s="828">
        <f t="shared" si="0"/>
        <v>0</v>
      </c>
      <c r="G12" s="944" t="str">
        <f t="shared" si="1"/>
        <v/>
      </c>
      <c r="H12" s="829"/>
      <c r="I12" s="826"/>
      <c r="J12" s="827"/>
      <c r="K12" s="828">
        <f t="shared" si="2"/>
        <v>0</v>
      </c>
      <c r="L12" s="944" t="str">
        <f t="shared" si="3"/>
        <v/>
      </c>
      <c r="M12" s="829"/>
      <c r="N12" s="826"/>
      <c r="O12" s="827"/>
      <c r="P12" s="828">
        <f t="shared" si="4"/>
        <v>0</v>
      </c>
      <c r="Q12" s="944" t="str">
        <f t="shared" si="5"/>
        <v/>
      </c>
      <c r="R12" s="829"/>
      <c r="S12" s="826"/>
      <c r="T12" s="827"/>
      <c r="U12" s="828">
        <f t="shared" si="6"/>
        <v>0</v>
      </c>
      <c r="V12" s="944" t="str">
        <f t="shared" si="7"/>
        <v/>
      </c>
      <c r="W12" s="829"/>
      <c r="X12" s="35"/>
    </row>
    <row r="13" spans="2:24" ht="15" customHeight="1">
      <c r="B13" s="36">
        <v>7</v>
      </c>
      <c r="C13" s="43" t="str">
        <f>'Program Descriptions'!C11</f>
        <v>Empty</v>
      </c>
      <c r="D13" s="826"/>
      <c r="E13" s="827"/>
      <c r="F13" s="828">
        <f t="shared" si="0"/>
        <v>0</v>
      </c>
      <c r="G13" s="944" t="str">
        <f t="shared" si="1"/>
        <v/>
      </c>
      <c r="H13" s="829"/>
      <c r="I13" s="826"/>
      <c r="J13" s="827"/>
      <c r="K13" s="828">
        <f t="shared" si="2"/>
        <v>0</v>
      </c>
      <c r="L13" s="944" t="str">
        <f t="shared" si="3"/>
        <v/>
      </c>
      <c r="M13" s="829"/>
      <c r="N13" s="826"/>
      <c r="O13" s="827"/>
      <c r="P13" s="828">
        <f t="shared" si="4"/>
        <v>0</v>
      </c>
      <c r="Q13" s="944" t="str">
        <f t="shared" si="5"/>
        <v/>
      </c>
      <c r="R13" s="829"/>
      <c r="S13" s="826"/>
      <c r="T13" s="827"/>
      <c r="U13" s="828">
        <f t="shared" si="6"/>
        <v>0</v>
      </c>
      <c r="V13" s="944" t="str">
        <f t="shared" si="7"/>
        <v/>
      </c>
      <c r="W13" s="829"/>
      <c r="X13" s="35"/>
    </row>
    <row r="14" spans="2:24" ht="15" customHeight="1">
      <c r="B14" s="36">
        <v>8</v>
      </c>
      <c r="C14" s="43" t="str">
        <f>'Program Descriptions'!C12</f>
        <v>Empty</v>
      </c>
      <c r="D14" s="826"/>
      <c r="E14" s="827"/>
      <c r="F14" s="828">
        <f t="shared" si="0"/>
        <v>0</v>
      </c>
      <c r="G14" s="944" t="str">
        <f t="shared" si="1"/>
        <v/>
      </c>
      <c r="H14" s="829"/>
      <c r="I14" s="826"/>
      <c r="J14" s="827"/>
      <c r="K14" s="828">
        <f t="shared" si="2"/>
        <v>0</v>
      </c>
      <c r="L14" s="944" t="str">
        <f t="shared" si="3"/>
        <v/>
      </c>
      <c r="M14" s="829"/>
      <c r="N14" s="826"/>
      <c r="O14" s="827"/>
      <c r="P14" s="828">
        <f t="shared" si="4"/>
        <v>0</v>
      </c>
      <c r="Q14" s="944" t="str">
        <f t="shared" si="5"/>
        <v/>
      </c>
      <c r="R14" s="829"/>
      <c r="S14" s="826"/>
      <c r="T14" s="827"/>
      <c r="U14" s="828">
        <f t="shared" si="6"/>
        <v>0</v>
      </c>
      <c r="V14" s="944" t="str">
        <f t="shared" si="7"/>
        <v/>
      </c>
      <c r="W14" s="829"/>
      <c r="X14" s="35"/>
    </row>
    <row r="15" spans="2:24" ht="15" customHeight="1">
      <c r="B15" s="36">
        <v>9</v>
      </c>
      <c r="C15" s="43" t="str">
        <f>'Program Descriptions'!C13</f>
        <v>Empty</v>
      </c>
      <c r="D15" s="826"/>
      <c r="E15" s="827"/>
      <c r="F15" s="828">
        <f t="shared" si="0"/>
        <v>0</v>
      </c>
      <c r="G15" s="944" t="str">
        <f t="shared" si="1"/>
        <v/>
      </c>
      <c r="H15" s="829"/>
      <c r="I15" s="826"/>
      <c r="J15" s="827"/>
      <c r="K15" s="828">
        <f t="shared" si="2"/>
        <v>0</v>
      </c>
      <c r="L15" s="944" t="str">
        <f t="shared" si="3"/>
        <v/>
      </c>
      <c r="M15" s="829"/>
      <c r="N15" s="826"/>
      <c r="O15" s="827"/>
      <c r="P15" s="828">
        <f t="shared" si="4"/>
        <v>0</v>
      </c>
      <c r="Q15" s="944" t="str">
        <f t="shared" si="5"/>
        <v/>
      </c>
      <c r="R15" s="829"/>
      <c r="S15" s="826"/>
      <c r="T15" s="827"/>
      <c r="U15" s="828">
        <f t="shared" si="6"/>
        <v>0</v>
      </c>
      <c r="V15" s="944" t="str">
        <f t="shared" si="7"/>
        <v/>
      </c>
      <c r="W15" s="829"/>
      <c r="X15" s="35"/>
    </row>
    <row r="16" spans="2:24" ht="15" customHeight="1">
      <c r="B16" s="36">
        <v>10</v>
      </c>
      <c r="C16" s="43" t="str">
        <f>'Program Descriptions'!C14</f>
        <v>Empty</v>
      </c>
      <c r="D16" s="826"/>
      <c r="E16" s="827"/>
      <c r="F16" s="828">
        <f t="shared" si="0"/>
        <v>0</v>
      </c>
      <c r="G16" s="944" t="str">
        <f t="shared" si="1"/>
        <v/>
      </c>
      <c r="H16" s="829"/>
      <c r="I16" s="826"/>
      <c r="J16" s="827"/>
      <c r="K16" s="828">
        <f t="shared" si="2"/>
        <v>0</v>
      </c>
      <c r="L16" s="944" t="str">
        <f t="shared" si="3"/>
        <v/>
      </c>
      <c r="M16" s="829"/>
      <c r="N16" s="826"/>
      <c r="O16" s="827"/>
      <c r="P16" s="828">
        <f t="shared" si="4"/>
        <v>0</v>
      </c>
      <c r="Q16" s="944" t="str">
        <f t="shared" si="5"/>
        <v/>
      </c>
      <c r="R16" s="829"/>
      <c r="S16" s="826"/>
      <c r="T16" s="827"/>
      <c r="U16" s="828">
        <f t="shared" si="6"/>
        <v>0</v>
      </c>
      <c r="V16" s="944" t="str">
        <f t="shared" si="7"/>
        <v/>
      </c>
      <c r="W16" s="829"/>
      <c r="X16" s="35"/>
    </row>
    <row r="17" spans="2:24" ht="15" customHeight="1">
      <c r="B17" s="36">
        <v>11</v>
      </c>
      <c r="C17" s="43" t="str">
        <f>'Program Descriptions'!C15</f>
        <v>Empty</v>
      </c>
      <c r="D17" s="826"/>
      <c r="E17" s="827"/>
      <c r="F17" s="828">
        <f t="shared" si="0"/>
        <v>0</v>
      </c>
      <c r="G17" s="944" t="str">
        <f t="shared" si="1"/>
        <v/>
      </c>
      <c r="H17" s="829"/>
      <c r="I17" s="826"/>
      <c r="J17" s="827"/>
      <c r="K17" s="828">
        <f t="shared" si="2"/>
        <v>0</v>
      </c>
      <c r="L17" s="944" t="str">
        <f t="shared" si="3"/>
        <v/>
      </c>
      <c r="M17" s="829"/>
      <c r="N17" s="826"/>
      <c r="O17" s="827"/>
      <c r="P17" s="828">
        <f t="shared" si="4"/>
        <v>0</v>
      </c>
      <c r="Q17" s="944" t="str">
        <f t="shared" si="5"/>
        <v/>
      </c>
      <c r="R17" s="829"/>
      <c r="S17" s="826"/>
      <c r="T17" s="827"/>
      <c r="U17" s="828">
        <f t="shared" si="6"/>
        <v>0</v>
      </c>
      <c r="V17" s="944" t="str">
        <f t="shared" si="7"/>
        <v/>
      </c>
      <c r="W17" s="829"/>
      <c r="X17" s="35"/>
    </row>
    <row r="18" spans="2:24" ht="15" customHeight="1">
      <c r="B18" s="36">
        <v>12</v>
      </c>
      <c r="C18" s="43" t="str">
        <f>'Program Descriptions'!C16</f>
        <v>Empty</v>
      </c>
      <c r="D18" s="826"/>
      <c r="E18" s="827"/>
      <c r="F18" s="828">
        <f t="shared" si="0"/>
        <v>0</v>
      </c>
      <c r="G18" s="944" t="str">
        <f t="shared" si="1"/>
        <v/>
      </c>
      <c r="H18" s="829"/>
      <c r="I18" s="826"/>
      <c r="J18" s="827"/>
      <c r="K18" s="828">
        <f t="shared" si="2"/>
        <v>0</v>
      </c>
      <c r="L18" s="944" t="str">
        <f t="shared" si="3"/>
        <v/>
      </c>
      <c r="M18" s="829"/>
      <c r="N18" s="826"/>
      <c r="O18" s="827"/>
      <c r="P18" s="828">
        <f t="shared" si="4"/>
        <v>0</v>
      </c>
      <c r="Q18" s="944" t="str">
        <f t="shared" si="5"/>
        <v/>
      </c>
      <c r="R18" s="829"/>
      <c r="S18" s="826"/>
      <c r="T18" s="827"/>
      <c r="U18" s="828">
        <f t="shared" si="6"/>
        <v>0</v>
      </c>
      <c r="V18" s="944" t="str">
        <f t="shared" si="7"/>
        <v/>
      </c>
      <c r="W18" s="829"/>
      <c r="X18" s="35"/>
    </row>
    <row r="19" spans="2:24" ht="15" customHeight="1">
      <c r="B19" s="36">
        <v>13</v>
      </c>
      <c r="C19" s="43" t="str">
        <f>'Program Descriptions'!C17</f>
        <v>Empty</v>
      </c>
      <c r="D19" s="826"/>
      <c r="E19" s="827"/>
      <c r="F19" s="828">
        <f t="shared" si="0"/>
        <v>0</v>
      </c>
      <c r="G19" s="944" t="str">
        <f t="shared" si="1"/>
        <v/>
      </c>
      <c r="H19" s="829"/>
      <c r="I19" s="826"/>
      <c r="J19" s="827"/>
      <c r="K19" s="828">
        <f t="shared" si="2"/>
        <v>0</v>
      </c>
      <c r="L19" s="944" t="str">
        <f t="shared" si="3"/>
        <v/>
      </c>
      <c r="M19" s="829"/>
      <c r="N19" s="826"/>
      <c r="O19" s="827"/>
      <c r="P19" s="828">
        <f t="shared" si="4"/>
        <v>0</v>
      </c>
      <c r="Q19" s="944" t="str">
        <f t="shared" si="5"/>
        <v/>
      </c>
      <c r="R19" s="829"/>
      <c r="S19" s="826"/>
      <c r="T19" s="827"/>
      <c r="U19" s="828">
        <f t="shared" si="6"/>
        <v>0</v>
      </c>
      <c r="V19" s="944" t="str">
        <f t="shared" si="7"/>
        <v/>
      </c>
      <c r="W19" s="829"/>
      <c r="X19" s="35"/>
    </row>
    <row r="20" spans="2:24" ht="15" customHeight="1">
      <c r="B20" s="36">
        <v>14</v>
      </c>
      <c r="C20" s="43" t="str">
        <f>'Program Descriptions'!C18</f>
        <v>Empty</v>
      </c>
      <c r="D20" s="826"/>
      <c r="E20" s="827"/>
      <c r="F20" s="828">
        <f t="shared" si="0"/>
        <v>0</v>
      </c>
      <c r="G20" s="944" t="str">
        <f t="shared" si="1"/>
        <v/>
      </c>
      <c r="H20" s="829"/>
      <c r="I20" s="826"/>
      <c r="J20" s="827"/>
      <c r="K20" s="828">
        <f t="shared" si="2"/>
        <v>0</v>
      </c>
      <c r="L20" s="944" t="str">
        <f t="shared" si="3"/>
        <v/>
      </c>
      <c r="M20" s="829"/>
      <c r="N20" s="826"/>
      <c r="O20" s="827"/>
      <c r="P20" s="828">
        <f t="shared" si="4"/>
        <v>0</v>
      </c>
      <c r="Q20" s="944" t="str">
        <f t="shared" si="5"/>
        <v/>
      </c>
      <c r="R20" s="829"/>
      <c r="S20" s="826"/>
      <c r="T20" s="827"/>
      <c r="U20" s="828">
        <f t="shared" si="6"/>
        <v>0</v>
      </c>
      <c r="V20" s="944" t="str">
        <f t="shared" si="7"/>
        <v/>
      </c>
      <c r="W20" s="829"/>
      <c r="X20" s="35"/>
    </row>
    <row r="21" spans="2:24" ht="15" customHeight="1">
      <c r="B21" s="36">
        <v>15</v>
      </c>
      <c r="C21" s="43" t="str">
        <f>'Program Descriptions'!C19</f>
        <v>Empty</v>
      </c>
      <c r="D21" s="826"/>
      <c r="E21" s="827"/>
      <c r="F21" s="828">
        <f t="shared" si="0"/>
        <v>0</v>
      </c>
      <c r="G21" s="944" t="str">
        <f t="shared" si="1"/>
        <v/>
      </c>
      <c r="H21" s="829"/>
      <c r="I21" s="826"/>
      <c r="J21" s="827"/>
      <c r="K21" s="828">
        <f t="shared" si="2"/>
        <v>0</v>
      </c>
      <c r="L21" s="944" t="str">
        <f t="shared" si="3"/>
        <v/>
      </c>
      <c r="M21" s="829"/>
      <c r="N21" s="826"/>
      <c r="O21" s="827"/>
      <c r="P21" s="828">
        <f t="shared" si="4"/>
        <v>0</v>
      </c>
      <c r="Q21" s="944" t="str">
        <f t="shared" si="5"/>
        <v/>
      </c>
      <c r="R21" s="829"/>
      <c r="S21" s="826"/>
      <c r="T21" s="827"/>
      <c r="U21" s="828">
        <f t="shared" si="6"/>
        <v>0</v>
      </c>
      <c r="V21" s="944" t="str">
        <f t="shared" si="7"/>
        <v/>
      </c>
      <c r="W21" s="829"/>
      <c r="X21" s="35"/>
    </row>
    <row r="22" spans="2:24" ht="15" customHeight="1">
      <c r="B22" s="36">
        <v>16</v>
      </c>
      <c r="C22" s="43" t="str">
        <f>'Program Descriptions'!C20</f>
        <v>Empty</v>
      </c>
      <c r="D22" s="826"/>
      <c r="E22" s="827"/>
      <c r="F22" s="828">
        <f t="shared" si="0"/>
        <v>0</v>
      </c>
      <c r="G22" s="944" t="str">
        <f t="shared" si="1"/>
        <v/>
      </c>
      <c r="H22" s="829"/>
      <c r="I22" s="826"/>
      <c r="J22" s="827"/>
      <c r="K22" s="828">
        <f t="shared" si="2"/>
        <v>0</v>
      </c>
      <c r="L22" s="944" t="str">
        <f t="shared" si="3"/>
        <v/>
      </c>
      <c r="M22" s="829"/>
      <c r="N22" s="826"/>
      <c r="O22" s="827"/>
      <c r="P22" s="828">
        <f t="shared" si="4"/>
        <v>0</v>
      </c>
      <c r="Q22" s="944" t="str">
        <f t="shared" si="5"/>
        <v/>
      </c>
      <c r="R22" s="829"/>
      <c r="S22" s="826"/>
      <c r="T22" s="827"/>
      <c r="U22" s="828">
        <f t="shared" si="6"/>
        <v>0</v>
      </c>
      <c r="V22" s="944" t="str">
        <f t="shared" si="7"/>
        <v/>
      </c>
      <c r="W22" s="829"/>
      <c r="X22" s="35"/>
    </row>
    <row r="23" spans="2:24" ht="15" customHeight="1">
      <c r="B23" s="36">
        <v>17</v>
      </c>
      <c r="C23" s="43" t="str">
        <f>'Program Descriptions'!C21</f>
        <v>Empty</v>
      </c>
      <c r="D23" s="826"/>
      <c r="E23" s="827"/>
      <c r="F23" s="828">
        <f t="shared" si="0"/>
        <v>0</v>
      </c>
      <c r="G23" s="944" t="str">
        <f t="shared" si="1"/>
        <v/>
      </c>
      <c r="H23" s="829"/>
      <c r="I23" s="826"/>
      <c r="J23" s="827"/>
      <c r="K23" s="828">
        <f t="shared" si="2"/>
        <v>0</v>
      </c>
      <c r="L23" s="944" t="str">
        <f t="shared" si="3"/>
        <v/>
      </c>
      <c r="M23" s="829"/>
      <c r="N23" s="826"/>
      <c r="O23" s="827"/>
      <c r="P23" s="828">
        <f t="shared" si="4"/>
        <v>0</v>
      </c>
      <c r="Q23" s="944" t="str">
        <f t="shared" si="5"/>
        <v/>
      </c>
      <c r="R23" s="829"/>
      <c r="S23" s="826"/>
      <c r="T23" s="827"/>
      <c r="U23" s="828">
        <f t="shared" si="6"/>
        <v>0</v>
      </c>
      <c r="V23" s="944" t="str">
        <f t="shared" si="7"/>
        <v/>
      </c>
      <c r="W23" s="829"/>
      <c r="X23" s="35"/>
    </row>
    <row r="24" spans="2:24" ht="15" customHeight="1">
      <c r="B24" s="36">
        <v>18</v>
      </c>
      <c r="C24" s="43" t="str">
        <f>'Program Descriptions'!C22</f>
        <v>Empty</v>
      </c>
      <c r="D24" s="826"/>
      <c r="E24" s="827"/>
      <c r="F24" s="828">
        <f t="shared" si="0"/>
        <v>0</v>
      </c>
      <c r="G24" s="944" t="str">
        <f t="shared" si="1"/>
        <v/>
      </c>
      <c r="H24" s="829"/>
      <c r="I24" s="826"/>
      <c r="J24" s="827"/>
      <c r="K24" s="828">
        <f t="shared" si="2"/>
        <v>0</v>
      </c>
      <c r="L24" s="944" t="str">
        <f t="shared" si="3"/>
        <v/>
      </c>
      <c r="M24" s="829"/>
      <c r="N24" s="826"/>
      <c r="O24" s="827"/>
      <c r="P24" s="828">
        <f t="shared" si="4"/>
        <v>0</v>
      </c>
      <c r="Q24" s="944" t="str">
        <f t="shared" si="5"/>
        <v/>
      </c>
      <c r="R24" s="829"/>
      <c r="S24" s="826"/>
      <c r="T24" s="827"/>
      <c r="U24" s="828">
        <f t="shared" si="6"/>
        <v>0</v>
      </c>
      <c r="V24" s="944" t="str">
        <f t="shared" si="7"/>
        <v/>
      </c>
      <c r="W24" s="829"/>
      <c r="X24" s="35"/>
    </row>
    <row r="25" spans="2:24" ht="15" customHeight="1">
      <c r="B25" s="36">
        <v>19</v>
      </c>
      <c r="C25" s="43" t="str">
        <f>'Program Descriptions'!C23</f>
        <v>Empty</v>
      </c>
      <c r="D25" s="826"/>
      <c r="E25" s="827"/>
      <c r="F25" s="828">
        <f t="shared" si="0"/>
        <v>0</v>
      </c>
      <c r="G25" s="944" t="str">
        <f t="shared" si="1"/>
        <v/>
      </c>
      <c r="H25" s="829"/>
      <c r="I25" s="826"/>
      <c r="J25" s="827"/>
      <c r="K25" s="828">
        <f t="shared" si="2"/>
        <v>0</v>
      </c>
      <c r="L25" s="944" t="str">
        <f t="shared" si="3"/>
        <v/>
      </c>
      <c r="M25" s="829"/>
      <c r="N25" s="826"/>
      <c r="O25" s="827"/>
      <c r="P25" s="828">
        <f t="shared" si="4"/>
        <v>0</v>
      </c>
      <c r="Q25" s="944" t="str">
        <f t="shared" si="5"/>
        <v/>
      </c>
      <c r="R25" s="829"/>
      <c r="S25" s="826"/>
      <c r="T25" s="827"/>
      <c r="U25" s="828">
        <f t="shared" si="6"/>
        <v>0</v>
      </c>
      <c r="V25" s="944" t="str">
        <f t="shared" si="7"/>
        <v/>
      </c>
      <c r="W25" s="829"/>
      <c r="X25" s="35"/>
    </row>
    <row r="26" spans="2:24" ht="15" customHeight="1">
      <c r="B26" s="36">
        <v>20</v>
      </c>
      <c r="C26" s="43" t="str">
        <f>'Program Descriptions'!C24</f>
        <v>Empty</v>
      </c>
      <c r="D26" s="826"/>
      <c r="E26" s="827"/>
      <c r="F26" s="828">
        <f t="shared" si="0"/>
        <v>0</v>
      </c>
      <c r="G26" s="944" t="str">
        <f t="shared" si="1"/>
        <v/>
      </c>
      <c r="H26" s="829"/>
      <c r="I26" s="826"/>
      <c r="J26" s="827"/>
      <c r="K26" s="828">
        <f t="shared" si="2"/>
        <v>0</v>
      </c>
      <c r="L26" s="944" t="str">
        <f t="shared" si="3"/>
        <v/>
      </c>
      <c r="M26" s="829"/>
      <c r="N26" s="826"/>
      <c r="O26" s="827"/>
      <c r="P26" s="828">
        <f t="shared" si="4"/>
        <v>0</v>
      </c>
      <c r="Q26" s="944" t="str">
        <f t="shared" si="5"/>
        <v/>
      </c>
      <c r="R26" s="829"/>
      <c r="S26" s="826"/>
      <c r="T26" s="827"/>
      <c r="U26" s="828">
        <f t="shared" si="6"/>
        <v>0</v>
      </c>
      <c r="V26" s="944" t="str">
        <f t="shared" si="7"/>
        <v/>
      </c>
      <c r="W26" s="829"/>
      <c r="X26" s="35"/>
    </row>
    <row r="27" spans="2:24" ht="15" customHeight="1">
      <c r="B27" s="36">
        <v>21</v>
      </c>
      <c r="C27" s="43" t="str">
        <f>'Program Descriptions'!C25</f>
        <v>Empty</v>
      </c>
      <c r="D27" s="826"/>
      <c r="E27" s="827"/>
      <c r="F27" s="828">
        <f t="shared" si="0"/>
        <v>0</v>
      </c>
      <c r="G27" s="944" t="str">
        <f t="shared" si="1"/>
        <v/>
      </c>
      <c r="H27" s="829"/>
      <c r="I27" s="826"/>
      <c r="J27" s="827"/>
      <c r="K27" s="828">
        <f t="shared" si="2"/>
        <v>0</v>
      </c>
      <c r="L27" s="944" t="str">
        <f t="shared" si="3"/>
        <v/>
      </c>
      <c r="M27" s="829"/>
      <c r="N27" s="826"/>
      <c r="O27" s="827"/>
      <c r="P27" s="828">
        <f t="shared" si="4"/>
        <v>0</v>
      </c>
      <c r="Q27" s="944" t="str">
        <f t="shared" si="5"/>
        <v/>
      </c>
      <c r="R27" s="829"/>
      <c r="S27" s="826"/>
      <c r="T27" s="827"/>
      <c r="U27" s="828">
        <f t="shared" si="6"/>
        <v>0</v>
      </c>
      <c r="V27" s="944" t="str">
        <f t="shared" si="7"/>
        <v/>
      </c>
      <c r="W27" s="829"/>
      <c r="X27" s="35"/>
    </row>
    <row r="28" spans="2:24" ht="15" customHeight="1">
      <c r="B28" s="36">
        <v>22</v>
      </c>
      <c r="C28" s="43" t="str">
        <f>'Program Descriptions'!C26</f>
        <v>Empty</v>
      </c>
      <c r="D28" s="826"/>
      <c r="E28" s="827"/>
      <c r="F28" s="828">
        <f t="shared" si="0"/>
        <v>0</v>
      </c>
      <c r="G28" s="944" t="str">
        <f t="shared" si="1"/>
        <v/>
      </c>
      <c r="H28" s="829"/>
      <c r="I28" s="826"/>
      <c r="J28" s="827"/>
      <c r="K28" s="828">
        <f t="shared" si="2"/>
        <v>0</v>
      </c>
      <c r="L28" s="944" t="str">
        <f t="shared" si="3"/>
        <v/>
      </c>
      <c r="M28" s="829"/>
      <c r="N28" s="826"/>
      <c r="O28" s="827"/>
      <c r="P28" s="828">
        <f t="shared" si="4"/>
        <v>0</v>
      </c>
      <c r="Q28" s="944" t="str">
        <f t="shared" si="5"/>
        <v/>
      </c>
      <c r="R28" s="829"/>
      <c r="S28" s="826"/>
      <c r="T28" s="827"/>
      <c r="U28" s="828">
        <f t="shared" si="6"/>
        <v>0</v>
      </c>
      <c r="V28" s="944" t="str">
        <f t="shared" si="7"/>
        <v/>
      </c>
      <c r="W28" s="829"/>
      <c r="X28" s="35"/>
    </row>
    <row r="29" spans="2:24" ht="15" customHeight="1">
      <c r="B29" s="36">
        <v>23</v>
      </c>
      <c r="C29" s="43" t="str">
        <f>'Program Descriptions'!C27</f>
        <v>Empty</v>
      </c>
      <c r="D29" s="826"/>
      <c r="E29" s="827"/>
      <c r="F29" s="828">
        <f t="shared" si="0"/>
        <v>0</v>
      </c>
      <c r="G29" s="944" t="str">
        <f t="shared" si="1"/>
        <v/>
      </c>
      <c r="H29" s="829"/>
      <c r="I29" s="826"/>
      <c r="J29" s="827"/>
      <c r="K29" s="828">
        <f t="shared" si="2"/>
        <v>0</v>
      </c>
      <c r="L29" s="944" t="str">
        <f t="shared" si="3"/>
        <v/>
      </c>
      <c r="M29" s="829"/>
      <c r="N29" s="826"/>
      <c r="O29" s="827"/>
      <c r="P29" s="828">
        <f t="shared" si="4"/>
        <v>0</v>
      </c>
      <c r="Q29" s="944" t="str">
        <f t="shared" si="5"/>
        <v/>
      </c>
      <c r="R29" s="829"/>
      <c r="S29" s="826"/>
      <c r="T29" s="827"/>
      <c r="U29" s="828">
        <f t="shared" si="6"/>
        <v>0</v>
      </c>
      <c r="V29" s="944" t="str">
        <f t="shared" si="7"/>
        <v/>
      </c>
      <c r="W29" s="829"/>
      <c r="X29" s="35"/>
    </row>
    <row r="30" spans="2:24" ht="15" customHeight="1">
      <c r="B30" s="36">
        <v>24</v>
      </c>
      <c r="C30" s="43" t="str">
        <f>'Program Descriptions'!C28</f>
        <v>Empty</v>
      </c>
      <c r="D30" s="826"/>
      <c r="E30" s="827"/>
      <c r="F30" s="828">
        <f t="shared" si="0"/>
        <v>0</v>
      </c>
      <c r="G30" s="944" t="str">
        <f t="shared" si="1"/>
        <v/>
      </c>
      <c r="H30" s="829"/>
      <c r="I30" s="826"/>
      <c r="J30" s="827"/>
      <c r="K30" s="828">
        <f t="shared" si="2"/>
        <v>0</v>
      </c>
      <c r="L30" s="944" t="str">
        <f t="shared" si="3"/>
        <v/>
      </c>
      <c r="M30" s="829"/>
      <c r="N30" s="826"/>
      <c r="O30" s="827"/>
      <c r="P30" s="828">
        <f t="shared" si="4"/>
        <v>0</v>
      </c>
      <c r="Q30" s="944" t="str">
        <f t="shared" si="5"/>
        <v/>
      </c>
      <c r="R30" s="829"/>
      <c r="S30" s="826"/>
      <c r="T30" s="827"/>
      <c r="U30" s="828">
        <f t="shared" si="6"/>
        <v>0</v>
      </c>
      <c r="V30" s="944" t="str">
        <f t="shared" si="7"/>
        <v/>
      </c>
      <c r="W30" s="829"/>
      <c r="X30" s="35"/>
    </row>
    <row r="31" spans="2:24" ht="15" customHeight="1">
      <c r="B31" s="36">
        <v>25</v>
      </c>
      <c r="C31" s="43" t="str">
        <f>'Program Descriptions'!C29</f>
        <v>Empty</v>
      </c>
      <c r="D31" s="826"/>
      <c r="E31" s="827"/>
      <c r="F31" s="828">
        <f t="shared" si="0"/>
        <v>0</v>
      </c>
      <c r="G31" s="944" t="str">
        <f t="shared" si="1"/>
        <v/>
      </c>
      <c r="H31" s="829"/>
      <c r="I31" s="826"/>
      <c r="J31" s="827"/>
      <c r="K31" s="828">
        <f t="shared" si="2"/>
        <v>0</v>
      </c>
      <c r="L31" s="944" t="str">
        <f t="shared" si="3"/>
        <v/>
      </c>
      <c r="M31" s="829"/>
      <c r="N31" s="826"/>
      <c r="O31" s="827"/>
      <c r="P31" s="828">
        <f t="shared" si="4"/>
        <v>0</v>
      </c>
      <c r="Q31" s="944" t="str">
        <f t="shared" si="5"/>
        <v/>
      </c>
      <c r="R31" s="829"/>
      <c r="S31" s="826"/>
      <c r="T31" s="827"/>
      <c r="U31" s="828">
        <f t="shared" si="6"/>
        <v>0</v>
      </c>
      <c r="V31" s="944" t="str">
        <f t="shared" si="7"/>
        <v/>
      </c>
      <c r="W31" s="829"/>
      <c r="X31" s="35"/>
    </row>
    <row r="32" spans="2:24" ht="15" customHeight="1">
      <c r="B32" s="36">
        <v>26</v>
      </c>
      <c r="C32" s="43" t="str">
        <f>'Program Descriptions'!C30</f>
        <v>Empty</v>
      </c>
      <c r="D32" s="826"/>
      <c r="E32" s="827"/>
      <c r="F32" s="828">
        <f t="shared" si="0"/>
        <v>0</v>
      </c>
      <c r="G32" s="944" t="str">
        <f t="shared" si="1"/>
        <v/>
      </c>
      <c r="H32" s="829"/>
      <c r="I32" s="826"/>
      <c r="J32" s="827"/>
      <c r="K32" s="828">
        <f t="shared" si="2"/>
        <v>0</v>
      </c>
      <c r="L32" s="944" t="str">
        <f t="shared" si="3"/>
        <v/>
      </c>
      <c r="M32" s="829"/>
      <c r="N32" s="826"/>
      <c r="O32" s="827"/>
      <c r="P32" s="828">
        <f t="shared" si="4"/>
        <v>0</v>
      </c>
      <c r="Q32" s="944" t="str">
        <f t="shared" si="5"/>
        <v/>
      </c>
      <c r="R32" s="829"/>
      <c r="S32" s="826"/>
      <c r="T32" s="827"/>
      <c r="U32" s="828">
        <f t="shared" si="6"/>
        <v>0</v>
      </c>
      <c r="V32" s="944" t="str">
        <f t="shared" si="7"/>
        <v/>
      </c>
      <c r="W32" s="829"/>
      <c r="X32" s="35"/>
    </row>
    <row r="33" spans="2:24" ht="15" customHeight="1">
      <c r="B33" s="36">
        <v>27</v>
      </c>
      <c r="C33" s="43" t="str">
        <f>'Program Descriptions'!C31</f>
        <v>Empty</v>
      </c>
      <c r="D33" s="826"/>
      <c r="E33" s="827"/>
      <c r="F33" s="828">
        <f t="shared" si="0"/>
        <v>0</v>
      </c>
      <c r="G33" s="944" t="str">
        <f t="shared" si="1"/>
        <v/>
      </c>
      <c r="H33" s="829"/>
      <c r="I33" s="826"/>
      <c r="J33" s="827"/>
      <c r="K33" s="828">
        <f t="shared" si="2"/>
        <v>0</v>
      </c>
      <c r="L33" s="944" t="str">
        <f t="shared" si="3"/>
        <v/>
      </c>
      <c r="M33" s="829"/>
      <c r="N33" s="826"/>
      <c r="O33" s="827"/>
      <c r="P33" s="828">
        <f t="shared" si="4"/>
        <v>0</v>
      </c>
      <c r="Q33" s="944" t="str">
        <f t="shared" si="5"/>
        <v/>
      </c>
      <c r="R33" s="829"/>
      <c r="S33" s="826"/>
      <c r="T33" s="827"/>
      <c r="U33" s="828">
        <f t="shared" si="6"/>
        <v>0</v>
      </c>
      <c r="V33" s="944" t="str">
        <f t="shared" si="7"/>
        <v/>
      </c>
      <c r="W33" s="829"/>
      <c r="X33" s="35"/>
    </row>
    <row r="34" spans="2:24" ht="15" customHeight="1">
      <c r="B34" s="36">
        <v>28</v>
      </c>
      <c r="C34" s="43" t="str">
        <f>'Program Descriptions'!C32</f>
        <v>Empty</v>
      </c>
      <c r="D34" s="826"/>
      <c r="E34" s="827"/>
      <c r="F34" s="828">
        <f t="shared" si="0"/>
        <v>0</v>
      </c>
      <c r="G34" s="944" t="str">
        <f t="shared" si="1"/>
        <v/>
      </c>
      <c r="H34" s="829"/>
      <c r="I34" s="826"/>
      <c r="J34" s="827"/>
      <c r="K34" s="828">
        <f t="shared" si="2"/>
        <v>0</v>
      </c>
      <c r="L34" s="944" t="str">
        <f t="shared" si="3"/>
        <v/>
      </c>
      <c r="M34" s="829"/>
      <c r="N34" s="826"/>
      <c r="O34" s="827"/>
      <c r="P34" s="828">
        <f t="shared" si="4"/>
        <v>0</v>
      </c>
      <c r="Q34" s="944" t="str">
        <f t="shared" si="5"/>
        <v/>
      </c>
      <c r="R34" s="829"/>
      <c r="S34" s="826"/>
      <c r="T34" s="827"/>
      <c r="U34" s="828">
        <f t="shared" si="6"/>
        <v>0</v>
      </c>
      <c r="V34" s="944" t="str">
        <f t="shared" si="7"/>
        <v/>
      </c>
      <c r="W34" s="829"/>
      <c r="X34" s="35"/>
    </row>
    <row r="35" spans="2:24" ht="15" customHeight="1">
      <c r="B35" s="36">
        <v>29</v>
      </c>
      <c r="C35" s="43" t="str">
        <f>'Program Descriptions'!C33</f>
        <v>Empty</v>
      </c>
      <c r="D35" s="826"/>
      <c r="E35" s="827"/>
      <c r="F35" s="828">
        <f t="shared" si="0"/>
        <v>0</v>
      </c>
      <c r="G35" s="944" t="str">
        <f t="shared" si="1"/>
        <v/>
      </c>
      <c r="H35" s="829"/>
      <c r="I35" s="826"/>
      <c r="J35" s="827"/>
      <c r="K35" s="828">
        <f t="shared" si="2"/>
        <v>0</v>
      </c>
      <c r="L35" s="944" t="str">
        <f t="shared" si="3"/>
        <v/>
      </c>
      <c r="M35" s="829"/>
      <c r="N35" s="826"/>
      <c r="O35" s="827"/>
      <c r="P35" s="828">
        <f t="shared" si="4"/>
        <v>0</v>
      </c>
      <c r="Q35" s="944" t="str">
        <f t="shared" si="5"/>
        <v/>
      </c>
      <c r="R35" s="829"/>
      <c r="S35" s="826"/>
      <c r="T35" s="827"/>
      <c r="U35" s="828">
        <f t="shared" si="6"/>
        <v>0</v>
      </c>
      <c r="V35" s="944" t="str">
        <f t="shared" si="7"/>
        <v/>
      </c>
      <c r="W35" s="829"/>
      <c r="X35" s="35"/>
    </row>
    <row r="36" spans="2:24" ht="15" customHeight="1" thickBot="1">
      <c r="B36" s="36">
        <v>30</v>
      </c>
      <c r="C36" s="43" t="str">
        <f>'Program Descriptions'!C34</f>
        <v>Empty</v>
      </c>
      <c r="D36" s="826"/>
      <c r="E36" s="827"/>
      <c r="F36" s="746">
        <f t="shared" si="0"/>
        <v>0</v>
      </c>
      <c r="G36" s="945" t="str">
        <f t="shared" si="1"/>
        <v/>
      </c>
      <c r="H36" s="830"/>
      <c r="I36" s="826"/>
      <c r="J36" s="827"/>
      <c r="K36" s="746">
        <f t="shared" si="2"/>
        <v>0</v>
      </c>
      <c r="L36" s="945" t="str">
        <f t="shared" si="3"/>
        <v/>
      </c>
      <c r="M36" s="829"/>
      <c r="N36" s="826"/>
      <c r="O36" s="827"/>
      <c r="P36" s="746">
        <f t="shared" si="4"/>
        <v>0</v>
      </c>
      <c r="Q36" s="945" t="str">
        <f t="shared" si="5"/>
        <v/>
      </c>
      <c r="R36" s="829"/>
      <c r="S36" s="826"/>
      <c r="T36" s="827"/>
      <c r="U36" s="746">
        <f t="shared" si="6"/>
        <v>0</v>
      </c>
      <c r="V36" s="945" t="str">
        <f t="shared" si="7"/>
        <v/>
      </c>
      <c r="W36" s="829"/>
      <c r="X36" s="35"/>
    </row>
    <row r="37" spans="2:24" ht="15" customHeight="1" thickBot="1">
      <c r="B37" s="31"/>
      <c r="C37" s="799" t="s">
        <v>28</v>
      </c>
      <c r="D37" s="48">
        <f>SUM(D7:D36)</f>
        <v>2000</v>
      </c>
      <c r="E37" s="48">
        <f>SUM(E7:E36)</f>
        <v>3123</v>
      </c>
      <c r="F37" s="947">
        <f>E37-D37</f>
        <v>1123</v>
      </c>
      <c r="G37" s="946">
        <f t="shared" si="1"/>
        <v>1.5615000000000001</v>
      </c>
      <c r="H37" s="396"/>
      <c r="I37" s="48">
        <f>SUM(I7:I36)</f>
        <v>0</v>
      </c>
      <c r="J37" s="48">
        <f>SUM(J7:J36)</f>
        <v>0</v>
      </c>
      <c r="K37" s="947">
        <f>J37-I37</f>
        <v>0</v>
      </c>
      <c r="L37" s="948" t="str">
        <f t="shared" si="3"/>
        <v/>
      </c>
      <c r="M37" s="396"/>
      <c r="N37" s="48">
        <f>SUM(N7:N36)</f>
        <v>0</v>
      </c>
      <c r="O37" s="48">
        <f>SUM(O7:O36)</f>
        <v>0</v>
      </c>
      <c r="P37" s="947">
        <f>O37-N37</f>
        <v>0</v>
      </c>
      <c r="Q37" s="948" t="str">
        <f t="shared" si="5"/>
        <v/>
      </c>
      <c r="R37" s="396"/>
      <c r="S37" s="48">
        <f>SUM(S7:S36)</f>
        <v>0</v>
      </c>
      <c r="T37" s="48">
        <f>SUM(T7:T36)</f>
        <v>0</v>
      </c>
      <c r="U37" s="947">
        <f>T37-S37</f>
        <v>0</v>
      </c>
      <c r="V37" s="948" t="str">
        <f t="shared" si="7"/>
        <v/>
      </c>
      <c r="W37" s="396"/>
      <c r="X37" s="35"/>
    </row>
    <row r="38" spans="2:24" ht="15" customHeight="1">
      <c r="B38" s="800"/>
      <c r="C38" s="521"/>
      <c r="D38" s="521"/>
      <c r="E38" s="521"/>
      <c r="F38" s="521"/>
      <c r="G38" s="521"/>
      <c r="H38" s="521"/>
      <c r="I38" s="521"/>
      <c r="J38" s="521"/>
      <c r="K38" s="521"/>
      <c r="L38" s="521"/>
      <c r="M38" s="521"/>
      <c r="N38" s="521"/>
      <c r="O38" s="521"/>
      <c r="P38" s="521"/>
      <c r="Q38" s="521"/>
      <c r="R38" s="521"/>
      <c r="S38" s="521"/>
      <c r="T38" s="521"/>
      <c r="U38" s="521"/>
      <c r="V38" s="521"/>
      <c r="W38" s="521"/>
      <c r="X38" s="801"/>
    </row>
    <row r="39" spans="2:24" s="33" customFormat="1" ht="15" customHeight="1"/>
    <row r="40" spans="2:24" ht="15" customHeight="1">
      <c r="B40" s="33"/>
      <c r="C40" s="33"/>
      <c r="D40" s="33"/>
      <c r="E40" s="33"/>
      <c r="F40" s="33"/>
      <c r="G40" s="33"/>
      <c r="H40" s="33"/>
      <c r="I40" s="33"/>
      <c r="N40" s="33"/>
      <c r="O40" s="33"/>
      <c r="P40" s="33"/>
      <c r="Q40" s="33"/>
      <c r="R40" s="33"/>
    </row>
    <row r="41" spans="2:24" ht="15" customHeight="1">
      <c r="B41" s="33"/>
      <c r="C41" s="84"/>
      <c r="D41" s="84"/>
      <c r="E41" s="84"/>
      <c r="F41" s="84"/>
      <c r="G41" s="84"/>
      <c r="H41" s="84"/>
      <c r="I41" s="33"/>
      <c r="N41" s="84"/>
      <c r="O41" s="84"/>
      <c r="P41" s="84"/>
      <c r="Q41" s="84"/>
      <c r="R41" s="84"/>
    </row>
    <row r="42" spans="2:24" ht="15" customHeight="1">
      <c r="B42" s="33"/>
      <c r="C42" s="33"/>
      <c r="D42" s="33"/>
      <c r="E42" s="33"/>
      <c r="F42" s="33"/>
      <c r="G42" s="33"/>
      <c r="H42" s="33"/>
      <c r="I42" s="33"/>
      <c r="N42" s="33"/>
      <c r="O42" s="33"/>
      <c r="P42" s="33"/>
      <c r="Q42" s="33"/>
      <c r="R42" s="33"/>
    </row>
    <row r="43" spans="2:24" ht="15" customHeight="1"/>
    <row r="44" spans="2:24" ht="15" customHeight="1"/>
    <row r="45" spans="2:24" ht="15" customHeight="1"/>
    <row r="46" spans="2:24" ht="15" customHeight="1"/>
    <row r="47" spans="2:24" ht="15" customHeight="1"/>
    <row r="48" spans="2:24"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4">
    <mergeCell ref="N4:R4"/>
    <mergeCell ref="I4:M4"/>
    <mergeCell ref="D4:H4"/>
    <mergeCell ref="S4:W4"/>
  </mergeCells>
  <pageMargins left="0.25" right="0.25" top="0.25" bottom="0.25" header="0.3" footer="0.3"/>
  <pageSetup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B1:H125"/>
  <sheetViews>
    <sheetView showGridLines="0" showRowColHeaders="0" workbookViewId="0">
      <pane ySplit="6" topLeftCell="A7" activePane="bottomLeft" state="frozen"/>
      <selection pane="bottomLeft" activeCell="K5" sqref="K5"/>
    </sheetView>
  </sheetViews>
  <sheetFormatPr defaultColWidth="9.33203125" defaultRowHeight="13.8"/>
  <cols>
    <col min="1" max="1" width="1" style="3" customWidth="1"/>
    <col min="2" max="2" width="3.6640625" style="3" customWidth="1"/>
    <col min="3" max="3" width="35.6640625" style="3" customWidth="1"/>
    <col min="4" max="6" width="11.33203125" style="3" customWidth="1"/>
    <col min="7" max="7" width="9" style="3" customWidth="1"/>
    <col min="8" max="8" width="12.6640625" style="3" customWidth="1"/>
    <col min="9" max="16384" width="9.33203125" style="3"/>
  </cols>
  <sheetData>
    <row r="1" spans="2:8" ht="28.5" customHeight="1"/>
    <row r="2" spans="2:8" s="27" customFormat="1" ht="85.5" customHeight="1"/>
    <row r="3" spans="2:8" ht="7.5" customHeight="1" thickBot="1">
      <c r="B3" s="31"/>
      <c r="C3" s="33"/>
      <c r="D3" s="33"/>
      <c r="E3" s="33"/>
      <c r="F3" s="33"/>
      <c r="G3" s="33"/>
      <c r="H3" s="33"/>
    </row>
    <row r="4" spans="2:8" ht="36.9" customHeight="1">
      <c r="B4" s="31"/>
      <c r="D4" s="1226" t="s">
        <v>54</v>
      </c>
      <c r="E4" s="1227"/>
      <c r="F4" s="1227"/>
      <c r="G4" s="1227"/>
      <c r="H4" s="1228"/>
    </row>
    <row r="5" spans="2:8" ht="53.25" customHeight="1">
      <c r="B5" s="31"/>
      <c r="D5" s="76" t="s">
        <v>291</v>
      </c>
      <c r="E5" s="77" t="s">
        <v>292</v>
      </c>
      <c r="F5" s="77" t="s">
        <v>293</v>
      </c>
      <c r="G5" s="208" t="s">
        <v>55</v>
      </c>
      <c r="H5" s="78" t="s">
        <v>630</v>
      </c>
    </row>
    <row r="6" spans="2:8" ht="15.6">
      <c r="B6" s="31"/>
      <c r="C6" s="32" t="s">
        <v>6</v>
      </c>
      <c r="D6" s="79" t="s">
        <v>42</v>
      </c>
      <c r="E6" s="80" t="s">
        <v>42</v>
      </c>
      <c r="F6" s="80" t="s">
        <v>42</v>
      </c>
      <c r="G6" s="80" t="s">
        <v>56</v>
      </c>
      <c r="H6" s="81" t="str">
        <f>"($/"&amp;Titles!F13&amp;")"</f>
        <v>($/MWh)</v>
      </c>
    </row>
    <row r="7" spans="2:8" ht="15" customHeight="1">
      <c r="B7" s="36">
        <v>1</v>
      </c>
      <c r="C7" s="37" t="str">
        <f>'Program Descriptions'!C5</f>
        <v>Residential New Construction (example)</v>
      </c>
      <c r="D7" s="68"/>
      <c r="E7" s="45"/>
      <c r="F7" s="745">
        <f>E7-D7</f>
        <v>0</v>
      </c>
      <c r="G7" s="949" t="str">
        <f>IF(ISERROR(E7/D7),"",E7/D7)</f>
        <v/>
      </c>
      <c r="H7" s="395"/>
    </row>
    <row r="8" spans="2:8" ht="15" customHeight="1">
      <c r="B8" s="36">
        <v>2</v>
      </c>
      <c r="C8" s="37" t="str">
        <f>'Program Descriptions'!C6</f>
        <v>Residential Whole Home Retrofit</v>
      </c>
      <c r="D8" s="68"/>
      <c r="E8" s="45"/>
      <c r="F8" s="745">
        <f t="shared" ref="F8:F36" si="0">E8-D8</f>
        <v>0</v>
      </c>
      <c r="G8" s="949" t="str">
        <f t="shared" ref="G8:G37" si="1">IF(ISERROR(E8/D8),"",E8/D8)</f>
        <v/>
      </c>
      <c r="H8" s="395"/>
    </row>
    <row r="9" spans="2:8" ht="15" customHeight="1">
      <c r="B9" s="36">
        <v>3</v>
      </c>
      <c r="C9" s="37" t="str">
        <f>'Program Descriptions'!C7</f>
        <v>C&amp;I Prescriptive</v>
      </c>
      <c r="D9" s="68"/>
      <c r="E9" s="45"/>
      <c r="F9" s="745">
        <f t="shared" si="0"/>
        <v>0</v>
      </c>
      <c r="G9" s="949" t="str">
        <f t="shared" si="1"/>
        <v/>
      </c>
      <c r="H9" s="395"/>
    </row>
    <row r="10" spans="2:8" ht="15" customHeight="1">
      <c r="B10" s="36">
        <v>4</v>
      </c>
      <c r="C10" s="37" t="str">
        <f>'Program Descriptions'!C8</f>
        <v>Empty</v>
      </c>
      <c r="D10" s="68"/>
      <c r="E10" s="45"/>
      <c r="F10" s="745">
        <f t="shared" si="0"/>
        <v>0</v>
      </c>
      <c r="G10" s="949" t="str">
        <f t="shared" si="1"/>
        <v/>
      </c>
      <c r="H10" s="395"/>
    </row>
    <row r="11" spans="2:8" ht="15" customHeight="1">
      <c r="B11" s="36">
        <v>5</v>
      </c>
      <c r="C11" s="37" t="str">
        <f>'Program Descriptions'!C9</f>
        <v>Empty</v>
      </c>
      <c r="D11" s="68"/>
      <c r="E11" s="45"/>
      <c r="F11" s="745">
        <f t="shared" si="0"/>
        <v>0</v>
      </c>
      <c r="G11" s="949" t="str">
        <f t="shared" si="1"/>
        <v/>
      </c>
      <c r="H11" s="395"/>
    </row>
    <row r="12" spans="2:8" ht="15" customHeight="1">
      <c r="B12" s="36">
        <v>6</v>
      </c>
      <c r="C12" s="37" t="str">
        <f>'Program Descriptions'!C10</f>
        <v>Empty</v>
      </c>
      <c r="D12" s="68"/>
      <c r="E12" s="45"/>
      <c r="F12" s="745">
        <f t="shared" si="0"/>
        <v>0</v>
      </c>
      <c r="G12" s="949" t="str">
        <f t="shared" si="1"/>
        <v/>
      </c>
      <c r="H12" s="395"/>
    </row>
    <row r="13" spans="2:8" ht="15" customHeight="1">
      <c r="B13" s="36">
        <v>7</v>
      </c>
      <c r="C13" s="37" t="str">
        <f>'Program Descriptions'!C11</f>
        <v>Empty</v>
      </c>
      <c r="D13" s="68"/>
      <c r="E13" s="45"/>
      <c r="F13" s="745">
        <f t="shared" si="0"/>
        <v>0</v>
      </c>
      <c r="G13" s="949" t="str">
        <f t="shared" si="1"/>
        <v/>
      </c>
      <c r="H13" s="395"/>
    </row>
    <row r="14" spans="2:8" ht="15" customHeight="1">
      <c r="B14" s="36">
        <v>8</v>
      </c>
      <c r="C14" s="37" t="str">
        <f>'Program Descriptions'!C12</f>
        <v>Empty</v>
      </c>
      <c r="D14" s="68"/>
      <c r="E14" s="45"/>
      <c r="F14" s="745">
        <f t="shared" si="0"/>
        <v>0</v>
      </c>
      <c r="G14" s="949" t="str">
        <f t="shared" si="1"/>
        <v/>
      </c>
      <c r="H14" s="395"/>
    </row>
    <row r="15" spans="2:8" ht="15" customHeight="1">
      <c r="B15" s="36">
        <v>9</v>
      </c>
      <c r="C15" s="37" t="str">
        <f>'Program Descriptions'!C13</f>
        <v>Empty</v>
      </c>
      <c r="D15" s="68"/>
      <c r="E15" s="45"/>
      <c r="F15" s="745">
        <f t="shared" si="0"/>
        <v>0</v>
      </c>
      <c r="G15" s="949" t="str">
        <f t="shared" si="1"/>
        <v/>
      </c>
      <c r="H15" s="395"/>
    </row>
    <row r="16" spans="2:8" ht="15" customHeight="1">
      <c r="B16" s="36">
        <v>10</v>
      </c>
      <c r="C16" s="37" t="str">
        <f>'Program Descriptions'!C14</f>
        <v>Empty</v>
      </c>
      <c r="D16" s="68"/>
      <c r="E16" s="45"/>
      <c r="F16" s="745">
        <f t="shared" si="0"/>
        <v>0</v>
      </c>
      <c r="G16" s="949" t="str">
        <f t="shared" si="1"/>
        <v/>
      </c>
      <c r="H16" s="395"/>
    </row>
    <row r="17" spans="2:8" ht="15" customHeight="1">
      <c r="B17" s="36">
        <v>11</v>
      </c>
      <c r="C17" s="37" t="str">
        <f>'Program Descriptions'!C15</f>
        <v>Empty</v>
      </c>
      <c r="D17" s="68"/>
      <c r="E17" s="45"/>
      <c r="F17" s="745">
        <f t="shared" si="0"/>
        <v>0</v>
      </c>
      <c r="G17" s="949" t="str">
        <f t="shared" si="1"/>
        <v/>
      </c>
      <c r="H17" s="395"/>
    </row>
    <row r="18" spans="2:8" ht="15" customHeight="1">
      <c r="B18" s="36">
        <v>12</v>
      </c>
      <c r="C18" s="37" t="str">
        <f>'Program Descriptions'!C16</f>
        <v>Empty</v>
      </c>
      <c r="D18" s="68"/>
      <c r="E18" s="45"/>
      <c r="F18" s="745">
        <f t="shared" si="0"/>
        <v>0</v>
      </c>
      <c r="G18" s="949" t="str">
        <f t="shared" si="1"/>
        <v/>
      </c>
      <c r="H18" s="395"/>
    </row>
    <row r="19" spans="2:8" ht="15" customHeight="1">
      <c r="B19" s="36">
        <v>13</v>
      </c>
      <c r="C19" s="37" t="str">
        <f>'Program Descriptions'!C17</f>
        <v>Empty</v>
      </c>
      <c r="D19" s="68"/>
      <c r="E19" s="45"/>
      <c r="F19" s="745">
        <f t="shared" si="0"/>
        <v>0</v>
      </c>
      <c r="G19" s="949" t="str">
        <f t="shared" si="1"/>
        <v/>
      </c>
      <c r="H19" s="395"/>
    </row>
    <row r="20" spans="2:8" ht="15" customHeight="1">
      <c r="B20" s="36">
        <v>14</v>
      </c>
      <c r="C20" s="37" t="str">
        <f>'Program Descriptions'!C18</f>
        <v>Empty</v>
      </c>
      <c r="D20" s="68"/>
      <c r="E20" s="45"/>
      <c r="F20" s="745">
        <f t="shared" si="0"/>
        <v>0</v>
      </c>
      <c r="G20" s="949" t="str">
        <f t="shared" si="1"/>
        <v/>
      </c>
      <c r="H20" s="395"/>
    </row>
    <row r="21" spans="2:8" ht="15" customHeight="1">
      <c r="B21" s="36">
        <v>15</v>
      </c>
      <c r="C21" s="37" t="str">
        <f>'Program Descriptions'!C19</f>
        <v>Empty</v>
      </c>
      <c r="D21" s="68"/>
      <c r="E21" s="45"/>
      <c r="F21" s="745">
        <f t="shared" si="0"/>
        <v>0</v>
      </c>
      <c r="G21" s="949" t="str">
        <f t="shared" si="1"/>
        <v/>
      </c>
      <c r="H21" s="395"/>
    </row>
    <row r="22" spans="2:8" ht="15" customHeight="1">
      <c r="B22" s="36">
        <v>16</v>
      </c>
      <c r="C22" s="37" t="str">
        <f>'Program Descriptions'!C20</f>
        <v>Empty</v>
      </c>
      <c r="D22" s="68"/>
      <c r="E22" s="45"/>
      <c r="F22" s="745">
        <f t="shared" si="0"/>
        <v>0</v>
      </c>
      <c r="G22" s="949" t="str">
        <f t="shared" si="1"/>
        <v/>
      </c>
      <c r="H22" s="395"/>
    </row>
    <row r="23" spans="2:8" ht="15" customHeight="1">
      <c r="B23" s="36">
        <v>17</v>
      </c>
      <c r="C23" s="37" t="str">
        <f>'Program Descriptions'!C21</f>
        <v>Empty</v>
      </c>
      <c r="D23" s="68"/>
      <c r="E23" s="45"/>
      <c r="F23" s="745">
        <f t="shared" si="0"/>
        <v>0</v>
      </c>
      <c r="G23" s="949" t="str">
        <f t="shared" si="1"/>
        <v/>
      </c>
      <c r="H23" s="395"/>
    </row>
    <row r="24" spans="2:8" ht="15" customHeight="1">
      <c r="B24" s="36">
        <v>18</v>
      </c>
      <c r="C24" s="37" t="str">
        <f>'Program Descriptions'!C22</f>
        <v>Empty</v>
      </c>
      <c r="D24" s="68"/>
      <c r="E24" s="45"/>
      <c r="F24" s="745">
        <f t="shared" si="0"/>
        <v>0</v>
      </c>
      <c r="G24" s="949" t="str">
        <f t="shared" si="1"/>
        <v/>
      </c>
      <c r="H24" s="395"/>
    </row>
    <row r="25" spans="2:8" ht="15" customHeight="1">
      <c r="B25" s="36">
        <v>19</v>
      </c>
      <c r="C25" s="37" t="str">
        <f>'Program Descriptions'!C23</f>
        <v>Empty</v>
      </c>
      <c r="D25" s="68"/>
      <c r="E25" s="45"/>
      <c r="F25" s="745">
        <f t="shared" si="0"/>
        <v>0</v>
      </c>
      <c r="G25" s="949" t="str">
        <f t="shared" si="1"/>
        <v/>
      </c>
      <c r="H25" s="395"/>
    </row>
    <row r="26" spans="2:8" ht="15" customHeight="1">
      <c r="B26" s="36">
        <v>20</v>
      </c>
      <c r="C26" s="37" t="str">
        <f>'Program Descriptions'!C24</f>
        <v>Empty</v>
      </c>
      <c r="D26" s="68"/>
      <c r="E26" s="45"/>
      <c r="F26" s="745">
        <f t="shared" si="0"/>
        <v>0</v>
      </c>
      <c r="G26" s="949" t="str">
        <f t="shared" si="1"/>
        <v/>
      </c>
      <c r="H26" s="395"/>
    </row>
    <row r="27" spans="2:8" ht="15" customHeight="1">
      <c r="B27" s="36">
        <v>21</v>
      </c>
      <c r="C27" s="37" t="str">
        <f>'Program Descriptions'!C25</f>
        <v>Empty</v>
      </c>
      <c r="D27" s="68"/>
      <c r="E27" s="45"/>
      <c r="F27" s="745">
        <f t="shared" si="0"/>
        <v>0</v>
      </c>
      <c r="G27" s="949" t="str">
        <f t="shared" si="1"/>
        <v/>
      </c>
      <c r="H27" s="395"/>
    </row>
    <row r="28" spans="2:8" ht="15" customHeight="1">
      <c r="B28" s="36">
        <v>22</v>
      </c>
      <c r="C28" s="37" t="str">
        <f>'Program Descriptions'!C26</f>
        <v>Empty</v>
      </c>
      <c r="D28" s="68"/>
      <c r="E28" s="45"/>
      <c r="F28" s="745">
        <f t="shared" si="0"/>
        <v>0</v>
      </c>
      <c r="G28" s="949" t="str">
        <f t="shared" si="1"/>
        <v/>
      </c>
      <c r="H28" s="395"/>
    </row>
    <row r="29" spans="2:8" ht="15" customHeight="1">
      <c r="B29" s="36">
        <v>23</v>
      </c>
      <c r="C29" s="37" t="str">
        <f>'Program Descriptions'!C27</f>
        <v>Empty</v>
      </c>
      <c r="D29" s="68"/>
      <c r="E29" s="45"/>
      <c r="F29" s="745">
        <f t="shared" si="0"/>
        <v>0</v>
      </c>
      <c r="G29" s="949" t="str">
        <f t="shared" si="1"/>
        <v/>
      </c>
      <c r="H29" s="395"/>
    </row>
    <row r="30" spans="2:8" ht="15" customHeight="1">
      <c r="B30" s="36">
        <v>24</v>
      </c>
      <c r="C30" s="37" t="str">
        <f>'Program Descriptions'!C28</f>
        <v>Empty</v>
      </c>
      <c r="D30" s="68"/>
      <c r="E30" s="45"/>
      <c r="F30" s="745">
        <f t="shared" si="0"/>
        <v>0</v>
      </c>
      <c r="G30" s="949" t="str">
        <f t="shared" si="1"/>
        <v/>
      </c>
      <c r="H30" s="395"/>
    </row>
    <row r="31" spans="2:8" ht="15" customHeight="1">
      <c r="B31" s="36">
        <v>25</v>
      </c>
      <c r="C31" s="37" t="str">
        <f>'Program Descriptions'!C29</f>
        <v>Empty</v>
      </c>
      <c r="D31" s="68"/>
      <c r="E31" s="45"/>
      <c r="F31" s="745">
        <f t="shared" si="0"/>
        <v>0</v>
      </c>
      <c r="G31" s="949" t="str">
        <f t="shared" si="1"/>
        <v/>
      </c>
      <c r="H31" s="395"/>
    </row>
    <row r="32" spans="2:8" ht="15" customHeight="1">
      <c r="B32" s="36">
        <v>26</v>
      </c>
      <c r="C32" s="37" t="str">
        <f>'Program Descriptions'!C30</f>
        <v>Empty</v>
      </c>
      <c r="D32" s="68"/>
      <c r="E32" s="45"/>
      <c r="F32" s="745">
        <f t="shared" si="0"/>
        <v>0</v>
      </c>
      <c r="G32" s="949" t="str">
        <f t="shared" si="1"/>
        <v/>
      </c>
      <c r="H32" s="395"/>
    </row>
    <row r="33" spans="2:8" ht="15" customHeight="1">
      <c r="B33" s="36">
        <v>27</v>
      </c>
      <c r="C33" s="37" t="str">
        <f>'Program Descriptions'!C31</f>
        <v>Empty</v>
      </c>
      <c r="D33" s="68"/>
      <c r="E33" s="45"/>
      <c r="F33" s="745">
        <f t="shared" si="0"/>
        <v>0</v>
      </c>
      <c r="G33" s="949" t="str">
        <f t="shared" si="1"/>
        <v/>
      </c>
      <c r="H33" s="395"/>
    </row>
    <row r="34" spans="2:8" ht="15" customHeight="1">
      <c r="B34" s="36">
        <v>28</v>
      </c>
      <c r="C34" s="37" t="str">
        <f>'Program Descriptions'!C32</f>
        <v>Empty</v>
      </c>
      <c r="D34" s="68"/>
      <c r="E34" s="45"/>
      <c r="F34" s="745">
        <f t="shared" si="0"/>
        <v>0</v>
      </c>
      <c r="G34" s="949" t="str">
        <f t="shared" si="1"/>
        <v/>
      </c>
      <c r="H34" s="395"/>
    </row>
    <row r="35" spans="2:8" ht="15" customHeight="1">
      <c r="B35" s="36">
        <v>29</v>
      </c>
      <c r="C35" s="37" t="str">
        <f>'Program Descriptions'!C33</f>
        <v>Empty</v>
      </c>
      <c r="D35" s="68"/>
      <c r="E35" s="45"/>
      <c r="F35" s="745">
        <f t="shared" si="0"/>
        <v>0</v>
      </c>
      <c r="G35" s="949" t="str">
        <f t="shared" si="1"/>
        <v/>
      </c>
      <c r="H35" s="395"/>
    </row>
    <row r="36" spans="2:8" ht="15" customHeight="1" thickBot="1">
      <c r="B36" s="36">
        <v>30</v>
      </c>
      <c r="C36" s="37" t="str">
        <f>'Program Descriptions'!C34</f>
        <v>Empty</v>
      </c>
      <c r="D36" s="68"/>
      <c r="E36" s="45"/>
      <c r="F36" s="746">
        <f t="shared" si="0"/>
        <v>0</v>
      </c>
      <c r="G36" s="945" t="str">
        <f t="shared" si="1"/>
        <v/>
      </c>
      <c r="H36" s="395"/>
    </row>
    <row r="37" spans="2:8" ht="15" customHeight="1" thickBot="1">
      <c r="B37" s="31"/>
      <c r="C37" s="47" t="s">
        <v>28</v>
      </c>
      <c r="D37" s="48">
        <f>SUM(D7:D36)</f>
        <v>0</v>
      </c>
      <c r="E37" s="48">
        <f>SUM(E7:E36)</f>
        <v>0</v>
      </c>
      <c r="F37" s="950">
        <f>E37-D37</f>
        <v>0</v>
      </c>
      <c r="G37" s="948" t="str">
        <f t="shared" si="1"/>
        <v/>
      </c>
      <c r="H37" s="396"/>
    </row>
    <row r="38" spans="2:8" ht="15" customHeight="1">
      <c r="B38" s="39"/>
      <c r="C38" s="40"/>
      <c r="D38" s="40"/>
      <c r="E38" s="40"/>
      <c r="F38" s="40"/>
      <c r="G38" s="40"/>
      <c r="H38" s="40"/>
    </row>
    <row r="39" spans="2:8" s="33" customFormat="1" ht="15" customHeight="1"/>
    <row r="40" spans="2:8" ht="15" customHeight="1">
      <c r="B40" s="33"/>
      <c r="C40" s="33"/>
      <c r="D40" s="33"/>
      <c r="E40" s="33"/>
      <c r="F40" s="33"/>
      <c r="G40" s="33"/>
      <c r="H40" s="33"/>
    </row>
    <row r="41" spans="2:8" ht="15" customHeight="1">
      <c r="B41" s="33"/>
      <c r="C41" s="84"/>
      <c r="D41" s="33"/>
      <c r="E41" s="33"/>
      <c r="F41" s="33"/>
      <c r="G41" s="33"/>
      <c r="H41" s="33"/>
    </row>
    <row r="42" spans="2:8" ht="15" customHeight="1">
      <c r="B42" s="33"/>
      <c r="C42" s="33"/>
      <c r="D42" s="33"/>
      <c r="E42" s="33"/>
      <c r="F42" s="33"/>
      <c r="G42" s="33"/>
      <c r="H42" s="33"/>
    </row>
    <row r="43" spans="2:8" ht="15" customHeight="1"/>
    <row r="44" spans="2:8" ht="15" customHeight="1"/>
    <row r="45" spans="2:8" ht="15" customHeight="1"/>
    <row r="46" spans="2:8" ht="15" customHeight="1"/>
    <row r="47" spans="2:8" ht="15" customHeight="1">
      <c r="D47" s="424" t="s">
        <v>1013</v>
      </c>
    </row>
    <row r="48" spans="2:8" ht="15" customHeight="1">
      <c r="D48" s="424" t="s">
        <v>1012</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I112"/>
  <sheetViews>
    <sheetView showGridLines="0" showRowColHeaders="0" workbookViewId="0">
      <pane ySplit="4" topLeftCell="A5" activePane="bottomLeft" state="frozen"/>
      <selection pane="bottomLeft"/>
    </sheetView>
  </sheetViews>
  <sheetFormatPr defaultColWidth="9.33203125" defaultRowHeight="13.8"/>
  <cols>
    <col min="1" max="1" width="1" style="3" customWidth="1"/>
    <col min="2" max="2" width="3.6640625" style="3" customWidth="1"/>
    <col min="3" max="3" width="35.6640625" style="3" customWidth="1"/>
    <col min="4" max="4" width="21.6640625" style="3" customWidth="1"/>
    <col min="5" max="5" width="53.44140625" style="3" customWidth="1"/>
    <col min="6" max="6" width="20.6640625" style="3" bestFit="1" customWidth="1"/>
    <col min="7" max="7" width="17.5546875" style="424" customWidth="1"/>
    <col min="8" max="8" width="12.6640625" style="424" customWidth="1"/>
    <col min="9" max="9" width="16.44140625" style="424" customWidth="1"/>
    <col min="10" max="16384" width="9.33203125" style="3"/>
  </cols>
  <sheetData>
    <row r="1" spans="1:9" ht="28.5" customHeight="1">
      <c r="A1" s="424"/>
      <c r="B1" s="424"/>
      <c r="C1" s="424"/>
      <c r="D1" s="424"/>
      <c r="E1" s="424"/>
    </row>
    <row r="2" spans="1:9" s="27" customFormat="1" ht="177.75" customHeight="1" thickBot="1">
      <c r="A2" s="665"/>
      <c r="B2" s="665"/>
      <c r="C2" s="665"/>
      <c r="D2" s="665"/>
      <c r="E2" s="665"/>
      <c r="G2" s="665"/>
      <c r="H2" s="665"/>
      <c r="I2" s="665"/>
    </row>
    <row r="3" spans="1:9" ht="7.5" customHeight="1">
      <c r="B3" s="1053"/>
      <c r="C3" s="1054"/>
      <c r="D3" s="1054"/>
      <c r="E3" s="1055"/>
      <c r="F3" s="1060"/>
      <c r="G3" s="1061"/>
      <c r="H3" s="1060"/>
      <c r="I3" s="1061"/>
    </row>
    <row r="4" spans="1:9" ht="68.25" customHeight="1">
      <c r="B4" s="116"/>
      <c r="C4" s="1056" t="s">
        <v>6</v>
      </c>
      <c r="D4" s="1056" t="s">
        <v>263</v>
      </c>
      <c r="E4" s="1057" t="s">
        <v>262</v>
      </c>
      <c r="F4" s="1062" t="s">
        <v>1096</v>
      </c>
      <c r="G4" s="1063" t="s">
        <v>1032</v>
      </c>
      <c r="H4" s="1062" t="s">
        <v>775</v>
      </c>
      <c r="I4" s="1063" t="s">
        <v>769</v>
      </c>
    </row>
    <row r="5" spans="1:9" ht="25.5" customHeight="1">
      <c r="B5" s="1058">
        <v>1</v>
      </c>
      <c r="C5" s="1069" t="s">
        <v>777</v>
      </c>
      <c r="D5" s="1070" t="s">
        <v>10</v>
      </c>
      <c r="E5" s="1071" t="s">
        <v>236</v>
      </c>
      <c r="F5" s="1068" t="s">
        <v>1029</v>
      </c>
      <c r="G5" s="1065"/>
      <c r="H5" s="1064" t="s">
        <v>41</v>
      </c>
      <c r="I5" s="1065"/>
    </row>
    <row r="6" spans="1:9" ht="25.5" customHeight="1">
      <c r="B6" s="1058">
        <v>2</v>
      </c>
      <c r="C6" s="1069" t="s">
        <v>1094</v>
      </c>
      <c r="D6" s="1070" t="s">
        <v>10</v>
      </c>
      <c r="E6" s="1071" t="s">
        <v>241</v>
      </c>
      <c r="F6" s="1068" t="s">
        <v>1018</v>
      </c>
      <c r="G6" s="1065"/>
      <c r="H6" s="1064" t="s">
        <v>41</v>
      </c>
      <c r="I6" s="1065"/>
    </row>
    <row r="7" spans="1:9" ht="25.5" customHeight="1">
      <c r="B7" s="1058">
        <v>3</v>
      </c>
      <c r="C7" s="1069" t="s">
        <v>1095</v>
      </c>
      <c r="D7" s="1070" t="s">
        <v>765</v>
      </c>
      <c r="E7" s="1071" t="s">
        <v>149</v>
      </c>
      <c r="F7" s="1068" t="s">
        <v>1018</v>
      </c>
      <c r="G7" s="1065"/>
      <c r="H7" s="1064" t="s">
        <v>41</v>
      </c>
      <c r="I7" s="1065"/>
    </row>
    <row r="8" spans="1:9" ht="25.5" customHeight="1">
      <c r="B8" s="1058">
        <v>4</v>
      </c>
      <c r="C8" s="1069" t="s">
        <v>17</v>
      </c>
      <c r="D8" s="1070"/>
      <c r="E8" s="1071"/>
      <c r="F8" s="1068"/>
      <c r="G8" s="1065"/>
      <c r="H8" s="1064" t="s">
        <v>776</v>
      </c>
      <c r="I8" s="1065"/>
    </row>
    <row r="9" spans="1:9" ht="25.5" customHeight="1">
      <c r="B9" s="1058">
        <v>5</v>
      </c>
      <c r="C9" s="1069" t="s">
        <v>17</v>
      </c>
      <c r="D9" s="1070"/>
      <c r="E9" s="1071"/>
      <c r="F9" s="1068"/>
      <c r="G9" s="1065"/>
      <c r="H9" s="1064" t="s">
        <v>776</v>
      </c>
      <c r="I9" s="1065"/>
    </row>
    <row r="10" spans="1:9" ht="25.5" customHeight="1">
      <c r="B10" s="1058">
        <v>6</v>
      </c>
      <c r="C10" s="1069" t="s">
        <v>17</v>
      </c>
      <c r="D10" s="1070"/>
      <c r="E10" s="1071"/>
      <c r="F10" s="1068"/>
      <c r="G10" s="1065"/>
      <c r="H10" s="1064" t="s">
        <v>776</v>
      </c>
      <c r="I10" s="1065"/>
    </row>
    <row r="11" spans="1:9" ht="25.5" customHeight="1">
      <c r="B11" s="1058">
        <v>7</v>
      </c>
      <c r="C11" s="1069" t="s">
        <v>17</v>
      </c>
      <c r="D11" s="1070"/>
      <c r="E11" s="1071"/>
      <c r="F11" s="1068"/>
      <c r="G11" s="1065"/>
      <c r="H11" s="1064" t="s">
        <v>776</v>
      </c>
      <c r="I11" s="1065"/>
    </row>
    <row r="12" spans="1:9" ht="25.5" customHeight="1">
      <c r="B12" s="1058">
        <v>8</v>
      </c>
      <c r="C12" s="1069" t="s">
        <v>17</v>
      </c>
      <c r="D12" s="1070"/>
      <c r="E12" s="1071"/>
      <c r="F12" s="1068"/>
      <c r="G12" s="1065"/>
      <c r="H12" s="1064" t="s">
        <v>776</v>
      </c>
      <c r="I12" s="1065"/>
    </row>
    <row r="13" spans="1:9" ht="25.5" customHeight="1">
      <c r="B13" s="1058">
        <v>9</v>
      </c>
      <c r="C13" s="1069" t="s">
        <v>17</v>
      </c>
      <c r="D13" s="1070"/>
      <c r="E13" s="1071"/>
      <c r="F13" s="1068"/>
      <c r="G13" s="1065"/>
      <c r="H13" s="1064" t="s">
        <v>776</v>
      </c>
      <c r="I13" s="1065"/>
    </row>
    <row r="14" spans="1:9" ht="25.5" customHeight="1">
      <c r="B14" s="1058">
        <v>10</v>
      </c>
      <c r="C14" s="1069" t="s">
        <v>17</v>
      </c>
      <c r="D14" s="1070"/>
      <c r="E14" s="1071"/>
      <c r="F14" s="1068"/>
      <c r="G14" s="1065"/>
      <c r="H14" s="1064" t="s">
        <v>776</v>
      </c>
      <c r="I14" s="1065"/>
    </row>
    <row r="15" spans="1:9" ht="25.5" customHeight="1">
      <c r="B15" s="1058">
        <v>11</v>
      </c>
      <c r="C15" s="1069" t="s">
        <v>17</v>
      </c>
      <c r="D15" s="1070"/>
      <c r="E15" s="1071"/>
      <c r="F15" s="1068"/>
      <c r="G15" s="1065"/>
      <c r="H15" s="1064" t="s">
        <v>776</v>
      </c>
      <c r="I15" s="1065"/>
    </row>
    <row r="16" spans="1:9" ht="25.5" customHeight="1">
      <c r="B16" s="1058">
        <v>12</v>
      </c>
      <c r="C16" s="1069" t="s">
        <v>17</v>
      </c>
      <c r="D16" s="1070"/>
      <c r="E16" s="1071"/>
      <c r="F16" s="1068"/>
      <c r="G16" s="1065"/>
      <c r="H16" s="1064" t="s">
        <v>776</v>
      </c>
      <c r="I16" s="1065"/>
    </row>
    <row r="17" spans="2:9" ht="25.5" customHeight="1">
      <c r="B17" s="1058">
        <v>13</v>
      </c>
      <c r="C17" s="1069" t="s">
        <v>17</v>
      </c>
      <c r="D17" s="1070"/>
      <c r="E17" s="1071"/>
      <c r="F17" s="1068"/>
      <c r="G17" s="1065"/>
      <c r="H17" s="1064" t="s">
        <v>776</v>
      </c>
      <c r="I17" s="1065"/>
    </row>
    <row r="18" spans="2:9" ht="25.5" customHeight="1">
      <c r="B18" s="1058">
        <v>14</v>
      </c>
      <c r="C18" s="1069" t="s">
        <v>17</v>
      </c>
      <c r="D18" s="1070"/>
      <c r="E18" s="1071"/>
      <c r="F18" s="1068"/>
      <c r="G18" s="1065"/>
      <c r="H18" s="1064" t="s">
        <v>776</v>
      </c>
      <c r="I18" s="1065"/>
    </row>
    <row r="19" spans="2:9" ht="25.5" customHeight="1">
      <c r="B19" s="1058">
        <v>15</v>
      </c>
      <c r="C19" s="1069" t="s">
        <v>17</v>
      </c>
      <c r="D19" s="1070"/>
      <c r="E19" s="1071"/>
      <c r="F19" s="1068"/>
      <c r="G19" s="1065"/>
      <c r="H19" s="1064" t="s">
        <v>776</v>
      </c>
      <c r="I19" s="1065"/>
    </row>
    <row r="20" spans="2:9" ht="25.5" customHeight="1">
      <c r="B20" s="1058">
        <v>16</v>
      </c>
      <c r="C20" s="1069" t="s">
        <v>17</v>
      </c>
      <c r="D20" s="1070"/>
      <c r="E20" s="1071"/>
      <c r="F20" s="1068"/>
      <c r="G20" s="1065"/>
      <c r="H20" s="1064" t="s">
        <v>776</v>
      </c>
      <c r="I20" s="1065"/>
    </row>
    <row r="21" spans="2:9" ht="25.5" customHeight="1">
      <c r="B21" s="1058">
        <v>17</v>
      </c>
      <c r="C21" s="1069" t="s">
        <v>17</v>
      </c>
      <c r="D21" s="1070"/>
      <c r="E21" s="1071"/>
      <c r="F21" s="1068"/>
      <c r="G21" s="1065"/>
      <c r="H21" s="1064" t="s">
        <v>776</v>
      </c>
      <c r="I21" s="1065"/>
    </row>
    <row r="22" spans="2:9" ht="25.5" customHeight="1">
      <c r="B22" s="1058">
        <v>18</v>
      </c>
      <c r="C22" s="1069" t="s">
        <v>17</v>
      </c>
      <c r="D22" s="1070"/>
      <c r="E22" s="1071"/>
      <c r="F22" s="1068"/>
      <c r="G22" s="1065"/>
      <c r="H22" s="1064" t="s">
        <v>776</v>
      </c>
      <c r="I22" s="1065"/>
    </row>
    <row r="23" spans="2:9" ht="25.5" customHeight="1">
      <c r="B23" s="1058">
        <v>19</v>
      </c>
      <c r="C23" s="1069" t="s">
        <v>17</v>
      </c>
      <c r="D23" s="1070"/>
      <c r="E23" s="1071"/>
      <c r="F23" s="1068"/>
      <c r="G23" s="1065"/>
      <c r="H23" s="1064" t="s">
        <v>776</v>
      </c>
      <c r="I23" s="1065"/>
    </row>
    <row r="24" spans="2:9" ht="25.5" customHeight="1">
      <c r="B24" s="1058">
        <v>20</v>
      </c>
      <c r="C24" s="1069" t="s">
        <v>17</v>
      </c>
      <c r="D24" s="1070"/>
      <c r="E24" s="1071"/>
      <c r="F24" s="1068"/>
      <c r="G24" s="1065"/>
      <c r="H24" s="1064" t="s">
        <v>776</v>
      </c>
      <c r="I24" s="1065"/>
    </row>
    <row r="25" spans="2:9" ht="25.5" customHeight="1">
      <c r="B25" s="1058">
        <v>21</v>
      </c>
      <c r="C25" s="1069" t="s">
        <v>17</v>
      </c>
      <c r="D25" s="1070"/>
      <c r="E25" s="1071"/>
      <c r="F25" s="1068"/>
      <c r="G25" s="1065"/>
      <c r="H25" s="1064" t="s">
        <v>776</v>
      </c>
      <c r="I25" s="1065"/>
    </row>
    <row r="26" spans="2:9" s="33" customFormat="1" ht="25.5" customHeight="1">
      <c r="B26" s="1058">
        <v>22</v>
      </c>
      <c r="C26" s="1069" t="s">
        <v>17</v>
      </c>
      <c r="D26" s="1070"/>
      <c r="E26" s="1071"/>
      <c r="F26" s="1068"/>
      <c r="G26" s="1065"/>
      <c r="H26" s="1064" t="s">
        <v>776</v>
      </c>
      <c r="I26" s="1065"/>
    </row>
    <row r="27" spans="2:9" ht="25.5" customHeight="1">
      <c r="B27" s="1058">
        <v>23</v>
      </c>
      <c r="C27" s="1069" t="s">
        <v>17</v>
      </c>
      <c r="D27" s="1070"/>
      <c r="E27" s="1071"/>
      <c r="F27" s="1068"/>
      <c r="G27" s="1065"/>
      <c r="H27" s="1064" t="s">
        <v>776</v>
      </c>
      <c r="I27" s="1065"/>
    </row>
    <row r="28" spans="2:9" ht="25.5" customHeight="1">
      <c r="B28" s="1058">
        <v>24</v>
      </c>
      <c r="C28" s="1069" t="s">
        <v>17</v>
      </c>
      <c r="D28" s="1070"/>
      <c r="E28" s="1071"/>
      <c r="F28" s="1068"/>
      <c r="G28" s="1065"/>
      <c r="H28" s="1064" t="s">
        <v>776</v>
      </c>
      <c r="I28" s="1065"/>
    </row>
    <row r="29" spans="2:9" ht="25.5" customHeight="1">
      <c r="B29" s="1058">
        <v>25</v>
      </c>
      <c r="C29" s="1069" t="s">
        <v>17</v>
      </c>
      <c r="D29" s="1070"/>
      <c r="E29" s="1071"/>
      <c r="F29" s="1068"/>
      <c r="G29" s="1065"/>
      <c r="H29" s="1064" t="s">
        <v>776</v>
      </c>
      <c r="I29" s="1065"/>
    </row>
    <row r="30" spans="2:9" ht="25.5" customHeight="1">
      <c r="B30" s="1058">
        <v>26</v>
      </c>
      <c r="C30" s="1069" t="s">
        <v>17</v>
      </c>
      <c r="D30" s="1070"/>
      <c r="E30" s="1071"/>
      <c r="F30" s="1068"/>
      <c r="G30" s="1065"/>
      <c r="H30" s="1064" t="s">
        <v>776</v>
      </c>
      <c r="I30" s="1065"/>
    </row>
    <row r="31" spans="2:9" ht="25.5" customHeight="1">
      <c r="B31" s="1058">
        <v>27</v>
      </c>
      <c r="C31" s="1069" t="s">
        <v>17</v>
      </c>
      <c r="D31" s="1070"/>
      <c r="E31" s="1071"/>
      <c r="F31" s="1068"/>
      <c r="G31" s="1065"/>
      <c r="H31" s="1064" t="s">
        <v>776</v>
      </c>
      <c r="I31" s="1065"/>
    </row>
    <row r="32" spans="2:9" ht="25.5" customHeight="1">
      <c r="B32" s="1058">
        <v>28</v>
      </c>
      <c r="C32" s="1069" t="s">
        <v>17</v>
      </c>
      <c r="D32" s="1070"/>
      <c r="E32" s="1071"/>
      <c r="F32" s="1068"/>
      <c r="G32" s="1065"/>
      <c r="H32" s="1064" t="s">
        <v>776</v>
      </c>
      <c r="I32" s="1065"/>
    </row>
    <row r="33" spans="2:9" ht="25.5" customHeight="1">
      <c r="B33" s="1058">
        <v>29</v>
      </c>
      <c r="C33" s="1069" t="s">
        <v>17</v>
      </c>
      <c r="D33" s="1070"/>
      <c r="E33" s="1071"/>
      <c r="F33" s="1068"/>
      <c r="G33" s="1065"/>
      <c r="H33" s="1064" t="s">
        <v>776</v>
      </c>
      <c r="I33" s="1065"/>
    </row>
    <row r="34" spans="2:9" ht="25.5" customHeight="1" thickBot="1">
      <c r="B34" s="1059">
        <v>30</v>
      </c>
      <c r="C34" s="1072" t="s">
        <v>17</v>
      </c>
      <c r="D34" s="1073"/>
      <c r="E34" s="1074"/>
      <c r="F34" s="1068"/>
      <c r="G34" s="1067"/>
      <c r="H34" s="1066" t="s">
        <v>776</v>
      </c>
      <c r="I34" s="1067"/>
    </row>
    <row r="35" spans="2:9" ht="15" customHeight="1"/>
    <row r="36" spans="2:9" ht="15" customHeight="1"/>
    <row r="37" spans="2:9" ht="15" customHeight="1"/>
    <row r="38" spans="2:9" ht="15" customHeight="1"/>
    <row r="39" spans="2:9" ht="15" customHeight="1"/>
    <row r="40" spans="2:9" ht="15" customHeight="1"/>
    <row r="41" spans="2:9" ht="15" customHeight="1"/>
    <row r="42" spans="2:9" ht="15" customHeight="1"/>
    <row r="43" spans="2:9" ht="15" customHeight="1"/>
    <row r="44" spans="2:9" ht="15" customHeight="1"/>
    <row r="45" spans="2:9" ht="15" customHeight="1"/>
    <row r="46" spans="2:9" ht="15" customHeight="1"/>
    <row r="47" spans="2:9" ht="15" customHeight="1"/>
    <row r="48" spans="2:9"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sheetData>
  <sheetProtection formatRows="0"/>
  <dataValidations count="4">
    <dataValidation type="list" allowBlank="1" showInputMessage="1" showErrorMessage="1" sqref="D5:D34">
      <formula1>Market_Sector</formula1>
    </dataValidation>
    <dataValidation type="list" allowBlank="1" showInputMessage="1" sqref="E5:E34">
      <formula1>INDIRECT(D5)</formula1>
    </dataValidation>
    <dataValidation type="list" allowBlank="1" showInputMessage="1" showErrorMessage="1" sqref="H5:H34">
      <formula1>"Yes,No,-"</formula1>
    </dataValidation>
    <dataValidation allowBlank="1" showInputMessage="1" sqref="G5:G34"/>
  </dataValidations>
  <pageMargins left="0.25" right="0.25" top="0.25" bottom="0.25" header="0.3" footer="0.3"/>
  <pageSetup scale="9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x14:formula1>
            <xm:f>Titles!$B$39:$B$44</xm:f>
          </x14:formula1>
          <xm:sqref>F5:F34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B1:K125"/>
  <sheetViews>
    <sheetView showGridLines="0" showRowColHeaders="0" workbookViewId="0">
      <pane ySplit="6" topLeftCell="A7" activePane="bottomLeft" state="frozen"/>
      <selection pane="bottomLeft" activeCell="J5" sqref="J5"/>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2.6640625" style="3" customWidth="1"/>
    <col min="6" max="6" width="11.6640625" style="3" customWidth="1"/>
    <col min="7" max="16384" width="9.33203125" style="3"/>
  </cols>
  <sheetData>
    <row r="1" spans="2:8" ht="28.5" customHeight="1"/>
    <row r="2" spans="2:8" s="27" customFormat="1" ht="84.75" customHeight="1"/>
    <row r="3" spans="2:8" ht="7.5" customHeight="1" thickBot="1">
      <c r="B3" s="31"/>
      <c r="C3" s="33"/>
    </row>
    <row r="4" spans="2:8" ht="36.9" customHeight="1">
      <c r="B4" s="31"/>
      <c r="D4" s="1226" t="s">
        <v>242</v>
      </c>
      <c r="E4" s="1227"/>
      <c r="F4" s="1227"/>
      <c r="G4" s="1227"/>
      <c r="H4" s="1228"/>
    </row>
    <row r="5" spans="2:8" ht="53.25" customHeight="1">
      <c r="B5" s="31"/>
      <c r="D5" s="76" t="s">
        <v>626</v>
      </c>
      <c r="E5" s="77" t="s">
        <v>627</v>
      </c>
      <c r="F5" s="77" t="s">
        <v>628</v>
      </c>
      <c r="G5" s="208" t="s">
        <v>243</v>
      </c>
      <c r="H5" s="78" t="s">
        <v>629</v>
      </c>
    </row>
    <row r="6" spans="2:8" ht="15.6">
      <c r="B6" s="31"/>
      <c r="C6" s="32" t="s">
        <v>6</v>
      </c>
      <c r="D6" s="79" t="s">
        <v>42</v>
      </c>
      <c r="E6" s="80" t="s">
        <v>42</v>
      </c>
      <c r="F6" s="80" t="s">
        <v>42</v>
      </c>
      <c r="G6" s="80" t="s">
        <v>56</v>
      </c>
      <c r="H6" s="81" t="str">
        <f>"($/"&amp;Titles!F13&amp;")"</f>
        <v>($/MWh)</v>
      </c>
    </row>
    <row r="7" spans="2:8" ht="15" customHeight="1">
      <c r="B7" s="36">
        <v>1</v>
      </c>
      <c r="C7" s="37" t="str">
        <f>'Program Descriptions'!C5</f>
        <v>Residential New Construction (example)</v>
      </c>
      <c r="D7" s="315"/>
      <c r="E7" s="221"/>
      <c r="F7" s="745">
        <f>E7-D7</f>
        <v>0</v>
      </c>
      <c r="G7" s="949" t="str">
        <f>IF(ISERROR(E7/D7),"",E7/D7)</f>
        <v/>
      </c>
      <c r="H7" s="395"/>
    </row>
    <row r="8" spans="2:8" ht="15" customHeight="1">
      <c r="B8" s="36">
        <v>2</v>
      </c>
      <c r="C8" s="37" t="str">
        <f>'Program Descriptions'!C6</f>
        <v>Residential Whole Home Retrofit</v>
      </c>
      <c r="D8" s="315"/>
      <c r="E8" s="221"/>
      <c r="F8" s="745">
        <f t="shared" ref="F8:F36" si="0">E8-D8</f>
        <v>0</v>
      </c>
      <c r="G8" s="949" t="str">
        <f t="shared" ref="G8:G37" si="1">IF(ISERROR(E8/D8),"",E8/D8)</f>
        <v/>
      </c>
      <c r="H8" s="395"/>
    </row>
    <row r="9" spans="2:8" ht="15" customHeight="1">
      <c r="B9" s="36">
        <v>3</v>
      </c>
      <c r="C9" s="37" t="str">
        <f>'Program Descriptions'!C7</f>
        <v>C&amp;I Prescriptive</v>
      </c>
      <c r="D9" s="315"/>
      <c r="E9" s="221"/>
      <c r="F9" s="745">
        <f t="shared" si="0"/>
        <v>0</v>
      </c>
      <c r="G9" s="949" t="str">
        <f t="shared" si="1"/>
        <v/>
      </c>
      <c r="H9" s="395"/>
    </row>
    <row r="10" spans="2:8" ht="15" customHeight="1">
      <c r="B10" s="36">
        <v>4</v>
      </c>
      <c r="C10" s="37" t="str">
        <f>'Program Descriptions'!C8</f>
        <v>Empty</v>
      </c>
      <c r="D10" s="315"/>
      <c r="E10" s="221"/>
      <c r="F10" s="745">
        <f t="shared" si="0"/>
        <v>0</v>
      </c>
      <c r="G10" s="949" t="str">
        <f t="shared" si="1"/>
        <v/>
      </c>
      <c r="H10" s="395"/>
    </row>
    <row r="11" spans="2:8" ht="15" customHeight="1">
      <c r="B11" s="36">
        <v>5</v>
      </c>
      <c r="C11" s="37" t="str">
        <f>'Program Descriptions'!C9</f>
        <v>Empty</v>
      </c>
      <c r="D11" s="315"/>
      <c r="E11" s="221"/>
      <c r="F11" s="745">
        <f t="shared" si="0"/>
        <v>0</v>
      </c>
      <c r="G11" s="949" t="str">
        <f t="shared" si="1"/>
        <v/>
      </c>
      <c r="H11" s="395"/>
    </row>
    <row r="12" spans="2:8" ht="15" customHeight="1">
      <c r="B12" s="36">
        <v>6</v>
      </c>
      <c r="C12" s="37" t="str">
        <f>'Program Descriptions'!C10</f>
        <v>Empty</v>
      </c>
      <c r="D12" s="315"/>
      <c r="E12" s="221"/>
      <c r="F12" s="745">
        <f t="shared" si="0"/>
        <v>0</v>
      </c>
      <c r="G12" s="949" t="str">
        <f t="shared" si="1"/>
        <v/>
      </c>
      <c r="H12" s="395"/>
    </row>
    <row r="13" spans="2:8" ht="15" customHeight="1">
      <c r="B13" s="36">
        <v>7</v>
      </c>
      <c r="C13" s="37" t="str">
        <f>'Program Descriptions'!C11</f>
        <v>Empty</v>
      </c>
      <c r="D13" s="315"/>
      <c r="E13" s="221"/>
      <c r="F13" s="745">
        <f t="shared" si="0"/>
        <v>0</v>
      </c>
      <c r="G13" s="949" t="str">
        <f t="shared" si="1"/>
        <v/>
      </c>
      <c r="H13" s="395"/>
    </row>
    <row r="14" spans="2:8" ht="15" customHeight="1">
      <c r="B14" s="36">
        <v>8</v>
      </c>
      <c r="C14" s="37" t="str">
        <f>'Program Descriptions'!C12</f>
        <v>Empty</v>
      </c>
      <c r="D14" s="315"/>
      <c r="E14" s="221"/>
      <c r="F14" s="745">
        <f t="shared" si="0"/>
        <v>0</v>
      </c>
      <c r="G14" s="949" t="str">
        <f t="shared" si="1"/>
        <v/>
      </c>
      <c r="H14" s="395"/>
    </row>
    <row r="15" spans="2:8" ht="15" customHeight="1">
      <c r="B15" s="36">
        <v>9</v>
      </c>
      <c r="C15" s="37" t="str">
        <f>'Program Descriptions'!C13</f>
        <v>Empty</v>
      </c>
      <c r="D15" s="315"/>
      <c r="E15" s="221"/>
      <c r="F15" s="745">
        <f t="shared" si="0"/>
        <v>0</v>
      </c>
      <c r="G15" s="949" t="str">
        <f t="shared" si="1"/>
        <v/>
      </c>
      <c r="H15" s="395"/>
    </row>
    <row r="16" spans="2:8" ht="15" customHeight="1">
      <c r="B16" s="36">
        <v>10</v>
      </c>
      <c r="C16" s="37" t="str">
        <f>'Program Descriptions'!C14</f>
        <v>Empty</v>
      </c>
      <c r="D16" s="315"/>
      <c r="E16" s="221"/>
      <c r="F16" s="745">
        <f t="shared" si="0"/>
        <v>0</v>
      </c>
      <c r="G16" s="949" t="str">
        <f t="shared" si="1"/>
        <v/>
      </c>
      <c r="H16" s="395"/>
    </row>
    <row r="17" spans="2:8" ht="15" customHeight="1">
      <c r="B17" s="36">
        <v>11</v>
      </c>
      <c r="C17" s="37" t="str">
        <f>'Program Descriptions'!C15</f>
        <v>Empty</v>
      </c>
      <c r="D17" s="315"/>
      <c r="E17" s="221"/>
      <c r="F17" s="745">
        <f t="shared" si="0"/>
        <v>0</v>
      </c>
      <c r="G17" s="949" t="str">
        <f t="shared" si="1"/>
        <v/>
      </c>
      <c r="H17" s="395"/>
    </row>
    <row r="18" spans="2:8" ht="15" customHeight="1">
      <c r="B18" s="36">
        <v>12</v>
      </c>
      <c r="C18" s="37" t="str">
        <f>'Program Descriptions'!C16</f>
        <v>Empty</v>
      </c>
      <c r="D18" s="315"/>
      <c r="E18" s="221"/>
      <c r="F18" s="745">
        <f t="shared" si="0"/>
        <v>0</v>
      </c>
      <c r="G18" s="949" t="str">
        <f t="shared" si="1"/>
        <v/>
      </c>
      <c r="H18" s="395"/>
    </row>
    <row r="19" spans="2:8" ht="15" customHeight="1">
      <c r="B19" s="36">
        <v>13</v>
      </c>
      <c r="C19" s="37" t="str">
        <f>'Program Descriptions'!C17</f>
        <v>Empty</v>
      </c>
      <c r="D19" s="315"/>
      <c r="E19" s="221"/>
      <c r="F19" s="745">
        <f t="shared" si="0"/>
        <v>0</v>
      </c>
      <c r="G19" s="949" t="str">
        <f t="shared" si="1"/>
        <v/>
      </c>
      <c r="H19" s="395"/>
    </row>
    <row r="20" spans="2:8" ht="15" customHeight="1">
      <c r="B20" s="36">
        <v>14</v>
      </c>
      <c r="C20" s="37" t="str">
        <f>'Program Descriptions'!C18</f>
        <v>Empty</v>
      </c>
      <c r="D20" s="315"/>
      <c r="E20" s="221"/>
      <c r="F20" s="745">
        <f t="shared" si="0"/>
        <v>0</v>
      </c>
      <c r="G20" s="949" t="str">
        <f t="shared" si="1"/>
        <v/>
      </c>
      <c r="H20" s="395"/>
    </row>
    <row r="21" spans="2:8" ht="15" customHeight="1">
      <c r="B21" s="36">
        <v>15</v>
      </c>
      <c r="C21" s="37" t="str">
        <f>'Program Descriptions'!C19</f>
        <v>Empty</v>
      </c>
      <c r="D21" s="315"/>
      <c r="E21" s="221"/>
      <c r="F21" s="745">
        <f t="shared" si="0"/>
        <v>0</v>
      </c>
      <c r="G21" s="949" t="str">
        <f t="shared" si="1"/>
        <v/>
      </c>
      <c r="H21" s="395"/>
    </row>
    <row r="22" spans="2:8" ht="15" customHeight="1">
      <c r="B22" s="36">
        <v>16</v>
      </c>
      <c r="C22" s="37" t="str">
        <f>'Program Descriptions'!C20</f>
        <v>Empty</v>
      </c>
      <c r="D22" s="315"/>
      <c r="E22" s="221"/>
      <c r="F22" s="745">
        <f t="shared" si="0"/>
        <v>0</v>
      </c>
      <c r="G22" s="949" t="str">
        <f t="shared" si="1"/>
        <v/>
      </c>
      <c r="H22" s="395"/>
    </row>
    <row r="23" spans="2:8" ht="15" customHeight="1">
      <c r="B23" s="36">
        <v>17</v>
      </c>
      <c r="C23" s="37" t="str">
        <f>'Program Descriptions'!C21</f>
        <v>Empty</v>
      </c>
      <c r="D23" s="315"/>
      <c r="E23" s="221"/>
      <c r="F23" s="745">
        <f t="shared" si="0"/>
        <v>0</v>
      </c>
      <c r="G23" s="949" t="str">
        <f t="shared" si="1"/>
        <v/>
      </c>
      <c r="H23" s="395"/>
    </row>
    <row r="24" spans="2:8" ht="15" customHeight="1">
      <c r="B24" s="36">
        <v>18</v>
      </c>
      <c r="C24" s="37" t="str">
        <f>'Program Descriptions'!C22</f>
        <v>Empty</v>
      </c>
      <c r="D24" s="315"/>
      <c r="E24" s="221"/>
      <c r="F24" s="745">
        <f t="shared" si="0"/>
        <v>0</v>
      </c>
      <c r="G24" s="949" t="str">
        <f t="shared" si="1"/>
        <v/>
      </c>
      <c r="H24" s="395"/>
    </row>
    <row r="25" spans="2:8" ht="15" customHeight="1">
      <c r="B25" s="36">
        <v>19</v>
      </c>
      <c r="C25" s="37" t="str">
        <f>'Program Descriptions'!C23</f>
        <v>Empty</v>
      </c>
      <c r="D25" s="315"/>
      <c r="E25" s="221"/>
      <c r="F25" s="745">
        <f t="shared" si="0"/>
        <v>0</v>
      </c>
      <c r="G25" s="949" t="str">
        <f t="shared" si="1"/>
        <v/>
      </c>
      <c r="H25" s="395"/>
    </row>
    <row r="26" spans="2:8" ht="15" customHeight="1">
      <c r="B26" s="36">
        <v>20</v>
      </c>
      <c r="C26" s="37" t="str">
        <f>'Program Descriptions'!C24</f>
        <v>Empty</v>
      </c>
      <c r="D26" s="315"/>
      <c r="E26" s="221"/>
      <c r="F26" s="745">
        <f t="shared" si="0"/>
        <v>0</v>
      </c>
      <c r="G26" s="949" t="str">
        <f t="shared" si="1"/>
        <v/>
      </c>
      <c r="H26" s="395"/>
    </row>
    <row r="27" spans="2:8" ht="15" customHeight="1">
      <c r="B27" s="36">
        <v>21</v>
      </c>
      <c r="C27" s="37" t="str">
        <f>'Program Descriptions'!C25</f>
        <v>Empty</v>
      </c>
      <c r="D27" s="315"/>
      <c r="E27" s="221"/>
      <c r="F27" s="745">
        <f t="shared" si="0"/>
        <v>0</v>
      </c>
      <c r="G27" s="949" t="str">
        <f t="shared" si="1"/>
        <v/>
      </c>
      <c r="H27" s="395"/>
    </row>
    <row r="28" spans="2:8" ht="15" customHeight="1">
      <c r="B28" s="36">
        <v>22</v>
      </c>
      <c r="C28" s="37" t="str">
        <f>'Program Descriptions'!C26</f>
        <v>Empty</v>
      </c>
      <c r="D28" s="315"/>
      <c r="E28" s="221"/>
      <c r="F28" s="745">
        <f t="shared" si="0"/>
        <v>0</v>
      </c>
      <c r="G28" s="949" t="str">
        <f t="shared" si="1"/>
        <v/>
      </c>
      <c r="H28" s="395"/>
    </row>
    <row r="29" spans="2:8" ht="15" customHeight="1">
      <c r="B29" s="36">
        <v>23</v>
      </c>
      <c r="C29" s="37" t="str">
        <f>'Program Descriptions'!C27</f>
        <v>Empty</v>
      </c>
      <c r="D29" s="315"/>
      <c r="E29" s="221"/>
      <c r="F29" s="745">
        <f t="shared" si="0"/>
        <v>0</v>
      </c>
      <c r="G29" s="949" t="str">
        <f t="shared" si="1"/>
        <v/>
      </c>
      <c r="H29" s="395"/>
    </row>
    <row r="30" spans="2:8" ht="15" customHeight="1">
      <c r="B30" s="36">
        <v>24</v>
      </c>
      <c r="C30" s="37" t="str">
        <f>'Program Descriptions'!C28</f>
        <v>Empty</v>
      </c>
      <c r="D30" s="315"/>
      <c r="E30" s="221"/>
      <c r="F30" s="745">
        <f t="shared" si="0"/>
        <v>0</v>
      </c>
      <c r="G30" s="949" t="str">
        <f t="shared" si="1"/>
        <v/>
      </c>
      <c r="H30" s="395"/>
    </row>
    <row r="31" spans="2:8" ht="15" customHeight="1">
      <c r="B31" s="36">
        <v>25</v>
      </c>
      <c r="C31" s="37" t="str">
        <f>'Program Descriptions'!C29</f>
        <v>Empty</v>
      </c>
      <c r="D31" s="315"/>
      <c r="E31" s="221"/>
      <c r="F31" s="745">
        <f t="shared" si="0"/>
        <v>0</v>
      </c>
      <c r="G31" s="949" t="str">
        <f t="shared" si="1"/>
        <v/>
      </c>
      <c r="H31" s="395"/>
    </row>
    <row r="32" spans="2:8" ht="15" customHeight="1">
      <c r="B32" s="36">
        <v>26</v>
      </c>
      <c r="C32" s="37" t="str">
        <f>'Program Descriptions'!C30</f>
        <v>Empty</v>
      </c>
      <c r="D32" s="315"/>
      <c r="E32" s="221"/>
      <c r="F32" s="745">
        <f t="shared" si="0"/>
        <v>0</v>
      </c>
      <c r="G32" s="949" t="str">
        <f t="shared" si="1"/>
        <v/>
      </c>
      <c r="H32" s="395"/>
    </row>
    <row r="33" spans="2:11" ht="15" customHeight="1">
      <c r="B33" s="36">
        <v>27</v>
      </c>
      <c r="C33" s="37" t="str">
        <f>'Program Descriptions'!C31</f>
        <v>Empty</v>
      </c>
      <c r="D33" s="315"/>
      <c r="E33" s="221"/>
      <c r="F33" s="745">
        <f t="shared" si="0"/>
        <v>0</v>
      </c>
      <c r="G33" s="949" t="str">
        <f t="shared" si="1"/>
        <v/>
      </c>
      <c r="H33" s="395"/>
    </row>
    <row r="34" spans="2:11" ht="15" customHeight="1">
      <c r="B34" s="36">
        <v>28</v>
      </c>
      <c r="C34" s="37" t="str">
        <f>'Program Descriptions'!C32</f>
        <v>Empty</v>
      </c>
      <c r="D34" s="315"/>
      <c r="E34" s="221"/>
      <c r="F34" s="745">
        <f t="shared" si="0"/>
        <v>0</v>
      </c>
      <c r="G34" s="949" t="str">
        <f t="shared" si="1"/>
        <v/>
      </c>
      <c r="H34" s="395"/>
    </row>
    <row r="35" spans="2:11" ht="15" customHeight="1">
      <c r="B35" s="36">
        <v>29</v>
      </c>
      <c r="C35" s="37" t="str">
        <f>'Program Descriptions'!C33</f>
        <v>Empty</v>
      </c>
      <c r="D35" s="315"/>
      <c r="E35" s="221"/>
      <c r="F35" s="745">
        <f t="shared" si="0"/>
        <v>0</v>
      </c>
      <c r="G35" s="949" t="str">
        <f t="shared" si="1"/>
        <v/>
      </c>
      <c r="H35" s="395"/>
    </row>
    <row r="36" spans="2:11" ht="15" customHeight="1" thickBot="1">
      <c r="B36" s="36">
        <v>30</v>
      </c>
      <c r="C36" s="37" t="str">
        <f>'Program Descriptions'!C34</f>
        <v>Empty</v>
      </c>
      <c r="D36" s="316"/>
      <c r="E36" s="317"/>
      <c r="F36" s="746">
        <f t="shared" si="0"/>
        <v>0</v>
      </c>
      <c r="G36" s="945" t="str">
        <f t="shared" si="1"/>
        <v/>
      </c>
      <c r="H36" s="395"/>
    </row>
    <row r="37" spans="2:11" ht="15" customHeight="1" thickBot="1">
      <c r="B37" s="31"/>
      <c r="C37" s="47" t="s">
        <v>28</v>
      </c>
      <c r="D37" s="48">
        <f>SUM(D7:D36)</f>
        <v>0</v>
      </c>
      <c r="E37" s="48">
        <f>SUM(E7:E36)</f>
        <v>0</v>
      </c>
      <c r="F37" s="950">
        <f>E37-D37</f>
        <v>0</v>
      </c>
      <c r="G37" s="948" t="str">
        <f t="shared" si="1"/>
        <v/>
      </c>
      <c r="H37" s="396"/>
    </row>
    <row r="38" spans="2:11" ht="15" customHeight="1">
      <c r="B38" s="39"/>
      <c r="C38" s="40"/>
    </row>
    <row r="39" spans="2:11" s="33" customFormat="1" ht="15" customHeight="1"/>
    <row r="40" spans="2:11" ht="15" customHeight="1">
      <c r="B40" s="33"/>
      <c r="C40" s="33"/>
      <c r="D40" s="33"/>
      <c r="E40" s="33"/>
      <c r="F40" s="33"/>
      <c r="G40" s="33"/>
      <c r="H40" s="33"/>
      <c r="I40" s="424"/>
      <c r="J40" s="424"/>
      <c r="K40" s="424"/>
    </row>
    <row r="41" spans="2:11" ht="15" customHeight="1">
      <c r="B41" s="33"/>
      <c r="C41" s="84"/>
      <c r="D41" s="33"/>
      <c r="E41" s="33"/>
      <c r="F41" s="33"/>
      <c r="G41" s="33"/>
      <c r="H41" s="33"/>
      <c r="I41" s="424"/>
      <c r="J41" s="424"/>
      <c r="K41" s="424"/>
    </row>
    <row r="42" spans="2:11" ht="15" customHeight="1">
      <c r="B42" s="33"/>
      <c r="C42" s="33"/>
      <c r="D42" s="33"/>
    </row>
    <row r="43" spans="2:11" ht="15" customHeight="1"/>
    <row r="44" spans="2:11" ht="15" customHeight="1"/>
    <row r="45" spans="2:11" ht="15" customHeight="1"/>
    <row r="46" spans="2:11" ht="15" customHeight="1"/>
    <row r="47" spans="2:11" ht="15" customHeight="1"/>
    <row r="48" spans="2:11"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B1:K125"/>
  <sheetViews>
    <sheetView showGridLines="0" showRowColHeaders="0" workbookViewId="0">
      <pane ySplit="6" topLeftCell="A7" activePane="bottomLeft" state="frozen"/>
      <selection pane="bottomLeft" activeCell="K4" sqref="K4"/>
    </sheetView>
  </sheetViews>
  <sheetFormatPr defaultColWidth="9.33203125" defaultRowHeight="13.8"/>
  <cols>
    <col min="1" max="1" width="1" style="3" customWidth="1"/>
    <col min="2" max="2" width="3.6640625" style="3" customWidth="1"/>
    <col min="3" max="3" width="35.6640625" style="3" customWidth="1"/>
    <col min="4" max="8" width="10.44140625" style="3" customWidth="1"/>
    <col min="9" max="16384" width="9.33203125" style="3"/>
  </cols>
  <sheetData>
    <row r="1" spans="2:8" ht="28.5" customHeight="1"/>
    <row r="2" spans="2:8" s="27" customFormat="1" ht="86.25" customHeight="1"/>
    <row r="3" spans="2:8" ht="7.5" customHeight="1" thickBot="1">
      <c r="B3" s="31"/>
      <c r="C3" s="33"/>
      <c r="D3" s="33"/>
      <c r="E3" s="33"/>
      <c r="F3" s="33"/>
      <c r="G3" s="33"/>
      <c r="H3" s="33"/>
    </row>
    <row r="4" spans="2:8" ht="36.9" customHeight="1">
      <c r="B4" s="31"/>
      <c r="D4" s="1226" t="s">
        <v>257</v>
      </c>
      <c r="E4" s="1227"/>
      <c r="F4" s="1227"/>
      <c r="G4" s="1227"/>
      <c r="H4" s="1228"/>
    </row>
    <row r="5" spans="2:8" ht="53.25" customHeight="1">
      <c r="B5" s="31"/>
      <c r="D5" s="76" t="s">
        <v>289</v>
      </c>
      <c r="E5" s="77" t="s">
        <v>380</v>
      </c>
      <c r="F5" s="77" t="s">
        <v>288</v>
      </c>
      <c r="G5" s="208" t="s">
        <v>256</v>
      </c>
      <c r="H5" s="78" t="s">
        <v>290</v>
      </c>
    </row>
    <row r="6" spans="2:8" ht="15.6">
      <c r="B6" s="31"/>
      <c r="C6" s="32" t="s">
        <v>6</v>
      </c>
      <c r="D6" s="79" t="s">
        <v>42</v>
      </c>
      <c r="E6" s="80" t="s">
        <v>42</v>
      </c>
      <c r="F6" s="80" t="s">
        <v>42</v>
      </c>
      <c r="G6" s="80" t="s">
        <v>56</v>
      </c>
      <c r="H6" s="81" t="str">
        <f>"($/"&amp;Titles!F13&amp;")"</f>
        <v>($/MWh)</v>
      </c>
    </row>
    <row r="7" spans="2:8" ht="15" customHeight="1">
      <c r="B7" s="36">
        <v>1</v>
      </c>
      <c r="C7" s="37" t="str">
        <f>'Program Descriptions'!C5</f>
        <v>Residential New Construction (example)</v>
      </c>
      <c r="D7" s="68"/>
      <c r="E7" s="45"/>
      <c r="F7" s="745">
        <f>E7-D7</f>
        <v>0</v>
      </c>
      <c r="G7" s="949" t="str">
        <f>IF(ISERROR(E7/D7),"",E7/D7)</f>
        <v/>
      </c>
      <c r="H7" s="395"/>
    </row>
    <row r="8" spans="2:8" ht="15" customHeight="1">
      <c r="B8" s="36">
        <v>2</v>
      </c>
      <c r="C8" s="37" t="str">
        <f>'Program Descriptions'!C6</f>
        <v>Residential Whole Home Retrofit</v>
      </c>
      <c r="D8" s="68"/>
      <c r="E8" s="45"/>
      <c r="F8" s="745">
        <f t="shared" ref="F8:F36" si="0">E8-D8</f>
        <v>0</v>
      </c>
      <c r="G8" s="949" t="str">
        <f t="shared" ref="G8:G37" si="1">IF(ISERROR(E8/D8),"",E8/D8)</f>
        <v/>
      </c>
      <c r="H8" s="395"/>
    </row>
    <row r="9" spans="2:8" ht="15" customHeight="1">
      <c r="B9" s="36">
        <v>3</v>
      </c>
      <c r="C9" s="37" t="str">
        <f>'Program Descriptions'!C7</f>
        <v>C&amp;I Prescriptive</v>
      </c>
      <c r="D9" s="68"/>
      <c r="E9" s="45"/>
      <c r="F9" s="745">
        <f t="shared" si="0"/>
        <v>0</v>
      </c>
      <c r="G9" s="949" t="str">
        <f t="shared" si="1"/>
        <v/>
      </c>
      <c r="H9" s="395"/>
    </row>
    <row r="10" spans="2:8" ht="15" customHeight="1">
      <c r="B10" s="36">
        <v>4</v>
      </c>
      <c r="C10" s="37" t="str">
        <f>'Program Descriptions'!C8</f>
        <v>Empty</v>
      </c>
      <c r="D10" s="68"/>
      <c r="E10" s="45"/>
      <c r="F10" s="745">
        <f t="shared" si="0"/>
        <v>0</v>
      </c>
      <c r="G10" s="949" t="str">
        <f t="shared" si="1"/>
        <v/>
      </c>
      <c r="H10" s="395"/>
    </row>
    <row r="11" spans="2:8" ht="15" customHeight="1">
      <c r="B11" s="36">
        <v>5</v>
      </c>
      <c r="C11" s="37" t="str">
        <f>'Program Descriptions'!C9</f>
        <v>Empty</v>
      </c>
      <c r="D11" s="68"/>
      <c r="E11" s="45"/>
      <c r="F11" s="745">
        <f t="shared" si="0"/>
        <v>0</v>
      </c>
      <c r="G11" s="949" t="str">
        <f t="shared" si="1"/>
        <v/>
      </c>
      <c r="H11" s="395"/>
    </row>
    <row r="12" spans="2:8" ht="15" customHeight="1">
      <c r="B12" s="36">
        <v>6</v>
      </c>
      <c r="C12" s="37" t="str">
        <f>'Program Descriptions'!C10</f>
        <v>Empty</v>
      </c>
      <c r="D12" s="68"/>
      <c r="E12" s="45"/>
      <c r="F12" s="745">
        <f t="shared" si="0"/>
        <v>0</v>
      </c>
      <c r="G12" s="949" t="str">
        <f t="shared" si="1"/>
        <v/>
      </c>
      <c r="H12" s="395"/>
    </row>
    <row r="13" spans="2:8" ht="15" customHeight="1">
      <c r="B13" s="36">
        <v>7</v>
      </c>
      <c r="C13" s="37" t="str">
        <f>'Program Descriptions'!C11</f>
        <v>Empty</v>
      </c>
      <c r="D13" s="68"/>
      <c r="E13" s="45"/>
      <c r="F13" s="745">
        <f t="shared" si="0"/>
        <v>0</v>
      </c>
      <c r="G13" s="949" t="str">
        <f t="shared" si="1"/>
        <v/>
      </c>
      <c r="H13" s="395"/>
    </row>
    <row r="14" spans="2:8" ht="15" customHeight="1">
      <c r="B14" s="36">
        <v>8</v>
      </c>
      <c r="C14" s="37" t="str">
        <f>'Program Descriptions'!C12</f>
        <v>Empty</v>
      </c>
      <c r="D14" s="68"/>
      <c r="E14" s="45"/>
      <c r="F14" s="745">
        <f t="shared" si="0"/>
        <v>0</v>
      </c>
      <c r="G14" s="949" t="str">
        <f t="shared" si="1"/>
        <v/>
      </c>
      <c r="H14" s="395"/>
    </row>
    <row r="15" spans="2:8" ht="15" customHeight="1">
      <c r="B15" s="36">
        <v>9</v>
      </c>
      <c r="C15" s="37" t="str">
        <f>'Program Descriptions'!C13</f>
        <v>Empty</v>
      </c>
      <c r="D15" s="68"/>
      <c r="E15" s="45"/>
      <c r="F15" s="745">
        <f t="shared" si="0"/>
        <v>0</v>
      </c>
      <c r="G15" s="949" t="str">
        <f t="shared" si="1"/>
        <v/>
      </c>
      <c r="H15" s="395"/>
    </row>
    <row r="16" spans="2:8" ht="15" customHeight="1">
      <c r="B16" s="36">
        <v>10</v>
      </c>
      <c r="C16" s="37" t="str">
        <f>'Program Descriptions'!C14</f>
        <v>Empty</v>
      </c>
      <c r="D16" s="68"/>
      <c r="E16" s="45"/>
      <c r="F16" s="745">
        <f t="shared" si="0"/>
        <v>0</v>
      </c>
      <c r="G16" s="949" t="str">
        <f t="shared" si="1"/>
        <v/>
      </c>
      <c r="H16" s="395"/>
    </row>
    <row r="17" spans="2:8" ht="15" customHeight="1">
      <c r="B17" s="36">
        <v>11</v>
      </c>
      <c r="C17" s="37" t="str">
        <f>'Program Descriptions'!C15</f>
        <v>Empty</v>
      </c>
      <c r="D17" s="68"/>
      <c r="E17" s="45"/>
      <c r="F17" s="745">
        <f t="shared" si="0"/>
        <v>0</v>
      </c>
      <c r="G17" s="949" t="str">
        <f t="shared" si="1"/>
        <v/>
      </c>
      <c r="H17" s="395"/>
    </row>
    <row r="18" spans="2:8" ht="15" customHeight="1">
      <c r="B18" s="36">
        <v>12</v>
      </c>
      <c r="C18" s="37" t="str">
        <f>'Program Descriptions'!C16</f>
        <v>Empty</v>
      </c>
      <c r="D18" s="68"/>
      <c r="E18" s="45"/>
      <c r="F18" s="745">
        <f t="shared" si="0"/>
        <v>0</v>
      </c>
      <c r="G18" s="949" t="str">
        <f t="shared" si="1"/>
        <v/>
      </c>
      <c r="H18" s="395"/>
    </row>
    <row r="19" spans="2:8" ht="15" customHeight="1">
      <c r="B19" s="36">
        <v>13</v>
      </c>
      <c r="C19" s="37" t="str">
        <f>'Program Descriptions'!C17</f>
        <v>Empty</v>
      </c>
      <c r="D19" s="68"/>
      <c r="E19" s="45"/>
      <c r="F19" s="745">
        <f t="shared" si="0"/>
        <v>0</v>
      </c>
      <c r="G19" s="949" t="str">
        <f t="shared" si="1"/>
        <v/>
      </c>
      <c r="H19" s="395"/>
    </row>
    <row r="20" spans="2:8" ht="15" customHeight="1">
      <c r="B20" s="36">
        <v>14</v>
      </c>
      <c r="C20" s="37" t="str">
        <f>'Program Descriptions'!C18</f>
        <v>Empty</v>
      </c>
      <c r="D20" s="68"/>
      <c r="E20" s="45"/>
      <c r="F20" s="745">
        <f t="shared" si="0"/>
        <v>0</v>
      </c>
      <c r="G20" s="949" t="str">
        <f t="shared" si="1"/>
        <v/>
      </c>
      <c r="H20" s="395"/>
    </row>
    <row r="21" spans="2:8" ht="15" customHeight="1">
      <c r="B21" s="36">
        <v>15</v>
      </c>
      <c r="C21" s="37" t="str">
        <f>'Program Descriptions'!C19</f>
        <v>Empty</v>
      </c>
      <c r="D21" s="68"/>
      <c r="E21" s="45"/>
      <c r="F21" s="745">
        <f t="shared" si="0"/>
        <v>0</v>
      </c>
      <c r="G21" s="949" t="str">
        <f t="shared" si="1"/>
        <v/>
      </c>
      <c r="H21" s="395"/>
    </row>
    <row r="22" spans="2:8" ht="15" customHeight="1">
      <c r="B22" s="36">
        <v>16</v>
      </c>
      <c r="C22" s="37" t="str">
        <f>'Program Descriptions'!C20</f>
        <v>Empty</v>
      </c>
      <c r="D22" s="68"/>
      <c r="E22" s="45"/>
      <c r="F22" s="745">
        <f t="shared" si="0"/>
        <v>0</v>
      </c>
      <c r="G22" s="949" t="str">
        <f t="shared" si="1"/>
        <v/>
      </c>
      <c r="H22" s="395"/>
    </row>
    <row r="23" spans="2:8" ht="15" customHeight="1">
      <c r="B23" s="36">
        <v>17</v>
      </c>
      <c r="C23" s="37" t="str">
        <f>'Program Descriptions'!C21</f>
        <v>Empty</v>
      </c>
      <c r="D23" s="68"/>
      <c r="E23" s="45"/>
      <c r="F23" s="745">
        <f t="shared" si="0"/>
        <v>0</v>
      </c>
      <c r="G23" s="949" t="str">
        <f t="shared" si="1"/>
        <v/>
      </c>
      <c r="H23" s="395"/>
    </row>
    <row r="24" spans="2:8" ht="15" customHeight="1">
      <c r="B24" s="36">
        <v>18</v>
      </c>
      <c r="C24" s="37" t="str">
        <f>'Program Descriptions'!C22</f>
        <v>Empty</v>
      </c>
      <c r="D24" s="68"/>
      <c r="E24" s="45"/>
      <c r="F24" s="745">
        <f t="shared" si="0"/>
        <v>0</v>
      </c>
      <c r="G24" s="949" t="str">
        <f t="shared" si="1"/>
        <v/>
      </c>
      <c r="H24" s="395"/>
    </row>
    <row r="25" spans="2:8" ht="15" customHeight="1">
      <c r="B25" s="36">
        <v>19</v>
      </c>
      <c r="C25" s="37" t="str">
        <f>'Program Descriptions'!C23</f>
        <v>Empty</v>
      </c>
      <c r="D25" s="68"/>
      <c r="E25" s="45"/>
      <c r="F25" s="745">
        <f t="shared" si="0"/>
        <v>0</v>
      </c>
      <c r="G25" s="949" t="str">
        <f t="shared" si="1"/>
        <v/>
      </c>
      <c r="H25" s="395"/>
    </row>
    <row r="26" spans="2:8" ht="15" customHeight="1">
      <c r="B26" s="36">
        <v>20</v>
      </c>
      <c r="C26" s="37" t="str">
        <f>'Program Descriptions'!C24</f>
        <v>Empty</v>
      </c>
      <c r="D26" s="68"/>
      <c r="E26" s="45"/>
      <c r="F26" s="745">
        <f t="shared" si="0"/>
        <v>0</v>
      </c>
      <c r="G26" s="949" t="str">
        <f t="shared" si="1"/>
        <v/>
      </c>
      <c r="H26" s="395"/>
    </row>
    <row r="27" spans="2:8" ht="15" customHeight="1">
      <c r="B27" s="36">
        <v>21</v>
      </c>
      <c r="C27" s="37" t="str">
        <f>'Program Descriptions'!C25</f>
        <v>Empty</v>
      </c>
      <c r="D27" s="68"/>
      <c r="E27" s="45"/>
      <c r="F27" s="745">
        <f t="shared" si="0"/>
        <v>0</v>
      </c>
      <c r="G27" s="949" t="str">
        <f t="shared" si="1"/>
        <v/>
      </c>
      <c r="H27" s="395"/>
    </row>
    <row r="28" spans="2:8" ht="15" customHeight="1">
      <c r="B28" s="36">
        <v>22</v>
      </c>
      <c r="C28" s="37" t="str">
        <f>'Program Descriptions'!C26</f>
        <v>Empty</v>
      </c>
      <c r="D28" s="68"/>
      <c r="E28" s="45"/>
      <c r="F28" s="745">
        <f t="shared" si="0"/>
        <v>0</v>
      </c>
      <c r="G28" s="949" t="str">
        <f t="shared" si="1"/>
        <v/>
      </c>
      <c r="H28" s="395"/>
    </row>
    <row r="29" spans="2:8" ht="15" customHeight="1">
      <c r="B29" s="36">
        <v>23</v>
      </c>
      <c r="C29" s="37" t="str">
        <f>'Program Descriptions'!C27</f>
        <v>Empty</v>
      </c>
      <c r="D29" s="68"/>
      <c r="E29" s="45"/>
      <c r="F29" s="745">
        <f t="shared" si="0"/>
        <v>0</v>
      </c>
      <c r="G29" s="949" t="str">
        <f t="shared" si="1"/>
        <v/>
      </c>
      <c r="H29" s="395"/>
    </row>
    <row r="30" spans="2:8" ht="15" customHeight="1">
      <c r="B30" s="36">
        <v>24</v>
      </c>
      <c r="C30" s="37" t="str">
        <f>'Program Descriptions'!C28</f>
        <v>Empty</v>
      </c>
      <c r="D30" s="68"/>
      <c r="E30" s="45"/>
      <c r="F30" s="745">
        <f t="shared" si="0"/>
        <v>0</v>
      </c>
      <c r="G30" s="949" t="str">
        <f t="shared" si="1"/>
        <v/>
      </c>
      <c r="H30" s="395"/>
    </row>
    <row r="31" spans="2:8" ht="15" customHeight="1">
      <c r="B31" s="36">
        <v>25</v>
      </c>
      <c r="C31" s="37" t="str">
        <f>'Program Descriptions'!C29</f>
        <v>Empty</v>
      </c>
      <c r="D31" s="68"/>
      <c r="E31" s="45"/>
      <c r="F31" s="745">
        <f t="shared" si="0"/>
        <v>0</v>
      </c>
      <c r="G31" s="949" t="str">
        <f t="shared" si="1"/>
        <v/>
      </c>
      <c r="H31" s="395"/>
    </row>
    <row r="32" spans="2:8" ht="15" customHeight="1">
      <c r="B32" s="36">
        <v>26</v>
      </c>
      <c r="C32" s="37" t="str">
        <f>'Program Descriptions'!C30</f>
        <v>Empty</v>
      </c>
      <c r="D32" s="68"/>
      <c r="E32" s="45"/>
      <c r="F32" s="745">
        <f t="shared" si="0"/>
        <v>0</v>
      </c>
      <c r="G32" s="949" t="str">
        <f t="shared" si="1"/>
        <v/>
      </c>
      <c r="H32" s="395"/>
    </row>
    <row r="33" spans="2:11" ht="15" customHeight="1">
      <c r="B33" s="36">
        <v>27</v>
      </c>
      <c r="C33" s="37" t="str">
        <f>'Program Descriptions'!C31</f>
        <v>Empty</v>
      </c>
      <c r="D33" s="68"/>
      <c r="E33" s="45"/>
      <c r="F33" s="745">
        <f t="shared" si="0"/>
        <v>0</v>
      </c>
      <c r="G33" s="949" t="str">
        <f t="shared" si="1"/>
        <v/>
      </c>
      <c r="H33" s="395"/>
    </row>
    <row r="34" spans="2:11" ht="15" customHeight="1">
      <c r="B34" s="36">
        <v>28</v>
      </c>
      <c r="C34" s="37" t="str">
        <f>'Program Descriptions'!C32</f>
        <v>Empty</v>
      </c>
      <c r="D34" s="68"/>
      <c r="E34" s="45"/>
      <c r="F34" s="745">
        <f t="shared" si="0"/>
        <v>0</v>
      </c>
      <c r="G34" s="949" t="str">
        <f t="shared" si="1"/>
        <v/>
      </c>
      <c r="H34" s="395"/>
    </row>
    <row r="35" spans="2:11" ht="15" customHeight="1">
      <c r="B35" s="36">
        <v>29</v>
      </c>
      <c r="C35" s="37" t="str">
        <f>'Program Descriptions'!C33</f>
        <v>Empty</v>
      </c>
      <c r="D35" s="68"/>
      <c r="E35" s="45"/>
      <c r="F35" s="745">
        <f t="shared" si="0"/>
        <v>0</v>
      </c>
      <c r="G35" s="949" t="str">
        <f t="shared" si="1"/>
        <v/>
      </c>
      <c r="H35" s="395"/>
    </row>
    <row r="36" spans="2:11" ht="15" customHeight="1" thickBot="1">
      <c r="B36" s="36">
        <v>30</v>
      </c>
      <c r="C36" s="37" t="str">
        <f>'Program Descriptions'!C34</f>
        <v>Empty</v>
      </c>
      <c r="D36" s="68"/>
      <c r="E36" s="45"/>
      <c r="F36" s="746">
        <f t="shared" si="0"/>
        <v>0</v>
      </c>
      <c r="G36" s="945" t="str">
        <f t="shared" si="1"/>
        <v/>
      </c>
      <c r="H36" s="395"/>
    </row>
    <row r="37" spans="2:11" ht="15" customHeight="1" thickBot="1">
      <c r="B37" s="31"/>
      <c r="C37" s="47" t="s">
        <v>28</v>
      </c>
      <c r="D37" s="48">
        <f>SUM(D7:D36)</f>
        <v>0</v>
      </c>
      <c r="E37" s="48">
        <f>SUM(E7:E36)</f>
        <v>0</v>
      </c>
      <c r="F37" s="950">
        <f>E37-D37</f>
        <v>0</v>
      </c>
      <c r="G37" s="948" t="str">
        <f t="shared" si="1"/>
        <v/>
      </c>
      <c r="H37" s="396"/>
    </row>
    <row r="38" spans="2:11" ht="15" customHeight="1">
      <c r="B38" s="39"/>
      <c r="C38" s="40"/>
      <c r="D38" s="40"/>
      <c r="E38" s="40"/>
      <c r="F38" s="40"/>
      <c r="G38" s="40"/>
      <c r="H38" s="40"/>
    </row>
    <row r="39" spans="2:11" s="33" customFormat="1" ht="15" customHeight="1"/>
    <row r="40" spans="2:11" ht="15" customHeight="1">
      <c r="B40" s="33"/>
      <c r="C40" s="33"/>
      <c r="D40" s="33"/>
      <c r="E40" s="33"/>
      <c r="F40" s="33"/>
      <c r="G40" s="33"/>
      <c r="H40" s="33"/>
      <c r="I40" s="424"/>
      <c r="J40" s="424"/>
      <c r="K40" s="424"/>
    </row>
    <row r="41" spans="2:11" ht="15" customHeight="1">
      <c r="B41" s="33"/>
      <c r="C41" s="84"/>
      <c r="D41" s="33"/>
      <c r="E41" s="33"/>
      <c r="F41" s="33"/>
      <c r="G41" s="33"/>
      <c r="H41" s="33"/>
      <c r="I41" s="424"/>
      <c r="J41" s="424"/>
      <c r="K41" s="424"/>
    </row>
    <row r="42" spans="2:11" ht="15" customHeight="1">
      <c r="B42" s="33"/>
      <c r="C42" s="33"/>
      <c r="D42" s="33"/>
      <c r="E42" s="33"/>
      <c r="F42" s="33"/>
      <c r="G42" s="33"/>
      <c r="H42" s="33"/>
    </row>
    <row r="43" spans="2:11" ht="15" customHeight="1"/>
    <row r="44" spans="2:11" ht="15" customHeight="1"/>
    <row r="45" spans="2:11" ht="15" customHeight="1"/>
    <row r="46" spans="2:11" ht="15" customHeight="1"/>
    <row r="47" spans="2:11" ht="15" customHeight="1"/>
    <row r="48" spans="2:11"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B1:H125"/>
  <sheetViews>
    <sheetView showGridLines="0" showRowColHeaders="0" workbookViewId="0">
      <pane ySplit="6" topLeftCell="A8" activePane="bottomLeft" state="frozen"/>
      <selection pane="bottomLeft" activeCell="J4" sqref="J4"/>
    </sheetView>
  </sheetViews>
  <sheetFormatPr defaultColWidth="9.33203125" defaultRowHeight="13.8"/>
  <cols>
    <col min="1" max="1" width="1" style="424" customWidth="1"/>
    <col min="2" max="2" width="3.6640625" style="424" customWidth="1"/>
    <col min="3" max="3" width="35.6640625" style="424" customWidth="1"/>
    <col min="4" max="5" width="9.33203125" style="424" customWidth="1"/>
    <col min="6" max="16384" width="9.33203125" style="424"/>
  </cols>
  <sheetData>
    <row r="1" spans="2:8" ht="28.5" customHeight="1"/>
    <row r="2" spans="2:8" s="27" customFormat="1" ht="90.75" customHeight="1"/>
    <row r="3" spans="2:8" ht="7.5" customHeight="1" thickBot="1">
      <c r="B3" s="31"/>
      <c r="C3" s="33"/>
    </row>
    <row r="4" spans="2:8" ht="36.9" customHeight="1">
      <c r="B4" s="31"/>
      <c r="D4" s="1226" t="s">
        <v>659</v>
      </c>
      <c r="E4" s="1227"/>
      <c r="F4" s="1227"/>
      <c r="G4" s="1227"/>
      <c r="H4" s="1228"/>
    </row>
    <row r="5" spans="2:8" ht="74.25" customHeight="1">
      <c r="B5" s="31"/>
      <c r="D5" s="76" t="s">
        <v>660</v>
      </c>
      <c r="E5" s="77" t="s">
        <v>661</v>
      </c>
      <c r="F5" s="77" t="s">
        <v>662</v>
      </c>
      <c r="G5" s="208" t="s">
        <v>252</v>
      </c>
      <c r="H5" s="78" t="s">
        <v>664</v>
      </c>
    </row>
    <row r="6" spans="2:8" ht="15.6">
      <c r="B6" s="31"/>
      <c r="C6" s="32" t="s">
        <v>6</v>
      </c>
      <c r="D6" s="79" t="s">
        <v>42</v>
      </c>
      <c r="E6" s="80" t="s">
        <v>42</v>
      </c>
      <c r="F6" s="80" t="s">
        <v>42</v>
      </c>
      <c r="G6" s="80" t="s">
        <v>56</v>
      </c>
      <c r="H6" s="81" t="str">
        <f>"($/"&amp;Titles!F13&amp;")"</f>
        <v>($/MWh)</v>
      </c>
    </row>
    <row r="7" spans="2:8" ht="15" customHeight="1">
      <c r="B7" s="36">
        <v>1</v>
      </c>
      <c r="C7" s="37" t="str">
        <f>'Program Descriptions'!C5</f>
        <v>Residential New Construction (example)</v>
      </c>
      <c r="D7" s="68"/>
      <c r="E7" s="45"/>
      <c r="F7" s="745">
        <f>E7-D7</f>
        <v>0</v>
      </c>
      <c r="G7" s="949" t="str">
        <f>IF(ISERROR(E7/D7),"",E7/D7)</f>
        <v/>
      </c>
      <c r="H7" s="395"/>
    </row>
    <row r="8" spans="2:8" ht="15" customHeight="1">
      <c r="B8" s="36">
        <v>2</v>
      </c>
      <c r="C8" s="37" t="str">
        <f>'Program Descriptions'!C6</f>
        <v>Residential Whole Home Retrofit</v>
      </c>
      <c r="D8" s="68"/>
      <c r="E8" s="45"/>
      <c r="F8" s="745">
        <f t="shared" ref="F8:F36" si="0">E8-D8</f>
        <v>0</v>
      </c>
      <c r="G8" s="949" t="str">
        <f t="shared" ref="G8:G37" si="1">IF(ISERROR(E8/D8),"",E8/D8)</f>
        <v/>
      </c>
      <c r="H8" s="395"/>
    </row>
    <row r="9" spans="2:8" ht="15" customHeight="1">
      <c r="B9" s="36">
        <v>3</v>
      </c>
      <c r="C9" s="37" t="str">
        <f>'Program Descriptions'!C7</f>
        <v>C&amp;I Prescriptive</v>
      </c>
      <c r="D9" s="68"/>
      <c r="E9" s="45"/>
      <c r="F9" s="745">
        <f t="shared" si="0"/>
        <v>0</v>
      </c>
      <c r="G9" s="949" t="str">
        <f t="shared" si="1"/>
        <v/>
      </c>
      <c r="H9" s="395"/>
    </row>
    <row r="10" spans="2:8" ht="15" customHeight="1">
      <c r="B10" s="36">
        <v>4</v>
      </c>
      <c r="C10" s="37" t="str">
        <f>'Program Descriptions'!C8</f>
        <v>Empty</v>
      </c>
      <c r="D10" s="68"/>
      <c r="E10" s="45"/>
      <c r="F10" s="745">
        <f t="shared" si="0"/>
        <v>0</v>
      </c>
      <c r="G10" s="949" t="str">
        <f t="shared" si="1"/>
        <v/>
      </c>
      <c r="H10" s="395"/>
    </row>
    <row r="11" spans="2:8" ht="15" customHeight="1">
      <c r="B11" s="36">
        <v>5</v>
      </c>
      <c r="C11" s="37" t="str">
        <f>'Program Descriptions'!C9</f>
        <v>Empty</v>
      </c>
      <c r="D11" s="68"/>
      <c r="E11" s="45"/>
      <c r="F11" s="745">
        <f t="shared" si="0"/>
        <v>0</v>
      </c>
      <c r="G11" s="949" t="str">
        <f t="shared" si="1"/>
        <v/>
      </c>
      <c r="H11" s="395"/>
    </row>
    <row r="12" spans="2:8" ht="15" customHeight="1">
      <c r="B12" s="36">
        <v>6</v>
      </c>
      <c r="C12" s="37" t="str">
        <f>'Program Descriptions'!C10</f>
        <v>Empty</v>
      </c>
      <c r="D12" s="68"/>
      <c r="E12" s="45"/>
      <c r="F12" s="745">
        <f t="shared" si="0"/>
        <v>0</v>
      </c>
      <c r="G12" s="949" t="str">
        <f t="shared" si="1"/>
        <v/>
      </c>
      <c r="H12" s="395"/>
    </row>
    <row r="13" spans="2:8" ht="15" customHeight="1">
      <c r="B13" s="36">
        <v>7</v>
      </c>
      <c r="C13" s="37" t="str">
        <f>'Program Descriptions'!C11</f>
        <v>Empty</v>
      </c>
      <c r="D13" s="68"/>
      <c r="E13" s="45"/>
      <c r="F13" s="745">
        <f t="shared" si="0"/>
        <v>0</v>
      </c>
      <c r="G13" s="949" t="str">
        <f t="shared" si="1"/>
        <v/>
      </c>
      <c r="H13" s="395"/>
    </row>
    <row r="14" spans="2:8" ht="15" customHeight="1">
      <c r="B14" s="36">
        <v>8</v>
      </c>
      <c r="C14" s="37" t="str">
        <f>'Program Descriptions'!C12</f>
        <v>Empty</v>
      </c>
      <c r="D14" s="68"/>
      <c r="E14" s="45"/>
      <c r="F14" s="745">
        <f t="shared" si="0"/>
        <v>0</v>
      </c>
      <c r="G14" s="949" t="str">
        <f t="shared" si="1"/>
        <v/>
      </c>
      <c r="H14" s="395"/>
    </row>
    <row r="15" spans="2:8" ht="15" customHeight="1">
      <c r="B15" s="36">
        <v>9</v>
      </c>
      <c r="C15" s="37" t="str">
        <f>'Program Descriptions'!C13</f>
        <v>Empty</v>
      </c>
      <c r="D15" s="68"/>
      <c r="E15" s="45"/>
      <c r="F15" s="745">
        <f t="shared" si="0"/>
        <v>0</v>
      </c>
      <c r="G15" s="949" t="str">
        <f t="shared" si="1"/>
        <v/>
      </c>
      <c r="H15" s="395"/>
    </row>
    <row r="16" spans="2:8" ht="15" customHeight="1">
      <c r="B16" s="36">
        <v>10</v>
      </c>
      <c r="C16" s="37" t="str">
        <f>'Program Descriptions'!C14</f>
        <v>Empty</v>
      </c>
      <c r="D16" s="68"/>
      <c r="E16" s="45"/>
      <c r="F16" s="745">
        <f t="shared" si="0"/>
        <v>0</v>
      </c>
      <c r="G16" s="949" t="str">
        <f t="shared" si="1"/>
        <v/>
      </c>
      <c r="H16" s="395"/>
    </row>
    <row r="17" spans="2:8" ht="15" customHeight="1">
      <c r="B17" s="36">
        <v>11</v>
      </c>
      <c r="C17" s="37" t="str">
        <f>'Program Descriptions'!C15</f>
        <v>Empty</v>
      </c>
      <c r="D17" s="68"/>
      <c r="E17" s="45"/>
      <c r="F17" s="745">
        <f t="shared" si="0"/>
        <v>0</v>
      </c>
      <c r="G17" s="949" t="str">
        <f t="shared" si="1"/>
        <v/>
      </c>
      <c r="H17" s="395"/>
    </row>
    <row r="18" spans="2:8" ht="15" customHeight="1">
      <c r="B18" s="36">
        <v>12</v>
      </c>
      <c r="C18" s="37" t="str">
        <f>'Program Descriptions'!C16</f>
        <v>Empty</v>
      </c>
      <c r="D18" s="68"/>
      <c r="E18" s="45"/>
      <c r="F18" s="745">
        <f t="shared" si="0"/>
        <v>0</v>
      </c>
      <c r="G18" s="949" t="str">
        <f t="shared" si="1"/>
        <v/>
      </c>
      <c r="H18" s="395"/>
    </row>
    <row r="19" spans="2:8" ht="15" customHeight="1">
      <c r="B19" s="36">
        <v>13</v>
      </c>
      <c r="C19" s="37" t="str">
        <f>'Program Descriptions'!C17</f>
        <v>Empty</v>
      </c>
      <c r="D19" s="68"/>
      <c r="E19" s="45"/>
      <c r="F19" s="745">
        <f t="shared" si="0"/>
        <v>0</v>
      </c>
      <c r="G19" s="949" t="str">
        <f t="shared" si="1"/>
        <v/>
      </c>
      <c r="H19" s="395"/>
    </row>
    <row r="20" spans="2:8" ht="15" customHeight="1">
      <c r="B20" s="36">
        <v>14</v>
      </c>
      <c r="C20" s="37" t="str">
        <f>'Program Descriptions'!C18</f>
        <v>Empty</v>
      </c>
      <c r="D20" s="68"/>
      <c r="E20" s="45"/>
      <c r="F20" s="745">
        <f t="shared" si="0"/>
        <v>0</v>
      </c>
      <c r="G20" s="949" t="str">
        <f t="shared" si="1"/>
        <v/>
      </c>
      <c r="H20" s="395"/>
    </row>
    <row r="21" spans="2:8" ht="15" customHeight="1">
      <c r="B21" s="36">
        <v>15</v>
      </c>
      <c r="C21" s="37" t="str">
        <f>'Program Descriptions'!C19</f>
        <v>Empty</v>
      </c>
      <c r="D21" s="68"/>
      <c r="E21" s="45"/>
      <c r="F21" s="745">
        <f t="shared" si="0"/>
        <v>0</v>
      </c>
      <c r="G21" s="949" t="str">
        <f t="shared" si="1"/>
        <v/>
      </c>
      <c r="H21" s="395"/>
    </row>
    <row r="22" spans="2:8" ht="15" customHeight="1">
      <c r="B22" s="36">
        <v>16</v>
      </c>
      <c r="C22" s="37" t="str">
        <f>'Program Descriptions'!C20</f>
        <v>Empty</v>
      </c>
      <c r="D22" s="68"/>
      <c r="E22" s="45"/>
      <c r="F22" s="745">
        <f t="shared" si="0"/>
        <v>0</v>
      </c>
      <c r="G22" s="949" t="str">
        <f t="shared" si="1"/>
        <v/>
      </c>
      <c r="H22" s="395"/>
    </row>
    <row r="23" spans="2:8" ht="15" customHeight="1">
      <c r="B23" s="36">
        <v>17</v>
      </c>
      <c r="C23" s="37" t="str">
        <f>'Program Descriptions'!C21</f>
        <v>Empty</v>
      </c>
      <c r="D23" s="68"/>
      <c r="E23" s="45"/>
      <c r="F23" s="745">
        <f t="shared" si="0"/>
        <v>0</v>
      </c>
      <c r="G23" s="949" t="str">
        <f t="shared" si="1"/>
        <v/>
      </c>
      <c r="H23" s="395"/>
    </row>
    <row r="24" spans="2:8" ht="15" customHeight="1">
      <c r="B24" s="36">
        <v>18</v>
      </c>
      <c r="C24" s="37" t="str">
        <f>'Program Descriptions'!C22</f>
        <v>Empty</v>
      </c>
      <c r="D24" s="68"/>
      <c r="E24" s="45"/>
      <c r="F24" s="745">
        <f t="shared" si="0"/>
        <v>0</v>
      </c>
      <c r="G24" s="949" t="str">
        <f t="shared" si="1"/>
        <v/>
      </c>
      <c r="H24" s="395"/>
    </row>
    <row r="25" spans="2:8" ht="15" customHeight="1">
      <c r="B25" s="36">
        <v>19</v>
      </c>
      <c r="C25" s="37" t="str">
        <f>'Program Descriptions'!C23</f>
        <v>Empty</v>
      </c>
      <c r="D25" s="68"/>
      <c r="E25" s="45"/>
      <c r="F25" s="745">
        <f t="shared" si="0"/>
        <v>0</v>
      </c>
      <c r="G25" s="949" t="str">
        <f t="shared" si="1"/>
        <v/>
      </c>
      <c r="H25" s="395"/>
    </row>
    <row r="26" spans="2:8" ht="15" customHeight="1">
      <c r="B26" s="36">
        <v>20</v>
      </c>
      <c r="C26" s="37" t="str">
        <f>'Program Descriptions'!C24</f>
        <v>Empty</v>
      </c>
      <c r="D26" s="68"/>
      <c r="E26" s="45"/>
      <c r="F26" s="745">
        <f t="shared" si="0"/>
        <v>0</v>
      </c>
      <c r="G26" s="949" t="str">
        <f t="shared" si="1"/>
        <v/>
      </c>
      <c r="H26" s="395"/>
    </row>
    <row r="27" spans="2:8" ht="15" customHeight="1">
      <c r="B27" s="36">
        <v>21</v>
      </c>
      <c r="C27" s="37" t="str">
        <f>'Program Descriptions'!C25</f>
        <v>Empty</v>
      </c>
      <c r="D27" s="68"/>
      <c r="E27" s="45"/>
      <c r="F27" s="745">
        <f t="shared" si="0"/>
        <v>0</v>
      </c>
      <c r="G27" s="949" t="str">
        <f t="shared" si="1"/>
        <v/>
      </c>
      <c r="H27" s="395"/>
    </row>
    <row r="28" spans="2:8" ht="15" customHeight="1">
      <c r="B28" s="36">
        <v>22</v>
      </c>
      <c r="C28" s="37" t="str">
        <f>'Program Descriptions'!C26</f>
        <v>Empty</v>
      </c>
      <c r="D28" s="68"/>
      <c r="E28" s="45"/>
      <c r="F28" s="745">
        <f t="shared" si="0"/>
        <v>0</v>
      </c>
      <c r="G28" s="949" t="str">
        <f t="shared" si="1"/>
        <v/>
      </c>
      <c r="H28" s="395"/>
    </row>
    <row r="29" spans="2:8" ht="15" customHeight="1">
      <c r="B29" s="36">
        <v>23</v>
      </c>
      <c r="C29" s="37" t="str">
        <f>'Program Descriptions'!C27</f>
        <v>Empty</v>
      </c>
      <c r="D29" s="68"/>
      <c r="E29" s="45"/>
      <c r="F29" s="745">
        <f t="shared" si="0"/>
        <v>0</v>
      </c>
      <c r="G29" s="949" t="str">
        <f t="shared" si="1"/>
        <v/>
      </c>
      <c r="H29" s="395"/>
    </row>
    <row r="30" spans="2:8" ht="15" customHeight="1">
      <c r="B30" s="36">
        <v>24</v>
      </c>
      <c r="C30" s="37" t="str">
        <f>'Program Descriptions'!C28</f>
        <v>Empty</v>
      </c>
      <c r="D30" s="68"/>
      <c r="E30" s="45"/>
      <c r="F30" s="745">
        <f t="shared" si="0"/>
        <v>0</v>
      </c>
      <c r="G30" s="949" t="str">
        <f t="shared" si="1"/>
        <v/>
      </c>
      <c r="H30" s="395"/>
    </row>
    <row r="31" spans="2:8" ht="15" customHeight="1">
      <c r="B31" s="36">
        <v>25</v>
      </c>
      <c r="C31" s="37" t="str">
        <f>'Program Descriptions'!C29</f>
        <v>Empty</v>
      </c>
      <c r="D31" s="68"/>
      <c r="E31" s="45"/>
      <c r="F31" s="745">
        <f t="shared" si="0"/>
        <v>0</v>
      </c>
      <c r="G31" s="949" t="str">
        <f t="shared" si="1"/>
        <v/>
      </c>
      <c r="H31" s="395"/>
    </row>
    <row r="32" spans="2:8" ht="15" customHeight="1">
      <c r="B32" s="36">
        <v>26</v>
      </c>
      <c r="C32" s="37" t="str">
        <f>'Program Descriptions'!C30</f>
        <v>Empty</v>
      </c>
      <c r="D32" s="68"/>
      <c r="E32" s="45"/>
      <c r="F32" s="745">
        <f t="shared" si="0"/>
        <v>0</v>
      </c>
      <c r="G32" s="949" t="str">
        <f t="shared" si="1"/>
        <v/>
      </c>
      <c r="H32" s="395"/>
    </row>
    <row r="33" spans="2:8" ht="15" customHeight="1">
      <c r="B33" s="36">
        <v>27</v>
      </c>
      <c r="C33" s="37" t="str">
        <f>'Program Descriptions'!C31</f>
        <v>Empty</v>
      </c>
      <c r="D33" s="68"/>
      <c r="E33" s="45"/>
      <c r="F33" s="745">
        <f t="shared" si="0"/>
        <v>0</v>
      </c>
      <c r="G33" s="949" t="str">
        <f t="shared" si="1"/>
        <v/>
      </c>
      <c r="H33" s="395"/>
    </row>
    <row r="34" spans="2:8" ht="15" customHeight="1">
      <c r="B34" s="36">
        <v>28</v>
      </c>
      <c r="C34" s="37" t="str">
        <f>'Program Descriptions'!C32</f>
        <v>Empty</v>
      </c>
      <c r="D34" s="68"/>
      <c r="E34" s="45"/>
      <c r="F34" s="745">
        <f t="shared" si="0"/>
        <v>0</v>
      </c>
      <c r="G34" s="949" t="str">
        <f t="shared" si="1"/>
        <v/>
      </c>
      <c r="H34" s="395"/>
    </row>
    <row r="35" spans="2:8" ht="15" customHeight="1">
      <c r="B35" s="36">
        <v>29</v>
      </c>
      <c r="C35" s="37" t="str">
        <f>'Program Descriptions'!C33</f>
        <v>Empty</v>
      </c>
      <c r="D35" s="68"/>
      <c r="E35" s="45"/>
      <c r="F35" s="745">
        <f t="shared" si="0"/>
        <v>0</v>
      </c>
      <c r="G35" s="949" t="str">
        <f t="shared" si="1"/>
        <v/>
      </c>
      <c r="H35" s="395"/>
    </row>
    <row r="36" spans="2:8" ht="15" customHeight="1" thickBot="1">
      <c r="B36" s="36">
        <v>30</v>
      </c>
      <c r="C36" s="37" t="str">
        <f>'Program Descriptions'!C34</f>
        <v>Empty</v>
      </c>
      <c r="D36" s="68"/>
      <c r="E36" s="45"/>
      <c r="F36" s="746">
        <f t="shared" si="0"/>
        <v>0</v>
      </c>
      <c r="G36" s="945" t="str">
        <f t="shared" si="1"/>
        <v/>
      </c>
      <c r="H36" s="395"/>
    </row>
    <row r="37" spans="2:8" ht="15" customHeight="1" thickBot="1">
      <c r="B37" s="31"/>
      <c r="C37" s="47" t="s">
        <v>28</v>
      </c>
      <c r="D37" s="48">
        <f>SUM(D7:D36)</f>
        <v>0</v>
      </c>
      <c r="E37" s="48">
        <f>SUM(E7:E36)</f>
        <v>0</v>
      </c>
      <c r="F37" s="950">
        <f>E37-D37</f>
        <v>0</v>
      </c>
      <c r="G37" s="948" t="str">
        <f t="shared" si="1"/>
        <v/>
      </c>
      <c r="H37" s="396"/>
    </row>
    <row r="38" spans="2:8" ht="15" customHeight="1">
      <c r="B38" s="39"/>
      <c r="C38" s="40"/>
    </row>
    <row r="39" spans="2:8" s="33" customFormat="1" ht="15" customHeight="1"/>
    <row r="40" spans="2:8" ht="15" customHeight="1">
      <c r="B40" s="33"/>
      <c r="C40" s="33"/>
      <c r="D40" s="33"/>
      <c r="E40" s="33"/>
      <c r="F40" s="33"/>
      <c r="G40" s="33"/>
      <c r="H40" s="33"/>
    </row>
    <row r="41" spans="2:8" ht="15" customHeight="1">
      <c r="B41" s="33"/>
      <c r="C41" s="84"/>
      <c r="D41" s="33"/>
      <c r="E41" s="33"/>
      <c r="F41" s="33"/>
      <c r="G41" s="33"/>
      <c r="H41" s="33"/>
    </row>
    <row r="42" spans="2:8" ht="15" customHeight="1">
      <c r="B42" s="33"/>
      <c r="C42" s="33"/>
    </row>
    <row r="43" spans="2:8" ht="15" customHeight="1"/>
    <row r="44" spans="2:8" ht="15" customHeight="1"/>
    <row r="45" spans="2:8" ht="15" customHeight="1"/>
    <row r="46" spans="2:8" ht="15" customHeight="1"/>
    <row r="47" spans="2:8" ht="15" customHeight="1"/>
    <row r="48" spans="2:8"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B1:M125"/>
  <sheetViews>
    <sheetView showGridLines="0" showRowColHeaders="0" workbookViewId="0">
      <pane ySplit="6" topLeftCell="A7" activePane="bottomLeft" state="frozen"/>
      <selection activeCell="J45" sqref="J45"/>
      <selection pane="bottomLeft"/>
    </sheetView>
  </sheetViews>
  <sheetFormatPr defaultColWidth="9.33203125" defaultRowHeight="13.8"/>
  <cols>
    <col min="1" max="1" width="1" style="424" customWidth="1"/>
    <col min="2" max="2" width="3.6640625" style="424" customWidth="1"/>
    <col min="3" max="3" width="35.6640625" style="424" customWidth="1"/>
    <col min="4" max="8" width="10.44140625" style="424" customWidth="1"/>
    <col min="9" max="9" width="13.33203125" style="424" customWidth="1"/>
    <col min="10" max="10" width="12.6640625" style="424" customWidth="1"/>
    <col min="11" max="11" width="10.6640625" style="424" customWidth="1"/>
    <col min="12" max="16384" width="9.33203125" style="424"/>
  </cols>
  <sheetData>
    <row r="1" spans="2:13" ht="28.5" customHeight="1"/>
    <row r="2" spans="2:13" s="27" customFormat="1" ht="64.5" customHeight="1"/>
    <row r="3" spans="2:13" ht="7.5" customHeight="1" thickBot="1">
      <c r="B3" s="31"/>
      <c r="C3" s="33"/>
      <c r="D3" s="33"/>
      <c r="E3" s="33"/>
      <c r="F3" s="33"/>
      <c r="G3" s="33"/>
      <c r="H3" s="33"/>
    </row>
    <row r="4" spans="2:13" ht="36.9" customHeight="1">
      <c r="B4" s="31"/>
      <c r="D4" s="1226" t="s">
        <v>54</v>
      </c>
      <c r="E4" s="1227"/>
      <c r="F4" s="1227"/>
      <c r="G4" s="1227"/>
      <c r="H4" s="1228"/>
      <c r="I4" s="1226" t="s">
        <v>242</v>
      </c>
      <c r="J4" s="1227"/>
      <c r="K4" s="1227"/>
      <c r="L4" s="1227"/>
      <c r="M4" s="1228"/>
    </row>
    <row r="5" spans="2:13" ht="74.25" customHeight="1">
      <c r="B5" s="31"/>
      <c r="D5" s="76" t="s">
        <v>291</v>
      </c>
      <c r="E5" s="77" t="s">
        <v>292</v>
      </c>
      <c r="F5" s="77" t="s">
        <v>293</v>
      </c>
      <c r="G5" s="208" t="s">
        <v>55</v>
      </c>
      <c r="H5" s="78" t="s">
        <v>630</v>
      </c>
      <c r="I5" s="76" t="s">
        <v>626</v>
      </c>
      <c r="J5" s="77" t="s">
        <v>627</v>
      </c>
      <c r="K5" s="77" t="s">
        <v>628</v>
      </c>
      <c r="L5" s="208" t="s">
        <v>243</v>
      </c>
      <c r="M5" s="78" t="s">
        <v>629</v>
      </c>
    </row>
    <row r="6" spans="2:13" ht="15.6">
      <c r="B6" s="31"/>
      <c r="C6" s="32" t="s">
        <v>6</v>
      </c>
      <c r="D6" s="79" t="s">
        <v>42</v>
      </c>
      <c r="E6" s="80" t="s">
        <v>42</v>
      </c>
      <c r="F6" s="80" t="s">
        <v>42</v>
      </c>
      <c r="G6" s="80" t="s">
        <v>56</v>
      </c>
      <c r="H6" s="81" t="str">
        <f>"($/"&amp;Titles!F13&amp;")"</f>
        <v>($/MWh)</v>
      </c>
      <c r="I6" s="79" t="s">
        <v>42</v>
      </c>
      <c r="J6" s="80" t="s">
        <v>42</v>
      </c>
      <c r="K6" s="80" t="s">
        <v>42</v>
      </c>
      <c r="L6" s="80" t="s">
        <v>56</v>
      </c>
      <c r="M6" s="81" t="str">
        <f>"($/"&amp;Titles!F13&amp;")"</f>
        <v>($/MWh)</v>
      </c>
    </row>
    <row r="7" spans="2:13" ht="15" customHeight="1">
      <c r="B7" s="36">
        <v>1</v>
      </c>
      <c r="C7" s="37" t="str">
        <f>'Program Descriptions'!C5</f>
        <v>Residential New Construction (example)</v>
      </c>
      <c r="D7" s="68"/>
      <c r="E7" s="45"/>
      <c r="F7" s="745">
        <f>E7-D7</f>
        <v>0</v>
      </c>
      <c r="G7" s="949" t="str">
        <f>IF(ISERROR(E7/D7),"",E7/D7)</f>
        <v/>
      </c>
      <c r="H7" s="395"/>
      <c r="I7" s="525"/>
      <c r="J7" s="522"/>
      <c r="K7" s="745">
        <f>J7-I7</f>
        <v>0</v>
      </c>
      <c r="L7" s="949" t="str">
        <f>IF(ISERROR(J7/I7),"",J7/I7)</f>
        <v/>
      </c>
      <c r="M7" s="397"/>
    </row>
    <row r="8" spans="2:13" ht="15" customHeight="1">
      <c r="B8" s="36">
        <v>2</v>
      </c>
      <c r="C8" s="37" t="str">
        <f>'Program Descriptions'!C6</f>
        <v>Residential Whole Home Retrofit</v>
      </c>
      <c r="D8" s="68"/>
      <c r="E8" s="45"/>
      <c r="F8" s="745">
        <f t="shared" ref="F8:F36" si="0">E8-D8</f>
        <v>0</v>
      </c>
      <c r="G8" s="949" t="str">
        <f t="shared" ref="G8:G37" si="1">IF(ISERROR(E8/D8),"",E8/D8)</f>
        <v/>
      </c>
      <c r="H8" s="395"/>
      <c r="I8" s="393"/>
      <c r="J8" s="420"/>
      <c r="K8" s="745">
        <f t="shared" ref="K8:K36" si="2">J8-I8</f>
        <v>0</v>
      </c>
      <c r="L8" s="949" t="str">
        <f t="shared" ref="L8:L37" si="3">IF(ISERROR(J8/I8),"",J8/I8)</f>
        <v/>
      </c>
      <c r="M8" s="397"/>
    </row>
    <row r="9" spans="2:13" ht="15" customHeight="1">
      <c r="B9" s="36">
        <v>3</v>
      </c>
      <c r="C9" s="37" t="str">
        <f>'Program Descriptions'!C7</f>
        <v>C&amp;I Prescriptive</v>
      </c>
      <c r="D9" s="68"/>
      <c r="E9" s="45"/>
      <c r="F9" s="745">
        <f t="shared" si="0"/>
        <v>0</v>
      </c>
      <c r="G9" s="949" t="str">
        <f t="shared" si="1"/>
        <v/>
      </c>
      <c r="H9" s="395"/>
      <c r="I9" s="393"/>
      <c r="J9" s="420"/>
      <c r="K9" s="745">
        <f t="shared" si="2"/>
        <v>0</v>
      </c>
      <c r="L9" s="949" t="str">
        <f t="shared" si="3"/>
        <v/>
      </c>
      <c r="M9" s="397"/>
    </row>
    <row r="10" spans="2:13" ht="15" customHeight="1">
      <c r="B10" s="36">
        <v>4</v>
      </c>
      <c r="C10" s="37" t="str">
        <f>'Program Descriptions'!C8</f>
        <v>Empty</v>
      </c>
      <c r="D10" s="68"/>
      <c r="E10" s="45"/>
      <c r="F10" s="745">
        <f t="shared" si="0"/>
        <v>0</v>
      </c>
      <c r="G10" s="949" t="str">
        <f t="shared" si="1"/>
        <v/>
      </c>
      <c r="H10" s="395"/>
      <c r="I10" s="393"/>
      <c r="J10" s="420"/>
      <c r="K10" s="745">
        <f t="shared" si="2"/>
        <v>0</v>
      </c>
      <c r="L10" s="949" t="str">
        <f t="shared" si="3"/>
        <v/>
      </c>
      <c r="M10" s="397"/>
    </row>
    <row r="11" spans="2:13" ht="15" customHeight="1">
      <c r="B11" s="36">
        <v>5</v>
      </c>
      <c r="C11" s="37" t="str">
        <f>'Program Descriptions'!C9</f>
        <v>Empty</v>
      </c>
      <c r="D11" s="68"/>
      <c r="E11" s="45"/>
      <c r="F11" s="745">
        <f t="shared" si="0"/>
        <v>0</v>
      </c>
      <c r="G11" s="949" t="str">
        <f t="shared" si="1"/>
        <v/>
      </c>
      <c r="H11" s="395"/>
      <c r="I11" s="393"/>
      <c r="J11" s="420"/>
      <c r="K11" s="745">
        <f t="shared" si="2"/>
        <v>0</v>
      </c>
      <c r="L11" s="949" t="str">
        <f t="shared" si="3"/>
        <v/>
      </c>
      <c r="M11" s="397"/>
    </row>
    <row r="12" spans="2:13" ht="15" customHeight="1">
      <c r="B12" s="36">
        <v>6</v>
      </c>
      <c r="C12" s="37" t="str">
        <f>'Program Descriptions'!C10</f>
        <v>Empty</v>
      </c>
      <c r="D12" s="68"/>
      <c r="E12" s="45"/>
      <c r="F12" s="745">
        <f t="shared" si="0"/>
        <v>0</v>
      </c>
      <c r="G12" s="949" t="str">
        <f t="shared" si="1"/>
        <v/>
      </c>
      <c r="H12" s="395"/>
      <c r="I12" s="393"/>
      <c r="J12" s="420"/>
      <c r="K12" s="745">
        <f t="shared" si="2"/>
        <v>0</v>
      </c>
      <c r="L12" s="949" t="str">
        <f t="shared" si="3"/>
        <v/>
      </c>
      <c r="M12" s="397"/>
    </row>
    <row r="13" spans="2:13" ht="15" customHeight="1">
      <c r="B13" s="36">
        <v>7</v>
      </c>
      <c r="C13" s="37" t="str">
        <f>'Program Descriptions'!C11</f>
        <v>Empty</v>
      </c>
      <c r="D13" s="68"/>
      <c r="E13" s="45"/>
      <c r="F13" s="745">
        <f t="shared" si="0"/>
        <v>0</v>
      </c>
      <c r="G13" s="949" t="str">
        <f t="shared" si="1"/>
        <v/>
      </c>
      <c r="H13" s="395"/>
      <c r="I13" s="393"/>
      <c r="J13" s="420"/>
      <c r="K13" s="745">
        <f t="shared" si="2"/>
        <v>0</v>
      </c>
      <c r="L13" s="949" t="str">
        <f t="shared" si="3"/>
        <v/>
      </c>
      <c r="M13" s="397"/>
    </row>
    <row r="14" spans="2:13" ht="15" customHeight="1">
      <c r="B14" s="36">
        <v>8</v>
      </c>
      <c r="C14" s="37" t="str">
        <f>'Program Descriptions'!C12</f>
        <v>Empty</v>
      </c>
      <c r="D14" s="68"/>
      <c r="E14" s="45"/>
      <c r="F14" s="745">
        <f t="shared" si="0"/>
        <v>0</v>
      </c>
      <c r="G14" s="949" t="str">
        <f t="shared" si="1"/>
        <v/>
      </c>
      <c r="H14" s="395"/>
      <c r="I14" s="393"/>
      <c r="J14" s="420"/>
      <c r="K14" s="745">
        <f t="shared" si="2"/>
        <v>0</v>
      </c>
      <c r="L14" s="949" t="str">
        <f t="shared" si="3"/>
        <v/>
      </c>
      <c r="M14" s="397"/>
    </row>
    <row r="15" spans="2:13" ht="15" customHeight="1">
      <c r="B15" s="36">
        <v>9</v>
      </c>
      <c r="C15" s="37" t="str">
        <f>'Program Descriptions'!C13</f>
        <v>Empty</v>
      </c>
      <c r="D15" s="68"/>
      <c r="E15" s="45"/>
      <c r="F15" s="745">
        <f t="shared" si="0"/>
        <v>0</v>
      </c>
      <c r="G15" s="949" t="str">
        <f t="shared" si="1"/>
        <v/>
      </c>
      <c r="H15" s="395"/>
      <c r="I15" s="393"/>
      <c r="J15" s="420"/>
      <c r="K15" s="745">
        <f t="shared" si="2"/>
        <v>0</v>
      </c>
      <c r="L15" s="949" t="str">
        <f t="shared" si="3"/>
        <v/>
      </c>
      <c r="M15" s="397"/>
    </row>
    <row r="16" spans="2:13" ht="15" customHeight="1">
      <c r="B16" s="36">
        <v>10</v>
      </c>
      <c r="C16" s="37" t="str">
        <f>'Program Descriptions'!C14</f>
        <v>Empty</v>
      </c>
      <c r="D16" s="68"/>
      <c r="E16" s="45"/>
      <c r="F16" s="745">
        <f t="shared" si="0"/>
        <v>0</v>
      </c>
      <c r="G16" s="949" t="str">
        <f t="shared" si="1"/>
        <v/>
      </c>
      <c r="H16" s="395"/>
      <c r="I16" s="393"/>
      <c r="J16" s="420"/>
      <c r="K16" s="745">
        <f t="shared" si="2"/>
        <v>0</v>
      </c>
      <c r="L16" s="949" t="str">
        <f t="shared" si="3"/>
        <v/>
      </c>
      <c r="M16" s="397"/>
    </row>
    <row r="17" spans="2:13" ht="15" customHeight="1">
      <c r="B17" s="36">
        <v>11</v>
      </c>
      <c r="C17" s="37" t="str">
        <f>'Program Descriptions'!C15</f>
        <v>Empty</v>
      </c>
      <c r="D17" s="68"/>
      <c r="E17" s="45"/>
      <c r="F17" s="745">
        <f t="shared" si="0"/>
        <v>0</v>
      </c>
      <c r="G17" s="949" t="str">
        <f t="shared" si="1"/>
        <v/>
      </c>
      <c r="H17" s="395"/>
      <c r="I17" s="393"/>
      <c r="J17" s="420"/>
      <c r="K17" s="745">
        <f t="shared" si="2"/>
        <v>0</v>
      </c>
      <c r="L17" s="949" t="str">
        <f t="shared" si="3"/>
        <v/>
      </c>
      <c r="M17" s="397"/>
    </row>
    <row r="18" spans="2:13" ht="15" customHeight="1">
      <c r="B18" s="36">
        <v>12</v>
      </c>
      <c r="C18" s="37" t="str">
        <f>'Program Descriptions'!C16</f>
        <v>Empty</v>
      </c>
      <c r="D18" s="68"/>
      <c r="E18" s="45"/>
      <c r="F18" s="745">
        <f t="shared" si="0"/>
        <v>0</v>
      </c>
      <c r="G18" s="949" t="str">
        <f t="shared" si="1"/>
        <v/>
      </c>
      <c r="H18" s="395"/>
      <c r="I18" s="393"/>
      <c r="J18" s="420"/>
      <c r="K18" s="745">
        <f t="shared" si="2"/>
        <v>0</v>
      </c>
      <c r="L18" s="949" t="str">
        <f t="shared" si="3"/>
        <v/>
      </c>
      <c r="M18" s="397"/>
    </row>
    <row r="19" spans="2:13" ht="15" customHeight="1">
      <c r="B19" s="36">
        <v>13</v>
      </c>
      <c r="C19" s="37" t="str">
        <f>'Program Descriptions'!C17</f>
        <v>Empty</v>
      </c>
      <c r="D19" s="68"/>
      <c r="E19" s="45"/>
      <c r="F19" s="745">
        <f t="shared" si="0"/>
        <v>0</v>
      </c>
      <c r="G19" s="949" t="str">
        <f t="shared" si="1"/>
        <v/>
      </c>
      <c r="H19" s="395"/>
      <c r="I19" s="393"/>
      <c r="J19" s="420"/>
      <c r="K19" s="745">
        <f t="shared" si="2"/>
        <v>0</v>
      </c>
      <c r="L19" s="949" t="str">
        <f t="shared" si="3"/>
        <v/>
      </c>
      <c r="M19" s="397"/>
    </row>
    <row r="20" spans="2:13" ht="15" customHeight="1">
      <c r="B20" s="36">
        <v>14</v>
      </c>
      <c r="C20" s="37" t="str">
        <f>'Program Descriptions'!C18</f>
        <v>Empty</v>
      </c>
      <c r="D20" s="68"/>
      <c r="E20" s="45"/>
      <c r="F20" s="745">
        <f t="shared" si="0"/>
        <v>0</v>
      </c>
      <c r="G20" s="949" t="str">
        <f t="shared" si="1"/>
        <v/>
      </c>
      <c r="H20" s="395"/>
      <c r="I20" s="393"/>
      <c r="J20" s="420"/>
      <c r="K20" s="745">
        <f t="shared" si="2"/>
        <v>0</v>
      </c>
      <c r="L20" s="949" t="str">
        <f t="shared" si="3"/>
        <v/>
      </c>
      <c r="M20" s="397"/>
    </row>
    <row r="21" spans="2:13" ht="15" customHeight="1">
      <c r="B21" s="36">
        <v>15</v>
      </c>
      <c r="C21" s="37" t="str">
        <f>'Program Descriptions'!C19</f>
        <v>Empty</v>
      </c>
      <c r="D21" s="68"/>
      <c r="E21" s="45"/>
      <c r="F21" s="745">
        <f t="shared" si="0"/>
        <v>0</v>
      </c>
      <c r="G21" s="949" t="str">
        <f t="shared" si="1"/>
        <v/>
      </c>
      <c r="H21" s="395"/>
      <c r="I21" s="393"/>
      <c r="J21" s="420"/>
      <c r="K21" s="745">
        <f t="shared" si="2"/>
        <v>0</v>
      </c>
      <c r="L21" s="949" t="str">
        <f t="shared" si="3"/>
        <v/>
      </c>
      <c r="M21" s="397"/>
    </row>
    <row r="22" spans="2:13" ht="15" customHeight="1">
      <c r="B22" s="36">
        <v>16</v>
      </c>
      <c r="C22" s="37" t="str">
        <f>'Program Descriptions'!C20</f>
        <v>Empty</v>
      </c>
      <c r="D22" s="68"/>
      <c r="E22" s="45"/>
      <c r="F22" s="745">
        <f t="shared" si="0"/>
        <v>0</v>
      </c>
      <c r="G22" s="949" t="str">
        <f t="shared" si="1"/>
        <v/>
      </c>
      <c r="H22" s="395"/>
      <c r="I22" s="393"/>
      <c r="J22" s="420"/>
      <c r="K22" s="745">
        <f t="shared" si="2"/>
        <v>0</v>
      </c>
      <c r="L22" s="949" t="str">
        <f t="shared" si="3"/>
        <v/>
      </c>
      <c r="M22" s="397"/>
    </row>
    <row r="23" spans="2:13" ht="15" customHeight="1">
      <c r="B23" s="36">
        <v>17</v>
      </c>
      <c r="C23" s="37" t="str">
        <f>'Program Descriptions'!C21</f>
        <v>Empty</v>
      </c>
      <c r="D23" s="68"/>
      <c r="E23" s="45"/>
      <c r="F23" s="745">
        <f t="shared" si="0"/>
        <v>0</v>
      </c>
      <c r="G23" s="949" t="str">
        <f t="shared" si="1"/>
        <v/>
      </c>
      <c r="H23" s="395"/>
      <c r="I23" s="393"/>
      <c r="J23" s="420"/>
      <c r="K23" s="745">
        <f t="shared" si="2"/>
        <v>0</v>
      </c>
      <c r="L23" s="949" t="str">
        <f t="shared" si="3"/>
        <v/>
      </c>
      <c r="M23" s="397"/>
    </row>
    <row r="24" spans="2:13" ht="15" customHeight="1">
      <c r="B24" s="36">
        <v>18</v>
      </c>
      <c r="C24" s="37" t="str">
        <f>'Program Descriptions'!C22</f>
        <v>Empty</v>
      </c>
      <c r="D24" s="68"/>
      <c r="E24" s="45"/>
      <c r="F24" s="745">
        <f t="shared" si="0"/>
        <v>0</v>
      </c>
      <c r="G24" s="949" t="str">
        <f t="shared" si="1"/>
        <v/>
      </c>
      <c r="H24" s="395"/>
      <c r="I24" s="393"/>
      <c r="J24" s="420"/>
      <c r="K24" s="745">
        <f t="shared" si="2"/>
        <v>0</v>
      </c>
      <c r="L24" s="949" t="str">
        <f t="shared" si="3"/>
        <v/>
      </c>
      <c r="M24" s="397"/>
    </row>
    <row r="25" spans="2:13" ht="15" customHeight="1">
      <c r="B25" s="36">
        <v>19</v>
      </c>
      <c r="C25" s="37" t="str">
        <f>'Program Descriptions'!C23</f>
        <v>Empty</v>
      </c>
      <c r="D25" s="68"/>
      <c r="E25" s="45"/>
      <c r="F25" s="745">
        <f t="shared" si="0"/>
        <v>0</v>
      </c>
      <c r="G25" s="949" t="str">
        <f t="shared" si="1"/>
        <v/>
      </c>
      <c r="H25" s="395"/>
      <c r="I25" s="393"/>
      <c r="J25" s="420"/>
      <c r="K25" s="745">
        <f t="shared" si="2"/>
        <v>0</v>
      </c>
      <c r="L25" s="949" t="str">
        <f t="shared" si="3"/>
        <v/>
      </c>
      <c r="M25" s="397"/>
    </row>
    <row r="26" spans="2:13" ht="15" customHeight="1">
      <c r="B26" s="36">
        <v>20</v>
      </c>
      <c r="C26" s="37" t="str">
        <f>'Program Descriptions'!C24</f>
        <v>Empty</v>
      </c>
      <c r="D26" s="68"/>
      <c r="E26" s="45"/>
      <c r="F26" s="745">
        <f t="shared" si="0"/>
        <v>0</v>
      </c>
      <c r="G26" s="949" t="str">
        <f t="shared" si="1"/>
        <v/>
      </c>
      <c r="H26" s="395"/>
      <c r="I26" s="393"/>
      <c r="J26" s="420"/>
      <c r="K26" s="745">
        <f t="shared" si="2"/>
        <v>0</v>
      </c>
      <c r="L26" s="949" t="str">
        <f t="shared" si="3"/>
        <v/>
      </c>
      <c r="M26" s="397"/>
    </row>
    <row r="27" spans="2:13" ht="15" customHeight="1">
      <c r="B27" s="36">
        <v>21</v>
      </c>
      <c r="C27" s="37" t="str">
        <f>'Program Descriptions'!C25</f>
        <v>Empty</v>
      </c>
      <c r="D27" s="68"/>
      <c r="E27" s="45"/>
      <c r="F27" s="745">
        <f t="shared" si="0"/>
        <v>0</v>
      </c>
      <c r="G27" s="949" t="str">
        <f t="shared" si="1"/>
        <v/>
      </c>
      <c r="H27" s="395"/>
      <c r="I27" s="393"/>
      <c r="J27" s="420"/>
      <c r="K27" s="745">
        <f t="shared" si="2"/>
        <v>0</v>
      </c>
      <c r="L27" s="949" t="str">
        <f t="shared" si="3"/>
        <v/>
      </c>
      <c r="M27" s="397"/>
    </row>
    <row r="28" spans="2:13" ht="15" customHeight="1">
      <c r="B28" s="36">
        <v>22</v>
      </c>
      <c r="C28" s="37" t="str">
        <f>'Program Descriptions'!C26</f>
        <v>Empty</v>
      </c>
      <c r="D28" s="68"/>
      <c r="E28" s="45"/>
      <c r="F28" s="745">
        <f t="shared" si="0"/>
        <v>0</v>
      </c>
      <c r="G28" s="949" t="str">
        <f t="shared" si="1"/>
        <v/>
      </c>
      <c r="H28" s="395"/>
      <c r="I28" s="393"/>
      <c r="J28" s="420"/>
      <c r="K28" s="745">
        <f t="shared" si="2"/>
        <v>0</v>
      </c>
      <c r="L28" s="949" t="str">
        <f t="shared" si="3"/>
        <v/>
      </c>
      <c r="M28" s="397"/>
    </row>
    <row r="29" spans="2:13" ht="15" customHeight="1">
      <c r="B29" s="36">
        <v>23</v>
      </c>
      <c r="C29" s="37" t="str">
        <f>'Program Descriptions'!C27</f>
        <v>Empty</v>
      </c>
      <c r="D29" s="68"/>
      <c r="E29" s="45"/>
      <c r="F29" s="745">
        <f t="shared" si="0"/>
        <v>0</v>
      </c>
      <c r="G29" s="949" t="str">
        <f t="shared" si="1"/>
        <v/>
      </c>
      <c r="H29" s="395"/>
      <c r="I29" s="393"/>
      <c r="J29" s="420"/>
      <c r="K29" s="745">
        <f t="shared" si="2"/>
        <v>0</v>
      </c>
      <c r="L29" s="949" t="str">
        <f t="shared" si="3"/>
        <v/>
      </c>
      <c r="M29" s="397"/>
    </row>
    <row r="30" spans="2:13" ht="15" customHeight="1">
      <c r="B30" s="36">
        <v>24</v>
      </c>
      <c r="C30" s="37" t="str">
        <f>'Program Descriptions'!C28</f>
        <v>Empty</v>
      </c>
      <c r="D30" s="68"/>
      <c r="E30" s="45"/>
      <c r="F30" s="745">
        <f t="shared" si="0"/>
        <v>0</v>
      </c>
      <c r="G30" s="949" t="str">
        <f t="shared" si="1"/>
        <v/>
      </c>
      <c r="H30" s="395"/>
      <c r="I30" s="393"/>
      <c r="J30" s="420"/>
      <c r="K30" s="745">
        <f t="shared" si="2"/>
        <v>0</v>
      </c>
      <c r="L30" s="949" t="str">
        <f t="shared" si="3"/>
        <v/>
      </c>
      <c r="M30" s="397"/>
    </row>
    <row r="31" spans="2:13" ht="15" customHeight="1">
      <c r="B31" s="36">
        <v>25</v>
      </c>
      <c r="C31" s="37" t="str">
        <f>'Program Descriptions'!C29</f>
        <v>Empty</v>
      </c>
      <c r="D31" s="68"/>
      <c r="E31" s="45"/>
      <c r="F31" s="745">
        <f t="shared" si="0"/>
        <v>0</v>
      </c>
      <c r="G31" s="949" t="str">
        <f t="shared" si="1"/>
        <v/>
      </c>
      <c r="H31" s="395"/>
      <c r="I31" s="393"/>
      <c r="J31" s="420"/>
      <c r="K31" s="745">
        <f t="shared" si="2"/>
        <v>0</v>
      </c>
      <c r="L31" s="949" t="str">
        <f t="shared" si="3"/>
        <v/>
      </c>
      <c r="M31" s="397"/>
    </row>
    <row r="32" spans="2:13" ht="15" customHeight="1">
      <c r="B32" s="36">
        <v>26</v>
      </c>
      <c r="C32" s="37" t="str">
        <f>'Program Descriptions'!C30</f>
        <v>Empty</v>
      </c>
      <c r="D32" s="68"/>
      <c r="E32" s="45"/>
      <c r="F32" s="745">
        <f t="shared" si="0"/>
        <v>0</v>
      </c>
      <c r="G32" s="949" t="str">
        <f t="shared" si="1"/>
        <v/>
      </c>
      <c r="H32" s="395"/>
      <c r="I32" s="393"/>
      <c r="J32" s="420"/>
      <c r="K32" s="745">
        <f t="shared" si="2"/>
        <v>0</v>
      </c>
      <c r="L32" s="949" t="str">
        <f t="shared" si="3"/>
        <v/>
      </c>
      <c r="M32" s="397"/>
    </row>
    <row r="33" spans="2:13" ht="15" customHeight="1">
      <c r="B33" s="36">
        <v>27</v>
      </c>
      <c r="C33" s="37" t="str">
        <f>'Program Descriptions'!C31</f>
        <v>Empty</v>
      </c>
      <c r="D33" s="68"/>
      <c r="E33" s="45"/>
      <c r="F33" s="745">
        <f t="shared" si="0"/>
        <v>0</v>
      </c>
      <c r="G33" s="949" t="str">
        <f t="shared" si="1"/>
        <v/>
      </c>
      <c r="H33" s="395"/>
      <c r="I33" s="393"/>
      <c r="J33" s="420"/>
      <c r="K33" s="745">
        <f t="shared" si="2"/>
        <v>0</v>
      </c>
      <c r="L33" s="949" t="str">
        <f t="shared" si="3"/>
        <v/>
      </c>
      <c r="M33" s="397"/>
    </row>
    <row r="34" spans="2:13" ht="15" customHeight="1">
      <c r="B34" s="36">
        <v>28</v>
      </c>
      <c r="C34" s="37" t="str">
        <f>'Program Descriptions'!C32</f>
        <v>Empty</v>
      </c>
      <c r="D34" s="68"/>
      <c r="E34" s="45"/>
      <c r="F34" s="745">
        <f t="shared" si="0"/>
        <v>0</v>
      </c>
      <c r="G34" s="949" t="str">
        <f t="shared" si="1"/>
        <v/>
      </c>
      <c r="H34" s="395"/>
      <c r="I34" s="393"/>
      <c r="J34" s="420"/>
      <c r="K34" s="745">
        <f t="shared" si="2"/>
        <v>0</v>
      </c>
      <c r="L34" s="949" t="str">
        <f t="shared" si="3"/>
        <v/>
      </c>
      <c r="M34" s="397"/>
    </row>
    <row r="35" spans="2:13" ht="15" customHeight="1" thickBot="1">
      <c r="B35" s="36">
        <v>29</v>
      </c>
      <c r="C35" s="37" t="str">
        <f>'Program Descriptions'!C33</f>
        <v>Empty</v>
      </c>
      <c r="D35" s="68"/>
      <c r="E35" s="45"/>
      <c r="F35" s="745">
        <f t="shared" si="0"/>
        <v>0</v>
      </c>
      <c r="G35" s="949" t="str">
        <f t="shared" si="1"/>
        <v/>
      </c>
      <c r="H35" s="395"/>
      <c r="I35" s="316"/>
      <c r="J35" s="317"/>
      <c r="K35" s="745">
        <f t="shared" si="2"/>
        <v>0</v>
      </c>
      <c r="L35" s="949" t="str">
        <f t="shared" si="3"/>
        <v/>
      </c>
      <c r="M35" s="550"/>
    </row>
    <row r="36" spans="2:13" ht="15" customHeight="1" thickBot="1">
      <c r="B36" s="36">
        <v>30</v>
      </c>
      <c r="C36" s="37" t="str">
        <f>'Program Descriptions'!C34</f>
        <v>Empty</v>
      </c>
      <c r="D36" s="68"/>
      <c r="E36" s="45"/>
      <c r="F36" s="746">
        <f t="shared" si="0"/>
        <v>0</v>
      </c>
      <c r="G36" s="945" t="str">
        <f t="shared" si="1"/>
        <v/>
      </c>
      <c r="H36" s="395"/>
      <c r="I36" s="547"/>
      <c r="J36" s="548"/>
      <c r="K36" s="746">
        <f t="shared" si="2"/>
        <v>0</v>
      </c>
      <c r="L36" s="945" t="str">
        <f t="shared" si="3"/>
        <v/>
      </c>
      <c r="M36" s="549"/>
    </row>
    <row r="37" spans="2:13"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row>
    <row r="38" spans="2:13" ht="15" customHeight="1">
      <c r="B38" s="39"/>
      <c r="C38" s="40"/>
      <c r="D38" s="521"/>
      <c r="E38" s="521"/>
      <c r="F38" s="521"/>
      <c r="G38" s="521"/>
      <c r="H38" s="521"/>
    </row>
    <row r="39" spans="2:13" s="33" customFormat="1" ht="15" customHeight="1"/>
    <row r="40" spans="2:13" ht="15" customHeight="1">
      <c r="B40" s="33"/>
      <c r="C40" s="33"/>
      <c r="D40" s="33"/>
      <c r="E40" s="33"/>
      <c r="F40" s="33"/>
      <c r="G40" s="33"/>
      <c r="H40" s="33"/>
    </row>
    <row r="41" spans="2:13" ht="15" customHeight="1">
      <c r="B41" s="33"/>
      <c r="C41" s="84"/>
      <c r="D41" s="33"/>
      <c r="E41" s="33"/>
      <c r="F41" s="33"/>
      <c r="G41" s="33"/>
      <c r="H41" s="33"/>
    </row>
    <row r="42" spans="2:13" ht="15" customHeight="1">
      <c r="B42" s="33"/>
      <c r="C42" s="33"/>
      <c r="D42" s="33"/>
      <c r="E42" s="33"/>
      <c r="F42" s="33"/>
      <c r="G42" s="33"/>
      <c r="H42" s="33"/>
      <c r="I42" s="33"/>
    </row>
    <row r="43" spans="2:13" ht="15" customHeight="1"/>
    <row r="44" spans="2:13" ht="15" customHeight="1"/>
    <row r="45" spans="2:13" ht="15" customHeight="1"/>
    <row r="46" spans="2:13" ht="15" customHeight="1"/>
    <row r="47" spans="2:13" ht="15" customHeight="1"/>
    <row r="48" spans="2:13"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B1:M125"/>
  <sheetViews>
    <sheetView showGridLines="0" showRowColHeaders="0" workbookViewId="0">
      <pane ySplit="6" topLeftCell="A7" activePane="bottomLeft" state="frozen"/>
      <selection activeCell="J45" sqref="J45"/>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13" width="10.44140625" style="424" customWidth="1"/>
    <col min="14" max="16384" width="9.33203125" style="424"/>
  </cols>
  <sheetData>
    <row r="1" spans="2:13" ht="28.5" customHeight="1"/>
    <row r="2" spans="2:13" s="27" customFormat="1" ht="64.5" customHeight="1"/>
    <row r="3" spans="2:13" ht="7.5" customHeight="1" thickBot="1">
      <c r="B3" s="31"/>
      <c r="C3" s="33"/>
      <c r="D3" s="33"/>
      <c r="E3" s="33"/>
      <c r="F3" s="33"/>
      <c r="G3" s="33"/>
      <c r="H3" s="33"/>
      <c r="I3" s="33"/>
      <c r="J3" s="33"/>
      <c r="K3" s="33"/>
      <c r="L3" s="33"/>
      <c r="M3" s="33"/>
    </row>
    <row r="4" spans="2:13" ht="36.9" customHeight="1">
      <c r="B4" s="31"/>
      <c r="D4" s="1226" t="s">
        <v>54</v>
      </c>
      <c r="E4" s="1227"/>
      <c r="F4" s="1227"/>
      <c r="G4" s="1227"/>
      <c r="H4" s="1228"/>
      <c r="I4" s="1226" t="s">
        <v>257</v>
      </c>
      <c r="J4" s="1227"/>
      <c r="K4" s="1227"/>
      <c r="L4" s="1227"/>
      <c r="M4" s="1228"/>
    </row>
    <row r="5" spans="2:13" ht="74.25" customHeight="1">
      <c r="B5" s="31"/>
      <c r="D5" s="76" t="s">
        <v>291</v>
      </c>
      <c r="E5" s="77" t="s">
        <v>292</v>
      </c>
      <c r="F5" s="77" t="s">
        <v>293</v>
      </c>
      <c r="G5" s="208" t="s">
        <v>55</v>
      </c>
      <c r="H5" s="78" t="s">
        <v>630</v>
      </c>
      <c r="I5" s="76" t="s">
        <v>289</v>
      </c>
      <c r="J5" s="77" t="s">
        <v>380</v>
      </c>
      <c r="K5" s="77" t="s">
        <v>663</v>
      </c>
      <c r="L5" s="208" t="s">
        <v>256</v>
      </c>
      <c r="M5" s="78" t="s">
        <v>290</v>
      </c>
    </row>
    <row r="6" spans="2:13" ht="15.6">
      <c r="B6" s="31"/>
      <c r="C6" s="32" t="s">
        <v>6</v>
      </c>
      <c r="D6" s="79" t="s">
        <v>42</v>
      </c>
      <c r="E6" s="80" t="s">
        <v>42</v>
      </c>
      <c r="F6" s="80" t="s">
        <v>42</v>
      </c>
      <c r="G6" s="80" t="s">
        <v>56</v>
      </c>
      <c r="H6" s="81" t="str">
        <f>"($/"&amp;Titles!F13&amp;")"</f>
        <v>($/MWh)</v>
      </c>
      <c r="I6" s="79" t="s">
        <v>42</v>
      </c>
      <c r="J6" s="80" t="s">
        <v>42</v>
      </c>
      <c r="K6" s="80" t="s">
        <v>42</v>
      </c>
      <c r="L6" s="80" t="s">
        <v>56</v>
      </c>
      <c r="M6" s="81" t="str">
        <f>"($/"&amp;Titles!F13&amp;")"</f>
        <v>($/MWh)</v>
      </c>
    </row>
    <row r="7" spans="2:13"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row>
    <row r="8" spans="2:13"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row>
    <row r="9" spans="2:13"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row>
    <row r="10" spans="2:13"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row>
    <row r="11" spans="2:13"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row>
    <row r="12" spans="2:13"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row>
    <row r="13" spans="2:13"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row>
    <row r="14" spans="2:13"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row>
    <row r="15" spans="2:13"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row>
    <row r="16" spans="2:13"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row>
    <row r="17" spans="2:13"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row>
    <row r="18" spans="2:13"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row>
    <row r="19" spans="2:13"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row>
    <row r="20" spans="2:13"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row>
    <row r="21" spans="2:13"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row>
    <row r="22" spans="2:13"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row>
    <row r="23" spans="2:13"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row>
    <row r="24" spans="2:13"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row>
    <row r="25" spans="2:13"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row>
    <row r="26" spans="2:13"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row>
    <row r="27" spans="2:13"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row>
    <row r="28" spans="2:13"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row>
    <row r="29" spans="2:13"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row>
    <row r="30" spans="2:13"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row>
    <row r="31" spans="2:13"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row>
    <row r="32" spans="2:13"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row>
    <row r="33" spans="2:13"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row>
    <row r="34" spans="2:13"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row>
    <row r="35" spans="2:13"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row>
    <row r="36" spans="2:13"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row>
    <row r="37" spans="2:13" ht="15" customHeight="1" thickBot="1">
      <c r="B37" s="31"/>
      <c r="C37" s="47" t="s">
        <v>28</v>
      </c>
      <c r="D37" s="48">
        <f>SUM(D7:D36)</f>
        <v>0</v>
      </c>
      <c r="E37" s="48">
        <f>SUM(E7:E36)</f>
        <v>0</v>
      </c>
      <c r="F37" s="950">
        <f>E37-D37</f>
        <v>0</v>
      </c>
      <c r="G37" s="747" t="str">
        <f t="shared" si="1"/>
        <v/>
      </c>
      <c r="H37" s="396"/>
      <c r="I37" s="48">
        <f>SUM(I7:I36)</f>
        <v>0</v>
      </c>
      <c r="J37" s="48">
        <f>SUM(J7:J36)</f>
        <v>0</v>
      </c>
      <c r="K37" s="950">
        <f>J37-I37</f>
        <v>0</v>
      </c>
      <c r="L37" s="948" t="str">
        <f t="shared" si="3"/>
        <v/>
      </c>
      <c r="M37" s="396"/>
    </row>
    <row r="38" spans="2:13" ht="15" customHeight="1">
      <c r="B38" s="39"/>
      <c r="C38" s="40"/>
      <c r="D38" s="521"/>
      <c r="E38" s="521"/>
      <c r="F38" s="521"/>
      <c r="G38" s="521"/>
      <c r="H38" s="521"/>
      <c r="I38" s="40"/>
      <c r="J38" s="40"/>
      <c r="K38" s="40"/>
      <c r="L38" s="40"/>
      <c r="M38" s="40"/>
    </row>
    <row r="39" spans="2:13" s="33" customFormat="1" ht="15" customHeight="1"/>
    <row r="40" spans="2:13" ht="15" customHeight="1">
      <c r="B40" s="33"/>
      <c r="C40" s="33"/>
      <c r="D40" s="33"/>
      <c r="E40" s="33"/>
      <c r="F40" s="33"/>
      <c r="G40" s="33"/>
      <c r="H40" s="33"/>
      <c r="L40" s="33"/>
      <c r="M40" s="33"/>
    </row>
    <row r="41" spans="2:13" ht="15" customHeight="1">
      <c r="B41" s="33"/>
      <c r="C41" s="84"/>
      <c r="D41" s="33"/>
      <c r="E41" s="33"/>
      <c r="F41" s="33"/>
      <c r="G41" s="33"/>
      <c r="H41" s="33"/>
      <c r="L41" s="84"/>
      <c r="M41" s="84"/>
    </row>
    <row r="42" spans="2:13" ht="15" customHeight="1">
      <c r="B42" s="33"/>
      <c r="C42" s="33"/>
      <c r="D42" s="33"/>
      <c r="E42" s="33"/>
      <c r="F42" s="33"/>
      <c r="G42" s="33"/>
      <c r="H42" s="33"/>
      <c r="I42" s="33"/>
      <c r="J42" s="33"/>
      <c r="K42" s="33"/>
      <c r="L42" s="33"/>
      <c r="M42" s="33"/>
    </row>
    <row r="43" spans="2:13" ht="15" customHeight="1"/>
    <row r="44" spans="2:13" ht="15" customHeight="1"/>
    <row r="45" spans="2:13" ht="15" customHeight="1"/>
    <row r="46" spans="2:13" ht="15" customHeight="1"/>
    <row r="47" spans="2:13" ht="15" customHeight="1"/>
    <row r="48" spans="2:13"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B1:M125"/>
  <sheetViews>
    <sheetView showGridLines="0" showRowColHeaders="0" workbookViewId="0">
      <pane ySplit="6" topLeftCell="A7" activePane="bottomLeft" state="frozen"/>
      <selection activeCell="J45" sqref="J45"/>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8" width="10.44140625" style="424" customWidth="1"/>
    <col min="9" max="10" width="9.33203125" style="424" customWidth="1"/>
    <col min="11" max="16384" width="9.33203125" style="424"/>
  </cols>
  <sheetData>
    <row r="1" spans="2:13" ht="28.5" customHeight="1"/>
    <row r="2" spans="2:13" s="27" customFormat="1" ht="64.5" customHeight="1"/>
    <row r="3" spans="2:13" ht="7.5" customHeight="1" thickBot="1">
      <c r="B3" s="31"/>
      <c r="C3" s="33"/>
      <c r="D3" s="33"/>
      <c r="E3" s="33"/>
      <c r="F3" s="33"/>
      <c r="G3" s="33"/>
      <c r="H3" s="33"/>
    </row>
    <row r="4" spans="2:13" ht="36.9" customHeight="1">
      <c r="B4" s="31"/>
      <c r="D4" s="1226" t="s">
        <v>54</v>
      </c>
      <c r="E4" s="1227"/>
      <c r="F4" s="1227"/>
      <c r="G4" s="1227"/>
      <c r="H4" s="1228"/>
      <c r="I4" s="1226" t="s">
        <v>659</v>
      </c>
      <c r="J4" s="1227"/>
      <c r="K4" s="1227"/>
      <c r="L4" s="1227"/>
      <c r="M4" s="1228"/>
    </row>
    <row r="5" spans="2:13" ht="74.25" customHeight="1">
      <c r="B5" s="31"/>
      <c r="D5" s="76" t="s">
        <v>291</v>
      </c>
      <c r="E5" s="77" t="s">
        <v>292</v>
      </c>
      <c r="F5" s="77" t="s">
        <v>293</v>
      </c>
      <c r="G5" s="208" t="s">
        <v>55</v>
      </c>
      <c r="H5" s="78" t="s">
        <v>630</v>
      </c>
      <c r="I5" s="76" t="s">
        <v>660</v>
      </c>
      <c r="J5" s="77" t="s">
        <v>661</v>
      </c>
      <c r="K5" s="77" t="s">
        <v>662</v>
      </c>
      <c r="L5" s="208" t="s">
        <v>252</v>
      </c>
      <c r="M5" s="78" t="s">
        <v>664</v>
      </c>
    </row>
    <row r="6" spans="2:13" ht="15.6">
      <c r="B6" s="31"/>
      <c r="C6" s="32" t="s">
        <v>6</v>
      </c>
      <c r="D6" s="79" t="s">
        <v>42</v>
      </c>
      <c r="E6" s="80" t="s">
        <v>42</v>
      </c>
      <c r="F6" s="80" t="s">
        <v>42</v>
      </c>
      <c r="G6" s="80" t="s">
        <v>56</v>
      </c>
      <c r="H6" s="81" t="str">
        <f>"($/"&amp;Titles!F13&amp;")"</f>
        <v>($/MWh)</v>
      </c>
      <c r="I6" s="79" t="s">
        <v>42</v>
      </c>
      <c r="J6" s="80" t="s">
        <v>42</v>
      </c>
      <c r="K6" s="80" t="s">
        <v>42</v>
      </c>
      <c r="L6" s="80" t="s">
        <v>56</v>
      </c>
      <c r="M6" s="81" t="str">
        <f>"($/"&amp;Titles!F13&amp;")"</f>
        <v>($/MWh)</v>
      </c>
    </row>
    <row r="7" spans="2:13"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row>
    <row r="8" spans="2:13"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row>
    <row r="9" spans="2:13"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row>
    <row r="10" spans="2:13"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row>
    <row r="11" spans="2:13"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row>
    <row r="12" spans="2:13"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row>
    <row r="13" spans="2:13"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row>
    <row r="14" spans="2:13"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row>
    <row r="15" spans="2:13"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row>
    <row r="16" spans="2:13"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row>
    <row r="17" spans="2:13"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row>
    <row r="18" spans="2:13"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row>
    <row r="19" spans="2:13"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row>
    <row r="20" spans="2:13"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row>
    <row r="21" spans="2:13"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row>
    <row r="22" spans="2:13"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row>
    <row r="23" spans="2:13"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row>
    <row r="24" spans="2:13"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row>
    <row r="25" spans="2:13"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row>
    <row r="26" spans="2:13"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row>
    <row r="27" spans="2:13"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row>
    <row r="28" spans="2:13"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row>
    <row r="29" spans="2:13"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row>
    <row r="30" spans="2:13"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row>
    <row r="31" spans="2:13"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row>
    <row r="32" spans="2:13"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row>
    <row r="33" spans="2:13"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row>
    <row r="34" spans="2:13"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row>
    <row r="35" spans="2:13"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row>
    <row r="36" spans="2:13"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row>
    <row r="37" spans="2:13"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row>
    <row r="38" spans="2:13" ht="15" customHeight="1">
      <c r="B38" s="39"/>
      <c r="C38" s="40"/>
      <c r="D38" s="521"/>
      <c r="E38" s="521"/>
      <c r="F38" s="521"/>
      <c r="G38" s="521"/>
      <c r="H38" s="521"/>
    </row>
    <row r="39" spans="2:13" s="33" customFormat="1" ht="15" customHeight="1"/>
    <row r="40" spans="2:13" ht="15" customHeight="1">
      <c r="B40" s="33"/>
      <c r="C40" s="33"/>
      <c r="D40" s="33"/>
      <c r="E40" s="33"/>
      <c r="F40" s="33"/>
      <c r="G40" s="33"/>
      <c r="H40" s="33"/>
      <c r="I40" s="33"/>
    </row>
    <row r="41" spans="2:13" ht="15" customHeight="1">
      <c r="B41" s="33"/>
      <c r="C41" s="33"/>
      <c r="D41" s="84"/>
      <c r="E41" s="33"/>
      <c r="F41" s="33"/>
      <c r="G41" s="33"/>
      <c r="H41" s="33"/>
      <c r="I41" s="33"/>
    </row>
    <row r="42" spans="2:13" ht="15" customHeight="1">
      <c r="B42" s="33"/>
      <c r="C42" s="33"/>
      <c r="D42" s="33"/>
      <c r="E42" s="33"/>
      <c r="F42" s="33"/>
      <c r="G42" s="33"/>
      <c r="H42" s="33"/>
    </row>
    <row r="43" spans="2:13" ht="15" customHeight="1"/>
    <row r="44" spans="2:13" ht="15" customHeight="1"/>
    <row r="45" spans="2:13" ht="15" customHeight="1"/>
    <row r="46" spans="2:13" ht="15" customHeight="1"/>
    <row r="47" spans="2:13" ht="15" customHeight="1"/>
    <row r="48" spans="2:13"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B1:M125"/>
  <sheetViews>
    <sheetView showGridLines="0" showRowColHeaders="0" workbookViewId="0">
      <pane ySplit="6" topLeftCell="A7" activePane="bottomLeft" state="frozen"/>
      <selection activeCell="J45" sqref="J45"/>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4" width="13.33203125" style="424" customWidth="1"/>
    <col min="5" max="5" width="12.6640625" style="424" customWidth="1"/>
    <col min="6" max="6" width="10.6640625" style="424" customWidth="1"/>
    <col min="7" max="8" width="9.33203125" style="424"/>
    <col min="9" max="13" width="10.44140625" style="424" customWidth="1"/>
    <col min="14" max="16384" width="9.33203125" style="424"/>
  </cols>
  <sheetData>
    <row r="1" spans="2:13" ht="28.5" customHeight="1"/>
    <row r="2" spans="2:13" s="27" customFormat="1" ht="64.5" customHeight="1"/>
    <row r="3" spans="2:13" ht="7.5" customHeight="1" thickBot="1">
      <c r="B3" s="31"/>
      <c r="C3" s="33"/>
      <c r="I3" s="33"/>
      <c r="J3" s="33"/>
      <c r="K3" s="33"/>
      <c r="L3" s="33"/>
      <c r="M3" s="33"/>
    </row>
    <row r="4" spans="2:13" ht="36.9" customHeight="1">
      <c r="B4" s="31"/>
      <c r="D4" s="1226" t="s">
        <v>242</v>
      </c>
      <c r="E4" s="1227"/>
      <c r="F4" s="1227"/>
      <c r="G4" s="1227"/>
      <c r="H4" s="1227"/>
      <c r="I4" s="1226" t="s">
        <v>257</v>
      </c>
      <c r="J4" s="1227"/>
      <c r="K4" s="1227"/>
      <c r="L4" s="1227"/>
      <c r="M4" s="1228"/>
    </row>
    <row r="5" spans="2:13" ht="74.25" customHeight="1">
      <c r="B5" s="31"/>
      <c r="D5" s="76" t="s">
        <v>626</v>
      </c>
      <c r="E5" s="77" t="s">
        <v>627</v>
      </c>
      <c r="F5" s="77" t="s">
        <v>628</v>
      </c>
      <c r="G5" s="208" t="s">
        <v>243</v>
      </c>
      <c r="H5" s="211" t="s">
        <v>629</v>
      </c>
      <c r="I5" s="76" t="s">
        <v>289</v>
      </c>
      <c r="J5" s="77" t="s">
        <v>380</v>
      </c>
      <c r="K5" s="77" t="s">
        <v>663</v>
      </c>
      <c r="L5" s="208" t="s">
        <v>256</v>
      </c>
      <c r="M5" s="78" t="s">
        <v>290</v>
      </c>
    </row>
    <row r="6" spans="2:13" ht="15.6">
      <c r="B6" s="31"/>
      <c r="C6" s="32" t="s">
        <v>6</v>
      </c>
      <c r="D6" s="79" t="s">
        <v>42</v>
      </c>
      <c r="E6" s="80" t="s">
        <v>42</v>
      </c>
      <c r="F6" s="80" t="s">
        <v>42</v>
      </c>
      <c r="G6" s="80" t="s">
        <v>56</v>
      </c>
      <c r="H6" s="212" t="str">
        <f>"($/"&amp;Titles!F13&amp;")"</f>
        <v>($/MWh)</v>
      </c>
      <c r="I6" s="79" t="s">
        <v>42</v>
      </c>
      <c r="J6" s="80" t="s">
        <v>42</v>
      </c>
      <c r="K6" s="80" t="s">
        <v>42</v>
      </c>
      <c r="L6" s="80" t="s">
        <v>56</v>
      </c>
      <c r="M6" s="81" t="str">
        <f>"($/"&amp;Titles!F13&amp;")"</f>
        <v>($/MWh)</v>
      </c>
    </row>
    <row r="7" spans="2:13"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row>
    <row r="8" spans="2:13"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row>
    <row r="9" spans="2:13"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row>
    <row r="10" spans="2:13"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row>
    <row r="11" spans="2:13"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row>
    <row r="12" spans="2:13"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row>
    <row r="13" spans="2:13"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row>
    <row r="14" spans="2:13"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row>
    <row r="15" spans="2:13"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row>
    <row r="16" spans="2:13"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row>
    <row r="17" spans="2:13"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row>
    <row r="18" spans="2:13"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row>
    <row r="19" spans="2:13"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row>
    <row r="20" spans="2:13"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row>
    <row r="21" spans="2:13"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row>
    <row r="22" spans="2:13"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row>
    <row r="23" spans="2:13"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row>
    <row r="24" spans="2:13"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row>
    <row r="25" spans="2:13"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row>
    <row r="26" spans="2:13"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row>
    <row r="27" spans="2:13"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row>
    <row r="28" spans="2:13"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row>
    <row r="29" spans="2:13"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row>
    <row r="30" spans="2:13"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row>
    <row r="31" spans="2:13"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row>
    <row r="32" spans="2:13"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row>
    <row r="33" spans="2:13"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row>
    <row r="34" spans="2:13"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row>
    <row r="35" spans="2:13"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row>
    <row r="36" spans="2:13"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row>
    <row r="37" spans="2:13"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row>
    <row r="38" spans="2:13" ht="15" customHeight="1">
      <c r="B38" s="39"/>
      <c r="C38" s="40"/>
      <c r="I38" s="40"/>
      <c r="J38" s="40"/>
      <c r="K38" s="40"/>
      <c r="L38" s="40"/>
      <c r="M38" s="40"/>
    </row>
    <row r="39" spans="2:13" s="33" customFormat="1" ht="15" customHeight="1"/>
    <row r="40" spans="2:13" ht="15" customHeight="1">
      <c r="B40" s="33"/>
      <c r="C40" s="33"/>
      <c r="D40" s="33"/>
      <c r="E40" s="33"/>
      <c r="F40" s="33"/>
      <c r="G40" s="33"/>
      <c r="H40" s="33"/>
      <c r="L40" s="33"/>
      <c r="M40" s="33"/>
    </row>
    <row r="41" spans="2:13" ht="15" customHeight="1">
      <c r="B41" s="33"/>
      <c r="C41" s="84"/>
      <c r="D41" s="33"/>
      <c r="E41" s="33"/>
      <c r="F41" s="33"/>
      <c r="G41" s="33"/>
      <c r="H41" s="33"/>
      <c r="L41" s="84"/>
      <c r="M41" s="84"/>
    </row>
    <row r="42" spans="2:13" ht="15" customHeight="1">
      <c r="B42" s="33"/>
      <c r="C42" s="33"/>
      <c r="D42" s="33"/>
      <c r="I42" s="33"/>
      <c r="J42" s="33"/>
      <c r="K42" s="33"/>
      <c r="L42" s="33"/>
      <c r="M42" s="33"/>
    </row>
    <row r="43" spans="2:13" ht="15" customHeight="1"/>
    <row r="44" spans="2:13" ht="15" customHeight="1"/>
    <row r="45" spans="2:13" ht="15" customHeight="1"/>
    <row r="46" spans="2:13" ht="15" customHeight="1"/>
    <row r="47" spans="2:13" ht="15" customHeight="1">
      <c r="D47" s="424" t="s">
        <v>1013</v>
      </c>
    </row>
    <row r="48" spans="2:13" ht="15" customHeight="1">
      <c r="D48" s="424" t="s">
        <v>1012</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B1:M125"/>
  <sheetViews>
    <sheetView showGridLines="0" showRowColHeaders="0" workbookViewId="0">
      <pane ySplit="6" topLeftCell="A7" activePane="bottomLeft" state="frozen"/>
      <selection activeCell="J45" sqref="J45"/>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4" width="13.33203125" style="424" customWidth="1"/>
    <col min="5" max="5" width="12.6640625" style="424" customWidth="1"/>
    <col min="6" max="6" width="10.6640625" style="424" customWidth="1"/>
    <col min="7" max="8" width="9.33203125" style="424"/>
    <col min="9" max="10" width="9.33203125" style="424" customWidth="1"/>
    <col min="11" max="16384" width="9.33203125" style="424"/>
  </cols>
  <sheetData>
    <row r="1" spans="2:13" ht="28.5" customHeight="1"/>
    <row r="2" spans="2:13" s="27" customFormat="1" ht="64.5" customHeight="1"/>
    <row r="3" spans="2:13" ht="7.5" customHeight="1" thickBot="1">
      <c r="B3" s="31"/>
      <c r="C3" s="33"/>
    </row>
    <row r="4" spans="2:13" ht="36.9" customHeight="1">
      <c r="B4" s="31"/>
      <c r="D4" s="1226" t="s">
        <v>242</v>
      </c>
      <c r="E4" s="1227"/>
      <c r="F4" s="1227"/>
      <c r="G4" s="1227"/>
      <c r="H4" s="1227"/>
      <c r="I4" s="1226" t="s">
        <v>659</v>
      </c>
      <c r="J4" s="1227"/>
      <c r="K4" s="1227"/>
      <c r="L4" s="1227"/>
      <c r="M4" s="1228"/>
    </row>
    <row r="5" spans="2:13" ht="74.25" customHeight="1">
      <c r="B5" s="31"/>
      <c r="D5" s="76" t="s">
        <v>626</v>
      </c>
      <c r="E5" s="77" t="s">
        <v>627</v>
      </c>
      <c r="F5" s="77" t="s">
        <v>628</v>
      </c>
      <c r="G5" s="208" t="s">
        <v>243</v>
      </c>
      <c r="H5" s="211" t="s">
        <v>629</v>
      </c>
      <c r="I5" s="76" t="s">
        <v>660</v>
      </c>
      <c r="J5" s="77" t="s">
        <v>661</v>
      </c>
      <c r="K5" s="77" t="s">
        <v>662</v>
      </c>
      <c r="L5" s="208" t="s">
        <v>252</v>
      </c>
      <c r="M5" s="78" t="s">
        <v>664</v>
      </c>
    </row>
    <row r="6" spans="2:13" ht="15.6">
      <c r="B6" s="31"/>
      <c r="C6" s="32" t="s">
        <v>6</v>
      </c>
      <c r="D6" s="79" t="s">
        <v>42</v>
      </c>
      <c r="E6" s="80" t="s">
        <v>42</v>
      </c>
      <c r="F6" s="80" t="s">
        <v>42</v>
      </c>
      <c r="G6" s="80" t="s">
        <v>56</v>
      </c>
      <c r="H6" s="212" t="str">
        <f>"($/"&amp;Titles!F13&amp;")"</f>
        <v>($/MWh)</v>
      </c>
      <c r="I6" s="79" t="s">
        <v>42</v>
      </c>
      <c r="J6" s="80" t="s">
        <v>42</v>
      </c>
      <c r="K6" s="80" t="s">
        <v>42</v>
      </c>
      <c r="L6" s="80" t="s">
        <v>56</v>
      </c>
      <c r="M6" s="81" t="str">
        <f>"($/"&amp;Titles!F13&amp;")"</f>
        <v>($/MWh)</v>
      </c>
    </row>
    <row r="7" spans="2:13"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row>
    <row r="8" spans="2:13"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row>
    <row r="9" spans="2:13"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row>
    <row r="10" spans="2:13"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row>
    <row r="11" spans="2:13"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row>
    <row r="12" spans="2:13"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row>
    <row r="13" spans="2:13"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row>
    <row r="14" spans="2:13"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row>
    <row r="15" spans="2:13"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row>
    <row r="16" spans="2:13"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row>
    <row r="17" spans="2:13"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row>
    <row r="18" spans="2:13"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row>
    <row r="19" spans="2:13"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row>
    <row r="20" spans="2:13"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row>
    <row r="21" spans="2:13"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row>
    <row r="22" spans="2:13"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row>
    <row r="23" spans="2:13"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row>
    <row r="24" spans="2:13"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row>
    <row r="25" spans="2:13"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row>
    <row r="26" spans="2:13"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row>
    <row r="27" spans="2:13"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row>
    <row r="28" spans="2:13"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row>
    <row r="29" spans="2:13"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row>
    <row r="30" spans="2:13"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row>
    <row r="31" spans="2:13"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row>
    <row r="32" spans="2:13"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row>
    <row r="33" spans="2:13"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row>
    <row r="34" spans="2:13"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row>
    <row r="35" spans="2:13"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row>
    <row r="36" spans="2:13"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row>
    <row r="37" spans="2:13"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row>
    <row r="38" spans="2:13" ht="15" customHeight="1">
      <c r="B38" s="39"/>
      <c r="C38" s="40"/>
    </row>
    <row r="39" spans="2:13" s="33" customFormat="1" ht="15" customHeight="1"/>
    <row r="40" spans="2:13" ht="15" customHeight="1">
      <c r="B40" s="33"/>
      <c r="C40" s="33"/>
      <c r="D40" s="33"/>
      <c r="E40" s="33"/>
      <c r="F40" s="33"/>
      <c r="G40" s="33"/>
      <c r="H40" s="33"/>
    </row>
    <row r="41" spans="2:13" ht="15" customHeight="1">
      <c r="B41" s="33"/>
      <c r="C41" s="84"/>
      <c r="D41" s="33"/>
      <c r="E41" s="33"/>
      <c r="F41" s="33"/>
      <c r="G41" s="33"/>
      <c r="H41" s="33"/>
    </row>
    <row r="42" spans="2:13" ht="15" customHeight="1">
      <c r="B42" s="33"/>
      <c r="C42" s="33"/>
      <c r="D42" s="33"/>
    </row>
    <row r="43" spans="2:13" ht="15" customHeight="1"/>
    <row r="44" spans="2:13" ht="15" customHeight="1"/>
    <row r="45" spans="2:13" ht="15" customHeight="1"/>
    <row r="46" spans="2:13" ht="15" customHeight="1"/>
    <row r="47" spans="2:13" ht="15" customHeight="1"/>
    <row r="48" spans="2:13"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B1:M125"/>
  <sheetViews>
    <sheetView showGridLines="0" showRowColHeaders="0" workbookViewId="0">
      <pane ySplit="6" topLeftCell="A7" activePane="bottomLeft" state="frozen"/>
      <selection activeCell="J45" sqref="J45"/>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8" width="10.44140625" style="424" customWidth="1"/>
    <col min="9" max="10" width="9.33203125" style="424" customWidth="1"/>
    <col min="11" max="16384" width="9.33203125" style="424"/>
  </cols>
  <sheetData>
    <row r="1" spans="2:13" ht="28.5" customHeight="1"/>
    <row r="2" spans="2:13" s="27" customFormat="1" ht="64.5" customHeight="1"/>
    <row r="3" spans="2:13" ht="7.5" customHeight="1" thickBot="1">
      <c r="B3" s="31"/>
      <c r="C3" s="33"/>
      <c r="D3" s="33"/>
      <c r="E3" s="33"/>
      <c r="F3" s="33"/>
      <c r="G3" s="33"/>
      <c r="H3" s="33"/>
    </row>
    <row r="4" spans="2:13" ht="36.9" customHeight="1">
      <c r="B4" s="31"/>
      <c r="D4" s="1226" t="s">
        <v>257</v>
      </c>
      <c r="E4" s="1227"/>
      <c r="F4" s="1227"/>
      <c r="G4" s="1227"/>
      <c r="H4" s="1228"/>
      <c r="I4" s="1226" t="s">
        <v>659</v>
      </c>
      <c r="J4" s="1227"/>
      <c r="K4" s="1227"/>
      <c r="L4" s="1227"/>
      <c r="M4" s="1228"/>
    </row>
    <row r="5" spans="2:13" ht="74.25" customHeight="1">
      <c r="B5" s="31"/>
      <c r="D5" s="76" t="s">
        <v>289</v>
      </c>
      <c r="E5" s="77" t="s">
        <v>380</v>
      </c>
      <c r="F5" s="77" t="s">
        <v>663</v>
      </c>
      <c r="G5" s="208" t="s">
        <v>256</v>
      </c>
      <c r="H5" s="78" t="s">
        <v>290</v>
      </c>
      <c r="I5" s="76" t="s">
        <v>660</v>
      </c>
      <c r="J5" s="77" t="s">
        <v>661</v>
      </c>
      <c r="K5" s="77" t="s">
        <v>662</v>
      </c>
      <c r="L5" s="208" t="s">
        <v>252</v>
      </c>
      <c r="M5" s="78" t="s">
        <v>664</v>
      </c>
    </row>
    <row r="6" spans="2:13" ht="15.6">
      <c r="B6" s="31"/>
      <c r="C6" s="32" t="s">
        <v>6</v>
      </c>
      <c r="D6" s="79" t="s">
        <v>42</v>
      </c>
      <c r="E6" s="80" t="s">
        <v>42</v>
      </c>
      <c r="F6" s="80" t="s">
        <v>42</v>
      </c>
      <c r="G6" s="80" t="s">
        <v>56</v>
      </c>
      <c r="H6" s="81" t="str">
        <f>"($/"&amp;Titles!F13&amp;")"</f>
        <v>($/MWh)</v>
      </c>
      <c r="I6" s="79" t="s">
        <v>42</v>
      </c>
      <c r="J6" s="80" t="s">
        <v>42</v>
      </c>
      <c r="K6" s="80" t="s">
        <v>42</v>
      </c>
      <c r="L6" s="80" t="s">
        <v>56</v>
      </c>
      <c r="M6" s="81" t="str">
        <f>"($/"&amp;Titles!F13&amp;")"</f>
        <v>($/MWh)</v>
      </c>
    </row>
    <row r="7" spans="2:13"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row>
    <row r="8" spans="2:13"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row>
    <row r="9" spans="2:13"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row>
    <row r="10" spans="2:13"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row>
    <row r="11" spans="2:13"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row>
    <row r="12" spans="2:13"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row>
    <row r="13" spans="2:13"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row>
    <row r="14" spans="2:13" ht="15" customHeight="1">
      <c r="B14" s="36">
        <v>8</v>
      </c>
      <c r="C14" s="37" t="str">
        <f>'Program Descriptions'!C12</f>
        <v>Empty</v>
      </c>
      <c r="D14" s="68"/>
      <c r="E14" s="45"/>
      <c r="F14" s="745">
        <f t="shared" si="0"/>
        <v>0</v>
      </c>
      <c r="G14" s="949" t="str">
        <f t="shared" si="1"/>
        <v/>
      </c>
      <c r="H14" s="395"/>
      <c r="I14" s="68"/>
      <c r="J14" s="45"/>
      <c r="K14" s="745">
        <f>J14-I14</f>
        <v>0</v>
      </c>
      <c r="L14" s="949" t="str">
        <f t="shared" si="3"/>
        <v/>
      </c>
      <c r="M14" s="395"/>
    </row>
    <row r="15" spans="2:13"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row>
    <row r="16" spans="2:13"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row>
    <row r="17" spans="2:13"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row>
    <row r="18" spans="2:13"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row>
    <row r="19" spans="2:13"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row>
    <row r="20" spans="2:13"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row>
    <row r="21" spans="2:13"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row>
    <row r="22" spans="2:13"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row>
    <row r="23" spans="2:13"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row>
    <row r="24" spans="2:13"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row>
    <row r="25" spans="2:13"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row>
    <row r="26" spans="2:13"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row>
    <row r="27" spans="2:13"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row>
    <row r="28" spans="2:13"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row>
    <row r="29" spans="2:13"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row>
    <row r="30" spans="2:13"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row>
    <row r="31" spans="2:13"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row>
    <row r="32" spans="2:13"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row>
    <row r="33" spans="2:13"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row>
    <row r="34" spans="2:13"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row>
    <row r="35" spans="2:13"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row>
    <row r="36" spans="2:13"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row>
    <row r="37" spans="2:13"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row>
    <row r="38" spans="2:13" ht="15" customHeight="1">
      <c r="B38" s="39"/>
      <c r="C38" s="40"/>
      <c r="D38" s="40"/>
      <c r="E38" s="40"/>
      <c r="F38" s="40"/>
      <c r="G38" s="40"/>
      <c r="H38" s="40"/>
    </row>
    <row r="39" spans="2:13" s="33" customFormat="1" ht="15" customHeight="1"/>
    <row r="40" spans="2:13" ht="15" customHeight="1">
      <c r="B40" s="33"/>
      <c r="C40" s="33"/>
      <c r="D40" s="33"/>
      <c r="E40" s="33"/>
      <c r="F40" s="33"/>
      <c r="G40" s="33"/>
      <c r="H40" s="33"/>
    </row>
    <row r="41" spans="2:13" ht="15" customHeight="1">
      <c r="B41" s="33"/>
      <c r="C41" s="84"/>
      <c r="D41" s="33"/>
      <c r="E41" s="33"/>
      <c r="F41" s="33"/>
      <c r="G41" s="33"/>
      <c r="H41" s="33"/>
    </row>
    <row r="42" spans="2:13" ht="15" customHeight="1">
      <c r="B42" s="33"/>
      <c r="C42" s="33"/>
      <c r="D42" s="33"/>
      <c r="E42" s="33"/>
      <c r="F42" s="33"/>
      <c r="G42" s="33"/>
      <c r="H42" s="33"/>
    </row>
    <row r="43" spans="2:13" ht="15" customHeight="1"/>
    <row r="44" spans="2:13" ht="15" customHeight="1"/>
    <row r="45" spans="2:13" ht="15" customHeight="1"/>
    <row r="46" spans="2:13" ht="15" customHeight="1"/>
    <row r="47" spans="2:13" ht="15" customHeight="1">
      <c r="D47" s="424" t="s">
        <v>1013</v>
      </c>
    </row>
    <row r="48" spans="2:13" ht="15" customHeight="1">
      <c r="D48" s="424" t="s">
        <v>1012</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B1:S125"/>
  <sheetViews>
    <sheetView showGridLines="0" showRowColHeaders="0" workbookViewId="0">
      <pane ySplit="6" topLeftCell="A7" activePane="bottomLeft" state="frozen"/>
      <selection pane="bottomLeft" activeCell="C5" sqref="C5"/>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2.6640625" style="3" customWidth="1"/>
    <col min="6" max="6" width="14.33203125" style="3" customWidth="1"/>
    <col min="7" max="8" width="9.33203125" style="3"/>
    <col min="9" max="10" width="10.44140625" style="3" customWidth="1"/>
    <col min="11" max="11" width="11.44140625" style="3" customWidth="1"/>
    <col min="12" max="13" width="10.44140625" style="3" customWidth="1"/>
    <col min="14" max="14" width="10.6640625" style="3" customWidth="1"/>
    <col min="15" max="15" width="10.88671875" style="3" customWidth="1"/>
    <col min="16" max="16" width="14.88671875" style="3" customWidth="1"/>
    <col min="17" max="16384" width="9.33203125" style="3"/>
  </cols>
  <sheetData>
    <row r="1" spans="2:19" ht="28.5" customHeight="1">
      <c r="S1" s="35"/>
    </row>
    <row r="2" spans="2:19" s="27" customFormat="1" ht="64.5" customHeight="1">
      <c r="S2" s="766"/>
    </row>
    <row r="3" spans="2:19" ht="7.5" customHeight="1" thickBot="1">
      <c r="B3" s="31"/>
      <c r="C3" s="33"/>
      <c r="I3" s="33"/>
      <c r="J3" s="33"/>
      <c r="K3" s="33"/>
      <c r="L3" s="33"/>
      <c r="M3" s="33"/>
      <c r="S3" s="35"/>
    </row>
    <row r="4" spans="2:19" ht="36.9" customHeight="1">
      <c r="B4" s="31"/>
      <c r="D4" s="1226" t="s">
        <v>242</v>
      </c>
      <c r="E4" s="1227"/>
      <c r="F4" s="1227"/>
      <c r="G4" s="1227"/>
      <c r="H4" s="1227"/>
      <c r="I4" s="1226" t="s">
        <v>257</v>
      </c>
      <c r="J4" s="1227"/>
      <c r="K4" s="1227"/>
      <c r="L4" s="1227"/>
      <c r="M4" s="1228"/>
      <c r="N4" s="1226" t="s">
        <v>659</v>
      </c>
      <c r="O4" s="1227"/>
      <c r="P4" s="1227"/>
      <c r="Q4" s="1227"/>
      <c r="R4" s="1228"/>
      <c r="S4" s="35"/>
    </row>
    <row r="5" spans="2:19" ht="55.2">
      <c r="B5" s="31"/>
      <c r="D5" s="76" t="s">
        <v>626</v>
      </c>
      <c r="E5" s="77" t="s">
        <v>627</v>
      </c>
      <c r="F5" s="77" t="s">
        <v>628</v>
      </c>
      <c r="G5" s="208" t="s">
        <v>243</v>
      </c>
      <c r="H5" s="211" t="s">
        <v>629</v>
      </c>
      <c r="I5" s="76" t="s">
        <v>289</v>
      </c>
      <c r="J5" s="77" t="s">
        <v>380</v>
      </c>
      <c r="K5" s="77" t="s">
        <v>663</v>
      </c>
      <c r="L5" s="208" t="s">
        <v>256</v>
      </c>
      <c r="M5" s="78" t="s">
        <v>290</v>
      </c>
      <c r="N5" s="76" t="s">
        <v>660</v>
      </c>
      <c r="O5" s="77" t="s">
        <v>661</v>
      </c>
      <c r="P5" s="77" t="s">
        <v>662</v>
      </c>
      <c r="Q5" s="208" t="s">
        <v>252</v>
      </c>
      <c r="R5" s="78" t="s">
        <v>664</v>
      </c>
      <c r="S5" s="35"/>
    </row>
    <row r="6" spans="2:19" ht="15.6">
      <c r="B6" s="31"/>
      <c r="C6" s="32" t="s">
        <v>6</v>
      </c>
      <c r="D6" s="79" t="s">
        <v>42</v>
      </c>
      <c r="E6" s="80" t="s">
        <v>42</v>
      </c>
      <c r="F6" s="80" t="s">
        <v>42</v>
      </c>
      <c r="G6" s="80" t="s">
        <v>56</v>
      </c>
      <c r="H6" s="212" t="str">
        <f>"($/"&amp;Titles!L13&amp;")"</f>
        <v>($/)</v>
      </c>
      <c r="I6" s="79" t="s">
        <v>42</v>
      </c>
      <c r="J6" s="80" t="s">
        <v>42</v>
      </c>
      <c r="K6" s="80" t="s">
        <v>42</v>
      </c>
      <c r="L6" s="80" t="s">
        <v>56</v>
      </c>
      <c r="M6" s="81" t="str">
        <f>"($/"&amp;Titles!F13&amp;")"</f>
        <v>($/MWh)</v>
      </c>
      <c r="N6" s="79" t="s">
        <v>42</v>
      </c>
      <c r="O6" s="80" t="s">
        <v>42</v>
      </c>
      <c r="P6" s="80" t="s">
        <v>42</v>
      </c>
      <c r="Q6" s="80" t="s">
        <v>56</v>
      </c>
      <c r="R6" s="81" t="str">
        <f>"($/"&amp;Titles!H13&amp;")"</f>
        <v>($/)</v>
      </c>
      <c r="S6" s="35"/>
    </row>
    <row r="7" spans="2:19"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c r="N7" s="68"/>
      <c r="O7" s="45"/>
      <c r="P7" s="745">
        <f>O7-N7</f>
        <v>0</v>
      </c>
      <c r="Q7" s="949" t="str">
        <f>IF(ISERROR(O7/N7),"",O7/N7)</f>
        <v/>
      </c>
      <c r="R7" s="395"/>
      <c r="S7" s="35"/>
    </row>
    <row r="8" spans="2:19"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c r="N8" s="68"/>
      <c r="O8" s="45"/>
      <c r="P8" s="745">
        <f t="shared" ref="P8:P36" si="4">O8-N8</f>
        <v>0</v>
      </c>
      <c r="Q8" s="949" t="str">
        <f t="shared" ref="Q8:Q37" si="5">IF(ISERROR(O8/N8),"",O8/N8)</f>
        <v/>
      </c>
      <c r="R8" s="395"/>
      <c r="S8" s="35"/>
    </row>
    <row r="9" spans="2:19"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c r="N9" s="68"/>
      <c r="O9" s="45"/>
      <c r="P9" s="745">
        <f t="shared" si="4"/>
        <v>0</v>
      </c>
      <c r="Q9" s="949" t="str">
        <f t="shared" si="5"/>
        <v/>
      </c>
      <c r="R9" s="395"/>
      <c r="S9" s="35"/>
    </row>
    <row r="10" spans="2:19"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c r="N10" s="68"/>
      <c r="O10" s="45"/>
      <c r="P10" s="745">
        <f t="shared" si="4"/>
        <v>0</v>
      </c>
      <c r="Q10" s="949" t="str">
        <f t="shared" si="5"/>
        <v/>
      </c>
      <c r="R10" s="395"/>
      <c r="S10" s="35"/>
    </row>
    <row r="11" spans="2:19"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c r="N11" s="68"/>
      <c r="O11" s="45"/>
      <c r="P11" s="745">
        <f t="shared" si="4"/>
        <v>0</v>
      </c>
      <c r="Q11" s="949" t="str">
        <f t="shared" si="5"/>
        <v/>
      </c>
      <c r="R11" s="395"/>
      <c r="S11" s="35"/>
    </row>
    <row r="12" spans="2:19"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c r="S12" s="35"/>
    </row>
    <row r="13" spans="2:19"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c r="S13" s="35"/>
    </row>
    <row r="14" spans="2:19"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c r="N14" s="68"/>
      <c r="O14" s="45"/>
      <c r="P14" s="745">
        <f t="shared" si="4"/>
        <v>0</v>
      </c>
      <c r="Q14" s="949" t="str">
        <f t="shared" si="5"/>
        <v/>
      </c>
      <c r="R14" s="395"/>
      <c r="S14" s="35"/>
    </row>
    <row r="15" spans="2:19"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c r="N15" s="68"/>
      <c r="O15" s="45"/>
      <c r="P15" s="745">
        <f t="shared" si="4"/>
        <v>0</v>
      </c>
      <c r="Q15" s="949" t="str">
        <f t="shared" si="5"/>
        <v/>
      </c>
      <c r="R15" s="395"/>
      <c r="S15" s="35"/>
    </row>
    <row r="16" spans="2:19"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c r="N16" s="68"/>
      <c r="O16" s="45"/>
      <c r="P16" s="745">
        <f t="shared" si="4"/>
        <v>0</v>
      </c>
      <c r="Q16" s="949" t="str">
        <f t="shared" si="5"/>
        <v/>
      </c>
      <c r="R16" s="395"/>
      <c r="S16" s="35"/>
    </row>
    <row r="17" spans="2:19"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c r="N17" s="68"/>
      <c r="O17" s="45"/>
      <c r="P17" s="745">
        <f t="shared" si="4"/>
        <v>0</v>
      </c>
      <c r="Q17" s="949" t="str">
        <f t="shared" si="5"/>
        <v/>
      </c>
      <c r="R17" s="395"/>
      <c r="S17" s="35"/>
    </row>
    <row r="18" spans="2:19"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c r="N18" s="68"/>
      <c r="O18" s="45"/>
      <c r="P18" s="745">
        <f t="shared" si="4"/>
        <v>0</v>
      </c>
      <c r="Q18" s="949" t="str">
        <f t="shared" si="5"/>
        <v/>
      </c>
      <c r="R18" s="395"/>
      <c r="S18" s="35"/>
    </row>
    <row r="19" spans="2:19"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c r="N19" s="68"/>
      <c r="O19" s="45"/>
      <c r="P19" s="745">
        <f t="shared" si="4"/>
        <v>0</v>
      </c>
      <c r="Q19" s="949" t="str">
        <f t="shared" si="5"/>
        <v/>
      </c>
      <c r="R19" s="395"/>
      <c r="S19" s="35"/>
    </row>
    <row r="20" spans="2:19"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c r="N20" s="68"/>
      <c r="O20" s="45"/>
      <c r="P20" s="745">
        <f t="shared" si="4"/>
        <v>0</v>
      </c>
      <c r="Q20" s="949" t="str">
        <f t="shared" si="5"/>
        <v/>
      </c>
      <c r="R20" s="395"/>
      <c r="S20" s="35"/>
    </row>
    <row r="21" spans="2:19"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c r="N21" s="68"/>
      <c r="O21" s="45"/>
      <c r="P21" s="745">
        <f t="shared" si="4"/>
        <v>0</v>
      </c>
      <c r="Q21" s="949" t="str">
        <f t="shared" si="5"/>
        <v/>
      </c>
      <c r="R21" s="395"/>
      <c r="S21" s="35"/>
    </row>
    <row r="22" spans="2:19"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c r="N22" s="68"/>
      <c r="O22" s="45"/>
      <c r="P22" s="745">
        <f t="shared" si="4"/>
        <v>0</v>
      </c>
      <c r="Q22" s="949" t="str">
        <f t="shared" si="5"/>
        <v/>
      </c>
      <c r="R22" s="395"/>
      <c r="S22" s="35"/>
    </row>
    <row r="23" spans="2:19"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c r="N23" s="68"/>
      <c r="O23" s="45"/>
      <c r="P23" s="745">
        <f t="shared" si="4"/>
        <v>0</v>
      </c>
      <c r="Q23" s="949" t="str">
        <f t="shared" si="5"/>
        <v/>
      </c>
      <c r="R23" s="395"/>
      <c r="S23" s="35"/>
    </row>
    <row r="24" spans="2:19"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c r="N24" s="68"/>
      <c r="O24" s="45"/>
      <c r="P24" s="745">
        <f t="shared" si="4"/>
        <v>0</v>
      </c>
      <c r="Q24" s="949" t="str">
        <f t="shared" si="5"/>
        <v/>
      </c>
      <c r="R24" s="395"/>
      <c r="S24" s="35"/>
    </row>
    <row r="25" spans="2:19"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c r="N25" s="68"/>
      <c r="O25" s="45"/>
      <c r="P25" s="745">
        <f t="shared" si="4"/>
        <v>0</v>
      </c>
      <c r="Q25" s="949" t="str">
        <f t="shared" si="5"/>
        <v/>
      </c>
      <c r="R25" s="395"/>
      <c r="S25" s="35"/>
    </row>
    <row r="26" spans="2:19"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c r="N26" s="68"/>
      <c r="O26" s="45"/>
      <c r="P26" s="745">
        <f t="shared" si="4"/>
        <v>0</v>
      </c>
      <c r="Q26" s="949" t="str">
        <f t="shared" si="5"/>
        <v/>
      </c>
      <c r="R26" s="395"/>
      <c r="S26" s="35"/>
    </row>
    <row r="27" spans="2:19"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c r="N27" s="68"/>
      <c r="O27" s="45"/>
      <c r="P27" s="745">
        <f t="shared" si="4"/>
        <v>0</v>
      </c>
      <c r="Q27" s="949" t="str">
        <f t="shared" si="5"/>
        <v/>
      </c>
      <c r="R27" s="395"/>
      <c r="S27" s="35"/>
    </row>
    <row r="28" spans="2:19"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c r="N28" s="68"/>
      <c r="O28" s="45"/>
      <c r="P28" s="745">
        <f t="shared" si="4"/>
        <v>0</v>
      </c>
      <c r="Q28" s="949" t="str">
        <f t="shared" si="5"/>
        <v/>
      </c>
      <c r="R28" s="395"/>
      <c r="S28" s="35"/>
    </row>
    <row r="29" spans="2:19"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c r="N29" s="68"/>
      <c r="O29" s="45"/>
      <c r="P29" s="745">
        <f t="shared" si="4"/>
        <v>0</v>
      </c>
      <c r="Q29" s="949" t="str">
        <f t="shared" si="5"/>
        <v/>
      </c>
      <c r="R29" s="395"/>
      <c r="S29" s="35"/>
    </row>
    <row r="30" spans="2:19"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c r="N30" s="68"/>
      <c r="O30" s="45"/>
      <c r="P30" s="745">
        <f t="shared" si="4"/>
        <v>0</v>
      </c>
      <c r="Q30" s="949" t="str">
        <f t="shared" si="5"/>
        <v/>
      </c>
      <c r="R30" s="395"/>
      <c r="S30" s="35"/>
    </row>
    <row r="31" spans="2:19"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c r="N31" s="68"/>
      <c r="O31" s="45"/>
      <c r="P31" s="745">
        <f t="shared" si="4"/>
        <v>0</v>
      </c>
      <c r="Q31" s="949" t="str">
        <f t="shared" si="5"/>
        <v/>
      </c>
      <c r="R31" s="395"/>
      <c r="S31" s="35"/>
    </row>
    <row r="32" spans="2:19"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c r="N32" s="68"/>
      <c r="O32" s="45"/>
      <c r="P32" s="745">
        <f t="shared" si="4"/>
        <v>0</v>
      </c>
      <c r="Q32" s="949" t="str">
        <f t="shared" si="5"/>
        <v/>
      </c>
      <c r="R32" s="395"/>
      <c r="S32" s="35"/>
    </row>
    <row r="33" spans="2:19"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c r="N33" s="68"/>
      <c r="O33" s="45"/>
      <c r="P33" s="745">
        <f t="shared" si="4"/>
        <v>0</v>
      </c>
      <c r="Q33" s="949" t="str">
        <f t="shared" si="5"/>
        <v/>
      </c>
      <c r="R33" s="395"/>
      <c r="S33" s="35"/>
    </row>
    <row r="34" spans="2:19"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c r="N34" s="68"/>
      <c r="O34" s="45"/>
      <c r="P34" s="745">
        <f t="shared" si="4"/>
        <v>0</v>
      </c>
      <c r="Q34" s="949" t="str">
        <f t="shared" si="5"/>
        <v/>
      </c>
      <c r="R34" s="395"/>
      <c r="S34" s="35"/>
    </row>
    <row r="35" spans="2:19"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c r="N35" s="68"/>
      <c r="O35" s="45"/>
      <c r="P35" s="745">
        <f t="shared" si="4"/>
        <v>0</v>
      </c>
      <c r="Q35" s="949" t="str">
        <f t="shared" si="5"/>
        <v/>
      </c>
      <c r="R35" s="395"/>
      <c r="S35" s="35"/>
    </row>
    <row r="36" spans="2:19"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c r="N36" s="68"/>
      <c r="O36" s="45"/>
      <c r="P36" s="746">
        <f t="shared" si="4"/>
        <v>0</v>
      </c>
      <c r="Q36" s="945" t="str">
        <f t="shared" si="5"/>
        <v/>
      </c>
      <c r="R36" s="395"/>
      <c r="S36" s="35"/>
    </row>
    <row r="37" spans="2:19"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c r="N37" s="48">
        <f>SUM(N7:N36)</f>
        <v>0</v>
      </c>
      <c r="O37" s="48">
        <f>SUM(O7:O36)</f>
        <v>0</v>
      </c>
      <c r="P37" s="950">
        <f>O37-N37</f>
        <v>0</v>
      </c>
      <c r="Q37" s="948" t="str">
        <f t="shared" si="5"/>
        <v/>
      </c>
      <c r="R37" s="396"/>
      <c r="S37" s="35"/>
    </row>
    <row r="38" spans="2:19" ht="15" customHeight="1">
      <c r="B38" s="31"/>
      <c r="C38" s="33"/>
      <c r="I38" s="33"/>
      <c r="J38" s="33"/>
      <c r="K38" s="33"/>
      <c r="L38" s="33"/>
      <c r="M38" s="33"/>
      <c r="S38" s="801"/>
    </row>
    <row r="39" spans="2:19" s="33" customFormat="1" ht="15" customHeight="1">
      <c r="B39" s="29"/>
      <c r="C39" s="29"/>
      <c r="D39" s="29"/>
      <c r="E39" s="29"/>
      <c r="F39" s="29"/>
      <c r="G39" s="29"/>
      <c r="H39" s="29"/>
      <c r="I39" s="29"/>
      <c r="J39" s="29"/>
      <c r="K39" s="29"/>
      <c r="L39" s="29"/>
      <c r="M39" s="29"/>
      <c r="N39" s="29"/>
      <c r="O39" s="29"/>
      <c r="P39" s="29"/>
      <c r="Q39" s="29"/>
      <c r="R39" s="29"/>
      <c r="S39" s="29"/>
    </row>
    <row r="40" spans="2:19" ht="15" customHeight="1">
      <c r="B40" s="33"/>
      <c r="C40" s="33"/>
      <c r="D40" s="33"/>
      <c r="E40" s="33"/>
      <c r="F40" s="33"/>
      <c r="G40" s="33"/>
      <c r="H40" s="33"/>
      <c r="I40" s="33"/>
      <c r="J40" s="33"/>
      <c r="K40" s="33"/>
      <c r="L40" s="33"/>
      <c r="M40" s="33"/>
      <c r="N40" s="33"/>
      <c r="O40" s="33"/>
      <c r="P40" s="33"/>
      <c r="Q40" s="33"/>
      <c r="R40" s="33"/>
      <c r="S40" s="33"/>
    </row>
    <row r="41" spans="2:19" ht="15" customHeight="1">
      <c r="B41" s="33"/>
      <c r="C41" s="84"/>
      <c r="D41" s="33"/>
      <c r="E41" s="33"/>
      <c r="F41" s="33"/>
      <c r="G41" s="33"/>
      <c r="H41" s="33"/>
      <c r="I41" s="424"/>
      <c r="J41" s="424"/>
      <c r="K41" s="424"/>
      <c r="L41" s="84"/>
      <c r="M41" s="84"/>
    </row>
    <row r="42" spans="2:19" ht="15" customHeight="1">
      <c r="B42" s="33"/>
      <c r="C42" s="33"/>
      <c r="D42" s="33"/>
      <c r="I42" s="33"/>
      <c r="J42" s="33"/>
      <c r="K42" s="33"/>
      <c r="L42" s="33"/>
      <c r="M42" s="33"/>
    </row>
    <row r="43" spans="2:19" ht="15" customHeight="1"/>
    <row r="44" spans="2:19" ht="15" customHeight="1"/>
    <row r="45" spans="2:19" ht="15" customHeight="1"/>
    <row r="46" spans="2:19" ht="15" customHeight="1"/>
    <row r="47" spans="2:19" ht="15" customHeight="1"/>
    <row r="48" spans="2:19"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3">
    <mergeCell ref="I4:M4"/>
    <mergeCell ref="D4:H4"/>
    <mergeCell ref="N4:R4"/>
  </mergeCells>
  <pageMargins left="0.25" right="0.25" top="0.25" bottom="0.2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D81"/>
  <sheetViews>
    <sheetView showGridLines="0" showRowColHeaders="0" workbookViewId="0">
      <pane ySplit="1" topLeftCell="A2" activePane="bottomLeft" state="frozen"/>
      <selection pane="bottomLeft"/>
    </sheetView>
  </sheetViews>
  <sheetFormatPr defaultColWidth="9.33203125" defaultRowHeight="13.8"/>
  <cols>
    <col min="1" max="1" width="1" style="3" customWidth="1"/>
    <col min="2" max="2" width="6.6640625" style="3" customWidth="1"/>
    <col min="3" max="3" width="119.6640625" style="3" customWidth="1"/>
    <col min="4" max="4" width="6.33203125" style="3" customWidth="1"/>
    <col min="5" max="5" width="1" style="3" customWidth="1"/>
    <col min="6" max="16384" width="9.33203125" style="3"/>
  </cols>
  <sheetData>
    <row r="1" spans="2:4" ht="38.25" customHeight="1"/>
    <row r="2" spans="2:4" s="7" customFormat="1" ht="13.2">
      <c r="B2" s="4"/>
      <c r="C2" s="5"/>
      <c r="D2" s="6"/>
    </row>
    <row r="3" spans="2:4" s="7" customFormat="1" ht="26.4">
      <c r="B3" s="8"/>
      <c r="C3" s="9" t="s">
        <v>755</v>
      </c>
      <c r="D3" s="10"/>
    </row>
    <row r="4" spans="2:4" s="7" customFormat="1" ht="13.2">
      <c r="B4" s="8"/>
      <c r="C4" s="11"/>
      <c r="D4" s="10"/>
    </row>
    <row r="5" spans="2:4" s="7" customFormat="1" ht="15.6">
      <c r="B5" s="8"/>
      <c r="C5" s="611" t="s">
        <v>708</v>
      </c>
      <c r="D5" s="10"/>
    </row>
    <row r="6" spans="2:4" s="7" customFormat="1" ht="79.2">
      <c r="B6" s="8"/>
      <c r="C6" s="19" t="s">
        <v>815</v>
      </c>
      <c r="D6" s="10"/>
    </row>
    <row r="7" spans="2:4" s="7" customFormat="1" ht="26.4">
      <c r="B7" s="8"/>
      <c r="C7" s="19" t="s">
        <v>964</v>
      </c>
      <c r="D7" s="10"/>
    </row>
    <row r="8" spans="2:4" s="7" customFormat="1" ht="20.25" customHeight="1">
      <c r="B8" s="8"/>
      <c r="C8" s="19" t="s">
        <v>797</v>
      </c>
      <c r="D8" s="10"/>
    </row>
    <row r="9" spans="2:4" s="7" customFormat="1" ht="13.2">
      <c r="B9" s="8"/>
      <c r="C9" s="19" t="s">
        <v>798</v>
      </c>
      <c r="D9" s="10"/>
    </row>
    <row r="10" spans="2:4" s="7" customFormat="1" ht="13.2">
      <c r="B10" s="8"/>
      <c r="C10" s="19"/>
      <c r="D10" s="10"/>
    </row>
    <row r="11" spans="2:4" s="7" customFormat="1" ht="15.6">
      <c r="B11" s="8"/>
      <c r="C11" s="611" t="s">
        <v>709</v>
      </c>
      <c r="D11" s="10"/>
    </row>
    <row r="12" spans="2:4" s="7" customFormat="1" ht="13.2">
      <c r="B12" s="8"/>
      <c r="C12" s="11" t="s">
        <v>684</v>
      </c>
      <c r="D12" s="10"/>
    </row>
    <row r="13" spans="2:4" s="7" customFormat="1" ht="52.5" customHeight="1">
      <c r="B13" s="8"/>
      <c r="C13" s="581" t="s">
        <v>816</v>
      </c>
      <c r="D13" s="10"/>
    </row>
    <row r="14" spans="2:4" s="7" customFormat="1" ht="8.25" customHeight="1">
      <c r="B14" s="8"/>
      <c r="C14" s="587"/>
      <c r="D14" s="10"/>
    </row>
    <row r="15" spans="2:4" s="7" customFormat="1" ht="13.2">
      <c r="B15" s="8"/>
      <c r="C15" s="12" t="s">
        <v>685</v>
      </c>
      <c r="D15" s="10"/>
    </row>
    <row r="16" spans="2:4" s="7" customFormat="1" ht="15.6">
      <c r="B16" s="8"/>
      <c r="C16" s="618" t="s">
        <v>686</v>
      </c>
      <c r="D16" s="10"/>
    </row>
    <row r="17" spans="2:4" s="7" customFormat="1" ht="13.2">
      <c r="B17" s="8"/>
      <c r="C17" s="1167" t="s">
        <v>756</v>
      </c>
      <c r="D17" s="10"/>
    </row>
    <row r="18" spans="2:4" s="7" customFormat="1" ht="12.75" customHeight="1">
      <c r="B18" s="8"/>
      <c r="C18" s="1167"/>
      <c r="D18" s="10"/>
    </row>
    <row r="19" spans="2:4" s="7" customFormat="1" ht="13.2">
      <c r="B19" s="8"/>
      <c r="C19" s="13"/>
      <c r="D19" s="10"/>
    </row>
    <row r="20" spans="2:4" s="7" customFormat="1" ht="15.6">
      <c r="B20" s="8"/>
      <c r="C20" s="618" t="s">
        <v>700</v>
      </c>
      <c r="D20" s="10"/>
    </row>
    <row r="21" spans="2:4" s="7" customFormat="1" ht="13.2">
      <c r="B21" s="8"/>
      <c r="C21" s="1167" t="s">
        <v>744</v>
      </c>
      <c r="D21" s="10"/>
    </row>
    <row r="22" spans="2:4" s="7" customFormat="1" ht="13.2">
      <c r="B22" s="8"/>
      <c r="C22" s="1167"/>
      <c r="D22" s="10"/>
    </row>
    <row r="23" spans="2:4" s="7" customFormat="1" ht="13.2">
      <c r="B23" s="8"/>
      <c r="C23" s="1167"/>
      <c r="D23" s="10"/>
    </row>
    <row r="24" spans="2:4" s="7" customFormat="1" ht="13.2">
      <c r="B24" s="8"/>
      <c r="C24" s="1167"/>
      <c r="D24" s="10"/>
    </row>
    <row r="25" spans="2:4" s="7" customFormat="1" ht="13.2">
      <c r="B25" s="8"/>
      <c r="C25" s="1167"/>
      <c r="D25" s="10"/>
    </row>
    <row r="26" spans="2:4" s="7" customFormat="1" ht="25.5" customHeight="1">
      <c r="B26" s="8"/>
      <c r="C26" s="1167"/>
      <c r="D26" s="10"/>
    </row>
    <row r="27" spans="2:4" s="7" customFormat="1" ht="13.2">
      <c r="B27" s="8"/>
      <c r="C27" s="612"/>
      <c r="D27" s="10"/>
    </row>
    <row r="28" spans="2:4" s="7" customFormat="1" ht="15.6">
      <c r="B28" s="8"/>
      <c r="C28" s="618" t="s">
        <v>701</v>
      </c>
      <c r="D28" s="10"/>
    </row>
    <row r="29" spans="2:4" s="7" customFormat="1" ht="26.4">
      <c r="B29" s="8"/>
      <c r="C29" s="587" t="s">
        <v>757</v>
      </c>
      <c r="D29" s="10"/>
    </row>
    <row r="30" spans="2:4" s="7" customFormat="1" ht="13.2">
      <c r="B30" s="8"/>
      <c r="C30" s="613" t="s">
        <v>703</v>
      </c>
      <c r="D30" s="10"/>
    </row>
    <row r="31" spans="2:4" s="7" customFormat="1" ht="13.2">
      <c r="B31" s="8"/>
      <c r="C31" s="614" t="s">
        <v>702</v>
      </c>
      <c r="D31" s="10"/>
    </row>
    <row r="32" spans="2:4" s="7" customFormat="1" ht="13.2">
      <c r="B32" s="8"/>
      <c r="C32" s="614" t="s">
        <v>704</v>
      </c>
      <c r="D32" s="10"/>
    </row>
    <row r="33" spans="2:4" s="7" customFormat="1" ht="13.2">
      <c r="B33" s="8"/>
      <c r="C33" s="614" t="s">
        <v>758</v>
      </c>
      <c r="D33" s="10"/>
    </row>
    <row r="34" spans="2:4" s="7" customFormat="1" ht="13.2">
      <c r="B34" s="8"/>
      <c r="C34" s="614" t="s">
        <v>705</v>
      </c>
      <c r="D34" s="10"/>
    </row>
    <row r="35" spans="2:4" s="7" customFormat="1" ht="13.2">
      <c r="B35" s="8"/>
      <c r="C35" s="614"/>
      <c r="D35" s="10"/>
    </row>
    <row r="36" spans="2:4" s="7" customFormat="1" ht="13.2">
      <c r="B36" s="8"/>
      <c r="C36" s="615" t="s">
        <v>742</v>
      </c>
      <c r="D36" s="10"/>
    </row>
    <row r="37" spans="2:4" s="7" customFormat="1" ht="13.2">
      <c r="B37" s="8"/>
      <c r="C37" s="617" t="str">
        <f>CONCATENATE("-"," ",'Main Menu'!AX67)</f>
        <v>- Planned Program Budgets</v>
      </c>
      <c r="D37" s="10"/>
    </row>
    <row r="38" spans="2:4" s="7" customFormat="1" ht="13.2">
      <c r="B38" s="8"/>
      <c r="C38" s="617" t="str">
        <f>CONCATENATE("-"," ",'Main Menu'!AX68)</f>
        <v>- Planned Program Savings</v>
      </c>
      <c r="D38" s="10"/>
    </row>
    <row r="39" spans="2:4" s="7" customFormat="1" ht="13.2">
      <c r="B39" s="8"/>
      <c r="C39" s="617" t="str">
        <f>CONCATENATE("-"," ",'Main Menu'!AX69)</f>
        <v>- Evaluated Program Savings</v>
      </c>
      <c r="D39" s="10"/>
    </row>
    <row r="40" spans="2:4" s="7" customFormat="1" ht="13.2">
      <c r="B40" s="8"/>
      <c r="C40" s="617" t="str">
        <f>CONCATENATE("-"," ",'Main Menu'!AX70)</f>
        <v>- Program Data - Prior Two Years</v>
      </c>
      <c r="D40" s="10"/>
    </row>
    <row r="41" spans="2:4" s="7" customFormat="1" ht="13.2">
      <c r="B41" s="8"/>
      <c r="C41" s="617" t="str">
        <f>CONCATENATE("-"," ",'Main Menu'!AX71)</f>
        <v>- Portfolio Data - Prior Five Years</v>
      </c>
      <c r="D41" s="10"/>
    </row>
    <row r="42" spans="2:4" s="7" customFormat="1" ht="13.2">
      <c r="B42" s="8"/>
      <c r="C42" s="617" t="str">
        <f>CONCATENATE("-"," ",'Main Menu'!AX73)</f>
        <v>- Energy Efficiency Finance</v>
      </c>
      <c r="D42" s="10"/>
    </row>
    <row r="43" spans="2:4" s="7" customFormat="1" ht="13.2">
      <c r="B43" s="8"/>
      <c r="C43" s="617" t="str">
        <f>CONCATENATE("-"," ",'Main Menu'!AX74)</f>
        <v>- Program Administrator Incentives</v>
      </c>
      <c r="D43" s="10"/>
    </row>
    <row r="44" spans="2:4" s="7" customFormat="1" ht="13.2">
      <c r="B44" s="8"/>
      <c r="C44" s="617"/>
      <c r="D44" s="10"/>
    </row>
    <row r="45" spans="2:4" s="7" customFormat="1" ht="27.75" customHeight="1">
      <c r="B45" s="8"/>
      <c r="C45" s="618" t="s">
        <v>707</v>
      </c>
      <c r="D45" s="10"/>
    </row>
    <row r="46" spans="2:4" s="7" customFormat="1" ht="13.2">
      <c r="B46" s="8"/>
      <c r="C46" s="1166" t="s">
        <v>743</v>
      </c>
      <c r="D46" s="10"/>
    </row>
    <row r="47" spans="2:4" s="7" customFormat="1" ht="13.2">
      <c r="B47" s="8"/>
      <c r="C47" s="1166"/>
      <c r="D47" s="10"/>
    </row>
    <row r="48" spans="2:4" s="7" customFormat="1" ht="13.2">
      <c r="B48" s="16"/>
      <c r="C48" s="213"/>
      <c r="D48" s="17"/>
    </row>
    <row r="49" spans="2:4" s="7" customFormat="1" ht="15.6">
      <c r="B49" s="16"/>
      <c r="C49" s="611" t="s">
        <v>745</v>
      </c>
      <c r="D49" s="17"/>
    </row>
    <row r="50" spans="2:4" s="7" customFormat="1" ht="13.2">
      <c r="B50" s="16"/>
      <c r="C50" s="11"/>
      <c r="D50" s="17"/>
    </row>
    <row r="51" spans="2:4" s="7" customFormat="1" ht="13.2">
      <c r="B51" s="16"/>
      <c r="C51" s="619" t="s">
        <v>0</v>
      </c>
      <c r="D51" s="17"/>
    </row>
    <row r="52" spans="2:4" s="7" customFormat="1" ht="26.4">
      <c r="B52" s="16"/>
      <c r="C52" s="19" t="s">
        <v>261</v>
      </c>
      <c r="D52" s="17"/>
    </row>
    <row r="53" spans="2:4" s="7" customFormat="1" ht="13.2">
      <c r="B53" s="16"/>
      <c r="C53" s="18"/>
      <c r="D53" s="17"/>
    </row>
    <row r="54" spans="2:4" s="7" customFormat="1" ht="13.2">
      <c r="B54" s="16"/>
      <c r="C54" s="619" t="s">
        <v>284</v>
      </c>
      <c r="D54" s="17"/>
    </row>
    <row r="55" spans="2:4" s="7" customFormat="1" ht="13.2">
      <c r="B55" s="16"/>
      <c r="C55" s="18" t="s">
        <v>1005</v>
      </c>
      <c r="D55" s="10"/>
    </row>
    <row r="56" spans="2:4" s="7" customFormat="1" ht="13.5" customHeight="1">
      <c r="B56" s="8"/>
      <c r="C56" s="614" t="s">
        <v>729</v>
      </c>
      <c r="D56" s="10"/>
    </row>
    <row r="57" spans="2:4" s="7" customFormat="1" ht="13.5" customHeight="1">
      <c r="B57" s="8"/>
      <c r="C57" s="627" t="s">
        <v>730</v>
      </c>
      <c r="D57" s="10"/>
    </row>
    <row r="58" spans="2:4" s="7" customFormat="1" ht="13.5" customHeight="1">
      <c r="B58" s="8"/>
      <c r="C58" s="627" t="s">
        <v>731</v>
      </c>
      <c r="D58" s="10"/>
    </row>
    <row r="59" spans="2:4" s="7" customFormat="1" ht="13.5" customHeight="1">
      <c r="B59" s="8"/>
      <c r="C59" s="614" t="s">
        <v>732</v>
      </c>
      <c r="D59" s="10"/>
    </row>
    <row r="60" spans="2:4" s="7" customFormat="1" ht="13.2">
      <c r="B60" s="8"/>
      <c r="C60" s="619" t="s">
        <v>695</v>
      </c>
      <c r="D60" s="10"/>
    </row>
    <row r="61" spans="2:4" s="7" customFormat="1" ht="13.2">
      <c r="B61" s="14"/>
      <c r="C61" s="20" t="s">
        <v>759</v>
      </c>
      <c r="D61" s="15"/>
    </row>
    <row r="62" spans="2:4" s="7" customFormat="1" ht="13.2">
      <c r="B62" s="14"/>
      <c r="C62" s="582" t="s">
        <v>694</v>
      </c>
      <c r="D62" s="15"/>
    </row>
    <row r="63" spans="2:4" s="7" customFormat="1" ht="13.2">
      <c r="B63" s="14"/>
      <c r="C63" s="583" t="s">
        <v>622</v>
      </c>
      <c r="D63" s="15"/>
    </row>
    <row r="64" spans="2:4" s="7" customFormat="1" ht="13.2">
      <c r="B64" s="14"/>
      <c r="C64" s="584" t="s">
        <v>689</v>
      </c>
      <c r="D64" s="15"/>
    </row>
    <row r="65" spans="2:4" s="7" customFormat="1" ht="13.2">
      <c r="B65" s="14"/>
      <c r="C65" s="584" t="s">
        <v>690</v>
      </c>
      <c r="D65" s="15"/>
    </row>
    <row r="66" spans="2:4" s="7" customFormat="1" ht="13.2">
      <c r="B66" s="14"/>
      <c r="C66" s="584" t="s">
        <v>691</v>
      </c>
      <c r="D66" s="15"/>
    </row>
    <row r="67" spans="2:4" s="7" customFormat="1" ht="13.2">
      <c r="B67" s="16"/>
      <c r="C67" s="584" t="s">
        <v>692</v>
      </c>
      <c r="D67" s="17"/>
    </row>
    <row r="68" spans="2:4" s="7" customFormat="1" ht="13.2">
      <c r="B68" s="16"/>
      <c r="C68" s="584" t="s">
        <v>693</v>
      </c>
      <c r="D68" s="17"/>
    </row>
    <row r="69" spans="2:4" s="7" customFormat="1" ht="13.2">
      <c r="B69" s="16"/>
      <c r="C69" s="585" t="s">
        <v>623</v>
      </c>
      <c r="D69" s="17"/>
    </row>
    <row r="70" spans="2:4" s="7" customFormat="1" ht="13.2">
      <c r="B70" s="16"/>
      <c r="C70" s="585" t="s">
        <v>760</v>
      </c>
      <c r="D70" s="17"/>
    </row>
    <row r="71" spans="2:4" s="7" customFormat="1" ht="13.2">
      <c r="B71" s="16"/>
      <c r="C71" s="585" t="s">
        <v>625</v>
      </c>
      <c r="D71" s="17"/>
    </row>
    <row r="72" spans="2:4" s="7" customFormat="1" ht="13.2">
      <c r="B72" s="16"/>
      <c r="C72" s="584" t="s">
        <v>687</v>
      </c>
      <c r="D72" s="17"/>
    </row>
    <row r="73" spans="2:4" s="7" customFormat="1" ht="13.2">
      <c r="B73" s="8"/>
      <c r="C73" s="584" t="s">
        <v>688</v>
      </c>
      <c r="D73" s="10"/>
    </row>
    <row r="74" spans="2:4" s="7" customFormat="1" ht="13.2">
      <c r="B74" s="14"/>
      <c r="C74" s="586" t="s">
        <v>696</v>
      </c>
      <c r="D74" s="15"/>
    </row>
    <row r="75" spans="2:4" s="7" customFormat="1" ht="13.2">
      <c r="B75" s="16"/>
      <c r="C75" s="583" t="s">
        <v>697</v>
      </c>
      <c r="D75" s="17"/>
    </row>
    <row r="76" spans="2:4" s="7" customFormat="1" ht="13.2">
      <c r="B76" s="16"/>
      <c r="C76" s="583" t="s">
        <v>698</v>
      </c>
      <c r="D76" s="17"/>
    </row>
    <row r="77" spans="2:4" s="7" customFormat="1" ht="13.2">
      <c r="B77" s="16"/>
      <c r="C77" s="18" t="s">
        <v>699</v>
      </c>
      <c r="D77" s="17"/>
    </row>
    <row r="78" spans="2:4" s="7" customFormat="1" ht="13.2">
      <c r="B78" s="16"/>
      <c r="C78" s="18"/>
      <c r="D78" s="17"/>
    </row>
    <row r="79" spans="2:4" s="7" customFormat="1" ht="15.6">
      <c r="B79" s="16"/>
      <c r="C79" s="611" t="s">
        <v>832</v>
      </c>
      <c r="D79" s="17"/>
    </row>
    <row r="80" spans="2:4" s="7" customFormat="1" ht="13.2">
      <c r="B80" s="16"/>
      <c r="C80" s="18" t="s">
        <v>921</v>
      </c>
      <c r="D80" s="17"/>
    </row>
    <row r="81" spans="2:4" s="7" customFormat="1" ht="13.2">
      <c r="B81" s="21"/>
      <c r="C81" s="22"/>
      <c r="D81" s="23"/>
    </row>
  </sheetData>
  <sheetProtection password="C96F" sheet="1" objects="1" scenarios="1"/>
  <mergeCells count="3">
    <mergeCell ref="C46:C47"/>
    <mergeCell ref="C17:C18"/>
    <mergeCell ref="C21:C26"/>
  </mergeCells>
  <pageMargins left="0.25" right="0.25" top="0.5" bottom="0.5" header="0.3" footer="0.3"/>
  <pageSetup scale="74" fitToHeight="0"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0"/>
  <dimension ref="B1:S125"/>
  <sheetViews>
    <sheetView showGridLines="0" showRowColHeaders="0" workbookViewId="0">
      <pane ySplit="6" topLeftCell="A7" activePane="bottomLeft" state="frozen"/>
      <selection pane="bottomLeft" activeCell="C4" sqref="C4"/>
    </sheetView>
  </sheetViews>
  <sheetFormatPr defaultColWidth="9.33203125" defaultRowHeight="13.8"/>
  <cols>
    <col min="1" max="1" width="1" style="3" customWidth="1"/>
    <col min="2" max="2" width="3.6640625" style="3" customWidth="1"/>
    <col min="3" max="3" width="35.6640625" style="3" customWidth="1"/>
    <col min="4" max="6" width="11.33203125" style="3" customWidth="1"/>
    <col min="7" max="7" width="9" style="3" customWidth="1"/>
    <col min="8" max="8" width="12.6640625" style="3" customWidth="1"/>
    <col min="9" max="13" width="10.44140625" style="3" customWidth="1"/>
    <col min="14" max="14" width="9.88671875" style="3" customWidth="1"/>
    <col min="15" max="15" width="9.33203125" style="3"/>
    <col min="16" max="17" width="9.33203125" style="3" customWidth="1"/>
    <col min="18" max="16384" width="9.33203125" style="3"/>
  </cols>
  <sheetData>
    <row r="1" spans="2:19" ht="28.5" customHeight="1">
      <c r="S1" s="35"/>
    </row>
    <row r="2" spans="2:19" s="27" customFormat="1" ht="64.5" customHeight="1">
      <c r="S2" s="766"/>
    </row>
    <row r="3" spans="2:19" ht="7.5" customHeight="1" thickBot="1">
      <c r="B3" s="31"/>
      <c r="C3" s="33"/>
      <c r="D3" s="33"/>
      <c r="E3" s="33"/>
      <c r="F3" s="33"/>
      <c r="G3" s="33"/>
      <c r="H3" s="33"/>
      <c r="I3" s="33"/>
      <c r="J3" s="33"/>
      <c r="K3" s="33"/>
      <c r="L3" s="33"/>
      <c r="M3" s="33"/>
      <c r="S3" s="35"/>
    </row>
    <row r="4" spans="2:19" ht="36.9" customHeight="1">
      <c r="B4" s="31"/>
      <c r="D4" s="1226" t="s">
        <v>54</v>
      </c>
      <c r="E4" s="1227"/>
      <c r="F4" s="1227"/>
      <c r="G4" s="1227"/>
      <c r="H4" s="1228"/>
      <c r="I4" s="1226" t="s">
        <v>257</v>
      </c>
      <c r="J4" s="1227"/>
      <c r="K4" s="1227"/>
      <c r="L4" s="1227"/>
      <c r="M4" s="1228"/>
      <c r="N4" s="1226" t="s">
        <v>659</v>
      </c>
      <c r="O4" s="1227"/>
      <c r="P4" s="1227"/>
      <c r="Q4" s="1227"/>
      <c r="R4" s="1228"/>
      <c r="S4" s="35"/>
    </row>
    <row r="5" spans="2:19" ht="53.25" customHeight="1">
      <c r="B5" s="31"/>
      <c r="D5" s="76" t="s">
        <v>291</v>
      </c>
      <c r="E5" s="77" t="s">
        <v>292</v>
      </c>
      <c r="F5" s="77" t="s">
        <v>293</v>
      </c>
      <c r="G5" s="208" t="s">
        <v>55</v>
      </c>
      <c r="H5" s="78" t="s">
        <v>294</v>
      </c>
      <c r="I5" s="76" t="s">
        <v>289</v>
      </c>
      <c r="J5" s="77" t="s">
        <v>380</v>
      </c>
      <c r="K5" s="77" t="s">
        <v>663</v>
      </c>
      <c r="L5" s="208" t="s">
        <v>256</v>
      </c>
      <c r="M5" s="78" t="s">
        <v>290</v>
      </c>
      <c r="N5" s="76" t="s">
        <v>660</v>
      </c>
      <c r="O5" s="77" t="s">
        <v>661</v>
      </c>
      <c r="P5" s="77" t="s">
        <v>662</v>
      </c>
      <c r="Q5" s="208" t="s">
        <v>252</v>
      </c>
      <c r="R5" s="78" t="s">
        <v>664</v>
      </c>
      <c r="S5" s="35"/>
    </row>
    <row r="6" spans="2:19" ht="15.6">
      <c r="B6" s="31"/>
      <c r="C6" s="32" t="s">
        <v>6</v>
      </c>
      <c r="D6" s="79" t="s">
        <v>42</v>
      </c>
      <c r="E6" s="80" t="s">
        <v>42</v>
      </c>
      <c r="F6" s="80" t="s">
        <v>42</v>
      </c>
      <c r="G6" s="80" t="s">
        <v>56</v>
      </c>
      <c r="H6" s="81" t="str">
        <f>"($/"&amp;Titles!F13&amp;")"</f>
        <v>($/MWh)</v>
      </c>
      <c r="I6" s="79" t="s">
        <v>42</v>
      </c>
      <c r="J6" s="80" t="s">
        <v>42</v>
      </c>
      <c r="K6" s="80" t="s">
        <v>42</v>
      </c>
      <c r="L6" s="80" t="s">
        <v>56</v>
      </c>
      <c r="M6" s="81" t="str">
        <f>"($/"&amp;Titles!F13&amp;")"</f>
        <v>($/MWh)</v>
      </c>
      <c r="N6" s="79" t="s">
        <v>42</v>
      </c>
      <c r="O6" s="80" t="s">
        <v>42</v>
      </c>
      <c r="P6" s="80" t="s">
        <v>42</v>
      </c>
      <c r="Q6" s="80" t="s">
        <v>56</v>
      </c>
      <c r="R6" s="81" t="str">
        <f>"($/"&amp;Titles!H13&amp;")"</f>
        <v>($/)</v>
      </c>
      <c r="S6" s="35"/>
    </row>
    <row r="7" spans="2:19"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c r="N7" s="68"/>
      <c r="O7" s="45"/>
      <c r="P7" s="745">
        <f>O7-N7</f>
        <v>0</v>
      </c>
      <c r="Q7" s="949" t="str">
        <f>IF(ISERROR(O7/N7),"",O7/N7)</f>
        <v/>
      </c>
      <c r="R7" s="395"/>
      <c r="S7" s="35"/>
    </row>
    <row r="8" spans="2:19"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c r="N8" s="68"/>
      <c r="O8" s="45"/>
      <c r="P8" s="745">
        <f t="shared" ref="P8:P36" si="4">O8-N8</f>
        <v>0</v>
      </c>
      <c r="Q8" s="949" t="str">
        <f t="shared" ref="Q8:Q37" si="5">IF(ISERROR(O8/N8),"",O8/N8)</f>
        <v/>
      </c>
      <c r="R8" s="395"/>
      <c r="S8" s="35"/>
    </row>
    <row r="9" spans="2:19"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c r="N9" s="68"/>
      <c r="O9" s="45"/>
      <c r="P9" s="745">
        <f t="shared" si="4"/>
        <v>0</v>
      </c>
      <c r="Q9" s="949" t="str">
        <f t="shared" si="5"/>
        <v/>
      </c>
      <c r="R9" s="395"/>
      <c r="S9" s="35"/>
    </row>
    <row r="10" spans="2:19"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c r="N10" s="68"/>
      <c r="O10" s="45"/>
      <c r="P10" s="745">
        <f t="shared" si="4"/>
        <v>0</v>
      </c>
      <c r="Q10" s="949" t="str">
        <f t="shared" si="5"/>
        <v/>
      </c>
      <c r="R10" s="395"/>
      <c r="S10" s="35"/>
    </row>
    <row r="11" spans="2:19"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c r="N11" s="68"/>
      <c r="O11" s="45"/>
      <c r="P11" s="745">
        <f t="shared" si="4"/>
        <v>0</v>
      </c>
      <c r="Q11" s="949" t="str">
        <f t="shared" si="5"/>
        <v/>
      </c>
      <c r="R11" s="395"/>
      <c r="S11" s="35"/>
    </row>
    <row r="12" spans="2:19"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c r="S12" s="35"/>
    </row>
    <row r="13" spans="2:19"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c r="S13" s="35"/>
    </row>
    <row r="14" spans="2:19"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c r="N14" s="68"/>
      <c r="O14" s="45"/>
      <c r="P14" s="745">
        <f t="shared" si="4"/>
        <v>0</v>
      </c>
      <c r="Q14" s="949" t="str">
        <f t="shared" si="5"/>
        <v/>
      </c>
      <c r="R14" s="395"/>
      <c r="S14" s="35"/>
    </row>
    <row r="15" spans="2:19"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c r="N15" s="68"/>
      <c r="O15" s="45"/>
      <c r="P15" s="745">
        <f t="shared" si="4"/>
        <v>0</v>
      </c>
      <c r="Q15" s="949" t="str">
        <f t="shared" si="5"/>
        <v/>
      </c>
      <c r="R15" s="395"/>
      <c r="S15" s="35"/>
    </row>
    <row r="16" spans="2:19"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c r="N16" s="68"/>
      <c r="O16" s="45"/>
      <c r="P16" s="745">
        <f t="shared" si="4"/>
        <v>0</v>
      </c>
      <c r="Q16" s="949" t="str">
        <f t="shared" si="5"/>
        <v/>
      </c>
      <c r="R16" s="395"/>
      <c r="S16" s="35"/>
    </row>
    <row r="17" spans="2:19"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c r="N17" s="68"/>
      <c r="O17" s="45"/>
      <c r="P17" s="745">
        <f t="shared" si="4"/>
        <v>0</v>
      </c>
      <c r="Q17" s="949" t="str">
        <f t="shared" si="5"/>
        <v/>
      </c>
      <c r="R17" s="395"/>
      <c r="S17" s="35"/>
    </row>
    <row r="18" spans="2:19"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c r="N18" s="68"/>
      <c r="O18" s="45"/>
      <c r="P18" s="745">
        <f t="shared" si="4"/>
        <v>0</v>
      </c>
      <c r="Q18" s="949" t="str">
        <f t="shared" si="5"/>
        <v/>
      </c>
      <c r="R18" s="395"/>
      <c r="S18" s="35"/>
    </row>
    <row r="19" spans="2:19"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c r="N19" s="68"/>
      <c r="O19" s="45"/>
      <c r="P19" s="745">
        <f t="shared" si="4"/>
        <v>0</v>
      </c>
      <c r="Q19" s="949" t="str">
        <f t="shared" si="5"/>
        <v/>
      </c>
      <c r="R19" s="395"/>
      <c r="S19" s="35"/>
    </row>
    <row r="20" spans="2:19"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c r="N20" s="68"/>
      <c r="O20" s="45"/>
      <c r="P20" s="745">
        <f t="shared" si="4"/>
        <v>0</v>
      </c>
      <c r="Q20" s="949" t="str">
        <f t="shared" si="5"/>
        <v/>
      </c>
      <c r="R20" s="395"/>
      <c r="S20" s="35"/>
    </row>
    <row r="21" spans="2:19"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c r="N21" s="68"/>
      <c r="O21" s="45"/>
      <c r="P21" s="745">
        <f t="shared" si="4"/>
        <v>0</v>
      </c>
      <c r="Q21" s="949" t="str">
        <f t="shared" si="5"/>
        <v/>
      </c>
      <c r="R21" s="395"/>
      <c r="S21" s="35"/>
    </row>
    <row r="22" spans="2:19"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c r="N22" s="68"/>
      <c r="O22" s="45"/>
      <c r="P22" s="745">
        <f t="shared" si="4"/>
        <v>0</v>
      </c>
      <c r="Q22" s="949" t="str">
        <f t="shared" si="5"/>
        <v/>
      </c>
      <c r="R22" s="395"/>
      <c r="S22" s="35"/>
    </row>
    <row r="23" spans="2:19"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c r="N23" s="68"/>
      <c r="O23" s="45"/>
      <c r="P23" s="745">
        <f t="shared" si="4"/>
        <v>0</v>
      </c>
      <c r="Q23" s="949" t="str">
        <f t="shared" si="5"/>
        <v/>
      </c>
      <c r="R23" s="395"/>
      <c r="S23" s="35"/>
    </row>
    <row r="24" spans="2:19"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c r="N24" s="68"/>
      <c r="O24" s="45"/>
      <c r="P24" s="745">
        <f t="shared" si="4"/>
        <v>0</v>
      </c>
      <c r="Q24" s="949" t="str">
        <f t="shared" si="5"/>
        <v/>
      </c>
      <c r="R24" s="395"/>
      <c r="S24" s="35"/>
    </row>
    <row r="25" spans="2:19"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c r="N25" s="68"/>
      <c r="O25" s="45"/>
      <c r="P25" s="745">
        <f t="shared" si="4"/>
        <v>0</v>
      </c>
      <c r="Q25" s="949" t="str">
        <f t="shared" si="5"/>
        <v/>
      </c>
      <c r="R25" s="395"/>
      <c r="S25" s="35"/>
    </row>
    <row r="26" spans="2:19"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c r="N26" s="68"/>
      <c r="O26" s="45"/>
      <c r="P26" s="745">
        <f t="shared" si="4"/>
        <v>0</v>
      </c>
      <c r="Q26" s="949" t="str">
        <f t="shared" si="5"/>
        <v/>
      </c>
      <c r="R26" s="395"/>
      <c r="S26" s="35"/>
    </row>
    <row r="27" spans="2:19"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c r="N27" s="68"/>
      <c r="O27" s="45"/>
      <c r="P27" s="745">
        <f t="shared" si="4"/>
        <v>0</v>
      </c>
      <c r="Q27" s="949" t="str">
        <f t="shared" si="5"/>
        <v/>
      </c>
      <c r="R27" s="395"/>
      <c r="S27" s="35"/>
    </row>
    <row r="28" spans="2:19"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c r="N28" s="68"/>
      <c r="O28" s="45"/>
      <c r="P28" s="745">
        <f t="shared" si="4"/>
        <v>0</v>
      </c>
      <c r="Q28" s="949" t="str">
        <f t="shared" si="5"/>
        <v/>
      </c>
      <c r="R28" s="395"/>
      <c r="S28" s="35"/>
    </row>
    <row r="29" spans="2:19"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c r="N29" s="68"/>
      <c r="O29" s="45"/>
      <c r="P29" s="745">
        <f t="shared" si="4"/>
        <v>0</v>
      </c>
      <c r="Q29" s="949" t="str">
        <f t="shared" si="5"/>
        <v/>
      </c>
      <c r="R29" s="395"/>
      <c r="S29" s="35"/>
    </row>
    <row r="30" spans="2:19"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c r="N30" s="68"/>
      <c r="O30" s="45"/>
      <c r="P30" s="745">
        <f t="shared" si="4"/>
        <v>0</v>
      </c>
      <c r="Q30" s="949" t="str">
        <f t="shared" si="5"/>
        <v/>
      </c>
      <c r="R30" s="395"/>
      <c r="S30" s="35"/>
    </row>
    <row r="31" spans="2:19"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c r="N31" s="68"/>
      <c r="O31" s="45"/>
      <c r="P31" s="745">
        <f t="shared" si="4"/>
        <v>0</v>
      </c>
      <c r="Q31" s="949" t="str">
        <f t="shared" si="5"/>
        <v/>
      </c>
      <c r="R31" s="395"/>
      <c r="S31" s="35"/>
    </row>
    <row r="32" spans="2:19"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c r="N32" s="68"/>
      <c r="O32" s="45"/>
      <c r="P32" s="745">
        <f t="shared" si="4"/>
        <v>0</v>
      </c>
      <c r="Q32" s="949" t="str">
        <f t="shared" si="5"/>
        <v/>
      </c>
      <c r="R32" s="395"/>
      <c r="S32" s="35"/>
    </row>
    <row r="33" spans="2:19"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c r="N33" s="68"/>
      <c r="O33" s="45"/>
      <c r="P33" s="745">
        <f t="shared" si="4"/>
        <v>0</v>
      </c>
      <c r="Q33" s="949" t="str">
        <f t="shared" si="5"/>
        <v/>
      </c>
      <c r="R33" s="395"/>
      <c r="S33" s="35"/>
    </row>
    <row r="34" spans="2:19"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c r="N34" s="68"/>
      <c r="O34" s="45"/>
      <c r="P34" s="745">
        <f t="shared" si="4"/>
        <v>0</v>
      </c>
      <c r="Q34" s="949" t="str">
        <f t="shared" si="5"/>
        <v/>
      </c>
      <c r="R34" s="395"/>
      <c r="S34" s="35"/>
    </row>
    <row r="35" spans="2:19"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c r="N35" s="68"/>
      <c r="O35" s="45"/>
      <c r="P35" s="745">
        <f t="shared" si="4"/>
        <v>0</v>
      </c>
      <c r="Q35" s="949" t="str">
        <f t="shared" si="5"/>
        <v/>
      </c>
      <c r="R35" s="395"/>
      <c r="S35" s="35"/>
    </row>
    <row r="36" spans="2:19"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c r="N36" s="68"/>
      <c r="O36" s="45"/>
      <c r="P36" s="746">
        <f t="shared" si="4"/>
        <v>0</v>
      </c>
      <c r="Q36" s="945" t="str">
        <f t="shared" si="5"/>
        <v/>
      </c>
      <c r="R36" s="395"/>
      <c r="S36" s="35"/>
    </row>
    <row r="37" spans="2:19"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c r="N37" s="48">
        <f>SUM(N7:N36)</f>
        <v>0</v>
      </c>
      <c r="O37" s="48">
        <f>SUM(O7:O36)</f>
        <v>0</v>
      </c>
      <c r="P37" s="950">
        <f>O37-N37</f>
        <v>0</v>
      </c>
      <c r="Q37" s="948" t="str">
        <f t="shared" si="5"/>
        <v/>
      </c>
      <c r="R37" s="396"/>
      <c r="S37" s="35"/>
    </row>
    <row r="38" spans="2:19" ht="15" customHeight="1">
      <c r="B38" s="39"/>
      <c r="C38" s="40"/>
      <c r="D38" s="40"/>
      <c r="E38" s="40"/>
      <c r="F38" s="40"/>
      <c r="G38" s="40"/>
      <c r="H38" s="40"/>
      <c r="I38" s="40"/>
      <c r="J38" s="40"/>
      <c r="K38" s="40"/>
      <c r="L38" s="40"/>
      <c r="M38" s="521"/>
      <c r="N38" s="521"/>
      <c r="O38" s="521"/>
      <c r="P38" s="521"/>
      <c r="Q38" s="521"/>
      <c r="R38" s="521"/>
      <c r="S38" s="801"/>
    </row>
    <row r="39" spans="2:19" s="33" customFormat="1" ht="15" customHeight="1"/>
    <row r="40" spans="2:19" ht="15" customHeight="1">
      <c r="B40" s="33"/>
      <c r="C40" s="33"/>
      <c r="D40" s="33"/>
      <c r="E40" s="33"/>
      <c r="F40" s="33"/>
      <c r="G40" s="33"/>
      <c r="H40" s="33"/>
      <c r="I40" s="424"/>
      <c r="J40" s="424"/>
      <c r="K40" s="424"/>
      <c r="L40" s="33"/>
      <c r="M40" s="33"/>
    </row>
    <row r="41" spans="2:19" ht="15" customHeight="1">
      <c r="B41" s="33"/>
      <c r="C41" s="84"/>
      <c r="D41" s="33"/>
      <c r="E41" s="33"/>
      <c r="F41" s="33"/>
      <c r="G41" s="33"/>
      <c r="H41" s="33"/>
      <c r="I41" s="424"/>
      <c r="J41" s="424"/>
      <c r="K41" s="424"/>
      <c r="L41" s="84"/>
      <c r="M41" s="84"/>
    </row>
    <row r="42" spans="2:19" ht="15" customHeight="1">
      <c r="B42" s="33"/>
      <c r="C42" s="33"/>
      <c r="D42" s="33"/>
      <c r="E42" s="33"/>
      <c r="F42" s="33"/>
      <c r="G42" s="33"/>
      <c r="H42" s="33"/>
      <c r="I42" s="33"/>
      <c r="J42" s="33"/>
      <c r="K42" s="33"/>
      <c r="L42" s="33"/>
      <c r="M42" s="33"/>
    </row>
    <row r="43" spans="2:19" ht="15" customHeight="1"/>
    <row r="44" spans="2:19" ht="15" customHeight="1"/>
    <row r="45" spans="2:19" ht="15" customHeight="1"/>
    <row r="46" spans="2:19" ht="15" customHeight="1"/>
    <row r="47" spans="2:19" ht="15" customHeight="1"/>
    <row r="48" spans="2:19"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3">
    <mergeCell ref="I4:M4"/>
    <mergeCell ref="D4:H4"/>
    <mergeCell ref="N4:R4"/>
  </mergeCells>
  <pageMargins left="0.25" right="0.25" top="0.25" bottom="0.25" header="0.3" footer="0.3"/>
  <pageSetup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1"/>
  <dimension ref="B1:R125"/>
  <sheetViews>
    <sheetView showGridLines="0" showRowColHeaders="0" workbookViewId="0">
      <pane ySplit="6" topLeftCell="A7" activePane="bottomLeft" state="frozen"/>
      <selection pane="bottomLeft" activeCell="C5" sqref="C5"/>
    </sheetView>
  </sheetViews>
  <sheetFormatPr defaultColWidth="9.33203125" defaultRowHeight="13.8"/>
  <cols>
    <col min="1" max="1" width="1" style="3" customWidth="1"/>
    <col min="2" max="2" width="3.6640625" style="3" customWidth="1"/>
    <col min="3" max="3" width="35.6640625" style="3" customWidth="1"/>
    <col min="4" max="6" width="11.33203125" style="3" customWidth="1"/>
    <col min="7" max="7" width="9" style="3" customWidth="1"/>
    <col min="8" max="8" width="12.6640625" style="3" customWidth="1"/>
    <col min="9" max="9" width="13.33203125" style="3" customWidth="1"/>
    <col min="10" max="10" width="12.6640625" style="3" customWidth="1"/>
    <col min="11" max="11" width="10.6640625" style="3" customWidth="1"/>
    <col min="12" max="13" width="9.33203125" style="3"/>
    <col min="14" max="14" width="9.88671875" style="3" customWidth="1"/>
    <col min="15" max="15" width="9.33203125" style="3"/>
    <col min="16" max="17" width="9.33203125" style="3" customWidth="1"/>
    <col min="18" max="16384" width="9.33203125" style="3"/>
  </cols>
  <sheetData>
    <row r="1" spans="2:18" ht="28.5" customHeight="1"/>
    <row r="2" spans="2:18" s="27" customFormat="1" ht="64.5" customHeight="1"/>
    <row r="3" spans="2:18" ht="7.5" customHeight="1" thickBot="1">
      <c r="B3" s="31"/>
      <c r="C3" s="33"/>
      <c r="D3" s="33"/>
      <c r="E3" s="33"/>
      <c r="F3" s="33"/>
      <c r="G3" s="33"/>
      <c r="H3" s="33"/>
    </row>
    <row r="4" spans="2:18" ht="36.9" customHeight="1">
      <c r="B4" s="31"/>
      <c r="D4" s="1226" t="s">
        <v>54</v>
      </c>
      <c r="E4" s="1227"/>
      <c r="F4" s="1227"/>
      <c r="G4" s="1227"/>
      <c r="H4" s="1228"/>
      <c r="I4" s="1226" t="s">
        <v>242</v>
      </c>
      <c r="J4" s="1227"/>
      <c r="K4" s="1227"/>
      <c r="L4" s="1227"/>
      <c r="M4" s="1227"/>
      <c r="N4" s="1226" t="s">
        <v>659</v>
      </c>
      <c r="O4" s="1227"/>
      <c r="P4" s="1227"/>
      <c r="Q4" s="1227"/>
      <c r="R4" s="1228"/>
    </row>
    <row r="5" spans="2:18" ht="53.25" customHeight="1">
      <c r="B5" s="31"/>
      <c r="D5" s="76" t="s">
        <v>291</v>
      </c>
      <c r="E5" s="77" t="s">
        <v>292</v>
      </c>
      <c r="F5" s="77" t="s">
        <v>293</v>
      </c>
      <c r="G5" s="208" t="s">
        <v>55</v>
      </c>
      <c r="H5" s="78" t="s">
        <v>294</v>
      </c>
      <c r="I5" s="76" t="s">
        <v>626</v>
      </c>
      <c r="J5" s="77" t="s">
        <v>627</v>
      </c>
      <c r="K5" s="77" t="s">
        <v>251</v>
      </c>
      <c r="L5" s="208" t="s">
        <v>243</v>
      </c>
      <c r="M5" s="211" t="s">
        <v>629</v>
      </c>
      <c r="N5" s="76" t="s">
        <v>660</v>
      </c>
      <c r="O5" s="77" t="s">
        <v>661</v>
      </c>
      <c r="P5" s="77" t="s">
        <v>662</v>
      </c>
      <c r="Q5" s="208" t="s">
        <v>252</v>
      </c>
      <c r="R5" s="78" t="s">
        <v>664</v>
      </c>
    </row>
    <row r="6" spans="2:18" ht="15.6">
      <c r="B6" s="31"/>
      <c r="C6" s="32" t="s">
        <v>6</v>
      </c>
      <c r="D6" s="79" t="s">
        <v>42</v>
      </c>
      <c r="E6" s="80" t="s">
        <v>42</v>
      </c>
      <c r="F6" s="80" t="s">
        <v>42</v>
      </c>
      <c r="G6" s="80" t="s">
        <v>56</v>
      </c>
      <c r="H6" s="81" t="str">
        <f>"($/"&amp;Titles!F13&amp;")"</f>
        <v>($/MWh)</v>
      </c>
      <c r="I6" s="79" t="s">
        <v>42</v>
      </c>
      <c r="J6" s="80" t="s">
        <v>42</v>
      </c>
      <c r="K6" s="80" t="s">
        <v>42</v>
      </c>
      <c r="L6" s="80" t="s">
        <v>56</v>
      </c>
      <c r="M6" s="212" t="str">
        <f>"($/"&amp;Titles!L13&amp;")"</f>
        <v>($/)</v>
      </c>
      <c r="N6" s="79" t="s">
        <v>42</v>
      </c>
      <c r="O6" s="80" t="s">
        <v>42</v>
      </c>
      <c r="P6" s="80" t="s">
        <v>42</v>
      </c>
      <c r="Q6" s="80" t="s">
        <v>56</v>
      </c>
      <c r="R6" s="81" t="str">
        <f>"($/"&amp;Titles!H13&amp;")"</f>
        <v>($/)</v>
      </c>
    </row>
    <row r="7" spans="2:18"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c r="N7" s="68"/>
      <c r="O7" s="45"/>
      <c r="P7" s="745">
        <f>O7-N7</f>
        <v>0</v>
      </c>
      <c r="Q7" s="949" t="str">
        <f>IF(ISERROR(O7/N7),"",O7/N7)</f>
        <v/>
      </c>
      <c r="R7" s="395"/>
    </row>
    <row r="8" spans="2:18"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c r="N8" s="68"/>
      <c r="O8" s="45"/>
      <c r="P8" s="745">
        <f t="shared" ref="P8:P36" si="4">O8-N8</f>
        <v>0</v>
      </c>
      <c r="Q8" s="949" t="str">
        <f t="shared" ref="Q8:Q37" si="5">IF(ISERROR(O8/N8),"",O8/N8)</f>
        <v/>
      </c>
      <c r="R8" s="395"/>
    </row>
    <row r="9" spans="2:18"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c r="N9" s="68"/>
      <c r="O9" s="45"/>
      <c r="P9" s="745">
        <f t="shared" si="4"/>
        <v>0</v>
      </c>
      <c r="Q9" s="949" t="str">
        <f t="shared" si="5"/>
        <v/>
      </c>
      <c r="R9" s="395"/>
    </row>
    <row r="10" spans="2:18"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c r="N10" s="68"/>
      <c r="O10" s="45"/>
      <c r="P10" s="745">
        <f t="shared" si="4"/>
        <v>0</v>
      </c>
      <c r="Q10" s="949" t="str">
        <f t="shared" si="5"/>
        <v/>
      </c>
      <c r="R10" s="395"/>
    </row>
    <row r="11" spans="2:18"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c r="N11" s="68"/>
      <c r="O11" s="45"/>
      <c r="P11" s="745">
        <f t="shared" si="4"/>
        <v>0</v>
      </c>
      <c r="Q11" s="949" t="str">
        <f t="shared" si="5"/>
        <v/>
      </c>
      <c r="R11" s="395"/>
    </row>
    <row r="12" spans="2:18"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row>
    <row r="13" spans="2:18"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row>
    <row r="14" spans="2:18"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c r="N14" s="68"/>
      <c r="O14" s="45"/>
      <c r="P14" s="745">
        <f t="shared" si="4"/>
        <v>0</v>
      </c>
      <c r="Q14" s="949" t="str">
        <f t="shared" si="5"/>
        <v/>
      </c>
      <c r="R14" s="395"/>
    </row>
    <row r="15" spans="2:18"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c r="N15" s="68"/>
      <c r="O15" s="45"/>
      <c r="P15" s="745">
        <f t="shared" si="4"/>
        <v>0</v>
      </c>
      <c r="Q15" s="949" t="str">
        <f t="shared" si="5"/>
        <v/>
      </c>
      <c r="R15" s="395"/>
    </row>
    <row r="16" spans="2:18"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c r="N16" s="68"/>
      <c r="O16" s="45"/>
      <c r="P16" s="745">
        <f t="shared" si="4"/>
        <v>0</v>
      </c>
      <c r="Q16" s="949" t="str">
        <f t="shared" si="5"/>
        <v/>
      </c>
      <c r="R16" s="395"/>
    </row>
    <row r="17" spans="2:18"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c r="N17" s="68"/>
      <c r="O17" s="45"/>
      <c r="P17" s="745">
        <f t="shared" si="4"/>
        <v>0</v>
      </c>
      <c r="Q17" s="949" t="str">
        <f t="shared" si="5"/>
        <v/>
      </c>
      <c r="R17" s="395"/>
    </row>
    <row r="18" spans="2:18"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c r="N18" s="68"/>
      <c r="O18" s="45"/>
      <c r="P18" s="745">
        <f t="shared" si="4"/>
        <v>0</v>
      </c>
      <c r="Q18" s="949" t="str">
        <f t="shared" si="5"/>
        <v/>
      </c>
      <c r="R18" s="395"/>
    </row>
    <row r="19" spans="2:18"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c r="N19" s="68"/>
      <c r="O19" s="45"/>
      <c r="P19" s="745">
        <f t="shared" si="4"/>
        <v>0</v>
      </c>
      <c r="Q19" s="949" t="str">
        <f t="shared" si="5"/>
        <v/>
      </c>
      <c r="R19" s="395"/>
    </row>
    <row r="20" spans="2:18"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c r="N20" s="68"/>
      <c r="O20" s="45"/>
      <c r="P20" s="745">
        <f t="shared" si="4"/>
        <v>0</v>
      </c>
      <c r="Q20" s="949" t="str">
        <f t="shared" si="5"/>
        <v/>
      </c>
      <c r="R20" s="395"/>
    </row>
    <row r="21" spans="2:18"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c r="N21" s="68"/>
      <c r="O21" s="45"/>
      <c r="P21" s="745">
        <f t="shared" si="4"/>
        <v>0</v>
      </c>
      <c r="Q21" s="949" t="str">
        <f t="shared" si="5"/>
        <v/>
      </c>
      <c r="R21" s="395"/>
    </row>
    <row r="22" spans="2:18"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c r="N22" s="68"/>
      <c r="O22" s="45"/>
      <c r="P22" s="745">
        <f t="shared" si="4"/>
        <v>0</v>
      </c>
      <c r="Q22" s="949" t="str">
        <f t="shared" si="5"/>
        <v/>
      </c>
      <c r="R22" s="395"/>
    </row>
    <row r="23" spans="2:18"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c r="N23" s="68"/>
      <c r="O23" s="45"/>
      <c r="P23" s="745">
        <f t="shared" si="4"/>
        <v>0</v>
      </c>
      <c r="Q23" s="949" t="str">
        <f t="shared" si="5"/>
        <v/>
      </c>
      <c r="R23" s="395"/>
    </row>
    <row r="24" spans="2:18"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c r="N24" s="68"/>
      <c r="O24" s="45"/>
      <c r="P24" s="745">
        <f t="shared" si="4"/>
        <v>0</v>
      </c>
      <c r="Q24" s="949" t="str">
        <f t="shared" si="5"/>
        <v/>
      </c>
      <c r="R24" s="395"/>
    </row>
    <row r="25" spans="2:18"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c r="N25" s="68"/>
      <c r="O25" s="45"/>
      <c r="P25" s="745">
        <f t="shared" si="4"/>
        <v>0</v>
      </c>
      <c r="Q25" s="949" t="str">
        <f t="shared" si="5"/>
        <v/>
      </c>
      <c r="R25" s="395"/>
    </row>
    <row r="26" spans="2:18"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c r="N26" s="68"/>
      <c r="O26" s="45"/>
      <c r="P26" s="745">
        <f t="shared" si="4"/>
        <v>0</v>
      </c>
      <c r="Q26" s="949" t="str">
        <f t="shared" si="5"/>
        <v/>
      </c>
      <c r="R26" s="395"/>
    </row>
    <row r="27" spans="2:18"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c r="N27" s="68"/>
      <c r="O27" s="45"/>
      <c r="P27" s="745">
        <f t="shared" si="4"/>
        <v>0</v>
      </c>
      <c r="Q27" s="949" t="str">
        <f t="shared" si="5"/>
        <v/>
      </c>
      <c r="R27" s="395"/>
    </row>
    <row r="28" spans="2:18"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c r="N28" s="68"/>
      <c r="O28" s="45"/>
      <c r="P28" s="745">
        <f t="shared" si="4"/>
        <v>0</v>
      </c>
      <c r="Q28" s="949" t="str">
        <f t="shared" si="5"/>
        <v/>
      </c>
      <c r="R28" s="395"/>
    </row>
    <row r="29" spans="2:18"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c r="N29" s="68"/>
      <c r="O29" s="45"/>
      <c r="P29" s="745">
        <f t="shared" si="4"/>
        <v>0</v>
      </c>
      <c r="Q29" s="949" t="str">
        <f t="shared" si="5"/>
        <v/>
      </c>
      <c r="R29" s="395"/>
    </row>
    <row r="30" spans="2:18"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c r="N30" s="68"/>
      <c r="O30" s="45"/>
      <c r="P30" s="745">
        <f t="shared" si="4"/>
        <v>0</v>
      </c>
      <c r="Q30" s="949" t="str">
        <f t="shared" si="5"/>
        <v/>
      </c>
      <c r="R30" s="395"/>
    </row>
    <row r="31" spans="2:18"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c r="N31" s="68"/>
      <c r="O31" s="45"/>
      <c r="P31" s="745">
        <f t="shared" si="4"/>
        <v>0</v>
      </c>
      <c r="Q31" s="949" t="str">
        <f t="shared" si="5"/>
        <v/>
      </c>
      <c r="R31" s="395"/>
    </row>
    <row r="32" spans="2:18"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c r="N32" s="68"/>
      <c r="O32" s="45"/>
      <c r="P32" s="745">
        <f t="shared" si="4"/>
        <v>0</v>
      </c>
      <c r="Q32" s="949" t="str">
        <f t="shared" si="5"/>
        <v/>
      </c>
      <c r="R32" s="395"/>
    </row>
    <row r="33" spans="2:18"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c r="N33" s="68"/>
      <c r="O33" s="45"/>
      <c r="P33" s="745">
        <f t="shared" si="4"/>
        <v>0</v>
      </c>
      <c r="Q33" s="949" t="str">
        <f t="shared" si="5"/>
        <v/>
      </c>
      <c r="R33" s="395"/>
    </row>
    <row r="34" spans="2:18"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c r="N34" s="68"/>
      <c r="O34" s="45"/>
      <c r="P34" s="745">
        <f t="shared" si="4"/>
        <v>0</v>
      </c>
      <c r="Q34" s="949" t="str">
        <f t="shared" si="5"/>
        <v/>
      </c>
      <c r="R34" s="395"/>
    </row>
    <row r="35" spans="2:18"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c r="N35" s="68"/>
      <c r="O35" s="45"/>
      <c r="P35" s="745">
        <f t="shared" si="4"/>
        <v>0</v>
      </c>
      <c r="Q35" s="949" t="str">
        <f t="shared" si="5"/>
        <v/>
      </c>
      <c r="R35" s="395"/>
    </row>
    <row r="36" spans="2:18"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c r="N36" s="68"/>
      <c r="O36" s="45"/>
      <c r="P36" s="746">
        <f t="shared" si="4"/>
        <v>0</v>
      </c>
      <c r="Q36" s="945" t="str">
        <f t="shared" si="5"/>
        <v/>
      </c>
      <c r="R36" s="395"/>
    </row>
    <row r="37" spans="2:18"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c r="N37" s="48">
        <f>SUM(N7:N36)</f>
        <v>0</v>
      </c>
      <c r="O37" s="48">
        <f>SUM(O7:O36)</f>
        <v>0</v>
      </c>
      <c r="P37" s="950">
        <f>O37-N37</f>
        <v>0</v>
      </c>
      <c r="Q37" s="948" t="str">
        <f t="shared" si="5"/>
        <v/>
      </c>
      <c r="R37" s="396"/>
    </row>
    <row r="38" spans="2:18" ht="15" customHeight="1">
      <c r="B38" s="39"/>
      <c r="C38" s="40"/>
      <c r="D38" s="40"/>
      <c r="E38" s="40"/>
      <c r="F38" s="40"/>
      <c r="G38" s="40"/>
      <c r="H38" s="40"/>
    </row>
    <row r="39" spans="2:18" s="33" customFormat="1" ht="15" customHeight="1"/>
    <row r="40" spans="2:18" ht="15" customHeight="1">
      <c r="B40" s="33"/>
      <c r="C40" s="33"/>
      <c r="D40" s="33"/>
      <c r="E40" s="33"/>
      <c r="F40" s="33"/>
      <c r="G40" s="33"/>
      <c r="H40" s="33"/>
      <c r="I40" s="424"/>
      <c r="J40" s="424"/>
      <c r="K40" s="424"/>
    </row>
    <row r="41" spans="2:18" ht="15" customHeight="1">
      <c r="B41" s="33"/>
      <c r="C41" s="84"/>
      <c r="D41" s="33"/>
      <c r="E41" s="33"/>
      <c r="F41" s="33"/>
      <c r="G41" s="33"/>
      <c r="H41" s="33"/>
      <c r="I41" s="424"/>
      <c r="J41" s="424"/>
      <c r="K41" s="424"/>
    </row>
    <row r="42" spans="2:18" ht="15" customHeight="1">
      <c r="B42" s="33"/>
      <c r="C42" s="33"/>
      <c r="D42" s="33"/>
      <c r="E42" s="33"/>
      <c r="F42" s="33"/>
      <c r="G42" s="33"/>
      <c r="H42" s="33"/>
      <c r="I42" s="33"/>
    </row>
    <row r="43" spans="2:18" ht="15" customHeight="1"/>
    <row r="44" spans="2:18" ht="15" customHeight="1"/>
    <row r="45" spans="2:18" ht="15" customHeight="1"/>
    <row r="46" spans="2:18" ht="15" customHeight="1"/>
    <row r="47" spans="2:18" ht="15" customHeight="1"/>
    <row r="48" spans="2:18" ht="15" customHeight="1">
      <c r="D48" s="424" t="s">
        <v>1013</v>
      </c>
    </row>
    <row r="49" spans="4:4" ht="15" customHeight="1">
      <c r="D49" s="424" t="s">
        <v>1012</v>
      </c>
    </row>
    <row r="50" spans="4:4" ht="15" customHeight="1"/>
    <row r="51" spans="4:4" ht="15" customHeight="1"/>
    <row r="52" spans="4:4" ht="15" customHeight="1"/>
    <row r="53" spans="4:4" ht="15" customHeight="1"/>
    <row r="54" spans="4:4" ht="15" customHeight="1"/>
    <row r="55" spans="4:4" ht="15" customHeight="1"/>
    <row r="56" spans="4:4" ht="15" customHeight="1"/>
    <row r="57" spans="4:4" ht="15" customHeight="1"/>
    <row r="58" spans="4:4" ht="15" customHeight="1"/>
    <row r="59" spans="4:4" ht="15" customHeight="1"/>
    <row r="60" spans="4:4" ht="15" customHeight="1"/>
    <row r="61" spans="4:4" ht="15" customHeight="1"/>
    <row r="62" spans="4:4" ht="15" customHeight="1"/>
    <row r="63" spans="4:4" ht="15" customHeight="1"/>
    <row r="64" spans="4: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3">
    <mergeCell ref="D4:H4"/>
    <mergeCell ref="I4:M4"/>
    <mergeCell ref="N4:R4"/>
  </mergeCells>
  <pageMargins left="0.25" right="0.25" top="0.25" bottom="0.25" header="0.3" footer="0.3"/>
  <pageSetup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3"/>
  <dimension ref="B1:R125"/>
  <sheetViews>
    <sheetView showGridLines="0" showRowColHeaders="0" workbookViewId="0">
      <pane ySplit="6" topLeftCell="A7" activePane="bottomLeft" state="frozen"/>
      <selection activeCell="J45" sqref="J45"/>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8" width="10.44140625" style="424" customWidth="1"/>
    <col min="9" max="9" width="13.33203125" style="424" customWidth="1"/>
    <col min="10" max="10" width="12.6640625" style="424" customWidth="1"/>
    <col min="11" max="11" width="10.6640625" style="424" customWidth="1"/>
    <col min="12" max="13" width="9.33203125" style="424"/>
    <col min="14" max="18" width="10.44140625" style="424" customWidth="1"/>
    <col min="19" max="16384" width="9.33203125" style="424"/>
  </cols>
  <sheetData>
    <row r="1" spans="2:18" ht="28.5" customHeight="1"/>
    <row r="2" spans="2:18" s="27" customFormat="1" ht="64.5" customHeight="1"/>
    <row r="3" spans="2:18" ht="7.5" customHeight="1" thickBot="1">
      <c r="B3" s="31"/>
      <c r="C3" s="33"/>
      <c r="D3" s="33"/>
      <c r="E3" s="33"/>
      <c r="F3" s="33"/>
      <c r="G3" s="33"/>
      <c r="H3" s="33"/>
      <c r="N3" s="33"/>
      <c r="O3" s="33"/>
      <c r="P3" s="33"/>
      <c r="Q3" s="33"/>
      <c r="R3" s="33"/>
    </row>
    <row r="4" spans="2:18" ht="36.9" customHeight="1">
      <c r="B4" s="31"/>
      <c r="D4" s="1226" t="s">
        <v>54</v>
      </c>
      <c r="E4" s="1227"/>
      <c r="F4" s="1227"/>
      <c r="G4" s="1227"/>
      <c r="H4" s="1228"/>
      <c r="I4" s="1226" t="s">
        <v>242</v>
      </c>
      <c r="J4" s="1227"/>
      <c r="K4" s="1227"/>
      <c r="L4" s="1227"/>
      <c r="M4" s="1227"/>
      <c r="N4" s="1226" t="s">
        <v>257</v>
      </c>
      <c r="O4" s="1227"/>
      <c r="P4" s="1227"/>
      <c r="Q4" s="1227"/>
      <c r="R4" s="1228"/>
    </row>
    <row r="5" spans="2:18" ht="74.25" customHeight="1">
      <c r="B5" s="31"/>
      <c r="D5" s="76" t="s">
        <v>291</v>
      </c>
      <c r="E5" s="77" t="s">
        <v>292</v>
      </c>
      <c r="F5" s="77" t="s">
        <v>293</v>
      </c>
      <c r="G5" s="208" t="s">
        <v>55</v>
      </c>
      <c r="H5" s="78" t="s">
        <v>630</v>
      </c>
      <c r="I5" s="76" t="s">
        <v>626</v>
      </c>
      <c r="J5" s="77" t="s">
        <v>627</v>
      </c>
      <c r="K5" s="77" t="s">
        <v>628</v>
      </c>
      <c r="L5" s="208" t="s">
        <v>243</v>
      </c>
      <c r="M5" s="211" t="s">
        <v>629</v>
      </c>
      <c r="N5" s="76" t="s">
        <v>289</v>
      </c>
      <c r="O5" s="77" t="s">
        <v>380</v>
      </c>
      <c r="P5" s="77" t="s">
        <v>663</v>
      </c>
      <c r="Q5" s="208" t="s">
        <v>256</v>
      </c>
      <c r="R5" s="78" t="s">
        <v>290</v>
      </c>
    </row>
    <row r="6" spans="2:18" ht="15.6">
      <c r="B6" s="31"/>
      <c r="C6" s="32" t="s">
        <v>6</v>
      </c>
      <c r="D6" s="79" t="s">
        <v>42</v>
      </c>
      <c r="E6" s="80" t="s">
        <v>42</v>
      </c>
      <c r="F6" s="80" t="s">
        <v>42</v>
      </c>
      <c r="G6" s="80" t="s">
        <v>56</v>
      </c>
      <c r="H6" s="81" t="str">
        <f>"($/"&amp;Titles!F13&amp;")"</f>
        <v>($/MWh)</v>
      </c>
      <c r="I6" s="79" t="s">
        <v>42</v>
      </c>
      <c r="J6" s="80" t="s">
        <v>42</v>
      </c>
      <c r="K6" s="80" t="s">
        <v>42</v>
      </c>
      <c r="L6" s="80" t="s">
        <v>56</v>
      </c>
      <c r="M6" s="212" t="str">
        <f>"($/"&amp;Titles!F13&amp;")"</f>
        <v>($/MWh)</v>
      </c>
      <c r="N6" s="79" t="s">
        <v>42</v>
      </c>
      <c r="O6" s="80" t="s">
        <v>42</v>
      </c>
      <c r="P6" s="80" t="s">
        <v>42</v>
      </c>
      <c r="Q6" s="80" t="s">
        <v>56</v>
      </c>
      <c r="R6" s="81" t="str">
        <f>"($/"&amp;Titles!F13&amp;")"</f>
        <v>($/MWh)</v>
      </c>
    </row>
    <row r="7" spans="2:18" ht="15" customHeight="1">
      <c r="B7" s="36">
        <v>1</v>
      </c>
      <c r="C7" s="37" t="str">
        <f>'Program Descriptions'!C5</f>
        <v>Residential New Construction (example)</v>
      </c>
      <c r="D7" s="68"/>
      <c r="E7" s="45"/>
      <c r="F7" s="745">
        <f>E7-D7</f>
        <v>0</v>
      </c>
      <c r="G7" s="949" t="str">
        <f>IF(ISERROR(E7/D7),"",E7/D7)</f>
        <v/>
      </c>
      <c r="H7" s="395"/>
      <c r="I7" s="68"/>
      <c r="J7" s="45"/>
      <c r="K7" s="745">
        <f>J7-I7</f>
        <v>0</v>
      </c>
      <c r="L7" s="949" t="str">
        <f>IF(ISERROR(J7/I7),"",J7/I7)</f>
        <v/>
      </c>
      <c r="M7" s="395"/>
      <c r="N7" s="68"/>
      <c r="O7" s="45"/>
      <c r="P7" s="745">
        <f>O7-N7</f>
        <v>0</v>
      </c>
      <c r="Q7" s="949" t="str">
        <f>IF(ISERROR(O7/N7),"",O7/N7)</f>
        <v/>
      </c>
      <c r="R7" s="395"/>
    </row>
    <row r="8" spans="2:18" ht="15" customHeight="1">
      <c r="B8" s="36">
        <v>2</v>
      </c>
      <c r="C8" s="37" t="str">
        <f>'Program Descriptions'!C6</f>
        <v>Residential Whole Home Retrofit</v>
      </c>
      <c r="D8" s="68"/>
      <c r="E8" s="45"/>
      <c r="F8" s="745">
        <f t="shared" ref="F8:F36" si="0">E8-D8</f>
        <v>0</v>
      </c>
      <c r="G8" s="949" t="str">
        <f t="shared" ref="G8:G37" si="1">IF(ISERROR(E8/D8),"",E8/D8)</f>
        <v/>
      </c>
      <c r="H8" s="395"/>
      <c r="I8" s="68"/>
      <c r="J8" s="45"/>
      <c r="K8" s="745">
        <f t="shared" ref="K8:K36" si="2">J8-I8</f>
        <v>0</v>
      </c>
      <c r="L8" s="949" t="str">
        <f t="shared" ref="L8:L37" si="3">IF(ISERROR(J8/I8),"",J8/I8)</f>
        <v/>
      </c>
      <c r="M8" s="395"/>
      <c r="N8" s="68"/>
      <c r="O8" s="45"/>
      <c r="P8" s="745">
        <f t="shared" ref="P8:P36" si="4">O8-N8</f>
        <v>0</v>
      </c>
      <c r="Q8" s="949" t="str">
        <f t="shared" ref="Q8:Q37" si="5">IF(ISERROR(O8/N8),"",O8/N8)</f>
        <v/>
      </c>
      <c r="R8" s="395"/>
    </row>
    <row r="9" spans="2:18" ht="15" customHeight="1">
      <c r="B9" s="36">
        <v>3</v>
      </c>
      <c r="C9" s="37" t="str">
        <f>'Program Descriptions'!C7</f>
        <v>C&amp;I Prescriptive</v>
      </c>
      <c r="D9" s="68"/>
      <c r="E9" s="45"/>
      <c r="F9" s="745">
        <f t="shared" si="0"/>
        <v>0</v>
      </c>
      <c r="G9" s="949" t="str">
        <f t="shared" si="1"/>
        <v/>
      </c>
      <c r="H9" s="395"/>
      <c r="I9" s="68"/>
      <c r="J9" s="45"/>
      <c r="K9" s="745">
        <f t="shared" si="2"/>
        <v>0</v>
      </c>
      <c r="L9" s="949" t="str">
        <f t="shared" si="3"/>
        <v/>
      </c>
      <c r="M9" s="395"/>
      <c r="N9" s="68"/>
      <c r="O9" s="45"/>
      <c r="P9" s="745">
        <f t="shared" si="4"/>
        <v>0</v>
      </c>
      <c r="Q9" s="949" t="str">
        <f t="shared" si="5"/>
        <v/>
      </c>
      <c r="R9" s="395"/>
    </row>
    <row r="10" spans="2:18" ht="15" customHeight="1">
      <c r="B10" s="36">
        <v>4</v>
      </c>
      <c r="C10" s="37" t="str">
        <f>'Program Descriptions'!C8</f>
        <v>Empty</v>
      </c>
      <c r="D10" s="68"/>
      <c r="E10" s="45"/>
      <c r="F10" s="745">
        <f t="shared" si="0"/>
        <v>0</v>
      </c>
      <c r="G10" s="949" t="str">
        <f t="shared" si="1"/>
        <v/>
      </c>
      <c r="H10" s="395"/>
      <c r="I10" s="68"/>
      <c r="J10" s="45"/>
      <c r="K10" s="745">
        <f t="shared" si="2"/>
        <v>0</v>
      </c>
      <c r="L10" s="949" t="str">
        <f t="shared" si="3"/>
        <v/>
      </c>
      <c r="M10" s="395"/>
      <c r="N10" s="68"/>
      <c r="O10" s="45"/>
      <c r="P10" s="745">
        <f t="shared" si="4"/>
        <v>0</v>
      </c>
      <c r="Q10" s="949" t="str">
        <f t="shared" si="5"/>
        <v/>
      </c>
      <c r="R10" s="395"/>
    </row>
    <row r="11" spans="2:18" ht="15" customHeight="1">
      <c r="B11" s="36">
        <v>5</v>
      </c>
      <c r="C11" s="37" t="str">
        <f>'Program Descriptions'!C9</f>
        <v>Empty</v>
      </c>
      <c r="D11" s="68"/>
      <c r="E11" s="45"/>
      <c r="F11" s="745">
        <f t="shared" si="0"/>
        <v>0</v>
      </c>
      <c r="G11" s="949" t="str">
        <f t="shared" si="1"/>
        <v/>
      </c>
      <c r="H11" s="395"/>
      <c r="I11" s="68"/>
      <c r="J11" s="45"/>
      <c r="K11" s="745">
        <f t="shared" si="2"/>
        <v>0</v>
      </c>
      <c r="L11" s="949" t="str">
        <f t="shared" si="3"/>
        <v/>
      </c>
      <c r="M11" s="395"/>
      <c r="N11" s="68"/>
      <c r="O11" s="45"/>
      <c r="P11" s="745">
        <f t="shared" si="4"/>
        <v>0</v>
      </c>
      <c r="Q11" s="949" t="str">
        <f t="shared" si="5"/>
        <v/>
      </c>
      <c r="R11" s="395"/>
    </row>
    <row r="12" spans="2:18" ht="15" customHeight="1">
      <c r="B12" s="36">
        <v>6</v>
      </c>
      <c r="C12" s="37" t="str">
        <f>'Program Descriptions'!C10</f>
        <v>Empty</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row>
    <row r="13" spans="2:18" ht="15" customHeight="1">
      <c r="B13" s="36">
        <v>7</v>
      </c>
      <c r="C13" s="37" t="str">
        <f>'Program Descriptions'!C11</f>
        <v>Empty</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row>
    <row r="14" spans="2:18" ht="15" customHeight="1">
      <c r="B14" s="36">
        <v>8</v>
      </c>
      <c r="C14" s="37" t="str">
        <f>'Program Descriptions'!C12</f>
        <v>Empty</v>
      </c>
      <c r="D14" s="68"/>
      <c r="E14" s="45"/>
      <c r="F14" s="745">
        <f t="shared" si="0"/>
        <v>0</v>
      </c>
      <c r="G14" s="949" t="str">
        <f t="shared" si="1"/>
        <v/>
      </c>
      <c r="H14" s="395"/>
      <c r="I14" s="68"/>
      <c r="J14" s="45"/>
      <c r="K14" s="745">
        <f t="shared" si="2"/>
        <v>0</v>
      </c>
      <c r="L14" s="949" t="str">
        <f t="shared" si="3"/>
        <v/>
      </c>
      <c r="M14" s="395"/>
      <c r="N14" s="68"/>
      <c r="O14" s="45"/>
      <c r="P14" s="745">
        <f t="shared" si="4"/>
        <v>0</v>
      </c>
      <c r="Q14" s="949" t="str">
        <f t="shared" si="5"/>
        <v/>
      </c>
      <c r="R14" s="395"/>
    </row>
    <row r="15" spans="2:18" ht="15" customHeight="1">
      <c r="B15" s="36">
        <v>9</v>
      </c>
      <c r="C15" s="37" t="str">
        <f>'Program Descriptions'!C13</f>
        <v>Empty</v>
      </c>
      <c r="D15" s="68"/>
      <c r="E15" s="45"/>
      <c r="F15" s="745">
        <f t="shared" si="0"/>
        <v>0</v>
      </c>
      <c r="G15" s="949" t="str">
        <f t="shared" si="1"/>
        <v/>
      </c>
      <c r="H15" s="395"/>
      <c r="I15" s="68"/>
      <c r="J15" s="45"/>
      <c r="K15" s="745">
        <f t="shared" si="2"/>
        <v>0</v>
      </c>
      <c r="L15" s="949" t="str">
        <f t="shared" si="3"/>
        <v/>
      </c>
      <c r="M15" s="395"/>
      <c r="N15" s="68"/>
      <c r="O15" s="45"/>
      <c r="P15" s="745">
        <f t="shared" si="4"/>
        <v>0</v>
      </c>
      <c r="Q15" s="949" t="str">
        <f t="shared" si="5"/>
        <v/>
      </c>
      <c r="R15" s="395"/>
    </row>
    <row r="16" spans="2:18" ht="15" customHeight="1">
      <c r="B16" s="36">
        <v>10</v>
      </c>
      <c r="C16" s="37" t="str">
        <f>'Program Descriptions'!C14</f>
        <v>Empty</v>
      </c>
      <c r="D16" s="68"/>
      <c r="E16" s="45"/>
      <c r="F16" s="745">
        <f t="shared" si="0"/>
        <v>0</v>
      </c>
      <c r="G16" s="949" t="str">
        <f t="shared" si="1"/>
        <v/>
      </c>
      <c r="H16" s="395"/>
      <c r="I16" s="68"/>
      <c r="J16" s="45"/>
      <c r="K16" s="745">
        <f t="shared" si="2"/>
        <v>0</v>
      </c>
      <c r="L16" s="949" t="str">
        <f t="shared" si="3"/>
        <v/>
      </c>
      <c r="M16" s="395"/>
      <c r="N16" s="68"/>
      <c r="O16" s="45"/>
      <c r="P16" s="745">
        <f t="shared" si="4"/>
        <v>0</v>
      </c>
      <c r="Q16" s="949" t="str">
        <f t="shared" si="5"/>
        <v/>
      </c>
      <c r="R16" s="395"/>
    </row>
    <row r="17" spans="2:18" ht="15" customHeight="1">
      <c r="B17" s="36">
        <v>11</v>
      </c>
      <c r="C17" s="37" t="str">
        <f>'Program Descriptions'!C15</f>
        <v>Empty</v>
      </c>
      <c r="D17" s="68"/>
      <c r="E17" s="45"/>
      <c r="F17" s="745">
        <f t="shared" si="0"/>
        <v>0</v>
      </c>
      <c r="G17" s="949" t="str">
        <f t="shared" si="1"/>
        <v/>
      </c>
      <c r="H17" s="395"/>
      <c r="I17" s="68"/>
      <c r="J17" s="45"/>
      <c r="K17" s="745">
        <f t="shared" si="2"/>
        <v>0</v>
      </c>
      <c r="L17" s="949" t="str">
        <f t="shared" si="3"/>
        <v/>
      </c>
      <c r="M17" s="395"/>
      <c r="N17" s="68"/>
      <c r="O17" s="45"/>
      <c r="P17" s="745">
        <f t="shared" si="4"/>
        <v>0</v>
      </c>
      <c r="Q17" s="949" t="str">
        <f t="shared" si="5"/>
        <v/>
      </c>
      <c r="R17" s="395"/>
    </row>
    <row r="18" spans="2:18" ht="15" customHeight="1">
      <c r="B18" s="36">
        <v>12</v>
      </c>
      <c r="C18" s="37" t="str">
        <f>'Program Descriptions'!C16</f>
        <v>Empty</v>
      </c>
      <c r="D18" s="68"/>
      <c r="E18" s="45"/>
      <c r="F18" s="745">
        <f t="shared" si="0"/>
        <v>0</v>
      </c>
      <c r="G18" s="949" t="str">
        <f t="shared" si="1"/>
        <v/>
      </c>
      <c r="H18" s="395"/>
      <c r="I18" s="68"/>
      <c r="J18" s="45"/>
      <c r="K18" s="745">
        <f t="shared" si="2"/>
        <v>0</v>
      </c>
      <c r="L18" s="949" t="str">
        <f t="shared" si="3"/>
        <v/>
      </c>
      <c r="M18" s="395"/>
      <c r="N18" s="68"/>
      <c r="O18" s="45"/>
      <c r="P18" s="745">
        <f t="shared" si="4"/>
        <v>0</v>
      </c>
      <c r="Q18" s="949" t="str">
        <f t="shared" si="5"/>
        <v/>
      </c>
      <c r="R18" s="395"/>
    </row>
    <row r="19" spans="2:18" ht="15" customHeight="1">
      <c r="B19" s="36">
        <v>13</v>
      </c>
      <c r="C19" s="37" t="str">
        <f>'Program Descriptions'!C17</f>
        <v>Empty</v>
      </c>
      <c r="D19" s="68"/>
      <c r="E19" s="45"/>
      <c r="F19" s="745">
        <f t="shared" si="0"/>
        <v>0</v>
      </c>
      <c r="G19" s="949" t="str">
        <f t="shared" si="1"/>
        <v/>
      </c>
      <c r="H19" s="395"/>
      <c r="I19" s="68"/>
      <c r="J19" s="45"/>
      <c r="K19" s="745">
        <f t="shared" si="2"/>
        <v>0</v>
      </c>
      <c r="L19" s="949" t="str">
        <f t="shared" si="3"/>
        <v/>
      </c>
      <c r="M19" s="395"/>
      <c r="N19" s="68"/>
      <c r="O19" s="45"/>
      <c r="P19" s="745">
        <f t="shared" si="4"/>
        <v>0</v>
      </c>
      <c r="Q19" s="949" t="str">
        <f t="shared" si="5"/>
        <v/>
      </c>
      <c r="R19" s="395"/>
    </row>
    <row r="20" spans="2:18" ht="15" customHeight="1">
      <c r="B20" s="36">
        <v>14</v>
      </c>
      <c r="C20" s="37" t="str">
        <f>'Program Descriptions'!C18</f>
        <v>Empty</v>
      </c>
      <c r="D20" s="68"/>
      <c r="E20" s="45"/>
      <c r="F20" s="745">
        <f t="shared" si="0"/>
        <v>0</v>
      </c>
      <c r="G20" s="949" t="str">
        <f t="shared" si="1"/>
        <v/>
      </c>
      <c r="H20" s="395"/>
      <c r="I20" s="68"/>
      <c r="J20" s="45"/>
      <c r="K20" s="745">
        <f t="shared" si="2"/>
        <v>0</v>
      </c>
      <c r="L20" s="949" t="str">
        <f t="shared" si="3"/>
        <v/>
      </c>
      <c r="M20" s="395"/>
      <c r="N20" s="68"/>
      <c r="O20" s="45"/>
      <c r="P20" s="745">
        <f t="shared" si="4"/>
        <v>0</v>
      </c>
      <c r="Q20" s="949" t="str">
        <f t="shared" si="5"/>
        <v/>
      </c>
      <c r="R20" s="395"/>
    </row>
    <row r="21" spans="2:18" ht="15" customHeight="1">
      <c r="B21" s="36">
        <v>15</v>
      </c>
      <c r="C21" s="37" t="str">
        <f>'Program Descriptions'!C19</f>
        <v>Empty</v>
      </c>
      <c r="D21" s="68"/>
      <c r="E21" s="45"/>
      <c r="F21" s="745">
        <f t="shared" si="0"/>
        <v>0</v>
      </c>
      <c r="G21" s="949" t="str">
        <f t="shared" si="1"/>
        <v/>
      </c>
      <c r="H21" s="395"/>
      <c r="I21" s="68"/>
      <c r="J21" s="45"/>
      <c r="K21" s="745">
        <f t="shared" si="2"/>
        <v>0</v>
      </c>
      <c r="L21" s="949" t="str">
        <f t="shared" si="3"/>
        <v/>
      </c>
      <c r="M21" s="395"/>
      <c r="N21" s="68"/>
      <c r="O21" s="45"/>
      <c r="P21" s="745">
        <f t="shared" si="4"/>
        <v>0</v>
      </c>
      <c r="Q21" s="949" t="str">
        <f t="shared" si="5"/>
        <v/>
      </c>
      <c r="R21" s="395"/>
    </row>
    <row r="22" spans="2:18" ht="15" customHeight="1">
      <c r="B22" s="36">
        <v>16</v>
      </c>
      <c r="C22" s="37" t="str">
        <f>'Program Descriptions'!C20</f>
        <v>Empty</v>
      </c>
      <c r="D22" s="68"/>
      <c r="E22" s="45"/>
      <c r="F22" s="745">
        <f t="shared" si="0"/>
        <v>0</v>
      </c>
      <c r="G22" s="949" t="str">
        <f t="shared" si="1"/>
        <v/>
      </c>
      <c r="H22" s="395"/>
      <c r="I22" s="68"/>
      <c r="J22" s="45"/>
      <c r="K22" s="745">
        <f t="shared" si="2"/>
        <v>0</v>
      </c>
      <c r="L22" s="949" t="str">
        <f t="shared" si="3"/>
        <v/>
      </c>
      <c r="M22" s="395"/>
      <c r="N22" s="68"/>
      <c r="O22" s="45"/>
      <c r="P22" s="745">
        <f t="shared" si="4"/>
        <v>0</v>
      </c>
      <c r="Q22" s="949" t="str">
        <f t="shared" si="5"/>
        <v/>
      </c>
      <c r="R22" s="395"/>
    </row>
    <row r="23" spans="2:18" ht="15" customHeight="1">
      <c r="B23" s="36">
        <v>17</v>
      </c>
      <c r="C23" s="37" t="str">
        <f>'Program Descriptions'!C21</f>
        <v>Empty</v>
      </c>
      <c r="D23" s="68"/>
      <c r="E23" s="45"/>
      <c r="F23" s="745">
        <f t="shared" si="0"/>
        <v>0</v>
      </c>
      <c r="G23" s="949" t="str">
        <f t="shared" si="1"/>
        <v/>
      </c>
      <c r="H23" s="395"/>
      <c r="I23" s="68"/>
      <c r="J23" s="45"/>
      <c r="K23" s="745">
        <f t="shared" si="2"/>
        <v>0</v>
      </c>
      <c r="L23" s="949" t="str">
        <f t="shared" si="3"/>
        <v/>
      </c>
      <c r="M23" s="395"/>
      <c r="N23" s="68"/>
      <c r="O23" s="45"/>
      <c r="P23" s="745">
        <f t="shared" si="4"/>
        <v>0</v>
      </c>
      <c r="Q23" s="949" t="str">
        <f t="shared" si="5"/>
        <v/>
      </c>
      <c r="R23" s="395"/>
    </row>
    <row r="24" spans="2:18" ht="15" customHeight="1">
      <c r="B24" s="36">
        <v>18</v>
      </c>
      <c r="C24" s="37" t="str">
        <f>'Program Descriptions'!C22</f>
        <v>Empty</v>
      </c>
      <c r="D24" s="68"/>
      <c r="E24" s="45"/>
      <c r="F24" s="745">
        <f t="shared" si="0"/>
        <v>0</v>
      </c>
      <c r="G24" s="949" t="str">
        <f t="shared" si="1"/>
        <v/>
      </c>
      <c r="H24" s="395"/>
      <c r="I24" s="68"/>
      <c r="J24" s="45"/>
      <c r="K24" s="745">
        <f t="shared" si="2"/>
        <v>0</v>
      </c>
      <c r="L24" s="949" t="str">
        <f t="shared" si="3"/>
        <v/>
      </c>
      <c r="M24" s="395"/>
      <c r="N24" s="68"/>
      <c r="O24" s="45"/>
      <c r="P24" s="745">
        <f t="shared" si="4"/>
        <v>0</v>
      </c>
      <c r="Q24" s="949" t="str">
        <f t="shared" si="5"/>
        <v/>
      </c>
      <c r="R24" s="395"/>
    </row>
    <row r="25" spans="2:18" ht="15" customHeight="1">
      <c r="B25" s="36">
        <v>19</v>
      </c>
      <c r="C25" s="37" t="str">
        <f>'Program Descriptions'!C23</f>
        <v>Empty</v>
      </c>
      <c r="D25" s="68"/>
      <c r="E25" s="45"/>
      <c r="F25" s="745">
        <f t="shared" si="0"/>
        <v>0</v>
      </c>
      <c r="G25" s="949" t="str">
        <f t="shared" si="1"/>
        <v/>
      </c>
      <c r="H25" s="395"/>
      <c r="I25" s="68"/>
      <c r="J25" s="45"/>
      <c r="K25" s="745">
        <f t="shared" si="2"/>
        <v>0</v>
      </c>
      <c r="L25" s="949" t="str">
        <f t="shared" si="3"/>
        <v/>
      </c>
      <c r="M25" s="395"/>
      <c r="N25" s="68"/>
      <c r="O25" s="45"/>
      <c r="P25" s="745">
        <f t="shared" si="4"/>
        <v>0</v>
      </c>
      <c r="Q25" s="949" t="str">
        <f t="shared" si="5"/>
        <v/>
      </c>
      <c r="R25" s="395"/>
    </row>
    <row r="26" spans="2:18" ht="15" customHeight="1">
      <c r="B26" s="36">
        <v>20</v>
      </c>
      <c r="C26" s="37" t="str">
        <f>'Program Descriptions'!C24</f>
        <v>Empty</v>
      </c>
      <c r="D26" s="68"/>
      <c r="E26" s="45"/>
      <c r="F26" s="745">
        <f t="shared" si="0"/>
        <v>0</v>
      </c>
      <c r="G26" s="949" t="str">
        <f t="shared" si="1"/>
        <v/>
      </c>
      <c r="H26" s="395"/>
      <c r="I26" s="68"/>
      <c r="J26" s="45"/>
      <c r="K26" s="745">
        <f t="shared" si="2"/>
        <v>0</v>
      </c>
      <c r="L26" s="949" t="str">
        <f t="shared" si="3"/>
        <v/>
      </c>
      <c r="M26" s="395"/>
      <c r="N26" s="68"/>
      <c r="O26" s="45"/>
      <c r="P26" s="745">
        <f t="shared" si="4"/>
        <v>0</v>
      </c>
      <c r="Q26" s="949" t="str">
        <f t="shared" si="5"/>
        <v/>
      </c>
      <c r="R26" s="395"/>
    </row>
    <row r="27" spans="2:18" ht="15" customHeight="1">
      <c r="B27" s="36">
        <v>21</v>
      </c>
      <c r="C27" s="37" t="str">
        <f>'Program Descriptions'!C25</f>
        <v>Empty</v>
      </c>
      <c r="D27" s="68"/>
      <c r="E27" s="45"/>
      <c r="F27" s="745">
        <f t="shared" si="0"/>
        <v>0</v>
      </c>
      <c r="G27" s="949" t="str">
        <f t="shared" si="1"/>
        <v/>
      </c>
      <c r="H27" s="395"/>
      <c r="I27" s="68"/>
      <c r="J27" s="45"/>
      <c r="K27" s="745">
        <f t="shared" si="2"/>
        <v>0</v>
      </c>
      <c r="L27" s="949" t="str">
        <f t="shared" si="3"/>
        <v/>
      </c>
      <c r="M27" s="395"/>
      <c r="N27" s="68"/>
      <c r="O27" s="45"/>
      <c r="P27" s="745">
        <f t="shared" si="4"/>
        <v>0</v>
      </c>
      <c r="Q27" s="949" t="str">
        <f t="shared" si="5"/>
        <v/>
      </c>
      <c r="R27" s="395"/>
    </row>
    <row r="28" spans="2:18" ht="15" customHeight="1">
      <c r="B28" s="36">
        <v>22</v>
      </c>
      <c r="C28" s="37" t="str">
        <f>'Program Descriptions'!C26</f>
        <v>Empty</v>
      </c>
      <c r="D28" s="68"/>
      <c r="E28" s="45"/>
      <c r="F28" s="745">
        <f t="shared" si="0"/>
        <v>0</v>
      </c>
      <c r="G28" s="949" t="str">
        <f t="shared" si="1"/>
        <v/>
      </c>
      <c r="H28" s="395"/>
      <c r="I28" s="68"/>
      <c r="J28" s="45"/>
      <c r="K28" s="745">
        <f t="shared" si="2"/>
        <v>0</v>
      </c>
      <c r="L28" s="949" t="str">
        <f t="shared" si="3"/>
        <v/>
      </c>
      <c r="M28" s="395"/>
      <c r="N28" s="68"/>
      <c r="O28" s="45"/>
      <c r="P28" s="745">
        <f t="shared" si="4"/>
        <v>0</v>
      </c>
      <c r="Q28" s="949" t="str">
        <f t="shared" si="5"/>
        <v/>
      </c>
      <c r="R28" s="395"/>
    </row>
    <row r="29" spans="2:18" ht="15" customHeight="1">
      <c r="B29" s="36">
        <v>23</v>
      </c>
      <c r="C29" s="37" t="str">
        <f>'Program Descriptions'!C27</f>
        <v>Empty</v>
      </c>
      <c r="D29" s="68"/>
      <c r="E29" s="45"/>
      <c r="F29" s="745">
        <f t="shared" si="0"/>
        <v>0</v>
      </c>
      <c r="G29" s="949" t="str">
        <f t="shared" si="1"/>
        <v/>
      </c>
      <c r="H29" s="395"/>
      <c r="I29" s="68"/>
      <c r="J29" s="45"/>
      <c r="K29" s="745">
        <f t="shared" si="2"/>
        <v>0</v>
      </c>
      <c r="L29" s="949" t="str">
        <f t="shared" si="3"/>
        <v/>
      </c>
      <c r="M29" s="395"/>
      <c r="N29" s="68"/>
      <c r="O29" s="45"/>
      <c r="P29" s="745">
        <f t="shared" si="4"/>
        <v>0</v>
      </c>
      <c r="Q29" s="949" t="str">
        <f t="shared" si="5"/>
        <v/>
      </c>
      <c r="R29" s="395"/>
    </row>
    <row r="30" spans="2:18" ht="15" customHeight="1">
      <c r="B30" s="36">
        <v>24</v>
      </c>
      <c r="C30" s="37" t="str">
        <f>'Program Descriptions'!C28</f>
        <v>Empty</v>
      </c>
      <c r="D30" s="68"/>
      <c r="E30" s="45"/>
      <c r="F30" s="745">
        <f t="shared" si="0"/>
        <v>0</v>
      </c>
      <c r="G30" s="949" t="str">
        <f t="shared" si="1"/>
        <v/>
      </c>
      <c r="H30" s="395"/>
      <c r="I30" s="68"/>
      <c r="J30" s="45"/>
      <c r="K30" s="745">
        <f t="shared" si="2"/>
        <v>0</v>
      </c>
      <c r="L30" s="949" t="str">
        <f t="shared" si="3"/>
        <v/>
      </c>
      <c r="M30" s="395"/>
      <c r="N30" s="68"/>
      <c r="O30" s="45"/>
      <c r="P30" s="745">
        <f t="shared" si="4"/>
        <v>0</v>
      </c>
      <c r="Q30" s="949" t="str">
        <f t="shared" si="5"/>
        <v/>
      </c>
      <c r="R30" s="395"/>
    </row>
    <row r="31" spans="2:18" ht="15" customHeight="1">
      <c r="B31" s="36">
        <v>25</v>
      </c>
      <c r="C31" s="37" t="str">
        <f>'Program Descriptions'!C29</f>
        <v>Empty</v>
      </c>
      <c r="D31" s="68"/>
      <c r="E31" s="45"/>
      <c r="F31" s="745">
        <f t="shared" si="0"/>
        <v>0</v>
      </c>
      <c r="G31" s="949" t="str">
        <f t="shared" si="1"/>
        <v/>
      </c>
      <c r="H31" s="395"/>
      <c r="I31" s="68"/>
      <c r="J31" s="45"/>
      <c r="K31" s="745">
        <f t="shared" si="2"/>
        <v>0</v>
      </c>
      <c r="L31" s="949" t="str">
        <f t="shared" si="3"/>
        <v/>
      </c>
      <c r="M31" s="395"/>
      <c r="N31" s="68"/>
      <c r="O31" s="45"/>
      <c r="P31" s="745">
        <f t="shared" si="4"/>
        <v>0</v>
      </c>
      <c r="Q31" s="949" t="str">
        <f t="shared" si="5"/>
        <v/>
      </c>
      <c r="R31" s="395"/>
    </row>
    <row r="32" spans="2:18" ht="15" customHeight="1">
      <c r="B32" s="36">
        <v>26</v>
      </c>
      <c r="C32" s="37" t="str">
        <f>'Program Descriptions'!C30</f>
        <v>Empty</v>
      </c>
      <c r="D32" s="68"/>
      <c r="E32" s="45"/>
      <c r="F32" s="745">
        <f t="shared" si="0"/>
        <v>0</v>
      </c>
      <c r="G32" s="949" t="str">
        <f t="shared" si="1"/>
        <v/>
      </c>
      <c r="H32" s="395"/>
      <c r="I32" s="68"/>
      <c r="J32" s="45"/>
      <c r="K32" s="745">
        <f t="shared" si="2"/>
        <v>0</v>
      </c>
      <c r="L32" s="949" t="str">
        <f t="shared" si="3"/>
        <v/>
      </c>
      <c r="M32" s="395"/>
      <c r="N32" s="68"/>
      <c r="O32" s="45"/>
      <c r="P32" s="745">
        <f t="shared" si="4"/>
        <v>0</v>
      </c>
      <c r="Q32" s="949" t="str">
        <f t="shared" si="5"/>
        <v/>
      </c>
      <c r="R32" s="395"/>
    </row>
    <row r="33" spans="2:18" ht="15" customHeight="1">
      <c r="B33" s="36">
        <v>27</v>
      </c>
      <c r="C33" s="37" t="str">
        <f>'Program Descriptions'!C31</f>
        <v>Empty</v>
      </c>
      <c r="D33" s="68"/>
      <c r="E33" s="45"/>
      <c r="F33" s="745">
        <f t="shared" si="0"/>
        <v>0</v>
      </c>
      <c r="G33" s="949" t="str">
        <f t="shared" si="1"/>
        <v/>
      </c>
      <c r="H33" s="395"/>
      <c r="I33" s="68"/>
      <c r="J33" s="45"/>
      <c r="K33" s="745">
        <f t="shared" si="2"/>
        <v>0</v>
      </c>
      <c r="L33" s="949" t="str">
        <f t="shared" si="3"/>
        <v/>
      </c>
      <c r="M33" s="395"/>
      <c r="N33" s="68"/>
      <c r="O33" s="45"/>
      <c r="P33" s="745">
        <f t="shared" si="4"/>
        <v>0</v>
      </c>
      <c r="Q33" s="949" t="str">
        <f t="shared" si="5"/>
        <v/>
      </c>
      <c r="R33" s="395"/>
    </row>
    <row r="34" spans="2:18" ht="15" customHeight="1">
      <c r="B34" s="36">
        <v>28</v>
      </c>
      <c r="C34" s="37" t="str">
        <f>'Program Descriptions'!C32</f>
        <v>Empty</v>
      </c>
      <c r="D34" s="68"/>
      <c r="E34" s="45"/>
      <c r="F34" s="745">
        <f t="shared" si="0"/>
        <v>0</v>
      </c>
      <c r="G34" s="949" t="str">
        <f t="shared" si="1"/>
        <v/>
      </c>
      <c r="H34" s="395"/>
      <c r="I34" s="68"/>
      <c r="J34" s="45"/>
      <c r="K34" s="745">
        <f t="shared" si="2"/>
        <v>0</v>
      </c>
      <c r="L34" s="949" t="str">
        <f t="shared" si="3"/>
        <v/>
      </c>
      <c r="M34" s="395"/>
      <c r="N34" s="68"/>
      <c r="O34" s="45"/>
      <c r="P34" s="745">
        <f t="shared" si="4"/>
        <v>0</v>
      </c>
      <c r="Q34" s="949" t="str">
        <f t="shared" si="5"/>
        <v/>
      </c>
      <c r="R34" s="395"/>
    </row>
    <row r="35" spans="2:18" ht="15" customHeight="1">
      <c r="B35" s="36">
        <v>29</v>
      </c>
      <c r="C35" s="37" t="str">
        <f>'Program Descriptions'!C33</f>
        <v>Empty</v>
      </c>
      <c r="D35" s="68"/>
      <c r="E35" s="45"/>
      <c r="F35" s="745">
        <f t="shared" si="0"/>
        <v>0</v>
      </c>
      <c r="G35" s="949" t="str">
        <f t="shared" si="1"/>
        <v/>
      </c>
      <c r="H35" s="395"/>
      <c r="I35" s="68"/>
      <c r="J35" s="45"/>
      <c r="K35" s="745">
        <f t="shared" si="2"/>
        <v>0</v>
      </c>
      <c r="L35" s="949" t="str">
        <f t="shared" si="3"/>
        <v/>
      </c>
      <c r="M35" s="395"/>
      <c r="N35" s="68"/>
      <c r="O35" s="45"/>
      <c r="P35" s="745">
        <f t="shared" si="4"/>
        <v>0</v>
      </c>
      <c r="Q35" s="949" t="str">
        <f t="shared" si="5"/>
        <v/>
      </c>
      <c r="R35" s="395"/>
    </row>
    <row r="36" spans="2:18" ht="15" customHeight="1" thickBot="1">
      <c r="B36" s="36">
        <v>30</v>
      </c>
      <c r="C36" s="37" t="str">
        <f>'Program Descriptions'!C34</f>
        <v>Empty</v>
      </c>
      <c r="D36" s="68"/>
      <c r="E36" s="45"/>
      <c r="F36" s="746">
        <f t="shared" si="0"/>
        <v>0</v>
      </c>
      <c r="G36" s="945" t="str">
        <f t="shared" si="1"/>
        <v/>
      </c>
      <c r="H36" s="395"/>
      <c r="I36" s="68"/>
      <c r="J36" s="45"/>
      <c r="K36" s="746">
        <f t="shared" si="2"/>
        <v>0</v>
      </c>
      <c r="L36" s="945" t="str">
        <f t="shared" si="3"/>
        <v/>
      </c>
      <c r="M36" s="395"/>
      <c r="N36" s="68"/>
      <c r="O36" s="45"/>
      <c r="P36" s="746">
        <f t="shared" si="4"/>
        <v>0</v>
      </c>
      <c r="Q36" s="945" t="str">
        <f t="shared" si="5"/>
        <v/>
      </c>
      <c r="R36" s="395"/>
    </row>
    <row r="37" spans="2:18" ht="15" customHeight="1" thickBot="1">
      <c r="B37" s="31"/>
      <c r="C37" s="47" t="s">
        <v>28</v>
      </c>
      <c r="D37" s="48">
        <f>SUM(D7:D36)</f>
        <v>0</v>
      </c>
      <c r="E37" s="48">
        <f>SUM(E7:E36)</f>
        <v>0</v>
      </c>
      <c r="F37" s="950">
        <f>E37-D37</f>
        <v>0</v>
      </c>
      <c r="G37" s="948" t="str">
        <f t="shared" si="1"/>
        <v/>
      </c>
      <c r="H37" s="396"/>
      <c r="I37" s="48">
        <f>SUM(I7:I36)</f>
        <v>0</v>
      </c>
      <c r="J37" s="48">
        <f>SUM(J7:J36)</f>
        <v>0</v>
      </c>
      <c r="K37" s="950">
        <f>J37-I37</f>
        <v>0</v>
      </c>
      <c r="L37" s="948" t="str">
        <f t="shared" si="3"/>
        <v/>
      </c>
      <c r="M37" s="396"/>
      <c r="N37" s="48">
        <f>SUM(N7:N36)</f>
        <v>0</v>
      </c>
      <c r="O37" s="48">
        <f>SUM(O7:O36)</f>
        <v>0</v>
      </c>
      <c r="P37" s="950">
        <f>O37-N37</f>
        <v>0</v>
      </c>
      <c r="Q37" s="948" t="str">
        <f t="shared" si="5"/>
        <v/>
      </c>
      <c r="R37" s="396"/>
    </row>
    <row r="38" spans="2:18" ht="15" customHeight="1">
      <c r="B38" s="39"/>
      <c r="C38" s="40"/>
      <c r="D38" s="521"/>
      <c r="E38" s="521"/>
      <c r="F38" s="521"/>
      <c r="G38" s="521"/>
      <c r="H38" s="521"/>
      <c r="I38" s="521"/>
      <c r="J38" s="521"/>
      <c r="K38" s="521"/>
      <c r="L38" s="521"/>
      <c r="M38" s="521"/>
      <c r="N38" s="40"/>
      <c r="O38" s="40"/>
      <c r="P38" s="40"/>
      <c r="Q38" s="40"/>
      <c r="R38" s="40"/>
    </row>
    <row r="39" spans="2:18" s="33" customFormat="1" ht="15" customHeight="1"/>
    <row r="40" spans="2:18" ht="15" customHeight="1">
      <c r="B40" s="33"/>
      <c r="C40" s="33"/>
      <c r="D40" s="33"/>
      <c r="E40" s="33"/>
      <c r="F40" s="33"/>
      <c r="G40" s="33"/>
      <c r="H40" s="33"/>
      <c r="N40" s="33"/>
      <c r="O40" s="33"/>
      <c r="P40" s="33"/>
      <c r="Q40" s="33"/>
      <c r="R40" s="33"/>
    </row>
    <row r="41" spans="2:18" ht="15" customHeight="1">
      <c r="B41" s="33"/>
      <c r="C41" s="84"/>
      <c r="D41" s="33"/>
      <c r="E41" s="33"/>
      <c r="F41" s="33"/>
      <c r="G41" s="33"/>
      <c r="H41" s="33"/>
      <c r="N41" s="84"/>
      <c r="O41" s="84"/>
      <c r="P41" s="84"/>
      <c r="Q41" s="84"/>
      <c r="R41" s="84"/>
    </row>
    <row r="42" spans="2:18" ht="15" customHeight="1">
      <c r="B42" s="33"/>
      <c r="C42" s="33"/>
      <c r="D42" s="33"/>
      <c r="E42" s="33"/>
      <c r="F42" s="33"/>
      <c r="G42" s="33"/>
      <c r="H42" s="33"/>
      <c r="I42" s="33"/>
      <c r="N42" s="33"/>
      <c r="O42" s="33"/>
      <c r="P42" s="33"/>
      <c r="Q42" s="33"/>
      <c r="R42" s="33"/>
    </row>
    <row r="43" spans="2:18" ht="15" customHeight="1"/>
    <row r="44" spans="2:18" ht="15" customHeight="1"/>
    <row r="45" spans="2:18" ht="15" customHeight="1"/>
    <row r="46" spans="2:18" ht="15" customHeight="1"/>
    <row r="47" spans="2:18" ht="15" customHeight="1">
      <c r="D47" s="424" t="s">
        <v>1013</v>
      </c>
    </row>
    <row r="48" spans="2:18" ht="15" customHeight="1">
      <c r="D48" s="424" t="s">
        <v>1012</v>
      </c>
    </row>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Columns="0"/>
  <mergeCells count="3">
    <mergeCell ref="D4:H4"/>
    <mergeCell ref="I4:M4"/>
    <mergeCell ref="N4:R4"/>
  </mergeCells>
  <pageMargins left="0.25" right="0.25" top="0.25" bottom="0.25" header="0.3" footer="0.3"/>
  <pageSetup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4"/>
  <dimension ref="B1:W101"/>
  <sheetViews>
    <sheetView showGridLines="0" showRowColHeaders="0" workbookViewId="0">
      <pane ySplit="6" topLeftCell="A7" activePane="bottomLeft" state="frozen"/>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6" width="11.33203125" style="424" customWidth="1"/>
    <col min="7" max="7" width="9" style="424" customWidth="1"/>
    <col min="8" max="11" width="12.6640625" style="424" customWidth="1"/>
    <col min="12" max="12" width="9.109375" style="424" customWidth="1"/>
    <col min="13" max="13" width="11.109375" style="424" customWidth="1"/>
    <col min="14" max="18" width="10.44140625" style="424" customWidth="1"/>
    <col min="19" max="19" width="9.88671875" style="424" customWidth="1"/>
    <col min="20" max="20" width="9.33203125" style="424"/>
    <col min="21" max="22" width="9.33203125" style="424" customWidth="1"/>
    <col min="23" max="16384" width="9.33203125" style="424"/>
  </cols>
  <sheetData>
    <row r="1" spans="2:23" ht="28.5" customHeight="1"/>
    <row r="2" spans="2:23" s="27" customFormat="1" ht="64.5" customHeight="1"/>
    <row r="3" spans="2:23" ht="7.5" customHeight="1" thickBot="1">
      <c r="B3" s="31"/>
      <c r="C3" s="33"/>
      <c r="D3" s="33"/>
      <c r="E3" s="33"/>
      <c r="F3" s="33"/>
      <c r="G3" s="33"/>
      <c r="H3" s="33"/>
      <c r="I3" s="33"/>
      <c r="J3" s="33"/>
      <c r="K3" s="33"/>
      <c r="L3" s="33"/>
      <c r="M3" s="33"/>
      <c r="N3" s="33"/>
      <c r="O3" s="33"/>
      <c r="P3" s="33"/>
      <c r="Q3" s="33"/>
      <c r="R3" s="33"/>
    </row>
    <row r="4" spans="2:23" ht="36.9" customHeight="1">
      <c r="B4" s="31"/>
      <c r="D4" s="1226" t="s">
        <v>54</v>
      </c>
      <c r="E4" s="1227"/>
      <c r="F4" s="1227"/>
      <c r="G4" s="1227"/>
      <c r="H4" s="1228"/>
      <c r="I4" s="1226" t="s">
        <v>242</v>
      </c>
      <c r="J4" s="1227"/>
      <c r="K4" s="1227"/>
      <c r="L4" s="1227"/>
      <c r="M4" s="1228"/>
      <c r="N4" s="1226" t="s">
        <v>257</v>
      </c>
      <c r="O4" s="1227"/>
      <c r="P4" s="1227"/>
      <c r="Q4" s="1227"/>
      <c r="R4" s="1228"/>
      <c r="S4" s="1226" t="s">
        <v>659</v>
      </c>
      <c r="T4" s="1227"/>
      <c r="U4" s="1227"/>
      <c r="V4" s="1227"/>
      <c r="W4" s="1228"/>
    </row>
    <row r="5" spans="2:23" ht="53.25" customHeight="1">
      <c r="B5" s="31"/>
      <c r="D5" s="76" t="s">
        <v>291</v>
      </c>
      <c r="E5" s="77" t="s">
        <v>292</v>
      </c>
      <c r="F5" s="77" t="s">
        <v>293</v>
      </c>
      <c r="G5" s="208" t="s">
        <v>55</v>
      </c>
      <c r="H5" s="78" t="s">
        <v>630</v>
      </c>
      <c r="I5" s="76" t="s">
        <v>626</v>
      </c>
      <c r="J5" s="77" t="s">
        <v>627</v>
      </c>
      <c r="K5" s="77" t="s">
        <v>628</v>
      </c>
      <c r="L5" s="208" t="s">
        <v>243</v>
      </c>
      <c r="M5" s="78" t="s">
        <v>629</v>
      </c>
      <c r="N5" s="76" t="s">
        <v>289</v>
      </c>
      <c r="O5" s="77" t="s">
        <v>380</v>
      </c>
      <c r="P5" s="77" t="s">
        <v>663</v>
      </c>
      <c r="Q5" s="208" t="s">
        <v>256</v>
      </c>
      <c r="R5" s="78" t="s">
        <v>290</v>
      </c>
      <c r="S5" s="76" t="s">
        <v>660</v>
      </c>
      <c r="T5" s="77" t="s">
        <v>661</v>
      </c>
      <c r="U5" s="77" t="s">
        <v>662</v>
      </c>
      <c r="V5" s="208" t="s">
        <v>252</v>
      </c>
      <c r="W5" s="78" t="s">
        <v>664</v>
      </c>
    </row>
    <row r="6" spans="2:23" ht="15.6">
      <c r="B6" s="31"/>
      <c r="C6" s="32" t="s">
        <v>77</v>
      </c>
      <c r="D6" s="79" t="s">
        <v>42</v>
      </c>
      <c r="E6" s="80" t="s">
        <v>42</v>
      </c>
      <c r="F6" s="80" t="s">
        <v>42</v>
      </c>
      <c r="G6" s="80" t="s">
        <v>56</v>
      </c>
      <c r="H6" s="81" t="str">
        <f>"($/"&amp;Titles!F13&amp;")"</f>
        <v>($/MWh)</v>
      </c>
      <c r="I6" s="79" t="s">
        <v>42</v>
      </c>
      <c r="J6" s="80" t="s">
        <v>42</v>
      </c>
      <c r="K6" s="80" t="s">
        <v>42</v>
      </c>
      <c r="L6" s="80" t="s">
        <v>56</v>
      </c>
      <c r="M6" s="81" t="str">
        <f>"($/"&amp;Titles!Q13&amp;")"</f>
        <v>($/)</v>
      </c>
      <c r="N6" s="79" t="s">
        <v>42</v>
      </c>
      <c r="O6" s="80" t="s">
        <v>42</v>
      </c>
      <c r="P6" s="80" t="s">
        <v>42</v>
      </c>
      <c r="Q6" s="80" t="s">
        <v>56</v>
      </c>
      <c r="R6" s="81" t="str">
        <f>"($/"&amp;Titles!F13&amp;")"</f>
        <v>($/MWh)</v>
      </c>
      <c r="S6" s="79" t="s">
        <v>42</v>
      </c>
      <c r="T6" s="80" t="s">
        <v>42</v>
      </c>
      <c r="U6" s="80" t="s">
        <v>42</v>
      </c>
      <c r="V6" s="80" t="s">
        <v>56</v>
      </c>
      <c r="W6" s="81" t="str">
        <f>"($/"&amp;Titles!H13&amp;")"</f>
        <v>($/)</v>
      </c>
    </row>
    <row r="7" spans="2:2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c r="N7" s="68"/>
      <c r="O7" s="45"/>
      <c r="P7" s="745">
        <f t="shared" ref="P7:P14" si="4">O7-N7</f>
        <v>0</v>
      </c>
      <c r="Q7" s="949" t="str">
        <f t="shared" ref="Q7:Q15" si="5">IF(ISERROR(O7/N7),"",O7/N7)</f>
        <v/>
      </c>
      <c r="R7" s="395"/>
      <c r="S7" s="68"/>
      <c r="T7" s="45"/>
      <c r="U7" s="745">
        <f t="shared" ref="U7:U14" si="6">T7-S7</f>
        <v>0</v>
      </c>
      <c r="V7" s="949" t="str">
        <f t="shared" ref="V7:V15" si="7">IF(ISERROR(T7/S7),"",T7/S7)</f>
        <v/>
      </c>
      <c r="W7" s="395"/>
    </row>
    <row r="8" spans="2:23" ht="15" customHeight="1">
      <c r="B8" s="36"/>
      <c r="C8" s="37" t="s">
        <v>339</v>
      </c>
      <c r="D8" s="68"/>
      <c r="E8" s="45"/>
      <c r="F8" s="745">
        <f t="shared" si="0"/>
        <v>0</v>
      </c>
      <c r="G8" s="949" t="str">
        <f t="shared" si="1"/>
        <v/>
      </c>
      <c r="H8" s="395"/>
      <c r="I8" s="68"/>
      <c r="J8" s="45"/>
      <c r="K8" s="745">
        <f t="shared" si="2"/>
        <v>0</v>
      </c>
      <c r="L8" s="949" t="str">
        <f t="shared" si="3"/>
        <v/>
      </c>
      <c r="M8" s="395"/>
      <c r="N8" s="68"/>
      <c r="O8" s="45"/>
      <c r="P8" s="745">
        <f t="shared" si="4"/>
        <v>0</v>
      </c>
      <c r="Q8" s="949" t="str">
        <f t="shared" si="5"/>
        <v/>
      </c>
      <c r="R8" s="395"/>
      <c r="S8" s="68"/>
      <c r="T8" s="45"/>
      <c r="U8" s="745">
        <f t="shared" si="6"/>
        <v>0</v>
      </c>
      <c r="V8" s="949" t="str">
        <f t="shared" si="7"/>
        <v/>
      </c>
      <c r="W8" s="395"/>
    </row>
    <row r="9" spans="2:23" ht="15" customHeight="1">
      <c r="B9" s="36"/>
      <c r="C9" s="37" t="s">
        <v>147</v>
      </c>
      <c r="D9" s="315"/>
      <c r="E9" s="221"/>
      <c r="F9" s="745">
        <f t="shared" si="0"/>
        <v>0</v>
      </c>
      <c r="G9" s="949" t="str">
        <f t="shared" si="1"/>
        <v/>
      </c>
      <c r="H9" s="395"/>
      <c r="I9" s="68"/>
      <c r="J9" s="45"/>
      <c r="K9" s="745">
        <f t="shared" si="2"/>
        <v>0</v>
      </c>
      <c r="L9" s="949" t="str">
        <f t="shared" si="3"/>
        <v/>
      </c>
      <c r="M9" s="395"/>
      <c r="N9" s="315"/>
      <c r="O9" s="221"/>
      <c r="P9" s="745">
        <f t="shared" si="4"/>
        <v>0</v>
      </c>
      <c r="Q9" s="949" t="str">
        <f t="shared" si="5"/>
        <v/>
      </c>
      <c r="R9" s="395"/>
      <c r="S9" s="68"/>
      <c r="T9" s="45"/>
      <c r="U9" s="745">
        <f t="shared" si="6"/>
        <v>0</v>
      </c>
      <c r="V9" s="949" t="str">
        <f t="shared" si="7"/>
        <v/>
      </c>
      <c r="W9" s="395"/>
    </row>
    <row r="10" spans="2:23" ht="15" customHeight="1">
      <c r="B10" s="36"/>
      <c r="C10" s="37" t="s">
        <v>337</v>
      </c>
      <c r="D10" s="315"/>
      <c r="E10" s="221"/>
      <c r="F10" s="745">
        <f t="shared" si="0"/>
        <v>0</v>
      </c>
      <c r="G10" s="949" t="str">
        <f t="shared" si="1"/>
        <v/>
      </c>
      <c r="H10" s="397"/>
      <c r="I10" s="393"/>
      <c r="J10" s="394"/>
      <c r="K10" s="745">
        <f t="shared" si="2"/>
        <v>0</v>
      </c>
      <c r="L10" s="949" t="str">
        <f t="shared" si="3"/>
        <v/>
      </c>
      <c r="M10" s="397"/>
      <c r="N10" s="315"/>
      <c r="O10" s="221"/>
      <c r="P10" s="745">
        <f t="shared" si="4"/>
        <v>0</v>
      </c>
      <c r="Q10" s="949" t="str">
        <f t="shared" si="5"/>
        <v/>
      </c>
      <c r="R10" s="397"/>
      <c r="S10" s="68"/>
      <c r="T10" s="45"/>
      <c r="U10" s="745">
        <f t="shared" si="6"/>
        <v>0</v>
      </c>
      <c r="V10" s="949" t="str">
        <f t="shared" si="7"/>
        <v/>
      </c>
      <c r="W10" s="395"/>
    </row>
    <row r="11" spans="2:23" ht="15" customHeight="1">
      <c r="B11" s="36"/>
      <c r="C11" s="37" t="s">
        <v>338</v>
      </c>
      <c r="D11" s="68"/>
      <c r="E11" s="45"/>
      <c r="F11" s="745">
        <f t="shared" si="0"/>
        <v>0</v>
      </c>
      <c r="G11" s="949" t="str">
        <f t="shared" si="1"/>
        <v/>
      </c>
      <c r="H11" s="397"/>
      <c r="I11" s="315"/>
      <c r="J11" s="221"/>
      <c r="K11" s="745">
        <f t="shared" si="2"/>
        <v>0</v>
      </c>
      <c r="L11" s="949" t="str">
        <f t="shared" si="3"/>
        <v/>
      </c>
      <c r="M11" s="397"/>
      <c r="N11" s="68"/>
      <c r="O11" s="45"/>
      <c r="P11" s="745">
        <f t="shared" si="4"/>
        <v>0</v>
      </c>
      <c r="Q11" s="949" t="str">
        <f t="shared" si="5"/>
        <v/>
      </c>
      <c r="R11" s="397"/>
      <c r="S11" s="68"/>
      <c r="T11" s="45"/>
      <c r="U11" s="745">
        <f t="shared" si="6"/>
        <v>0</v>
      </c>
      <c r="V11" s="949" t="str">
        <f t="shared" si="7"/>
        <v/>
      </c>
      <c r="W11" s="395"/>
    </row>
    <row r="12" spans="2:23" ht="15" customHeight="1">
      <c r="B12" s="36"/>
      <c r="C12" s="37" t="s">
        <v>194</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c r="S12" s="68"/>
      <c r="T12" s="45"/>
      <c r="U12" s="745">
        <f t="shared" si="6"/>
        <v>0</v>
      </c>
      <c r="V12" s="949" t="str">
        <f t="shared" si="7"/>
        <v/>
      </c>
      <c r="W12" s="395"/>
    </row>
    <row r="13" spans="2:23" ht="15" customHeight="1">
      <c r="B13" s="36"/>
      <c r="C13" s="37" t="s">
        <v>198</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c r="S13" s="68"/>
      <c r="T13" s="45"/>
      <c r="U13" s="745">
        <f t="shared" si="6"/>
        <v>0</v>
      </c>
      <c r="V13" s="949" t="str">
        <f t="shared" si="7"/>
        <v/>
      </c>
      <c r="W13" s="395"/>
    </row>
    <row r="14" spans="2:23" ht="15" customHeight="1" thickBot="1">
      <c r="B14" s="36"/>
      <c r="C14" s="37" t="s">
        <v>14</v>
      </c>
      <c r="D14" s="68"/>
      <c r="E14" s="45"/>
      <c r="F14" s="746">
        <f t="shared" si="0"/>
        <v>0</v>
      </c>
      <c r="G14" s="945" t="str">
        <f t="shared" si="1"/>
        <v/>
      </c>
      <c r="H14" s="398"/>
      <c r="I14" s="69"/>
      <c r="J14" s="83"/>
      <c r="K14" s="746">
        <f t="shared" si="2"/>
        <v>0</v>
      </c>
      <c r="L14" s="945" t="str">
        <f t="shared" si="3"/>
        <v/>
      </c>
      <c r="M14" s="398"/>
      <c r="N14" s="68"/>
      <c r="O14" s="45"/>
      <c r="P14" s="746">
        <f t="shared" si="4"/>
        <v>0</v>
      </c>
      <c r="Q14" s="945" t="str">
        <f t="shared" si="5"/>
        <v/>
      </c>
      <c r="R14" s="398"/>
      <c r="S14" s="68"/>
      <c r="T14" s="45"/>
      <c r="U14" s="746">
        <f t="shared" si="6"/>
        <v>0</v>
      </c>
      <c r="V14" s="945" t="str">
        <f t="shared" si="7"/>
        <v/>
      </c>
      <c r="W14" s="395"/>
    </row>
    <row r="15" spans="2:2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c r="N15" s="48">
        <f>SUM(N7:N14)</f>
        <v>0</v>
      </c>
      <c r="O15" s="48">
        <f>SUM(O7:O14)</f>
        <v>0</v>
      </c>
      <c r="P15" s="950">
        <f>O15-N15</f>
        <v>0</v>
      </c>
      <c r="Q15" s="948" t="str">
        <f t="shared" si="5"/>
        <v/>
      </c>
      <c r="R15" s="396"/>
      <c r="S15" s="48">
        <f>SUM(S7:S14)</f>
        <v>0</v>
      </c>
      <c r="T15" s="48">
        <f>SUM(T7:T14)</f>
        <v>0</v>
      </c>
      <c r="U15" s="950">
        <f>T15-S15</f>
        <v>0</v>
      </c>
      <c r="V15" s="948" t="str">
        <f t="shared" si="7"/>
        <v/>
      </c>
      <c r="W15" s="396"/>
    </row>
    <row r="16" spans="2:23" ht="15" customHeight="1">
      <c r="B16" s="39"/>
      <c r="C16" s="521"/>
      <c r="D16" s="521"/>
      <c r="E16" s="521"/>
      <c r="F16" s="521"/>
      <c r="G16" s="521"/>
      <c r="H16" s="521"/>
      <c r="I16" s="521"/>
      <c r="J16" s="521"/>
      <c r="K16" s="521"/>
      <c r="L16" s="521"/>
      <c r="M16" s="521"/>
      <c r="N16" s="521"/>
      <c r="O16" s="521"/>
      <c r="P16" s="521"/>
      <c r="Q16" s="521"/>
      <c r="R16" s="521"/>
      <c r="S16" s="521"/>
      <c r="T16" s="521"/>
      <c r="U16" s="521"/>
      <c r="V16" s="521"/>
      <c r="W16" s="521"/>
    </row>
    <row r="17" spans="2:18" s="33" customFormat="1" ht="15" customHeight="1"/>
    <row r="18" spans="2:18" ht="15" customHeight="1">
      <c r="B18" s="33"/>
      <c r="C18" s="33"/>
      <c r="D18" s="33"/>
      <c r="E18" s="33"/>
      <c r="F18" s="33"/>
      <c r="G18" s="33"/>
      <c r="H18" s="33"/>
      <c r="N18" s="33"/>
      <c r="O18" s="33"/>
      <c r="P18" s="33"/>
      <c r="Q18" s="33"/>
      <c r="R18" s="33"/>
    </row>
    <row r="19" spans="2:18" ht="15" customHeight="1">
      <c r="B19" s="33"/>
      <c r="C19" s="84"/>
      <c r="D19" s="33"/>
      <c r="E19" s="33"/>
      <c r="F19" s="33"/>
      <c r="G19" s="33"/>
      <c r="H19" s="33"/>
      <c r="N19" s="84"/>
      <c r="O19" s="84"/>
      <c r="P19" s="84"/>
      <c r="Q19" s="84"/>
      <c r="R19" s="84"/>
    </row>
    <row r="20" spans="2:18" ht="15" customHeight="1"/>
    <row r="21" spans="2:18" ht="15" customHeight="1"/>
    <row r="22" spans="2:18" ht="15" customHeight="1"/>
    <row r="23" spans="2:18" ht="15" customHeight="1"/>
    <row r="24" spans="2:18" ht="15" customHeight="1"/>
    <row r="25" spans="2:18" ht="15" customHeight="1"/>
    <row r="26" spans="2:18" ht="15" customHeight="1">
      <c r="D26" s="424" t="s">
        <v>1013</v>
      </c>
    </row>
    <row r="27" spans="2:18" ht="15" customHeight="1">
      <c r="D27" s="424" t="s">
        <v>1012</v>
      </c>
    </row>
    <row r="28" spans="2:18" ht="15" customHeight="1"/>
    <row r="29" spans="2:18" ht="15" customHeight="1"/>
    <row r="30" spans="2:18" ht="15" customHeight="1"/>
    <row r="31" spans="2:18" ht="15" customHeight="1"/>
    <row r="32" spans="2: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4">
    <mergeCell ref="D4:H4"/>
    <mergeCell ref="N4:R4"/>
    <mergeCell ref="S4:W4"/>
    <mergeCell ref="I4:M4"/>
  </mergeCells>
  <pageMargins left="0.25" right="0.25" top="0.25" bottom="0.25" header="0.3" footer="0.3"/>
  <pageSetup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5"/>
  <dimension ref="B1:L103"/>
  <sheetViews>
    <sheetView showGridLines="0" showRowColHeaders="0" workbookViewId="0">
      <pane ySplit="6" topLeftCell="A7" activePane="bottomLeft" state="frozen"/>
      <selection activeCell="C5" sqref="C5"/>
      <selection pane="bottomLeft" activeCell="C4" sqref="C4"/>
    </sheetView>
  </sheetViews>
  <sheetFormatPr defaultColWidth="9.33203125" defaultRowHeight="13.8"/>
  <cols>
    <col min="1" max="1" width="1" style="3" customWidth="1"/>
    <col min="2" max="2" width="3.6640625" style="3" customWidth="1"/>
    <col min="3" max="3" width="35.6640625" style="3" customWidth="1"/>
    <col min="4" max="6" width="11.33203125" style="3" customWidth="1"/>
    <col min="7" max="7" width="9" style="3" customWidth="1"/>
    <col min="8" max="8" width="12.6640625" style="3" customWidth="1"/>
    <col min="9" max="16384" width="9.33203125" style="3"/>
  </cols>
  <sheetData>
    <row r="1" spans="2:8" ht="28.5" customHeight="1"/>
    <row r="2" spans="2:8" s="27" customFormat="1" ht="81.75" customHeight="1"/>
    <row r="3" spans="2:8" ht="7.5" customHeight="1" thickBot="1">
      <c r="B3" s="31"/>
      <c r="C3" s="33"/>
      <c r="D3" s="33"/>
      <c r="E3" s="33"/>
      <c r="F3" s="33"/>
      <c r="G3" s="33"/>
      <c r="H3" s="33"/>
    </row>
    <row r="4" spans="2:8" ht="36.9" customHeight="1">
      <c r="B4" s="31"/>
      <c r="D4" s="1226" t="s">
        <v>54</v>
      </c>
      <c r="E4" s="1227"/>
      <c r="F4" s="1227"/>
      <c r="G4" s="1227"/>
      <c r="H4" s="1228"/>
    </row>
    <row r="5" spans="2:8" ht="53.25" customHeight="1">
      <c r="B5" s="31"/>
      <c r="D5" s="76" t="s">
        <v>291</v>
      </c>
      <c r="E5" s="77" t="s">
        <v>292</v>
      </c>
      <c r="F5" s="77" t="s">
        <v>293</v>
      </c>
      <c r="G5" s="208" t="s">
        <v>55</v>
      </c>
      <c r="H5" s="78" t="s">
        <v>630</v>
      </c>
    </row>
    <row r="6" spans="2:8" ht="15.6">
      <c r="B6" s="31"/>
      <c r="C6" s="32" t="s">
        <v>77</v>
      </c>
      <c r="D6" s="79" t="s">
        <v>42</v>
      </c>
      <c r="E6" s="80" t="s">
        <v>42</v>
      </c>
      <c r="F6" s="80" t="s">
        <v>42</v>
      </c>
      <c r="G6" s="80" t="s">
        <v>56</v>
      </c>
      <c r="H6" s="81" t="str">
        <f>"($/"&amp;Titles!F13&amp;")"</f>
        <v>($/MWh)</v>
      </c>
    </row>
    <row r="7" spans="2:8" ht="15" customHeight="1">
      <c r="B7" s="36"/>
      <c r="C7" s="37" t="s">
        <v>10</v>
      </c>
      <c r="D7" s="68"/>
      <c r="E7" s="45"/>
      <c r="F7" s="745">
        <f t="shared" ref="F7:F14" si="0">E7-D7</f>
        <v>0</v>
      </c>
      <c r="G7" s="949" t="str">
        <f t="shared" ref="G7:G15" si="1">IF(ISERROR(E7/D7),"",E7/D7)</f>
        <v/>
      </c>
      <c r="H7" s="395"/>
    </row>
    <row r="8" spans="2:8" ht="15" customHeight="1">
      <c r="B8" s="36"/>
      <c r="C8" s="37" t="s">
        <v>339</v>
      </c>
      <c r="D8" s="68"/>
      <c r="E8" s="45"/>
      <c r="F8" s="745">
        <f t="shared" si="0"/>
        <v>0</v>
      </c>
      <c r="G8" s="949" t="str">
        <f t="shared" si="1"/>
        <v/>
      </c>
      <c r="H8" s="395"/>
    </row>
    <row r="9" spans="2:8" ht="15" customHeight="1">
      <c r="B9" s="36"/>
      <c r="C9" s="37" t="s">
        <v>147</v>
      </c>
      <c r="D9" s="68"/>
      <c r="E9" s="45"/>
      <c r="F9" s="745">
        <f t="shared" si="0"/>
        <v>0</v>
      </c>
      <c r="G9" s="949" t="str">
        <f t="shared" si="1"/>
        <v/>
      </c>
      <c r="H9" s="395"/>
    </row>
    <row r="10" spans="2:8" ht="15" customHeight="1">
      <c r="B10" s="36"/>
      <c r="C10" s="37" t="s">
        <v>337</v>
      </c>
      <c r="D10" s="393"/>
      <c r="E10" s="394"/>
      <c r="F10" s="745">
        <f t="shared" si="0"/>
        <v>0</v>
      </c>
      <c r="G10" s="949" t="str">
        <f t="shared" si="1"/>
        <v/>
      </c>
      <c r="H10" s="397"/>
    </row>
    <row r="11" spans="2:8" ht="15" customHeight="1">
      <c r="B11" s="36"/>
      <c r="C11" s="37" t="s">
        <v>338</v>
      </c>
      <c r="D11" s="315"/>
      <c r="E11" s="221"/>
      <c r="F11" s="745">
        <f t="shared" si="0"/>
        <v>0</v>
      </c>
      <c r="G11" s="949" t="str">
        <f t="shared" si="1"/>
        <v/>
      </c>
      <c r="H11" s="397"/>
    </row>
    <row r="12" spans="2:8" ht="15" customHeight="1">
      <c r="B12" s="36"/>
      <c r="C12" s="37" t="s">
        <v>194</v>
      </c>
      <c r="D12" s="68"/>
      <c r="E12" s="45"/>
      <c r="F12" s="745">
        <f t="shared" si="0"/>
        <v>0</v>
      </c>
      <c r="G12" s="949" t="str">
        <f t="shared" si="1"/>
        <v/>
      </c>
      <c r="H12" s="395"/>
    </row>
    <row r="13" spans="2:8" ht="15" customHeight="1">
      <c r="B13" s="36"/>
      <c r="C13" s="37" t="s">
        <v>198</v>
      </c>
      <c r="D13" s="68"/>
      <c r="E13" s="45"/>
      <c r="F13" s="745">
        <f t="shared" si="0"/>
        <v>0</v>
      </c>
      <c r="G13" s="949" t="str">
        <f t="shared" si="1"/>
        <v/>
      </c>
      <c r="H13" s="395"/>
    </row>
    <row r="14" spans="2:8" ht="15" customHeight="1" thickBot="1">
      <c r="B14" s="36"/>
      <c r="C14" s="37" t="s">
        <v>14</v>
      </c>
      <c r="D14" s="69"/>
      <c r="E14" s="83"/>
      <c r="F14" s="746">
        <f t="shared" si="0"/>
        <v>0</v>
      </c>
      <c r="G14" s="945" t="str">
        <f t="shared" si="1"/>
        <v/>
      </c>
      <c r="H14" s="398"/>
    </row>
    <row r="15" spans="2:8" ht="15" customHeight="1" thickBot="1">
      <c r="B15" s="31"/>
      <c r="C15" s="47" t="s">
        <v>51</v>
      </c>
      <c r="D15" s="48">
        <f>SUM(D7:D14)</f>
        <v>0</v>
      </c>
      <c r="E15" s="48">
        <f>SUM(E7:E14)</f>
        <v>0</v>
      </c>
      <c r="F15" s="950">
        <f>E15-D15</f>
        <v>0</v>
      </c>
      <c r="G15" s="948" t="str">
        <f t="shared" si="1"/>
        <v/>
      </c>
      <c r="H15" s="396"/>
    </row>
    <row r="16" spans="2:8" ht="15" customHeight="1">
      <c r="B16" s="39"/>
      <c r="C16" s="40"/>
      <c r="D16" s="40"/>
      <c r="E16" s="40"/>
      <c r="F16" s="40"/>
      <c r="G16" s="40"/>
      <c r="H16" s="40"/>
    </row>
    <row r="17" spans="2:12" s="33" customFormat="1" ht="15" customHeight="1"/>
    <row r="18" spans="2:12" ht="15" customHeight="1">
      <c r="B18" s="33"/>
      <c r="C18" s="33"/>
      <c r="D18" s="33"/>
      <c r="E18" s="33"/>
      <c r="F18" s="33"/>
      <c r="G18" s="33"/>
      <c r="H18" s="33"/>
      <c r="I18" s="33"/>
      <c r="J18" s="424"/>
      <c r="K18" s="424"/>
      <c r="L18" s="424"/>
    </row>
    <row r="19" spans="2:12" ht="15" customHeight="1">
      <c r="B19" s="33"/>
      <c r="C19" s="33"/>
      <c r="D19" s="84"/>
      <c r="E19" s="33"/>
      <c r="F19" s="33"/>
      <c r="G19" s="33"/>
      <c r="H19" s="33"/>
      <c r="I19" s="33"/>
      <c r="J19" s="424"/>
      <c r="K19" s="424"/>
      <c r="L19" s="424"/>
    </row>
    <row r="20" spans="2:12" ht="15" customHeight="1">
      <c r="B20" s="33"/>
      <c r="C20" s="33"/>
      <c r="D20" s="33"/>
      <c r="E20" s="33"/>
      <c r="F20" s="33"/>
      <c r="G20" s="33"/>
      <c r="H20" s="33"/>
    </row>
    <row r="21" spans="2:12" ht="15" customHeight="1"/>
    <row r="22" spans="2:12" ht="15" customHeight="1"/>
    <row r="23" spans="2:12" ht="15" customHeight="1"/>
    <row r="24" spans="2:12" ht="15" customHeight="1"/>
    <row r="25" spans="2:12" ht="15" customHeight="1"/>
    <row r="26" spans="2:12" ht="15" customHeight="1">
      <c r="D26" s="424" t="s">
        <v>1013</v>
      </c>
    </row>
    <row r="27" spans="2:12" ht="15" customHeight="1">
      <c r="D27" s="424" t="s">
        <v>1012</v>
      </c>
    </row>
    <row r="28" spans="2:12" ht="15" customHeight="1"/>
    <row r="29" spans="2:12" ht="15" customHeight="1"/>
    <row r="30" spans="2:12" ht="15" customHeight="1"/>
    <row r="31" spans="2:12" ht="15" customHeight="1"/>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6"/>
  <dimension ref="B1:K101"/>
  <sheetViews>
    <sheetView showGridLines="0" showRowColHeaders="0" workbookViewId="0">
      <pane ySplit="6" topLeftCell="A7" activePane="bottomLeft" state="frozen"/>
      <selection activeCell="C5" sqref="C5"/>
      <selection pane="bottomLeft" activeCell="C5" sqref="C5"/>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2.6640625" style="3" customWidth="1"/>
    <col min="6" max="6" width="12" style="3" customWidth="1"/>
    <col min="7" max="16384" width="9.33203125" style="3"/>
  </cols>
  <sheetData>
    <row r="1" spans="2:8" ht="28.5" customHeight="1"/>
    <row r="2" spans="2:8" s="27" customFormat="1" ht="76.5" customHeight="1"/>
    <row r="3" spans="2:8" ht="7.5" customHeight="1" thickBot="1">
      <c r="B3" s="31"/>
      <c r="C3" s="33"/>
    </row>
    <row r="4" spans="2:8" ht="36.9" customHeight="1">
      <c r="B4" s="31"/>
      <c r="D4" s="1226" t="s">
        <v>242</v>
      </c>
      <c r="E4" s="1227"/>
      <c r="F4" s="1227"/>
      <c r="G4" s="1227"/>
      <c r="H4" s="1228"/>
    </row>
    <row r="5" spans="2:8" ht="53.25" customHeight="1">
      <c r="B5" s="31"/>
      <c r="D5" s="76" t="s">
        <v>626</v>
      </c>
      <c r="E5" s="77" t="s">
        <v>627</v>
      </c>
      <c r="F5" s="77" t="s">
        <v>628</v>
      </c>
      <c r="G5" s="208" t="s">
        <v>243</v>
      </c>
      <c r="H5" s="78" t="s">
        <v>629</v>
      </c>
    </row>
    <row r="6" spans="2:8" ht="15.6">
      <c r="B6" s="31"/>
      <c r="C6" s="32" t="s">
        <v>77</v>
      </c>
      <c r="D6" s="79" t="s">
        <v>42</v>
      </c>
      <c r="E6" s="80" t="s">
        <v>42</v>
      </c>
      <c r="F6" s="80" t="s">
        <v>42</v>
      </c>
      <c r="G6" s="80" t="s">
        <v>56</v>
      </c>
      <c r="H6" s="81" t="str">
        <f>"($/"&amp;Titles!L13&amp;")"</f>
        <v>($/)</v>
      </c>
    </row>
    <row r="7" spans="2:8" ht="15" customHeight="1">
      <c r="B7" s="36"/>
      <c r="C7" s="37" t="s">
        <v>10</v>
      </c>
      <c r="D7" s="68"/>
      <c r="E7" s="45"/>
      <c r="F7" s="745">
        <f t="shared" ref="F7:F14" si="0">E7-D7</f>
        <v>0</v>
      </c>
      <c r="G7" s="949" t="str">
        <f t="shared" ref="G7:G15" si="1">IF(ISERROR(E7/D7),"",E7/D7)</f>
        <v/>
      </c>
      <c r="H7" s="395"/>
    </row>
    <row r="8" spans="2:8" ht="15" customHeight="1">
      <c r="B8" s="36"/>
      <c r="C8" s="37" t="s">
        <v>339</v>
      </c>
      <c r="D8" s="68"/>
      <c r="E8" s="45"/>
      <c r="F8" s="745">
        <f t="shared" si="0"/>
        <v>0</v>
      </c>
      <c r="G8" s="949" t="str">
        <f t="shared" si="1"/>
        <v/>
      </c>
      <c r="H8" s="395"/>
    </row>
    <row r="9" spans="2:8" ht="15" customHeight="1">
      <c r="B9" s="36"/>
      <c r="C9" s="37" t="s">
        <v>147</v>
      </c>
      <c r="D9" s="68"/>
      <c r="E9" s="45"/>
      <c r="F9" s="745">
        <f t="shared" si="0"/>
        <v>0</v>
      </c>
      <c r="G9" s="949" t="str">
        <f t="shared" si="1"/>
        <v/>
      </c>
      <c r="H9" s="395"/>
    </row>
    <row r="10" spans="2:8" ht="15" customHeight="1">
      <c r="B10" s="36"/>
      <c r="C10" s="37" t="s">
        <v>337</v>
      </c>
      <c r="D10" s="393"/>
      <c r="E10" s="394"/>
      <c r="F10" s="745">
        <f t="shared" si="0"/>
        <v>0</v>
      </c>
      <c r="G10" s="949" t="str">
        <f t="shared" si="1"/>
        <v/>
      </c>
      <c r="H10" s="397"/>
    </row>
    <row r="11" spans="2:8" ht="15" customHeight="1">
      <c r="B11" s="36"/>
      <c r="C11" s="37" t="s">
        <v>338</v>
      </c>
      <c r="D11" s="315"/>
      <c r="E11" s="221"/>
      <c r="F11" s="745">
        <f t="shared" si="0"/>
        <v>0</v>
      </c>
      <c r="G11" s="949" t="str">
        <f t="shared" si="1"/>
        <v/>
      </c>
      <c r="H11" s="397"/>
    </row>
    <row r="12" spans="2:8" ht="15" customHeight="1">
      <c r="B12" s="36"/>
      <c r="C12" s="37" t="s">
        <v>194</v>
      </c>
      <c r="D12" s="68"/>
      <c r="E12" s="45"/>
      <c r="F12" s="745">
        <f t="shared" si="0"/>
        <v>0</v>
      </c>
      <c r="G12" s="949" t="str">
        <f t="shared" si="1"/>
        <v/>
      </c>
      <c r="H12" s="395"/>
    </row>
    <row r="13" spans="2:8" ht="15" customHeight="1">
      <c r="B13" s="36"/>
      <c r="C13" s="37" t="s">
        <v>198</v>
      </c>
      <c r="D13" s="68"/>
      <c r="E13" s="45"/>
      <c r="F13" s="745">
        <f t="shared" si="0"/>
        <v>0</v>
      </c>
      <c r="G13" s="949" t="str">
        <f t="shared" si="1"/>
        <v/>
      </c>
      <c r="H13" s="395"/>
    </row>
    <row r="14" spans="2:8" ht="15" customHeight="1" thickBot="1">
      <c r="B14" s="36"/>
      <c r="C14" s="37" t="s">
        <v>14</v>
      </c>
      <c r="D14" s="69"/>
      <c r="E14" s="83"/>
      <c r="F14" s="746">
        <f t="shared" si="0"/>
        <v>0</v>
      </c>
      <c r="G14" s="945" t="str">
        <f t="shared" si="1"/>
        <v/>
      </c>
      <c r="H14" s="398"/>
    </row>
    <row r="15" spans="2:8" ht="15" customHeight="1" thickBot="1">
      <c r="B15" s="31"/>
      <c r="C15" s="47" t="s">
        <v>51</v>
      </c>
      <c r="D15" s="48">
        <f>SUM(D7:D14)</f>
        <v>0</v>
      </c>
      <c r="E15" s="48">
        <f>SUM(E7:E14)</f>
        <v>0</v>
      </c>
      <c r="F15" s="950">
        <f>E15-D15</f>
        <v>0</v>
      </c>
      <c r="G15" s="948" t="str">
        <f t="shared" si="1"/>
        <v/>
      </c>
      <c r="H15" s="396"/>
    </row>
    <row r="16" spans="2:8" ht="15" customHeight="1">
      <c r="B16" s="39"/>
      <c r="C16" s="40"/>
      <c r="D16" s="40"/>
      <c r="E16" s="40"/>
      <c r="F16" s="40"/>
      <c r="G16" s="40"/>
      <c r="H16" s="40"/>
    </row>
    <row r="17" spans="2:11" s="33" customFormat="1" ht="15" customHeight="1"/>
    <row r="18" spans="2:11" ht="15" customHeight="1">
      <c r="B18" s="33"/>
      <c r="C18" s="33"/>
      <c r="D18" s="33"/>
      <c r="E18" s="33"/>
      <c r="F18" s="33"/>
      <c r="G18" s="33"/>
      <c r="H18" s="33"/>
      <c r="I18" s="424"/>
      <c r="J18" s="424"/>
      <c r="K18" s="424"/>
    </row>
    <row r="19" spans="2:11" ht="15" customHeight="1">
      <c r="B19" s="33"/>
      <c r="C19" s="84"/>
      <c r="D19" s="33"/>
      <c r="E19" s="33"/>
      <c r="F19" s="33"/>
      <c r="G19" s="33"/>
      <c r="H19" s="33"/>
      <c r="I19" s="424"/>
      <c r="J19" s="424"/>
      <c r="K19" s="424"/>
    </row>
    <row r="20" spans="2:11" ht="15" customHeight="1"/>
    <row r="21" spans="2:11" ht="15" customHeight="1"/>
    <row r="22" spans="2:11" ht="15" customHeight="1"/>
    <row r="23" spans="2:11" ht="15" customHeight="1"/>
    <row r="24" spans="2:11" ht="15" customHeight="1"/>
    <row r="25" spans="2:11" ht="15" customHeight="1"/>
    <row r="26" spans="2:11" ht="15" customHeight="1"/>
    <row r="27" spans="2:11" ht="15" customHeight="1">
      <c r="D27" s="424" t="s">
        <v>1013</v>
      </c>
    </row>
    <row r="28" spans="2:11" ht="15" customHeight="1">
      <c r="D28" s="424" t="s">
        <v>1012</v>
      </c>
    </row>
    <row r="29" spans="2:11" ht="15" customHeight="1"/>
    <row r="30" spans="2:11" ht="15" customHeight="1"/>
    <row r="31" spans="2:11" ht="15" customHeight="1"/>
    <row r="32" spans="2: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7"/>
  <dimension ref="B1:L101"/>
  <sheetViews>
    <sheetView showGridLines="0" showRowColHeaders="0" workbookViewId="0">
      <pane ySplit="6" topLeftCell="A7" activePane="bottomLeft" state="frozen"/>
      <selection activeCell="C5" sqref="C5"/>
      <selection pane="bottomLeft" activeCell="C4" sqref="C4"/>
    </sheetView>
  </sheetViews>
  <sheetFormatPr defaultColWidth="9.33203125" defaultRowHeight="13.8"/>
  <cols>
    <col min="1" max="1" width="1" style="3" customWidth="1"/>
    <col min="2" max="2" width="3.6640625" style="3" customWidth="1"/>
    <col min="3" max="3" width="35.6640625" style="3" customWidth="1"/>
    <col min="4" max="8" width="10.44140625" style="3" customWidth="1"/>
    <col min="9" max="16384" width="9.33203125" style="3"/>
  </cols>
  <sheetData>
    <row r="1" spans="2:8" ht="28.5" customHeight="1"/>
    <row r="2" spans="2:8" s="27" customFormat="1" ht="77.25" customHeight="1"/>
    <row r="3" spans="2:8" ht="7.5" customHeight="1" thickBot="1">
      <c r="B3" s="31"/>
      <c r="C3" s="33"/>
      <c r="D3" s="33"/>
      <c r="E3" s="33"/>
      <c r="F3" s="33"/>
      <c r="G3" s="33"/>
      <c r="H3" s="33"/>
    </row>
    <row r="4" spans="2:8" ht="36.9" customHeight="1">
      <c r="B4" s="31"/>
      <c r="D4" s="1226" t="s">
        <v>257</v>
      </c>
      <c r="E4" s="1227"/>
      <c r="F4" s="1227"/>
      <c r="G4" s="1227"/>
      <c r="H4" s="1228"/>
    </row>
    <row r="5" spans="2:8" ht="53.25" customHeight="1">
      <c r="B5" s="31"/>
      <c r="D5" s="76" t="s">
        <v>289</v>
      </c>
      <c r="E5" s="77" t="s">
        <v>380</v>
      </c>
      <c r="F5" s="77" t="s">
        <v>663</v>
      </c>
      <c r="G5" s="208" t="s">
        <v>256</v>
      </c>
      <c r="H5" s="78" t="s">
        <v>290</v>
      </c>
    </row>
    <row r="6" spans="2:8" ht="15.6">
      <c r="B6" s="31"/>
      <c r="C6" s="32" t="s">
        <v>77</v>
      </c>
      <c r="D6" s="79" t="s">
        <v>42</v>
      </c>
      <c r="E6" s="80" t="s">
        <v>42</v>
      </c>
      <c r="F6" s="80" t="s">
        <v>42</v>
      </c>
      <c r="G6" s="80" t="s">
        <v>56</v>
      </c>
      <c r="H6" s="81" t="str">
        <f>"($/"&amp;Titles!F13&amp;")"</f>
        <v>($/MWh)</v>
      </c>
    </row>
    <row r="7" spans="2:8" ht="15" customHeight="1">
      <c r="B7" s="36"/>
      <c r="C7" s="37" t="s">
        <v>10</v>
      </c>
      <c r="D7" s="68"/>
      <c r="E7" s="45"/>
      <c r="F7" s="745">
        <f t="shared" ref="F7:F14" si="0">E7-D7</f>
        <v>0</v>
      </c>
      <c r="G7" s="949" t="str">
        <f t="shared" ref="G7:G15" si="1">IF(ISERROR(E7/D7),"",E7/D7)</f>
        <v/>
      </c>
      <c r="H7" s="395"/>
    </row>
    <row r="8" spans="2:8" ht="15" customHeight="1">
      <c r="B8" s="36"/>
      <c r="C8" s="37" t="s">
        <v>339</v>
      </c>
      <c r="D8" s="68"/>
      <c r="E8" s="45"/>
      <c r="F8" s="745">
        <f t="shared" si="0"/>
        <v>0</v>
      </c>
      <c r="G8" s="949" t="str">
        <f t="shared" si="1"/>
        <v/>
      </c>
      <c r="H8" s="395"/>
    </row>
    <row r="9" spans="2:8" ht="15" customHeight="1">
      <c r="B9" s="36"/>
      <c r="C9" s="37" t="s">
        <v>147</v>
      </c>
      <c r="D9" s="68"/>
      <c r="E9" s="45"/>
      <c r="F9" s="745">
        <f t="shared" si="0"/>
        <v>0</v>
      </c>
      <c r="G9" s="949" t="str">
        <f t="shared" si="1"/>
        <v/>
      </c>
      <c r="H9" s="395"/>
    </row>
    <row r="10" spans="2:8" ht="15" customHeight="1">
      <c r="B10" s="36"/>
      <c r="C10" s="37" t="s">
        <v>337</v>
      </c>
      <c r="D10" s="393"/>
      <c r="E10" s="394"/>
      <c r="F10" s="745">
        <f t="shared" si="0"/>
        <v>0</v>
      </c>
      <c r="G10" s="949" t="str">
        <f t="shared" si="1"/>
        <v/>
      </c>
      <c r="H10" s="397"/>
    </row>
    <row r="11" spans="2:8" ht="15" customHeight="1">
      <c r="B11" s="36"/>
      <c r="C11" s="37" t="s">
        <v>338</v>
      </c>
      <c r="D11" s="315"/>
      <c r="E11" s="221"/>
      <c r="F11" s="745">
        <f t="shared" si="0"/>
        <v>0</v>
      </c>
      <c r="G11" s="949" t="str">
        <f t="shared" si="1"/>
        <v/>
      </c>
      <c r="H11" s="397"/>
    </row>
    <row r="12" spans="2:8" ht="15" customHeight="1">
      <c r="B12" s="36"/>
      <c r="C12" s="37" t="s">
        <v>194</v>
      </c>
      <c r="D12" s="68"/>
      <c r="E12" s="45"/>
      <c r="F12" s="745">
        <f t="shared" si="0"/>
        <v>0</v>
      </c>
      <c r="G12" s="949" t="str">
        <f t="shared" si="1"/>
        <v/>
      </c>
      <c r="H12" s="395"/>
    </row>
    <row r="13" spans="2:8" ht="15" customHeight="1">
      <c r="B13" s="36"/>
      <c r="C13" s="37" t="s">
        <v>198</v>
      </c>
      <c r="D13" s="68"/>
      <c r="E13" s="45"/>
      <c r="F13" s="745">
        <f t="shared" si="0"/>
        <v>0</v>
      </c>
      <c r="G13" s="949" t="str">
        <f t="shared" si="1"/>
        <v/>
      </c>
      <c r="H13" s="395"/>
    </row>
    <row r="14" spans="2:8" ht="15" customHeight="1" thickBot="1">
      <c r="B14" s="36"/>
      <c r="C14" s="37" t="s">
        <v>14</v>
      </c>
      <c r="D14" s="69"/>
      <c r="E14" s="83"/>
      <c r="F14" s="746">
        <f t="shared" si="0"/>
        <v>0</v>
      </c>
      <c r="G14" s="945" t="str">
        <f t="shared" si="1"/>
        <v/>
      </c>
      <c r="H14" s="398"/>
    </row>
    <row r="15" spans="2:8" ht="15" customHeight="1" thickBot="1">
      <c r="B15" s="31"/>
      <c r="C15" s="47" t="s">
        <v>51</v>
      </c>
      <c r="D15" s="48">
        <f>SUM(D7:D14)</f>
        <v>0</v>
      </c>
      <c r="E15" s="48">
        <f>SUM(E7:E14)</f>
        <v>0</v>
      </c>
      <c r="F15" s="950">
        <f>E15-D15</f>
        <v>0</v>
      </c>
      <c r="G15" s="948" t="str">
        <f t="shared" si="1"/>
        <v/>
      </c>
      <c r="H15" s="396"/>
    </row>
    <row r="16" spans="2:8" ht="15" customHeight="1">
      <c r="B16" s="39"/>
      <c r="C16" s="40"/>
      <c r="D16" s="40"/>
      <c r="E16" s="40"/>
      <c r="F16" s="40"/>
      <c r="G16" s="40"/>
      <c r="H16" s="40"/>
    </row>
    <row r="17" spans="2:12" s="33" customFormat="1" ht="15" customHeight="1"/>
    <row r="18" spans="2:12" ht="15" customHeight="1">
      <c r="B18" s="33"/>
      <c r="C18" s="33"/>
      <c r="D18" s="33"/>
      <c r="E18" s="33"/>
      <c r="F18" s="33"/>
      <c r="G18" s="33"/>
      <c r="H18" s="33"/>
      <c r="I18" s="33"/>
      <c r="J18" s="424"/>
      <c r="K18" s="424"/>
      <c r="L18" s="424"/>
    </row>
    <row r="19" spans="2:12" ht="15" customHeight="1">
      <c r="B19" s="33"/>
      <c r="C19" s="33"/>
      <c r="D19" s="84"/>
      <c r="E19" s="33"/>
      <c r="F19" s="33"/>
      <c r="G19" s="33"/>
      <c r="H19" s="33"/>
      <c r="I19" s="33"/>
      <c r="J19" s="424"/>
      <c r="K19" s="424"/>
      <c r="L19" s="424"/>
    </row>
    <row r="20" spans="2:12" ht="15" customHeight="1"/>
    <row r="21" spans="2:12" ht="15" customHeight="1"/>
    <row r="22" spans="2:12" ht="15" customHeight="1"/>
    <row r="23" spans="2:12" ht="15" customHeight="1"/>
    <row r="24" spans="2:12" ht="15" customHeight="1"/>
    <row r="25" spans="2:12" ht="15" customHeight="1"/>
    <row r="26" spans="2:12" ht="15" customHeight="1">
      <c r="D26" s="424" t="s">
        <v>1013</v>
      </c>
    </row>
    <row r="27" spans="2:12" ht="15" customHeight="1">
      <c r="D27" s="424" t="s">
        <v>1012</v>
      </c>
    </row>
    <row r="28" spans="2:12" ht="15" customHeight="1"/>
    <row r="29" spans="2:12" ht="15" customHeight="1"/>
    <row r="30" spans="2:12" ht="15" customHeight="1"/>
    <row r="31" spans="2:12" ht="15" customHeight="1"/>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8"/>
  <dimension ref="B1:I101"/>
  <sheetViews>
    <sheetView showGridLines="0" showRowColHeaders="0" workbookViewId="0">
      <pane ySplit="6" topLeftCell="A7" activePane="bottomLeft" state="frozen"/>
      <selection pane="bottomLeft" activeCell="J2" sqref="J2"/>
    </sheetView>
  </sheetViews>
  <sheetFormatPr defaultColWidth="9.33203125" defaultRowHeight="13.8"/>
  <cols>
    <col min="1" max="1" width="1" style="424" customWidth="1"/>
    <col min="2" max="2" width="3.6640625" style="424" customWidth="1"/>
    <col min="3" max="3" width="35.6640625" style="424" customWidth="1"/>
    <col min="4" max="4" width="9.88671875" style="424" customWidth="1"/>
    <col min="5" max="5" width="10.6640625" style="424" customWidth="1"/>
    <col min="6" max="6" width="10.88671875" style="424" customWidth="1"/>
    <col min="7" max="7" width="9.33203125" style="424" customWidth="1"/>
    <col min="8" max="16384" width="9.33203125" style="424"/>
  </cols>
  <sheetData>
    <row r="1" spans="2:8" ht="28.5" customHeight="1"/>
    <row r="2" spans="2:8" s="27" customFormat="1" ht="96.75" customHeight="1"/>
    <row r="3" spans="2:8" ht="7.5" customHeight="1" thickBot="1">
      <c r="B3" s="31"/>
      <c r="C3" s="33"/>
    </row>
    <row r="4" spans="2:8" ht="36.9" customHeight="1">
      <c r="B4" s="31"/>
      <c r="D4" s="1226" t="s">
        <v>659</v>
      </c>
      <c r="E4" s="1227"/>
      <c r="F4" s="1227"/>
      <c r="G4" s="1227"/>
      <c r="H4" s="1228"/>
    </row>
    <row r="5" spans="2:8" ht="53.25" customHeight="1">
      <c r="B5" s="31"/>
      <c r="D5" s="76" t="s">
        <v>660</v>
      </c>
      <c r="E5" s="77" t="s">
        <v>661</v>
      </c>
      <c r="F5" s="77" t="s">
        <v>662</v>
      </c>
      <c r="G5" s="208" t="s">
        <v>252</v>
      </c>
      <c r="H5" s="78" t="s">
        <v>664</v>
      </c>
    </row>
    <row r="6" spans="2:8" ht="15.6">
      <c r="B6" s="31"/>
      <c r="C6" s="32" t="s">
        <v>77</v>
      </c>
      <c r="D6" s="79" t="s">
        <v>42</v>
      </c>
      <c r="E6" s="80" t="s">
        <v>42</v>
      </c>
      <c r="F6" s="80" t="s">
        <v>42</v>
      </c>
      <c r="G6" s="80" t="s">
        <v>56</v>
      </c>
      <c r="H6" s="81" t="str">
        <f>"($/"&amp;Titles!H13&amp;")"</f>
        <v>($/)</v>
      </c>
    </row>
    <row r="7" spans="2:8" ht="15" customHeight="1">
      <c r="B7" s="36"/>
      <c r="C7" s="37" t="s">
        <v>10</v>
      </c>
      <c r="D7" s="68"/>
      <c r="E7" s="45"/>
      <c r="F7" s="745">
        <f t="shared" ref="F7:F14" si="0">E7-D7</f>
        <v>0</v>
      </c>
      <c r="G7" s="949" t="str">
        <f t="shared" ref="G7:G15" si="1">IF(ISERROR(E7/D7),"",E7/D7)</f>
        <v/>
      </c>
      <c r="H7" s="395"/>
    </row>
    <row r="8" spans="2:8" ht="15" customHeight="1">
      <c r="B8" s="36"/>
      <c r="C8" s="37" t="s">
        <v>339</v>
      </c>
      <c r="D8" s="68"/>
      <c r="E8" s="45"/>
      <c r="F8" s="745">
        <f t="shared" si="0"/>
        <v>0</v>
      </c>
      <c r="G8" s="949" t="str">
        <f t="shared" si="1"/>
        <v/>
      </c>
      <c r="H8" s="395"/>
    </row>
    <row r="9" spans="2:8" ht="15" customHeight="1">
      <c r="B9" s="36"/>
      <c r="C9" s="37" t="s">
        <v>147</v>
      </c>
      <c r="D9" s="68"/>
      <c r="E9" s="45"/>
      <c r="F9" s="745">
        <f t="shared" si="0"/>
        <v>0</v>
      </c>
      <c r="G9" s="949" t="str">
        <f t="shared" si="1"/>
        <v/>
      </c>
      <c r="H9" s="395"/>
    </row>
    <row r="10" spans="2:8" ht="15" customHeight="1">
      <c r="B10" s="36"/>
      <c r="C10" s="37" t="s">
        <v>337</v>
      </c>
      <c r="D10" s="68"/>
      <c r="E10" s="45"/>
      <c r="F10" s="745">
        <f t="shared" si="0"/>
        <v>0</v>
      </c>
      <c r="G10" s="949" t="str">
        <f t="shared" si="1"/>
        <v/>
      </c>
      <c r="H10" s="395"/>
    </row>
    <row r="11" spans="2:8" ht="15" customHeight="1">
      <c r="B11" s="36"/>
      <c r="C11" s="37" t="s">
        <v>338</v>
      </c>
      <c r="D11" s="68"/>
      <c r="E11" s="45"/>
      <c r="F11" s="745">
        <f t="shared" si="0"/>
        <v>0</v>
      </c>
      <c r="G11" s="949" t="str">
        <f t="shared" si="1"/>
        <v/>
      </c>
      <c r="H11" s="395"/>
    </row>
    <row r="12" spans="2:8" ht="15" customHeight="1">
      <c r="B12" s="36"/>
      <c r="C12" s="37" t="s">
        <v>198</v>
      </c>
      <c r="D12" s="68"/>
      <c r="E12" s="45"/>
      <c r="F12" s="745">
        <f t="shared" si="0"/>
        <v>0</v>
      </c>
      <c r="G12" s="949" t="str">
        <f t="shared" si="1"/>
        <v/>
      </c>
      <c r="H12" s="395"/>
    </row>
    <row r="13" spans="2:8" ht="15" customHeight="1">
      <c r="B13" s="36"/>
      <c r="C13" s="37" t="s">
        <v>194</v>
      </c>
      <c r="D13" s="68"/>
      <c r="E13" s="45"/>
      <c r="F13" s="745">
        <f t="shared" si="0"/>
        <v>0</v>
      </c>
      <c r="G13" s="949" t="str">
        <f t="shared" si="1"/>
        <v/>
      </c>
      <c r="H13" s="395"/>
    </row>
    <row r="14" spans="2:8" ht="15" customHeight="1" thickBot="1">
      <c r="B14" s="36"/>
      <c r="C14" s="37" t="s">
        <v>14</v>
      </c>
      <c r="D14" s="68"/>
      <c r="E14" s="45"/>
      <c r="F14" s="746">
        <f t="shared" si="0"/>
        <v>0</v>
      </c>
      <c r="G14" s="945" t="str">
        <f t="shared" si="1"/>
        <v/>
      </c>
      <c r="H14" s="395"/>
    </row>
    <row r="15" spans="2:8" ht="15" customHeight="1" thickBot="1">
      <c r="B15" s="31"/>
      <c r="C15" s="47" t="s">
        <v>51</v>
      </c>
      <c r="D15" s="48">
        <f>SUM(D7:D14)</f>
        <v>0</v>
      </c>
      <c r="E15" s="48">
        <f>SUM(E7:E14)</f>
        <v>0</v>
      </c>
      <c r="F15" s="950">
        <f>E15-D15</f>
        <v>0</v>
      </c>
      <c r="G15" s="948" t="str">
        <f t="shared" si="1"/>
        <v/>
      </c>
      <c r="H15" s="396"/>
    </row>
    <row r="16" spans="2:8" ht="15" customHeight="1">
      <c r="B16" s="39"/>
      <c r="C16" s="40"/>
    </row>
    <row r="17" spans="2:9" s="33" customFormat="1" ht="15" customHeight="1"/>
    <row r="18" spans="2:9" ht="15" customHeight="1">
      <c r="B18" s="33"/>
      <c r="C18" s="33"/>
      <c r="D18" s="33"/>
      <c r="E18" s="33"/>
      <c r="F18" s="33"/>
      <c r="G18" s="33"/>
      <c r="H18" s="33"/>
      <c r="I18" s="33"/>
    </row>
    <row r="19" spans="2:9" ht="15" customHeight="1">
      <c r="B19" s="33"/>
      <c r="C19" s="33"/>
      <c r="D19" s="84"/>
      <c r="E19" s="33"/>
      <c r="F19" s="33"/>
      <c r="G19" s="33"/>
      <c r="H19" s="33"/>
      <c r="I19" s="33"/>
    </row>
    <row r="20" spans="2:9" ht="15" customHeight="1"/>
    <row r="21" spans="2:9" ht="15" customHeight="1"/>
    <row r="22" spans="2:9" ht="15" customHeight="1"/>
    <row r="23" spans="2:9" ht="15" customHeight="1"/>
    <row r="24" spans="2:9" ht="15" customHeight="1"/>
    <row r="25" spans="2:9" ht="15" customHeight="1"/>
    <row r="26" spans="2:9" ht="15" customHeight="1">
      <c r="D26" s="424" t="s">
        <v>1013</v>
      </c>
    </row>
    <row r="27" spans="2:9" ht="15" customHeight="1">
      <c r="D27" s="424" t="s">
        <v>1012</v>
      </c>
    </row>
    <row r="28" spans="2:9" ht="15" customHeight="1"/>
    <row r="29" spans="2:9" ht="15" customHeight="1"/>
    <row r="30" spans="2:9" ht="15" customHeight="1"/>
    <row r="31" spans="2:9" ht="15" customHeight="1"/>
    <row r="32" spans="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1">
    <mergeCell ref="D4:H4"/>
  </mergeCells>
  <pageMargins left="0.25" right="0.25" top="0.25" bottom="0.25" header="0.3" footer="0.3"/>
  <pageSetup orientation="landscape"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9"/>
  <dimension ref="B1:M101"/>
  <sheetViews>
    <sheetView showGridLines="0" showRowColHeaders="0" workbookViewId="0">
      <pane ySplit="6" topLeftCell="A7" activePane="bottomLeft" state="frozen"/>
      <selection activeCell="O32" sqref="O32"/>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6" width="11.33203125" style="424" customWidth="1"/>
    <col min="7" max="7" width="9" style="424" customWidth="1"/>
    <col min="8" max="11" width="12.6640625" style="424" customWidth="1"/>
    <col min="12" max="12" width="9.109375" style="424" customWidth="1"/>
    <col min="13" max="13" width="11.109375" style="424" customWidth="1"/>
    <col min="14" max="16384" width="9.33203125" style="424"/>
  </cols>
  <sheetData>
    <row r="1" spans="2:13" ht="28.5" customHeight="1"/>
    <row r="2" spans="2:13" s="27" customFormat="1" ht="64.5" customHeight="1"/>
    <row r="3" spans="2:13" ht="7.5" customHeight="1" thickBot="1">
      <c r="B3" s="31"/>
      <c r="C3" s="33"/>
      <c r="D3" s="33"/>
      <c r="E3" s="33"/>
      <c r="F3" s="33"/>
      <c r="G3" s="33"/>
      <c r="H3" s="33"/>
      <c r="I3" s="33"/>
      <c r="J3" s="33"/>
      <c r="K3" s="33"/>
      <c r="L3" s="33"/>
      <c r="M3" s="33"/>
    </row>
    <row r="4" spans="2:13" ht="36.9" customHeight="1">
      <c r="B4" s="31"/>
      <c r="D4" s="1226" t="s">
        <v>54</v>
      </c>
      <c r="E4" s="1227"/>
      <c r="F4" s="1227"/>
      <c r="G4" s="1227"/>
      <c r="H4" s="1228"/>
      <c r="I4" s="1226" t="s">
        <v>242</v>
      </c>
      <c r="J4" s="1227"/>
      <c r="K4" s="1227"/>
      <c r="L4" s="1227"/>
      <c r="M4" s="1228"/>
    </row>
    <row r="5" spans="2:13" ht="53.25" customHeight="1">
      <c r="B5" s="31"/>
      <c r="D5" s="76" t="s">
        <v>291</v>
      </c>
      <c r="E5" s="77" t="s">
        <v>292</v>
      </c>
      <c r="F5" s="77" t="s">
        <v>293</v>
      </c>
      <c r="G5" s="208" t="s">
        <v>55</v>
      </c>
      <c r="H5" s="78" t="s">
        <v>630</v>
      </c>
      <c r="I5" s="76" t="s">
        <v>626</v>
      </c>
      <c r="J5" s="77" t="s">
        <v>627</v>
      </c>
      <c r="K5" s="77" t="s">
        <v>628</v>
      </c>
      <c r="L5" s="208" t="s">
        <v>243</v>
      </c>
      <c r="M5" s="78" t="s">
        <v>629</v>
      </c>
    </row>
    <row r="6" spans="2:13" ht="15.6">
      <c r="B6" s="31"/>
      <c r="C6" s="32" t="s">
        <v>77</v>
      </c>
      <c r="D6" s="79" t="s">
        <v>42</v>
      </c>
      <c r="E6" s="80" t="s">
        <v>42</v>
      </c>
      <c r="F6" s="80" t="s">
        <v>42</v>
      </c>
      <c r="G6" s="80" t="s">
        <v>56</v>
      </c>
      <c r="H6" s="81" t="str">
        <f>"($/"&amp;Titles!F13&amp;")"</f>
        <v>($/MWh)</v>
      </c>
      <c r="I6" s="79" t="s">
        <v>42</v>
      </c>
      <c r="J6" s="80" t="s">
        <v>42</v>
      </c>
      <c r="K6" s="80" t="s">
        <v>42</v>
      </c>
      <c r="L6" s="80" t="s">
        <v>56</v>
      </c>
      <c r="M6" s="81" t="str">
        <f>"($/"&amp;Titles!Q13&amp;")"</f>
        <v>($/)</v>
      </c>
    </row>
    <row r="7" spans="2:1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row>
    <row r="8" spans="2:13" ht="15" customHeight="1">
      <c r="B8" s="36"/>
      <c r="C8" s="37" t="s">
        <v>339</v>
      </c>
      <c r="D8" s="68"/>
      <c r="E8" s="45"/>
      <c r="F8" s="745">
        <f t="shared" si="0"/>
        <v>0</v>
      </c>
      <c r="G8" s="949" t="str">
        <f t="shared" si="1"/>
        <v/>
      </c>
      <c r="H8" s="395"/>
      <c r="I8" s="68"/>
      <c r="J8" s="45"/>
      <c r="K8" s="745">
        <f t="shared" si="2"/>
        <v>0</v>
      </c>
      <c r="L8" s="949" t="str">
        <f t="shared" si="3"/>
        <v/>
      </c>
      <c r="M8" s="395"/>
    </row>
    <row r="9" spans="2:13" ht="15" customHeight="1">
      <c r="B9" s="36"/>
      <c r="C9" s="37" t="s">
        <v>147</v>
      </c>
      <c r="D9" s="315"/>
      <c r="E9" s="221"/>
      <c r="F9" s="745">
        <f t="shared" si="0"/>
        <v>0</v>
      </c>
      <c r="G9" s="949" t="str">
        <f t="shared" si="1"/>
        <v/>
      </c>
      <c r="H9" s="395"/>
      <c r="I9" s="68"/>
      <c r="J9" s="45"/>
      <c r="K9" s="745">
        <f t="shared" si="2"/>
        <v>0</v>
      </c>
      <c r="L9" s="949" t="str">
        <f t="shared" si="3"/>
        <v/>
      </c>
      <c r="M9" s="395"/>
    </row>
    <row r="10" spans="2:13" ht="15" customHeight="1">
      <c r="B10" s="36"/>
      <c r="C10" s="37" t="s">
        <v>337</v>
      </c>
      <c r="D10" s="315"/>
      <c r="E10" s="221"/>
      <c r="F10" s="745">
        <f t="shared" si="0"/>
        <v>0</v>
      </c>
      <c r="G10" s="949" t="str">
        <f t="shared" si="1"/>
        <v/>
      </c>
      <c r="H10" s="397"/>
      <c r="I10" s="393"/>
      <c r="J10" s="394"/>
      <c r="K10" s="745">
        <f t="shared" si="2"/>
        <v>0</v>
      </c>
      <c r="L10" s="949" t="str">
        <f t="shared" si="3"/>
        <v/>
      </c>
      <c r="M10" s="397"/>
    </row>
    <row r="11" spans="2:13" ht="15" customHeight="1">
      <c r="B11" s="36"/>
      <c r="C11" s="37" t="s">
        <v>338</v>
      </c>
      <c r="D11" s="68"/>
      <c r="E11" s="45"/>
      <c r="F11" s="745">
        <f t="shared" si="0"/>
        <v>0</v>
      </c>
      <c r="G11" s="949" t="str">
        <f t="shared" si="1"/>
        <v/>
      </c>
      <c r="H11" s="397"/>
      <c r="I11" s="315"/>
      <c r="J11" s="221"/>
      <c r="K11" s="745">
        <f t="shared" si="2"/>
        <v>0</v>
      </c>
      <c r="L11" s="949" t="str">
        <f t="shared" si="3"/>
        <v/>
      </c>
      <c r="M11" s="397"/>
    </row>
    <row r="12" spans="2:13" ht="15" customHeight="1">
      <c r="B12" s="36"/>
      <c r="C12" s="37" t="s">
        <v>194</v>
      </c>
      <c r="D12" s="68"/>
      <c r="E12" s="45"/>
      <c r="F12" s="745">
        <f t="shared" si="0"/>
        <v>0</v>
      </c>
      <c r="G12" s="949" t="str">
        <f t="shared" si="1"/>
        <v/>
      </c>
      <c r="H12" s="395"/>
      <c r="I12" s="68"/>
      <c r="J12" s="45"/>
      <c r="K12" s="745">
        <f t="shared" si="2"/>
        <v>0</v>
      </c>
      <c r="L12" s="949" t="str">
        <f t="shared" si="3"/>
        <v/>
      </c>
      <c r="M12" s="395"/>
    </row>
    <row r="13" spans="2:13" ht="15" customHeight="1">
      <c r="B13" s="36"/>
      <c r="C13" s="37" t="s">
        <v>198</v>
      </c>
      <c r="D13" s="68"/>
      <c r="E13" s="45"/>
      <c r="F13" s="745">
        <f t="shared" si="0"/>
        <v>0</v>
      </c>
      <c r="G13" s="949" t="str">
        <f t="shared" si="1"/>
        <v/>
      </c>
      <c r="H13" s="395"/>
      <c r="I13" s="68"/>
      <c r="J13" s="45"/>
      <c r="K13" s="745">
        <f t="shared" si="2"/>
        <v>0</v>
      </c>
      <c r="L13" s="949" t="str">
        <f t="shared" si="3"/>
        <v/>
      </c>
      <c r="M13" s="395"/>
    </row>
    <row r="14" spans="2:13" ht="15" customHeight="1" thickBot="1">
      <c r="B14" s="36"/>
      <c r="C14" s="37" t="s">
        <v>14</v>
      </c>
      <c r="D14" s="68"/>
      <c r="E14" s="45"/>
      <c r="F14" s="746">
        <f t="shared" si="0"/>
        <v>0</v>
      </c>
      <c r="G14" s="945" t="str">
        <f t="shared" si="1"/>
        <v/>
      </c>
      <c r="H14" s="398"/>
      <c r="I14" s="69"/>
      <c r="J14" s="83"/>
      <c r="K14" s="746">
        <f t="shared" si="2"/>
        <v>0</v>
      </c>
      <c r="L14" s="945" t="str">
        <f t="shared" si="3"/>
        <v/>
      </c>
      <c r="M14" s="398"/>
    </row>
    <row r="15" spans="2:1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row>
    <row r="16" spans="2:13" ht="15" customHeight="1">
      <c r="B16" s="39"/>
      <c r="C16" s="40"/>
    </row>
    <row r="17" spans="2:9" s="33" customFormat="1" ht="15" customHeight="1"/>
    <row r="18" spans="2:9" ht="15" customHeight="1">
      <c r="B18" s="33"/>
      <c r="C18" s="33"/>
      <c r="D18" s="33"/>
      <c r="E18" s="33"/>
      <c r="F18" s="33"/>
      <c r="G18" s="33"/>
      <c r="H18" s="33"/>
      <c r="I18" s="33"/>
    </row>
    <row r="19" spans="2:9" ht="15" customHeight="1">
      <c r="B19" s="33"/>
      <c r="C19" s="33"/>
      <c r="D19" s="84"/>
      <c r="E19" s="33"/>
      <c r="F19" s="33"/>
      <c r="G19" s="33"/>
      <c r="H19" s="33"/>
      <c r="I19" s="33"/>
    </row>
    <row r="20" spans="2:9" ht="15" customHeight="1"/>
    <row r="21" spans="2:9" ht="15" customHeight="1"/>
    <row r="22" spans="2:9" ht="15" customHeight="1"/>
    <row r="23" spans="2:9" ht="15" customHeight="1"/>
    <row r="24" spans="2:9" ht="15" customHeight="1"/>
    <row r="25" spans="2:9" ht="15" customHeight="1"/>
    <row r="26" spans="2:9" ht="15" customHeight="1">
      <c r="D26" s="424" t="s">
        <v>1013</v>
      </c>
    </row>
    <row r="27" spans="2:9" ht="15" customHeight="1">
      <c r="D27" s="424" t="s">
        <v>1012</v>
      </c>
    </row>
    <row r="28" spans="2:9" ht="15" customHeight="1"/>
    <row r="29" spans="2:9" ht="15" customHeight="1"/>
    <row r="30" spans="2:9" ht="15" customHeight="1"/>
    <row r="31" spans="2:9" ht="15" customHeight="1"/>
    <row r="32" spans="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0"/>
  <dimension ref="B1:M101"/>
  <sheetViews>
    <sheetView showGridLines="0" showRowColHeaders="0" workbookViewId="0">
      <pane ySplit="6" topLeftCell="A7" activePane="bottomLeft" state="frozen"/>
      <selection activeCell="O32" sqref="O32"/>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6" width="11.33203125" style="424" customWidth="1"/>
    <col min="7" max="7" width="9" style="424" customWidth="1"/>
    <col min="8" max="8" width="12.6640625" style="424" customWidth="1"/>
    <col min="9" max="13" width="10.44140625" style="424" customWidth="1"/>
    <col min="14" max="16384" width="9.33203125" style="424"/>
  </cols>
  <sheetData>
    <row r="1" spans="2:13" ht="28.5" customHeight="1"/>
    <row r="2" spans="2:13" s="27" customFormat="1" ht="64.5" customHeight="1"/>
    <row r="3" spans="2:13" ht="7.5" customHeight="1" thickBot="1">
      <c r="B3" s="31"/>
      <c r="C3" s="33"/>
      <c r="D3" s="33"/>
      <c r="E3" s="33"/>
      <c r="F3" s="33"/>
      <c r="G3" s="33"/>
      <c r="H3" s="33"/>
      <c r="I3" s="33"/>
      <c r="J3" s="33"/>
      <c r="K3" s="33"/>
      <c r="L3" s="33"/>
      <c r="M3" s="33"/>
    </row>
    <row r="4" spans="2:13" ht="36.9" customHeight="1">
      <c r="B4" s="31"/>
      <c r="D4" s="1226" t="s">
        <v>54</v>
      </c>
      <c r="E4" s="1227"/>
      <c r="F4" s="1227"/>
      <c r="G4" s="1227"/>
      <c r="H4" s="1228"/>
      <c r="I4" s="1226" t="s">
        <v>257</v>
      </c>
      <c r="J4" s="1227"/>
      <c r="K4" s="1227"/>
      <c r="L4" s="1227"/>
      <c r="M4" s="1228"/>
    </row>
    <row r="5" spans="2:13" ht="53.25" customHeight="1">
      <c r="B5" s="31"/>
      <c r="D5" s="76" t="s">
        <v>291</v>
      </c>
      <c r="E5" s="77" t="s">
        <v>292</v>
      </c>
      <c r="F5" s="77" t="s">
        <v>293</v>
      </c>
      <c r="G5" s="208" t="s">
        <v>55</v>
      </c>
      <c r="H5" s="78" t="s">
        <v>630</v>
      </c>
      <c r="I5" s="76" t="s">
        <v>289</v>
      </c>
      <c r="J5" s="77" t="s">
        <v>380</v>
      </c>
      <c r="K5" s="77" t="s">
        <v>663</v>
      </c>
      <c r="L5" s="208" t="s">
        <v>256</v>
      </c>
      <c r="M5" s="78" t="s">
        <v>290</v>
      </c>
    </row>
    <row r="6" spans="2:13" ht="15.6">
      <c r="B6" s="31"/>
      <c r="C6" s="32" t="s">
        <v>77</v>
      </c>
      <c r="D6" s="79" t="s">
        <v>42</v>
      </c>
      <c r="E6" s="80" t="s">
        <v>42</v>
      </c>
      <c r="F6" s="80" t="s">
        <v>42</v>
      </c>
      <c r="G6" s="80" t="s">
        <v>56</v>
      </c>
      <c r="H6" s="81" t="str">
        <f>"($/"&amp;Titles!F13&amp;")"</f>
        <v>($/MWh)</v>
      </c>
      <c r="I6" s="79" t="s">
        <v>42</v>
      </c>
      <c r="J6" s="80" t="s">
        <v>42</v>
      </c>
      <c r="K6" s="80" t="s">
        <v>42</v>
      </c>
      <c r="L6" s="80" t="s">
        <v>56</v>
      </c>
      <c r="M6" s="81" t="str">
        <f>"($/"&amp;Titles!F13&amp;")"</f>
        <v>($/MWh)</v>
      </c>
    </row>
    <row r="7" spans="2:1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row>
    <row r="8" spans="2:13" ht="15" customHeight="1">
      <c r="B8" s="36"/>
      <c r="C8" s="37" t="s">
        <v>339</v>
      </c>
      <c r="D8" s="68"/>
      <c r="E8" s="45"/>
      <c r="F8" s="745">
        <f t="shared" si="0"/>
        <v>0</v>
      </c>
      <c r="G8" s="949" t="str">
        <f t="shared" si="1"/>
        <v/>
      </c>
      <c r="H8" s="395"/>
      <c r="I8" s="68"/>
      <c r="J8" s="45"/>
      <c r="K8" s="745">
        <f t="shared" si="2"/>
        <v>0</v>
      </c>
      <c r="L8" s="949" t="str">
        <f t="shared" si="3"/>
        <v/>
      </c>
      <c r="M8" s="395"/>
    </row>
    <row r="9" spans="2:13" ht="15" customHeight="1">
      <c r="B9" s="36"/>
      <c r="C9" s="37" t="s">
        <v>147</v>
      </c>
      <c r="D9" s="315"/>
      <c r="E9" s="221"/>
      <c r="F9" s="745">
        <f t="shared" si="0"/>
        <v>0</v>
      </c>
      <c r="G9" s="949" t="str">
        <f t="shared" si="1"/>
        <v/>
      </c>
      <c r="H9" s="395"/>
      <c r="I9" s="315"/>
      <c r="J9" s="221"/>
      <c r="K9" s="745">
        <f t="shared" si="2"/>
        <v>0</v>
      </c>
      <c r="L9" s="949" t="str">
        <f t="shared" si="3"/>
        <v/>
      </c>
      <c r="M9" s="395"/>
    </row>
    <row r="10" spans="2:13" ht="15" customHeight="1">
      <c r="B10" s="36"/>
      <c r="C10" s="37" t="s">
        <v>337</v>
      </c>
      <c r="D10" s="315"/>
      <c r="E10" s="221"/>
      <c r="F10" s="745">
        <f t="shared" si="0"/>
        <v>0</v>
      </c>
      <c r="G10" s="949" t="str">
        <f t="shared" si="1"/>
        <v/>
      </c>
      <c r="H10" s="397"/>
      <c r="I10" s="315"/>
      <c r="J10" s="221"/>
      <c r="K10" s="745">
        <f t="shared" si="2"/>
        <v>0</v>
      </c>
      <c r="L10" s="949" t="str">
        <f t="shared" si="3"/>
        <v/>
      </c>
      <c r="M10" s="397"/>
    </row>
    <row r="11" spans="2:13" ht="15" customHeight="1">
      <c r="B11" s="36"/>
      <c r="C11" s="37" t="s">
        <v>338</v>
      </c>
      <c r="D11" s="68"/>
      <c r="E11" s="45"/>
      <c r="F11" s="745">
        <f t="shared" si="0"/>
        <v>0</v>
      </c>
      <c r="G11" s="949" t="str">
        <f t="shared" si="1"/>
        <v/>
      </c>
      <c r="H11" s="397"/>
      <c r="I11" s="68"/>
      <c r="J11" s="45"/>
      <c r="K11" s="745">
        <f t="shared" si="2"/>
        <v>0</v>
      </c>
      <c r="L11" s="949" t="str">
        <f t="shared" si="3"/>
        <v/>
      </c>
      <c r="M11" s="397"/>
    </row>
    <row r="12" spans="2:13" ht="15" customHeight="1">
      <c r="B12" s="36"/>
      <c r="C12" s="37" t="s">
        <v>194</v>
      </c>
      <c r="D12" s="68"/>
      <c r="E12" s="45"/>
      <c r="F12" s="745">
        <f t="shared" si="0"/>
        <v>0</v>
      </c>
      <c r="G12" s="949" t="str">
        <f t="shared" si="1"/>
        <v/>
      </c>
      <c r="H12" s="395"/>
      <c r="I12" s="68"/>
      <c r="J12" s="45"/>
      <c r="K12" s="745">
        <f t="shared" si="2"/>
        <v>0</v>
      </c>
      <c r="L12" s="949" t="str">
        <f t="shared" si="3"/>
        <v/>
      </c>
      <c r="M12" s="395"/>
    </row>
    <row r="13" spans="2:13" ht="15" customHeight="1">
      <c r="B13" s="36"/>
      <c r="C13" s="37" t="s">
        <v>198</v>
      </c>
      <c r="D13" s="68"/>
      <c r="E13" s="45"/>
      <c r="F13" s="745">
        <f t="shared" si="0"/>
        <v>0</v>
      </c>
      <c r="G13" s="949" t="str">
        <f t="shared" si="1"/>
        <v/>
      </c>
      <c r="H13" s="395"/>
      <c r="I13" s="68"/>
      <c r="J13" s="45"/>
      <c r="K13" s="745">
        <f t="shared" si="2"/>
        <v>0</v>
      </c>
      <c r="L13" s="949" t="str">
        <f t="shared" si="3"/>
        <v/>
      </c>
      <c r="M13" s="395"/>
    </row>
    <row r="14" spans="2:13" ht="15" customHeight="1" thickBot="1">
      <c r="B14" s="36"/>
      <c r="C14" s="37" t="s">
        <v>14</v>
      </c>
      <c r="D14" s="68"/>
      <c r="E14" s="45"/>
      <c r="F14" s="746">
        <f t="shared" si="0"/>
        <v>0</v>
      </c>
      <c r="G14" s="945" t="str">
        <f t="shared" si="1"/>
        <v/>
      </c>
      <c r="H14" s="398"/>
      <c r="I14" s="68"/>
      <c r="J14" s="45"/>
      <c r="K14" s="746">
        <f t="shared" si="2"/>
        <v>0</v>
      </c>
      <c r="L14" s="945" t="str">
        <f t="shared" si="3"/>
        <v/>
      </c>
      <c r="M14" s="398"/>
    </row>
    <row r="15" spans="2:1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row>
    <row r="16" spans="2:13" ht="15" customHeight="1">
      <c r="B16" s="39"/>
      <c r="C16" s="40"/>
      <c r="I16" s="40"/>
      <c r="J16" s="40"/>
      <c r="K16" s="40"/>
      <c r="L16" s="40"/>
      <c r="M16" s="40"/>
    </row>
    <row r="17" spans="2:13" s="33" customFormat="1" ht="15" customHeight="1"/>
    <row r="18" spans="2:13" ht="15" customHeight="1">
      <c r="B18" s="33"/>
      <c r="C18" s="33"/>
      <c r="D18" s="33"/>
      <c r="E18" s="33"/>
      <c r="F18" s="33"/>
      <c r="G18" s="33"/>
      <c r="H18" s="33"/>
      <c r="I18" s="33"/>
      <c r="M18" s="33"/>
    </row>
    <row r="19" spans="2:13" ht="15" customHeight="1">
      <c r="B19" s="33"/>
      <c r="C19" s="33"/>
      <c r="D19" s="84"/>
      <c r="E19" s="33"/>
      <c r="F19" s="33"/>
      <c r="G19" s="33"/>
      <c r="H19" s="33"/>
      <c r="I19" s="33"/>
      <c r="M19" s="84"/>
    </row>
    <row r="20" spans="2:13" ht="15" customHeight="1"/>
    <row r="21" spans="2:13" ht="15" customHeight="1"/>
    <row r="22" spans="2:13" ht="15" customHeight="1"/>
    <row r="23" spans="2:13" ht="15" customHeight="1"/>
    <row r="24" spans="2:13" ht="15" customHeight="1"/>
    <row r="25" spans="2:13" ht="15" customHeight="1"/>
    <row r="26" spans="2:13" ht="15" customHeight="1">
      <c r="D26" s="424" t="s">
        <v>1013</v>
      </c>
    </row>
    <row r="27" spans="2:13" ht="15" customHeight="1">
      <c r="D27" s="424" t="s">
        <v>1012</v>
      </c>
    </row>
    <row r="28" spans="2:13" ht="15" customHeight="1"/>
    <row r="29" spans="2:13" ht="15" customHeight="1"/>
    <row r="30" spans="2:13" ht="15" customHeight="1"/>
    <row r="31" spans="2:13" ht="15" customHeight="1"/>
    <row r="32" spans="2: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B1:E35"/>
  <sheetViews>
    <sheetView showGridLines="0" showRowColHeaders="0" zoomScaleNormal="100" zoomScalePageLayoutView="130" workbookViewId="0"/>
  </sheetViews>
  <sheetFormatPr defaultColWidth="9.33203125" defaultRowHeight="13.8"/>
  <cols>
    <col min="1" max="1" width="1" style="3" customWidth="1"/>
    <col min="2" max="2" width="4.44140625" style="3" customWidth="1"/>
    <col min="3" max="3" width="35.6640625" style="3" customWidth="1"/>
    <col min="4" max="4" width="61.109375" style="3" customWidth="1"/>
    <col min="5" max="5" width="40.109375" style="3" customWidth="1"/>
    <col min="6" max="16384" width="9.33203125" style="3"/>
  </cols>
  <sheetData>
    <row r="1" spans="2:5" ht="38.25" customHeight="1">
      <c r="E1" s="173"/>
    </row>
    <row r="2" spans="2:5" ht="6" customHeight="1">
      <c r="B2" s="28"/>
      <c r="C2" s="29"/>
      <c r="D2" s="28"/>
      <c r="E2" s="226"/>
    </row>
    <row r="3" spans="2:5" ht="61.5" customHeight="1">
      <c r="B3" s="31"/>
      <c r="C3" s="33"/>
      <c r="D3" s="224"/>
      <c r="E3" s="226"/>
    </row>
    <row r="4" spans="2:5" ht="47.25" customHeight="1">
      <c r="B4" s="31"/>
      <c r="C4" s="668" t="s">
        <v>6</v>
      </c>
      <c r="D4" s="225" t="s">
        <v>768</v>
      </c>
      <c r="E4" s="227" t="s">
        <v>846</v>
      </c>
    </row>
    <row r="5" spans="2:5" ht="70.5" customHeight="1">
      <c r="B5" s="175">
        <v>1</v>
      </c>
      <c r="C5" s="176" t="str">
        <f>'Program Descriptions'!C5</f>
        <v>Residential New Construction (example)</v>
      </c>
      <c r="D5" s="676"/>
      <c r="E5" s="223"/>
    </row>
    <row r="6" spans="2:5" ht="70.5" customHeight="1">
      <c r="B6" s="175">
        <v>2</v>
      </c>
      <c r="C6" s="176" t="str">
        <f>'Program Descriptions'!C6</f>
        <v>Residential Whole Home Retrofit</v>
      </c>
      <c r="D6" s="223" t="s">
        <v>26</v>
      </c>
      <c r="E6" s="223"/>
    </row>
    <row r="7" spans="2:5" ht="70.5" customHeight="1">
      <c r="B7" s="175">
        <v>3</v>
      </c>
      <c r="C7" s="176" t="str">
        <f>'Program Descriptions'!C7</f>
        <v>C&amp;I Prescriptive</v>
      </c>
      <c r="D7" s="223" t="s">
        <v>26</v>
      </c>
      <c r="E7" s="223"/>
    </row>
    <row r="8" spans="2:5" ht="70.5" customHeight="1">
      <c r="B8" s="175">
        <v>4</v>
      </c>
      <c r="C8" s="176" t="str">
        <f>'Program Descriptions'!C8</f>
        <v>Empty</v>
      </c>
      <c r="D8" s="223" t="s">
        <v>26</v>
      </c>
      <c r="E8" s="223"/>
    </row>
    <row r="9" spans="2:5" ht="70.5" customHeight="1">
      <c r="B9" s="175">
        <v>5</v>
      </c>
      <c r="C9" s="176" t="str">
        <f>'Program Descriptions'!C9</f>
        <v>Empty</v>
      </c>
      <c r="D9" s="223" t="s">
        <v>26</v>
      </c>
      <c r="E9" s="223"/>
    </row>
    <row r="10" spans="2:5" ht="70.5" customHeight="1">
      <c r="B10" s="175">
        <v>6</v>
      </c>
      <c r="C10" s="176" t="str">
        <f>'Program Descriptions'!C10</f>
        <v>Empty</v>
      </c>
      <c r="D10" s="223" t="s">
        <v>26</v>
      </c>
      <c r="E10" s="223"/>
    </row>
    <row r="11" spans="2:5" ht="70.5" customHeight="1">
      <c r="B11" s="175">
        <v>7</v>
      </c>
      <c r="C11" s="176" t="str">
        <f>'Program Descriptions'!C11</f>
        <v>Empty</v>
      </c>
      <c r="D11" s="223" t="s">
        <v>26</v>
      </c>
      <c r="E11" s="223"/>
    </row>
    <row r="12" spans="2:5" ht="70.5" customHeight="1">
      <c r="B12" s="175">
        <v>8</v>
      </c>
      <c r="C12" s="176" t="str">
        <f>'Program Descriptions'!C12</f>
        <v>Empty</v>
      </c>
      <c r="D12" s="223" t="s">
        <v>26</v>
      </c>
      <c r="E12" s="223"/>
    </row>
    <row r="13" spans="2:5" ht="70.5" customHeight="1">
      <c r="B13" s="175">
        <v>9</v>
      </c>
      <c r="C13" s="176" t="str">
        <f>'Program Descriptions'!C13</f>
        <v>Empty</v>
      </c>
      <c r="D13" s="223" t="s">
        <v>26</v>
      </c>
      <c r="E13" s="223"/>
    </row>
    <row r="14" spans="2:5" ht="70.5" customHeight="1">
      <c r="B14" s="175">
        <v>10</v>
      </c>
      <c r="C14" s="176" t="str">
        <f>'Program Descriptions'!C14</f>
        <v>Empty</v>
      </c>
      <c r="D14" s="223" t="s">
        <v>26</v>
      </c>
      <c r="E14" s="223"/>
    </row>
    <row r="15" spans="2:5" ht="70.5" customHeight="1">
      <c r="B15" s="175">
        <v>11</v>
      </c>
      <c r="C15" s="176" t="str">
        <f>'Program Descriptions'!C15</f>
        <v>Empty</v>
      </c>
      <c r="D15" s="223" t="s">
        <v>26</v>
      </c>
      <c r="E15" s="223"/>
    </row>
    <row r="16" spans="2:5" ht="70.5" customHeight="1">
      <c r="B16" s="175">
        <v>12</v>
      </c>
      <c r="C16" s="176" t="str">
        <f>'Program Descriptions'!C16</f>
        <v>Empty</v>
      </c>
      <c r="D16" s="223" t="s">
        <v>26</v>
      </c>
      <c r="E16" s="223"/>
    </row>
    <row r="17" spans="2:5" ht="70.5" customHeight="1">
      <c r="B17" s="175">
        <v>13</v>
      </c>
      <c r="C17" s="176" t="str">
        <f>'Program Descriptions'!C17</f>
        <v>Empty</v>
      </c>
      <c r="D17" s="223" t="s">
        <v>26</v>
      </c>
      <c r="E17" s="223"/>
    </row>
    <row r="18" spans="2:5" ht="70.5" customHeight="1">
      <c r="B18" s="175">
        <v>14</v>
      </c>
      <c r="C18" s="176" t="str">
        <f>'Program Descriptions'!C18</f>
        <v>Empty</v>
      </c>
      <c r="D18" s="223" t="s">
        <v>26</v>
      </c>
      <c r="E18" s="223"/>
    </row>
    <row r="19" spans="2:5" ht="70.5" customHeight="1">
      <c r="B19" s="175">
        <v>15</v>
      </c>
      <c r="C19" s="176" t="str">
        <f>'Program Descriptions'!C19</f>
        <v>Empty</v>
      </c>
      <c r="D19" s="223" t="s">
        <v>26</v>
      </c>
      <c r="E19" s="223"/>
    </row>
    <row r="20" spans="2:5" ht="70.5" customHeight="1">
      <c r="B20" s="175">
        <v>16</v>
      </c>
      <c r="C20" s="176" t="str">
        <f>'Program Descriptions'!C20</f>
        <v>Empty</v>
      </c>
      <c r="D20" s="223" t="s">
        <v>26</v>
      </c>
      <c r="E20" s="223"/>
    </row>
    <row r="21" spans="2:5" ht="70.5" customHeight="1">
      <c r="B21" s="175">
        <v>17</v>
      </c>
      <c r="C21" s="176" t="str">
        <f>'Program Descriptions'!C21</f>
        <v>Empty</v>
      </c>
      <c r="D21" s="223" t="s">
        <v>26</v>
      </c>
      <c r="E21" s="223"/>
    </row>
    <row r="22" spans="2:5" ht="70.5" customHeight="1">
      <c r="B22" s="175">
        <v>18</v>
      </c>
      <c r="C22" s="176" t="str">
        <f>'Program Descriptions'!C22</f>
        <v>Empty</v>
      </c>
      <c r="D22" s="223" t="s">
        <v>26</v>
      </c>
      <c r="E22" s="223"/>
    </row>
    <row r="23" spans="2:5" ht="70.5" customHeight="1">
      <c r="B23" s="175">
        <v>19</v>
      </c>
      <c r="C23" s="176" t="str">
        <f>'Program Descriptions'!C23</f>
        <v>Empty</v>
      </c>
      <c r="D23" s="223" t="s">
        <v>26</v>
      </c>
      <c r="E23" s="223"/>
    </row>
    <row r="24" spans="2:5" ht="70.5" customHeight="1">
      <c r="B24" s="175">
        <v>20</v>
      </c>
      <c r="C24" s="176" t="str">
        <f>'Program Descriptions'!C24</f>
        <v>Empty</v>
      </c>
      <c r="D24" s="223" t="s">
        <v>26</v>
      </c>
      <c r="E24" s="223"/>
    </row>
    <row r="25" spans="2:5" ht="70.5" customHeight="1">
      <c r="B25" s="175">
        <v>21</v>
      </c>
      <c r="C25" s="176" t="str">
        <f>'Program Descriptions'!C25</f>
        <v>Empty</v>
      </c>
      <c r="D25" s="223" t="s">
        <v>26</v>
      </c>
      <c r="E25" s="223"/>
    </row>
    <row r="26" spans="2:5" ht="70.5" customHeight="1">
      <c r="B26" s="175">
        <v>22</v>
      </c>
      <c r="C26" s="176" t="str">
        <f>'Program Descriptions'!C26</f>
        <v>Empty</v>
      </c>
      <c r="D26" s="223" t="s">
        <v>26</v>
      </c>
      <c r="E26" s="223"/>
    </row>
    <row r="27" spans="2:5" ht="70.5" customHeight="1">
      <c r="B27" s="175">
        <v>23</v>
      </c>
      <c r="C27" s="176" t="str">
        <f>'Program Descriptions'!C27</f>
        <v>Empty</v>
      </c>
      <c r="D27" s="223" t="s">
        <v>26</v>
      </c>
      <c r="E27" s="223"/>
    </row>
    <row r="28" spans="2:5" ht="70.5" customHeight="1">
      <c r="B28" s="175">
        <v>24</v>
      </c>
      <c r="C28" s="176" t="str">
        <f>'Program Descriptions'!C28</f>
        <v>Empty</v>
      </c>
      <c r="D28" s="223" t="s">
        <v>26</v>
      </c>
      <c r="E28" s="223"/>
    </row>
    <row r="29" spans="2:5" ht="70.5" customHeight="1">
      <c r="B29" s="175">
        <v>25</v>
      </c>
      <c r="C29" s="176" t="str">
        <f>'Program Descriptions'!C29</f>
        <v>Empty</v>
      </c>
      <c r="D29" s="223" t="s">
        <v>26</v>
      </c>
      <c r="E29" s="223"/>
    </row>
    <row r="30" spans="2:5" ht="70.5" customHeight="1">
      <c r="B30" s="175">
        <v>26</v>
      </c>
      <c r="C30" s="176" t="str">
        <f>'Program Descriptions'!C30</f>
        <v>Empty</v>
      </c>
      <c r="D30" s="223" t="s">
        <v>26</v>
      </c>
      <c r="E30" s="223"/>
    </row>
    <row r="31" spans="2:5" ht="70.5" customHeight="1">
      <c r="B31" s="175">
        <v>27</v>
      </c>
      <c r="C31" s="176" t="str">
        <f>'Program Descriptions'!C31</f>
        <v>Empty</v>
      </c>
      <c r="D31" s="223" t="s">
        <v>26</v>
      </c>
      <c r="E31" s="223"/>
    </row>
    <row r="32" spans="2:5" ht="70.5" customHeight="1">
      <c r="B32" s="175">
        <v>28</v>
      </c>
      <c r="C32" s="176" t="str">
        <f>'Program Descriptions'!C32</f>
        <v>Empty</v>
      </c>
      <c r="D32" s="223" t="s">
        <v>26</v>
      </c>
      <c r="E32" s="223"/>
    </row>
    <row r="33" spans="2:5" ht="70.5" customHeight="1">
      <c r="B33" s="175">
        <v>29</v>
      </c>
      <c r="C33" s="176" t="str">
        <f>'Program Descriptions'!C33</f>
        <v>Empty</v>
      </c>
      <c r="D33" s="223" t="s">
        <v>26</v>
      </c>
      <c r="E33" s="223"/>
    </row>
    <row r="34" spans="2:5" ht="70.5" customHeight="1">
      <c r="B34" s="175">
        <v>30</v>
      </c>
      <c r="C34" s="176" t="str">
        <f>'Program Descriptions'!C34</f>
        <v>Empty</v>
      </c>
      <c r="D34" s="223" t="s">
        <v>26</v>
      </c>
      <c r="E34" s="223"/>
    </row>
    <row r="35" spans="2:5" ht="70.5" customHeight="1"/>
  </sheetData>
  <sheetProtection password="C96F" sheet="1" objects="1" scenarios="1" formatRows="0"/>
  <pageMargins left="0.25" right="0.25" top="0.5" bottom="0.5" header="0.3" footer="0.3"/>
  <pageSetup scale="2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1"/>
  <dimension ref="B1:M101"/>
  <sheetViews>
    <sheetView showGridLines="0" showRowColHeaders="0" workbookViewId="0">
      <pane ySplit="6" topLeftCell="A7" activePane="bottomLeft" state="frozen"/>
      <selection activeCell="O32" sqref="O32"/>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6" width="11.33203125" style="424" customWidth="1"/>
    <col min="7" max="7" width="9" style="424" customWidth="1"/>
    <col min="8" max="8" width="12.6640625" style="424" customWidth="1"/>
    <col min="9" max="9" width="9.88671875" style="424" customWidth="1"/>
    <col min="10" max="10" width="10.44140625" style="424" customWidth="1"/>
    <col min="11" max="11" width="11" style="424" customWidth="1"/>
    <col min="12" max="12" width="9.33203125" style="424" customWidth="1"/>
    <col min="13" max="16384" width="9.33203125" style="424"/>
  </cols>
  <sheetData>
    <row r="1" spans="2:13" ht="28.5" customHeight="1"/>
    <row r="2" spans="2:13" s="27" customFormat="1" ht="64.5" customHeight="1"/>
    <row r="3" spans="2:13" ht="7.5" customHeight="1" thickBot="1">
      <c r="B3" s="31"/>
      <c r="C3" s="33"/>
      <c r="D3" s="33"/>
      <c r="E3" s="33"/>
      <c r="F3" s="33"/>
      <c r="G3" s="33"/>
      <c r="H3" s="33"/>
    </row>
    <row r="4" spans="2:13" ht="36.9" customHeight="1">
      <c r="B4" s="31"/>
      <c r="D4" s="1226" t="s">
        <v>54</v>
      </c>
      <c r="E4" s="1227"/>
      <c r="F4" s="1227"/>
      <c r="G4" s="1227"/>
      <c r="H4" s="1228"/>
      <c r="I4" s="1226" t="s">
        <v>659</v>
      </c>
      <c r="J4" s="1227"/>
      <c r="K4" s="1227"/>
      <c r="L4" s="1227"/>
      <c r="M4" s="1228"/>
    </row>
    <row r="5" spans="2:13" ht="53.25" customHeight="1">
      <c r="B5" s="31"/>
      <c r="D5" s="76" t="s">
        <v>291</v>
      </c>
      <c r="E5" s="77" t="s">
        <v>292</v>
      </c>
      <c r="F5" s="77" t="s">
        <v>293</v>
      </c>
      <c r="G5" s="208" t="s">
        <v>55</v>
      </c>
      <c r="H5" s="78" t="s">
        <v>630</v>
      </c>
      <c r="I5" s="76" t="s">
        <v>660</v>
      </c>
      <c r="J5" s="77" t="s">
        <v>661</v>
      </c>
      <c r="K5" s="77" t="s">
        <v>662</v>
      </c>
      <c r="L5" s="208" t="s">
        <v>252</v>
      </c>
      <c r="M5" s="78" t="s">
        <v>664</v>
      </c>
    </row>
    <row r="6" spans="2:13" ht="15.6">
      <c r="B6" s="31"/>
      <c r="C6" s="32" t="s">
        <v>77</v>
      </c>
      <c r="D6" s="79" t="s">
        <v>42</v>
      </c>
      <c r="E6" s="80" t="s">
        <v>42</v>
      </c>
      <c r="F6" s="80" t="s">
        <v>42</v>
      </c>
      <c r="G6" s="80" t="s">
        <v>56</v>
      </c>
      <c r="H6" s="81" t="str">
        <f>"($/"&amp;Titles!F13&amp;")"</f>
        <v>($/MWh)</v>
      </c>
      <c r="I6" s="79" t="s">
        <v>42</v>
      </c>
      <c r="J6" s="80" t="s">
        <v>42</v>
      </c>
      <c r="K6" s="80" t="s">
        <v>42</v>
      </c>
      <c r="L6" s="80" t="s">
        <v>56</v>
      </c>
      <c r="M6" s="81" t="str">
        <f>"($/"&amp;Titles!H13&amp;")"</f>
        <v>($/)</v>
      </c>
    </row>
    <row r="7" spans="2:1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row>
    <row r="8" spans="2:13" ht="15" customHeight="1">
      <c r="B8" s="36"/>
      <c r="C8" s="37" t="s">
        <v>339</v>
      </c>
      <c r="D8" s="68"/>
      <c r="E8" s="45"/>
      <c r="F8" s="745">
        <f t="shared" si="0"/>
        <v>0</v>
      </c>
      <c r="G8" s="949" t="str">
        <f t="shared" si="1"/>
        <v/>
      </c>
      <c r="H8" s="395"/>
      <c r="I8" s="68"/>
      <c r="J8" s="45"/>
      <c r="K8" s="745">
        <f t="shared" si="2"/>
        <v>0</v>
      </c>
      <c r="L8" s="949" t="str">
        <f t="shared" si="3"/>
        <v/>
      </c>
      <c r="M8" s="395"/>
    </row>
    <row r="9" spans="2:13" ht="15" customHeight="1">
      <c r="B9" s="36"/>
      <c r="C9" s="37" t="s">
        <v>147</v>
      </c>
      <c r="D9" s="315"/>
      <c r="E9" s="221"/>
      <c r="F9" s="745">
        <f t="shared" si="0"/>
        <v>0</v>
      </c>
      <c r="G9" s="949" t="str">
        <f t="shared" si="1"/>
        <v/>
      </c>
      <c r="H9" s="395"/>
      <c r="I9" s="68"/>
      <c r="J9" s="45"/>
      <c r="K9" s="745">
        <f t="shared" si="2"/>
        <v>0</v>
      </c>
      <c r="L9" s="949" t="str">
        <f t="shared" si="3"/>
        <v/>
      </c>
      <c r="M9" s="395"/>
    </row>
    <row r="10" spans="2:13" ht="15" customHeight="1">
      <c r="B10" s="36"/>
      <c r="C10" s="37" t="s">
        <v>337</v>
      </c>
      <c r="D10" s="315"/>
      <c r="E10" s="221"/>
      <c r="F10" s="745">
        <f t="shared" si="0"/>
        <v>0</v>
      </c>
      <c r="G10" s="949" t="str">
        <f t="shared" si="1"/>
        <v/>
      </c>
      <c r="H10" s="397"/>
      <c r="I10" s="68"/>
      <c r="J10" s="45"/>
      <c r="K10" s="745">
        <f t="shared" si="2"/>
        <v>0</v>
      </c>
      <c r="L10" s="949" t="str">
        <f t="shared" si="3"/>
        <v/>
      </c>
      <c r="M10" s="395"/>
    </row>
    <row r="11" spans="2:13" ht="15" customHeight="1">
      <c r="B11" s="36"/>
      <c r="C11" s="37" t="s">
        <v>338</v>
      </c>
      <c r="D11" s="68"/>
      <c r="E11" s="45"/>
      <c r="F11" s="745">
        <f t="shared" si="0"/>
        <v>0</v>
      </c>
      <c r="G11" s="949" t="str">
        <f t="shared" si="1"/>
        <v/>
      </c>
      <c r="H11" s="397"/>
      <c r="I11" s="68"/>
      <c r="J11" s="45"/>
      <c r="K11" s="745">
        <f t="shared" si="2"/>
        <v>0</v>
      </c>
      <c r="L11" s="949" t="str">
        <f t="shared" si="3"/>
        <v/>
      </c>
      <c r="M11" s="395"/>
    </row>
    <row r="12" spans="2:13" ht="15" customHeight="1">
      <c r="B12" s="36"/>
      <c r="C12" s="37" t="s">
        <v>194</v>
      </c>
      <c r="D12" s="68"/>
      <c r="E12" s="45"/>
      <c r="F12" s="745">
        <f t="shared" si="0"/>
        <v>0</v>
      </c>
      <c r="G12" s="949" t="str">
        <f t="shared" si="1"/>
        <v/>
      </c>
      <c r="H12" s="395"/>
      <c r="I12" s="68"/>
      <c r="J12" s="45"/>
      <c r="K12" s="745">
        <f t="shared" si="2"/>
        <v>0</v>
      </c>
      <c r="L12" s="949" t="str">
        <f t="shared" si="3"/>
        <v/>
      </c>
      <c r="M12" s="395"/>
    </row>
    <row r="13" spans="2:13" ht="15" customHeight="1">
      <c r="B13" s="36"/>
      <c r="C13" s="37" t="s">
        <v>198</v>
      </c>
      <c r="D13" s="68"/>
      <c r="E13" s="45"/>
      <c r="F13" s="745">
        <f t="shared" si="0"/>
        <v>0</v>
      </c>
      <c r="G13" s="949" t="str">
        <f t="shared" si="1"/>
        <v/>
      </c>
      <c r="H13" s="395"/>
      <c r="I13" s="68"/>
      <c r="J13" s="45"/>
      <c r="K13" s="745">
        <f t="shared" si="2"/>
        <v>0</v>
      </c>
      <c r="L13" s="949" t="str">
        <f t="shared" si="3"/>
        <v/>
      </c>
      <c r="M13" s="395"/>
    </row>
    <row r="14" spans="2:13" ht="15" customHeight="1" thickBot="1">
      <c r="B14" s="36"/>
      <c r="C14" s="37" t="s">
        <v>14</v>
      </c>
      <c r="D14" s="68"/>
      <c r="E14" s="45"/>
      <c r="F14" s="746">
        <f t="shared" si="0"/>
        <v>0</v>
      </c>
      <c r="G14" s="945" t="str">
        <f t="shared" si="1"/>
        <v/>
      </c>
      <c r="H14" s="398"/>
      <c r="I14" s="68"/>
      <c r="J14" s="45"/>
      <c r="K14" s="746">
        <f t="shared" si="2"/>
        <v>0</v>
      </c>
      <c r="L14" s="945" t="str">
        <f t="shared" si="3"/>
        <v/>
      </c>
      <c r="M14" s="395"/>
    </row>
    <row r="15" spans="2:1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row>
    <row r="16" spans="2:13" ht="15" customHeight="1">
      <c r="B16" s="39"/>
      <c r="C16" s="40"/>
    </row>
    <row r="17" spans="2:9" s="33" customFormat="1" ht="15" customHeight="1"/>
    <row r="18" spans="2:9" ht="15" customHeight="1">
      <c r="B18" s="33"/>
      <c r="C18" s="33"/>
      <c r="D18" s="33"/>
      <c r="E18" s="33"/>
      <c r="F18" s="33"/>
      <c r="G18" s="33"/>
      <c r="H18" s="33"/>
      <c r="I18" s="33"/>
    </row>
    <row r="19" spans="2:9" ht="15" customHeight="1">
      <c r="B19" s="33"/>
      <c r="C19" s="33"/>
      <c r="D19" s="84"/>
      <c r="E19" s="33"/>
      <c r="F19" s="33"/>
      <c r="G19" s="33"/>
      <c r="H19" s="33"/>
      <c r="I19" s="33"/>
    </row>
    <row r="20" spans="2:9" ht="15" customHeight="1"/>
    <row r="21" spans="2:9" ht="15" customHeight="1"/>
    <row r="22" spans="2:9" ht="15" customHeight="1"/>
    <row r="23" spans="2:9" ht="15" customHeight="1"/>
    <row r="24" spans="2:9" ht="15" customHeight="1"/>
    <row r="25" spans="2:9" ht="15" customHeight="1"/>
    <row r="26" spans="2:9" ht="15" customHeight="1">
      <c r="D26" s="424" t="s">
        <v>1013</v>
      </c>
    </row>
    <row r="27" spans="2:9" ht="15" customHeight="1">
      <c r="D27" s="424" t="s">
        <v>1012</v>
      </c>
    </row>
    <row r="28" spans="2:9" ht="15" customHeight="1"/>
    <row r="29" spans="2:9" ht="15" customHeight="1"/>
    <row r="30" spans="2:9" ht="15" customHeight="1"/>
    <row r="31" spans="2:9" ht="15" customHeight="1"/>
    <row r="32" spans="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2"/>
  <dimension ref="B1:M101"/>
  <sheetViews>
    <sheetView showGridLines="0" showRowColHeaders="0" workbookViewId="0">
      <pane ySplit="6" topLeftCell="A7" activePane="bottomLeft" state="frozen"/>
      <selection activeCell="O32" sqref="O32"/>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6" width="12.6640625" style="424" customWidth="1"/>
    <col min="7" max="7" width="9.109375" style="424" customWidth="1"/>
    <col min="8" max="8" width="11.109375" style="424" customWidth="1"/>
    <col min="9" max="13" width="10.44140625" style="424" customWidth="1"/>
    <col min="14" max="16384" width="9.33203125" style="424"/>
  </cols>
  <sheetData>
    <row r="1" spans="2:13" ht="28.5" customHeight="1"/>
    <row r="2" spans="2:13" s="27" customFormat="1" ht="64.5" customHeight="1"/>
    <row r="3" spans="2:13" ht="7.5" customHeight="1" thickBot="1">
      <c r="B3" s="31"/>
      <c r="C3" s="33"/>
      <c r="D3" s="33"/>
      <c r="E3" s="33"/>
      <c r="F3" s="33"/>
      <c r="G3" s="33"/>
      <c r="H3" s="33"/>
      <c r="I3" s="33"/>
      <c r="J3" s="33"/>
      <c r="K3" s="33"/>
      <c r="L3" s="33"/>
      <c r="M3" s="33"/>
    </row>
    <row r="4" spans="2:13" ht="36.9" customHeight="1">
      <c r="B4" s="31"/>
      <c r="D4" s="1226" t="s">
        <v>242</v>
      </c>
      <c r="E4" s="1227"/>
      <c r="F4" s="1227"/>
      <c r="G4" s="1227"/>
      <c r="H4" s="1228"/>
      <c r="I4" s="1226" t="s">
        <v>257</v>
      </c>
      <c r="J4" s="1227"/>
      <c r="K4" s="1227"/>
      <c r="L4" s="1227"/>
      <c r="M4" s="1228"/>
    </row>
    <row r="5" spans="2:13" ht="53.25" customHeight="1">
      <c r="B5" s="31"/>
      <c r="D5" s="76" t="s">
        <v>626</v>
      </c>
      <c r="E5" s="77" t="s">
        <v>627</v>
      </c>
      <c r="F5" s="77" t="s">
        <v>628</v>
      </c>
      <c r="G5" s="208" t="s">
        <v>243</v>
      </c>
      <c r="H5" s="78" t="s">
        <v>629</v>
      </c>
      <c r="I5" s="76" t="s">
        <v>289</v>
      </c>
      <c r="J5" s="77" t="s">
        <v>380</v>
      </c>
      <c r="K5" s="77" t="s">
        <v>663</v>
      </c>
      <c r="L5" s="208" t="s">
        <v>256</v>
      </c>
      <c r="M5" s="78" t="s">
        <v>290</v>
      </c>
    </row>
    <row r="6" spans="2:13" ht="15.6">
      <c r="B6" s="31"/>
      <c r="C6" s="32" t="s">
        <v>77</v>
      </c>
      <c r="D6" s="79" t="s">
        <v>42</v>
      </c>
      <c r="E6" s="80" t="s">
        <v>42</v>
      </c>
      <c r="F6" s="80" t="s">
        <v>42</v>
      </c>
      <c r="G6" s="80" t="s">
        <v>56</v>
      </c>
      <c r="H6" s="81" t="str">
        <f>"($/"&amp;Titles!Q13&amp;")"</f>
        <v>($/)</v>
      </c>
      <c r="I6" s="79" t="s">
        <v>42</v>
      </c>
      <c r="J6" s="80" t="s">
        <v>42</v>
      </c>
      <c r="K6" s="80" t="s">
        <v>42</v>
      </c>
      <c r="L6" s="80" t="s">
        <v>56</v>
      </c>
      <c r="M6" s="81" t="str">
        <f>"($/"&amp;Titles!F13&amp;")"</f>
        <v>($/MWh)</v>
      </c>
    </row>
    <row r="7" spans="2:1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row>
    <row r="8" spans="2:13" ht="15" customHeight="1">
      <c r="B8" s="36"/>
      <c r="C8" s="37" t="s">
        <v>339</v>
      </c>
      <c r="D8" s="68"/>
      <c r="E8" s="45"/>
      <c r="F8" s="745">
        <f t="shared" si="0"/>
        <v>0</v>
      </c>
      <c r="G8" s="949" t="str">
        <f t="shared" si="1"/>
        <v/>
      </c>
      <c r="H8" s="395"/>
      <c r="I8" s="68"/>
      <c r="J8" s="45"/>
      <c r="K8" s="745">
        <f t="shared" si="2"/>
        <v>0</v>
      </c>
      <c r="L8" s="949" t="str">
        <f t="shared" si="3"/>
        <v/>
      </c>
      <c r="M8" s="395"/>
    </row>
    <row r="9" spans="2:13" ht="15" customHeight="1">
      <c r="B9" s="36"/>
      <c r="C9" s="37" t="s">
        <v>147</v>
      </c>
      <c r="D9" s="68"/>
      <c r="E9" s="45"/>
      <c r="F9" s="745">
        <f t="shared" si="0"/>
        <v>0</v>
      </c>
      <c r="G9" s="949" t="str">
        <f t="shared" si="1"/>
        <v/>
      </c>
      <c r="H9" s="395"/>
      <c r="I9" s="315"/>
      <c r="J9" s="221"/>
      <c r="K9" s="745">
        <f t="shared" si="2"/>
        <v>0</v>
      </c>
      <c r="L9" s="949" t="str">
        <f t="shared" si="3"/>
        <v/>
      </c>
      <c r="M9" s="395"/>
    </row>
    <row r="10" spans="2:13" ht="15" customHeight="1">
      <c r="B10" s="36"/>
      <c r="C10" s="37" t="s">
        <v>337</v>
      </c>
      <c r="D10" s="393"/>
      <c r="E10" s="394"/>
      <c r="F10" s="745">
        <f t="shared" si="0"/>
        <v>0</v>
      </c>
      <c r="G10" s="949" t="str">
        <f t="shared" si="1"/>
        <v/>
      </c>
      <c r="H10" s="397"/>
      <c r="I10" s="315"/>
      <c r="J10" s="221"/>
      <c r="K10" s="745">
        <f t="shared" si="2"/>
        <v>0</v>
      </c>
      <c r="L10" s="949" t="str">
        <f t="shared" si="3"/>
        <v/>
      </c>
      <c r="M10" s="397"/>
    </row>
    <row r="11" spans="2:13" ht="15" customHeight="1">
      <c r="B11" s="36"/>
      <c r="C11" s="37" t="s">
        <v>338</v>
      </c>
      <c r="D11" s="315"/>
      <c r="E11" s="221"/>
      <c r="F11" s="745">
        <f t="shared" si="0"/>
        <v>0</v>
      </c>
      <c r="G11" s="949" t="str">
        <f t="shared" si="1"/>
        <v/>
      </c>
      <c r="H11" s="397"/>
      <c r="I11" s="68"/>
      <c r="J11" s="45"/>
      <c r="K11" s="745">
        <f t="shared" si="2"/>
        <v>0</v>
      </c>
      <c r="L11" s="949" t="str">
        <f t="shared" si="3"/>
        <v/>
      </c>
      <c r="M11" s="397"/>
    </row>
    <row r="12" spans="2:13" ht="15" customHeight="1">
      <c r="B12" s="36"/>
      <c r="C12" s="37" t="s">
        <v>194</v>
      </c>
      <c r="D12" s="68"/>
      <c r="E12" s="45"/>
      <c r="F12" s="745">
        <f t="shared" si="0"/>
        <v>0</v>
      </c>
      <c r="G12" s="949" t="str">
        <f t="shared" si="1"/>
        <v/>
      </c>
      <c r="H12" s="395"/>
      <c r="I12" s="68"/>
      <c r="J12" s="45"/>
      <c r="K12" s="745">
        <f t="shared" si="2"/>
        <v>0</v>
      </c>
      <c r="L12" s="949" t="str">
        <f t="shared" si="3"/>
        <v/>
      </c>
      <c r="M12" s="395"/>
    </row>
    <row r="13" spans="2:13" ht="15" customHeight="1">
      <c r="B13" s="36"/>
      <c r="C13" s="37" t="s">
        <v>198</v>
      </c>
      <c r="D13" s="68"/>
      <c r="E13" s="45"/>
      <c r="F13" s="745">
        <f t="shared" si="0"/>
        <v>0</v>
      </c>
      <c r="G13" s="949" t="str">
        <f t="shared" si="1"/>
        <v/>
      </c>
      <c r="H13" s="395"/>
      <c r="I13" s="68"/>
      <c r="J13" s="45"/>
      <c r="K13" s="745">
        <f t="shared" si="2"/>
        <v>0</v>
      </c>
      <c r="L13" s="949" t="str">
        <f t="shared" si="3"/>
        <v/>
      </c>
      <c r="M13" s="395"/>
    </row>
    <row r="14" spans="2:13" ht="15" customHeight="1" thickBot="1">
      <c r="B14" s="36"/>
      <c r="C14" s="37" t="s">
        <v>14</v>
      </c>
      <c r="D14" s="69"/>
      <c r="E14" s="83"/>
      <c r="F14" s="746">
        <f t="shared" si="0"/>
        <v>0</v>
      </c>
      <c r="G14" s="945" t="str">
        <f t="shared" si="1"/>
        <v/>
      </c>
      <c r="H14" s="398"/>
      <c r="I14" s="68"/>
      <c r="J14" s="45"/>
      <c r="K14" s="746">
        <f t="shared" si="2"/>
        <v>0</v>
      </c>
      <c r="L14" s="945" t="str">
        <f t="shared" si="3"/>
        <v/>
      </c>
      <c r="M14" s="398"/>
    </row>
    <row r="15" spans="2:1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row>
    <row r="16" spans="2:13" ht="15" customHeight="1">
      <c r="B16" s="39"/>
      <c r="C16" s="40"/>
      <c r="I16" s="40"/>
      <c r="J16" s="40"/>
      <c r="K16" s="40"/>
      <c r="L16" s="40"/>
      <c r="M16" s="40"/>
    </row>
    <row r="17" spans="2:13" s="33" customFormat="1" ht="15" customHeight="1"/>
    <row r="18" spans="2:13" ht="15" customHeight="1">
      <c r="B18" s="33"/>
      <c r="C18" s="33"/>
      <c r="D18" s="33"/>
      <c r="E18" s="33"/>
      <c r="F18" s="33"/>
      <c r="G18" s="33"/>
      <c r="H18" s="33"/>
      <c r="I18" s="33"/>
      <c r="M18" s="33"/>
    </row>
    <row r="19" spans="2:13" ht="15" customHeight="1">
      <c r="B19" s="33"/>
      <c r="C19" s="33"/>
      <c r="D19" s="84"/>
      <c r="E19" s="33"/>
      <c r="F19" s="33"/>
      <c r="G19" s="33"/>
      <c r="H19" s="33"/>
      <c r="I19" s="33"/>
      <c r="M19" s="84"/>
    </row>
    <row r="20" spans="2:13" ht="15" customHeight="1"/>
    <row r="21" spans="2:13" ht="15" customHeight="1"/>
    <row r="22" spans="2:13" ht="15" customHeight="1"/>
    <row r="23" spans="2:13" ht="15" customHeight="1"/>
    <row r="24" spans="2:13" ht="15" customHeight="1"/>
    <row r="25" spans="2:13" ht="15" customHeight="1"/>
    <row r="26" spans="2:13" ht="15" customHeight="1">
      <c r="D26" s="424" t="s">
        <v>1013</v>
      </c>
    </row>
    <row r="27" spans="2:13" ht="15" customHeight="1">
      <c r="D27" s="424" t="s">
        <v>1012</v>
      </c>
    </row>
    <row r="28" spans="2:13" ht="15" customHeight="1"/>
    <row r="29" spans="2:13" ht="15" customHeight="1"/>
    <row r="30" spans="2:13" ht="15" customHeight="1"/>
    <row r="31" spans="2:13" ht="15" customHeight="1"/>
    <row r="32" spans="2: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dimension ref="B1:M101"/>
  <sheetViews>
    <sheetView showGridLines="0" showRowColHeaders="0" workbookViewId="0">
      <pane ySplit="6" topLeftCell="A7" activePane="bottomLeft" state="frozen"/>
      <selection activeCell="O32" sqref="O32"/>
      <selection pane="bottomLeft" activeCell="C5" sqref="C5"/>
    </sheetView>
  </sheetViews>
  <sheetFormatPr defaultColWidth="9.33203125" defaultRowHeight="13.8"/>
  <cols>
    <col min="1" max="1" width="1" style="424" customWidth="1"/>
    <col min="2" max="2" width="3.6640625" style="424" customWidth="1"/>
    <col min="3" max="3" width="35.6640625" style="424" customWidth="1"/>
    <col min="4" max="6" width="12.6640625" style="424" customWidth="1"/>
    <col min="7" max="7" width="9.109375" style="424" customWidth="1"/>
    <col min="8" max="8" width="11.109375" style="424" customWidth="1"/>
    <col min="9" max="9" width="9.88671875" style="424" customWidth="1"/>
    <col min="10" max="10" width="10.44140625" style="424" customWidth="1"/>
    <col min="11" max="11" width="10.5546875" style="424" customWidth="1"/>
    <col min="12" max="12" width="9.33203125" style="424" customWidth="1"/>
    <col min="13" max="16384" width="9.33203125" style="424"/>
  </cols>
  <sheetData>
    <row r="1" spans="2:13" ht="28.5" customHeight="1"/>
    <row r="2" spans="2:13" s="27" customFormat="1" ht="64.5" customHeight="1"/>
    <row r="3" spans="2:13" ht="7.5" customHeight="1" thickBot="1">
      <c r="B3" s="31"/>
      <c r="C3" s="33"/>
      <c r="D3" s="33"/>
      <c r="E3" s="33"/>
      <c r="F3" s="33"/>
      <c r="G3" s="33"/>
      <c r="H3" s="33"/>
    </row>
    <row r="4" spans="2:13" ht="36.9" customHeight="1">
      <c r="B4" s="31"/>
      <c r="D4" s="1226" t="s">
        <v>242</v>
      </c>
      <c r="E4" s="1227"/>
      <c r="F4" s="1227"/>
      <c r="G4" s="1227"/>
      <c r="H4" s="1228"/>
      <c r="I4" s="1226" t="s">
        <v>659</v>
      </c>
      <c r="J4" s="1227"/>
      <c r="K4" s="1227"/>
      <c r="L4" s="1227"/>
      <c r="M4" s="1228"/>
    </row>
    <row r="5" spans="2:13" ht="53.25" customHeight="1">
      <c r="B5" s="31"/>
      <c r="D5" s="76" t="s">
        <v>626</v>
      </c>
      <c r="E5" s="77" t="s">
        <v>627</v>
      </c>
      <c r="F5" s="77" t="s">
        <v>628</v>
      </c>
      <c r="G5" s="208" t="s">
        <v>243</v>
      </c>
      <c r="H5" s="78" t="s">
        <v>629</v>
      </c>
      <c r="I5" s="76" t="s">
        <v>660</v>
      </c>
      <c r="J5" s="77" t="s">
        <v>661</v>
      </c>
      <c r="K5" s="77" t="s">
        <v>662</v>
      </c>
      <c r="L5" s="208" t="s">
        <v>252</v>
      </c>
      <c r="M5" s="78" t="s">
        <v>664</v>
      </c>
    </row>
    <row r="6" spans="2:13" ht="15.6">
      <c r="B6" s="31"/>
      <c r="C6" s="32" t="s">
        <v>77</v>
      </c>
      <c r="D6" s="79" t="s">
        <v>42</v>
      </c>
      <c r="E6" s="80" t="s">
        <v>42</v>
      </c>
      <c r="F6" s="80" t="s">
        <v>42</v>
      </c>
      <c r="G6" s="80" t="s">
        <v>56</v>
      </c>
      <c r="H6" s="81" t="str">
        <f>"($/"&amp;Titles!Q13&amp;")"</f>
        <v>($/)</v>
      </c>
      <c r="I6" s="79" t="s">
        <v>42</v>
      </c>
      <c r="J6" s="80" t="s">
        <v>42</v>
      </c>
      <c r="K6" s="80" t="s">
        <v>42</v>
      </c>
      <c r="L6" s="80" t="s">
        <v>56</v>
      </c>
      <c r="M6" s="81" t="str">
        <f>"($/"&amp;Titles!H13&amp;")"</f>
        <v>($/)</v>
      </c>
    </row>
    <row r="7" spans="2:1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row>
    <row r="8" spans="2:13" ht="15" customHeight="1">
      <c r="B8" s="36"/>
      <c r="C8" s="37" t="s">
        <v>339</v>
      </c>
      <c r="D8" s="68"/>
      <c r="E8" s="45"/>
      <c r="F8" s="745">
        <f t="shared" si="0"/>
        <v>0</v>
      </c>
      <c r="G8" s="949" t="str">
        <f t="shared" si="1"/>
        <v/>
      </c>
      <c r="H8" s="395"/>
      <c r="I8" s="68"/>
      <c r="J8" s="45"/>
      <c r="K8" s="745">
        <f t="shared" si="2"/>
        <v>0</v>
      </c>
      <c r="L8" s="949" t="str">
        <f t="shared" si="3"/>
        <v/>
      </c>
      <c r="M8" s="395"/>
    </row>
    <row r="9" spans="2:13" ht="15" customHeight="1">
      <c r="B9" s="36"/>
      <c r="C9" s="37" t="s">
        <v>147</v>
      </c>
      <c r="D9" s="68"/>
      <c r="E9" s="45"/>
      <c r="F9" s="745">
        <f t="shared" si="0"/>
        <v>0</v>
      </c>
      <c r="G9" s="949" t="str">
        <f t="shared" si="1"/>
        <v/>
      </c>
      <c r="H9" s="395"/>
      <c r="I9" s="68"/>
      <c r="J9" s="45"/>
      <c r="K9" s="745">
        <f t="shared" si="2"/>
        <v>0</v>
      </c>
      <c r="L9" s="949" t="str">
        <f t="shared" si="3"/>
        <v/>
      </c>
      <c r="M9" s="395"/>
    </row>
    <row r="10" spans="2:13" ht="15" customHeight="1">
      <c r="B10" s="36"/>
      <c r="C10" s="37" t="s">
        <v>337</v>
      </c>
      <c r="D10" s="393"/>
      <c r="E10" s="394"/>
      <c r="F10" s="745">
        <f t="shared" si="0"/>
        <v>0</v>
      </c>
      <c r="G10" s="949" t="str">
        <f t="shared" si="1"/>
        <v/>
      </c>
      <c r="H10" s="397"/>
      <c r="I10" s="68"/>
      <c r="J10" s="45"/>
      <c r="K10" s="745">
        <f t="shared" si="2"/>
        <v>0</v>
      </c>
      <c r="L10" s="949" t="str">
        <f t="shared" si="3"/>
        <v/>
      </c>
      <c r="M10" s="395"/>
    </row>
    <row r="11" spans="2:13" ht="15" customHeight="1">
      <c r="B11" s="36"/>
      <c r="C11" s="37" t="s">
        <v>338</v>
      </c>
      <c r="D11" s="315"/>
      <c r="E11" s="221"/>
      <c r="F11" s="745">
        <f t="shared" si="0"/>
        <v>0</v>
      </c>
      <c r="G11" s="949" t="str">
        <f t="shared" si="1"/>
        <v/>
      </c>
      <c r="H11" s="397"/>
      <c r="I11" s="68"/>
      <c r="J11" s="45"/>
      <c r="K11" s="745">
        <f t="shared" si="2"/>
        <v>0</v>
      </c>
      <c r="L11" s="949" t="str">
        <f t="shared" si="3"/>
        <v/>
      </c>
      <c r="M11" s="395"/>
    </row>
    <row r="12" spans="2:13" ht="15" customHeight="1">
      <c r="B12" s="36"/>
      <c r="C12" s="37" t="s">
        <v>194</v>
      </c>
      <c r="D12" s="68"/>
      <c r="E12" s="45"/>
      <c r="F12" s="745">
        <f t="shared" si="0"/>
        <v>0</v>
      </c>
      <c r="G12" s="949" t="str">
        <f t="shared" si="1"/>
        <v/>
      </c>
      <c r="H12" s="395"/>
      <c r="I12" s="68"/>
      <c r="J12" s="45"/>
      <c r="K12" s="745">
        <f t="shared" si="2"/>
        <v>0</v>
      </c>
      <c r="L12" s="949" t="str">
        <f t="shared" si="3"/>
        <v/>
      </c>
      <c r="M12" s="395"/>
    </row>
    <row r="13" spans="2:13" ht="15" customHeight="1">
      <c r="B13" s="36"/>
      <c r="C13" s="37" t="s">
        <v>198</v>
      </c>
      <c r="D13" s="68"/>
      <c r="E13" s="45"/>
      <c r="F13" s="745">
        <f t="shared" si="0"/>
        <v>0</v>
      </c>
      <c r="G13" s="949" t="str">
        <f t="shared" si="1"/>
        <v/>
      </c>
      <c r="H13" s="395"/>
      <c r="I13" s="68"/>
      <c r="J13" s="45"/>
      <c r="K13" s="745">
        <f t="shared" si="2"/>
        <v>0</v>
      </c>
      <c r="L13" s="949" t="str">
        <f t="shared" si="3"/>
        <v/>
      </c>
      <c r="M13" s="395"/>
    </row>
    <row r="14" spans="2:13" ht="15" customHeight="1" thickBot="1">
      <c r="B14" s="36"/>
      <c r="C14" s="37" t="s">
        <v>14</v>
      </c>
      <c r="D14" s="69"/>
      <c r="E14" s="83"/>
      <c r="F14" s="746">
        <f t="shared" si="0"/>
        <v>0</v>
      </c>
      <c r="G14" s="945" t="str">
        <f t="shared" si="1"/>
        <v/>
      </c>
      <c r="H14" s="398"/>
      <c r="I14" s="68"/>
      <c r="J14" s="45"/>
      <c r="K14" s="746">
        <f t="shared" si="2"/>
        <v>0</v>
      </c>
      <c r="L14" s="945" t="str">
        <f t="shared" si="3"/>
        <v/>
      </c>
      <c r="M14" s="395"/>
    </row>
    <row r="15" spans="2:1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row>
    <row r="16" spans="2:13" ht="15" customHeight="1">
      <c r="B16" s="39"/>
      <c r="C16" s="40"/>
    </row>
    <row r="17" spans="2:9" s="33" customFormat="1" ht="15" customHeight="1"/>
    <row r="18" spans="2:9" ht="15" customHeight="1">
      <c r="B18" s="33"/>
      <c r="C18" s="33"/>
      <c r="D18" s="33"/>
      <c r="E18" s="33"/>
      <c r="F18" s="33"/>
      <c r="G18" s="33"/>
      <c r="H18" s="33"/>
      <c r="I18" s="33"/>
    </row>
    <row r="19" spans="2:9" ht="15" customHeight="1">
      <c r="B19" s="33"/>
      <c r="C19" s="33"/>
      <c r="D19" s="84"/>
      <c r="E19" s="33"/>
      <c r="F19" s="33"/>
      <c r="G19" s="33"/>
      <c r="H19" s="33"/>
      <c r="I19" s="33"/>
    </row>
    <row r="20" spans="2:9" ht="15" customHeight="1"/>
    <row r="21" spans="2:9" ht="15" customHeight="1"/>
    <row r="22" spans="2:9" ht="15" customHeight="1"/>
    <row r="23" spans="2:9" ht="15" customHeight="1"/>
    <row r="24" spans="2:9" ht="15" customHeight="1"/>
    <row r="25" spans="2:9" ht="15" customHeight="1"/>
    <row r="26" spans="2:9" ht="15" customHeight="1">
      <c r="D26" s="424" t="s">
        <v>1013</v>
      </c>
    </row>
    <row r="27" spans="2:9" ht="15" customHeight="1">
      <c r="D27" s="424" t="s">
        <v>1012</v>
      </c>
    </row>
    <row r="28" spans="2:9" ht="15" customHeight="1"/>
    <row r="29" spans="2:9" ht="15" customHeight="1"/>
    <row r="30" spans="2:9" ht="15" customHeight="1"/>
    <row r="31" spans="2:9" ht="15" customHeight="1"/>
    <row r="32" spans="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4"/>
  <dimension ref="B1:M101"/>
  <sheetViews>
    <sheetView showGridLines="0" showRowColHeaders="0" workbookViewId="0">
      <pane ySplit="6" topLeftCell="A7" activePane="bottomLeft" state="frozen"/>
      <selection activeCell="O32" sqref="O32"/>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8" width="10.44140625" style="424" customWidth="1"/>
    <col min="9" max="9" width="9.88671875" style="424" customWidth="1"/>
    <col min="10" max="10" width="10.109375" style="424" customWidth="1"/>
    <col min="11" max="11" width="12.109375" style="424" customWidth="1"/>
    <col min="12" max="12" width="9.33203125" style="424" customWidth="1"/>
    <col min="13" max="16384" width="9.33203125" style="424"/>
  </cols>
  <sheetData>
    <row r="1" spans="2:13" ht="28.5" customHeight="1"/>
    <row r="2" spans="2:13" s="27" customFormat="1" ht="64.5" customHeight="1"/>
    <row r="3" spans="2:13" ht="7.5" customHeight="1" thickBot="1">
      <c r="B3" s="31"/>
      <c r="C3" s="33"/>
      <c r="D3" s="33"/>
      <c r="E3" s="33"/>
      <c r="F3" s="33"/>
      <c r="G3" s="33"/>
      <c r="H3" s="33"/>
    </row>
    <row r="4" spans="2:13" ht="36.9" customHeight="1">
      <c r="B4" s="31"/>
      <c r="D4" s="1226" t="s">
        <v>257</v>
      </c>
      <c r="E4" s="1227"/>
      <c r="F4" s="1227"/>
      <c r="G4" s="1227"/>
      <c r="H4" s="1228"/>
      <c r="I4" s="1226" t="s">
        <v>659</v>
      </c>
      <c r="J4" s="1227"/>
      <c r="K4" s="1227"/>
      <c r="L4" s="1227"/>
      <c r="M4" s="1228"/>
    </row>
    <row r="5" spans="2:13" ht="53.25" customHeight="1">
      <c r="B5" s="31"/>
      <c r="D5" s="76" t="s">
        <v>289</v>
      </c>
      <c r="E5" s="77" t="s">
        <v>380</v>
      </c>
      <c r="F5" s="77" t="s">
        <v>663</v>
      </c>
      <c r="G5" s="208" t="s">
        <v>256</v>
      </c>
      <c r="H5" s="78" t="s">
        <v>290</v>
      </c>
      <c r="I5" s="76" t="s">
        <v>660</v>
      </c>
      <c r="J5" s="77" t="s">
        <v>661</v>
      </c>
      <c r="K5" s="77" t="s">
        <v>662</v>
      </c>
      <c r="L5" s="208" t="s">
        <v>252</v>
      </c>
      <c r="M5" s="78" t="s">
        <v>664</v>
      </c>
    </row>
    <row r="6" spans="2:13" ht="15.6">
      <c r="B6" s="31"/>
      <c r="C6" s="32" t="s">
        <v>77</v>
      </c>
      <c r="D6" s="79" t="s">
        <v>42</v>
      </c>
      <c r="E6" s="80" t="s">
        <v>42</v>
      </c>
      <c r="F6" s="80" t="s">
        <v>42</v>
      </c>
      <c r="G6" s="80" t="s">
        <v>56</v>
      </c>
      <c r="H6" s="81" t="str">
        <f>"($/"&amp;Titles!F13&amp;")"</f>
        <v>($/MWh)</v>
      </c>
      <c r="I6" s="79" t="s">
        <v>42</v>
      </c>
      <c r="J6" s="80" t="s">
        <v>42</v>
      </c>
      <c r="K6" s="80" t="s">
        <v>42</v>
      </c>
      <c r="L6" s="80" t="s">
        <v>56</v>
      </c>
      <c r="M6" s="81" t="str">
        <f>"($/"&amp;Titles!H13&amp;")"</f>
        <v>($/)</v>
      </c>
    </row>
    <row r="7" spans="2:13"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row>
    <row r="8" spans="2:13" ht="15" customHeight="1">
      <c r="B8" s="36"/>
      <c r="C8" s="37" t="s">
        <v>339</v>
      </c>
      <c r="D8" s="68"/>
      <c r="E8" s="45"/>
      <c r="F8" s="745">
        <f t="shared" si="0"/>
        <v>0</v>
      </c>
      <c r="G8" s="949" t="str">
        <f t="shared" si="1"/>
        <v/>
      </c>
      <c r="H8" s="395"/>
      <c r="I8" s="68"/>
      <c r="J8" s="45"/>
      <c r="K8" s="745">
        <f t="shared" si="2"/>
        <v>0</v>
      </c>
      <c r="L8" s="949" t="str">
        <f t="shared" si="3"/>
        <v/>
      </c>
      <c r="M8" s="395"/>
    </row>
    <row r="9" spans="2:13" ht="15" customHeight="1">
      <c r="B9" s="36"/>
      <c r="C9" s="37" t="s">
        <v>147</v>
      </c>
      <c r="D9" s="315"/>
      <c r="E9" s="221"/>
      <c r="F9" s="745">
        <f t="shared" si="0"/>
        <v>0</v>
      </c>
      <c r="G9" s="949" t="str">
        <f t="shared" si="1"/>
        <v/>
      </c>
      <c r="H9" s="395"/>
      <c r="I9" s="68"/>
      <c r="J9" s="45"/>
      <c r="K9" s="745">
        <f t="shared" si="2"/>
        <v>0</v>
      </c>
      <c r="L9" s="949" t="str">
        <f t="shared" si="3"/>
        <v/>
      </c>
      <c r="M9" s="395"/>
    </row>
    <row r="10" spans="2:13" ht="15" customHeight="1">
      <c r="B10" s="36"/>
      <c r="C10" s="37" t="s">
        <v>337</v>
      </c>
      <c r="D10" s="315"/>
      <c r="E10" s="221"/>
      <c r="F10" s="745">
        <f t="shared" si="0"/>
        <v>0</v>
      </c>
      <c r="G10" s="949" t="str">
        <f t="shared" si="1"/>
        <v/>
      </c>
      <c r="H10" s="397"/>
      <c r="I10" s="68"/>
      <c r="J10" s="45"/>
      <c r="K10" s="745">
        <f t="shared" si="2"/>
        <v>0</v>
      </c>
      <c r="L10" s="949" t="str">
        <f t="shared" si="3"/>
        <v/>
      </c>
      <c r="M10" s="395"/>
    </row>
    <row r="11" spans="2:13" ht="15" customHeight="1">
      <c r="B11" s="36"/>
      <c r="C11" s="37" t="s">
        <v>338</v>
      </c>
      <c r="D11" s="68"/>
      <c r="E11" s="45"/>
      <c r="F11" s="745">
        <f t="shared" si="0"/>
        <v>0</v>
      </c>
      <c r="G11" s="949" t="str">
        <f t="shared" si="1"/>
        <v/>
      </c>
      <c r="H11" s="397"/>
      <c r="I11" s="68"/>
      <c r="J11" s="45"/>
      <c r="K11" s="745">
        <f t="shared" si="2"/>
        <v>0</v>
      </c>
      <c r="L11" s="949" t="str">
        <f t="shared" si="3"/>
        <v/>
      </c>
      <c r="M11" s="395"/>
    </row>
    <row r="12" spans="2:13" ht="15" customHeight="1">
      <c r="B12" s="36"/>
      <c r="C12" s="37" t="s">
        <v>194</v>
      </c>
      <c r="D12" s="68"/>
      <c r="E12" s="45"/>
      <c r="F12" s="745">
        <f t="shared" si="0"/>
        <v>0</v>
      </c>
      <c r="G12" s="949" t="str">
        <f t="shared" si="1"/>
        <v/>
      </c>
      <c r="H12" s="395"/>
      <c r="I12" s="68"/>
      <c r="J12" s="45"/>
      <c r="K12" s="745">
        <f t="shared" si="2"/>
        <v>0</v>
      </c>
      <c r="L12" s="949" t="str">
        <f t="shared" si="3"/>
        <v/>
      </c>
      <c r="M12" s="395"/>
    </row>
    <row r="13" spans="2:13" ht="15" customHeight="1">
      <c r="B13" s="36"/>
      <c r="C13" s="37" t="s">
        <v>198</v>
      </c>
      <c r="D13" s="68"/>
      <c r="E13" s="45"/>
      <c r="F13" s="745">
        <f t="shared" si="0"/>
        <v>0</v>
      </c>
      <c r="G13" s="949" t="str">
        <f t="shared" si="1"/>
        <v/>
      </c>
      <c r="H13" s="395"/>
      <c r="I13" s="68"/>
      <c r="J13" s="45"/>
      <c r="K13" s="745">
        <f t="shared" si="2"/>
        <v>0</v>
      </c>
      <c r="L13" s="949" t="str">
        <f t="shared" si="3"/>
        <v/>
      </c>
      <c r="M13" s="395"/>
    </row>
    <row r="14" spans="2:13" ht="15" customHeight="1" thickBot="1">
      <c r="B14" s="36"/>
      <c r="C14" s="37" t="s">
        <v>14</v>
      </c>
      <c r="D14" s="68"/>
      <c r="E14" s="45"/>
      <c r="F14" s="746">
        <f t="shared" si="0"/>
        <v>0</v>
      </c>
      <c r="G14" s="945" t="str">
        <f t="shared" si="1"/>
        <v/>
      </c>
      <c r="H14" s="398"/>
      <c r="I14" s="68"/>
      <c r="J14" s="45"/>
      <c r="K14" s="746">
        <f t="shared" si="2"/>
        <v>0</v>
      </c>
      <c r="L14" s="945" t="str">
        <f t="shared" si="3"/>
        <v/>
      </c>
      <c r="M14" s="395"/>
    </row>
    <row r="15" spans="2:13"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row>
    <row r="16" spans="2:13" ht="15" customHeight="1">
      <c r="B16" s="39"/>
      <c r="C16" s="40"/>
      <c r="D16" s="40"/>
      <c r="E16" s="40"/>
      <c r="F16" s="40"/>
      <c r="G16" s="40"/>
      <c r="H16" s="40"/>
    </row>
    <row r="17" spans="2:9" s="33" customFormat="1" ht="15" customHeight="1"/>
    <row r="18" spans="2:9" ht="15" customHeight="1">
      <c r="B18" s="33"/>
      <c r="C18" s="33"/>
      <c r="D18" s="33"/>
      <c r="E18" s="33"/>
      <c r="F18" s="33"/>
      <c r="G18" s="33"/>
      <c r="H18" s="33"/>
      <c r="I18" s="33"/>
    </row>
    <row r="19" spans="2:9" ht="15" customHeight="1">
      <c r="B19" s="33"/>
      <c r="C19" s="33"/>
      <c r="D19" s="84"/>
      <c r="E19" s="33"/>
      <c r="F19" s="33"/>
      <c r="G19" s="33"/>
      <c r="H19" s="33"/>
      <c r="I19" s="33"/>
    </row>
    <row r="20" spans="2:9" ht="15" customHeight="1"/>
    <row r="21" spans="2:9" ht="15" customHeight="1"/>
    <row r="22" spans="2:9" ht="15" customHeight="1"/>
    <row r="23" spans="2:9" ht="15" customHeight="1"/>
    <row r="24" spans="2:9" ht="15" customHeight="1"/>
    <row r="25" spans="2:9" ht="15" customHeight="1"/>
    <row r="26" spans="2:9" ht="15" customHeight="1">
      <c r="D26" s="424" t="s">
        <v>1013</v>
      </c>
    </row>
    <row r="27" spans="2:9" ht="15" customHeight="1">
      <c r="D27" s="424" t="s">
        <v>1012</v>
      </c>
    </row>
    <row r="28" spans="2:9" ht="15" customHeight="1"/>
    <row r="29" spans="2:9" ht="15" customHeight="1"/>
    <row r="30" spans="2:9" ht="15" customHeight="1"/>
    <row r="31" spans="2:9" ht="15" customHeight="1"/>
    <row r="32" spans="2:9"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2">
    <mergeCell ref="D4:H4"/>
    <mergeCell ref="I4:M4"/>
  </mergeCells>
  <pageMargins left="0.25" right="0.25" top="0.25" bottom="0.25" header="0.3" footer="0.3"/>
  <pageSetup orientation="landscape"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5"/>
  <dimension ref="B1:R103"/>
  <sheetViews>
    <sheetView showGridLines="0" showRowColHeaders="0" workbookViewId="0">
      <pane ySplit="6" topLeftCell="A7" activePane="bottomLeft" state="frozen"/>
      <selection pane="bottomLeft" activeCell="C5" sqref="C5"/>
    </sheetView>
  </sheetViews>
  <sheetFormatPr defaultColWidth="9.33203125" defaultRowHeight="13.8"/>
  <cols>
    <col min="1" max="1" width="1" style="3" customWidth="1"/>
    <col min="2" max="2" width="3.6640625" style="3" customWidth="1"/>
    <col min="3" max="3" width="35.6640625" style="3" customWidth="1"/>
    <col min="4" max="4" width="13.33203125" style="3" customWidth="1"/>
    <col min="5" max="5" width="12.6640625" style="3" customWidth="1"/>
    <col min="6" max="6" width="13" style="3" customWidth="1"/>
    <col min="7" max="8" width="9.33203125" style="3"/>
    <col min="9" max="13" width="10.44140625" style="3" customWidth="1"/>
    <col min="14" max="14" width="9.88671875" style="3" customWidth="1"/>
    <col min="15" max="15" width="10.5546875" style="3" customWidth="1"/>
    <col min="16" max="16" width="10.6640625" style="3" customWidth="1"/>
    <col min="17" max="17" width="9.33203125" style="3" customWidth="1"/>
    <col min="18" max="16384" width="9.33203125" style="3"/>
  </cols>
  <sheetData>
    <row r="1" spans="2:18" ht="28.5" customHeight="1"/>
    <row r="2" spans="2:18" s="27" customFormat="1" ht="64.5" customHeight="1"/>
    <row r="3" spans="2:18" ht="7.5" customHeight="1" thickBot="1">
      <c r="B3" s="31"/>
      <c r="C3" s="33"/>
      <c r="I3" s="33"/>
      <c r="J3" s="33"/>
      <c r="K3" s="33"/>
      <c r="L3" s="33"/>
      <c r="M3" s="33"/>
    </row>
    <row r="4" spans="2:18" ht="36.9" customHeight="1">
      <c r="B4" s="31"/>
      <c r="D4" s="1226" t="s">
        <v>242</v>
      </c>
      <c r="E4" s="1227"/>
      <c r="F4" s="1227"/>
      <c r="G4" s="1227"/>
      <c r="H4" s="1227"/>
      <c r="I4" s="1226" t="s">
        <v>257</v>
      </c>
      <c r="J4" s="1227"/>
      <c r="K4" s="1227"/>
      <c r="L4" s="1227"/>
      <c r="M4" s="1228"/>
      <c r="N4" s="1226" t="s">
        <v>659</v>
      </c>
      <c r="O4" s="1227"/>
      <c r="P4" s="1227"/>
      <c r="Q4" s="1227"/>
      <c r="R4" s="1228"/>
    </row>
    <row r="5" spans="2:18" ht="53.25" customHeight="1">
      <c r="B5" s="31"/>
      <c r="D5" s="76" t="s">
        <v>626</v>
      </c>
      <c r="E5" s="77" t="s">
        <v>627</v>
      </c>
      <c r="F5" s="77" t="s">
        <v>628</v>
      </c>
      <c r="G5" s="208" t="s">
        <v>243</v>
      </c>
      <c r="H5" s="211" t="s">
        <v>629</v>
      </c>
      <c r="I5" s="76" t="s">
        <v>289</v>
      </c>
      <c r="J5" s="77" t="s">
        <v>380</v>
      </c>
      <c r="K5" s="77" t="s">
        <v>663</v>
      </c>
      <c r="L5" s="208" t="s">
        <v>256</v>
      </c>
      <c r="M5" s="78" t="s">
        <v>290</v>
      </c>
      <c r="N5" s="76" t="s">
        <v>660</v>
      </c>
      <c r="O5" s="77" t="s">
        <v>661</v>
      </c>
      <c r="P5" s="77" t="s">
        <v>662</v>
      </c>
      <c r="Q5" s="208" t="s">
        <v>252</v>
      </c>
      <c r="R5" s="78" t="s">
        <v>664</v>
      </c>
    </row>
    <row r="6" spans="2:18" ht="15.6">
      <c r="B6" s="31"/>
      <c r="C6" s="32" t="s">
        <v>77</v>
      </c>
      <c r="D6" s="79" t="s">
        <v>42</v>
      </c>
      <c r="E6" s="80" t="s">
        <v>42</v>
      </c>
      <c r="F6" s="80" t="s">
        <v>42</v>
      </c>
      <c r="G6" s="80" t="s">
        <v>56</v>
      </c>
      <c r="H6" s="212" t="str">
        <f>"($/"&amp;Titles!L13&amp;")"</f>
        <v>($/)</v>
      </c>
      <c r="I6" s="79" t="s">
        <v>42</v>
      </c>
      <c r="J6" s="80" t="s">
        <v>42</v>
      </c>
      <c r="K6" s="80" t="s">
        <v>42</v>
      </c>
      <c r="L6" s="80" t="s">
        <v>56</v>
      </c>
      <c r="M6" s="81" t="str">
        <f>"($/"&amp;Titles!F13&amp;")"</f>
        <v>($/MWh)</v>
      </c>
      <c r="N6" s="79" t="s">
        <v>42</v>
      </c>
      <c r="O6" s="80" t="s">
        <v>42</v>
      </c>
      <c r="P6" s="80" t="s">
        <v>42</v>
      </c>
      <c r="Q6" s="80" t="s">
        <v>56</v>
      </c>
      <c r="R6" s="81" t="str">
        <f>"($/"&amp;Titles!H13&amp;")"</f>
        <v>($/)</v>
      </c>
    </row>
    <row r="7" spans="2:18"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c r="N7" s="68"/>
      <c r="O7" s="45"/>
      <c r="P7" s="745">
        <f t="shared" ref="P7:P14" si="4">O7-N7</f>
        <v>0</v>
      </c>
      <c r="Q7" s="949" t="str">
        <f t="shared" ref="Q7:Q15" si="5">IF(ISERROR(O7/N7),"",O7/N7)</f>
        <v/>
      </c>
      <c r="R7" s="395"/>
    </row>
    <row r="8" spans="2:18" ht="15" customHeight="1">
      <c r="B8" s="36"/>
      <c r="C8" s="37" t="s">
        <v>339</v>
      </c>
      <c r="D8" s="68"/>
      <c r="E8" s="45"/>
      <c r="F8" s="745">
        <f t="shared" si="0"/>
        <v>0</v>
      </c>
      <c r="G8" s="949" t="str">
        <f t="shared" si="1"/>
        <v/>
      </c>
      <c r="H8" s="395"/>
      <c r="I8" s="68"/>
      <c r="J8" s="45"/>
      <c r="K8" s="745">
        <f t="shared" si="2"/>
        <v>0</v>
      </c>
      <c r="L8" s="949" t="str">
        <f t="shared" si="3"/>
        <v/>
      </c>
      <c r="M8" s="395"/>
      <c r="N8" s="68"/>
      <c r="O8" s="45"/>
      <c r="P8" s="745">
        <f t="shared" si="4"/>
        <v>0</v>
      </c>
      <c r="Q8" s="949" t="str">
        <f t="shared" si="5"/>
        <v/>
      </c>
      <c r="R8" s="395"/>
    </row>
    <row r="9" spans="2:18" ht="15" customHeight="1">
      <c r="B9" s="36"/>
      <c r="C9" s="37" t="s">
        <v>147</v>
      </c>
      <c r="D9" s="315"/>
      <c r="E9" s="221"/>
      <c r="F9" s="745">
        <f t="shared" si="0"/>
        <v>0</v>
      </c>
      <c r="G9" s="949" t="str">
        <f t="shared" si="1"/>
        <v/>
      </c>
      <c r="H9" s="395"/>
      <c r="I9" s="315"/>
      <c r="J9" s="221"/>
      <c r="K9" s="745">
        <f t="shared" si="2"/>
        <v>0</v>
      </c>
      <c r="L9" s="949" t="str">
        <f t="shared" si="3"/>
        <v/>
      </c>
      <c r="M9" s="395"/>
      <c r="N9" s="68"/>
      <c r="O9" s="45"/>
      <c r="P9" s="745">
        <f t="shared" si="4"/>
        <v>0</v>
      </c>
      <c r="Q9" s="949" t="str">
        <f t="shared" si="5"/>
        <v/>
      </c>
      <c r="R9" s="395"/>
    </row>
    <row r="10" spans="2:18" ht="15" customHeight="1">
      <c r="B10" s="36"/>
      <c r="C10" s="37" t="s">
        <v>337</v>
      </c>
      <c r="D10" s="315"/>
      <c r="E10" s="221"/>
      <c r="F10" s="745">
        <f t="shared" si="0"/>
        <v>0</v>
      </c>
      <c r="G10" s="949" t="str">
        <f t="shared" si="1"/>
        <v/>
      </c>
      <c r="H10" s="397"/>
      <c r="I10" s="315"/>
      <c r="J10" s="221"/>
      <c r="K10" s="745">
        <f t="shared" si="2"/>
        <v>0</v>
      </c>
      <c r="L10" s="949" t="str">
        <f t="shared" si="3"/>
        <v/>
      </c>
      <c r="M10" s="397"/>
      <c r="N10" s="68"/>
      <c r="O10" s="45"/>
      <c r="P10" s="745">
        <f t="shared" si="4"/>
        <v>0</v>
      </c>
      <c r="Q10" s="949" t="str">
        <f t="shared" si="5"/>
        <v/>
      </c>
      <c r="R10" s="395"/>
    </row>
    <row r="11" spans="2:18" ht="15" customHeight="1">
      <c r="B11" s="36"/>
      <c r="C11" s="37" t="s">
        <v>338</v>
      </c>
      <c r="D11" s="68"/>
      <c r="E11" s="45"/>
      <c r="F11" s="745">
        <f t="shared" si="0"/>
        <v>0</v>
      </c>
      <c r="G11" s="949" t="str">
        <f t="shared" si="1"/>
        <v/>
      </c>
      <c r="H11" s="397"/>
      <c r="I11" s="68"/>
      <c r="J11" s="45"/>
      <c r="K11" s="745">
        <f t="shared" si="2"/>
        <v>0</v>
      </c>
      <c r="L11" s="949" t="str">
        <f t="shared" si="3"/>
        <v/>
      </c>
      <c r="M11" s="397"/>
      <c r="N11" s="68"/>
      <c r="O11" s="45"/>
      <c r="P11" s="745">
        <f t="shared" si="4"/>
        <v>0</v>
      </c>
      <c r="Q11" s="949" t="str">
        <f t="shared" si="5"/>
        <v/>
      </c>
      <c r="R11" s="395"/>
    </row>
    <row r="12" spans="2:18" ht="15" customHeight="1">
      <c r="B12" s="36"/>
      <c r="C12" s="37" t="s">
        <v>194</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row>
    <row r="13" spans="2:18" ht="15" customHeight="1">
      <c r="B13" s="36"/>
      <c r="C13" s="37" t="s">
        <v>198</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row>
    <row r="14" spans="2:18" ht="15" customHeight="1" thickBot="1">
      <c r="B14" s="36"/>
      <c r="C14" s="37" t="s">
        <v>14</v>
      </c>
      <c r="D14" s="68"/>
      <c r="E14" s="45"/>
      <c r="F14" s="746">
        <f t="shared" si="0"/>
        <v>0</v>
      </c>
      <c r="G14" s="945" t="str">
        <f t="shared" si="1"/>
        <v/>
      </c>
      <c r="H14" s="398"/>
      <c r="I14" s="68"/>
      <c r="J14" s="45"/>
      <c r="K14" s="746">
        <f t="shared" si="2"/>
        <v>0</v>
      </c>
      <c r="L14" s="945" t="str">
        <f t="shared" si="3"/>
        <v/>
      </c>
      <c r="M14" s="398"/>
      <c r="N14" s="68"/>
      <c r="O14" s="45"/>
      <c r="P14" s="746">
        <f t="shared" si="4"/>
        <v>0</v>
      </c>
      <c r="Q14" s="945" t="str">
        <f t="shared" si="5"/>
        <v/>
      </c>
      <c r="R14" s="395"/>
    </row>
    <row r="15" spans="2:18"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c r="N15" s="48">
        <f>SUM(N7:N14)</f>
        <v>0</v>
      </c>
      <c r="O15" s="48">
        <f>SUM(O7:O14)</f>
        <v>0</v>
      </c>
      <c r="P15" s="950">
        <f>O15-N15</f>
        <v>0</v>
      </c>
      <c r="Q15" s="948" t="str">
        <f t="shared" si="5"/>
        <v/>
      </c>
      <c r="R15" s="396"/>
    </row>
    <row r="16" spans="2:18" ht="15" customHeight="1">
      <c r="B16" s="39"/>
      <c r="C16" s="40"/>
      <c r="I16" s="40"/>
      <c r="J16" s="40"/>
      <c r="K16" s="40"/>
      <c r="L16" s="40"/>
      <c r="M16" s="40"/>
    </row>
    <row r="17" spans="2:13" s="33" customFormat="1" ht="15" customHeight="1"/>
    <row r="18" spans="2:13" ht="15" customHeight="1">
      <c r="B18" s="33"/>
      <c r="C18" s="33"/>
      <c r="D18" s="33"/>
      <c r="E18" s="33"/>
      <c r="F18" s="33"/>
      <c r="G18" s="33"/>
      <c r="H18" s="33"/>
      <c r="I18" s="33"/>
      <c r="J18" s="424"/>
      <c r="K18" s="424"/>
      <c r="L18" s="424"/>
      <c r="M18" s="33"/>
    </row>
    <row r="19" spans="2:13" ht="15" customHeight="1">
      <c r="B19" s="33"/>
      <c r="C19" s="33"/>
      <c r="D19" s="84"/>
      <c r="E19" s="33"/>
      <c r="F19" s="33"/>
      <c r="G19" s="33"/>
      <c r="H19" s="33"/>
      <c r="I19" s="33"/>
      <c r="J19" s="424"/>
      <c r="K19" s="424"/>
      <c r="L19" s="424"/>
      <c r="M19" s="84"/>
    </row>
    <row r="20" spans="2:13" ht="15" customHeight="1">
      <c r="B20" s="33"/>
      <c r="C20" s="33"/>
      <c r="D20" s="33"/>
      <c r="I20" s="33"/>
      <c r="J20" s="33"/>
      <c r="K20" s="33"/>
      <c r="L20" s="33"/>
      <c r="M20" s="33"/>
    </row>
    <row r="21" spans="2:13" ht="15" customHeight="1">
      <c r="C21" s="37"/>
    </row>
    <row r="22" spans="2:13" ht="15" customHeight="1">
      <c r="C22" s="37"/>
    </row>
    <row r="23" spans="2:13" ht="15" customHeight="1">
      <c r="C23" s="37"/>
    </row>
    <row r="24" spans="2:13" ht="15" customHeight="1">
      <c r="C24" s="37"/>
    </row>
    <row r="25" spans="2:13" ht="15" customHeight="1">
      <c r="C25" s="37"/>
    </row>
    <row r="26" spans="2:13" ht="15" customHeight="1">
      <c r="C26" s="37"/>
      <c r="D26" s="424" t="s">
        <v>1013</v>
      </c>
    </row>
    <row r="27" spans="2:13" ht="15" customHeight="1">
      <c r="C27" s="37"/>
      <c r="D27" s="424" t="s">
        <v>1012</v>
      </c>
    </row>
    <row r="28" spans="2:13" ht="15" customHeight="1">
      <c r="C28" s="37"/>
    </row>
    <row r="29" spans="2:13" ht="15" customHeight="1"/>
    <row r="30" spans="2:13" ht="15" customHeight="1"/>
    <row r="31" spans="2:13" ht="15" customHeight="1"/>
    <row r="32" spans="2: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sheetData>
  <sheetProtection password="C96F" sheet="1" objects="1" scenarios="1" formatColumns="0"/>
  <mergeCells count="3">
    <mergeCell ref="I4:M4"/>
    <mergeCell ref="D4:H4"/>
    <mergeCell ref="N4:R4"/>
  </mergeCells>
  <pageMargins left="0.25" right="0.25" top="0.25" bottom="0.25" header="0.3" footer="0.3"/>
  <pageSetup orientation="landscape"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6"/>
  <dimension ref="B1:R101"/>
  <sheetViews>
    <sheetView showGridLines="0" showRowColHeaders="0" workbookViewId="0">
      <pane ySplit="6" topLeftCell="A7" activePane="bottomLeft" state="frozen"/>
      <selection pane="bottomLeft" activeCell="C5" sqref="C5"/>
    </sheetView>
  </sheetViews>
  <sheetFormatPr defaultColWidth="9.33203125" defaultRowHeight="13.8"/>
  <cols>
    <col min="1" max="1" width="1" style="3" customWidth="1"/>
    <col min="2" max="2" width="3.6640625" style="3" customWidth="1"/>
    <col min="3" max="3" width="35.6640625" style="3" customWidth="1"/>
    <col min="4" max="6" width="11.33203125" style="3" customWidth="1"/>
    <col min="7" max="7" width="9" style="3" customWidth="1"/>
    <col min="8" max="8" width="12.6640625" style="3" customWidth="1"/>
    <col min="9" max="9" width="13.33203125" style="3" customWidth="1"/>
    <col min="10" max="10" width="12.6640625" style="3" customWidth="1"/>
    <col min="11" max="11" width="12.88671875" style="3" customWidth="1"/>
    <col min="12" max="13" width="9.33203125" style="3"/>
    <col min="14" max="14" width="9.88671875" style="3" customWidth="1"/>
    <col min="15" max="15" width="10.44140625" style="3" customWidth="1"/>
    <col min="16" max="16" width="10.88671875" style="3" customWidth="1"/>
    <col min="17" max="17" width="9.33203125" style="3" customWidth="1"/>
    <col min="18" max="16384" width="9.33203125" style="3"/>
  </cols>
  <sheetData>
    <row r="1" spans="2:18" ht="28.5" customHeight="1"/>
    <row r="2" spans="2:18" s="27" customFormat="1" ht="64.5" customHeight="1"/>
    <row r="3" spans="2:18" ht="7.5" customHeight="1" thickBot="1">
      <c r="B3" s="31"/>
      <c r="C3" s="33"/>
      <c r="D3" s="33"/>
      <c r="E3" s="33"/>
      <c r="F3" s="33"/>
      <c r="G3" s="33"/>
      <c r="H3" s="33"/>
    </row>
    <row r="4" spans="2:18" ht="36.9" customHeight="1">
      <c r="B4" s="31"/>
      <c r="D4" s="1226" t="s">
        <v>54</v>
      </c>
      <c r="E4" s="1227"/>
      <c r="F4" s="1227"/>
      <c r="G4" s="1227"/>
      <c r="H4" s="1228"/>
      <c r="I4" s="1226" t="s">
        <v>242</v>
      </c>
      <c r="J4" s="1227"/>
      <c r="K4" s="1227"/>
      <c r="L4" s="1227"/>
      <c r="M4" s="1227"/>
      <c r="N4" s="1226" t="s">
        <v>659</v>
      </c>
      <c r="O4" s="1227"/>
      <c r="P4" s="1227"/>
      <c r="Q4" s="1227"/>
      <c r="R4" s="1228"/>
    </row>
    <row r="5" spans="2:18" ht="53.25" customHeight="1">
      <c r="B5" s="31"/>
      <c r="D5" s="76" t="s">
        <v>291</v>
      </c>
      <c r="E5" s="77" t="s">
        <v>292</v>
      </c>
      <c r="F5" s="77" t="s">
        <v>293</v>
      </c>
      <c r="G5" s="208" t="s">
        <v>55</v>
      </c>
      <c r="H5" s="78" t="s">
        <v>630</v>
      </c>
      <c r="I5" s="76" t="s">
        <v>626</v>
      </c>
      <c r="J5" s="77" t="s">
        <v>627</v>
      </c>
      <c r="K5" s="77" t="s">
        <v>628</v>
      </c>
      <c r="L5" s="208" t="s">
        <v>243</v>
      </c>
      <c r="M5" s="211" t="s">
        <v>629</v>
      </c>
      <c r="N5" s="76" t="s">
        <v>660</v>
      </c>
      <c r="O5" s="77" t="s">
        <v>661</v>
      </c>
      <c r="P5" s="77" t="s">
        <v>662</v>
      </c>
      <c r="Q5" s="208" t="s">
        <v>252</v>
      </c>
      <c r="R5" s="78" t="s">
        <v>664</v>
      </c>
    </row>
    <row r="6" spans="2:18" ht="15.6">
      <c r="B6" s="31"/>
      <c r="C6" s="32" t="s">
        <v>77</v>
      </c>
      <c r="D6" s="79" t="s">
        <v>42</v>
      </c>
      <c r="E6" s="80" t="s">
        <v>42</v>
      </c>
      <c r="F6" s="80" t="s">
        <v>42</v>
      </c>
      <c r="G6" s="80" t="s">
        <v>56</v>
      </c>
      <c r="H6" s="81" t="str">
        <f>"($/"&amp;Titles!F13&amp;")"</f>
        <v>($/MWh)</v>
      </c>
      <c r="I6" s="79" t="s">
        <v>42</v>
      </c>
      <c r="J6" s="80" t="s">
        <v>42</v>
      </c>
      <c r="K6" s="80" t="s">
        <v>42</v>
      </c>
      <c r="L6" s="80" t="s">
        <v>56</v>
      </c>
      <c r="M6" s="212" t="str">
        <f>"($/"&amp;Titles!L13&amp;")"</f>
        <v>($/)</v>
      </c>
      <c r="N6" s="79" t="s">
        <v>42</v>
      </c>
      <c r="O6" s="80" t="s">
        <v>42</v>
      </c>
      <c r="P6" s="80" t="s">
        <v>42</v>
      </c>
      <c r="Q6" s="80" t="s">
        <v>56</v>
      </c>
      <c r="R6" s="81" t="str">
        <f>"($/"&amp;Titles!H13&amp;")"</f>
        <v>($/)</v>
      </c>
    </row>
    <row r="7" spans="2:18" ht="15" customHeight="1">
      <c r="B7" s="36"/>
      <c r="C7" s="37" t="s">
        <v>10</v>
      </c>
      <c r="D7" s="68"/>
      <c r="E7" s="45"/>
      <c r="F7" s="745">
        <f t="shared" ref="F7:F14" si="0">E7-D7</f>
        <v>0</v>
      </c>
      <c r="G7" s="949" t="str">
        <f t="shared" ref="G7:G15" si="1">IF(ISERROR(E7/D7),"",E7/D7)</f>
        <v/>
      </c>
      <c r="H7" s="395"/>
      <c r="I7" s="68"/>
      <c r="J7" s="45"/>
      <c r="K7" s="745">
        <f t="shared" ref="K7:K14" si="2">J7-I7</f>
        <v>0</v>
      </c>
      <c r="L7" s="949" t="str">
        <f t="shared" ref="L7:L15" si="3">IF(ISERROR(J7/I7),"",J7/I7)</f>
        <v/>
      </c>
      <c r="M7" s="395"/>
      <c r="N7" s="68"/>
      <c r="O7" s="45"/>
      <c r="P7" s="745">
        <f t="shared" ref="P7:P14" si="4">O7-N7</f>
        <v>0</v>
      </c>
      <c r="Q7" s="949" t="str">
        <f t="shared" ref="Q7:Q15" si="5">IF(ISERROR(O7/N7),"",O7/N7)</f>
        <v/>
      </c>
      <c r="R7" s="395"/>
    </row>
    <row r="8" spans="2:18" ht="15" customHeight="1">
      <c r="B8" s="36"/>
      <c r="C8" s="37" t="s">
        <v>339</v>
      </c>
      <c r="D8" s="68"/>
      <c r="E8" s="45"/>
      <c r="F8" s="745">
        <f t="shared" si="0"/>
        <v>0</v>
      </c>
      <c r="G8" s="949" t="str">
        <f t="shared" si="1"/>
        <v/>
      </c>
      <c r="H8" s="395"/>
      <c r="I8" s="68"/>
      <c r="J8" s="45"/>
      <c r="K8" s="745">
        <f t="shared" si="2"/>
        <v>0</v>
      </c>
      <c r="L8" s="949" t="str">
        <f t="shared" si="3"/>
        <v/>
      </c>
      <c r="M8" s="395"/>
      <c r="N8" s="68"/>
      <c r="O8" s="45"/>
      <c r="P8" s="745">
        <f t="shared" si="4"/>
        <v>0</v>
      </c>
      <c r="Q8" s="949" t="str">
        <f t="shared" si="5"/>
        <v/>
      </c>
      <c r="R8" s="395"/>
    </row>
    <row r="9" spans="2:18" ht="15" customHeight="1">
      <c r="B9" s="36"/>
      <c r="C9" s="37" t="s">
        <v>147</v>
      </c>
      <c r="D9" s="315"/>
      <c r="E9" s="221"/>
      <c r="F9" s="745">
        <f t="shared" si="0"/>
        <v>0</v>
      </c>
      <c r="G9" s="949" t="str">
        <f t="shared" si="1"/>
        <v/>
      </c>
      <c r="H9" s="395"/>
      <c r="I9" s="315"/>
      <c r="J9" s="221"/>
      <c r="K9" s="745">
        <f t="shared" si="2"/>
        <v>0</v>
      </c>
      <c r="L9" s="949" t="str">
        <f t="shared" si="3"/>
        <v/>
      </c>
      <c r="M9" s="395"/>
      <c r="N9" s="68"/>
      <c r="O9" s="45"/>
      <c r="P9" s="745">
        <f t="shared" si="4"/>
        <v>0</v>
      </c>
      <c r="Q9" s="949" t="str">
        <f t="shared" si="5"/>
        <v/>
      </c>
      <c r="R9" s="395"/>
    </row>
    <row r="10" spans="2:18" ht="15" customHeight="1">
      <c r="B10" s="36"/>
      <c r="C10" s="37" t="s">
        <v>337</v>
      </c>
      <c r="D10" s="315"/>
      <c r="E10" s="221"/>
      <c r="F10" s="745">
        <f t="shared" si="0"/>
        <v>0</v>
      </c>
      <c r="G10" s="949" t="str">
        <f t="shared" si="1"/>
        <v/>
      </c>
      <c r="H10" s="397"/>
      <c r="I10" s="315"/>
      <c r="J10" s="221"/>
      <c r="K10" s="745">
        <f t="shared" si="2"/>
        <v>0</v>
      </c>
      <c r="L10" s="949" t="str">
        <f t="shared" si="3"/>
        <v/>
      </c>
      <c r="M10" s="397"/>
      <c r="N10" s="68"/>
      <c r="O10" s="45"/>
      <c r="P10" s="745">
        <f t="shared" si="4"/>
        <v>0</v>
      </c>
      <c r="Q10" s="949" t="str">
        <f t="shared" si="5"/>
        <v/>
      </c>
      <c r="R10" s="395"/>
    </row>
    <row r="11" spans="2:18" ht="15" customHeight="1">
      <c r="B11" s="36"/>
      <c r="C11" s="37" t="s">
        <v>338</v>
      </c>
      <c r="D11" s="68"/>
      <c r="E11" s="45"/>
      <c r="F11" s="745">
        <f t="shared" si="0"/>
        <v>0</v>
      </c>
      <c r="G11" s="949" t="str">
        <f t="shared" si="1"/>
        <v/>
      </c>
      <c r="H11" s="397"/>
      <c r="I11" s="68"/>
      <c r="J11" s="45"/>
      <c r="K11" s="745">
        <f t="shared" si="2"/>
        <v>0</v>
      </c>
      <c r="L11" s="949" t="str">
        <f t="shared" si="3"/>
        <v/>
      </c>
      <c r="M11" s="397"/>
      <c r="N11" s="68"/>
      <c r="O11" s="45"/>
      <c r="P11" s="745">
        <f t="shared" si="4"/>
        <v>0</v>
      </c>
      <c r="Q11" s="949" t="str">
        <f t="shared" si="5"/>
        <v/>
      </c>
      <c r="R11" s="395"/>
    </row>
    <row r="12" spans="2:18" ht="15" customHeight="1">
      <c r="B12" s="36"/>
      <c r="C12" s="37" t="s">
        <v>194</v>
      </c>
      <c r="D12" s="68"/>
      <c r="E12" s="45"/>
      <c r="F12" s="745">
        <f t="shared" si="0"/>
        <v>0</v>
      </c>
      <c r="G12" s="949" t="str">
        <f t="shared" si="1"/>
        <v/>
      </c>
      <c r="H12" s="395"/>
      <c r="I12" s="68"/>
      <c r="J12" s="45"/>
      <c r="K12" s="745">
        <f t="shared" si="2"/>
        <v>0</v>
      </c>
      <c r="L12" s="949" t="str">
        <f t="shared" si="3"/>
        <v/>
      </c>
      <c r="M12" s="395"/>
      <c r="N12" s="68"/>
      <c r="O12" s="45"/>
      <c r="P12" s="745">
        <f t="shared" si="4"/>
        <v>0</v>
      </c>
      <c r="Q12" s="949" t="str">
        <f t="shared" si="5"/>
        <v/>
      </c>
      <c r="R12" s="395"/>
    </row>
    <row r="13" spans="2:18" ht="15" customHeight="1">
      <c r="B13" s="36"/>
      <c r="C13" s="37" t="s">
        <v>198</v>
      </c>
      <c r="D13" s="68"/>
      <c r="E13" s="45"/>
      <c r="F13" s="745">
        <f t="shared" si="0"/>
        <v>0</v>
      </c>
      <c r="G13" s="949" t="str">
        <f t="shared" si="1"/>
        <v/>
      </c>
      <c r="H13" s="395"/>
      <c r="I13" s="68"/>
      <c r="J13" s="45"/>
      <c r="K13" s="745">
        <f t="shared" si="2"/>
        <v>0</v>
      </c>
      <c r="L13" s="949" t="str">
        <f t="shared" si="3"/>
        <v/>
      </c>
      <c r="M13" s="395"/>
      <c r="N13" s="68"/>
      <c r="O13" s="45"/>
      <c r="P13" s="745">
        <f t="shared" si="4"/>
        <v>0</v>
      </c>
      <c r="Q13" s="949" t="str">
        <f t="shared" si="5"/>
        <v/>
      </c>
      <c r="R13" s="395"/>
    </row>
    <row r="14" spans="2:18" ht="15" customHeight="1" thickBot="1">
      <c r="B14" s="36"/>
      <c r="C14" s="37" t="s">
        <v>14</v>
      </c>
      <c r="D14" s="68"/>
      <c r="E14" s="45"/>
      <c r="F14" s="746">
        <f t="shared" si="0"/>
        <v>0</v>
      </c>
      <c r="G14" s="945" t="str">
        <f t="shared" si="1"/>
        <v/>
      </c>
      <c r="H14" s="398"/>
      <c r="I14" s="68"/>
      <c r="J14" s="45"/>
      <c r="K14" s="746">
        <f t="shared" si="2"/>
        <v>0</v>
      </c>
      <c r="L14" s="945" t="str">
        <f t="shared" si="3"/>
        <v/>
      </c>
      <c r="M14" s="398"/>
      <c r="N14" s="68"/>
      <c r="O14" s="45"/>
      <c r="P14" s="746">
        <f t="shared" si="4"/>
        <v>0</v>
      </c>
      <c r="Q14" s="945" t="str">
        <f t="shared" si="5"/>
        <v/>
      </c>
      <c r="R14" s="395"/>
    </row>
    <row r="15" spans="2:18" ht="15" customHeight="1" thickBot="1">
      <c r="B15" s="31"/>
      <c r="C15" s="47" t="s">
        <v>51</v>
      </c>
      <c r="D15" s="48">
        <f>SUM(D7:D14)</f>
        <v>0</v>
      </c>
      <c r="E15" s="48">
        <f>SUM(E7:E14)</f>
        <v>0</v>
      </c>
      <c r="F15" s="950">
        <f>E15-D15</f>
        <v>0</v>
      </c>
      <c r="G15" s="948" t="str">
        <f t="shared" si="1"/>
        <v/>
      </c>
      <c r="H15" s="396"/>
      <c r="I15" s="48">
        <f>SUM(I7:I14)</f>
        <v>0</v>
      </c>
      <c r="J15" s="48">
        <f>SUM(J7:J14)</f>
        <v>0</v>
      </c>
      <c r="K15" s="950">
        <f>J15-I15</f>
        <v>0</v>
      </c>
      <c r="L15" s="948" t="str">
        <f t="shared" si="3"/>
        <v/>
      </c>
      <c r="M15" s="396"/>
      <c r="N15" s="48">
        <f>SUM(N7:N14)</f>
        <v>0</v>
      </c>
      <c r="O15" s="48">
        <f>SUM(O7:O14)</f>
        <v>0</v>
      </c>
      <c r="P15" s="950">
        <f>O15-N15</f>
        <v>0</v>
      </c>
      <c r="Q15" s="948" t="str">
        <f t="shared" si="5"/>
        <v/>
      </c>
      <c r="R15" s="396"/>
    </row>
    <row r="16" spans="2:18" ht="15" customHeight="1">
      <c r="B16" s="39"/>
      <c r="C16" s="40"/>
      <c r="D16" s="40"/>
      <c r="E16" s="40"/>
      <c r="F16" s="40"/>
      <c r="G16" s="40"/>
      <c r="H16" s="40"/>
    </row>
    <row r="17" spans="2:12" s="33" customFormat="1" ht="15" customHeight="1"/>
    <row r="18" spans="2:12" ht="15" customHeight="1">
      <c r="B18" s="33"/>
      <c r="C18" s="33"/>
      <c r="D18" s="33"/>
      <c r="E18" s="33"/>
      <c r="F18" s="33"/>
      <c r="G18" s="33"/>
      <c r="H18" s="33"/>
      <c r="I18" s="33"/>
      <c r="J18" s="424"/>
      <c r="K18" s="424"/>
      <c r="L18" s="424"/>
    </row>
    <row r="19" spans="2:12" ht="15" customHeight="1">
      <c r="B19" s="33"/>
      <c r="C19" s="33"/>
      <c r="D19" s="84"/>
      <c r="E19" s="33"/>
      <c r="F19" s="33"/>
      <c r="G19" s="33"/>
      <c r="H19" s="33"/>
      <c r="I19" s="33"/>
      <c r="J19" s="424"/>
      <c r="K19" s="424"/>
      <c r="L19" s="424"/>
    </row>
    <row r="20" spans="2:12" ht="15" customHeight="1"/>
    <row r="21" spans="2:12" ht="15" customHeight="1"/>
    <row r="22" spans="2:12" ht="15" customHeight="1"/>
    <row r="23" spans="2:12" ht="15" customHeight="1"/>
    <row r="24" spans="2:12" ht="15" customHeight="1"/>
    <row r="25" spans="2:12" ht="15" customHeight="1"/>
    <row r="26" spans="2:12" ht="15" customHeight="1">
      <c r="D26" s="424" t="s">
        <v>1013</v>
      </c>
    </row>
    <row r="27" spans="2:12" ht="15" customHeight="1">
      <c r="D27" s="424" t="s">
        <v>1012</v>
      </c>
    </row>
    <row r="28" spans="2:12" ht="15" customHeight="1"/>
    <row r="29" spans="2:12" ht="15" customHeight="1"/>
    <row r="30" spans="2:12" ht="15" customHeight="1"/>
    <row r="31" spans="2:12" ht="15" customHeight="1"/>
    <row r="32" spans="2:1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3">
    <mergeCell ref="D4:H4"/>
    <mergeCell ref="I4:M4"/>
    <mergeCell ref="N4:R4"/>
  </mergeCells>
  <pageMargins left="0.25" right="0.25" top="0.25" bottom="0.25" header="0.3" footer="0.3"/>
  <pageSetup orientation="landscape"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7"/>
  <dimension ref="B1:S101"/>
  <sheetViews>
    <sheetView showGridLines="0" showRowColHeaders="0" workbookViewId="0">
      <pane ySplit="6" topLeftCell="A7" activePane="bottomLeft" state="frozen"/>
      <selection pane="bottomLeft" activeCell="C4" sqref="C4"/>
    </sheetView>
  </sheetViews>
  <sheetFormatPr defaultColWidth="9.33203125" defaultRowHeight="13.8"/>
  <cols>
    <col min="1" max="1" width="1" style="3" customWidth="1"/>
    <col min="2" max="2" width="3.6640625" style="3" customWidth="1"/>
    <col min="3" max="3" width="35.6640625" style="3" customWidth="1"/>
    <col min="4" max="6" width="11.33203125" style="3" customWidth="1"/>
    <col min="7" max="7" width="9" style="3" customWidth="1"/>
    <col min="8" max="8" width="12.6640625" style="3" customWidth="1"/>
    <col min="9" max="13" width="10.44140625" style="3" customWidth="1"/>
    <col min="14" max="14" width="9.88671875" style="3" customWidth="1"/>
    <col min="15" max="15" width="10.109375" style="3" customWidth="1"/>
    <col min="16" max="16" width="11" style="3" customWidth="1"/>
    <col min="17" max="17" width="9.33203125" style="3" customWidth="1"/>
    <col min="18" max="16384" width="9.33203125" style="3"/>
  </cols>
  <sheetData>
    <row r="1" spans="2:19" ht="28.5" customHeight="1"/>
    <row r="2" spans="2:19" s="27" customFormat="1" ht="64.5" customHeight="1">
      <c r="B2" s="783"/>
      <c r="C2" s="181"/>
      <c r="D2" s="181"/>
      <c r="E2" s="181"/>
      <c r="F2" s="181"/>
      <c r="G2" s="181"/>
      <c r="H2" s="181"/>
      <c r="I2" s="181"/>
      <c r="J2" s="181"/>
      <c r="K2" s="181"/>
      <c r="L2" s="181"/>
      <c r="M2" s="181"/>
      <c r="N2" s="181"/>
      <c r="O2" s="181"/>
      <c r="P2" s="181"/>
      <c r="Q2" s="181"/>
      <c r="R2" s="181"/>
      <c r="S2" s="784"/>
    </row>
    <row r="3" spans="2:19" ht="7.5" customHeight="1" thickBot="1">
      <c r="B3" s="31"/>
      <c r="C3" s="33"/>
      <c r="D3" s="33"/>
      <c r="E3" s="33"/>
      <c r="F3" s="33"/>
      <c r="G3" s="33"/>
      <c r="H3" s="33"/>
      <c r="I3" s="33"/>
      <c r="J3" s="33"/>
      <c r="K3" s="33"/>
      <c r="L3" s="33"/>
      <c r="M3" s="33"/>
      <c r="N3" s="33"/>
      <c r="O3" s="33"/>
      <c r="P3" s="33"/>
      <c r="Q3" s="33"/>
      <c r="R3" s="33"/>
      <c r="S3" s="35"/>
    </row>
    <row r="4" spans="2:19" ht="36.9" customHeight="1">
      <c r="B4" s="31"/>
      <c r="C4" s="33"/>
      <c r="D4" s="1226" t="s">
        <v>54</v>
      </c>
      <c r="E4" s="1227"/>
      <c r="F4" s="1227"/>
      <c r="G4" s="1227"/>
      <c r="H4" s="1228"/>
      <c r="I4" s="1226" t="s">
        <v>257</v>
      </c>
      <c r="J4" s="1227"/>
      <c r="K4" s="1227"/>
      <c r="L4" s="1227"/>
      <c r="M4" s="1228"/>
      <c r="N4" s="1226" t="s">
        <v>659</v>
      </c>
      <c r="O4" s="1227"/>
      <c r="P4" s="1227"/>
      <c r="Q4" s="1227"/>
      <c r="R4" s="1228"/>
      <c r="S4" s="35"/>
    </row>
    <row r="5" spans="2:19" ht="53.25" customHeight="1">
      <c r="B5" s="31"/>
      <c r="C5" s="33"/>
      <c r="D5" s="785" t="s">
        <v>291</v>
      </c>
      <c r="E5" s="786" t="s">
        <v>292</v>
      </c>
      <c r="F5" s="786" t="s">
        <v>293</v>
      </c>
      <c r="G5" s="787" t="s">
        <v>55</v>
      </c>
      <c r="H5" s="788" t="s">
        <v>630</v>
      </c>
      <c r="I5" s="785" t="s">
        <v>289</v>
      </c>
      <c r="J5" s="786" t="s">
        <v>380</v>
      </c>
      <c r="K5" s="786" t="s">
        <v>663</v>
      </c>
      <c r="L5" s="787" t="s">
        <v>256</v>
      </c>
      <c r="M5" s="788" t="s">
        <v>290</v>
      </c>
      <c r="N5" s="785" t="s">
        <v>660</v>
      </c>
      <c r="O5" s="786" t="s">
        <v>661</v>
      </c>
      <c r="P5" s="786" t="s">
        <v>662</v>
      </c>
      <c r="Q5" s="787" t="s">
        <v>252</v>
      </c>
      <c r="R5" s="788" t="s">
        <v>664</v>
      </c>
      <c r="S5" s="35"/>
    </row>
    <row r="6" spans="2:19" ht="15.6">
      <c r="B6" s="31"/>
      <c r="C6" s="86" t="s">
        <v>77</v>
      </c>
      <c r="D6" s="789" t="s">
        <v>42</v>
      </c>
      <c r="E6" s="790" t="s">
        <v>42</v>
      </c>
      <c r="F6" s="790" t="s">
        <v>42</v>
      </c>
      <c r="G6" s="790" t="s">
        <v>56</v>
      </c>
      <c r="H6" s="791" t="str">
        <f>"($/"&amp;Titles!F13&amp;")"</f>
        <v>($/MWh)</v>
      </c>
      <c r="I6" s="792" t="s">
        <v>42</v>
      </c>
      <c r="J6" s="790" t="s">
        <v>42</v>
      </c>
      <c r="K6" s="790" t="s">
        <v>42</v>
      </c>
      <c r="L6" s="790" t="s">
        <v>56</v>
      </c>
      <c r="M6" s="791" t="str">
        <f>"($/"&amp;Titles!F13&amp;")"</f>
        <v>($/MWh)</v>
      </c>
      <c r="N6" s="792" t="s">
        <v>42</v>
      </c>
      <c r="O6" s="790" t="s">
        <v>42</v>
      </c>
      <c r="P6" s="790" t="s">
        <v>42</v>
      </c>
      <c r="Q6" s="790" t="s">
        <v>56</v>
      </c>
      <c r="R6" s="791" t="str">
        <f>"($/"&amp;Titles!H13&amp;")"</f>
        <v>($/)</v>
      </c>
      <c r="S6" s="35"/>
    </row>
    <row r="7" spans="2:19" ht="15" customHeight="1">
      <c r="B7" s="36"/>
      <c r="C7" s="43" t="s">
        <v>10</v>
      </c>
      <c r="D7" s="793"/>
      <c r="E7" s="794"/>
      <c r="F7" s="795">
        <f t="shared" ref="F7:F14" si="0">E7-D7</f>
        <v>0</v>
      </c>
      <c r="G7" s="951" t="str">
        <f t="shared" ref="G7:G15" si="1">IF(ISERROR(E7/D7),"",E7/D7)</f>
        <v/>
      </c>
      <c r="H7" s="796"/>
      <c r="I7" s="793"/>
      <c r="J7" s="794"/>
      <c r="K7" s="795">
        <f t="shared" ref="K7:K14" si="2">J7-I7</f>
        <v>0</v>
      </c>
      <c r="L7" s="951" t="str">
        <f t="shared" ref="L7:L15" si="3">IF(ISERROR(J7/I7),"",J7/I7)</f>
        <v/>
      </c>
      <c r="M7" s="796"/>
      <c r="N7" s="793"/>
      <c r="O7" s="794"/>
      <c r="P7" s="795">
        <f t="shared" ref="P7:P14" si="4">O7-N7</f>
        <v>0</v>
      </c>
      <c r="Q7" s="951" t="str">
        <f t="shared" ref="Q7:Q15" si="5">IF(ISERROR(O7/N7),"",O7/N7)</f>
        <v/>
      </c>
      <c r="R7" s="796"/>
      <c r="S7" s="35"/>
    </row>
    <row r="8" spans="2:19" ht="15" customHeight="1">
      <c r="B8" s="36"/>
      <c r="C8" s="43" t="s">
        <v>339</v>
      </c>
      <c r="D8" s="793"/>
      <c r="E8" s="794"/>
      <c r="F8" s="795">
        <f t="shared" si="0"/>
        <v>0</v>
      </c>
      <c r="G8" s="951" t="str">
        <f t="shared" si="1"/>
        <v/>
      </c>
      <c r="H8" s="796"/>
      <c r="I8" s="793"/>
      <c r="J8" s="794"/>
      <c r="K8" s="795">
        <f t="shared" si="2"/>
        <v>0</v>
      </c>
      <c r="L8" s="951" t="str">
        <f t="shared" si="3"/>
        <v/>
      </c>
      <c r="M8" s="796"/>
      <c r="N8" s="793"/>
      <c r="O8" s="794"/>
      <c r="P8" s="795">
        <f t="shared" si="4"/>
        <v>0</v>
      </c>
      <c r="Q8" s="951" t="str">
        <f t="shared" si="5"/>
        <v/>
      </c>
      <c r="R8" s="796"/>
      <c r="S8" s="35"/>
    </row>
    <row r="9" spans="2:19" ht="15" customHeight="1">
      <c r="B9" s="36"/>
      <c r="C9" s="43" t="s">
        <v>147</v>
      </c>
      <c r="D9" s="793"/>
      <c r="E9" s="794"/>
      <c r="F9" s="795">
        <f t="shared" si="0"/>
        <v>0</v>
      </c>
      <c r="G9" s="951" t="str">
        <f t="shared" si="1"/>
        <v/>
      </c>
      <c r="H9" s="796"/>
      <c r="I9" s="793"/>
      <c r="J9" s="794"/>
      <c r="K9" s="795">
        <f t="shared" si="2"/>
        <v>0</v>
      </c>
      <c r="L9" s="951" t="str">
        <f t="shared" si="3"/>
        <v/>
      </c>
      <c r="M9" s="796"/>
      <c r="N9" s="793"/>
      <c r="O9" s="794"/>
      <c r="P9" s="795">
        <f t="shared" si="4"/>
        <v>0</v>
      </c>
      <c r="Q9" s="951" t="str">
        <f t="shared" si="5"/>
        <v/>
      </c>
      <c r="R9" s="796"/>
      <c r="S9" s="35"/>
    </row>
    <row r="10" spans="2:19" ht="15" customHeight="1">
      <c r="B10" s="36"/>
      <c r="C10" s="43" t="s">
        <v>337</v>
      </c>
      <c r="D10" s="793"/>
      <c r="E10" s="794"/>
      <c r="F10" s="795">
        <f t="shared" si="0"/>
        <v>0</v>
      </c>
      <c r="G10" s="951" t="str">
        <f t="shared" si="1"/>
        <v/>
      </c>
      <c r="H10" s="796"/>
      <c r="I10" s="793"/>
      <c r="J10" s="794"/>
      <c r="K10" s="795">
        <f t="shared" si="2"/>
        <v>0</v>
      </c>
      <c r="L10" s="951" t="str">
        <f t="shared" si="3"/>
        <v/>
      </c>
      <c r="M10" s="796"/>
      <c r="N10" s="793"/>
      <c r="O10" s="794"/>
      <c r="P10" s="795">
        <f t="shared" si="4"/>
        <v>0</v>
      </c>
      <c r="Q10" s="951" t="str">
        <f t="shared" si="5"/>
        <v/>
      </c>
      <c r="R10" s="796"/>
      <c r="S10" s="35"/>
    </row>
    <row r="11" spans="2:19" ht="15" customHeight="1">
      <c r="B11" s="36"/>
      <c r="C11" s="43" t="s">
        <v>338</v>
      </c>
      <c r="D11" s="793"/>
      <c r="E11" s="794"/>
      <c r="F11" s="795">
        <f t="shared" si="0"/>
        <v>0</v>
      </c>
      <c r="G11" s="951" t="str">
        <f t="shared" si="1"/>
        <v/>
      </c>
      <c r="H11" s="796"/>
      <c r="I11" s="793"/>
      <c r="J11" s="794"/>
      <c r="K11" s="795">
        <f t="shared" si="2"/>
        <v>0</v>
      </c>
      <c r="L11" s="951" t="str">
        <f t="shared" si="3"/>
        <v/>
      </c>
      <c r="M11" s="796"/>
      <c r="N11" s="793"/>
      <c r="O11" s="794"/>
      <c r="P11" s="795">
        <f t="shared" si="4"/>
        <v>0</v>
      </c>
      <c r="Q11" s="951" t="str">
        <f t="shared" si="5"/>
        <v/>
      </c>
      <c r="R11" s="796"/>
      <c r="S11" s="35"/>
    </row>
    <row r="12" spans="2:19" ht="15" customHeight="1">
      <c r="B12" s="36"/>
      <c r="C12" s="43" t="s">
        <v>194</v>
      </c>
      <c r="D12" s="793"/>
      <c r="E12" s="794"/>
      <c r="F12" s="795">
        <f t="shared" si="0"/>
        <v>0</v>
      </c>
      <c r="G12" s="951" t="str">
        <f t="shared" si="1"/>
        <v/>
      </c>
      <c r="H12" s="796"/>
      <c r="I12" s="793"/>
      <c r="J12" s="794"/>
      <c r="K12" s="795">
        <f t="shared" si="2"/>
        <v>0</v>
      </c>
      <c r="L12" s="951" t="str">
        <f t="shared" si="3"/>
        <v/>
      </c>
      <c r="M12" s="796"/>
      <c r="N12" s="793"/>
      <c r="O12" s="794"/>
      <c r="P12" s="795">
        <f t="shared" si="4"/>
        <v>0</v>
      </c>
      <c r="Q12" s="951" t="str">
        <f t="shared" si="5"/>
        <v/>
      </c>
      <c r="R12" s="796"/>
      <c r="S12" s="35"/>
    </row>
    <row r="13" spans="2:19" ht="15" customHeight="1">
      <c r="B13" s="36"/>
      <c r="C13" s="43" t="s">
        <v>198</v>
      </c>
      <c r="D13" s="793"/>
      <c r="E13" s="794"/>
      <c r="F13" s="795">
        <f t="shared" si="0"/>
        <v>0</v>
      </c>
      <c r="G13" s="951" t="str">
        <f t="shared" si="1"/>
        <v/>
      </c>
      <c r="H13" s="796"/>
      <c r="I13" s="793"/>
      <c r="J13" s="794"/>
      <c r="K13" s="795">
        <f t="shared" si="2"/>
        <v>0</v>
      </c>
      <c r="L13" s="951" t="str">
        <f t="shared" si="3"/>
        <v/>
      </c>
      <c r="M13" s="796"/>
      <c r="N13" s="793"/>
      <c r="O13" s="794"/>
      <c r="P13" s="795">
        <f t="shared" si="4"/>
        <v>0</v>
      </c>
      <c r="Q13" s="951" t="str">
        <f t="shared" si="5"/>
        <v/>
      </c>
      <c r="R13" s="796"/>
      <c r="S13" s="35"/>
    </row>
    <row r="14" spans="2:19" ht="15" customHeight="1" thickBot="1">
      <c r="B14" s="36"/>
      <c r="C14" s="43" t="s">
        <v>14</v>
      </c>
      <c r="D14" s="793"/>
      <c r="E14" s="794"/>
      <c r="F14" s="797">
        <f t="shared" si="0"/>
        <v>0</v>
      </c>
      <c r="G14" s="952" t="str">
        <f t="shared" si="1"/>
        <v/>
      </c>
      <c r="H14" s="798"/>
      <c r="I14" s="793"/>
      <c r="J14" s="794"/>
      <c r="K14" s="797">
        <f t="shared" si="2"/>
        <v>0</v>
      </c>
      <c r="L14" s="952" t="str">
        <f t="shared" si="3"/>
        <v/>
      </c>
      <c r="M14" s="798"/>
      <c r="N14" s="793"/>
      <c r="O14" s="794"/>
      <c r="P14" s="797">
        <f t="shared" si="4"/>
        <v>0</v>
      </c>
      <c r="Q14" s="952" t="str">
        <f t="shared" si="5"/>
        <v/>
      </c>
      <c r="R14" s="796"/>
      <c r="S14" s="35"/>
    </row>
    <row r="15" spans="2:19" ht="15" customHeight="1" thickBot="1">
      <c r="B15" s="31"/>
      <c r="C15" s="799" t="s">
        <v>51</v>
      </c>
      <c r="D15" s="48">
        <f>SUM(D7:D14)</f>
        <v>0</v>
      </c>
      <c r="E15" s="48">
        <f>SUM(E7:E14)</f>
        <v>0</v>
      </c>
      <c r="F15" s="947">
        <f>E15-D15</f>
        <v>0</v>
      </c>
      <c r="G15" s="948" t="str">
        <f t="shared" si="1"/>
        <v/>
      </c>
      <c r="H15" s="396"/>
      <c r="I15" s="48">
        <f>SUM(I7:I14)</f>
        <v>0</v>
      </c>
      <c r="J15" s="48">
        <f>SUM(J7:J14)</f>
        <v>0</v>
      </c>
      <c r="K15" s="947">
        <f>J15-I15</f>
        <v>0</v>
      </c>
      <c r="L15" s="948" t="str">
        <f t="shared" si="3"/>
        <v/>
      </c>
      <c r="M15" s="396"/>
      <c r="N15" s="48">
        <f>SUM(N7:N14)</f>
        <v>0</v>
      </c>
      <c r="O15" s="48">
        <f>SUM(O7:O14)</f>
        <v>0</v>
      </c>
      <c r="P15" s="947">
        <f>O15-N15</f>
        <v>0</v>
      </c>
      <c r="Q15" s="948" t="str">
        <f t="shared" si="5"/>
        <v/>
      </c>
      <c r="R15" s="396"/>
      <c r="S15" s="35"/>
    </row>
    <row r="16" spans="2:19" ht="15" customHeight="1">
      <c r="B16" s="800"/>
      <c r="C16" s="521"/>
      <c r="D16" s="521"/>
      <c r="E16" s="521"/>
      <c r="F16" s="521"/>
      <c r="G16" s="521"/>
      <c r="H16" s="521"/>
      <c r="I16" s="521"/>
      <c r="J16" s="521"/>
      <c r="K16" s="521"/>
      <c r="L16" s="521"/>
      <c r="M16" s="521"/>
      <c r="N16" s="521"/>
      <c r="O16" s="521"/>
      <c r="P16" s="521"/>
      <c r="Q16" s="521"/>
      <c r="R16" s="521"/>
      <c r="S16" s="801"/>
    </row>
    <row r="17" spans="2:13" s="33" customFormat="1" ht="15" customHeight="1"/>
    <row r="18" spans="2:13" ht="15" customHeight="1">
      <c r="B18" s="33"/>
      <c r="C18" s="33"/>
      <c r="D18" s="33"/>
      <c r="E18" s="33"/>
      <c r="F18" s="33"/>
      <c r="G18" s="33"/>
      <c r="H18" s="33"/>
      <c r="I18" s="424"/>
      <c r="J18" s="424"/>
      <c r="K18" s="424"/>
      <c r="L18" s="33"/>
      <c r="M18" s="33"/>
    </row>
    <row r="19" spans="2:13" ht="15" customHeight="1">
      <c r="B19" s="33"/>
      <c r="C19" s="84"/>
      <c r="D19" s="33"/>
      <c r="E19" s="33"/>
      <c r="F19" s="33"/>
      <c r="G19" s="33"/>
      <c r="H19" s="33"/>
      <c r="I19" s="424"/>
      <c r="J19" s="424"/>
      <c r="K19" s="424"/>
      <c r="L19" s="84"/>
      <c r="M19" s="84"/>
    </row>
    <row r="20" spans="2:13" ht="15" customHeight="1"/>
    <row r="21" spans="2:13" ht="15" customHeight="1"/>
    <row r="22" spans="2:13" ht="15" customHeight="1"/>
    <row r="23" spans="2:13" ht="15" customHeight="1"/>
    <row r="24" spans="2:13" ht="15" customHeight="1"/>
    <row r="25" spans="2:13" ht="15" customHeight="1"/>
    <row r="26" spans="2:13" ht="15" customHeight="1">
      <c r="D26" s="424" t="s">
        <v>1013</v>
      </c>
    </row>
    <row r="27" spans="2:13" ht="15" customHeight="1">
      <c r="D27" s="424" t="s">
        <v>1012</v>
      </c>
    </row>
    <row r="28" spans="2:13" ht="15" customHeight="1"/>
    <row r="29" spans="2:13" ht="15" customHeight="1"/>
    <row r="30" spans="2:13" ht="15" customHeight="1"/>
    <row r="31" spans="2:13" ht="15" customHeight="1"/>
    <row r="32" spans="2: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3">
    <mergeCell ref="I4:M4"/>
    <mergeCell ref="D4:H4"/>
    <mergeCell ref="N4:R4"/>
  </mergeCells>
  <pageMargins left="0.25" right="0.25" top="0.25" bottom="0.25" header="0.3" footer="0.3"/>
  <pageSetup orientation="landscape"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dimension ref="B1:S101"/>
  <sheetViews>
    <sheetView showGridLines="0" showRowColHeaders="0" workbookViewId="0">
      <pane ySplit="6" topLeftCell="A7" activePane="bottomLeft" state="frozen"/>
      <selection pane="bottomLeft" activeCell="C4" sqref="C4"/>
    </sheetView>
  </sheetViews>
  <sheetFormatPr defaultColWidth="9.33203125" defaultRowHeight="13.8"/>
  <cols>
    <col min="1" max="1" width="1" style="424" customWidth="1"/>
    <col min="2" max="2" width="3.6640625" style="424" customWidth="1"/>
    <col min="3" max="3" width="35.6640625" style="424" customWidth="1"/>
    <col min="4" max="6" width="11.33203125" style="424" customWidth="1"/>
    <col min="7" max="7" width="9" style="424" customWidth="1"/>
    <col min="8" max="11" width="12.6640625" style="424" customWidth="1"/>
    <col min="12" max="12" width="9.109375" style="424" customWidth="1"/>
    <col min="13" max="13" width="11.109375" style="424" customWidth="1"/>
    <col min="14" max="18" width="10.44140625" style="424" customWidth="1"/>
    <col min="19" max="16384" width="9.33203125" style="424"/>
  </cols>
  <sheetData>
    <row r="1" spans="2:19" ht="28.5" customHeight="1"/>
    <row r="2" spans="2:19" s="27" customFormat="1" ht="64.5" customHeight="1">
      <c r="B2" s="783"/>
      <c r="C2" s="181"/>
      <c r="D2" s="181"/>
      <c r="E2" s="181"/>
      <c r="F2" s="181"/>
      <c r="G2" s="181"/>
      <c r="H2" s="181"/>
      <c r="I2" s="181"/>
      <c r="J2" s="181"/>
      <c r="K2" s="181"/>
      <c r="L2" s="181"/>
      <c r="M2" s="181"/>
      <c r="N2" s="181"/>
      <c r="O2" s="181"/>
      <c r="P2" s="181"/>
      <c r="Q2" s="181"/>
      <c r="R2" s="181"/>
      <c r="S2" s="784"/>
    </row>
    <row r="3" spans="2:19" ht="7.5" customHeight="1" thickBot="1">
      <c r="B3" s="31"/>
      <c r="C3" s="33"/>
      <c r="D3" s="33"/>
      <c r="E3" s="33"/>
      <c r="F3" s="33"/>
      <c r="G3" s="33"/>
      <c r="H3" s="33"/>
      <c r="I3" s="33"/>
      <c r="J3" s="33"/>
      <c r="K3" s="33"/>
      <c r="L3" s="33"/>
      <c r="M3" s="33"/>
      <c r="N3" s="33"/>
      <c r="O3" s="33"/>
      <c r="P3" s="33"/>
      <c r="Q3" s="33"/>
      <c r="R3" s="33"/>
      <c r="S3" s="35"/>
    </row>
    <row r="4" spans="2:19" ht="36.9" customHeight="1">
      <c r="B4" s="31"/>
      <c r="C4" s="33"/>
      <c r="D4" s="1226" t="s">
        <v>54</v>
      </c>
      <c r="E4" s="1227"/>
      <c r="F4" s="1227"/>
      <c r="G4" s="1227"/>
      <c r="H4" s="1228"/>
      <c r="I4" s="1226" t="s">
        <v>242</v>
      </c>
      <c r="J4" s="1227"/>
      <c r="K4" s="1227"/>
      <c r="L4" s="1227"/>
      <c r="M4" s="1228"/>
      <c r="N4" s="1226" t="s">
        <v>257</v>
      </c>
      <c r="O4" s="1227"/>
      <c r="P4" s="1227"/>
      <c r="Q4" s="1227"/>
      <c r="R4" s="1228"/>
      <c r="S4" s="35"/>
    </row>
    <row r="5" spans="2:19" ht="53.25" customHeight="1">
      <c r="B5" s="31"/>
      <c r="C5" s="33"/>
      <c r="D5" s="785" t="s">
        <v>291</v>
      </c>
      <c r="E5" s="786" t="s">
        <v>292</v>
      </c>
      <c r="F5" s="786" t="s">
        <v>293</v>
      </c>
      <c r="G5" s="787" t="s">
        <v>55</v>
      </c>
      <c r="H5" s="788" t="s">
        <v>630</v>
      </c>
      <c r="I5" s="785" t="s">
        <v>626</v>
      </c>
      <c r="J5" s="786" t="s">
        <v>627</v>
      </c>
      <c r="K5" s="786" t="s">
        <v>628</v>
      </c>
      <c r="L5" s="787" t="s">
        <v>243</v>
      </c>
      <c r="M5" s="788" t="s">
        <v>629</v>
      </c>
      <c r="N5" s="785" t="s">
        <v>289</v>
      </c>
      <c r="O5" s="786" t="s">
        <v>380</v>
      </c>
      <c r="P5" s="786" t="s">
        <v>663</v>
      </c>
      <c r="Q5" s="787" t="s">
        <v>256</v>
      </c>
      <c r="R5" s="788" t="s">
        <v>290</v>
      </c>
      <c r="S5" s="35"/>
    </row>
    <row r="6" spans="2:19" ht="15.6">
      <c r="B6" s="31"/>
      <c r="C6" s="86" t="s">
        <v>77</v>
      </c>
      <c r="D6" s="789" t="s">
        <v>42</v>
      </c>
      <c r="E6" s="790" t="s">
        <v>42</v>
      </c>
      <c r="F6" s="790" t="s">
        <v>42</v>
      </c>
      <c r="G6" s="790" t="s">
        <v>56</v>
      </c>
      <c r="H6" s="791" t="str">
        <f>"($/"&amp;Titles!F13&amp;")"</f>
        <v>($/MWh)</v>
      </c>
      <c r="I6" s="789" t="s">
        <v>42</v>
      </c>
      <c r="J6" s="790" t="s">
        <v>42</v>
      </c>
      <c r="K6" s="790" t="s">
        <v>42</v>
      </c>
      <c r="L6" s="790" t="s">
        <v>56</v>
      </c>
      <c r="M6" s="791" t="str">
        <f>"($/"&amp;Titles!Q13&amp;")"</f>
        <v>($/)</v>
      </c>
      <c r="N6" s="789" t="s">
        <v>42</v>
      </c>
      <c r="O6" s="790" t="s">
        <v>42</v>
      </c>
      <c r="P6" s="790" t="s">
        <v>42</v>
      </c>
      <c r="Q6" s="790" t="s">
        <v>56</v>
      </c>
      <c r="R6" s="791" t="str">
        <f>"($/"&amp;Titles!F13&amp;")"</f>
        <v>($/MWh)</v>
      </c>
      <c r="S6" s="35"/>
    </row>
    <row r="7" spans="2:19" ht="15" customHeight="1">
      <c r="B7" s="36"/>
      <c r="C7" s="43" t="s">
        <v>10</v>
      </c>
      <c r="D7" s="793"/>
      <c r="E7" s="794"/>
      <c r="F7" s="795">
        <f t="shared" ref="F7:F14" si="0">E7-D7</f>
        <v>0</v>
      </c>
      <c r="G7" s="951" t="str">
        <f t="shared" ref="G7:G15" si="1">IF(ISERROR(E7/D7),"",E7/D7)</f>
        <v/>
      </c>
      <c r="H7" s="796"/>
      <c r="I7" s="793"/>
      <c r="J7" s="794"/>
      <c r="K7" s="795">
        <f t="shared" ref="K7:K14" si="2">J7-I7</f>
        <v>0</v>
      </c>
      <c r="L7" s="951" t="str">
        <f t="shared" ref="L7:L15" si="3">IF(ISERROR(J7/I7),"",J7/I7)</f>
        <v/>
      </c>
      <c r="M7" s="796"/>
      <c r="N7" s="793"/>
      <c r="O7" s="794"/>
      <c r="P7" s="795">
        <f t="shared" ref="P7:P14" si="4">O7-N7</f>
        <v>0</v>
      </c>
      <c r="Q7" s="951" t="str">
        <f t="shared" ref="Q7:Q15" si="5">IF(ISERROR(O7/N7),"",O7/N7)</f>
        <v/>
      </c>
      <c r="R7" s="796"/>
      <c r="S7" s="35"/>
    </row>
    <row r="8" spans="2:19" ht="15" customHeight="1">
      <c r="B8" s="36"/>
      <c r="C8" s="43" t="s">
        <v>339</v>
      </c>
      <c r="D8" s="793"/>
      <c r="E8" s="794"/>
      <c r="F8" s="795">
        <f t="shared" si="0"/>
        <v>0</v>
      </c>
      <c r="G8" s="951" t="str">
        <f t="shared" si="1"/>
        <v/>
      </c>
      <c r="H8" s="796"/>
      <c r="I8" s="793"/>
      <c r="J8" s="794"/>
      <c r="K8" s="795">
        <f t="shared" si="2"/>
        <v>0</v>
      </c>
      <c r="L8" s="951" t="str">
        <f t="shared" si="3"/>
        <v/>
      </c>
      <c r="M8" s="796"/>
      <c r="N8" s="793"/>
      <c r="O8" s="794"/>
      <c r="P8" s="795">
        <f t="shared" si="4"/>
        <v>0</v>
      </c>
      <c r="Q8" s="951" t="str">
        <f t="shared" si="5"/>
        <v/>
      </c>
      <c r="R8" s="796"/>
      <c r="S8" s="35"/>
    </row>
    <row r="9" spans="2:19" ht="15" customHeight="1">
      <c r="B9" s="36"/>
      <c r="C9" s="43" t="s">
        <v>147</v>
      </c>
      <c r="D9" s="793"/>
      <c r="E9" s="794"/>
      <c r="F9" s="795">
        <f t="shared" si="0"/>
        <v>0</v>
      </c>
      <c r="G9" s="951" t="str">
        <f t="shared" si="1"/>
        <v/>
      </c>
      <c r="H9" s="796"/>
      <c r="I9" s="793"/>
      <c r="J9" s="794"/>
      <c r="K9" s="795">
        <f t="shared" si="2"/>
        <v>0</v>
      </c>
      <c r="L9" s="951" t="str">
        <f t="shared" si="3"/>
        <v/>
      </c>
      <c r="M9" s="796"/>
      <c r="N9" s="793"/>
      <c r="O9" s="794"/>
      <c r="P9" s="795">
        <f t="shared" si="4"/>
        <v>0</v>
      </c>
      <c r="Q9" s="951" t="str">
        <f t="shared" si="5"/>
        <v/>
      </c>
      <c r="R9" s="796"/>
      <c r="S9" s="35"/>
    </row>
    <row r="10" spans="2:19" ht="15" customHeight="1">
      <c r="B10" s="36"/>
      <c r="C10" s="43" t="s">
        <v>337</v>
      </c>
      <c r="D10" s="793"/>
      <c r="E10" s="794"/>
      <c r="F10" s="795">
        <f t="shared" si="0"/>
        <v>0</v>
      </c>
      <c r="G10" s="951" t="str">
        <f t="shared" si="1"/>
        <v/>
      </c>
      <c r="H10" s="796"/>
      <c r="I10" s="793"/>
      <c r="J10" s="794"/>
      <c r="K10" s="795">
        <f t="shared" si="2"/>
        <v>0</v>
      </c>
      <c r="L10" s="951" t="str">
        <f t="shared" si="3"/>
        <v/>
      </c>
      <c r="M10" s="796"/>
      <c r="N10" s="793"/>
      <c r="O10" s="794"/>
      <c r="P10" s="795">
        <f t="shared" si="4"/>
        <v>0</v>
      </c>
      <c r="Q10" s="951" t="str">
        <f t="shared" si="5"/>
        <v/>
      </c>
      <c r="R10" s="796"/>
      <c r="S10" s="35"/>
    </row>
    <row r="11" spans="2:19" ht="15" customHeight="1">
      <c r="B11" s="36"/>
      <c r="C11" s="43" t="s">
        <v>338</v>
      </c>
      <c r="D11" s="793"/>
      <c r="E11" s="794"/>
      <c r="F11" s="795">
        <f t="shared" si="0"/>
        <v>0</v>
      </c>
      <c r="G11" s="951" t="str">
        <f t="shared" si="1"/>
        <v/>
      </c>
      <c r="H11" s="796"/>
      <c r="I11" s="793"/>
      <c r="J11" s="794"/>
      <c r="K11" s="795">
        <f t="shared" si="2"/>
        <v>0</v>
      </c>
      <c r="L11" s="951" t="str">
        <f t="shared" si="3"/>
        <v/>
      </c>
      <c r="M11" s="796"/>
      <c r="N11" s="793"/>
      <c r="O11" s="794"/>
      <c r="P11" s="795">
        <f t="shared" si="4"/>
        <v>0</v>
      </c>
      <c r="Q11" s="951" t="str">
        <f t="shared" si="5"/>
        <v/>
      </c>
      <c r="R11" s="796"/>
      <c r="S11" s="35"/>
    </row>
    <row r="12" spans="2:19" ht="15" customHeight="1">
      <c r="B12" s="36"/>
      <c r="C12" s="43" t="s">
        <v>194</v>
      </c>
      <c r="D12" s="793"/>
      <c r="E12" s="794"/>
      <c r="F12" s="795">
        <f t="shared" si="0"/>
        <v>0</v>
      </c>
      <c r="G12" s="951" t="str">
        <f t="shared" si="1"/>
        <v/>
      </c>
      <c r="H12" s="796"/>
      <c r="I12" s="793"/>
      <c r="J12" s="794"/>
      <c r="K12" s="795">
        <f t="shared" si="2"/>
        <v>0</v>
      </c>
      <c r="L12" s="951" t="str">
        <f t="shared" si="3"/>
        <v/>
      </c>
      <c r="M12" s="796"/>
      <c r="N12" s="793"/>
      <c r="O12" s="794"/>
      <c r="P12" s="795">
        <f t="shared" si="4"/>
        <v>0</v>
      </c>
      <c r="Q12" s="951" t="str">
        <f t="shared" si="5"/>
        <v/>
      </c>
      <c r="R12" s="796"/>
      <c r="S12" s="35"/>
    </row>
    <row r="13" spans="2:19" ht="15" customHeight="1">
      <c r="B13" s="36"/>
      <c r="C13" s="43" t="s">
        <v>198</v>
      </c>
      <c r="D13" s="793"/>
      <c r="E13" s="794"/>
      <c r="F13" s="795">
        <f t="shared" si="0"/>
        <v>0</v>
      </c>
      <c r="G13" s="951" t="str">
        <f t="shared" si="1"/>
        <v/>
      </c>
      <c r="H13" s="796"/>
      <c r="I13" s="793"/>
      <c r="J13" s="794"/>
      <c r="K13" s="795">
        <f t="shared" si="2"/>
        <v>0</v>
      </c>
      <c r="L13" s="951" t="str">
        <f t="shared" si="3"/>
        <v/>
      </c>
      <c r="M13" s="796"/>
      <c r="N13" s="793"/>
      <c r="O13" s="794"/>
      <c r="P13" s="795">
        <f t="shared" si="4"/>
        <v>0</v>
      </c>
      <c r="Q13" s="951" t="str">
        <f t="shared" si="5"/>
        <v/>
      </c>
      <c r="R13" s="796"/>
      <c r="S13" s="35"/>
    </row>
    <row r="14" spans="2:19" ht="15" customHeight="1" thickBot="1">
      <c r="B14" s="36"/>
      <c r="C14" s="43" t="s">
        <v>14</v>
      </c>
      <c r="D14" s="793"/>
      <c r="E14" s="794"/>
      <c r="F14" s="797">
        <f t="shared" si="0"/>
        <v>0</v>
      </c>
      <c r="G14" s="952" t="str">
        <f t="shared" si="1"/>
        <v/>
      </c>
      <c r="H14" s="798"/>
      <c r="I14" s="802"/>
      <c r="J14" s="803"/>
      <c r="K14" s="797">
        <f t="shared" si="2"/>
        <v>0</v>
      </c>
      <c r="L14" s="952" t="str">
        <f t="shared" si="3"/>
        <v/>
      </c>
      <c r="M14" s="798"/>
      <c r="N14" s="793"/>
      <c r="O14" s="794"/>
      <c r="P14" s="797">
        <f t="shared" si="4"/>
        <v>0</v>
      </c>
      <c r="Q14" s="952" t="str">
        <f t="shared" si="5"/>
        <v/>
      </c>
      <c r="R14" s="798"/>
      <c r="S14" s="35"/>
    </row>
    <row r="15" spans="2:19" ht="15" customHeight="1" thickBot="1">
      <c r="B15" s="31"/>
      <c r="C15" s="799" t="s">
        <v>51</v>
      </c>
      <c r="D15" s="48">
        <f>SUM(D7:D14)</f>
        <v>0</v>
      </c>
      <c r="E15" s="48">
        <f>SUM(E7:E14)</f>
        <v>0</v>
      </c>
      <c r="F15" s="947">
        <f>E15-D15</f>
        <v>0</v>
      </c>
      <c r="G15" s="948" t="str">
        <f t="shared" si="1"/>
        <v/>
      </c>
      <c r="H15" s="396"/>
      <c r="I15" s="48">
        <f>SUM(I7:I14)</f>
        <v>0</v>
      </c>
      <c r="J15" s="48">
        <f>SUM(J7:J14)</f>
        <v>0</v>
      </c>
      <c r="K15" s="947">
        <f>J15-I15</f>
        <v>0</v>
      </c>
      <c r="L15" s="948" t="str">
        <f t="shared" si="3"/>
        <v/>
      </c>
      <c r="M15" s="396"/>
      <c r="N15" s="48">
        <f>SUM(N7:N14)</f>
        <v>0</v>
      </c>
      <c r="O15" s="48">
        <f>SUM(O7:O14)</f>
        <v>0</v>
      </c>
      <c r="P15" s="947">
        <f>O15-N15</f>
        <v>0</v>
      </c>
      <c r="Q15" s="948" t="str">
        <f t="shared" si="5"/>
        <v/>
      </c>
      <c r="R15" s="396"/>
      <c r="S15" s="35"/>
    </row>
    <row r="16" spans="2:19" ht="15" customHeight="1">
      <c r="B16" s="800"/>
      <c r="C16" s="521"/>
      <c r="D16" s="521"/>
      <c r="E16" s="521"/>
      <c r="F16" s="521"/>
      <c r="G16" s="521"/>
      <c r="H16" s="521"/>
      <c r="I16" s="521"/>
      <c r="J16" s="521"/>
      <c r="K16" s="521"/>
      <c r="L16" s="521"/>
      <c r="M16" s="521"/>
      <c r="N16" s="521"/>
      <c r="O16" s="521"/>
      <c r="P16" s="521"/>
      <c r="Q16" s="521"/>
      <c r="R16" s="521"/>
      <c r="S16" s="801"/>
    </row>
    <row r="17" spans="2:18" s="33" customFormat="1" ht="15" customHeight="1"/>
    <row r="18" spans="2:18" ht="15" customHeight="1">
      <c r="B18" s="33"/>
      <c r="C18" s="33"/>
      <c r="D18" s="33"/>
      <c r="E18" s="33"/>
      <c r="F18" s="33"/>
      <c r="G18" s="33"/>
      <c r="H18" s="33"/>
      <c r="N18" s="33"/>
      <c r="O18" s="33"/>
      <c r="P18" s="33"/>
      <c r="Q18" s="33"/>
      <c r="R18" s="33"/>
    </row>
    <row r="19" spans="2:18" ht="15" customHeight="1">
      <c r="B19" s="33"/>
      <c r="C19" s="84"/>
      <c r="D19" s="33"/>
      <c r="E19" s="33"/>
      <c r="F19" s="33"/>
      <c r="G19" s="33"/>
      <c r="H19" s="33"/>
      <c r="N19" s="84"/>
      <c r="O19" s="84"/>
      <c r="P19" s="84"/>
      <c r="Q19" s="84"/>
      <c r="R19" s="84"/>
    </row>
    <row r="20" spans="2:18" ht="15" customHeight="1"/>
    <row r="21" spans="2:18" ht="15" customHeight="1"/>
    <row r="22" spans="2:18" ht="15" customHeight="1"/>
    <row r="23" spans="2:18" ht="15" customHeight="1"/>
    <row r="24" spans="2:18" ht="15" customHeight="1"/>
    <row r="25" spans="2:18" ht="15" customHeight="1"/>
    <row r="26" spans="2:18" ht="15" customHeight="1">
      <c r="D26" s="424" t="s">
        <v>1013</v>
      </c>
    </row>
    <row r="27" spans="2:18" ht="15" customHeight="1">
      <c r="D27" s="424" t="s">
        <v>1012</v>
      </c>
    </row>
    <row r="28" spans="2:18" ht="15" customHeight="1"/>
    <row r="29" spans="2:18" ht="15" customHeight="1"/>
    <row r="30" spans="2:18" ht="15" customHeight="1"/>
    <row r="31" spans="2:18" ht="15" customHeight="1"/>
    <row r="32" spans="2: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sheetData>
  <sheetProtection password="C96F" sheet="1" objects="1" scenarios="1" formatColumns="0"/>
  <mergeCells count="3">
    <mergeCell ref="D4:H4"/>
    <mergeCell ref="I4:M4"/>
    <mergeCell ref="N4:R4"/>
  </mergeCells>
  <pageMargins left="0.25" right="0.25" top="0.25" bottom="0.25" header="0.3" footer="0.3"/>
  <pageSetup orientation="landscape"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P76"/>
  <sheetViews>
    <sheetView showGridLines="0" showRowColHeaders="0" workbookViewId="0"/>
  </sheetViews>
  <sheetFormatPr defaultColWidth="9.33203125" defaultRowHeight="13.8"/>
  <cols>
    <col min="1" max="1" width="1" style="3" customWidth="1"/>
    <col min="2" max="2" width="4" style="3" customWidth="1"/>
    <col min="3" max="3" width="12.44140625" style="3" customWidth="1"/>
    <col min="4" max="4" width="31" style="3" customWidth="1"/>
    <col min="5" max="5" width="12.5546875" style="3" customWidth="1"/>
    <col min="6" max="6" width="13.88671875" style="3" customWidth="1"/>
    <col min="7" max="7" width="18.33203125" style="3" customWidth="1"/>
    <col min="8" max="10" width="9.88671875" style="3" customWidth="1"/>
    <col min="11" max="14" width="9.88671875" style="424" customWidth="1"/>
    <col min="15" max="15" width="9.88671875" style="3" customWidth="1"/>
    <col min="16" max="16" width="9.109375" style="3" customWidth="1"/>
    <col min="17" max="17" width="1" style="3" customWidth="1"/>
    <col min="18" max="16384" width="9.33203125" style="3"/>
  </cols>
  <sheetData>
    <row r="1" spans="1:16" ht="38.25" customHeight="1"/>
    <row r="2" spans="1:16">
      <c r="B2" s="28"/>
      <c r="C2" s="29"/>
      <c r="D2" s="29"/>
      <c r="E2" s="29"/>
      <c r="F2" s="29"/>
      <c r="G2" s="29"/>
      <c r="H2" s="29"/>
      <c r="I2" s="29"/>
      <c r="J2" s="29"/>
      <c r="K2" s="29"/>
      <c r="L2" s="29"/>
      <c r="M2" s="29"/>
      <c r="N2" s="29"/>
      <c r="O2" s="29"/>
      <c r="P2" s="30"/>
    </row>
    <row r="3" spans="1:16" ht="72" customHeight="1">
      <c r="B3" s="85"/>
      <c r="C3" s="86"/>
      <c r="D3" s="86"/>
      <c r="E3" s="86"/>
      <c r="F3" s="86"/>
      <c r="G3" s="86"/>
      <c r="H3" s="86"/>
      <c r="I3" s="86"/>
      <c r="J3" s="86"/>
      <c r="K3" s="86"/>
      <c r="L3" s="86"/>
      <c r="M3" s="86"/>
      <c r="N3" s="86"/>
      <c r="O3" s="86"/>
      <c r="P3" s="35"/>
    </row>
    <row r="4" spans="1:16">
      <c r="A4" s="35"/>
      <c r="B4" s="425"/>
      <c r="C4" s="1237"/>
      <c r="D4" s="1237"/>
      <c r="E4" s="1237"/>
      <c r="F4" s="1237"/>
      <c r="G4" s="1237"/>
      <c r="H4" s="1237"/>
      <c r="I4" s="1237"/>
      <c r="J4" s="1237"/>
      <c r="K4" s="1237"/>
      <c r="L4" s="1237"/>
      <c r="M4" s="1237"/>
      <c r="N4" s="1237"/>
      <c r="O4" s="1237"/>
      <c r="P4" s="35"/>
    </row>
    <row r="5" spans="1:16" ht="15.6">
      <c r="A5" s="35"/>
      <c r="B5" s="425"/>
      <c r="C5" s="1239" t="s">
        <v>655</v>
      </c>
      <c r="D5" s="1239"/>
      <c r="E5" s="1239"/>
      <c r="F5" s="306"/>
      <c r="G5" s="306"/>
      <c r="H5" s="306"/>
      <c r="I5" s="306"/>
      <c r="J5" s="209"/>
      <c r="K5" s="516"/>
      <c r="L5" s="516"/>
      <c r="M5" s="516"/>
      <c r="N5" s="516"/>
      <c r="O5" s="209"/>
      <c r="P5" s="35"/>
    </row>
    <row r="6" spans="1:16">
      <c r="A6" s="35"/>
      <c r="B6" s="425"/>
      <c r="C6" s="1238" t="s">
        <v>390</v>
      </c>
      <c r="D6" s="1238"/>
      <c r="E6" s="1039"/>
      <c r="F6" s="306"/>
      <c r="H6" s="306"/>
      <c r="I6" s="306"/>
      <c r="O6" s="209"/>
      <c r="P6" s="35"/>
    </row>
    <row r="7" spans="1:16">
      <c r="A7" s="35"/>
      <c r="B7" s="425"/>
      <c r="C7" s="1238" t="s">
        <v>391</v>
      </c>
      <c r="D7" s="1238"/>
      <c r="E7" s="1039"/>
      <c r="F7" s="306"/>
      <c r="G7" s="306"/>
      <c r="H7" s="306"/>
      <c r="I7" s="306"/>
      <c r="O7" s="209"/>
      <c r="P7" s="35"/>
    </row>
    <row r="8" spans="1:16">
      <c r="A8" s="35"/>
      <c r="B8" s="425"/>
      <c r="C8" s="1238" t="s">
        <v>392</v>
      </c>
      <c r="D8" s="1238"/>
      <c r="E8" s="1039"/>
      <c r="F8" s="306"/>
      <c r="G8" s="306"/>
      <c r="H8" s="306"/>
      <c r="I8" s="306"/>
      <c r="O8" s="209"/>
      <c r="P8" s="35"/>
    </row>
    <row r="9" spans="1:16">
      <c r="A9" s="35"/>
      <c r="B9" s="425"/>
      <c r="C9" s="426"/>
      <c r="D9" s="426"/>
      <c r="E9" s="426"/>
      <c r="F9" s="306"/>
      <c r="G9" s="306"/>
      <c r="H9" s="306"/>
      <c r="I9" s="306"/>
      <c r="O9" s="209"/>
      <c r="P9" s="35"/>
    </row>
    <row r="10" spans="1:16" s="424" customFormat="1" ht="15.6">
      <c r="A10" s="35"/>
      <c r="B10" s="425"/>
      <c r="C10" s="32" t="s">
        <v>254</v>
      </c>
      <c r="D10" s="209"/>
      <c r="E10" s="209"/>
      <c r="F10" s="209"/>
      <c r="G10" s="209"/>
      <c r="H10" s="209"/>
      <c r="I10" s="209"/>
      <c r="J10" s="426"/>
      <c r="K10" s="426"/>
      <c r="L10" s="426"/>
      <c r="M10" s="426"/>
      <c r="N10" s="426"/>
      <c r="O10" s="426"/>
      <c r="P10" s="35"/>
    </row>
    <row r="11" spans="1:16" s="424" customFormat="1">
      <c r="A11" s="35"/>
      <c r="B11" s="425"/>
      <c r="C11" s="1233"/>
      <c r="D11" s="1233"/>
      <c r="E11" s="1233"/>
      <c r="F11" s="1233"/>
      <c r="G11" s="1233"/>
      <c r="H11" s="1233"/>
      <c r="I11" s="1233"/>
      <c r="J11" s="426"/>
      <c r="K11" s="426"/>
      <c r="L11" s="426"/>
      <c r="M11" s="426"/>
      <c r="N11" s="426"/>
      <c r="O11" s="426"/>
      <c r="P11" s="35"/>
    </row>
    <row r="12" spans="1:16" s="424" customFormat="1">
      <c r="A12" s="35"/>
      <c r="B12" s="425"/>
      <c r="C12" s="1233"/>
      <c r="D12" s="1233"/>
      <c r="E12" s="1233"/>
      <c r="F12" s="1233"/>
      <c r="G12" s="1233"/>
      <c r="H12" s="1233"/>
      <c r="I12" s="1233"/>
      <c r="J12" s="426"/>
      <c r="K12" s="426"/>
      <c r="L12" s="426"/>
      <c r="M12" s="426"/>
      <c r="N12" s="426"/>
      <c r="O12" s="426"/>
      <c r="P12" s="35"/>
    </row>
    <row r="13" spans="1:16" s="424" customFormat="1">
      <c r="A13" s="35"/>
      <c r="B13" s="425"/>
      <c r="C13" s="1233"/>
      <c r="D13" s="1233"/>
      <c r="E13" s="1233"/>
      <c r="F13" s="1233"/>
      <c r="G13" s="1233"/>
      <c r="H13" s="1233"/>
      <c r="I13" s="1233"/>
      <c r="J13" s="426"/>
      <c r="K13" s="426"/>
      <c r="L13" s="426"/>
      <c r="M13" s="426"/>
      <c r="N13" s="426"/>
      <c r="O13" s="426"/>
      <c r="P13" s="35"/>
    </row>
    <row r="14" spans="1:16" s="424" customFormat="1">
      <c r="A14" s="35"/>
      <c r="B14" s="425"/>
      <c r="C14" s="1233"/>
      <c r="D14" s="1233"/>
      <c r="E14" s="1233"/>
      <c r="F14" s="1233"/>
      <c r="G14" s="1233"/>
      <c r="H14" s="1233"/>
      <c r="I14" s="1233"/>
      <c r="J14" s="426"/>
      <c r="K14" s="426"/>
      <c r="L14" s="426"/>
      <c r="M14" s="426"/>
      <c r="N14" s="426"/>
      <c r="O14" s="426"/>
      <c r="P14" s="35"/>
    </row>
    <row r="15" spans="1:16" s="424" customFormat="1">
      <c r="A15" s="35"/>
      <c r="B15" s="425"/>
      <c r="C15" s="1233"/>
      <c r="D15" s="1233"/>
      <c r="E15" s="1233"/>
      <c r="F15" s="1233"/>
      <c r="G15" s="1233"/>
      <c r="H15" s="1233"/>
      <c r="I15" s="1233"/>
      <c r="J15" s="426"/>
      <c r="K15" s="426"/>
      <c r="L15" s="426"/>
      <c r="M15" s="426"/>
      <c r="N15" s="426"/>
      <c r="O15" s="426"/>
      <c r="P15" s="35"/>
    </row>
    <row r="16" spans="1:16">
      <c r="A16" s="35"/>
      <c r="B16" s="425"/>
      <c r="C16" s="423" t="s">
        <v>401</v>
      </c>
      <c r="E16" s="306"/>
      <c r="F16" s="306"/>
      <c r="G16" s="306"/>
      <c r="H16" s="306"/>
      <c r="I16" s="306"/>
      <c r="J16" s="306"/>
      <c r="K16" s="426"/>
      <c r="L16" s="426"/>
      <c r="M16" s="426"/>
      <c r="N16" s="426"/>
      <c r="O16" s="306"/>
      <c r="P16" s="35"/>
    </row>
    <row r="17" spans="1:16" ht="15.6">
      <c r="A17" s="35"/>
      <c r="B17" s="425"/>
      <c r="C17" s="1240" t="s">
        <v>860</v>
      </c>
      <c r="D17" s="1240"/>
      <c r="E17" s="1240"/>
      <c r="F17" s="1240"/>
      <c r="G17" s="1240"/>
      <c r="H17" s="426"/>
      <c r="I17" s="426"/>
      <c r="J17" s="306"/>
      <c r="K17" s="426"/>
      <c r="L17" s="426"/>
      <c r="M17" s="426"/>
      <c r="N17" s="426"/>
      <c r="O17" s="306"/>
      <c r="P17" s="35"/>
    </row>
    <row r="18" spans="1:16" s="424" customFormat="1" ht="43.2">
      <c r="A18" s="35"/>
      <c r="B18" s="425"/>
      <c r="C18" s="1231"/>
      <c r="D18" s="1231"/>
      <c r="E18" s="853" t="s">
        <v>850</v>
      </c>
      <c r="F18" s="854" t="s">
        <v>902</v>
      </c>
      <c r="G18" s="854" t="s">
        <v>861</v>
      </c>
      <c r="H18" s="426"/>
      <c r="I18" s="426"/>
      <c r="J18" s="426"/>
      <c r="K18" s="426"/>
      <c r="L18" s="426"/>
      <c r="M18" s="426"/>
      <c r="N18" s="426"/>
      <c r="O18" s="426"/>
      <c r="P18" s="35"/>
    </row>
    <row r="19" spans="1:16" s="424" customFormat="1">
      <c r="A19" s="35"/>
      <c r="B19" s="425"/>
      <c r="C19" s="1232" t="s">
        <v>879</v>
      </c>
      <c r="D19" s="1232"/>
      <c r="E19" s="1039"/>
      <c r="F19" s="1040"/>
      <c r="G19" s="1041"/>
      <c r="H19" s="426"/>
      <c r="I19" s="426"/>
      <c r="J19" s="426"/>
      <c r="K19" s="426"/>
      <c r="L19" s="426"/>
      <c r="M19" s="426"/>
      <c r="N19" s="426"/>
      <c r="O19" s="426"/>
      <c r="P19" s="35"/>
    </row>
    <row r="20" spans="1:16" s="424" customFormat="1">
      <c r="A20" s="35"/>
      <c r="B20" s="425"/>
      <c r="C20" s="1236" t="s">
        <v>880</v>
      </c>
      <c r="D20" s="1236"/>
      <c r="E20" s="1039"/>
      <c r="F20" s="1040"/>
      <c r="G20" s="1041"/>
      <c r="H20" s="426"/>
      <c r="I20" s="426"/>
      <c r="J20" s="426"/>
      <c r="K20" s="426"/>
      <c r="L20" s="426"/>
      <c r="M20" s="426"/>
      <c r="N20" s="426"/>
      <c r="O20" s="426"/>
      <c r="P20" s="35"/>
    </row>
    <row r="21" spans="1:16" s="424" customFormat="1">
      <c r="A21" s="35"/>
      <c r="B21" s="425"/>
      <c r="C21" s="1236" t="s">
        <v>862</v>
      </c>
      <c r="D21" s="1236"/>
      <c r="E21" s="1039"/>
      <c r="F21" s="1040"/>
      <c r="G21" s="1041"/>
      <c r="H21" s="426"/>
      <c r="I21" s="426"/>
      <c r="J21" s="426"/>
      <c r="K21" s="426"/>
      <c r="L21" s="426"/>
      <c r="M21" s="426"/>
      <c r="N21" s="426"/>
      <c r="O21" s="426"/>
      <c r="P21" s="35"/>
    </row>
    <row r="22" spans="1:16" s="424" customFormat="1">
      <c r="A22" s="35"/>
      <c r="B22" s="425"/>
      <c r="C22" s="1236" t="s">
        <v>863</v>
      </c>
      <c r="D22" s="1236"/>
      <c r="E22" s="1039"/>
      <c r="F22" s="1040"/>
      <c r="G22" s="1041"/>
      <c r="H22" s="426"/>
      <c r="I22" s="426"/>
      <c r="J22" s="426"/>
      <c r="K22" s="426"/>
      <c r="L22" s="426"/>
      <c r="M22" s="426"/>
      <c r="N22" s="426"/>
      <c r="O22" s="426"/>
      <c r="P22" s="35"/>
    </row>
    <row r="23" spans="1:16" s="424" customFormat="1">
      <c r="A23" s="35"/>
      <c r="B23" s="425"/>
      <c r="C23" s="1236" t="s">
        <v>881</v>
      </c>
      <c r="D23" s="1236"/>
      <c r="E23" s="1039"/>
      <c r="F23" s="1040"/>
      <c r="G23" s="1041"/>
      <c r="H23" s="426"/>
      <c r="I23" s="426"/>
      <c r="J23" s="426"/>
      <c r="K23" s="426"/>
      <c r="L23" s="426"/>
      <c r="M23" s="426"/>
      <c r="N23" s="426"/>
      <c r="O23" s="426"/>
      <c r="P23" s="35"/>
    </row>
    <row r="24" spans="1:16" s="424" customFormat="1">
      <c r="A24" s="35"/>
      <c r="B24" s="425"/>
      <c r="C24" s="1236" t="s">
        <v>882</v>
      </c>
      <c r="D24" s="1236"/>
      <c r="E24" s="1039"/>
      <c r="F24" s="1040"/>
      <c r="G24" s="1041"/>
      <c r="H24" s="426"/>
      <c r="I24" s="426"/>
      <c r="J24" s="426"/>
      <c r="K24" s="426"/>
      <c r="L24" s="426"/>
      <c r="M24" s="426"/>
      <c r="N24" s="426"/>
      <c r="O24" s="426"/>
      <c r="P24" s="35"/>
    </row>
    <row r="25" spans="1:16">
      <c r="A25" s="35"/>
      <c r="B25" s="425"/>
      <c r="C25" s="1232" t="s">
        <v>656</v>
      </c>
      <c r="D25" s="1232"/>
      <c r="E25" s="1039"/>
      <c r="F25" s="1040"/>
      <c r="G25" s="1041"/>
      <c r="H25" s="426"/>
      <c r="I25" s="426"/>
      <c r="J25" s="306"/>
      <c r="K25" s="426"/>
      <c r="L25" s="426"/>
      <c r="M25" s="426"/>
      <c r="N25" s="426"/>
      <c r="O25" s="306"/>
      <c r="P25" s="35"/>
    </row>
    <row r="26" spans="1:16" s="424" customFormat="1">
      <c r="A26" s="35"/>
      <c r="B26" s="425"/>
      <c r="C26" s="1236" t="s">
        <v>866</v>
      </c>
      <c r="D26" s="1236"/>
      <c r="E26" s="1039"/>
      <c r="F26" s="1040"/>
      <c r="G26" s="1041"/>
      <c r="H26" s="426"/>
      <c r="I26" s="426"/>
      <c r="J26" s="426"/>
      <c r="K26" s="426"/>
      <c r="L26" s="426"/>
      <c r="M26" s="426"/>
      <c r="N26" s="426"/>
      <c r="O26" s="426"/>
      <c r="P26" s="35"/>
    </row>
    <row r="27" spans="1:16" ht="15" customHeight="1">
      <c r="A27" s="35"/>
      <c r="B27" s="425"/>
      <c r="C27" s="1236" t="s">
        <v>867</v>
      </c>
      <c r="D27" s="1236"/>
      <c r="E27" s="1039"/>
      <c r="F27" s="1040"/>
      <c r="G27" s="1041"/>
      <c r="H27" s="426"/>
      <c r="I27" s="426"/>
      <c r="J27" s="306"/>
      <c r="K27" s="426"/>
      <c r="L27" s="426"/>
      <c r="M27" s="426"/>
      <c r="N27" s="426"/>
      <c r="O27" s="306"/>
      <c r="P27" s="35"/>
    </row>
    <row r="28" spans="1:16" ht="15" customHeight="1">
      <c r="A28" s="35"/>
      <c r="B28" s="425"/>
      <c r="C28" s="1236" t="s">
        <v>952</v>
      </c>
      <c r="D28" s="1236"/>
      <c r="E28" s="1039"/>
      <c r="F28" s="1040"/>
      <c r="G28" s="1041"/>
      <c r="H28" s="426"/>
      <c r="I28" s="426"/>
      <c r="J28" s="306"/>
      <c r="K28" s="426"/>
      <c r="L28" s="426"/>
      <c r="M28" s="426"/>
      <c r="N28" s="426"/>
      <c r="O28" s="306"/>
      <c r="P28" s="35"/>
    </row>
    <row r="29" spans="1:16" ht="15" customHeight="1">
      <c r="A29" s="35"/>
      <c r="B29" s="425"/>
      <c r="C29" s="1236" t="s">
        <v>868</v>
      </c>
      <c r="D29" s="1236"/>
      <c r="E29" s="1039"/>
      <c r="F29" s="1040"/>
      <c r="G29" s="1041"/>
      <c r="H29" s="426"/>
      <c r="I29" s="426"/>
      <c r="J29" s="426"/>
      <c r="K29" s="426"/>
      <c r="L29" s="426"/>
      <c r="M29" s="426"/>
      <c r="N29" s="426"/>
      <c r="O29" s="306"/>
      <c r="P29" s="35"/>
    </row>
    <row r="30" spans="1:16" s="424" customFormat="1" ht="15" customHeight="1">
      <c r="A30" s="35"/>
      <c r="B30" s="425"/>
      <c r="C30" s="1236" t="s">
        <v>869</v>
      </c>
      <c r="D30" s="1236"/>
      <c r="E30" s="1039"/>
      <c r="F30" s="1040"/>
      <c r="G30" s="1041"/>
      <c r="H30" s="426"/>
      <c r="I30" s="426"/>
      <c r="J30" s="426"/>
      <c r="K30" s="426"/>
      <c r="L30" s="426"/>
      <c r="M30" s="426"/>
      <c r="N30" s="426"/>
      <c r="O30" s="426"/>
      <c r="P30" s="35"/>
    </row>
    <row r="31" spans="1:16" s="424" customFormat="1" ht="15" customHeight="1">
      <c r="A31" s="35"/>
      <c r="B31" s="425"/>
      <c r="C31" s="1236" t="s">
        <v>870</v>
      </c>
      <c r="D31" s="1236"/>
      <c r="E31" s="1039"/>
      <c r="F31" s="1040"/>
      <c r="G31" s="1041"/>
      <c r="H31" s="426"/>
      <c r="I31" s="426"/>
      <c r="J31" s="426"/>
      <c r="K31" s="426"/>
      <c r="L31" s="426"/>
      <c r="M31" s="426"/>
      <c r="N31" s="426"/>
      <c r="O31" s="426"/>
      <c r="P31" s="35"/>
    </row>
    <row r="32" spans="1:16" s="424" customFormat="1" ht="15" customHeight="1">
      <c r="A32" s="35"/>
      <c r="B32" s="425"/>
      <c r="C32" s="1236" t="s">
        <v>871</v>
      </c>
      <c r="D32" s="1236"/>
      <c r="E32" s="1039"/>
      <c r="F32" s="1040"/>
      <c r="G32" s="1041"/>
      <c r="H32" s="426"/>
      <c r="I32" s="426"/>
      <c r="J32" s="426"/>
      <c r="K32" s="426"/>
      <c r="L32" s="426"/>
      <c r="M32" s="426"/>
      <c r="N32" s="426"/>
      <c r="O32" s="426"/>
      <c r="P32" s="35"/>
    </row>
    <row r="33" spans="1:16" s="424" customFormat="1" ht="15" customHeight="1">
      <c r="A33" s="35"/>
      <c r="B33" s="425"/>
      <c r="C33" s="1236" t="s">
        <v>849</v>
      </c>
      <c r="D33" s="1236"/>
      <c r="E33" s="1039"/>
      <c r="F33" s="1040"/>
      <c r="G33" s="1041"/>
      <c r="H33" s="426"/>
      <c r="I33" s="426"/>
      <c r="J33" s="306"/>
      <c r="K33" s="426"/>
      <c r="L33" s="426"/>
      <c r="M33" s="426"/>
      <c r="N33" s="426"/>
      <c r="O33" s="426"/>
      <c r="P33" s="35"/>
    </row>
    <row r="34" spans="1:16" ht="15" customHeight="1">
      <c r="A34" s="35"/>
      <c r="B34" s="425"/>
      <c r="C34" s="1232" t="s">
        <v>15</v>
      </c>
      <c r="D34" s="1232"/>
      <c r="E34" s="1039"/>
      <c r="F34" s="1040"/>
      <c r="G34" s="1041"/>
      <c r="H34" s="426"/>
      <c r="I34" s="426"/>
      <c r="J34" s="306"/>
      <c r="K34" s="426"/>
      <c r="L34" s="426"/>
      <c r="M34" s="426"/>
      <c r="N34" s="426"/>
      <c r="O34" s="306"/>
      <c r="P34" s="35"/>
    </row>
    <row r="35" spans="1:16" ht="15" customHeight="1">
      <c r="A35" s="35"/>
      <c r="B35" s="426"/>
      <c r="C35" s="519"/>
      <c r="D35" s="426"/>
      <c r="E35" s="426"/>
      <c r="F35" s="426"/>
      <c r="G35" s="426"/>
      <c r="H35" s="426"/>
      <c r="I35" s="426"/>
      <c r="J35" s="306"/>
      <c r="K35" s="426"/>
      <c r="L35" s="426"/>
      <c r="M35" s="426"/>
      <c r="N35" s="426"/>
      <c r="O35" s="306"/>
      <c r="P35" s="35"/>
    </row>
    <row r="36" spans="1:16" ht="15.75" customHeight="1">
      <c r="A36" s="35"/>
      <c r="B36" s="425"/>
      <c r="C36" s="1241" t="s">
        <v>945</v>
      </c>
      <c r="D36" s="1241"/>
      <c r="E36" s="1241"/>
      <c r="F36" s="1241"/>
      <c r="G36" s="1241"/>
      <c r="H36" s="426"/>
      <c r="I36" s="426"/>
      <c r="J36" s="426"/>
      <c r="K36" s="426"/>
      <c r="L36" s="426"/>
      <c r="M36" s="426"/>
      <c r="N36" s="426"/>
      <c r="O36" s="306"/>
      <c r="P36" s="35"/>
    </row>
    <row r="37" spans="1:16" s="424" customFormat="1" ht="39" customHeight="1">
      <c r="B37" s="87"/>
      <c r="C37" s="1233"/>
      <c r="D37" s="1233"/>
      <c r="E37" s="1233"/>
      <c r="F37" s="1233"/>
      <c r="G37" s="1233"/>
      <c r="H37" s="426"/>
      <c r="I37" s="426"/>
      <c r="J37" s="426"/>
      <c r="K37" s="426"/>
      <c r="L37" s="426"/>
      <c r="M37" s="426"/>
      <c r="N37" s="426"/>
      <c r="O37" s="426"/>
      <c r="P37" s="35"/>
    </row>
    <row r="38" spans="1:16" s="424" customFormat="1" ht="17.25" customHeight="1">
      <c r="B38" s="87"/>
      <c r="C38" s="849"/>
      <c r="D38" s="426"/>
      <c r="E38" s="426"/>
      <c r="F38" s="426"/>
      <c r="G38" s="426"/>
      <c r="H38" s="426"/>
      <c r="I38" s="426"/>
      <c r="J38" s="426"/>
      <c r="K38" s="426"/>
      <c r="L38" s="426"/>
      <c r="M38" s="426"/>
      <c r="N38" s="426"/>
      <c r="O38" s="426"/>
      <c r="P38" s="35"/>
    </row>
    <row r="39" spans="1:16" s="424" customFormat="1" ht="15.6">
      <c r="B39" s="87"/>
      <c r="C39" s="1235" t="s">
        <v>852</v>
      </c>
      <c r="D39" s="1235"/>
      <c r="E39" s="1235"/>
      <c r="F39" s="306"/>
      <c r="G39" s="306"/>
      <c r="H39" s="306"/>
      <c r="I39" s="306"/>
      <c r="J39" s="306"/>
      <c r="K39" s="426"/>
      <c r="L39" s="426"/>
      <c r="M39" s="426"/>
      <c r="N39" s="426"/>
      <c r="O39" s="426"/>
      <c r="P39" s="35"/>
    </row>
    <row r="40" spans="1:16" ht="15" customHeight="1">
      <c r="B40" s="87"/>
      <c r="C40" s="1229" t="s">
        <v>393</v>
      </c>
      <c r="D40" s="1230"/>
      <c r="E40" s="1039"/>
      <c r="F40" s="306"/>
      <c r="G40" s="306"/>
      <c r="H40" s="306"/>
      <c r="I40" s="306"/>
      <c r="J40" s="306"/>
      <c r="K40" s="426"/>
      <c r="L40" s="426"/>
      <c r="M40" s="426"/>
      <c r="N40" s="426"/>
      <c r="O40" s="306"/>
      <c r="P40" s="35"/>
    </row>
    <row r="41" spans="1:16" ht="15" customHeight="1">
      <c r="B41" s="87"/>
      <c r="C41" s="1234" t="s">
        <v>394</v>
      </c>
      <c r="D41" s="1234"/>
      <c r="E41" s="1039"/>
      <c r="F41" s="306"/>
      <c r="G41" s="306"/>
      <c r="H41" s="306"/>
      <c r="I41" s="306"/>
      <c r="J41" s="306"/>
      <c r="K41" s="426"/>
      <c r="L41" s="426"/>
      <c r="M41" s="426"/>
      <c r="N41" s="426"/>
      <c r="O41" s="306"/>
      <c r="P41" s="35"/>
    </row>
    <row r="42" spans="1:16">
      <c r="B42" s="87"/>
      <c r="C42" s="1234" t="s">
        <v>395</v>
      </c>
      <c r="D42" s="1234"/>
      <c r="E42" s="1039"/>
      <c r="F42" s="306"/>
      <c r="G42" s="306"/>
      <c r="H42" s="306"/>
      <c r="I42" s="306"/>
      <c r="J42" s="426"/>
      <c r="K42" s="426"/>
      <c r="L42" s="426"/>
      <c r="M42" s="426"/>
      <c r="N42" s="426"/>
      <c r="O42" s="306"/>
      <c r="P42" s="35"/>
    </row>
    <row r="43" spans="1:16" s="424" customFormat="1">
      <c r="B43" s="87"/>
      <c r="C43" s="1234" t="s">
        <v>396</v>
      </c>
      <c r="D43" s="1234"/>
      <c r="E43" s="1039"/>
      <c r="F43" s="306"/>
      <c r="G43" s="306"/>
      <c r="H43" s="306"/>
      <c r="I43" s="306"/>
      <c r="J43" s="306"/>
      <c r="K43" s="426"/>
      <c r="L43" s="426"/>
      <c r="M43" s="426"/>
      <c r="N43" s="426"/>
      <c r="O43" s="426"/>
      <c r="P43" s="35"/>
    </row>
    <row r="44" spans="1:16">
      <c r="B44" s="87"/>
      <c r="C44" s="426"/>
      <c r="D44" s="426"/>
      <c r="E44" s="426"/>
      <c r="F44" s="306"/>
      <c r="G44" s="306"/>
      <c r="H44" s="306"/>
      <c r="I44" s="306"/>
      <c r="J44" s="306"/>
      <c r="K44" s="426"/>
      <c r="L44" s="426"/>
      <c r="M44" s="426"/>
      <c r="N44" s="426"/>
      <c r="O44" s="306"/>
      <c r="P44" s="35"/>
    </row>
    <row r="45" spans="1:16" ht="15.6">
      <c r="B45" s="87"/>
      <c r="C45" s="1235" t="s">
        <v>851</v>
      </c>
      <c r="D45" s="1235"/>
      <c r="E45" s="1235"/>
      <c r="F45" s="306"/>
      <c r="G45" s="306"/>
      <c r="H45" s="306"/>
      <c r="I45" s="306"/>
      <c r="J45" s="306"/>
      <c r="K45" s="426"/>
      <c r="L45" s="426"/>
      <c r="M45" s="426"/>
      <c r="N45" s="426"/>
      <c r="O45" s="306"/>
      <c r="P45" s="35"/>
    </row>
    <row r="46" spans="1:16">
      <c r="B46" s="87"/>
      <c r="C46" s="1229" t="s">
        <v>397</v>
      </c>
      <c r="D46" s="1230"/>
      <c r="E46" s="1039"/>
      <c r="F46" s="426"/>
      <c r="G46" s="426"/>
      <c r="H46" s="426"/>
      <c r="I46" s="426"/>
      <c r="J46" s="306"/>
      <c r="K46" s="426"/>
      <c r="L46" s="426"/>
      <c r="M46" s="426"/>
      <c r="N46" s="426"/>
      <c r="O46" s="306"/>
      <c r="P46" s="35"/>
    </row>
    <row r="47" spans="1:16">
      <c r="B47" s="87"/>
      <c r="C47" s="1234" t="s">
        <v>398</v>
      </c>
      <c r="D47" s="1234"/>
      <c r="E47" s="1039"/>
      <c r="F47" s="306"/>
      <c r="G47" s="306"/>
      <c r="H47" s="306"/>
      <c r="I47" s="306"/>
      <c r="J47" s="306"/>
      <c r="K47" s="426"/>
      <c r="L47" s="426"/>
      <c r="M47" s="426"/>
      <c r="N47" s="426"/>
      <c r="O47" s="306"/>
      <c r="P47" s="35"/>
    </row>
    <row r="48" spans="1:16">
      <c r="B48" s="87"/>
      <c r="C48" s="1234" t="s">
        <v>399</v>
      </c>
      <c r="D48" s="1234"/>
      <c r="E48" s="1039"/>
      <c r="F48" s="306"/>
      <c r="G48" s="306"/>
      <c r="H48" s="306"/>
      <c r="I48" s="306"/>
      <c r="J48" s="306"/>
      <c r="K48" s="426"/>
      <c r="L48" s="426"/>
      <c r="M48" s="426"/>
      <c r="N48" s="426"/>
      <c r="O48" s="306"/>
      <c r="P48" s="35"/>
    </row>
    <row r="49" spans="2:16" ht="15" customHeight="1">
      <c r="B49" s="87"/>
      <c r="C49" s="1234" t="s">
        <v>400</v>
      </c>
      <c r="D49" s="1234"/>
      <c r="E49" s="1039"/>
      <c r="F49" s="306"/>
      <c r="G49" s="306"/>
      <c r="I49" s="306"/>
      <c r="J49" s="306"/>
      <c r="K49" s="426"/>
      <c r="L49" s="426"/>
      <c r="M49" s="426"/>
      <c r="N49" s="426"/>
      <c r="O49" s="306"/>
      <c r="P49" s="35"/>
    </row>
    <row r="50" spans="2:16">
      <c r="B50" s="87"/>
      <c r="C50" s="424"/>
      <c r="D50" s="424"/>
      <c r="E50" s="426"/>
      <c r="F50" s="306"/>
      <c r="G50" s="306"/>
      <c r="H50" s="306"/>
      <c r="I50" s="306"/>
      <c r="J50" s="306"/>
      <c r="K50" s="426"/>
      <c r="L50" s="426"/>
      <c r="M50" s="426"/>
      <c r="N50" s="426"/>
      <c r="O50" s="306"/>
      <c r="P50" s="35"/>
    </row>
    <row r="51" spans="2:16" ht="15.6">
      <c r="B51" s="87"/>
      <c r="C51" s="762" t="s">
        <v>848</v>
      </c>
      <c r="D51" s="426"/>
      <c r="E51" s="426"/>
      <c r="F51" s="306"/>
      <c r="G51" s="306"/>
      <c r="H51" s="306"/>
      <c r="I51" s="306"/>
      <c r="J51" s="306"/>
      <c r="K51" s="426"/>
      <c r="L51" s="426"/>
      <c r="M51" s="426"/>
      <c r="N51" s="426"/>
      <c r="O51" s="306"/>
      <c r="P51" s="35"/>
    </row>
    <row r="52" spans="2:16">
      <c r="B52" s="87"/>
      <c r="C52" s="1233"/>
      <c r="D52" s="1233"/>
      <c r="E52" s="1233"/>
      <c r="F52" s="1233"/>
      <c r="G52" s="1233"/>
      <c r="H52" s="1233"/>
      <c r="I52" s="1233"/>
      <c r="J52" s="306"/>
      <c r="K52" s="426"/>
      <c r="L52" s="426"/>
      <c r="M52" s="426"/>
      <c r="N52" s="426"/>
      <c r="O52" s="306"/>
      <c r="P52" s="35"/>
    </row>
    <row r="53" spans="2:16">
      <c r="B53" s="36"/>
      <c r="C53" s="1233"/>
      <c r="D53" s="1233"/>
      <c r="E53" s="1233"/>
      <c r="F53" s="1233"/>
      <c r="G53" s="1233"/>
      <c r="H53" s="1233"/>
      <c r="I53" s="1233"/>
      <c r="J53" s="306"/>
      <c r="K53" s="426"/>
      <c r="L53" s="426"/>
      <c r="M53" s="426"/>
      <c r="N53" s="426"/>
      <c r="O53" s="306"/>
      <c r="P53" s="35"/>
    </row>
    <row r="54" spans="2:16">
      <c r="B54" s="36"/>
      <c r="C54" s="1233"/>
      <c r="D54" s="1233"/>
      <c r="E54" s="1233"/>
      <c r="F54" s="1233"/>
      <c r="G54" s="1233"/>
      <c r="H54" s="1233"/>
      <c r="I54" s="1233"/>
      <c r="J54" s="306"/>
      <c r="K54" s="426"/>
      <c r="L54" s="426"/>
      <c r="M54" s="426"/>
      <c r="N54" s="426"/>
      <c r="O54" s="306"/>
      <c r="P54" s="35"/>
    </row>
    <row r="55" spans="2:16">
      <c r="B55" s="36"/>
      <c r="C55" s="1233"/>
      <c r="D55" s="1233"/>
      <c r="E55" s="1233"/>
      <c r="F55" s="1233"/>
      <c r="G55" s="1233"/>
      <c r="H55" s="1233"/>
      <c r="I55" s="1233"/>
      <c r="J55" s="306"/>
      <c r="K55" s="426"/>
      <c r="L55" s="426"/>
      <c r="M55" s="426"/>
      <c r="N55" s="426"/>
      <c r="O55" s="306"/>
      <c r="P55" s="35"/>
    </row>
    <row r="56" spans="2:16">
      <c r="B56" s="36"/>
      <c r="C56" s="1233"/>
      <c r="D56" s="1233"/>
      <c r="E56" s="1233"/>
      <c r="F56" s="1233"/>
      <c r="G56" s="1233"/>
      <c r="H56" s="1233"/>
      <c r="I56" s="1233"/>
      <c r="J56" s="306"/>
      <c r="K56" s="426"/>
      <c r="L56" s="426"/>
      <c r="M56" s="426"/>
      <c r="N56" s="426"/>
      <c r="O56" s="306"/>
      <c r="P56" s="35"/>
    </row>
    <row r="57" spans="2:16">
      <c r="B57" s="36"/>
      <c r="E57" s="306"/>
      <c r="F57" s="306"/>
      <c r="G57" s="306"/>
      <c r="H57" s="306"/>
      <c r="I57" s="306"/>
      <c r="J57" s="306"/>
      <c r="K57" s="426"/>
      <c r="L57" s="426"/>
      <c r="M57" s="426"/>
      <c r="N57" s="426"/>
      <c r="O57" s="306"/>
      <c r="P57" s="35"/>
    </row>
    <row r="58" spans="2:16" ht="15.6">
      <c r="B58" s="36"/>
      <c r="D58" s="762"/>
      <c r="E58" s="306"/>
      <c r="F58" s="306"/>
      <c r="G58" s="306"/>
      <c r="H58" s="306"/>
      <c r="I58" s="306"/>
      <c r="J58" s="306"/>
      <c r="K58" s="426"/>
      <c r="L58" s="426"/>
      <c r="M58" s="426"/>
      <c r="N58" s="426"/>
      <c r="O58" s="306"/>
      <c r="P58" s="35"/>
    </row>
    <row r="59" spans="2:16" ht="15.6">
      <c r="B59" s="36"/>
      <c r="C59" s="424"/>
      <c r="D59" s="762"/>
      <c r="E59" s="426"/>
      <c r="F59" s="426"/>
      <c r="G59" s="426"/>
      <c r="H59" s="426"/>
      <c r="I59" s="426"/>
      <c r="J59" s="306"/>
      <c r="K59" s="426"/>
      <c r="L59" s="426"/>
      <c r="M59" s="426"/>
      <c r="N59" s="426"/>
      <c r="O59" s="306"/>
      <c r="P59" s="35"/>
    </row>
    <row r="60" spans="2:16" ht="15.6">
      <c r="B60" s="36"/>
      <c r="C60" s="424"/>
      <c r="D60" s="762"/>
      <c r="E60" s="426"/>
      <c r="F60" s="426"/>
      <c r="G60" s="426"/>
      <c r="H60" s="426"/>
      <c r="I60" s="426"/>
      <c r="J60" s="306"/>
      <c r="K60" s="426"/>
      <c r="L60" s="426"/>
      <c r="M60" s="426"/>
      <c r="N60" s="426"/>
      <c r="O60" s="306"/>
      <c r="P60" s="35"/>
    </row>
    <row r="61" spans="2:16" ht="15.6">
      <c r="B61" s="36"/>
      <c r="C61" s="424"/>
      <c r="D61" s="762"/>
      <c r="E61" s="426"/>
      <c r="F61" s="426"/>
      <c r="G61" s="426"/>
      <c r="H61" s="426"/>
      <c r="I61" s="426"/>
      <c r="J61" s="306"/>
      <c r="K61" s="426"/>
      <c r="L61" s="426"/>
      <c r="M61" s="426"/>
      <c r="N61" s="426"/>
      <c r="O61" s="306"/>
      <c r="P61" s="35"/>
    </row>
    <row r="62" spans="2:16" ht="15.6">
      <c r="B62" s="36"/>
      <c r="C62" s="424"/>
      <c r="D62" s="762"/>
      <c r="E62" s="426"/>
      <c r="F62" s="426"/>
      <c r="G62" s="426"/>
      <c r="H62" s="426"/>
      <c r="I62" s="426"/>
      <c r="J62" s="306"/>
      <c r="K62" s="426"/>
      <c r="L62" s="426"/>
      <c r="M62" s="426"/>
      <c r="N62" s="426"/>
      <c r="O62" s="306"/>
      <c r="P62" s="35"/>
    </row>
    <row r="63" spans="2:16" ht="15.6">
      <c r="B63" s="36"/>
      <c r="C63" s="424"/>
      <c r="D63" s="762"/>
      <c r="E63" s="426"/>
      <c r="F63" s="426"/>
      <c r="G63" s="426"/>
      <c r="H63" s="426"/>
      <c r="I63" s="426"/>
      <c r="J63" s="306"/>
      <c r="K63" s="426"/>
      <c r="L63" s="426"/>
      <c r="M63" s="426"/>
      <c r="N63" s="426"/>
      <c r="O63" s="306"/>
      <c r="P63" s="35"/>
    </row>
    <row r="64" spans="2:16" ht="15.6">
      <c r="B64" s="36"/>
      <c r="C64" s="424"/>
      <c r="D64" s="762"/>
      <c r="E64" s="426"/>
      <c r="F64" s="426"/>
      <c r="G64" s="426"/>
      <c r="H64" s="426"/>
      <c r="I64" s="426"/>
      <c r="J64" s="306"/>
      <c r="K64" s="426"/>
      <c r="L64" s="426"/>
      <c r="M64" s="426"/>
      <c r="N64" s="426"/>
      <c r="O64" s="306"/>
      <c r="P64" s="35"/>
    </row>
    <row r="65" spans="2:16" ht="15.6">
      <c r="B65" s="36"/>
      <c r="C65" s="424"/>
      <c r="D65" s="762"/>
      <c r="E65" s="426"/>
      <c r="F65" s="426"/>
      <c r="G65" s="426"/>
      <c r="H65" s="426"/>
      <c r="I65" s="426"/>
      <c r="J65" s="306"/>
      <c r="K65" s="426"/>
      <c r="L65" s="426"/>
      <c r="M65" s="426"/>
      <c r="N65" s="426"/>
      <c r="O65" s="306"/>
      <c r="P65" s="35"/>
    </row>
    <row r="66" spans="2:16" ht="15.6">
      <c r="B66" s="36"/>
      <c r="C66" s="424"/>
      <c r="D66" s="762"/>
      <c r="E66" s="426"/>
      <c r="F66" s="426"/>
      <c r="G66" s="426"/>
      <c r="H66" s="426"/>
      <c r="I66" s="426"/>
      <c r="J66" s="306"/>
      <c r="K66" s="426"/>
      <c r="L66" s="426"/>
      <c r="M66" s="426"/>
      <c r="N66" s="426"/>
      <c r="O66" s="306"/>
      <c r="P66" s="35"/>
    </row>
    <row r="67" spans="2:16" ht="15.6">
      <c r="B67" s="87"/>
      <c r="C67" s="424"/>
      <c r="D67" s="762"/>
      <c r="E67" s="426"/>
      <c r="F67" s="426"/>
      <c r="G67" s="426"/>
      <c r="H67" s="426"/>
      <c r="I67" s="426"/>
      <c r="J67" s="88"/>
      <c r="K67" s="426"/>
      <c r="L67" s="426"/>
      <c r="M67" s="426"/>
      <c r="N67" s="426"/>
      <c r="O67" s="306"/>
      <c r="P67" s="35"/>
    </row>
    <row r="68" spans="2:16" ht="15.6">
      <c r="B68" s="87"/>
      <c r="C68" s="424"/>
      <c r="D68" s="762"/>
      <c r="E68" s="426"/>
      <c r="F68" s="426"/>
      <c r="G68" s="426"/>
      <c r="H68" s="426"/>
      <c r="I68" s="426"/>
      <c r="J68" s="425"/>
      <c r="K68" s="425"/>
      <c r="L68" s="425"/>
      <c r="M68" s="425"/>
      <c r="N68" s="425"/>
      <c r="O68" s="88"/>
      <c r="P68" s="35"/>
    </row>
    <row r="69" spans="2:16" ht="15.6">
      <c r="B69" s="31"/>
      <c r="C69" s="33"/>
      <c r="D69" s="846"/>
      <c r="E69" s="204"/>
      <c r="F69" s="204"/>
      <c r="G69" s="204"/>
      <c r="H69" s="204"/>
      <c r="I69" s="204"/>
      <c r="J69" s="33"/>
      <c r="K69" s="33"/>
      <c r="L69" s="33"/>
      <c r="M69" s="33"/>
      <c r="N69" s="33"/>
      <c r="O69" s="33"/>
      <c r="P69" s="35"/>
    </row>
    <row r="70" spans="2:16" ht="15.6">
      <c r="B70" s="687"/>
      <c r="C70" s="688"/>
      <c r="D70" s="847"/>
      <c r="E70" s="848"/>
      <c r="F70" s="848"/>
      <c r="G70" s="848"/>
      <c r="H70" s="848"/>
      <c r="I70" s="848"/>
      <c r="J70" s="40"/>
      <c r="K70" s="40"/>
      <c r="L70" s="40"/>
      <c r="M70" s="40"/>
      <c r="N70" s="40"/>
      <c r="O70" s="40"/>
      <c r="P70" s="41"/>
    </row>
    <row r="71" spans="2:16" ht="15.6">
      <c r="C71" s="424"/>
      <c r="D71" s="762"/>
      <c r="E71" s="426"/>
      <c r="F71" s="426"/>
      <c r="G71" s="426"/>
      <c r="H71" s="426"/>
      <c r="I71" s="426"/>
    </row>
    <row r="72" spans="2:16" ht="15.6">
      <c r="C72" s="424"/>
      <c r="D72" s="762"/>
      <c r="E72" s="426"/>
      <c r="F72" s="426"/>
      <c r="G72" s="426"/>
      <c r="H72" s="426"/>
      <c r="I72" s="426"/>
    </row>
    <row r="73" spans="2:16" ht="15.6">
      <c r="C73" s="424"/>
      <c r="D73" s="762"/>
      <c r="E73" s="426"/>
      <c r="F73" s="426"/>
      <c r="G73" s="426"/>
      <c r="H73" s="426"/>
      <c r="I73" s="426"/>
    </row>
    <row r="74" spans="2:16" ht="15.6">
      <c r="C74" s="424"/>
      <c r="D74" s="762"/>
      <c r="E74" s="426"/>
      <c r="F74" s="426"/>
      <c r="G74" s="426"/>
      <c r="H74" s="426"/>
      <c r="I74" s="426"/>
    </row>
    <row r="75" spans="2:16" ht="15.6">
      <c r="C75" s="424"/>
      <c r="D75" s="762"/>
      <c r="E75" s="426"/>
      <c r="F75" s="426"/>
      <c r="G75" s="426"/>
      <c r="H75" s="426"/>
      <c r="I75" s="426"/>
    </row>
    <row r="76" spans="2:16" ht="15.6">
      <c r="C76" s="424"/>
      <c r="D76" s="762"/>
      <c r="E76" s="426"/>
      <c r="F76" s="426"/>
      <c r="G76" s="426"/>
      <c r="H76" s="426"/>
      <c r="I76" s="426"/>
    </row>
  </sheetData>
  <sheetProtection password="C96F" sheet="1" objects="1" scenarios="1"/>
  <mergeCells count="37">
    <mergeCell ref="C36:G36"/>
    <mergeCell ref="C37:G37"/>
    <mergeCell ref="C29:D29"/>
    <mergeCell ref="C30:D30"/>
    <mergeCell ref="C31:D31"/>
    <mergeCell ref="C32:D32"/>
    <mergeCell ref="C27:D27"/>
    <mergeCell ref="C22:D22"/>
    <mergeCell ref="C28:D28"/>
    <mergeCell ref="C4:O4"/>
    <mergeCell ref="C11:I15"/>
    <mergeCell ref="C6:D6"/>
    <mergeCell ref="C7:D7"/>
    <mergeCell ref="C8:D8"/>
    <mergeCell ref="C5:E5"/>
    <mergeCell ref="C17:G17"/>
    <mergeCell ref="C19:D19"/>
    <mergeCell ref="C20:D20"/>
    <mergeCell ref="C21:D21"/>
    <mergeCell ref="C23:D23"/>
    <mergeCell ref="C24:D24"/>
    <mergeCell ref="C46:D46"/>
    <mergeCell ref="C18:D18"/>
    <mergeCell ref="C34:D34"/>
    <mergeCell ref="C52:I56"/>
    <mergeCell ref="C42:D42"/>
    <mergeCell ref="C41:D41"/>
    <mergeCell ref="C39:E39"/>
    <mergeCell ref="C25:D25"/>
    <mergeCell ref="C33:D33"/>
    <mergeCell ref="C40:D40"/>
    <mergeCell ref="C48:D48"/>
    <mergeCell ref="C49:D49"/>
    <mergeCell ref="C47:D47"/>
    <mergeCell ref="C43:D43"/>
    <mergeCell ref="C45:E45"/>
    <mergeCell ref="C26:D26"/>
  </mergeCells>
  <conditionalFormatting sqref="C39:I56">
    <cfRule type="expression" dxfId="14" priority="2">
      <formula>Site_or_SitePlusLosses=1</formula>
    </cfRule>
  </conditionalFormatting>
  <dataValidations count="1">
    <dataValidation type="list" allowBlank="1" showInputMessage="1" showErrorMessage="1" sqref="E19:E34">
      <formula1>"Yes,No"</formula1>
    </dataValidation>
  </dataValidations>
  <pageMargins left="0.25" right="0.25" top="0.5" bottom="0.5" header="0.3" footer="0.3"/>
  <pageSetup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2"/>
  <dimension ref="A1:O140"/>
  <sheetViews>
    <sheetView showGridLines="0" showRowColHeaders="0" workbookViewId="0">
      <pane ySplit="2" topLeftCell="A5" activePane="bottomLeft" state="frozen"/>
      <selection pane="bottomLeft" activeCell="G10" sqref="G10"/>
    </sheetView>
  </sheetViews>
  <sheetFormatPr defaultColWidth="9.33203125" defaultRowHeight="13.8"/>
  <cols>
    <col min="1" max="1" width="1" style="3" customWidth="1"/>
    <col min="2" max="2" width="3.6640625" style="3" customWidth="1"/>
    <col min="3" max="3" width="37.5546875" style="3" customWidth="1"/>
    <col min="4" max="4" width="16.88671875" style="3" customWidth="1"/>
    <col min="5" max="5" width="14.44140625" style="424" customWidth="1"/>
    <col min="6" max="6" width="13.88671875" style="3" customWidth="1"/>
    <col min="7" max="7" width="19.5546875" style="3" customWidth="1"/>
    <col min="8" max="8" width="11.33203125" style="3" customWidth="1"/>
    <col min="9" max="9" width="12.44140625" style="3" customWidth="1"/>
    <col min="10" max="11" width="12.33203125" style="3" customWidth="1"/>
    <col min="12" max="12" width="1.6640625" style="3" customWidth="1"/>
    <col min="13" max="13" width="8.6640625" style="3" customWidth="1"/>
    <col min="14" max="14" width="1" style="3" customWidth="1"/>
    <col min="15" max="15" width="6.33203125" style="3" customWidth="1"/>
    <col min="16" max="16384" width="9.33203125" style="3"/>
  </cols>
  <sheetData>
    <row r="1" spans="1:15" ht="28.5" customHeight="1">
      <c r="A1" s="3" t="s">
        <v>905</v>
      </c>
    </row>
    <row r="2" spans="1:15" s="27" customFormat="1" ht="33.75" customHeight="1">
      <c r="B2" s="709"/>
      <c r="C2" s="707"/>
      <c r="D2" s="707"/>
      <c r="E2" s="707"/>
      <c r="F2" s="707"/>
      <c r="G2" s="707"/>
      <c r="H2" s="707"/>
      <c r="I2" s="707"/>
      <c r="J2" s="707"/>
      <c r="K2" s="707"/>
      <c r="L2" s="707"/>
      <c r="M2" s="682"/>
      <c r="N2" s="682"/>
      <c r="O2" s="710"/>
    </row>
    <row r="3" spans="1:15" ht="7.5" customHeight="1">
      <c r="B3" s="684"/>
      <c r="C3" s="685"/>
      <c r="D3" s="685"/>
      <c r="E3" s="685"/>
      <c r="F3" s="685"/>
      <c r="G3" s="685"/>
      <c r="H3" s="685"/>
      <c r="I3" s="685"/>
      <c r="J3" s="685"/>
      <c r="K3" s="685"/>
      <c r="L3" s="685"/>
      <c r="M3" s="33"/>
      <c r="N3" s="33"/>
      <c r="O3" s="686"/>
    </row>
    <row r="4" spans="1:15" s="424" customFormat="1" ht="7.5" customHeight="1">
      <c r="B4" s="31"/>
      <c r="C4" s="33"/>
      <c r="D4" s="33"/>
      <c r="E4" s="33"/>
      <c r="F4" s="33"/>
      <c r="G4" s="33"/>
      <c r="H4" s="33"/>
      <c r="I4" s="33"/>
      <c r="J4" s="33"/>
      <c r="K4" s="33"/>
      <c r="L4" s="33"/>
      <c r="M4" s="33"/>
      <c r="N4" s="33"/>
      <c r="O4" s="35"/>
    </row>
    <row r="5" spans="1:15" s="424" customFormat="1" ht="19.5" customHeight="1">
      <c r="B5" s="31"/>
      <c r="C5" s="741" t="s">
        <v>906</v>
      </c>
      <c r="D5" s="33"/>
      <c r="E5" s="33"/>
      <c r="F5" s="33"/>
      <c r="G5" s="33"/>
      <c r="H5" s="33"/>
      <c r="I5" s="33"/>
      <c r="J5" s="33"/>
      <c r="K5" s="33"/>
      <c r="L5" s="33"/>
      <c r="M5" s="33"/>
      <c r="N5" s="33"/>
      <c r="O5" s="35"/>
    </row>
    <row r="6" spans="1:15" s="424" customFormat="1" ht="97.5" customHeight="1">
      <c r="B6" s="31"/>
      <c r="C6" s="1242"/>
      <c r="D6" s="1242"/>
      <c r="E6" s="1242"/>
      <c r="F6" s="1242"/>
      <c r="G6" s="1242"/>
      <c r="H6" s="33"/>
      <c r="I6" s="33"/>
      <c r="J6" s="33"/>
      <c r="K6" s="33"/>
      <c r="L6" s="33"/>
      <c r="M6" s="33"/>
      <c r="N6" s="33"/>
      <c r="O6" s="35"/>
    </row>
    <row r="7" spans="1:15" s="424" customFormat="1" ht="40.5" customHeight="1">
      <c r="B7" s="31"/>
      <c r="C7" s="741" t="s">
        <v>792</v>
      </c>
      <c r="E7" s="1244" t="s">
        <v>932</v>
      </c>
      <c r="F7" s="1244"/>
      <c r="G7" s="33"/>
      <c r="H7" s="33"/>
      <c r="I7" s="33"/>
      <c r="J7" s="33"/>
      <c r="K7" s="33"/>
      <c r="L7" s="33"/>
      <c r="M7" s="33"/>
      <c r="N7" s="33"/>
      <c r="O7" s="35"/>
    </row>
    <row r="8" spans="1:15" s="424" customFormat="1" ht="11.25" customHeight="1">
      <c r="B8" s="31"/>
      <c r="C8" s="742" t="s">
        <v>813</v>
      </c>
      <c r="D8" s="1042"/>
      <c r="E8" s="1245"/>
      <c r="F8" s="1245"/>
      <c r="H8" s="33"/>
      <c r="I8" s="33"/>
      <c r="J8" s="33"/>
      <c r="K8" s="33"/>
      <c r="L8" s="33"/>
      <c r="M8" s="33"/>
      <c r="N8" s="33"/>
      <c r="O8" s="35"/>
    </row>
    <row r="9" spans="1:15" s="424" customFormat="1" ht="15.75" customHeight="1">
      <c r="B9" s="31"/>
      <c r="C9" s="1243" t="s">
        <v>812</v>
      </c>
      <c r="D9" s="706"/>
      <c r="E9" s="1245"/>
      <c r="F9" s="1245"/>
      <c r="G9" s="706"/>
      <c r="H9" s="33"/>
      <c r="I9" s="33"/>
      <c r="J9" s="33"/>
      <c r="K9" s="33"/>
      <c r="L9" s="33"/>
      <c r="M9" s="33"/>
      <c r="N9" s="33"/>
      <c r="O9" s="35"/>
    </row>
    <row r="10" spans="1:15" s="424" customFormat="1" ht="15" customHeight="1">
      <c r="B10" s="31"/>
      <c r="C10" s="1243"/>
      <c r="D10" s="1043"/>
      <c r="E10" s="1245"/>
      <c r="F10" s="1245"/>
      <c r="G10" s="1043" t="s">
        <v>285</v>
      </c>
      <c r="H10" s="33"/>
      <c r="I10" s="33"/>
      <c r="J10" s="33"/>
      <c r="K10" s="33"/>
      <c r="L10" s="33"/>
      <c r="M10" s="33"/>
      <c r="N10" s="33"/>
      <c r="O10" s="35"/>
    </row>
    <row r="11" spans="1:15" ht="9" customHeight="1">
      <c r="B11" s="711"/>
      <c r="C11" s="665"/>
      <c r="D11" s="706"/>
      <c r="E11" s="706"/>
      <c r="F11" s="706"/>
      <c r="G11" s="706"/>
      <c r="H11" s="665"/>
      <c r="I11" s="1246"/>
      <c r="J11" s="1246"/>
      <c r="K11" s="1246"/>
      <c r="L11" s="97"/>
      <c r="M11" s="665"/>
      <c r="N11" s="33"/>
      <c r="O11" s="35"/>
    </row>
    <row r="12" spans="1:15" s="424" customFormat="1" ht="20.25" customHeight="1">
      <c r="B12" s="711"/>
      <c r="E12" s="706"/>
      <c r="F12" s="706"/>
      <c r="G12" s="706"/>
      <c r="H12" s="665"/>
      <c r="I12" s="850"/>
      <c r="J12" s="850"/>
      <c r="K12" s="850"/>
      <c r="L12" s="850"/>
      <c r="M12" s="665"/>
      <c r="N12" s="33"/>
      <c r="O12" s="35"/>
    </row>
    <row r="13" spans="1:15" s="424" customFormat="1" ht="7.5" customHeight="1">
      <c r="B13" s="711"/>
      <c r="C13" s="665"/>
      <c r="D13" s="706"/>
      <c r="E13" s="706"/>
      <c r="F13" s="706"/>
      <c r="G13" s="706"/>
      <c r="H13" s="665"/>
      <c r="I13" s="850"/>
      <c r="J13" s="850"/>
      <c r="K13" s="850"/>
      <c r="L13" s="850"/>
      <c r="M13" s="665"/>
      <c r="N13" s="33"/>
      <c r="O13" s="35"/>
    </row>
    <row r="14" spans="1:15" s="424" customFormat="1" ht="20.25" customHeight="1">
      <c r="B14" s="711"/>
      <c r="C14" s="665"/>
      <c r="D14" s="874" t="s">
        <v>10</v>
      </c>
      <c r="E14" s="873"/>
      <c r="F14" s="873"/>
      <c r="G14" s="873"/>
      <c r="H14" s="665"/>
      <c r="I14" s="875" t="s">
        <v>278</v>
      </c>
      <c r="J14" s="873"/>
      <c r="K14" s="873"/>
      <c r="L14" s="873"/>
      <c r="M14" s="665"/>
      <c r="N14" s="33"/>
      <c r="O14" s="35"/>
    </row>
    <row r="15" spans="1:15" s="424" customFormat="1" ht="4.5" customHeight="1">
      <c r="B15" s="711"/>
      <c r="C15" s="665"/>
      <c r="D15" s="866"/>
      <c r="E15" s="866"/>
      <c r="F15" s="866"/>
      <c r="G15" s="866"/>
      <c r="H15" s="665"/>
      <c r="I15" s="866"/>
      <c r="J15" s="866"/>
      <c r="K15" s="866"/>
      <c r="L15" s="866"/>
      <c r="M15" s="665"/>
      <c r="N15" s="33"/>
      <c r="O15" s="35"/>
    </row>
    <row r="16" spans="1:15" s="424" customFormat="1" ht="15.6">
      <c r="B16" s="711"/>
      <c r="C16" s="665"/>
      <c r="D16" s="868" t="s">
        <v>917</v>
      </c>
      <c r="E16" s="1043"/>
      <c r="F16" s="706"/>
      <c r="G16" s="706"/>
      <c r="H16" s="665"/>
      <c r="I16" s="868" t="s">
        <v>917</v>
      </c>
      <c r="J16" s="1045"/>
      <c r="K16" s="706"/>
      <c r="L16" s="706"/>
      <c r="M16" s="665"/>
      <c r="N16" s="33"/>
      <c r="O16" s="35"/>
    </row>
    <row r="17" spans="2:15" s="424" customFormat="1" ht="8.25" customHeight="1">
      <c r="B17" s="711"/>
      <c r="C17" s="665"/>
      <c r="F17" s="706"/>
      <c r="G17" s="706"/>
      <c r="H17" s="665"/>
      <c r="K17" s="706"/>
      <c r="L17" s="706"/>
      <c r="M17" s="665"/>
      <c r="N17" s="33"/>
      <c r="O17" s="35"/>
    </row>
    <row r="18" spans="2:15" s="424" customFormat="1" ht="15.6">
      <c r="B18" s="711"/>
      <c r="C18" s="665"/>
      <c r="D18" s="868" t="s">
        <v>918</v>
      </c>
      <c r="I18" s="868" t="s">
        <v>918</v>
      </c>
      <c r="M18" s="665"/>
      <c r="N18" s="33"/>
      <c r="O18" s="35"/>
    </row>
    <row r="19" spans="2:15" s="424" customFormat="1" ht="15" customHeight="1">
      <c r="B19" s="711"/>
      <c r="C19" s="665"/>
      <c r="D19" s="742" t="s">
        <v>909</v>
      </c>
      <c r="E19" s="1043"/>
      <c r="I19" s="872" t="s">
        <v>909</v>
      </c>
      <c r="J19" s="1042"/>
      <c r="M19" s="665"/>
      <c r="N19" s="33"/>
      <c r="O19" s="35"/>
    </row>
    <row r="20" spans="2:15" s="424" customFormat="1" ht="15.6">
      <c r="B20" s="711"/>
      <c r="C20" s="665"/>
      <c r="D20" s="742" t="s">
        <v>910</v>
      </c>
      <c r="E20" s="1043"/>
      <c r="G20" s="706"/>
      <c r="H20" s="665"/>
      <c r="I20" s="872" t="s">
        <v>910</v>
      </c>
      <c r="J20" s="1042"/>
      <c r="L20" s="706"/>
      <c r="M20" s="665"/>
      <c r="N20" s="33"/>
      <c r="O20" s="35"/>
    </row>
    <row r="21" spans="2:15" s="424" customFormat="1" ht="15.6">
      <c r="B21" s="711"/>
      <c r="C21" s="665"/>
      <c r="D21" s="742" t="s">
        <v>911</v>
      </c>
      <c r="E21" s="1043"/>
      <c r="G21" s="706"/>
      <c r="H21" s="665"/>
      <c r="I21" s="872" t="s">
        <v>911</v>
      </c>
      <c r="J21" s="1042"/>
      <c r="L21" s="706"/>
      <c r="M21" s="665"/>
      <c r="N21" s="33"/>
      <c r="O21" s="35"/>
    </row>
    <row r="22" spans="2:15" s="424" customFormat="1" ht="15.6">
      <c r="B22" s="711"/>
      <c r="C22" s="665"/>
      <c r="D22" s="742" t="s">
        <v>912</v>
      </c>
      <c r="E22" s="1043"/>
      <c r="G22" s="706"/>
      <c r="H22" s="665"/>
      <c r="I22" s="872" t="s">
        <v>912</v>
      </c>
      <c r="J22" s="1042"/>
      <c r="L22" s="706"/>
      <c r="M22" s="665"/>
      <c r="N22" s="33"/>
      <c r="O22" s="35"/>
    </row>
    <row r="23" spans="2:15" s="424" customFormat="1" ht="5.25" customHeight="1">
      <c r="B23" s="711"/>
      <c r="C23" s="665"/>
      <c r="D23" s="706"/>
      <c r="F23" s="706"/>
      <c r="G23" s="706"/>
      <c r="H23" s="665"/>
      <c r="I23" s="706"/>
      <c r="K23" s="706"/>
      <c r="L23" s="706"/>
      <c r="M23" s="665"/>
      <c r="N23" s="33"/>
      <c r="O23" s="35"/>
    </row>
    <row r="24" spans="2:15" s="424" customFormat="1" ht="15.6">
      <c r="B24" s="711"/>
      <c r="C24" s="665"/>
      <c r="D24" s="871" t="s">
        <v>908</v>
      </c>
      <c r="E24" s="1043"/>
      <c r="F24" s="706"/>
      <c r="G24" s="706"/>
      <c r="H24" s="665"/>
      <c r="I24" s="871" t="s">
        <v>908</v>
      </c>
      <c r="J24" s="1042"/>
      <c r="K24" s="706"/>
      <c r="L24" s="706"/>
      <c r="M24" s="665"/>
      <c r="N24" s="33"/>
      <c r="O24" s="35"/>
    </row>
    <row r="25" spans="2:15" s="424" customFormat="1" ht="6" customHeight="1">
      <c r="B25" s="711"/>
      <c r="C25" s="665"/>
      <c r="D25" s="706"/>
      <c r="E25" s="706"/>
      <c r="F25" s="706"/>
      <c r="G25" s="706"/>
      <c r="H25" s="665"/>
      <c r="I25" s="706"/>
      <c r="J25" s="706"/>
      <c r="K25" s="706"/>
      <c r="L25" s="706"/>
      <c r="M25" s="665"/>
      <c r="N25" s="33"/>
      <c r="O25" s="35"/>
    </row>
    <row r="26" spans="2:15" s="424" customFormat="1" ht="15.6">
      <c r="B26" s="711"/>
      <c r="C26" s="665"/>
      <c r="D26" s="868" t="s">
        <v>919</v>
      </c>
      <c r="E26" s="870" t="s">
        <v>933</v>
      </c>
      <c r="F26" s="870" t="s">
        <v>915</v>
      </c>
      <c r="G26" s="706"/>
      <c r="H26" s="665"/>
      <c r="I26" s="868" t="s">
        <v>919</v>
      </c>
      <c r="J26" s="870" t="s">
        <v>933</v>
      </c>
      <c r="K26" s="870" t="s">
        <v>915</v>
      </c>
      <c r="L26" s="706"/>
      <c r="M26" s="665"/>
      <c r="N26" s="33"/>
      <c r="O26" s="35"/>
    </row>
    <row r="27" spans="2:15" s="424" customFormat="1" ht="15.6">
      <c r="B27" s="711"/>
      <c r="C27" s="665"/>
      <c r="D27" s="872" t="s">
        <v>806</v>
      </c>
      <c r="E27" s="1043"/>
      <c r="F27" s="694"/>
      <c r="G27" s="706"/>
      <c r="H27" s="665"/>
      <c r="I27" s="872" t="s">
        <v>806</v>
      </c>
      <c r="J27" s="1042"/>
      <c r="K27" s="1042"/>
      <c r="L27" s="706"/>
      <c r="M27" s="665"/>
      <c r="N27" s="33"/>
      <c r="O27" s="35"/>
    </row>
    <row r="28" spans="2:15" s="424" customFormat="1" ht="15.6">
      <c r="B28" s="711"/>
      <c r="C28" s="665"/>
      <c r="D28" s="872" t="s">
        <v>807</v>
      </c>
      <c r="E28" s="1043"/>
      <c r="F28" s="694"/>
      <c r="G28" s="706"/>
      <c r="H28" s="665"/>
      <c r="I28" s="872" t="s">
        <v>807</v>
      </c>
      <c r="J28" s="1042"/>
      <c r="K28" s="1042"/>
      <c r="L28" s="706"/>
      <c r="M28" s="665"/>
      <c r="N28" s="33"/>
      <c r="O28" s="35"/>
    </row>
    <row r="29" spans="2:15" s="424" customFormat="1" ht="15.6">
      <c r="B29" s="711"/>
      <c r="C29" s="665"/>
      <c r="D29" s="872" t="s">
        <v>808</v>
      </c>
      <c r="E29" s="1043"/>
      <c r="F29" s="706"/>
      <c r="G29" s="706"/>
      <c r="H29" s="665"/>
      <c r="I29" s="872" t="s">
        <v>808</v>
      </c>
      <c r="J29" s="1042"/>
      <c r="K29" s="706"/>
      <c r="L29" s="706"/>
      <c r="M29" s="665"/>
      <c r="N29" s="33"/>
      <c r="O29" s="35"/>
    </row>
    <row r="30" spans="2:15" s="424" customFormat="1" ht="15.6">
      <c r="B30" s="711"/>
      <c r="C30" s="665"/>
      <c r="D30" s="872" t="s">
        <v>809</v>
      </c>
      <c r="E30" s="1043"/>
      <c r="F30" s="706"/>
      <c r="G30" s="706"/>
      <c r="H30" s="665"/>
      <c r="I30" s="872" t="s">
        <v>809</v>
      </c>
      <c r="J30" s="1042"/>
      <c r="K30" s="706"/>
      <c r="L30" s="706"/>
      <c r="M30" s="665"/>
      <c r="N30" s="33"/>
      <c r="O30" s="35"/>
    </row>
    <row r="31" spans="2:15" s="424" customFormat="1" ht="15.6">
      <c r="B31" s="711"/>
      <c r="C31" s="665"/>
      <c r="D31" s="872" t="s">
        <v>15</v>
      </c>
      <c r="E31" s="1043"/>
      <c r="F31" s="706"/>
      <c r="G31" s="706"/>
      <c r="H31" s="665"/>
      <c r="I31" s="872" t="s">
        <v>15</v>
      </c>
      <c r="J31" s="1042"/>
      <c r="K31" s="706"/>
      <c r="L31" s="706"/>
      <c r="M31" s="665"/>
      <c r="N31" s="33"/>
      <c r="O31" s="35"/>
    </row>
    <row r="32" spans="2:15" s="424" customFormat="1" ht="6.75" customHeight="1">
      <c r="B32" s="711"/>
      <c r="C32" s="665"/>
      <c r="D32" s="706"/>
      <c r="E32" s="706"/>
      <c r="F32" s="706"/>
      <c r="G32" s="706"/>
      <c r="H32" s="665"/>
      <c r="I32" s="706"/>
      <c r="J32" s="706"/>
      <c r="K32" s="706"/>
      <c r="L32" s="706"/>
      <c r="M32" s="665"/>
      <c r="N32" s="33"/>
      <c r="O32" s="35"/>
    </row>
    <row r="33" spans="2:15" s="424" customFormat="1" ht="15.6">
      <c r="B33" s="711"/>
      <c r="C33" s="665"/>
      <c r="D33" s="868" t="s">
        <v>920</v>
      </c>
      <c r="E33" s="694"/>
      <c r="G33" s="706"/>
      <c r="H33" s="665"/>
      <c r="I33" s="868" t="s">
        <v>920</v>
      </c>
      <c r="J33" s="1044"/>
      <c r="L33" s="706"/>
      <c r="M33" s="665"/>
      <c r="N33" s="33"/>
      <c r="O33" s="35"/>
    </row>
    <row r="34" spans="2:15" s="424" customFormat="1" ht="15.6">
      <c r="B34" s="711"/>
      <c r="C34" s="665"/>
      <c r="D34" s="868" t="s">
        <v>927</v>
      </c>
      <c r="E34" s="868"/>
      <c r="F34" s="868"/>
      <c r="G34" s="868"/>
      <c r="H34" s="868"/>
      <c r="I34" s="868" t="s">
        <v>927</v>
      </c>
      <c r="J34" s="868"/>
      <c r="K34" s="868"/>
      <c r="L34" s="706"/>
      <c r="M34" s="665"/>
      <c r="N34" s="33"/>
      <c r="O34" s="35"/>
    </row>
    <row r="35" spans="2:15" s="424" customFormat="1" ht="15.6">
      <c r="B35" s="711"/>
      <c r="C35" s="665"/>
      <c r="D35" s="872" t="s">
        <v>928</v>
      </c>
      <c r="E35" s="1044"/>
      <c r="G35" s="706"/>
      <c r="H35" s="665"/>
      <c r="I35" s="872" t="s">
        <v>928</v>
      </c>
      <c r="J35" s="1044"/>
      <c r="L35" s="706"/>
      <c r="M35" s="665"/>
      <c r="N35" s="33"/>
      <c r="O35" s="35"/>
    </row>
    <row r="36" spans="2:15" s="424" customFormat="1" ht="15.6">
      <c r="B36" s="711"/>
      <c r="C36" s="665"/>
      <c r="D36" s="872" t="s">
        <v>929</v>
      </c>
      <c r="E36" s="1044"/>
      <c r="G36" s="706"/>
      <c r="H36" s="665"/>
      <c r="I36" s="872" t="s">
        <v>929</v>
      </c>
      <c r="J36" s="1044"/>
      <c r="L36" s="706"/>
      <c r="M36" s="665"/>
      <c r="N36" s="33"/>
      <c r="O36" s="35"/>
    </row>
    <row r="37" spans="2:15" s="424" customFormat="1" ht="15.6">
      <c r="B37" s="711"/>
      <c r="C37" s="665"/>
      <c r="D37" s="872" t="s">
        <v>930</v>
      </c>
      <c r="E37" s="1044"/>
      <c r="G37" s="706"/>
      <c r="H37" s="665"/>
      <c r="I37" s="872" t="s">
        <v>930</v>
      </c>
      <c r="J37" s="1044"/>
      <c r="L37" s="706"/>
      <c r="M37" s="665"/>
      <c r="N37" s="33"/>
      <c r="O37" s="35"/>
    </row>
    <row r="38" spans="2:15" s="424" customFormat="1" ht="15.6">
      <c r="B38" s="711"/>
      <c r="C38" s="665"/>
      <c r="D38" s="872" t="s">
        <v>931</v>
      </c>
      <c r="E38" s="1044"/>
      <c r="G38" s="706"/>
      <c r="H38" s="665"/>
      <c r="I38" s="872" t="s">
        <v>931</v>
      </c>
      <c r="J38" s="1044"/>
      <c r="L38" s="706"/>
      <c r="M38" s="665"/>
      <c r="N38" s="33"/>
      <c r="O38" s="35"/>
    </row>
    <row r="39" spans="2:15" s="424" customFormat="1" ht="15.6">
      <c r="B39" s="711"/>
      <c r="C39" s="665"/>
      <c r="D39" s="706"/>
      <c r="E39" s="706"/>
      <c r="F39" s="706"/>
      <c r="G39" s="706"/>
      <c r="H39" s="665"/>
      <c r="I39" s="706"/>
      <c r="J39" s="706"/>
      <c r="K39" s="706"/>
      <c r="L39" s="706"/>
      <c r="M39" s="665"/>
      <c r="N39" s="33"/>
      <c r="O39" s="35"/>
    </row>
    <row r="40" spans="2:15" s="424" customFormat="1" ht="6" customHeight="1">
      <c r="B40" s="711"/>
      <c r="C40" s="665"/>
      <c r="D40" s="706"/>
      <c r="E40" s="867"/>
      <c r="F40" s="706"/>
      <c r="G40" s="706"/>
      <c r="H40" s="665"/>
      <c r="I40" s="706"/>
      <c r="J40" s="867"/>
      <c r="K40" s="706"/>
      <c r="L40" s="706"/>
      <c r="M40" s="665"/>
      <c r="N40" s="33"/>
      <c r="O40" s="35"/>
    </row>
    <row r="41" spans="2:15" s="424" customFormat="1" ht="15.6">
      <c r="B41" s="711"/>
      <c r="C41" s="665"/>
      <c r="D41" s="871" t="s">
        <v>916</v>
      </c>
      <c r="F41" s="706"/>
      <c r="G41" s="706"/>
      <c r="H41" s="665"/>
      <c r="I41" s="868" t="s">
        <v>916</v>
      </c>
      <c r="K41" s="706"/>
      <c r="L41" s="706"/>
      <c r="M41" s="665"/>
      <c r="N41" s="33"/>
      <c r="O41" s="35"/>
    </row>
    <row r="42" spans="2:15" s="424" customFormat="1" ht="15.6">
      <c r="B42" s="711"/>
      <c r="C42" s="665"/>
      <c r="D42" s="872" t="s">
        <v>810</v>
      </c>
      <c r="E42" s="1042"/>
      <c r="F42" s="706"/>
      <c r="G42" s="706"/>
      <c r="H42" s="665"/>
      <c r="I42" s="872" t="s">
        <v>810</v>
      </c>
      <c r="J42" s="1042"/>
      <c r="K42" s="706"/>
      <c r="L42" s="706"/>
      <c r="M42" s="665"/>
      <c r="N42" s="33"/>
      <c r="O42" s="35"/>
    </row>
    <row r="43" spans="2:15" s="424" customFormat="1" ht="15.6">
      <c r="B43" s="711"/>
      <c r="C43" s="665"/>
      <c r="D43" s="872" t="s">
        <v>913</v>
      </c>
      <c r="E43" s="1042"/>
      <c r="F43" s="706"/>
      <c r="G43" s="706"/>
      <c r="H43" s="665"/>
      <c r="I43" s="872" t="s">
        <v>913</v>
      </c>
      <c r="J43" s="1042"/>
      <c r="K43" s="706"/>
      <c r="L43" s="706"/>
      <c r="M43" s="665"/>
      <c r="N43" s="33"/>
      <c r="O43" s="35"/>
    </row>
    <row r="44" spans="2:15" s="424" customFormat="1" ht="15.6">
      <c r="B44" s="711"/>
      <c r="C44" s="665"/>
      <c r="D44" s="872" t="s">
        <v>914</v>
      </c>
      <c r="E44" s="1042"/>
      <c r="F44" s="706"/>
      <c r="G44" s="706"/>
      <c r="H44" s="665"/>
      <c r="I44" s="872" t="s">
        <v>914</v>
      </c>
      <c r="J44" s="1042"/>
      <c r="K44" s="706"/>
      <c r="L44" s="706"/>
      <c r="M44" s="665"/>
      <c r="N44" s="33"/>
      <c r="O44" s="35"/>
    </row>
    <row r="45" spans="2:15" s="424" customFormat="1" ht="6.75" customHeight="1">
      <c r="B45" s="711"/>
      <c r="C45" s="665"/>
      <c r="D45" s="869"/>
      <c r="E45" s="706"/>
      <c r="J45" s="850"/>
      <c r="K45" s="850"/>
      <c r="L45" s="850"/>
      <c r="M45" s="665"/>
      <c r="N45" s="33"/>
      <c r="O45" s="35"/>
    </row>
    <row r="46" spans="2:15" ht="15.6">
      <c r="B46" s="712"/>
      <c r="C46" s="708" t="s">
        <v>814</v>
      </c>
      <c r="D46" s="33"/>
      <c r="E46" s="33"/>
      <c r="J46" s="705"/>
      <c r="K46" s="705"/>
      <c r="L46" s="665"/>
      <c r="M46" s="665"/>
      <c r="N46" s="33"/>
      <c r="O46" s="35"/>
    </row>
    <row r="47" spans="2:15" s="424" customFormat="1" ht="15.6">
      <c r="B47" s="877"/>
      <c r="C47" s="693" t="s">
        <v>907</v>
      </c>
      <c r="D47" s="1042"/>
      <c r="J47" s="705"/>
      <c r="K47" s="705"/>
      <c r="L47" s="665"/>
      <c r="M47" s="665"/>
      <c r="N47" s="33"/>
      <c r="O47" s="35"/>
    </row>
    <row r="48" spans="2:15" s="424" customFormat="1" ht="27.6">
      <c r="B48" s="712"/>
      <c r="C48" s="876" t="s">
        <v>840</v>
      </c>
      <c r="D48" s="693"/>
      <c r="E48" s="33"/>
      <c r="J48" s="705"/>
      <c r="K48" s="705"/>
      <c r="L48" s="665"/>
      <c r="M48" s="665"/>
      <c r="N48" s="33"/>
      <c r="O48" s="35"/>
    </row>
    <row r="49" spans="2:15" ht="15" customHeight="1">
      <c r="B49" s="712"/>
      <c r="C49" s="1242"/>
      <c r="D49" s="1242"/>
      <c r="E49" s="1242"/>
      <c r="F49" s="1242"/>
      <c r="G49" s="1242"/>
      <c r="I49" s="705"/>
      <c r="J49" s="705"/>
      <c r="K49" s="705"/>
      <c r="L49" s="665"/>
      <c r="M49" s="665"/>
      <c r="N49" s="33"/>
      <c r="O49" s="35"/>
    </row>
    <row r="50" spans="2:15" ht="15" customHeight="1">
      <c r="B50" s="712"/>
      <c r="C50" s="1242"/>
      <c r="D50" s="1242"/>
      <c r="E50" s="1242"/>
      <c r="F50" s="1242"/>
      <c r="G50" s="1242"/>
      <c r="I50" s="705"/>
      <c r="J50" s="705"/>
      <c r="K50" s="705"/>
      <c r="L50" s="665"/>
      <c r="M50" s="665"/>
      <c r="N50" s="33"/>
      <c r="O50" s="35"/>
    </row>
    <row r="51" spans="2:15" ht="15" customHeight="1">
      <c r="B51" s="712"/>
      <c r="C51" s="1242"/>
      <c r="D51" s="1242"/>
      <c r="E51" s="1242"/>
      <c r="F51" s="1242"/>
      <c r="G51" s="1242"/>
      <c r="I51" s="705"/>
      <c r="J51" s="705"/>
      <c r="K51" s="705"/>
      <c r="L51" s="665"/>
      <c r="M51" s="665"/>
      <c r="N51" s="33"/>
      <c r="O51" s="35"/>
    </row>
    <row r="52" spans="2:15" ht="15" customHeight="1">
      <c r="B52" s="31"/>
      <c r="C52" s="1242"/>
      <c r="D52" s="1242"/>
      <c r="E52" s="1242"/>
      <c r="F52" s="1242"/>
      <c r="G52" s="1242"/>
      <c r="I52" s="33"/>
      <c r="J52" s="33"/>
      <c r="K52" s="33"/>
      <c r="L52" s="33"/>
      <c r="M52" s="33"/>
      <c r="N52" s="33"/>
      <c r="O52" s="35"/>
    </row>
    <row r="53" spans="2:15" ht="15" customHeight="1">
      <c r="B53" s="687"/>
      <c r="C53" s="688"/>
      <c r="D53" s="688"/>
      <c r="E53" s="688"/>
      <c r="F53" s="688"/>
      <c r="G53" s="688"/>
      <c r="H53" s="688"/>
      <c r="I53" s="688"/>
      <c r="J53" s="688"/>
      <c r="K53" s="688"/>
      <c r="L53" s="688"/>
      <c r="M53" s="688"/>
      <c r="N53" s="688"/>
      <c r="O53" s="689"/>
    </row>
    <row r="54" spans="2:15" s="33" customFormat="1" ht="15" customHeight="1"/>
    <row r="55" spans="2:15" ht="15" customHeight="1">
      <c r="B55" s="33"/>
      <c r="C55" s="33"/>
      <c r="D55" s="33"/>
      <c r="E55" s="33"/>
      <c r="F55" s="33"/>
      <c r="G55" s="33"/>
      <c r="H55" s="33"/>
      <c r="I55" s="33"/>
      <c r="J55" s="33"/>
      <c r="K55" s="33"/>
      <c r="L55" s="33"/>
      <c r="M55" s="33"/>
    </row>
    <row r="56" spans="2:15" ht="15" customHeight="1">
      <c r="B56" s="33"/>
      <c r="C56" s="33"/>
      <c r="D56" s="33"/>
      <c r="E56" s="33"/>
      <c r="F56" s="33"/>
      <c r="G56" s="33"/>
      <c r="H56" s="33"/>
      <c r="I56" s="33"/>
      <c r="J56" s="33"/>
      <c r="K56" s="33"/>
      <c r="L56" s="33"/>
      <c r="M56" s="33"/>
    </row>
    <row r="57" spans="2:15" ht="15" customHeight="1">
      <c r="B57" s="33"/>
      <c r="C57" s="33"/>
      <c r="D57" s="33"/>
      <c r="E57" s="33"/>
      <c r="F57" s="33"/>
      <c r="G57" s="33"/>
      <c r="H57" s="33"/>
      <c r="I57" s="33"/>
      <c r="J57" s="33"/>
      <c r="K57" s="33"/>
      <c r="L57" s="33"/>
      <c r="M57" s="33"/>
    </row>
    <row r="58" spans="2:15" ht="15" customHeight="1"/>
    <row r="59" spans="2:15" ht="15" customHeight="1"/>
    <row r="60" spans="2:15" ht="15" customHeight="1"/>
    <row r="61" spans="2:15" ht="15" customHeight="1"/>
    <row r="62" spans="2:15" ht="15" customHeight="1"/>
    <row r="63" spans="2:15" ht="15" customHeight="1"/>
    <row r="64" spans="2:1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sheetData>
  <sheetProtection password="C96F" sheet="1" objects="1" scenarios="1" formatRows="0"/>
  <mergeCells count="5">
    <mergeCell ref="C6:G6"/>
    <mergeCell ref="C9:C10"/>
    <mergeCell ref="E7:F10"/>
    <mergeCell ref="I11:K11"/>
    <mergeCell ref="C49:G52"/>
  </mergeCells>
  <dataValidations xWindow="590" yWindow="861" count="4">
    <dataValidation type="list" allowBlank="1" showInputMessage="1" showErrorMessage="1" sqref="E19:E22 J19:J22 J27:J31">
      <formula1>"Used,Not used"</formula1>
    </dataValidation>
    <dataValidation type="list" allowBlank="1" showInputMessage="1" showErrorMessage="1" sqref="D10 D47 G10">
      <formula1>"Yes,No"</formula1>
    </dataValidation>
    <dataValidation type="list" allowBlank="1" showErrorMessage="1" promptTitle="(Used/Not Used)" prompt="Try this_x000a_" sqref="E28:E31">
      <formula1>"Used,Not used"</formula1>
    </dataValidation>
    <dataValidation type="list" allowBlank="1" showErrorMessage="1" prompt="_x000a_" sqref="E27">
      <formula1>"Used,Not used"</formula1>
    </dataValidation>
  </dataValidations>
  <pageMargins left="0.25" right="0.25" top="0.25" bottom="0.2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143"/>
  <sheetViews>
    <sheetView showGridLines="0" showRowColHeaders="0" workbookViewId="0">
      <pane ySplit="1" topLeftCell="A3" activePane="bottomLeft" state="frozen"/>
      <selection activeCell="C42" sqref="C42"/>
      <selection pane="bottomLeft" activeCell="H41" sqref="H41"/>
    </sheetView>
  </sheetViews>
  <sheetFormatPr defaultColWidth="9.33203125" defaultRowHeight="13.8"/>
  <cols>
    <col min="1" max="1" width="1" style="3" customWidth="1"/>
    <col min="2" max="2" width="4" style="3" customWidth="1"/>
    <col min="3" max="3" width="35.6640625" style="3" customWidth="1"/>
    <col min="4" max="7" width="13.6640625" style="3" customWidth="1"/>
    <col min="8" max="9" width="10.6640625" style="3" customWidth="1"/>
    <col min="10" max="13" width="13.6640625" style="3" customWidth="1"/>
    <col min="14" max="15" width="10.6640625" style="3" customWidth="1"/>
    <col min="16" max="16384" width="9.33203125" style="3"/>
  </cols>
  <sheetData>
    <row r="1" spans="2:11" ht="38.25" customHeight="1"/>
    <row r="2" spans="2:11" ht="49.5" customHeight="1" thickBot="1">
      <c r="B2" s="28"/>
      <c r="C2" s="29"/>
      <c r="D2" s="29"/>
      <c r="E2" s="29"/>
      <c r="F2" s="29"/>
      <c r="G2" s="29"/>
      <c r="H2" s="29"/>
      <c r="I2" s="29"/>
      <c r="J2" s="29"/>
      <c r="K2" s="33"/>
    </row>
    <row r="3" spans="2:11" ht="15" customHeight="1">
      <c r="B3" s="31"/>
      <c r="C3" s="33"/>
      <c r="D3" s="1189">
        <f>Titles!F2-2</f>
        <v>2012</v>
      </c>
      <c r="E3" s="1190"/>
      <c r="F3" s="1189">
        <f>D3+1</f>
        <v>2013</v>
      </c>
      <c r="G3" s="1190"/>
      <c r="H3" s="1171" t="s">
        <v>965</v>
      </c>
      <c r="I3" s="1172"/>
      <c r="J3" s="1172"/>
      <c r="K3" s="1173"/>
    </row>
    <row r="4" spans="2:11" ht="12.75" customHeight="1" thickBot="1">
      <c r="B4" s="87"/>
      <c r="C4" s="86" t="s">
        <v>57</v>
      </c>
      <c r="D4" s="772" t="s">
        <v>58</v>
      </c>
      <c r="E4" s="773" t="s">
        <v>59</v>
      </c>
      <c r="F4" s="772" t="s">
        <v>58</v>
      </c>
      <c r="G4" s="773" t="s">
        <v>59</v>
      </c>
      <c r="H4" s="1174"/>
      <c r="I4" s="1175"/>
      <c r="J4" s="1175"/>
      <c r="K4" s="1176"/>
    </row>
    <row r="5" spans="2:11" ht="12.75" customHeight="1">
      <c r="B5" s="36">
        <v>1</v>
      </c>
      <c r="C5" s="37" t="str">
        <f>'Program Descriptions'!C5</f>
        <v>Residential New Construction (example)</v>
      </c>
      <c r="D5" s="758">
        <v>80000</v>
      </c>
      <c r="E5" s="759">
        <v>90000</v>
      </c>
      <c r="F5" s="758">
        <v>100000</v>
      </c>
      <c r="G5" s="757">
        <v>105000</v>
      </c>
      <c r="H5" s="1177"/>
      <c r="I5" s="1178"/>
      <c r="J5" s="1178"/>
      <c r="K5" s="1179"/>
    </row>
    <row r="6" spans="2:11" ht="12.75" customHeight="1">
      <c r="B6" s="36">
        <v>2</v>
      </c>
      <c r="C6" s="37" t="str">
        <f>'Program Descriptions'!C6</f>
        <v>Residential Whole Home Retrofit</v>
      </c>
      <c r="D6" s="774"/>
      <c r="E6" s="775"/>
      <c r="F6" s="774"/>
      <c r="G6" s="776"/>
      <c r="H6" s="1168"/>
      <c r="I6" s="1169"/>
      <c r="J6" s="1169"/>
      <c r="K6" s="1170"/>
    </row>
    <row r="7" spans="2:11" ht="12.75" customHeight="1">
      <c r="B7" s="36">
        <v>3</v>
      </c>
      <c r="C7" s="37" t="str">
        <f>'Program Descriptions'!C7</f>
        <v>C&amp;I Prescriptive</v>
      </c>
      <c r="D7" s="774"/>
      <c r="E7" s="775"/>
      <c r="F7" s="774"/>
      <c r="G7" s="776"/>
      <c r="H7" s="1168"/>
      <c r="I7" s="1169"/>
      <c r="J7" s="1169"/>
      <c r="K7" s="1170"/>
    </row>
    <row r="8" spans="2:11" ht="12.75" customHeight="1">
      <c r="B8" s="36">
        <v>4</v>
      </c>
      <c r="C8" s="37" t="str">
        <f>'Program Descriptions'!C8</f>
        <v>Empty</v>
      </c>
      <c r="D8" s="774"/>
      <c r="E8" s="775"/>
      <c r="F8" s="774"/>
      <c r="G8" s="776"/>
      <c r="H8" s="1168"/>
      <c r="I8" s="1169"/>
      <c r="J8" s="1169"/>
      <c r="K8" s="1170"/>
    </row>
    <row r="9" spans="2:11" ht="12.75" customHeight="1">
      <c r="B9" s="36">
        <v>5</v>
      </c>
      <c r="C9" s="37" t="str">
        <f>'Program Descriptions'!C9</f>
        <v>Empty</v>
      </c>
      <c r="D9" s="774"/>
      <c r="E9" s="775"/>
      <c r="F9" s="774"/>
      <c r="G9" s="776"/>
      <c r="H9" s="1168"/>
      <c r="I9" s="1169"/>
      <c r="J9" s="1169"/>
      <c r="K9" s="1170"/>
    </row>
    <row r="10" spans="2:11" ht="12.75" customHeight="1">
      <c r="B10" s="36">
        <v>6</v>
      </c>
      <c r="C10" s="37" t="str">
        <f>'Program Descriptions'!C10</f>
        <v>Empty</v>
      </c>
      <c r="D10" s="774"/>
      <c r="E10" s="775"/>
      <c r="F10" s="774"/>
      <c r="G10" s="776"/>
      <c r="H10" s="1168"/>
      <c r="I10" s="1169"/>
      <c r="J10" s="1169"/>
      <c r="K10" s="1170"/>
    </row>
    <row r="11" spans="2:11" ht="12.75" customHeight="1">
      <c r="B11" s="36">
        <v>7</v>
      </c>
      <c r="C11" s="37" t="str">
        <f>'Program Descriptions'!C11</f>
        <v>Empty</v>
      </c>
      <c r="D11" s="774"/>
      <c r="E11" s="775"/>
      <c r="F11" s="774"/>
      <c r="G11" s="776"/>
      <c r="H11" s="1168"/>
      <c r="I11" s="1169"/>
      <c r="J11" s="1169"/>
      <c r="K11" s="1170"/>
    </row>
    <row r="12" spans="2:11" ht="12.75" customHeight="1">
      <c r="B12" s="36">
        <v>8</v>
      </c>
      <c r="C12" s="37" t="str">
        <f>'Program Descriptions'!C12</f>
        <v>Empty</v>
      </c>
      <c r="D12" s="774"/>
      <c r="E12" s="775"/>
      <c r="F12" s="774"/>
      <c r="G12" s="776"/>
      <c r="H12" s="1168"/>
      <c r="I12" s="1169"/>
      <c r="J12" s="1169"/>
      <c r="K12" s="1170"/>
    </row>
    <row r="13" spans="2:11" ht="12.75" customHeight="1">
      <c r="B13" s="36">
        <v>9</v>
      </c>
      <c r="C13" s="37" t="str">
        <f>'Program Descriptions'!C13</f>
        <v>Empty</v>
      </c>
      <c r="D13" s="774"/>
      <c r="E13" s="775"/>
      <c r="F13" s="774"/>
      <c r="G13" s="776"/>
      <c r="H13" s="1168"/>
      <c r="I13" s="1169"/>
      <c r="J13" s="1169"/>
      <c r="K13" s="1170"/>
    </row>
    <row r="14" spans="2:11" ht="12.75" customHeight="1">
      <c r="B14" s="36">
        <v>10</v>
      </c>
      <c r="C14" s="37" t="str">
        <f>'Program Descriptions'!C14</f>
        <v>Empty</v>
      </c>
      <c r="D14" s="774"/>
      <c r="E14" s="775"/>
      <c r="F14" s="774"/>
      <c r="G14" s="776"/>
      <c r="H14" s="1168"/>
      <c r="I14" s="1169"/>
      <c r="J14" s="1169"/>
      <c r="K14" s="1170"/>
    </row>
    <row r="15" spans="2:11" ht="12.75" customHeight="1">
      <c r="B15" s="36">
        <v>11</v>
      </c>
      <c r="C15" s="37" t="str">
        <f>'Program Descriptions'!C15</f>
        <v>Empty</v>
      </c>
      <c r="D15" s="774"/>
      <c r="E15" s="775"/>
      <c r="F15" s="774"/>
      <c r="G15" s="776"/>
      <c r="H15" s="1168"/>
      <c r="I15" s="1169"/>
      <c r="J15" s="1169"/>
      <c r="K15" s="1170"/>
    </row>
    <row r="16" spans="2:11" ht="12.75" customHeight="1">
      <c r="B16" s="36">
        <v>12</v>
      </c>
      <c r="C16" s="37" t="str">
        <f>'Program Descriptions'!C16</f>
        <v>Empty</v>
      </c>
      <c r="D16" s="774"/>
      <c r="E16" s="775"/>
      <c r="F16" s="774"/>
      <c r="G16" s="776"/>
      <c r="H16" s="1168"/>
      <c r="I16" s="1169"/>
      <c r="J16" s="1169"/>
      <c r="K16" s="1170"/>
    </row>
    <row r="17" spans="2:11" ht="12.75" customHeight="1">
      <c r="B17" s="36">
        <v>13</v>
      </c>
      <c r="C17" s="37" t="str">
        <f>'Program Descriptions'!C17</f>
        <v>Empty</v>
      </c>
      <c r="D17" s="774"/>
      <c r="E17" s="775"/>
      <c r="F17" s="774"/>
      <c r="G17" s="776"/>
      <c r="H17" s="1168"/>
      <c r="I17" s="1169"/>
      <c r="J17" s="1169"/>
      <c r="K17" s="1170"/>
    </row>
    <row r="18" spans="2:11" ht="12.75" customHeight="1">
      <c r="B18" s="36">
        <v>14</v>
      </c>
      <c r="C18" s="37" t="str">
        <f>'Program Descriptions'!C18</f>
        <v>Empty</v>
      </c>
      <c r="D18" s="774"/>
      <c r="E18" s="775"/>
      <c r="F18" s="774"/>
      <c r="G18" s="776"/>
      <c r="H18" s="1168"/>
      <c r="I18" s="1169"/>
      <c r="J18" s="1169"/>
      <c r="K18" s="1170"/>
    </row>
    <row r="19" spans="2:11" ht="12.75" customHeight="1">
      <c r="B19" s="36">
        <v>15</v>
      </c>
      <c r="C19" s="37" t="str">
        <f>'Program Descriptions'!C19</f>
        <v>Empty</v>
      </c>
      <c r="D19" s="774"/>
      <c r="E19" s="775"/>
      <c r="F19" s="774"/>
      <c r="G19" s="776"/>
      <c r="H19" s="1168"/>
      <c r="I19" s="1169"/>
      <c r="J19" s="1169"/>
      <c r="K19" s="1170"/>
    </row>
    <row r="20" spans="2:11" ht="12.75" customHeight="1">
      <c r="B20" s="36">
        <v>16</v>
      </c>
      <c r="C20" s="37" t="str">
        <f>'Program Descriptions'!C20</f>
        <v>Empty</v>
      </c>
      <c r="D20" s="774"/>
      <c r="E20" s="775"/>
      <c r="F20" s="774"/>
      <c r="G20" s="776"/>
      <c r="H20" s="1168"/>
      <c r="I20" s="1169"/>
      <c r="J20" s="1169"/>
      <c r="K20" s="1170"/>
    </row>
    <row r="21" spans="2:11" ht="12.75" customHeight="1">
      <c r="B21" s="36">
        <v>17</v>
      </c>
      <c r="C21" s="37" t="str">
        <f>'Program Descriptions'!C21</f>
        <v>Empty</v>
      </c>
      <c r="D21" s="774"/>
      <c r="E21" s="775"/>
      <c r="F21" s="774"/>
      <c r="G21" s="776"/>
      <c r="H21" s="1168"/>
      <c r="I21" s="1169"/>
      <c r="J21" s="1169"/>
      <c r="K21" s="1170"/>
    </row>
    <row r="22" spans="2:11" ht="12.75" customHeight="1">
      <c r="B22" s="36">
        <v>18</v>
      </c>
      <c r="C22" s="37" t="str">
        <f>'Program Descriptions'!C22</f>
        <v>Empty</v>
      </c>
      <c r="D22" s="774"/>
      <c r="E22" s="775"/>
      <c r="F22" s="774"/>
      <c r="G22" s="776"/>
      <c r="H22" s="1168"/>
      <c r="I22" s="1169"/>
      <c r="J22" s="1169"/>
      <c r="K22" s="1170"/>
    </row>
    <row r="23" spans="2:11" ht="12.75" customHeight="1">
      <c r="B23" s="36">
        <v>19</v>
      </c>
      <c r="C23" s="37" t="str">
        <f>'Program Descriptions'!C23</f>
        <v>Empty</v>
      </c>
      <c r="D23" s="774"/>
      <c r="E23" s="775"/>
      <c r="F23" s="774"/>
      <c r="G23" s="776"/>
      <c r="H23" s="1168"/>
      <c r="I23" s="1169"/>
      <c r="J23" s="1169"/>
      <c r="K23" s="1170"/>
    </row>
    <row r="24" spans="2:11" ht="12.75" customHeight="1">
      <c r="B24" s="36">
        <v>20</v>
      </c>
      <c r="C24" s="37" t="str">
        <f>'Program Descriptions'!C24</f>
        <v>Empty</v>
      </c>
      <c r="D24" s="774"/>
      <c r="E24" s="775"/>
      <c r="F24" s="774"/>
      <c r="G24" s="776"/>
      <c r="H24" s="1168"/>
      <c r="I24" s="1169"/>
      <c r="J24" s="1169"/>
      <c r="K24" s="1170"/>
    </row>
    <row r="25" spans="2:11" ht="12.75" customHeight="1">
      <c r="B25" s="36">
        <v>21</v>
      </c>
      <c r="C25" s="37" t="str">
        <f>'Program Descriptions'!C25</f>
        <v>Empty</v>
      </c>
      <c r="D25" s="774"/>
      <c r="E25" s="775"/>
      <c r="F25" s="774"/>
      <c r="G25" s="776"/>
      <c r="H25" s="1168"/>
      <c r="I25" s="1169"/>
      <c r="J25" s="1169"/>
      <c r="K25" s="1170"/>
    </row>
    <row r="26" spans="2:11" ht="12.75" customHeight="1">
      <c r="B26" s="36">
        <v>22</v>
      </c>
      <c r="C26" s="37" t="str">
        <f>'Program Descriptions'!C26</f>
        <v>Empty</v>
      </c>
      <c r="D26" s="774"/>
      <c r="E26" s="775"/>
      <c r="F26" s="774"/>
      <c r="G26" s="776"/>
      <c r="H26" s="1168"/>
      <c r="I26" s="1169"/>
      <c r="J26" s="1169"/>
      <c r="K26" s="1170"/>
    </row>
    <row r="27" spans="2:11" ht="12.75" customHeight="1">
      <c r="B27" s="36">
        <v>23</v>
      </c>
      <c r="C27" s="37" t="str">
        <f>'Program Descriptions'!C27</f>
        <v>Empty</v>
      </c>
      <c r="D27" s="774"/>
      <c r="E27" s="775"/>
      <c r="F27" s="774"/>
      <c r="G27" s="776"/>
      <c r="H27" s="1168"/>
      <c r="I27" s="1169"/>
      <c r="J27" s="1169"/>
      <c r="K27" s="1170"/>
    </row>
    <row r="28" spans="2:11" ht="12.75" customHeight="1">
      <c r="B28" s="36">
        <v>24</v>
      </c>
      <c r="C28" s="37" t="str">
        <f>'Program Descriptions'!C28</f>
        <v>Empty</v>
      </c>
      <c r="D28" s="774"/>
      <c r="E28" s="775"/>
      <c r="F28" s="774"/>
      <c r="G28" s="776"/>
      <c r="H28" s="1168"/>
      <c r="I28" s="1169"/>
      <c r="J28" s="1169"/>
      <c r="K28" s="1170"/>
    </row>
    <row r="29" spans="2:11" ht="12.75" customHeight="1">
      <c r="B29" s="36">
        <v>25</v>
      </c>
      <c r="C29" s="37" t="str">
        <f>'Program Descriptions'!C29</f>
        <v>Empty</v>
      </c>
      <c r="D29" s="774"/>
      <c r="E29" s="775"/>
      <c r="F29" s="774"/>
      <c r="G29" s="776"/>
      <c r="H29" s="1168"/>
      <c r="I29" s="1169"/>
      <c r="J29" s="1169"/>
      <c r="K29" s="1170"/>
    </row>
    <row r="30" spans="2:11" ht="12.75" customHeight="1">
      <c r="B30" s="36">
        <v>26</v>
      </c>
      <c r="C30" s="37" t="str">
        <f>'Program Descriptions'!C30</f>
        <v>Empty</v>
      </c>
      <c r="D30" s="774"/>
      <c r="E30" s="775"/>
      <c r="F30" s="774"/>
      <c r="G30" s="776"/>
      <c r="H30" s="1168"/>
      <c r="I30" s="1169"/>
      <c r="J30" s="1169"/>
      <c r="K30" s="1170"/>
    </row>
    <row r="31" spans="2:11" ht="12.75" customHeight="1">
      <c r="B31" s="36">
        <v>27</v>
      </c>
      <c r="C31" s="37" t="str">
        <f>'Program Descriptions'!C31</f>
        <v>Empty</v>
      </c>
      <c r="D31" s="774"/>
      <c r="E31" s="775"/>
      <c r="F31" s="774"/>
      <c r="G31" s="776"/>
      <c r="H31" s="1168"/>
      <c r="I31" s="1169"/>
      <c r="J31" s="1169"/>
      <c r="K31" s="1170"/>
    </row>
    <row r="32" spans="2:11" ht="12.75" customHeight="1">
      <c r="B32" s="36">
        <v>28</v>
      </c>
      <c r="C32" s="37" t="str">
        <f>'Program Descriptions'!C32</f>
        <v>Empty</v>
      </c>
      <c r="D32" s="774"/>
      <c r="E32" s="775"/>
      <c r="F32" s="774"/>
      <c r="G32" s="776"/>
      <c r="H32" s="1168"/>
      <c r="I32" s="1169"/>
      <c r="J32" s="1169"/>
      <c r="K32" s="1170"/>
    </row>
    <row r="33" spans="2:15" ht="12.75" customHeight="1">
      <c r="B33" s="36">
        <v>29</v>
      </c>
      <c r="C33" s="37" t="str">
        <f>'Program Descriptions'!C33</f>
        <v>Empty</v>
      </c>
      <c r="D33" s="774"/>
      <c r="E33" s="775"/>
      <c r="F33" s="774"/>
      <c r="G33" s="776"/>
      <c r="H33" s="1168"/>
      <c r="I33" s="1169"/>
      <c r="J33" s="1169"/>
      <c r="K33" s="1170"/>
    </row>
    <row r="34" spans="2:15" ht="12.75" customHeight="1" thickBot="1">
      <c r="B34" s="36">
        <v>30</v>
      </c>
      <c r="C34" s="37" t="str">
        <f>'Program Descriptions'!C34</f>
        <v>Empty</v>
      </c>
      <c r="D34" s="777"/>
      <c r="E34" s="778"/>
      <c r="F34" s="777"/>
      <c r="G34" s="779"/>
      <c r="H34" s="1180"/>
      <c r="I34" s="1181"/>
      <c r="J34" s="1181"/>
      <c r="K34" s="1182"/>
    </row>
    <row r="35" spans="2:15" ht="12.75" customHeight="1">
      <c r="B35" s="87"/>
      <c r="C35" s="90" t="s">
        <v>27</v>
      </c>
      <c r="D35" s="46">
        <f>SUM(D5:D34)</f>
        <v>80000</v>
      </c>
      <c r="E35" s="46">
        <f>SUM(E5:E34)</f>
        <v>90000</v>
      </c>
      <c r="F35" s="46">
        <f>SUM(F5:F34)</f>
        <v>100000</v>
      </c>
      <c r="G35" s="46">
        <f>SUM(G5:G34)</f>
        <v>105000</v>
      </c>
      <c r="H35" s="33"/>
      <c r="I35" s="33"/>
      <c r="J35" s="33"/>
      <c r="K35" s="33"/>
      <c r="L35" s="780" t="str">
        <f>IF(NTG=2,"Based on the answers to the questionnaire  you do not need to fill in Net Savings and Participation","")</f>
        <v/>
      </c>
      <c r="M35" s="780"/>
      <c r="N35" s="780"/>
      <c r="O35" s="780"/>
    </row>
    <row r="36" spans="2:15" ht="12.75" customHeight="1" thickBot="1">
      <c r="B36" s="87"/>
      <c r="C36" s="1191" t="s">
        <v>673</v>
      </c>
      <c r="D36" s="1191"/>
      <c r="E36" s="1191"/>
      <c r="F36" s="1191"/>
      <c r="G36" s="666" t="str">
        <f>IF(Site_or_SitePlusLosses=1,"site",IF(Site_or_SitePlusLosses=2,"site plus T&amp;D losses between the site and power plant","Did not answer the question"))</f>
        <v>site</v>
      </c>
      <c r="H36" s="666" t="str">
        <f>IF(Naturally_Occurring=1,"The reported gross savings values account for naturally occuring energy savings",IF(Naturally_Occurring=0,"The reported gross savings values do not account for naturally occuring energy savings",""))</f>
        <v/>
      </c>
      <c r="I36" s="33"/>
      <c r="J36" s="33"/>
      <c r="K36" s="33"/>
      <c r="L36" s="33"/>
    </row>
    <row r="37" spans="2:15" s="424" customFormat="1" ht="12.75" customHeight="1" thickBot="1">
      <c r="B37" s="87"/>
      <c r="C37" s="425"/>
      <c r="D37" s="1183" t="s">
        <v>304</v>
      </c>
      <c r="E37" s="1184"/>
      <c r="F37" s="1184"/>
      <c r="G37" s="1184"/>
      <c r="H37" s="1184"/>
      <c r="I37" s="1185"/>
      <c r="J37" s="1183" t="s">
        <v>89</v>
      </c>
      <c r="K37" s="1184"/>
      <c r="L37" s="1184"/>
      <c r="M37" s="1184"/>
      <c r="N37" s="1184"/>
      <c r="O37" s="1185"/>
    </row>
    <row r="38" spans="2:15" ht="12.75" customHeight="1">
      <c r="B38" s="87"/>
      <c r="C38" s="88"/>
      <c r="D38" s="1186">
        <f>D3</f>
        <v>2012</v>
      </c>
      <c r="E38" s="1187"/>
      <c r="F38" s="1188"/>
      <c r="G38" s="1186">
        <f>F3</f>
        <v>2013</v>
      </c>
      <c r="H38" s="1187"/>
      <c r="I38" s="1188"/>
      <c r="J38" s="1186">
        <f>D38</f>
        <v>2012</v>
      </c>
      <c r="K38" s="1187"/>
      <c r="L38" s="1188"/>
      <c r="M38" s="1186">
        <f>G38</f>
        <v>2013</v>
      </c>
      <c r="N38" s="1187"/>
      <c r="O38" s="1188"/>
    </row>
    <row r="39" spans="2:15" ht="12.75" customHeight="1" thickBot="1">
      <c r="B39" s="87"/>
      <c r="C39" s="86" t="str">
        <f>"Annual Energy Savings ("&amp;Titles!F13&amp;")"</f>
        <v>Annual Energy Savings (MWh)</v>
      </c>
      <c r="D39" s="91" t="s">
        <v>60</v>
      </c>
      <c r="E39" s="91" t="s">
        <v>325</v>
      </c>
      <c r="F39" s="92" t="s">
        <v>61</v>
      </c>
      <c r="G39" s="91" t="s">
        <v>60</v>
      </c>
      <c r="H39" s="91" t="s">
        <v>325</v>
      </c>
      <c r="I39" s="92" t="s">
        <v>61</v>
      </c>
      <c r="J39" s="91" t="s">
        <v>60</v>
      </c>
      <c r="K39" s="91" t="s">
        <v>325</v>
      </c>
      <c r="L39" s="92" t="s">
        <v>61</v>
      </c>
      <c r="M39" s="91" t="s">
        <v>60</v>
      </c>
      <c r="N39" s="91" t="s">
        <v>325</v>
      </c>
      <c r="O39" s="92" t="s">
        <v>61</v>
      </c>
    </row>
    <row r="40" spans="2:15" ht="12.75" customHeight="1">
      <c r="B40" s="36">
        <v>1</v>
      </c>
      <c r="C40" s="88" t="str">
        <f t="shared" ref="C40:C69" si="0">C5</f>
        <v>Residential New Construction (example)</v>
      </c>
      <c r="D40" s="93">
        <v>230</v>
      </c>
      <c r="E40" s="93">
        <v>250</v>
      </c>
      <c r="F40" s="94">
        <v>200</v>
      </c>
      <c r="G40" s="93">
        <v>250</v>
      </c>
      <c r="H40" s="93">
        <v>253</v>
      </c>
      <c r="I40" s="94">
        <v>220</v>
      </c>
      <c r="J40" s="93">
        <v>207</v>
      </c>
      <c r="K40" s="93">
        <v>225</v>
      </c>
      <c r="L40" s="93">
        <v>180</v>
      </c>
      <c r="M40" s="93">
        <v>225</v>
      </c>
      <c r="N40" s="93">
        <v>207</v>
      </c>
      <c r="O40" s="93">
        <v>198</v>
      </c>
    </row>
    <row r="41" spans="2:15" ht="12.75" customHeight="1">
      <c r="B41" s="36">
        <v>2</v>
      </c>
      <c r="C41" s="88" t="str">
        <f t="shared" si="0"/>
        <v>Residential Whole Home Retrofit</v>
      </c>
      <c r="D41" s="95"/>
      <c r="E41" s="95"/>
      <c r="F41" s="82"/>
      <c r="G41" s="95"/>
      <c r="H41" s="95"/>
      <c r="I41" s="82"/>
      <c r="J41" s="95"/>
      <c r="K41" s="95"/>
      <c r="L41" s="82"/>
      <c r="M41" s="95"/>
      <c r="N41" s="95"/>
      <c r="O41" s="82"/>
    </row>
    <row r="42" spans="2:15" ht="12.75" customHeight="1">
      <c r="B42" s="36">
        <v>3</v>
      </c>
      <c r="C42" s="88" t="str">
        <f t="shared" si="0"/>
        <v>C&amp;I Prescriptive</v>
      </c>
      <c r="D42" s="95"/>
      <c r="E42" s="95"/>
      <c r="F42" s="82"/>
      <c r="G42" s="95"/>
      <c r="H42" s="95"/>
      <c r="I42" s="82"/>
      <c r="J42" s="95"/>
      <c r="K42" s="95"/>
      <c r="L42" s="82"/>
      <c r="M42" s="95"/>
      <c r="N42" s="95"/>
      <c r="O42" s="82"/>
    </row>
    <row r="43" spans="2:15" ht="12.75" customHeight="1">
      <c r="B43" s="36">
        <v>4</v>
      </c>
      <c r="C43" s="88" t="str">
        <f t="shared" si="0"/>
        <v>Empty</v>
      </c>
      <c r="D43" s="95"/>
      <c r="E43" s="95"/>
      <c r="F43" s="82"/>
      <c r="G43" s="95"/>
      <c r="H43" s="95"/>
      <c r="I43" s="82"/>
      <c r="J43" s="95"/>
      <c r="K43" s="95"/>
      <c r="L43" s="82"/>
      <c r="M43" s="95"/>
      <c r="N43" s="95"/>
      <c r="O43" s="82"/>
    </row>
    <row r="44" spans="2:15" ht="12.75" customHeight="1">
      <c r="B44" s="36">
        <v>5</v>
      </c>
      <c r="C44" s="88" t="str">
        <f t="shared" si="0"/>
        <v>Empty</v>
      </c>
      <c r="D44" s="95"/>
      <c r="E44" s="95"/>
      <c r="F44" s="82"/>
      <c r="G44" s="95"/>
      <c r="H44" s="95"/>
      <c r="I44" s="82"/>
      <c r="J44" s="95"/>
      <c r="K44" s="95"/>
      <c r="L44" s="82"/>
      <c r="M44" s="95"/>
      <c r="N44" s="95"/>
      <c r="O44" s="82"/>
    </row>
    <row r="45" spans="2:15" ht="12.75" customHeight="1">
      <c r="B45" s="36">
        <v>6</v>
      </c>
      <c r="C45" s="88" t="str">
        <f t="shared" si="0"/>
        <v>Empty</v>
      </c>
      <c r="D45" s="95"/>
      <c r="E45" s="95"/>
      <c r="F45" s="82"/>
      <c r="G45" s="95"/>
      <c r="H45" s="95"/>
      <c r="I45" s="82"/>
      <c r="J45" s="95"/>
      <c r="K45" s="95"/>
      <c r="L45" s="82"/>
      <c r="M45" s="95"/>
      <c r="N45" s="95"/>
      <c r="O45" s="82"/>
    </row>
    <row r="46" spans="2:15" ht="12.75" customHeight="1">
      <c r="B46" s="36">
        <v>7</v>
      </c>
      <c r="C46" s="88" t="str">
        <f t="shared" si="0"/>
        <v>Empty</v>
      </c>
      <c r="D46" s="95"/>
      <c r="E46" s="95"/>
      <c r="F46" s="82"/>
      <c r="G46" s="95"/>
      <c r="H46" s="95"/>
      <c r="I46" s="82"/>
      <c r="J46" s="95"/>
      <c r="K46" s="95"/>
      <c r="L46" s="82"/>
      <c r="M46" s="95"/>
      <c r="N46" s="95"/>
      <c r="O46" s="82"/>
    </row>
    <row r="47" spans="2:15" ht="12.75" customHeight="1">
      <c r="B47" s="36">
        <v>8</v>
      </c>
      <c r="C47" s="88" t="str">
        <f t="shared" si="0"/>
        <v>Empty</v>
      </c>
      <c r="D47" s="95"/>
      <c r="E47" s="95"/>
      <c r="F47" s="82"/>
      <c r="G47" s="95"/>
      <c r="H47" s="95"/>
      <c r="I47" s="82"/>
      <c r="J47" s="95"/>
      <c r="K47" s="95"/>
      <c r="L47" s="82"/>
      <c r="M47" s="95"/>
      <c r="N47" s="95"/>
      <c r="O47" s="82"/>
    </row>
    <row r="48" spans="2:15" ht="12.75" customHeight="1">
      <c r="B48" s="36">
        <v>9</v>
      </c>
      <c r="C48" s="88" t="str">
        <f t="shared" si="0"/>
        <v>Empty</v>
      </c>
      <c r="D48" s="95"/>
      <c r="E48" s="95"/>
      <c r="F48" s="82"/>
      <c r="G48" s="95"/>
      <c r="H48" s="95"/>
      <c r="I48" s="82"/>
      <c r="J48" s="95"/>
      <c r="K48" s="95"/>
      <c r="L48" s="82"/>
      <c r="M48" s="95"/>
      <c r="N48" s="95"/>
      <c r="O48" s="82"/>
    </row>
    <row r="49" spans="2:15" ht="12.75" customHeight="1">
      <c r="B49" s="36">
        <v>10</v>
      </c>
      <c r="C49" s="88" t="str">
        <f t="shared" si="0"/>
        <v>Empty</v>
      </c>
      <c r="D49" s="95"/>
      <c r="E49" s="95"/>
      <c r="F49" s="82"/>
      <c r="G49" s="95"/>
      <c r="H49" s="95"/>
      <c r="I49" s="82"/>
      <c r="J49" s="95"/>
      <c r="K49" s="95"/>
      <c r="L49" s="82"/>
      <c r="M49" s="95"/>
      <c r="N49" s="95"/>
      <c r="O49" s="82"/>
    </row>
    <row r="50" spans="2:15" ht="12.75" customHeight="1">
      <c r="B50" s="36">
        <v>11</v>
      </c>
      <c r="C50" s="88" t="str">
        <f t="shared" si="0"/>
        <v>Empty</v>
      </c>
      <c r="D50" s="95"/>
      <c r="E50" s="95"/>
      <c r="F50" s="82"/>
      <c r="G50" s="95"/>
      <c r="H50" s="95"/>
      <c r="I50" s="82"/>
      <c r="J50" s="95"/>
      <c r="K50" s="95"/>
      <c r="L50" s="82"/>
      <c r="M50" s="95"/>
      <c r="N50" s="95"/>
      <c r="O50" s="82"/>
    </row>
    <row r="51" spans="2:15" ht="12.75" customHeight="1">
      <c r="B51" s="36">
        <v>12</v>
      </c>
      <c r="C51" s="88" t="str">
        <f t="shared" si="0"/>
        <v>Empty</v>
      </c>
      <c r="D51" s="95"/>
      <c r="E51" s="95"/>
      <c r="F51" s="82"/>
      <c r="G51" s="95"/>
      <c r="H51" s="95"/>
      <c r="I51" s="82"/>
      <c r="J51" s="95"/>
      <c r="K51" s="95"/>
      <c r="L51" s="82"/>
      <c r="M51" s="95"/>
      <c r="N51" s="95"/>
      <c r="O51" s="82"/>
    </row>
    <row r="52" spans="2:15" ht="12.75" customHeight="1">
      <c r="B52" s="36">
        <v>13</v>
      </c>
      <c r="C52" s="88" t="str">
        <f t="shared" si="0"/>
        <v>Empty</v>
      </c>
      <c r="D52" s="95"/>
      <c r="E52" s="95"/>
      <c r="F52" s="82"/>
      <c r="G52" s="95"/>
      <c r="H52" s="95"/>
      <c r="I52" s="82"/>
      <c r="J52" s="95"/>
      <c r="K52" s="95"/>
      <c r="L52" s="82"/>
      <c r="M52" s="95"/>
      <c r="N52" s="95"/>
      <c r="O52" s="82"/>
    </row>
    <row r="53" spans="2:15" ht="12.75" customHeight="1">
      <c r="B53" s="36">
        <v>14</v>
      </c>
      <c r="C53" s="88" t="str">
        <f t="shared" si="0"/>
        <v>Empty</v>
      </c>
      <c r="D53" s="95"/>
      <c r="E53" s="95"/>
      <c r="F53" s="82"/>
      <c r="G53" s="95"/>
      <c r="H53" s="95"/>
      <c r="I53" s="82"/>
      <c r="J53" s="95"/>
      <c r="K53" s="95"/>
      <c r="L53" s="82"/>
      <c r="M53" s="95"/>
      <c r="N53" s="95"/>
      <c r="O53" s="82"/>
    </row>
    <row r="54" spans="2:15" ht="12.75" customHeight="1">
      <c r="B54" s="36">
        <v>15</v>
      </c>
      <c r="C54" s="88" t="str">
        <f t="shared" si="0"/>
        <v>Empty</v>
      </c>
      <c r="D54" s="95"/>
      <c r="E54" s="95"/>
      <c r="F54" s="82"/>
      <c r="G54" s="95"/>
      <c r="H54" s="95"/>
      <c r="I54" s="82"/>
      <c r="J54" s="95"/>
      <c r="K54" s="95"/>
      <c r="L54" s="82"/>
      <c r="M54" s="95"/>
      <c r="N54" s="95"/>
      <c r="O54" s="82"/>
    </row>
    <row r="55" spans="2:15" ht="12.75" customHeight="1">
      <c r="B55" s="36">
        <v>16</v>
      </c>
      <c r="C55" s="88" t="str">
        <f t="shared" si="0"/>
        <v>Empty</v>
      </c>
      <c r="D55" s="95"/>
      <c r="E55" s="95"/>
      <c r="F55" s="82"/>
      <c r="G55" s="95"/>
      <c r="H55" s="95"/>
      <c r="I55" s="82"/>
      <c r="J55" s="95"/>
      <c r="K55" s="95"/>
      <c r="L55" s="82"/>
      <c r="M55" s="95"/>
      <c r="N55" s="95"/>
      <c r="O55" s="82"/>
    </row>
    <row r="56" spans="2:15" ht="12.75" customHeight="1">
      <c r="B56" s="36">
        <v>17</v>
      </c>
      <c r="C56" s="88" t="str">
        <f t="shared" si="0"/>
        <v>Empty</v>
      </c>
      <c r="D56" s="95"/>
      <c r="E56" s="95"/>
      <c r="F56" s="82"/>
      <c r="G56" s="95"/>
      <c r="H56" s="95"/>
      <c r="I56" s="82"/>
      <c r="J56" s="95"/>
      <c r="K56" s="95"/>
      <c r="L56" s="82"/>
      <c r="M56" s="95"/>
      <c r="N56" s="95"/>
      <c r="O56" s="82"/>
    </row>
    <row r="57" spans="2:15" ht="12.75" customHeight="1">
      <c r="B57" s="36">
        <v>18</v>
      </c>
      <c r="C57" s="88" t="str">
        <f t="shared" si="0"/>
        <v>Empty</v>
      </c>
      <c r="D57" s="95"/>
      <c r="E57" s="95"/>
      <c r="F57" s="82"/>
      <c r="G57" s="95"/>
      <c r="H57" s="95"/>
      <c r="I57" s="82"/>
      <c r="J57" s="95"/>
      <c r="K57" s="95"/>
      <c r="L57" s="82"/>
      <c r="M57" s="95"/>
      <c r="N57" s="95"/>
      <c r="O57" s="82"/>
    </row>
    <row r="58" spans="2:15" ht="12.75" customHeight="1">
      <c r="B58" s="36">
        <v>19</v>
      </c>
      <c r="C58" s="88" t="str">
        <f t="shared" si="0"/>
        <v>Empty</v>
      </c>
      <c r="D58" s="95"/>
      <c r="E58" s="95"/>
      <c r="F58" s="82"/>
      <c r="G58" s="95"/>
      <c r="H58" s="95"/>
      <c r="I58" s="82"/>
      <c r="J58" s="95"/>
      <c r="K58" s="95"/>
      <c r="L58" s="82"/>
      <c r="M58" s="95"/>
      <c r="N58" s="95"/>
      <c r="O58" s="82"/>
    </row>
    <row r="59" spans="2:15" ht="12.75" customHeight="1">
      <c r="B59" s="36">
        <v>20</v>
      </c>
      <c r="C59" s="88" t="str">
        <f t="shared" si="0"/>
        <v>Empty</v>
      </c>
      <c r="D59" s="95"/>
      <c r="E59" s="95"/>
      <c r="F59" s="82"/>
      <c r="G59" s="95"/>
      <c r="H59" s="95"/>
      <c r="I59" s="82"/>
      <c r="J59" s="95"/>
      <c r="K59" s="95"/>
      <c r="L59" s="82"/>
      <c r="M59" s="95"/>
      <c r="N59" s="95"/>
      <c r="O59" s="82"/>
    </row>
    <row r="60" spans="2:15" ht="12.75" customHeight="1">
      <c r="B60" s="36">
        <v>21</v>
      </c>
      <c r="C60" s="88" t="str">
        <f t="shared" si="0"/>
        <v>Empty</v>
      </c>
      <c r="D60" s="95"/>
      <c r="E60" s="95"/>
      <c r="F60" s="82"/>
      <c r="G60" s="95"/>
      <c r="H60" s="95"/>
      <c r="I60" s="82"/>
      <c r="J60" s="95"/>
      <c r="K60" s="95"/>
      <c r="L60" s="82"/>
      <c r="M60" s="95"/>
      <c r="N60" s="95"/>
      <c r="O60" s="82"/>
    </row>
    <row r="61" spans="2:15" ht="12.75" customHeight="1">
      <c r="B61" s="36">
        <v>22</v>
      </c>
      <c r="C61" s="88" t="str">
        <f t="shared" si="0"/>
        <v>Empty</v>
      </c>
      <c r="D61" s="95"/>
      <c r="E61" s="95"/>
      <c r="F61" s="82"/>
      <c r="G61" s="95"/>
      <c r="H61" s="95"/>
      <c r="I61" s="82"/>
      <c r="J61" s="95"/>
      <c r="K61" s="95"/>
      <c r="L61" s="82"/>
      <c r="M61" s="95"/>
      <c r="N61" s="95"/>
      <c r="O61" s="82"/>
    </row>
    <row r="62" spans="2:15" ht="12.75" customHeight="1">
      <c r="B62" s="36">
        <v>23</v>
      </c>
      <c r="C62" s="88" t="str">
        <f t="shared" si="0"/>
        <v>Empty</v>
      </c>
      <c r="D62" s="95"/>
      <c r="E62" s="95"/>
      <c r="F62" s="82"/>
      <c r="G62" s="95"/>
      <c r="H62" s="95"/>
      <c r="I62" s="82"/>
      <c r="J62" s="95"/>
      <c r="K62" s="95"/>
      <c r="L62" s="82"/>
      <c r="M62" s="95"/>
      <c r="N62" s="95"/>
      <c r="O62" s="82"/>
    </row>
    <row r="63" spans="2:15" ht="12.75" customHeight="1">
      <c r="B63" s="36">
        <v>24</v>
      </c>
      <c r="C63" s="88" t="str">
        <f t="shared" si="0"/>
        <v>Empty</v>
      </c>
      <c r="D63" s="95"/>
      <c r="E63" s="95"/>
      <c r="F63" s="82"/>
      <c r="G63" s="95"/>
      <c r="H63" s="95"/>
      <c r="I63" s="82"/>
      <c r="J63" s="95"/>
      <c r="K63" s="95"/>
      <c r="L63" s="82"/>
      <c r="M63" s="95"/>
      <c r="N63" s="95"/>
      <c r="O63" s="82"/>
    </row>
    <row r="64" spans="2:15" ht="12.75" customHeight="1">
      <c r="B64" s="36">
        <v>25</v>
      </c>
      <c r="C64" s="88" t="str">
        <f t="shared" si="0"/>
        <v>Empty</v>
      </c>
      <c r="D64" s="95"/>
      <c r="E64" s="95"/>
      <c r="F64" s="82"/>
      <c r="G64" s="95"/>
      <c r="H64" s="95"/>
      <c r="I64" s="82"/>
      <c r="J64" s="95"/>
      <c r="K64" s="95"/>
      <c r="L64" s="82"/>
      <c r="M64" s="95"/>
      <c r="N64" s="95"/>
      <c r="O64" s="82"/>
    </row>
    <row r="65" spans="2:15" ht="12.75" customHeight="1">
      <c r="B65" s="36">
        <v>26</v>
      </c>
      <c r="C65" s="88" t="str">
        <f t="shared" si="0"/>
        <v>Empty</v>
      </c>
      <c r="D65" s="95"/>
      <c r="E65" s="95"/>
      <c r="F65" s="82"/>
      <c r="G65" s="95"/>
      <c r="H65" s="95"/>
      <c r="I65" s="82"/>
      <c r="J65" s="95"/>
      <c r="K65" s="95"/>
      <c r="L65" s="82"/>
      <c r="M65" s="95"/>
      <c r="N65" s="95"/>
      <c r="O65" s="82"/>
    </row>
    <row r="66" spans="2:15" ht="12.75" customHeight="1">
      <c r="B66" s="36">
        <v>27</v>
      </c>
      <c r="C66" s="88" t="str">
        <f t="shared" si="0"/>
        <v>Empty</v>
      </c>
      <c r="D66" s="95"/>
      <c r="E66" s="95"/>
      <c r="F66" s="82"/>
      <c r="G66" s="95"/>
      <c r="H66" s="95"/>
      <c r="I66" s="82"/>
      <c r="J66" s="95"/>
      <c r="K66" s="95"/>
      <c r="L66" s="82"/>
      <c r="M66" s="95"/>
      <c r="N66" s="95"/>
      <c r="O66" s="82"/>
    </row>
    <row r="67" spans="2:15" ht="12.75" customHeight="1">
      <c r="B67" s="36">
        <v>28</v>
      </c>
      <c r="C67" s="88" t="str">
        <f t="shared" si="0"/>
        <v>Empty</v>
      </c>
      <c r="D67" s="95"/>
      <c r="E67" s="95"/>
      <c r="F67" s="82"/>
      <c r="G67" s="95"/>
      <c r="H67" s="95"/>
      <c r="I67" s="82"/>
      <c r="J67" s="95"/>
      <c r="K67" s="95"/>
      <c r="L67" s="82"/>
      <c r="M67" s="95"/>
      <c r="N67" s="95"/>
      <c r="O67" s="82"/>
    </row>
    <row r="68" spans="2:15" ht="12.75" customHeight="1">
      <c r="B68" s="36">
        <v>29</v>
      </c>
      <c r="C68" s="88" t="str">
        <f t="shared" si="0"/>
        <v>Empty</v>
      </c>
      <c r="D68" s="95"/>
      <c r="E68" s="95"/>
      <c r="F68" s="82"/>
      <c r="G68" s="95"/>
      <c r="H68" s="95"/>
      <c r="I68" s="82"/>
      <c r="J68" s="95"/>
      <c r="K68" s="95"/>
      <c r="L68" s="82"/>
      <c r="M68" s="95"/>
      <c r="N68" s="95"/>
      <c r="O68" s="82"/>
    </row>
    <row r="69" spans="2:15" ht="12.75" customHeight="1">
      <c r="B69" s="36">
        <v>30</v>
      </c>
      <c r="C69" s="88" t="str">
        <f t="shared" si="0"/>
        <v>Empty</v>
      </c>
      <c r="D69" s="95"/>
      <c r="E69" s="95"/>
      <c r="F69" s="82"/>
      <c r="G69" s="95"/>
      <c r="H69" s="95"/>
      <c r="I69" s="82"/>
      <c r="J69" s="95"/>
      <c r="K69" s="95"/>
      <c r="L69" s="82"/>
      <c r="M69" s="95"/>
      <c r="N69" s="95"/>
      <c r="O69" s="82"/>
    </row>
    <row r="70" spans="2:15" ht="12.75" customHeight="1">
      <c r="B70" s="87"/>
      <c r="C70" s="90" t="s">
        <v>27</v>
      </c>
      <c r="D70" s="96">
        <f t="shared" ref="D70:I70" si="1">SUM(D40:D69)</f>
        <v>230</v>
      </c>
      <c r="E70" s="96">
        <f t="shared" si="1"/>
        <v>250</v>
      </c>
      <c r="F70" s="96">
        <f t="shared" si="1"/>
        <v>200</v>
      </c>
      <c r="G70" s="96">
        <f t="shared" si="1"/>
        <v>250</v>
      </c>
      <c r="H70" s="96">
        <f t="shared" si="1"/>
        <v>253</v>
      </c>
      <c r="I70" s="96">
        <f t="shared" si="1"/>
        <v>220</v>
      </c>
      <c r="J70" s="96">
        <f t="shared" ref="J70:O70" si="2">SUM(J40:J69)</f>
        <v>207</v>
      </c>
      <c r="K70" s="96">
        <f t="shared" si="2"/>
        <v>225</v>
      </c>
      <c r="L70" s="96">
        <f t="shared" si="2"/>
        <v>180</v>
      </c>
      <c r="M70" s="96">
        <f t="shared" si="2"/>
        <v>225</v>
      </c>
      <c r="N70" s="96">
        <f t="shared" si="2"/>
        <v>207</v>
      </c>
      <c r="O70" s="96">
        <f t="shared" si="2"/>
        <v>198</v>
      </c>
    </row>
    <row r="71" spans="2:15" ht="12.75" customHeight="1" thickBot="1">
      <c r="B71" s="87"/>
      <c r="C71" s="88"/>
      <c r="D71" s="33"/>
      <c r="E71" s="33"/>
      <c r="F71" s="33"/>
      <c r="G71" s="33"/>
      <c r="H71" s="33"/>
      <c r="I71" s="33"/>
      <c r="J71" s="626" t="str">
        <f>IF(NTG=2,"Based on the answers to the questionare  you do not need to fill in Net Savings and Participation","")</f>
        <v/>
      </c>
      <c r="K71" s="33"/>
      <c r="L71" s="33"/>
      <c r="M71" s="33"/>
      <c r="N71" s="33"/>
      <c r="O71" s="33"/>
    </row>
    <row r="72" spans="2:15" s="424" customFormat="1" ht="12.75" customHeight="1" thickBot="1">
      <c r="B72" s="87"/>
      <c r="C72" s="425"/>
      <c r="D72" s="1183" t="s">
        <v>304</v>
      </c>
      <c r="E72" s="1184"/>
      <c r="F72" s="1184"/>
      <c r="G72" s="1184"/>
      <c r="H72" s="1184"/>
      <c r="I72" s="1185"/>
      <c r="J72" s="1183" t="s">
        <v>89</v>
      </c>
      <c r="K72" s="1184"/>
      <c r="L72" s="1184"/>
      <c r="M72" s="1184"/>
      <c r="N72" s="1184"/>
      <c r="O72" s="1185"/>
    </row>
    <row r="73" spans="2:15" ht="12.75" customHeight="1">
      <c r="B73" s="87"/>
      <c r="C73" s="88"/>
      <c r="D73" s="1186">
        <f>D3</f>
        <v>2012</v>
      </c>
      <c r="E73" s="1187"/>
      <c r="F73" s="1188"/>
      <c r="G73" s="1186">
        <f>F3</f>
        <v>2013</v>
      </c>
      <c r="H73" s="1187"/>
      <c r="I73" s="1188"/>
      <c r="J73" s="1186">
        <f>D73</f>
        <v>2012</v>
      </c>
      <c r="K73" s="1187"/>
      <c r="L73" s="1188"/>
      <c r="M73" s="1186">
        <f>G73</f>
        <v>2013</v>
      </c>
      <c r="N73" s="1187"/>
      <c r="O73" s="1188"/>
    </row>
    <row r="74" spans="2:15" ht="12.75" customHeight="1" thickBot="1">
      <c r="B74" s="87"/>
      <c r="C74" s="86" t="str">
        <f>"Annual Demand Savings ("&amp;Titles!F12&amp;")"</f>
        <v>Annual Demand Savings (MW)</v>
      </c>
      <c r="D74" s="91" t="s">
        <v>60</v>
      </c>
      <c r="E74" s="91" t="s">
        <v>325</v>
      </c>
      <c r="F74" s="92" t="s">
        <v>61</v>
      </c>
      <c r="G74" s="91" t="s">
        <v>60</v>
      </c>
      <c r="H74" s="91" t="s">
        <v>325</v>
      </c>
      <c r="I74" s="92" t="s">
        <v>61</v>
      </c>
      <c r="J74" s="91" t="s">
        <v>60</v>
      </c>
      <c r="K74" s="91" t="s">
        <v>325</v>
      </c>
      <c r="L74" s="92" t="s">
        <v>61</v>
      </c>
      <c r="M74" s="91" t="s">
        <v>60</v>
      </c>
      <c r="N74" s="91" t="s">
        <v>325</v>
      </c>
      <c r="O74" s="92" t="s">
        <v>61</v>
      </c>
    </row>
    <row r="75" spans="2:15" ht="12.75" customHeight="1">
      <c r="B75" s="36">
        <v>1</v>
      </c>
      <c r="C75" s="88" t="str">
        <f t="shared" ref="C75:C104" si="3">C40</f>
        <v>Residential New Construction (example)</v>
      </c>
      <c r="D75" s="93"/>
      <c r="E75" s="93"/>
      <c r="F75" s="94"/>
      <c r="G75" s="93"/>
      <c r="H75" s="93"/>
      <c r="I75" s="94"/>
      <c r="J75" s="93"/>
      <c r="K75" s="93"/>
      <c r="L75" s="94"/>
      <c r="M75" s="93"/>
      <c r="N75" s="93"/>
      <c r="O75" s="94"/>
    </row>
    <row r="76" spans="2:15" ht="12.75" customHeight="1">
      <c r="B76" s="36">
        <v>2</v>
      </c>
      <c r="C76" s="88" t="str">
        <f t="shared" si="3"/>
        <v>Residential Whole Home Retrofit</v>
      </c>
      <c r="D76" s="95"/>
      <c r="E76" s="95"/>
      <c r="F76" s="82"/>
      <c r="G76" s="95"/>
      <c r="H76" s="95"/>
      <c r="I76" s="82"/>
      <c r="J76" s="95"/>
      <c r="K76" s="95"/>
      <c r="L76" s="82"/>
      <c r="M76" s="95"/>
      <c r="N76" s="95"/>
      <c r="O76" s="82"/>
    </row>
    <row r="77" spans="2:15" ht="12.75" customHeight="1">
      <c r="B77" s="36">
        <v>3</v>
      </c>
      <c r="C77" s="88" t="str">
        <f t="shared" si="3"/>
        <v>C&amp;I Prescriptive</v>
      </c>
      <c r="D77" s="95"/>
      <c r="E77" s="95"/>
      <c r="F77" s="82"/>
      <c r="G77" s="95"/>
      <c r="H77" s="95"/>
      <c r="I77" s="82"/>
      <c r="J77" s="95"/>
      <c r="K77" s="95"/>
      <c r="L77" s="82"/>
      <c r="M77" s="95"/>
      <c r="N77" s="95"/>
      <c r="O77" s="82"/>
    </row>
    <row r="78" spans="2:15" ht="12.75" customHeight="1">
      <c r="B78" s="36">
        <v>4</v>
      </c>
      <c r="C78" s="88" t="str">
        <f t="shared" si="3"/>
        <v>Empty</v>
      </c>
      <c r="D78" s="95"/>
      <c r="E78" s="95"/>
      <c r="F78" s="82"/>
      <c r="G78" s="95"/>
      <c r="H78" s="95"/>
      <c r="I78" s="82"/>
      <c r="J78" s="95"/>
      <c r="K78" s="95"/>
      <c r="L78" s="82"/>
      <c r="M78" s="95"/>
      <c r="N78" s="95"/>
      <c r="O78" s="82"/>
    </row>
    <row r="79" spans="2:15" ht="12.75" customHeight="1">
      <c r="B79" s="36">
        <v>5</v>
      </c>
      <c r="C79" s="88" t="str">
        <f t="shared" si="3"/>
        <v>Empty</v>
      </c>
      <c r="D79" s="95"/>
      <c r="E79" s="95"/>
      <c r="F79" s="82"/>
      <c r="G79" s="95"/>
      <c r="H79" s="95"/>
      <c r="I79" s="82"/>
      <c r="J79" s="95"/>
      <c r="K79" s="95"/>
      <c r="L79" s="82"/>
      <c r="M79" s="95"/>
      <c r="N79" s="95"/>
      <c r="O79" s="82"/>
    </row>
    <row r="80" spans="2:15" ht="12.75" customHeight="1">
      <c r="B80" s="36">
        <v>6</v>
      </c>
      <c r="C80" s="88" t="str">
        <f t="shared" si="3"/>
        <v>Empty</v>
      </c>
      <c r="D80" s="95"/>
      <c r="E80" s="95"/>
      <c r="F80" s="82"/>
      <c r="G80" s="95"/>
      <c r="H80" s="95"/>
      <c r="I80" s="82"/>
      <c r="J80" s="95"/>
      <c r="K80" s="95"/>
      <c r="L80" s="82"/>
      <c r="M80" s="95"/>
      <c r="N80" s="95"/>
      <c r="O80" s="82"/>
    </row>
    <row r="81" spans="2:15" ht="12.75" customHeight="1">
      <c r="B81" s="36">
        <v>7</v>
      </c>
      <c r="C81" s="88" t="str">
        <f t="shared" si="3"/>
        <v>Empty</v>
      </c>
      <c r="D81" s="95"/>
      <c r="E81" s="95"/>
      <c r="F81" s="82"/>
      <c r="G81" s="95"/>
      <c r="H81" s="95"/>
      <c r="I81" s="82"/>
      <c r="J81" s="95"/>
      <c r="K81" s="95"/>
      <c r="L81" s="82"/>
      <c r="M81" s="95"/>
      <c r="N81" s="95"/>
      <c r="O81" s="82"/>
    </row>
    <row r="82" spans="2:15" ht="12.75" customHeight="1">
      <c r="B82" s="36">
        <v>8</v>
      </c>
      <c r="C82" s="88" t="str">
        <f t="shared" si="3"/>
        <v>Empty</v>
      </c>
      <c r="D82" s="95"/>
      <c r="E82" s="95"/>
      <c r="F82" s="82"/>
      <c r="G82" s="95"/>
      <c r="H82" s="95"/>
      <c r="I82" s="82"/>
      <c r="J82" s="95"/>
      <c r="K82" s="95"/>
      <c r="L82" s="82"/>
      <c r="M82" s="95"/>
      <c r="N82" s="95"/>
      <c r="O82" s="82"/>
    </row>
    <row r="83" spans="2:15" ht="12.75" customHeight="1">
      <c r="B83" s="36">
        <v>9</v>
      </c>
      <c r="C83" s="88" t="str">
        <f t="shared" si="3"/>
        <v>Empty</v>
      </c>
      <c r="D83" s="95"/>
      <c r="E83" s="95"/>
      <c r="F83" s="82"/>
      <c r="G83" s="95"/>
      <c r="H83" s="95"/>
      <c r="I83" s="82"/>
      <c r="J83" s="95"/>
      <c r="K83" s="95"/>
      <c r="L83" s="82"/>
      <c r="M83" s="95"/>
      <c r="N83" s="95"/>
      <c r="O83" s="82"/>
    </row>
    <row r="84" spans="2:15" ht="12.75" customHeight="1">
      <c r="B84" s="36">
        <v>10</v>
      </c>
      <c r="C84" s="88" t="str">
        <f t="shared" si="3"/>
        <v>Empty</v>
      </c>
      <c r="D84" s="95"/>
      <c r="E84" s="95"/>
      <c r="F84" s="82"/>
      <c r="G84" s="95"/>
      <c r="H84" s="95"/>
      <c r="I84" s="82"/>
      <c r="J84" s="95"/>
      <c r="K84" s="95"/>
      <c r="L84" s="82"/>
      <c r="M84" s="95"/>
      <c r="N84" s="95"/>
      <c r="O84" s="82"/>
    </row>
    <row r="85" spans="2:15" ht="12.75" customHeight="1">
      <c r="B85" s="36">
        <v>11</v>
      </c>
      <c r="C85" s="88" t="str">
        <f t="shared" si="3"/>
        <v>Empty</v>
      </c>
      <c r="D85" s="95"/>
      <c r="E85" s="95"/>
      <c r="F85" s="82"/>
      <c r="G85" s="95"/>
      <c r="H85" s="95"/>
      <c r="I85" s="82"/>
      <c r="J85" s="95"/>
      <c r="K85" s="95"/>
      <c r="L85" s="82"/>
      <c r="M85" s="95"/>
      <c r="N85" s="95"/>
      <c r="O85" s="82"/>
    </row>
    <row r="86" spans="2:15" ht="12.75" customHeight="1">
      <c r="B86" s="36">
        <v>12</v>
      </c>
      <c r="C86" s="88" t="str">
        <f t="shared" si="3"/>
        <v>Empty</v>
      </c>
      <c r="D86" s="95"/>
      <c r="E86" s="95"/>
      <c r="F86" s="82"/>
      <c r="G86" s="95"/>
      <c r="H86" s="95"/>
      <c r="I86" s="82"/>
      <c r="J86" s="95"/>
      <c r="K86" s="95"/>
      <c r="L86" s="82"/>
      <c r="M86" s="95"/>
      <c r="N86" s="95"/>
      <c r="O86" s="82"/>
    </row>
    <row r="87" spans="2:15" ht="12.75" customHeight="1">
      <c r="B87" s="36">
        <v>13</v>
      </c>
      <c r="C87" s="88" t="str">
        <f t="shared" si="3"/>
        <v>Empty</v>
      </c>
      <c r="D87" s="95"/>
      <c r="E87" s="95"/>
      <c r="F87" s="82"/>
      <c r="G87" s="95"/>
      <c r="H87" s="95"/>
      <c r="I87" s="82"/>
      <c r="J87" s="95"/>
      <c r="K87" s="95"/>
      <c r="L87" s="82"/>
      <c r="M87" s="95"/>
      <c r="N87" s="95"/>
      <c r="O87" s="82"/>
    </row>
    <row r="88" spans="2:15" ht="12.75" customHeight="1">
      <c r="B88" s="36">
        <v>14</v>
      </c>
      <c r="C88" s="88" t="str">
        <f t="shared" si="3"/>
        <v>Empty</v>
      </c>
      <c r="D88" s="95"/>
      <c r="E88" s="95"/>
      <c r="F88" s="82"/>
      <c r="G88" s="95"/>
      <c r="H88" s="95"/>
      <c r="I88" s="82"/>
      <c r="J88" s="95"/>
      <c r="K88" s="95"/>
      <c r="L88" s="82"/>
      <c r="M88" s="95"/>
      <c r="N88" s="95"/>
      <c r="O88" s="82"/>
    </row>
    <row r="89" spans="2:15" ht="12.75" customHeight="1">
      <c r="B89" s="36">
        <v>15</v>
      </c>
      <c r="C89" s="88" t="str">
        <f t="shared" si="3"/>
        <v>Empty</v>
      </c>
      <c r="D89" s="95"/>
      <c r="E89" s="95"/>
      <c r="F89" s="82"/>
      <c r="G89" s="95"/>
      <c r="H89" s="95"/>
      <c r="I89" s="82"/>
      <c r="J89" s="95"/>
      <c r="K89" s="95"/>
      <c r="L89" s="82"/>
      <c r="M89" s="95"/>
      <c r="N89" s="95"/>
      <c r="O89" s="82"/>
    </row>
    <row r="90" spans="2:15" ht="12.75" customHeight="1">
      <c r="B90" s="36">
        <v>16</v>
      </c>
      <c r="C90" s="88" t="str">
        <f t="shared" si="3"/>
        <v>Empty</v>
      </c>
      <c r="D90" s="95"/>
      <c r="E90" s="95"/>
      <c r="F90" s="82"/>
      <c r="G90" s="95"/>
      <c r="H90" s="95"/>
      <c r="I90" s="82"/>
      <c r="J90" s="95"/>
      <c r="K90" s="95"/>
      <c r="L90" s="82"/>
      <c r="M90" s="95"/>
      <c r="N90" s="95"/>
      <c r="O90" s="82"/>
    </row>
    <row r="91" spans="2:15" ht="12.75" customHeight="1">
      <c r="B91" s="36">
        <v>17</v>
      </c>
      <c r="C91" s="88" t="str">
        <f t="shared" si="3"/>
        <v>Empty</v>
      </c>
      <c r="D91" s="95"/>
      <c r="E91" s="95"/>
      <c r="F91" s="82"/>
      <c r="G91" s="95"/>
      <c r="H91" s="95"/>
      <c r="I91" s="82"/>
      <c r="J91" s="95"/>
      <c r="K91" s="95"/>
      <c r="L91" s="82"/>
      <c r="M91" s="95"/>
      <c r="N91" s="95"/>
      <c r="O91" s="82"/>
    </row>
    <row r="92" spans="2:15" ht="12.75" customHeight="1">
      <c r="B92" s="36">
        <v>18</v>
      </c>
      <c r="C92" s="88" t="str">
        <f t="shared" si="3"/>
        <v>Empty</v>
      </c>
      <c r="D92" s="95"/>
      <c r="E92" s="95"/>
      <c r="F92" s="82"/>
      <c r="G92" s="95"/>
      <c r="H92" s="95"/>
      <c r="I92" s="82"/>
      <c r="J92" s="95"/>
      <c r="K92" s="95"/>
      <c r="L92" s="82"/>
      <c r="M92" s="95"/>
      <c r="N92" s="95"/>
      <c r="O92" s="82"/>
    </row>
    <row r="93" spans="2:15" ht="12.75" customHeight="1">
      <c r="B93" s="36">
        <v>19</v>
      </c>
      <c r="C93" s="88" t="str">
        <f t="shared" si="3"/>
        <v>Empty</v>
      </c>
      <c r="D93" s="95"/>
      <c r="E93" s="95"/>
      <c r="F93" s="82"/>
      <c r="G93" s="95"/>
      <c r="H93" s="95"/>
      <c r="I93" s="82"/>
      <c r="J93" s="95"/>
      <c r="K93" s="95"/>
      <c r="L93" s="82"/>
      <c r="M93" s="95"/>
      <c r="N93" s="95"/>
      <c r="O93" s="82"/>
    </row>
    <row r="94" spans="2:15" ht="12.75" customHeight="1">
      <c r="B94" s="36">
        <v>20</v>
      </c>
      <c r="C94" s="88" t="str">
        <f t="shared" si="3"/>
        <v>Empty</v>
      </c>
      <c r="D94" s="95"/>
      <c r="E94" s="95"/>
      <c r="F94" s="82"/>
      <c r="G94" s="95"/>
      <c r="H94" s="95"/>
      <c r="I94" s="82"/>
      <c r="J94" s="95"/>
      <c r="K94" s="95"/>
      <c r="L94" s="82"/>
      <c r="M94" s="95"/>
      <c r="N94" s="95"/>
      <c r="O94" s="82"/>
    </row>
    <row r="95" spans="2:15" ht="12.75" customHeight="1">
      <c r="B95" s="36">
        <v>21</v>
      </c>
      <c r="C95" s="88" t="str">
        <f t="shared" si="3"/>
        <v>Empty</v>
      </c>
      <c r="D95" s="95"/>
      <c r="E95" s="95"/>
      <c r="F95" s="82"/>
      <c r="G95" s="95"/>
      <c r="H95" s="95"/>
      <c r="I95" s="82"/>
      <c r="J95" s="95"/>
      <c r="K95" s="95"/>
      <c r="L95" s="82"/>
      <c r="M95" s="95"/>
      <c r="N95" s="95"/>
      <c r="O95" s="82"/>
    </row>
    <row r="96" spans="2:15" ht="12.75" customHeight="1">
      <c r="B96" s="36">
        <v>22</v>
      </c>
      <c r="C96" s="88" t="str">
        <f t="shared" si="3"/>
        <v>Empty</v>
      </c>
      <c r="D96" s="95"/>
      <c r="E96" s="95"/>
      <c r="F96" s="82"/>
      <c r="G96" s="95"/>
      <c r="H96" s="95"/>
      <c r="I96" s="82"/>
      <c r="J96" s="95"/>
      <c r="K96" s="95"/>
      <c r="L96" s="82"/>
      <c r="M96" s="95"/>
      <c r="N96" s="95"/>
      <c r="O96" s="82"/>
    </row>
    <row r="97" spans="2:15" ht="12.75" customHeight="1">
      <c r="B97" s="36">
        <v>23</v>
      </c>
      <c r="C97" s="88" t="str">
        <f t="shared" si="3"/>
        <v>Empty</v>
      </c>
      <c r="D97" s="95"/>
      <c r="E97" s="95"/>
      <c r="F97" s="82"/>
      <c r="G97" s="95"/>
      <c r="H97" s="95"/>
      <c r="I97" s="82"/>
      <c r="J97" s="95"/>
      <c r="K97" s="95"/>
      <c r="L97" s="82"/>
      <c r="M97" s="95"/>
      <c r="N97" s="95"/>
      <c r="O97" s="82"/>
    </row>
    <row r="98" spans="2:15" ht="12.75" customHeight="1">
      <c r="B98" s="36">
        <v>24</v>
      </c>
      <c r="C98" s="88" t="str">
        <f t="shared" si="3"/>
        <v>Empty</v>
      </c>
      <c r="D98" s="95"/>
      <c r="E98" s="95"/>
      <c r="F98" s="82"/>
      <c r="G98" s="95"/>
      <c r="H98" s="95"/>
      <c r="I98" s="82"/>
      <c r="J98" s="95"/>
      <c r="K98" s="95"/>
      <c r="L98" s="82"/>
      <c r="M98" s="95"/>
      <c r="N98" s="95"/>
      <c r="O98" s="82"/>
    </row>
    <row r="99" spans="2:15" ht="12.75" customHeight="1">
      <c r="B99" s="36">
        <v>25</v>
      </c>
      <c r="C99" s="88" t="str">
        <f t="shared" si="3"/>
        <v>Empty</v>
      </c>
      <c r="D99" s="95"/>
      <c r="E99" s="95"/>
      <c r="F99" s="82"/>
      <c r="G99" s="95"/>
      <c r="H99" s="95"/>
      <c r="I99" s="82"/>
      <c r="J99" s="95"/>
      <c r="K99" s="95"/>
      <c r="L99" s="82"/>
      <c r="M99" s="95"/>
      <c r="N99" s="95"/>
      <c r="O99" s="82"/>
    </row>
    <row r="100" spans="2:15" ht="12.75" customHeight="1">
      <c r="B100" s="36">
        <v>26</v>
      </c>
      <c r="C100" s="88" t="str">
        <f t="shared" si="3"/>
        <v>Empty</v>
      </c>
      <c r="D100" s="95"/>
      <c r="E100" s="95"/>
      <c r="F100" s="82"/>
      <c r="G100" s="95"/>
      <c r="H100" s="95"/>
      <c r="I100" s="82"/>
      <c r="J100" s="95"/>
      <c r="K100" s="95"/>
      <c r="L100" s="82"/>
      <c r="M100" s="95"/>
      <c r="N100" s="95"/>
      <c r="O100" s="82"/>
    </row>
    <row r="101" spans="2:15" ht="12.75" customHeight="1">
      <c r="B101" s="36">
        <v>27</v>
      </c>
      <c r="C101" s="88" t="str">
        <f t="shared" si="3"/>
        <v>Empty</v>
      </c>
      <c r="D101" s="95"/>
      <c r="E101" s="95"/>
      <c r="F101" s="82"/>
      <c r="G101" s="95"/>
      <c r="H101" s="95"/>
      <c r="I101" s="82"/>
      <c r="J101" s="95"/>
      <c r="K101" s="95"/>
      <c r="L101" s="82"/>
      <c r="M101" s="95"/>
      <c r="N101" s="95"/>
      <c r="O101" s="82"/>
    </row>
    <row r="102" spans="2:15" ht="12.75" customHeight="1">
      <c r="B102" s="36">
        <v>28</v>
      </c>
      <c r="C102" s="88" t="str">
        <f t="shared" si="3"/>
        <v>Empty</v>
      </c>
      <c r="D102" s="95"/>
      <c r="E102" s="95"/>
      <c r="F102" s="82"/>
      <c r="G102" s="95"/>
      <c r="H102" s="95"/>
      <c r="I102" s="82"/>
      <c r="J102" s="95"/>
      <c r="K102" s="95"/>
      <c r="L102" s="82"/>
      <c r="M102" s="95"/>
      <c r="N102" s="95"/>
      <c r="O102" s="82"/>
    </row>
    <row r="103" spans="2:15" ht="12.75" customHeight="1">
      <c r="B103" s="36">
        <v>29</v>
      </c>
      <c r="C103" s="88" t="str">
        <f t="shared" si="3"/>
        <v>Empty</v>
      </c>
      <c r="D103" s="95"/>
      <c r="E103" s="95"/>
      <c r="F103" s="82"/>
      <c r="G103" s="95"/>
      <c r="H103" s="95"/>
      <c r="I103" s="82"/>
      <c r="J103" s="95"/>
      <c r="K103" s="95"/>
      <c r="L103" s="82"/>
      <c r="M103" s="95"/>
      <c r="N103" s="95"/>
      <c r="O103" s="82"/>
    </row>
    <row r="104" spans="2:15" ht="12.75" customHeight="1">
      <c r="B104" s="36">
        <v>30</v>
      </c>
      <c r="C104" s="88" t="str">
        <f t="shared" si="3"/>
        <v>Empty</v>
      </c>
      <c r="D104" s="95"/>
      <c r="E104" s="95"/>
      <c r="F104" s="82"/>
      <c r="G104" s="95"/>
      <c r="H104" s="95"/>
      <c r="I104" s="82"/>
      <c r="J104" s="95"/>
      <c r="K104" s="95"/>
      <c r="L104" s="82"/>
      <c r="M104" s="95"/>
      <c r="N104" s="95"/>
      <c r="O104" s="82"/>
    </row>
    <row r="105" spans="2:15" ht="12.75" customHeight="1">
      <c r="B105" s="87"/>
      <c r="C105" s="90" t="s">
        <v>27</v>
      </c>
      <c r="D105" s="96">
        <f t="shared" ref="D105:I105" si="4">SUM(D75:D104)</f>
        <v>0</v>
      </c>
      <c r="E105" s="96">
        <f t="shared" si="4"/>
        <v>0</v>
      </c>
      <c r="F105" s="96">
        <f t="shared" si="4"/>
        <v>0</v>
      </c>
      <c r="G105" s="96">
        <f t="shared" si="4"/>
        <v>0</v>
      </c>
      <c r="H105" s="96">
        <f t="shared" si="4"/>
        <v>0</v>
      </c>
      <c r="I105" s="96">
        <f t="shared" si="4"/>
        <v>0</v>
      </c>
      <c r="J105" s="96">
        <f t="shared" ref="J105:O105" si="5">SUM(J75:J104)</f>
        <v>0</v>
      </c>
      <c r="K105" s="96">
        <f t="shared" si="5"/>
        <v>0</v>
      </c>
      <c r="L105" s="96">
        <f t="shared" si="5"/>
        <v>0</v>
      </c>
      <c r="M105" s="96">
        <f t="shared" si="5"/>
        <v>0</v>
      </c>
      <c r="N105" s="96">
        <f t="shared" si="5"/>
        <v>0</v>
      </c>
      <c r="O105" s="96">
        <f t="shared" si="5"/>
        <v>0</v>
      </c>
    </row>
    <row r="106" spans="2:15" ht="12.75" customHeight="1" thickBot="1">
      <c r="B106" s="87"/>
      <c r="C106" s="88"/>
      <c r="D106" s="33"/>
      <c r="E106" s="33"/>
      <c r="F106" s="33"/>
      <c r="G106" s="33"/>
      <c r="H106" s="33"/>
      <c r="I106" s="33"/>
      <c r="J106" s="626" t="str">
        <f>IF(NTG=2,"Based on the answers to the questionare  you do not need to fill in Net Savings and Participation","")</f>
        <v/>
      </c>
      <c r="K106" s="33"/>
      <c r="L106" s="33"/>
      <c r="M106" s="33"/>
      <c r="N106" s="33"/>
      <c r="O106" s="33"/>
    </row>
    <row r="107" spans="2:15" s="424" customFormat="1" ht="12.75" customHeight="1" thickBot="1">
      <c r="B107" s="87"/>
      <c r="C107" s="425"/>
      <c r="D107" s="1183" t="s">
        <v>304</v>
      </c>
      <c r="E107" s="1184"/>
      <c r="F107" s="1184"/>
      <c r="G107" s="1184"/>
      <c r="H107" s="1184"/>
      <c r="I107" s="1185"/>
      <c r="J107" s="1183" t="s">
        <v>89</v>
      </c>
      <c r="K107" s="1184"/>
      <c r="L107" s="1184"/>
      <c r="M107" s="1184"/>
      <c r="N107" s="1184"/>
      <c r="O107" s="1185"/>
    </row>
    <row r="108" spans="2:15" ht="12.75" customHeight="1">
      <c r="B108" s="87"/>
      <c r="C108" s="88"/>
      <c r="D108" s="1186">
        <f>D3</f>
        <v>2012</v>
      </c>
      <c r="E108" s="1187"/>
      <c r="F108" s="1188"/>
      <c r="G108" s="1186">
        <f>F3</f>
        <v>2013</v>
      </c>
      <c r="H108" s="1187"/>
      <c r="I108" s="1188"/>
      <c r="J108" s="1186">
        <f>D108</f>
        <v>2012</v>
      </c>
      <c r="K108" s="1187"/>
      <c r="L108" s="1188"/>
      <c r="M108" s="1186">
        <f>G108</f>
        <v>2013</v>
      </c>
      <c r="N108" s="1187"/>
      <c r="O108" s="1188"/>
    </row>
    <row r="109" spans="2:15" ht="12.75" customHeight="1" thickBot="1">
      <c r="B109" s="87"/>
      <c r="C109" s="86" t="s">
        <v>62</v>
      </c>
      <c r="D109" s="91" t="s">
        <v>60</v>
      </c>
      <c r="E109" s="91" t="s">
        <v>325</v>
      </c>
      <c r="F109" s="92" t="s">
        <v>61</v>
      </c>
      <c r="G109" s="91" t="s">
        <v>60</v>
      </c>
      <c r="H109" s="91" t="s">
        <v>325</v>
      </c>
      <c r="I109" s="92" t="s">
        <v>61</v>
      </c>
      <c r="J109" s="91" t="s">
        <v>60</v>
      </c>
      <c r="K109" s="91" t="s">
        <v>325</v>
      </c>
      <c r="L109" s="92" t="s">
        <v>61</v>
      </c>
      <c r="M109" s="91" t="s">
        <v>60</v>
      </c>
      <c r="N109" s="91" t="s">
        <v>325</v>
      </c>
      <c r="O109" s="92" t="s">
        <v>61</v>
      </c>
    </row>
    <row r="110" spans="2:15" ht="12.75" customHeight="1">
      <c r="B110" s="36">
        <v>1</v>
      </c>
      <c r="C110" s="88" t="str">
        <f t="shared" ref="C110:C139" si="6">C5</f>
        <v>Residential New Construction (example)</v>
      </c>
      <c r="D110" s="93">
        <v>230</v>
      </c>
      <c r="E110" s="93">
        <v>220</v>
      </c>
      <c r="F110" s="94">
        <v>220</v>
      </c>
      <c r="G110" s="93">
        <v>230</v>
      </c>
      <c r="H110" s="93">
        <v>220</v>
      </c>
      <c r="I110" s="94">
        <v>220</v>
      </c>
      <c r="J110" s="93">
        <v>230</v>
      </c>
      <c r="K110" s="93">
        <v>220</v>
      </c>
      <c r="L110" s="94">
        <v>220</v>
      </c>
      <c r="M110" s="93">
        <v>230</v>
      </c>
      <c r="N110" s="93">
        <v>220</v>
      </c>
      <c r="O110" s="94">
        <v>220</v>
      </c>
    </row>
    <row r="111" spans="2:15" ht="12.75" customHeight="1">
      <c r="B111" s="36">
        <v>2</v>
      </c>
      <c r="C111" s="88" t="str">
        <f t="shared" si="6"/>
        <v>Residential Whole Home Retrofit</v>
      </c>
      <c r="D111" s="95"/>
      <c r="E111" s="95"/>
      <c r="F111" s="82"/>
      <c r="G111" s="95"/>
      <c r="H111" s="95"/>
      <c r="I111" s="82"/>
      <c r="J111" s="95"/>
      <c r="K111" s="95"/>
      <c r="L111" s="82"/>
      <c r="M111" s="95"/>
      <c r="N111" s="95"/>
      <c r="O111" s="82"/>
    </row>
    <row r="112" spans="2:15" ht="12.75" customHeight="1">
      <c r="B112" s="36">
        <v>3</v>
      </c>
      <c r="C112" s="88" t="str">
        <f t="shared" si="6"/>
        <v>C&amp;I Prescriptive</v>
      </c>
      <c r="D112" s="95"/>
      <c r="E112" s="95"/>
      <c r="F112" s="82"/>
      <c r="G112" s="95"/>
      <c r="H112" s="95"/>
      <c r="I112" s="82"/>
      <c r="J112" s="95"/>
      <c r="K112" s="95"/>
      <c r="L112" s="82"/>
      <c r="M112" s="95"/>
      <c r="N112" s="95"/>
      <c r="O112" s="82"/>
    </row>
    <row r="113" spans="2:15" ht="12.75" customHeight="1">
      <c r="B113" s="36">
        <v>4</v>
      </c>
      <c r="C113" s="88" t="str">
        <f t="shared" si="6"/>
        <v>Empty</v>
      </c>
      <c r="D113" s="95"/>
      <c r="E113" s="95"/>
      <c r="F113" s="82"/>
      <c r="G113" s="95"/>
      <c r="H113" s="95"/>
      <c r="I113" s="82"/>
      <c r="J113" s="95"/>
      <c r="K113" s="95"/>
      <c r="L113" s="82"/>
      <c r="M113" s="95"/>
      <c r="N113" s="95"/>
      <c r="O113" s="82"/>
    </row>
    <row r="114" spans="2:15" ht="12.75" customHeight="1">
      <c r="B114" s="36">
        <v>5</v>
      </c>
      <c r="C114" s="88" t="str">
        <f t="shared" si="6"/>
        <v>Empty</v>
      </c>
      <c r="D114" s="95"/>
      <c r="E114" s="95"/>
      <c r="F114" s="82"/>
      <c r="G114" s="95"/>
      <c r="H114" s="95"/>
      <c r="I114" s="82"/>
      <c r="J114" s="95"/>
      <c r="K114" s="95"/>
      <c r="L114" s="82"/>
      <c r="M114" s="95"/>
      <c r="N114" s="95"/>
      <c r="O114" s="82"/>
    </row>
    <row r="115" spans="2:15" ht="12.75" customHeight="1">
      <c r="B115" s="36">
        <v>6</v>
      </c>
      <c r="C115" s="88" t="str">
        <f t="shared" si="6"/>
        <v>Empty</v>
      </c>
      <c r="D115" s="95"/>
      <c r="E115" s="95"/>
      <c r="F115" s="82"/>
      <c r="G115" s="95"/>
      <c r="H115" s="95"/>
      <c r="I115" s="82"/>
      <c r="J115" s="95"/>
      <c r="K115" s="95"/>
      <c r="L115" s="82"/>
      <c r="M115" s="95"/>
      <c r="N115" s="95"/>
      <c r="O115" s="82"/>
    </row>
    <row r="116" spans="2:15" ht="12.75" customHeight="1">
      <c r="B116" s="36">
        <v>7</v>
      </c>
      <c r="C116" s="88" t="str">
        <f t="shared" si="6"/>
        <v>Empty</v>
      </c>
      <c r="D116" s="95"/>
      <c r="E116" s="95"/>
      <c r="F116" s="82"/>
      <c r="G116" s="95"/>
      <c r="H116" s="95"/>
      <c r="I116" s="82"/>
      <c r="J116" s="95"/>
      <c r="K116" s="95"/>
      <c r="L116" s="82"/>
      <c r="M116" s="95"/>
      <c r="N116" s="95"/>
      <c r="O116" s="82"/>
    </row>
    <row r="117" spans="2:15" ht="12.75" customHeight="1">
      <c r="B117" s="36">
        <v>8</v>
      </c>
      <c r="C117" s="88" t="str">
        <f t="shared" si="6"/>
        <v>Empty</v>
      </c>
      <c r="D117" s="95"/>
      <c r="E117" s="95"/>
      <c r="F117" s="82"/>
      <c r="G117" s="95"/>
      <c r="H117" s="95"/>
      <c r="I117" s="82"/>
      <c r="J117" s="95"/>
      <c r="K117" s="95"/>
      <c r="L117" s="82"/>
      <c r="M117" s="95"/>
      <c r="N117" s="95"/>
      <c r="O117" s="82"/>
    </row>
    <row r="118" spans="2:15" ht="12.75" customHeight="1">
      <c r="B118" s="36">
        <v>9</v>
      </c>
      <c r="C118" s="88" t="str">
        <f t="shared" si="6"/>
        <v>Empty</v>
      </c>
      <c r="D118" s="95"/>
      <c r="E118" s="95"/>
      <c r="F118" s="82"/>
      <c r="G118" s="95"/>
      <c r="H118" s="95"/>
      <c r="I118" s="82"/>
      <c r="J118" s="95"/>
      <c r="K118" s="95"/>
      <c r="L118" s="82"/>
      <c r="M118" s="95"/>
      <c r="N118" s="95"/>
      <c r="O118" s="82"/>
    </row>
    <row r="119" spans="2:15" ht="12.75" customHeight="1">
      <c r="B119" s="36">
        <v>10</v>
      </c>
      <c r="C119" s="88" t="str">
        <f t="shared" si="6"/>
        <v>Empty</v>
      </c>
      <c r="D119" s="95"/>
      <c r="E119" s="95"/>
      <c r="F119" s="82"/>
      <c r="G119" s="95"/>
      <c r="H119" s="95"/>
      <c r="I119" s="82"/>
      <c r="J119" s="95"/>
      <c r="K119" s="95"/>
      <c r="L119" s="82"/>
      <c r="M119" s="95"/>
      <c r="N119" s="95"/>
      <c r="O119" s="82"/>
    </row>
    <row r="120" spans="2:15" ht="12.75" customHeight="1">
      <c r="B120" s="36">
        <v>11</v>
      </c>
      <c r="C120" s="88" t="str">
        <f t="shared" si="6"/>
        <v>Empty</v>
      </c>
      <c r="D120" s="95"/>
      <c r="E120" s="95"/>
      <c r="F120" s="82"/>
      <c r="G120" s="95"/>
      <c r="H120" s="95"/>
      <c r="I120" s="82"/>
      <c r="J120" s="95"/>
      <c r="K120" s="95"/>
      <c r="L120" s="82"/>
      <c r="M120" s="95"/>
      <c r="N120" s="95"/>
      <c r="O120" s="82"/>
    </row>
    <row r="121" spans="2:15" ht="12.75" customHeight="1">
      <c r="B121" s="36">
        <v>12</v>
      </c>
      <c r="C121" s="88" t="str">
        <f t="shared" si="6"/>
        <v>Empty</v>
      </c>
      <c r="D121" s="95"/>
      <c r="E121" s="95"/>
      <c r="F121" s="82"/>
      <c r="G121" s="95"/>
      <c r="H121" s="95"/>
      <c r="I121" s="82"/>
      <c r="J121" s="95"/>
      <c r="K121" s="95"/>
      <c r="L121" s="82"/>
      <c r="M121" s="95"/>
      <c r="N121" s="95"/>
      <c r="O121" s="82"/>
    </row>
    <row r="122" spans="2:15" ht="12.75" customHeight="1">
      <c r="B122" s="36">
        <v>13</v>
      </c>
      <c r="C122" s="88" t="str">
        <f t="shared" si="6"/>
        <v>Empty</v>
      </c>
      <c r="D122" s="95"/>
      <c r="E122" s="95"/>
      <c r="F122" s="82"/>
      <c r="G122" s="95"/>
      <c r="H122" s="95"/>
      <c r="I122" s="82"/>
      <c r="J122" s="95"/>
      <c r="K122" s="95"/>
      <c r="L122" s="82"/>
      <c r="M122" s="95"/>
      <c r="N122" s="95"/>
      <c r="O122" s="82"/>
    </row>
    <row r="123" spans="2:15" ht="12.75" customHeight="1">
      <c r="B123" s="36">
        <v>14</v>
      </c>
      <c r="C123" s="88" t="str">
        <f t="shared" si="6"/>
        <v>Empty</v>
      </c>
      <c r="D123" s="95"/>
      <c r="E123" s="95"/>
      <c r="F123" s="82"/>
      <c r="G123" s="95"/>
      <c r="H123" s="95"/>
      <c r="I123" s="82"/>
      <c r="J123" s="95"/>
      <c r="K123" s="95"/>
      <c r="L123" s="82"/>
      <c r="M123" s="95"/>
      <c r="N123" s="95"/>
      <c r="O123" s="82"/>
    </row>
    <row r="124" spans="2:15" ht="12.75" customHeight="1">
      <c r="B124" s="36">
        <v>15</v>
      </c>
      <c r="C124" s="88" t="str">
        <f t="shared" si="6"/>
        <v>Empty</v>
      </c>
      <c r="D124" s="95"/>
      <c r="E124" s="95"/>
      <c r="F124" s="82"/>
      <c r="G124" s="95"/>
      <c r="H124" s="95"/>
      <c r="I124" s="82"/>
      <c r="J124" s="95"/>
      <c r="K124" s="95"/>
      <c r="L124" s="82"/>
      <c r="M124" s="95"/>
      <c r="N124" s="95"/>
      <c r="O124" s="82"/>
    </row>
    <row r="125" spans="2:15" ht="12.75" customHeight="1">
      <c r="B125" s="36">
        <v>16</v>
      </c>
      <c r="C125" s="88" t="str">
        <f t="shared" si="6"/>
        <v>Empty</v>
      </c>
      <c r="D125" s="95"/>
      <c r="E125" s="95"/>
      <c r="F125" s="82"/>
      <c r="G125" s="95"/>
      <c r="H125" s="95"/>
      <c r="I125" s="82"/>
      <c r="J125" s="95"/>
      <c r="K125" s="95"/>
      <c r="L125" s="82"/>
      <c r="M125" s="95"/>
      <c r="N125" s="95"/>
      <c r="O125" s="82"/>
    </row>
    <row r="126" spans="2:15" ht="12.75" customHeight="1">
      <c r="B126" s="36">
        <v>17</v>
      </c>
      <c r="C126" s="88" t="str">
        <f t="shared" si="6"/>
        <v>Empty</v>
      </c>
      <c r="D126" s="95"/>
      <c r="E126" s="95"/>
      <c r="F126" s="82"/>
      <c r="G126" s="95"/>
      <c r="H126" s="95"/>
      <c r="I126" s="82"/>
      <c r="J126" s="95"/>
      <c r="K126" s="95"/>
      <c r="L126" s="82"/>
      <c r="M126" s="95"/>
      <c r="N126" s="95"/>
      <c r="O126" s="82"/>
    </row>
    <row r="127" spans="2:15" ht="12.75" customHeight="1">
      <c r="B127" s="36">
        <v>18</v>
      </c>
      <c r="C127" s="88" t="str">
        <f t="shared" si="6"/>
        <v>Empty</v>
      </c>
      <c r="D127" s="95"/>
      <c r="E127" s="95"/>
      <c r="F127" s="82"/>
      <c r="G127" s="95"/>
      <c r="H127" s="95"/>
      <c r="I127" s="82"/>
      <c r="J127" s="95"/>
      <c r="K127" s="95"/>
      <c r="L127" s="82"/>
      <c r="M127" s="95"/>
      <c r="N127" s="95"/>
      <c r="O127" s="82"/>
    </row>
    <row r="128" spans="2:15" ht="12.75" customHeight="1">
      <c r="B128" s="36">
        <v>19</v>
      </c>
      <c r="C128" s="88" t="str">
        <f t="shared" si="6"/>
        <v>Empty</v>
      </c>
      <c r="D128" s="95"/>
      <c r="E128" s="95"/>
      <c r="F128" s="82"/>
      <c r="G128" s="95"/>
      <c r="H128" s="95"/>
      <c r="I128" s="82"/>
      <c r="J128" s="95"/>
      <c r="K128" s="95"/>
      <c r="L128" s="82"/>
      <c r="M128" s="95"/>
      <c r="N128" s="95"/>
      <c r="O128" s="82"/>
    </row>
    <row r="129" spans="1:15" ht="12.75" customHeight="1">
      <c r="B129" s="36">
        <v>20</v>
      </c>
      <c r="C129" s="88" t="str">
        <f t="shared" si="6"/>
        <v>Empty</v>
      </c>
      <c r="D129" s="95"/>
      <c r="E129" s="95"/>
      <c r="F129" s="82"/>
      <c r="G129" s="95"/>
      <c r="H129" s="95"/>
      <c r="I129" s="82"/>
      <c r="J129" s="95"/>
      <c r="K129" s="95"/>
      <c r="L129" s="82"/>
      <c r="M129" s="95"/>
      <c r="N129" s="95"/>
      <c r="O129" s="82"/>
    </row>
    <row r="130" spans="1:15" ht="12.75" customHeight="1">
      <c r="B130" s="36">
        <v>21</v>
      </c>
      <c r="C130" s="88" t="str">
        <f t="shared" si="6"/>
        <v>Empty</v>
      </c>
      <c r="D130" s="95"/>
      <c r="E130" s="95"/>
      <c r="F130" s="82"/>
      <c r="G130" s="95"/>
      <c r="H130" s="95"/>
      <c r="I130" s="82"/>
      <c r="J130" s="95"/>
      <c r="K130" s="95"/>
      <c r="L130" s="82"/>
      <c r="M130" s="95"/>
      <c r="N130" s="95"/>
      <c r="O130" s="82"/>
    </row>
    <row r="131" spans="1:15" ht="12.75" customHeight="1">
      <c r="B131" s="36">
        <v>22</v>
      </c>
      <c r="C131" s="88" t="str">
        <f t="shared" si="6"/>
        <v>Empty</v>
      </c>
      <c r="D131" s="95"/>
      <c r="E131" s="95"/>
      <c r="F131" s="82"/>
      <c r="G131" s="95"/>
      <c r="H131" s="95"/>
      <c r="I131" s="82"/>
      <c r="J131" s="95"/>
      <c r="K131" s="95"/>
      <c r="L131" s="82"/>
      <c r="M131" s="95"/>
      <c r="N131" s="95"/>
      <c r="O131" s="82"/>
    </row>
    <row r="132" spans="1:15" ht="12.75" customHeight="1">
      <c r="B132" s="36">
        <v>23</v>
      </c>
      <c r="C132" s="88" t="str">
        <f t="shared" si="6"/>
        <v>Empty</v>
      </c>
      <c r="D132" s="95"/>
      <c r="E132" s="95"/>
      <c r="F132" s="82"/>
      <c r="G132" s="95"/>
      <c r="H132" s="95"/>
      <c r="I132" s="82"/>
      <c r="J132" s="95"/>
      <c r="K132" s="95"/>
      <c r="L132" s="82"/>
      <c r="M132" s="95"/>
      <c r="N132" s="95"/>
      <c r="O132" s="82"/>
    </row>
    <row r="133" spans="1:15" ht="12.75" customHeight="1">
      <c r="B133" s="36">
        <v>24</v>
      </c>
      <c r="C133" s="88" t="str">
        <f t="shared" si="6"/>
        <v>Empty</v>
      </c>
      <c r="D133" s="95"/>
      <c r="E133" s="95"/>
      <c r="F133" s="82"/>
      <c r="G133" s="95"/>
      <c r="H133" s="95"/>
      <c r="I133" s="82"/>
      <c r="J133" s="95"/>
      <c r="K133" s="95"/>
      <c r="L133" s="82"/>
      <c r="M133" s="95"/>
      <c r="N133" s="95"/>
      <c r="O133" s="82"/>
    </row>
    <row r="134" spans="1:15" ht="12.75" customHeight="1">
      <c r="B134" s="36">
        <v>25</v>
      </c>
      <c r="C134" s="88" t="str">
        <f t="shared" si="6"/>
        <v>Empty</v>
      </c>
      <c r="D134" s="95"/>
      <c r="E134" s="95"/>
      <c r="F134" s="82"/>
      <c r="G134" s="95"/>
      <c r="H134" s="95"/>
      <c r="I134" s="82"/>
      <c r="J134" s="95"/>
      <c r="K134" s="95"/>
      <c r="L134" s="82"/>
      <c r="M134" s="95"/>
      <c r="N134" s="95"/>
      <c r="O134" s="82"/>
    </row>
    <row r="135" spans="1:15" ht="12.75" customHeight="1">
      <c r="B135" s="36">
        <v>26</v>
      </c>
      <c r="C135" s="88" t="str">
        <f t="shared" si="6"/>
        <v>Empty</v>
      </c>
      <c r="D135" s="95"/>
      <c r="E135" s="95"/>
      <c r="F135" s="82"/>
      <c r="G135" s="95"/>
      <c r="H135" s="95"/>
      <c r="I135" s="82"/>
      <c r="J135" s="95"/>
      <c r="K135" s="95"/>
      <c r="L135" s="82"/>
      <c r="M135" s="95"/>
      <c r="N135" s="95"/>
      <c r="O135" s="82"/>
    </row>
    <row r="136" spans="1:15" ht="12.75" customHeight="1">
      <c r="B136" s="36">
        <v>27</v>
      </c>
      <c r="C136" s="88" t="str">
        <f t="shared" si="6"/>
        <v>Empty</v>
      </c>
      <c r="D136" s="95"/>
      <c r="E136" s="95"/>
      <c r="F136" s="82"/>
      <c r="G136" s="95"/>
      <c r="H136" s="95"/>
      <c r="I136" s="82"/>
      <c r="J136" s="95"/>
      <c r="K136" s="95"/>
      <c r="L136" s="82"/>
      <c r="M136" s="95"/>
      <c r="N136" s="95"/>
      <c r="O136" s="82"/>
    </row>
    <row r="137" spans="1:15" ht="12.75" customHeight="1">
      <c r="B137" s="36">
        <v>28</v>
      </c>
      <c r="C137" s="88" t="str">
        <f t="shared" si="6"/>
        <v>Empty</v>
      </c>
      <c r="D137" s="95"/>
      <c r="E137" s="95"/>
      <c r="F137" s="82"/>
      <c r="G137" s="95"/>
      <c r="H137" s="95"/>
      <c r="I137" s="82"/>
      <c r="J137" s="95"/>
      <c r="K137" s="95"/>
      <c r="L137" s="82"/>
      <c r="M137" s="95"/>
      <c r="N137" s="95"/>
      <c r="O137" s="82"/>
    </row>
    <row r="138" spans="1:15" ht="12.75" customHeight="1">
      <c r="B138" s="36">
        <v>29</v>
      </c>
      <c r="C138" s="88" t="str">
        <f t="shared" si="6"/>
        <v>Empty</v>
      </c>
      <c r="D138" s="95"/>
      <c r="E138" s="95"/>
      <c r="F138" s="82"/>
      <c r="G138" s="95"/>
      <c r="H138" s="95"/>
      <c r="I138" s="82"/>
      <c r="J138" s="95"/>
      <c r="K138" s="95"/>
      <c r="L138" s="82"/>
      <c r="M138" s="95"/>
      <c r="N138" s="95"/>
      <c r="O138" s="82"/>
    </row>
    <row r="139" spans="1:15" ht="12.75" customHeight="1">
      <c r="B139" s="36">
        <v>30</v>
      </c>
      <c r="C139" s="88" t="str">
        <f t="shared" si="6"/>
        <v>Empty</v>
      </c>
      <c r="D139" s="95"/>
      <c r="E139" s="95"/>
      <c r="F139" s="82"/>
      <c r="G139" s="95"/>
      <c r="H139" s="95"/>
      <c r="I139" s="82"/>
      <c r="J139" s="95"/>
      <c r="K139" s="95"/>
      <c r="L139" s="82"/>
      <c r="M139" s="95"/>
      <c r="N139" s="95"/>
      <c r="O139" s="82"/>
    </row>
    <row r="140" spans="1:15" ht="12.75" customHeight="1">
      <c r="B140" s="87"/>
      <c r="C140" s="90" t="s">
        <v>27</v>
      </c>
      <c r="D140" s="96">
        <f t="shared" ref="D140:I140" si="7">SUM(D110:D139)</f>
        <v>230</v>
      </c>
      <c r="E140" s="96">
        <f t="shared" si="7"/>
        <v>220</v>
      </c>
      <c r="F140" s="96">
        <f t="shared" si="7"/>
        <v>220</v>
      </c>
      <c r="G140" s="96">
        <f t="shared" si="7"/>
        <v>230</v>
      </c>
      <c r="H140" s="96">
        <f t="shared" si="7"/>
        <v>220</v>
      </c>
      <c r="I140" s="96">
        <f t="shared" si="7"/>
        <v>220</v>
      </c>
      <c r="J140" s="96">
        <f t="shared" ref="J140:O140" si="8">SUM(J110:J139)</f>
        <v>230</v>
      </c>
      <c r="K140" s="96">
        <f t="shared" si="8"/>
        <v>220</v>
      </c>
      <c r="L140" s="96">
        <f t="shared" si="8"/>
        <v>220</v>
      </c>
      <c r="M140" s="96">
        <f t="shared" si="8"/>
        <v>230</v>
      </c>
      <c r="N140" s="96">
        <f t="shared" si="8"/>
        <v>220</v>
      </c>
      <c r="O140" s="96">
        <f t="shared" si="8"/>
        <v>220</v>
      </c>
    </row>
    <row r="141" spans="1:15" ht="12.75" customHeight="1">
      <c r="A141" s="424"/>
      <c r="B141" s="424"/>
      <c r="C141" s="424"/>
      <c r="D141" s="424"/>
      <c r="E141" s="424"/>
      <c r="F141" s="424"/>
      <c r="G141" s="424"/>
      <c r="H141" s="424"/>
      <c r="I141" s="424"/>
      <c r="J141" s="424"/>
      <c r="K141" s="424"/>
      <c r="L141" s="424"/>
      <c r="M141" s="424"/>
    </row>
    <row r="142" spans="1:15">
      <c r="A142" s="424"/>
      <c r="B142" s="424"/>
      <c r="C142" s="424"/>
      <c r="D142" s="424"/>
      <c r="E142" s="424"/>
      <c r="F142" s="424"/>
      <c r="G142" s="424"/>
      <c r="H142" s="424"/>
      <c r="I142" s="424"/>
      <c r="J142" s="424"/>
      <c r="K142" s="424"/>
      <c r="L142" s="424"/>
      <c r="M142" s="424"/>
    </row>
    <row r="143" spans="1:15">
      <c r="A143" s="424"/>
      <c r="B143" s="424"/>
      <c r="C143" s="424"/>
      <c r="D143" s="424"/>
      <c r="E143" s="424"/>
      <c r="F143" s="424"/>
      <c r="G143" s="424"/>
      <c r="H143" s="424"/>
      <c r="I143" s="424"/>
      <c r="J143" s="424"/>
      <c r="K143" s="424"/>
      <c r="L143" s="424"/>
    </row>
  </sheetData>
  <sheetProtection password="C96F" sheet="1" objects="1" scenarios="1"/>
  <mergeCells count="52">
    <mergeCell ref="D3:E3"/>
    <mergeCell ref="F3:G3"/>
    <mergeCell ref="D38:F38"/>
    <mergeCell ref="G38:I38"/>
    <mergeCell ref="D73:F73"/>
    <mergeCell ref="G73:I73"/>
    <mergeCell ref="D37:I37"/>
    <mergeCell ref="D72:I72"/>
    <mergeCell ref="C36:F36"/>
    <mergeCell ref="H14:K14"/>
    <mergeCell ref="J37:O37"/>
    <mergeCell ref="J38:L38"/>
    <mergeCell ref="M38:O38"/>
    <mergeCell ref="J72:O72"/>
    <mergeCell ref="J73:L73"/>
    <mergeCell ref="M73:O73"/>
    <mergeCell ref="J107:O107"/>
    <mergeCell ref="J108:L108"/>
    <mergeCell ref="M108:O108"/>
    <mergeCell ref="D108:F108"/>
    <mergeCell ref="G108:I108"/>
    <mergeCell ref="D107:I107"/>
    <mergeCell ref="H15:K15"/>
    <mergeCell ref="H16:K16"/>
    <mergeCell ref="H17:K17"/>
    <mergeCell ref="H18:K18"/>
    <mergeCell ref="H19:K19"/>
    <mergeCell ref="H20:K20"/>
    <mergeCell ref="H21:K21"/>
    <mergeCell ref="H22:K22"/>
    <mergeCell ref="H23:K23"/>
    <mergeCell ref="H24:K24"/>
    <mergeCell ref="H25:K25"/>
    <mergeCell ref="H26:K26"/>
    <mergeCell ref="H27:K27"/>
    <mergeCell ref="H28:K28"/>
    <mergeCell ref="H29:K29"/>
    <mergeCell ref="H30:K30"/>
    <mergeCell ref="H31:K31"/>
    <mergeCell ref="H32:K32"/>
    <mergeCell ref="H33:K33"/>
    <mergeCell ref="H34:K34"/>
    <mergeCell ref="H3:K4"/>
    <mergeCell ref="H5:K5"/>
    <mergeCell ref="H6:K6"/>
    <mergeCell ref="H7:K7"/>
    <mergeCell ref="H8:K8"/>
    <mergeCell ref="H9:K9"/>
    <mergeCell ref="H10:K10"/>
    <mergeCell ref="H11:K11"/>
    <mergeCell ref="H12:K12"/>
    <mergeCell ref="H13:K13"/>
  </mergeCells>
  <pageMargins left="0.25" right="0.25" top="0.5" bottom="0.5" header="0.3" footer="0.3"/>
  <pageSetup orientation="landscape"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1:R115"/>
  <sheetViews>
    <sheetView showGridLines="0" showRowColHeaders="0" workbookViewId="0">
      <pane ySplit="2" topLeftCell="A3" activePane="bottomLeft" state="frozen"/>
      <selection pane="bottomLeft" activeCell="F13" sqref="F13"/>
    </sheetView>
  </sheetViews>
  <sheetFormatPr defaultColWidth="9.33203125" defaultRowHeight="13.8"/>
  <cols>
    <col min="1" max="1" width="1" style="3" customWidth="1"/>
    <col min="2" max="2" width="5.33203125" style="3" customWidth="1"/>
    <col min="3" max="3" width="41.109375" style="3" bestFit="1" customWidth="1"/>
    <col min="4" max="4" width="18.88671875" style="3" bestFit="1" customWidth="1"/>
    <col min="5" max="6" width="12.33203125" style="3" customWidth="1"/>
    <col min="7" max="7" width="3.6640625" style="3" customWidth="1"/>
    <col min="8" max="8" width="23" style="3" customWidth="1"/>
    <col min="9" max="11" width="12.33203125" style="3" customWidth="1"/>
    <col min="12" max="12" width="1.33203125" style="3" customWidth="1"/>
    <col min="13" max="13" width="1" style="3" customWidth="1"/>
    <col min="14" max="14" width="4.44140625" style="3" customWidth="1"/>
    <col min="15" max="16384" width="9.33203125" style="3"/>
  </cols>
  <sheetData>
    <row r="1" spans="2:14" ht="28.5" customHeight="1"/>
    <row r="2" spans="2:14" s="27" customFormat="1" ht="79.5" customHeight="1">
      <c r="B2" s="681"/>
      <c r="C2" s="682"/>
      <c r="D2" s="682"/>
      <c r="E2" s="682"/>
      <c r="F2" s="682"/>
      <c r="G2" s="682"/>
      <c r="H2" s="682"/>
      <c r="I2" s="682"/>
      <c r="J2" s="682"/>
      <c r="K2" s="682"/>
      <c r="L2" s="682"/>
      <c r="M2" s="682"/>
      <c r="N2" s="683"/>
    </row>
    <row r="3" spans="2:14" ht="7.5" customHeight="1">
      <c r="B3" s="684"/>
      <c r="C3" s="685"/>
      <c r="D3" s="685"/>
      <c r="E3" s="685"/>
      <c r="F3" s="685"/>
      <c r="G3" s="685"/>
      <c r="H3" s="685"/>
      <c r="I3" s="685"/>
      <c r="J3" s="685"/>
      <c r="K3" s="685"/>
      <c r="L3" s="685"/>
      <c r="M3" s="685"/>
      <c r="N3" s="686"/>
    </row>
    <row r="4" spans="2:14" s="424" customFormat="1" ht="7.5" customHeight="1">
      <c r="B4" s="31"/>
      <c r="C4" s="33"/>
      <c r="D4" s="33"/>
      <c r="E4" s="33"/>
      <c r="F4" s="33"/>
      <c r="G4" s="33"/>
      <c r="H4" s="33"/>
      <c r="I4" s="33"/>
      <c r="J4" s="33"/>
      <c r="K4" s="33"/>
      <c r="L4" s="33"/>
      <c r="M4" s="33"/>
      <c r="N4" s="35"/>
    </row>
    <row r="5" spans="2:14" s="424" customFormat="1" ht="21.75" customHeight="1">
      <c r="B5" s="31"/>
      <c r="C5" s="89" t="s">
        <v>834</v>
      </c>
      <c r="D5" s="33"/>
      <c r="E5" s="33"/>
      <c r="F5" s="33"/>
      <c r="G5" s="33"/>
      <c r="H5" s="33"/>
      <c r="I5" s="33"/>
      <c r="J5" s="33"/>
      <c r="K5" s="33"/>
      <c r="L5" s="33"/>
      <c r="M5" s="33"/>
      <c r="N5" s="35"/>
    </row>
    <row r="6" spans="2:14" s="424" customFormat="1" ht="15.75" customHeight="1">
      <c r="B6" s="31"/>
      <c r="C6" s="693" t="s">
        <v>793</v>
      </c>
      <c r="D6" s="694"/>
      <c r="E6" s="33"/>
      <c r="F6" s="33"/>
      <c r="G6" s="33"/>
      <c r="H6" s="33"/>
      <c r="I6" s="33"/>
      <c r="J6" s="33"/>
      <c r="K6" s="33"/>
      <c r="L6" s="33"/>
      <c r="M6" s="33"/>
      <c r="N6" s="35"/>
    </row>
    <row r="7" spans="2:14" s="424" customFormat="1" ht="15.75" customHeight="1">
      <c r="B7" s="31"/>
      <c r="C7" s="693" t="s">
        <v>794</v>
      </c>
      <c r="D7" s="694"/>
      <c r="E7" s="33"/>
      <c r="F7" s="33"/>
      <c r="G7" s="33"/>
      <c r="H7" s="33"/>
      <c r="I7" s="33"/>
      <c r="J7" s="33"/>
      <c r="K7" s="33"/>
      <c r="L7" s="33"/>
      <c r="M7" s="33"/>
      <c r="N7" s="35"/>
    </row>
    <row r="8" spans="2:14" s="424" customFormat="1" ht="15.75" customHeight="1">
      <c r="B8" s="31"/>
      <c r="C8" s="693" t="s">
        <v>839</v>
      </c>
      <c r="D8" s="694"/>
      <c r="E8" s="33"/>
      <c r="F8" s="33"/>
      <c r="G8" s="33"/>
      <c r="H8" s="33"/>
      <c r="I8" s="33"/>
      <c r="J8" s="33"/>
      <c r="K8" s="33"/>
      <c r="L8" s="33"/>
      <c r="M8" s="33"/>
      <c r="N8" s="35"/>
    </row>
    <row r="9" spans="2:14" s="424" customFormat="1" ht="15.75" customHeight="1">
      <c r="B9" s="31"/>
      <c r="C9" s="693" t="s">
        <v>795</v>
      </c>
      <c r="D9" s="694"/>
      <c r="E9" s="33"/>
      <c r="F9" s="33"/>
      <c r="G9" s="33"/>
      <c r="H9" s="33"/>
      <c r="I9" s="33"/>
      <c r="J9" s="33"/>
      <c r="K9" s="33"/>
      <c r="L9" s="33"/>
      <c r="M9" s="33"/>
      <c r="N9" s="35"/>
    </row>
    <row r="10" spans="2:14" s="424" customFormat="1" ht="15.75" customHeight="1">
      <c r="B10" s="31"/>
      <c r="C10" s="693" t="s">
        <v>796</v>
      </c>
      <c r="D10" s="694"/>
      <c r="E10" s="33"/>
      <c r="F10" s="33"/>
      <c r="G10" s="33"/>
      <c r="H10" s="33"/>
      <c r="I10" s="33"/>
      <c r="J10" s="33"/>
      <c r="K10" s="33"/>
      <c r="L10" s="33"/>
      <c r="M10" s="33"/>
      <c r="N10" s="35"/>
    </row>
    <row r="11" spans="2:14" s="424" customFormat="1" ht="15.75" customHeight="1">
      <c r="B11" s="31"/>
      <c r="C11" s="693" t="s">
        <v>15</v>
      </c>
      <c r="D11" s="695"/>
      <c r="E11" s="33"/>
      <c r="F11" s="33"/>
      <c r="G11" s="33"/>
      <c r="H11" s="33"/>
      <c r="I11" s="33"/>
      <c r="J11" s="33"/>
      <c r="K11" s="33"/>
      <c r="L11" s="33"/>
      <c r="M11" s="33"/>
      <c r="N11" s="35"/>
    </row>
    <row r="12" spans="2:14" s="424" customFormat="1" ht="19.5" customHeight="1">
      <c r="B12" s="31"/>
      <c r="C12" s="89" t="s">
        <v>791</v>
      </c>
      <c r="D12" s="33"/>
      <c r="E12" s="33"/>
      <c r="F12" s="33"/>
      <c r="G12" s="33"/>
      <c r="H12" s="33"/>
      <c r="I12" s="33"/>
      <c r="J12" s="33"/>
      <c r="K12" s="33"/>
      <c r="L12" s="33"/>
      <c r="M12" s="33"/>
      <c r="N12" s="35"/>
    </row>
    <row r="13" spans="2:14" s="424" customFormat="1">
      <c r="B13" s="31"/>
      <c r="C13" s="690" t="s">
        <v>835</v>
      </c>
      <c r="D13" s="691"/>
      <c r="E13" s="33"/>
      <c r="F13" s="33"/>
      <c r="G13" s="33"/>
      <c r="H13" s="33"/>
      <c r="I13" s="33"/>
      <c r="J13" s="33"/>
      <c r="K13" s="33"/>
      <c r="L13" s="33"/>
      <c r="M13" s="33"/>
      <c r="N13" s="35"/>
    </row>
    <row r="14" spans="2:14" s="424" customFormat="1">
      <c r="B14" s="31"/>
      <c r="C14" s="690" t="s">
        <v>836</v>
      </c>
      <c r="D14" s="691"/>
      <c r="E14" s="33"/>
      <c r="G14" s="696"/>
      <c r="H14" s="665"/>
      <c r="I14" s="33"/>
      <c r="J14" s="33"/>
      <c r="K14" s="33"/>
      <c r="L14" s="33"/>
      <c r="M14" s="33"/>
      <c r="N14" s="35"/>
    </row>
    <row r="15" spans="2:14" s="424" customFormat="1" ht="15.6">
      <c r="B15" s="31"/>
      <c r="C15" s="89" t="s">
        <v>792</v>
      </c>
      <c r="D15" s="690"/>
      <c r="E15" s="690"/>
      <c r="F15" s="33"/>
      <c r="G15" s="665"/>
      <c r="H15" s="665"/>
      <c r="I15" s="33"/>
      <c r="J15" s="33"/>
      <c r="K15" s="33"/>
      <c r="L15" s="33"/>
      <c r="M15" s="33"/>
      <c r="N15" s="35"/>
    </row>
    <row r="16" spans="2:14" s="424" customFormat="1" ht="13.5" customHeight="1">
      <c r="B16" s="31"/>
      <c r="C16" s="690" t="s">
        <v>837</v>
      </c>
      <c r="D16" s="522"/>
      <c r="E16" s="33"/>
      <c r="F16" s="33"/>
      <c r="G16" s="665"/>
      <c r="H16" s="665"/>
      <c r="I16" s="33"/>
      <c r="J16" s="33"/>
      <c r="K16" s="33"/>
      <c r="L16" s="33"/>
      <c r="M16" s="33"/>
      <c r="N16" s="35"/>
    </row>
    <row r="17" spans="2:14" s="424" customFormat="1" ht="19.5" customHeight="1">
      <c r="B17" s="31"/>
      <c r="C17" s="692" t="s">
        <v>838</v>
      </c>
      <c r="D17" s="692"/>
      <c r="E17" s="33"/>
      <c r="F17" s="33"/>
      <c r="G17" s="33"/>
      <c r="H17" s="33"/>
      <c r="I17" s="33"/>
      <c r="J17" s="33"/>
      <c r="K17" s="33"/>
      <c r="L17" s="33"/>
      <c r="M17" s="33"/>
      <c r="N17" s="35"/>
    </row>
    <row r="18" spans="2:14" s="424" customFormat="1" ht="19.5" customHeight="1">
      <c r="B18" s="31"/>
      <c r="C18" s="1247"/>
      <c r="D18" s="1248"/>
      <c r="E18" s="1248"/>
      <c r="F18" s="1248"/>
      <c r="G18" s="1249"/>
      <c r="H18" s="33"/>
      <c r="I18" s="33"/>
      <c r="J18" s="33"/>
      <c r="K18" s="33"/>
      <c r="L18" s="33"/>
      <c r="M18" s="33"/>
      <c r="N18" s="35"/>
    </row>
    <row r="19" spans="2:14" s="424" customFormat="1" ht="19.5" customHeight="1">
      <c r="B19" s="31"/>
      <c r="C19" s="1250"/>
      <c r="D19" s="1251"/>
      <c r="E19" s="1251"/>
      <c r="F19" s="1251"/>
      <c r="G19" s="1252"/>
      <c r="H19" s="33"/>
      <c r="I19" s="33"/>
      <c r="J19" s="33"/>
      <c r="K19" s="33"/>
      <c r="L19" s="33"/>
      <c r="M19" s="33"/>
      <c r="N19" s="35"/>
    </row>
    <row r="20" spans="2:14" s="424" customFormat="1" ht="19.5" customHeight="1">
      <c r="B20" s="31"/>
      <c r="C20" s="1250"/>
      <c r="D20" s="1251"/>
      <c r="E20" s="1251"/>
      <c r="F20" s="1251"/>
      <c r="G20" s="1252"/>
      <c r="H20" s="33"/>
      <c r="I20" s="33"/>
      <c r="J20" s="33"/>
      <c r="K20" s="33"/>
      <c r="L20" s="33"/>
      <c r="M20" s="33"/>
      <c r="N20" s="35"/>
    </row>
    <row r="21" spans="2:14" s="424" customFormat="1" ht="19.5" customHeight="1">
      <c r="B21" s="31"/>
      <c r="C21" s="1250"/>
      <c r="D21" s="1251"/>
      <c r="E21" s="1251"/>
      <c r="F21" s="1251"/>
      <c r="G21" s="1252"/>
      <c r="H21" s="33"/>
      <c r="I21" s="33"/>
      <c r="J21" s="33"/>
      <c r="K21" s="33"/>
      <c r="L21" s="33"/>
      <c r="M21" s="33"/>
      <c r="N21" s="35"/>
    </row>
    <row r="22" spans="2:14" s="424" customFormat="1" ht="19.5" customHeight="1">
      <c r="B22" s="31"/>
      <c r="C22" s="1250"/>
      <c r="D22" s="1251"/>
      <c r="E22" s="1251"/>
      <c r="F22" s="1251"/>
      <c r="G22" s="1252"/>
      <c r="H22" s="33"/>
      <c r="I22" s="33"/>
      <c r="J22" s="33"/>
      <c r="K22" s="33"/>
      <c r="L22" s="33"/>
      <c r="M22" s="33"/>
      <c r="N22" s="35"/>
    </row>
    <row r="23" spans="2:14" s="424" customFormat="1" ht="19.5" customHeight="1">
      <c r="B23" s="31"/>
      <c r="C23" s="1250"/>
      <c r="D23" s="1251"/>
      <c r="E23" s="1251"/>
      <c r="F23" s="1251"/>
      <c r="G23" s="1252"/>
      <c r="H23" s="33"/>
      <c r="I23" s="33"/>
      <c r="J23" s="33"/>
      <c r="K23" s="33"/>
      <c r="L23" s="33"/>
      <c r="M23" s="33"/>
      <c r="N23" s="35"/>
    </row>
    <row r="24" spans="2:14" s="424" customFormat="1" ht="19.5" customHeight="1">
      <c r="B24" s="31"/>
      <c r="C24" s="1250"/>
      <c r="D24" s="1251"/>
      <c r="E24" s="1251"/>
      <c r="F24" s="1251"/>
      <c r="G24" s="1252"/>
      <c r="H24" s="33"/>
      <c r="I24" s="33"/>
      <c r="J24" s="33"/>
      <c r="K24" s="33"/>
      <c r="L24" s="33"/>
      <c r="M24" s="33"/>
      <c r="N24" s="35"/>
    </row>
    <row r="25" spans="2:14" s="424" customFormat="1" ht="19.5" customHeight="1">
      <c r="B25" s="31"/>
      <c r="C25" s="1250"/>
      <c r="D25" s="1251"/>
      <c r="E25" s="1251"/>
      <c r="F25" s="1251"/>
      <c r="G25" s="1252"/>
      <c r="H25" s="33"/>
      <c r="I25" s="33"/>
      <c r="J25" s="33"/>
      <c r="K25" s="33"/>
      <c r="L25" s="33"/>
      <c r="M25" s="33"/>
      <c r="N25" s="35"/>
    </row>
    <row r="26" spans="2:14" s="424" customFormat="1" ht="19.5" customHeight="1">
      <c r="B26" s="31"/>
      <c r="C26" s="1253"/>
      <c r="D26" s="1254"/>
      <c r="E26" s="1254"/>
      <c r="F26" s="1254"/>
      <c r="G26" s="1255"/>
      <c r="H26" s="33"/>
      <c r="I26" s="33"/>
      <c r="J26" s="33"/>
      <c r="K26" s="33"/>
      <c r="L26" s="33"/>
      <c r="M26" s="33"/>
      <c r="N26" s="35"/>
    </row>
    <row r="27" spans="2:14" s="424" customFormat="1" ht="19.5" customHeight="1">
      <c r="B27" s="31"/>
      <c r="C27" s="33"/>
      <c r="D27" s="33"/>
      <c r="E27" s="33"/>
      <c r="F27" s="33"/>
      <c r="G27" s="33"/>
      <c r="H27" s="33"/>
      <c r="I27" s="33"/>
      <c r="J27" s="33"/>
      <c r="K27" s="33"/>
      <c r="L27" s="33"/>
      <c r="M27" s="33"/>
      <c r="N27" s="35"/>
    </row>
    <row r="28" spans="2:14" ht="15" customHeight="1">
      <c r="B28" s="687"/>
      <c r="C28" s="688"/>
      <c r="D28" s="688"/>
      <c r="E28" s="688"/>
      <c r="F28" s="688"/>
      <c r="G28" s="688"/>
      <c r="H28" s="688"/>
      <c r="I28" s="688"/>
      <c r="J28" s="688"/>
      <c r="K28" s="688"/>
      <c r="L28" s="688"/>
      <c r="M28" s="688"/>
      <c r="N28" s="689"/>
    </row>
    <row r="29" spans="2:14" s="33" customFormat="1" ht="15" customHeight="1"/>
    <row r="30" spans="2:14" ht="15" customHeight="1">
      <c r="B30" s="33"/>
      <c r="C30" s="33"/>
      <c r="D30" s="33"/>
      <c r="E30" s="33"/>
      <c r="F30" s="33"/>
      <c r="G30" s="33"/>
      <c r="H30" s="33"/>
      <c r="I30" s="33"/>
      <c r="J30" s="33"/>
      <c r="K30" s="33"/>
      <c r="L30" s="33"/>
    </row>
    <row r="31" spans="2:14" ht="15" customHeight="1">
      <c r="B31" s="33"/>
      <c r="C31" s="33"/>
      <c r="D31" s="33"/>
      <c r="E31" s="33"/>
      <c r="F31" s="33"/>
      <c r="G31" s="33"/>
      <c r="H31" s="33"/>
      <c r="I31" s="33"/>
      <c r="J31" s="33"/>
      <c r="K31" s="33"/>
      <c r="L31" s="33"/>
    </row>
    <row r="32" spans="2:14" ht="15" customHeight="1">
      <c r="B32" s="33"/>
      <c r="C32" s="33"/>
      <c r="D32" s="33"/>
      <c r="E32" s="33"/>
      <c r="F32" s="33"/>
      <c r="G32" s="33"/>
      <c r="H32" s="33"/>
      <c r="I32" s="33"/>
      <c r="J32" s="33"/>
      <c r="K32" s="33"/>
      <c r="L32" s="33"/>
    </row>
    <row r="33" spans="9:18" ht="15" customHeight="1"/>
    <row r="34" spans="9:18" ht="15" customHeight="1">
      <c r="I34" s="424"/>
      <c r="J34" s="424"/>
      <c r="K34" s="424"/>
      <c r="L34" s="424"/>
      <c r="M34" s="424"/>
      <c r="N34" s="424"/>
      <c r="O34" s="424"/>
      <c r="P34" s="424"/>
      <c r="Q34" s="424"/>
      <c r="R34" s="424"/>
    </row>
    <row r="35" spans="9:18" ht="15" customHeight="1">
      <c r="I35" s="424"/>
      <c r="J35" s="424"/>
      <c r="K35" s="424"/>
      <c r="L35" s="424"/>
      <c r="M35" s="424"/>
      <c r="N35" s="424"/>
      <c r="O35" s="424"/>
      <c r="P35" s="424"/>
      <c r="Q35" s="424"/>
      <c r="R35" s="424"/>
    </row>
    <row r="36" spans="9:18" ht="15" customHeight="1">
      <c r="I36" s="424"/>
      <c r="J36" s="424"/>
      <c r="K36" s="424"/>
      <c r="L36" s="424"/>
      <c r="M36" s="424"/>
      <c r="N36" s="424"/>
      <c r="O36" s="424"/>
      <c r="P36" s="424"/>
      <c r="Q36" s="424"/>
      <c r="R36" s="424"/>
    </row>
    <row r="37" spans="9:18" ht="15" customHeight="1">
      <c r="I37" s="424"/>
      <c r="J37" s="424"/>
      <c r="K37" s="424"/>
      <c r="L37" s="424"/>
      <c r="M37" s="424"/>
      <c r="N37" s="424"/>
      <c r="O37" s="424"/>
      <c r="P37" s="424"/>
      <c r="Q37" s="424"/>
      <c r="R37" s="424"/>
    </row>
    <row r="38" spans="9:18" ht="15" customHeight="1">
      <c r="I38" s="424"/>
      <c r="J38" s="424"/>
      <c r="K38" s="424"/>
      <c r="L38" s="424"/>
      <c r="M38" s="424"/>
      <c r="N38" s="424"/>
      <c r="O38" s="424"/>
      <c r="P38" s="424"/>
      <c r="Q38" s="424"/>
      <c r="R38" s="424"/>
    </row>
    <row r="39" spans="9:18" ht="15" customHeight="1">
      <c r="I39" s="424"/>
      <c r="J39" s="424"/>
      <c r="K39" s="424"/>
      <c r="L39" s="424"/>
      <c r="M39" s="424"/>
      <c r="N39" s="424"/>
      <c r="O39" s="424"/>
      <c r="P39" s="424"/>
      <c r="Q39" s="424"/>
      <c r="R39" s="424"/>
    </row>
    <row r="40" spans="9:18" ht="15" customHeight="1">
      <c r="I40" s="424"/>
      <c r="J40" s="424"/>
      <c r="K40" s="424"/>
      <c r="L40" s="424"/>
      <c r="M40" s="424"/>
      <c r="N40" s="424"/>
      <c r="O40" s="424"/>
      <c r="P40" s="424"/>
      <c r="Q40" s="424"/>
      <c r="R40" s="424"/>
    </row>
    <row r="41" spans="9:18" ht="15" customHeight="1">
      <c r="I41" s="424"/>
      <c r="J41" s="424"/>
      <c r="K41" s="424"/>
      <c r="L41" s="424"/>
      <c r="M41" s="424"/>
      <c r="N41" s="424"/>
      <c r="O41" s="424"/>
      <c r="P41" s="424"/>
      <c r="Q41" s="424"/>
      <c r="R41" s="424"/>
    </row>
    <row r="42" spans="9:18" ht="15" customHeight="1">
      <c r="I42" s="424"/>
      <c r="J42" s="424"/>
      <c r="K42" s="424"/>
      <c r="L42" s="424"/>
      <c r="M42" s="424"/>
      <c r="N42" s="424"/>
      <c r="O42" s="424"/>
      <c r="P42" s="424"/>
      <c r="Q42" s="424"/>
      <c r="R42" s="424"/>
    </row>
    <row r="43" spans="9:18" ht="15" customHeight="1"/>
    <row r="44" spans="9:18" ht="15" customHeight="1"/>
    <row r="45" spans="9:18" ht="15" customHeight="1"/>
    <row r="46" spans="9:18" ht="15" customHeight="1"/>
    <row r="47" spans="9:18" ht="15" customHeight="1"/>
    <row r="48" spans="9:1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sheetData>
  <sheetProtection password="C96F" sheet="1" objects="1" scenarios="1" formatRows="0"/>
  <dataConsolidate/>
  <mergeCells count="1">
    <mergeCell ref="C18:G26"/>
  </mergeCells>
  <conditionalFormatting sqref="G14">
    <cfRule type="expression" dxfId="13" priority="1">
      <formula>$D$14="Other "</formula>
    </cfRule>
  </conditionalFormatting>
  <dataValidations count="2">
    <dataValidation type="list" allowBlank="1" showInputMessage="1" showErrorMessage="1" sqref="D6:D10">
      <formula1>"Used,Not used"</formula1>
    </dataValidation>
    <dataValidation type="list" allowBlank="1" showInputMessage="1" showErrorMessage="1" sqref="D14">
      <formula1>"Current program year,Last 2 program years,Last 3 program years,Last 4 program years,Other"</formula1>
    </dataValidation>
  </dataValidations>
  <pageMargins left="0.25" right="0.25" top="0.25" bottom="0.25" header="0.3" footer="0.3"/>
  <pageSetup orientation="landscape"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1:G26"/>
  <sheetViews>
    <sheetView showGridLines="0" showRowColHeaders="0" workbookViewId="0"/>
  </sheetViews>
  <sheetFormatPr defaultColWidth="9.33203125" defaultRowHeight="13.8"/>
  <cols>
    <col min="1" max="1" width="1" style="3" customWidth="1"/>
    <col min="2" max="2" width="2.33203125" style="3" customWidth="1"/>
    <col min="3" max="3" width="21.44140625" style="3" customWidth="1"/>
    <col min="4" max="4" width="2.33203125" style="3" customWidth="1"/>
    <col min="5" max="5" width="19" style="3" customWidth="1"/>
    <col min="6" max="6" width="5.33203125" style="3" customWidth="1"/>
    <col min="7" max="7" width="1" style="3" customWidth="1"/>
    <col min="8" max="16384" width="9.33203125" style="3"/>
  </cols>
  <sheetData>
    <row r="1" spans="2:7" ht="38.25" customHeight="1">
      <c r="F1" s="424"/>
      <c r="G1" s="424"/>
    </row>
    <row r="2" spans="2:7">
      <c r="B2" s="29"/>
      <c r="C2" s="29"/>
      <c r="D2" s="29"/>
      <c r="E2" s="29"/>
      <c r="F2" s="424"/>
      <c r="G2" s="424"/>
    </row>
    <row r="3" spans="2:7" ht="15.6">
      <c r="C3" s="86" t="s">
        <v>247</v>
      </c>
      <c r="D3" s="97"/>
      <c r="E3" s="97"/>
      <c r="F3" s="424"/>
      <c r="G3" s="424"/>
    </row>
    <row r="4" spans="2:7">
      <c r="C4" s="953" t="s">
        <v>248</v>
      </c>
      <c r="D4" s="98"/>
      <c r="E4" s="98"/>
      <c r="F4" s="424"/>
      <c r="G4" s="424"/>
    </row>
    <row r="5" spans="2:7">
      <c r="C5" s="954" t="s">
        <v>38</v>
      </c>
      <c r="D5" s="98"/>
      <c r="E5" s="98"/>
      <c r="F5" s="424"/>
      <c r="G5" s="424"/>
    </row>
    <row r="6" spans="2:7">
      <c r="C6" s="954" t="s">
        <v>35</v>
      </c>
      <c r="D6" s="98"/>
      <c r="E6" s="98"/>
      <c r="F6" s="424"/>
      <c r="G6" s="424"/>
    </row>
    <row r="7" spans="2:7">
      <c r="C7" s="954" t="s">
        <v>36</v>
      </c>
      <c r="D7" s="98"/>
      <c r="E7" s="98"/>
      <c r="F7" s="424"/>
      <c r="G7" s="424"/>
    </row>
    <row r="8" spans="2:7">
      <c r="C8" s="954" t="s">
        <v>37</v>
      </c>
      <c r="D8" s="98"/>
      <c r="E8" s="98"/>
      <c r="F8" s="424"/>
      <c r="G8" s="424"/>
    </row>
    <row r="9" spans="2:7">
      <c r="C9" s="954" t="s">
        <v>38</v>
      </c>
      <c r="D9" s="98"/>
      <c r="E9" s="98"/>
      <c r="F9" s="424"/>
      <c r="G9" s="424"/>
    </row>
    <row r="10" spans="2:7">
      <c r="C10" s="954" t="s">
        <v>39</v>
      </c>
      <c r="D10" s="98"/>
      <c r="E10" s="98"/>
      <c r="F10" s="424"/>
      <c r="G10" s="424"/>
    </row>
    <row r="11" spans="2:7">
      <c r="C11" s="98"/>
      <c r="D11" s="98"/>
      <c r="E11" s="98"/>
      <c r="F11" s="424"/>
      <c r="G11" s="424"/>
    </row>
    <row r="12" spans="2:7">
      <c r="C12" s="98"/>
      <c r="D12" s="98"/>
      <c r="E12" s="98"/>
      <c r="F12" s="424"/>
      <c r="G12" s="424"/>
    </row>
    <row r="13" spans="2:7">
      <c r="C13" s="98"/>
      <c r="D13" s="98"/>
      <c r="E13" s="98"/>
      <c r="F13" s="424"/>
      <c r="G13" s="424"/>
    </row>
    <row r="14" spans="2:7">
      <c r="C14" s="98"/>
      <c r="D14" s="98"/>
      <c r="E14" s="98"/>
      <c r="F14" s="424"/>
      <c r="G14" s="424"/>
    </row>
    <row r="15" spans="2:7">
      <c r="C15" s="27"/>
      <c r="D15" s="27"/>
      <c r="E15" s="98"/>
      <c r="F15" s="424"/>
      <c r="G15" s="424"/>
    </row>
    <row r="16" spans="2:7">
      <c r="C16" s="99"/>
      <c r="D16" s="98"/>
      <c r="E16" s="98"/>
      <c r="F16" s="424"/>
      <c r="G16" s="424"/>
    </row>
    <row r="17" spans="3:7">
      <c r="C17" s="98"/>
      <c r="D17" s="98"/>
      <c r="E17" s="98"/>
      <c r="F17" s="424"/>
      <c r="G17" s="424"/>
    </row>
    <row r="18" spans="3:7">
      <c r="C18" s="27"/>
      <c r="D18" s="27"/>
      <c r="E18" s="98"/>
      <c r="F18" s="424"/>
      <c r="G18" s="424"/>
    </row>
    <row r="19" spans="3:7">
      <c r="C19" s="27"/>
      <c r="D19" s="27"/>
      <c r="E19" s="98"/>
      <c r="F19" s="424"/>
      <c r="G19" s="424"/>
    </row>
    <row r="20" spans="3:7">
      <c r="C20" s="27"/>
      <c r="D20" s="27"/>
      <c r="E20" s="98"/>
      <c r="F20" s="424"/>
      <c r="G20" s="424"/>
    </row>
    <row r="21" spans="3:7">
      <c r="C21" s="99"/>
      <c r="D21" s="27"/>
      <c r="E21" s="98"/>
      <c r="F21" s="424"/>
      <c r="G21" s="424"/>
    </row>
    <row r="22" spans="3:7">
      <c r="C22" s="98"/>
      <c r="D22" s="27"/>
      <c r="E22" s="98"/>
      <c r="F22" s="424"/>
      <c r="G22" s="424"/>
    </row>
    <row r="23" spans="3:7">
      <c r="C23" s="27"/>
      <c r="D23" s="27"/>
      <c r="E23" s="27"/>
      <c r="F23" s="424"/>
      <c r="G23" s="424"/>
    </row>
    <row r="24" spans="3:7">
      <c r="C24" s="27"/>
      <c r="D24" s="27"/>
      <c r="E24" s="27"/>
      <c r="F24" s="424"/>
      <c r="G24" s="424"/>
    </row>
    <row r="25" spans="3:7">
      <c r="C25" s="27"/>
      <c r="D25" s="27"/>
      <c r="E25" s="27"/>
      <c r="F25" s="424"/>
      <c r="G25" s="424"/>
    </row>
    <row r="26" spans="3:7">
      <c r="F26" s="424"/>
      <c r="G26" s="424"/>
    </row>
  </sheetData>
  <sheetProtection password="C96F" sheet="1" objects="1" scenarios="1"/>
  <pageMargins left="0.25" right="0.25" top="0.5" bottom="0.5" header="0.3" footer="0.3"/>
  <pageSetup orientation="landscape"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N47"/>
  <sheetViews>
    <sheetView showGridLines="0" showRowColHeaders="0" workbookViewId="0"/>
  </sheetViews>
  <sheetFormatPr defaultColWidth="9.33203125" defaultRowHeight="13.8"/>
  <cols>
    <col min="1" max="1" width="1" style="3" customWidth="1"/>
    <col min="2" max="2" width="18.88671875" style="3" customWidth="1"/>
    <col min="3" max="3" width="16.5546875" style="424" customWidth="1"/>
    <col min="4" max="4" width="28.5546875" style="424" customWidth="1"/>
    <col min="5" max="5" width="36.6640625" style="3" customWidth="1"/>
    <col min="6" max="6" width="31.44140625" style="3" customWidth="1"/>
    <col min="7" max="7" width="41" style="3" customWidth="1"/>
    <col min="8" max="8" width="40.109375" style="3" customWidth="1"/>
    <col min="9" max="9" width="23.88671875" style="3" customWidth="1"/>
    <col min="10" max="16384" width="9.33203125" style="3"/>
  </cols>
  <sheetData>
    <row r="1" spans="2:9" ht="38.25" customHeight="1"/>
    <row r="2" spans="2:9">
      <c r="B2" s="424"/>
      <c r="E2" s="424"/>
      <c r="F2" s="424"/>
      <c r="G2" s="424"/>
    </row>
    <row r="3" spans="2:9" s="424" customFormat="1" ht="15.6">
      <c r="B3" s="743" t="str">
        <f>IF(Planned=1,HYPERLINK("#"&amp;"'Budgets'"&amp;"!A1","Planned Budgets"),"")</f>
        <v>Planned Budgets</v>
      </c>
      <c r="C3" s="744" t="str">
        <f>HYPERLINK("#"&amp;"'Actual Expenses'"&amp;"!A1","Actual Expenses")</f>
        <v>Actual Expenses</v>
      </c>
    </row>
    <row r="4" spans="2:9" s="424" customFormat="1"/>
    <row r="5" spans="2:9" ht="37.5" customHeight="1">
      <c r="B5" s="1260" t="s">
        <v>617</v>
      </c>
      <c r="C5" s="1261"/>
      <c r="D5" s="1262"/>
      <c r="E5" s="1263"/>
      <c r="F5" s="1263"/>
      <c r="G5" s="1264" t="s">
        <v>385</v>
      </c>
      <c r="H5" s="1275" t="s">
        <v>302</v>
      </c>
      <c r="I5" s="1258" t="s">
        <v>618</v>
      </c>
    </row>
    <row r="6" spans="2:9" ht="36">
      <c r="B6" s="1266" t="s">
        <v>301</v>
      </c>
      <c r="C6" s="1267"/>
      <c r="D6" s="502" t="s">
        <v>982</v>
      </c>
      <c r="E6" s="502" t="s">
        <v>299</v>
      </c>
      <c r="F6" s="502" t="s">
        <v>624</v>
      </c>
      <c r="G6" s="1265"/>
      <c r="H6" s="1276"/>
      <c r="I6" s="1259"/>
    </row>
    <row r="7" spans="2:9" ht="41.4">
      <c r="B7" s="1271" t="s">
        <v>386</v>
      </c>
      <c r="C7" s="1272"/>
      <c r="D7" s="992" t="s">
        <v>996</v>
      </c>
      <c r="E7" s="974" t="s">
        <v>621</v>
      </c>
      <c r="F7" s="506" t="s">
        <v>761</v>
      </c>
      <c r="G7" s="504" t="s">
        <v>303</v>
      </c>
      <c r="H7" s="508" t="s">
        <v>762</v>
      </c>
      <c r="I7" s="506" t="s">
        <v>830</v>
      </c>
    </row>
    <row r="8" spans="2:9" ht="24">
      <c r="B8" s="1273" t="s">
        <v>999</v>
      </c>
      <c r="C8" s="1274"/>
      <c r="D8" s="979" t="s">
        <v>74</v>
      </c>
      <c r="E8" s="974" t="s">
        <v>66</v>
      </c>
      <c r="F8" s="980" t="s">
        <v>985</v>
      </c>
      <c r="G8" s="507" t="s">
        <v>856</v>
      </c>
      <c r="H8" s="424"/>
      <c r="I8" s="424"/>
    </row>
    <row r="9" spans="2:9" ht="49.5" customHeight="1">
      <c r="B9" s="1256" t="s">
        <v>993</v>
      </c>
      <c r="C9" s="1257"/>
      <c r="D9" s="979" t="s">
        <v>67</v>
      </c>
      <c r="E9" s="974" t="s">
        <v>828</v>
      </c>
      <c r="F9" s="507" t="s">
        <v>829</v>
      </c>
      <c r="G9" s="507" t="s">
        <v>70</v>
      </c>
      <c r="H9" s="424"/>
      <c r="I9" s="424"/>
    </row>
    <row r="10" spans="2:9" ht="30" customHeight="1">
      <c r="B10" s="1256" t="s">
        <v>75</v>
      </c>
      <c r="C10" s="1257"/>
      <c r="D10" s="979" t="s">
        <v>825</v>
      </c>
      <c r="E10" s="425"/>
      <c r="F10" s="425"/>
      <c r="G10" s="507" t="s">
        <v>71</v>
      </c>
      <c r="H10" s="424"/>
      <c r="I10" s="424"/>
    </row>
    <row r="11" spans="2:9" ht="24" customHeight="1">
      <c r="B11" s="1256" t="s">
        <v>76</v>
      </c>
      <c r="C11" s="1257"/>
      <c r="D11" s="978" t="s">
        <v>983</v>
      </c>
      <c r="E11" s="425"/>
      <c r="F11" s="425"/>
      <c r="G11" s="505" t="s">
        <v>619</v>
      </c>
      <c r="H11" s="424"/>
      <c r="I11" s="424"/>
    </row>
    <row r="12" spans="2:9" ht="36">
      <c r="B12" s="1269" t="s">
        <v>387</v>
      </c>
      <c r="C12" s="1270"/>
      <c r="D12" s="980" t="s">
        <v>998</v>
      </c>
      <c r="E12" s="425"/>
      <c r="F12" s="425"/>
      <c r="G12" s="507" t="s">
        <v>73</v>
      </c>
      <c r="H12" s="424"/>
      <c r="I12" s="424"/>
    </row>
    <row r="13" spans="2:9" ht="24">
      <c r="B13" s="1256" t="s">
        <v>1000</v>
      </c>
      <c r="C13" s="1257"/>
      <c r="D13" s="990" t="s">
        <v>823</v>
      </c>
      <c r="E13" s="425"/>
      <c r="F13" s="425"/>
      <c r="G13" s="507" t="s">
        <v>749</v>
      </c>
      <c r="H13" s="424"/>
      <c r="I13" s="424"/>
    </row>
    <row r="14" spans="2:9" ht="36.75" customHeight="1">
      <c r="B14" s="1256" t="s">
        <v>1001</v>
      </c>
      <c r="C14" s="1257"/>
      <c r="D14" s="980" t="s">
        <v>984</v>
      </c>
      <c r="E14" s="425"/>
      <c r="F14" s="425"/>
      <c r="G14" s="503" t="s">
        <v>827</v>
      </c>
      <c r="H14" s="424"/>
      <c r="I14" s="424"/>
    </row>
    <row r="15" spans="2:9" ht="36" customHeight="1">
      <c r="B15" s="1256" t="s">
        <v>1002</v>
      </c>
      <c r="C15" s="1257"/>
      <c r="D15" s="989" t="s">
        <v>992</v>
      </c>
      <c r="E15" s="425"/>
      <c r="F15" s="425"/>
      <c r="G15" s="507" t="s">
        <v>72</v>
      </c>
      <c r="H15" s="424"/>
      <c r="I15" s="424"/>
    </row>
    <row r="16" spans="2:9" ht="36" customHeight="1">
      <c r="B16" s="1269" t="s">
        <v>475</v>
      </c>
      <c r="C16" s="1270"/>
      <c r="D16" s="990" t="s">
        <v>824</v>
      </c>
      <c r="E16" s="425"/>
      <c r="F16" s="425"/>
      <c r="G16" s="507" t="s">
        <v>620</v>
      </c>
      <c r="H16" s="424"/>
      <c r="I16" s="424"/>
    </row>
    <row r="17" spans="1:14" ht="25.5" customHeight="1">
      <c r="B17" s="1256" t="s">
        <v>69</v>
      </c>
      <c r="C17" s="1257"/>
      <c r="D17" s="991" t="s">
        <v>68</v>
      </c>
      <c r="E17" s="425"/>
      <c r="F17" s="425"/>
      <c r="G17" s="507" t="s">
        <v>857</v>
      </c>
      <c r="H17" s="424"/>
      <c r="I17" s="424"/>
    </row>
    <row r="18" spans="1:14" ht="36" customHeight="1">
      <c r="B18" s="1256" t="s">
        <v>65</v>
      </c>
      <c r="C18" s="1257"/>
      <c r="D18" s="978" t="s">
        <v>986</v>
      </c>
      <c r="E18" s="425"/>
      <c r="F18" s="425"/>
      <c r="H18" s="424"/>
      <c r="I18" s="424"/>
    </row>
    <row r="19" spans="1:14" ht="25.5" customHeight="1">
      <c r="B19" s="1256" t="s">
        <v>995</v>
      </c>
      <c r="C19" s="1257"/>
      <c r="D19" s="993" t="s">
        <v>994</v>
      </c>
      <c r="E19" s="425"/>
      <c r="F19" s="424"/>
      <c r="G19" s="424"/>
      <c r="H19" s="424"/>
      <c r="I19" s="424"/>
      <c r="J19" s="424"/>
      <c r="K19" s="424"/>
      <c r="L19" s="424"/>
      <c r="M19" s="424"/>
      <c r="N19" s="424"/>
    </row>
    <row r="20" spans="1:14" ht="24.75" customHeight="1">
      <c r="B20" s="1268" t="s">
        <v>1003</v>
      </c>
      <c r="C20" s="1268"/>
      <c r="D20" s="994" t="s">
        <v>997</v>
      </c>
      <c r="E20" s="425"/>
      <c r="F20" s="424"/>
      <c r="G20" s="424"/>
      <c r="H20" s="424"/>
      <c r="I20" s="424"/>
      <c r="J20" s="424"/>
      <c r="K20" s="424"/>
      <c r="L20" s="424"/>
      <c r="M20" s="424"/>
      <c r="N20" s="424"/>
    </row>
    <row r="21" spans="1:14" ht="12.75" customHeight="1">
      <c r="E21" s="425"/>
      <c r="F21" s="424"/>
      <c r="G21" s="424"/>
      <c r="H21" s="424"/>
      <c r="I21" s="424"/>
      <c r="J21" s="424"/>
      <c r="K21" s="424"/>
      <c r="L21" s="424"/>
      <c r="M21" s="424"/>
      <c r="N21" s="424"/>
    </row>
    <row r="22" spans="1:14">
      <c r="E22" s="425"/>
      <c r="F22" s="424"/>
      <c r="G22" s="424"/>
      <c r="H22" s="424"/>
      <c r="I22" s="424"/>
      <c r="J22" s="424"/>
      <c r="K22" s="424"/>
      <c r="L22" s="424"/>
      <c r="M22" s="424"/>
      <c r="N22" s="424"/>
    </row>
    <row r="23" spans="1:14" ht="30.75" customHeight="1">
      <c r="D23" s="975"/>
      <c r="E23" s="425"/>
      <c r="F23" s="424"/>
      <c r="G23" s="424"/>
      <c r="H23" s="424"/>
      <c r="I23" s="424"/>
      <c r="J23" s="424"/>
      <c r="K23" s="424"/>
      <c r="L23" s="424"/>
      <c r="M23" s="424"/>
      <c r="N23" s="424"/>
    </row>
    <row r="24" spans="1:14" ht="24" customHeight="1">
      <c r="A24" s="425"/>
      <c r="D24" s="975"/>
      <c r="E24" s="425"/>
      <c r="F24" s="424"/>
      <c r="G24" s="424"/>
      <c r="H24" s="424"/>
      <c r="I24" s="424"/>
      <c r="J24" s="424"/>
      <c r="K24" s="424"/>
      <c r="L24" s="424"/>
      <c r="M24" s="424"/>
      <c r="N24" s="424"/>
    </row>
    <row r="25" spans="1:14" ht="12.75" customHeight="1">
      <c r="A25" s="425"/>
      <c r="D25" s="976"/>
      <c r="E25" s="425"/>
      <c r="F25" s="33"/>
      <c r="G25" s="424"/>
      <c r="H25" s="424"/>
      <c r="I25" s="424"/>
      <c r="J25" s="424"/>
      <c r="K25" s="424"/>
      <c r="L25" s="424"/>
      <c r="M25" s="424"/>
    </row>
    <row r="26" spans="1:14" ht="24" customHeight="1">
      <c r="A26" s="425"/>
      <c r="D26" s="975"/>
      <c r="E26" s="425"/>
      <c r="F26" s="33"/>
    </row>
    <row r="27" spans="1:14" ht="24" customHeight="1">
      <c r="A27" s="425"/>
      <c r="D27" s="975"/>
      <c r="E27" s="425"/>
      <c r="F27" s="33"/>
    </row>
    <row r="28" spans="1:14">
      <c r="A28" s="425"/>
      <c r="B28" s="425"/>
      <c r="C28" s="425"/>
      <c r="D28" s="975"/>
      <c r="E28" s="425"/>
      <c r="F28" s="33"/>
    </row>
    <row r="29" spans="1:14" ht="15.6">
      <c r="A29" s="425"/>
      <c r="B29" s="425"/>
      <c r="C29" s="425"/>
      <c r="D29" s="976"/>
      <c r="E29" s="425"/>
      <c r="F29" s="33"/>
    </row>
    <row r="30" spans="1:14">
      <c r="A30" s="425"/>
      <c r="B30" s="425"/>
      <c r="C30" s="425"/>
      <c r="D30" s="977"/>
      <c r="E30" s="425"/>
    </row>
    <row r="31" spans="1:14">
      <c r="A31" s="425"/>
      <c r="B31" s="425"/>
      <c r="C31" s="425"/>
      <c r="D31" s="975"/>
      <c r="E31" s="425"/>
    </row>
    <row r="32" spans="1:14">
      <c r="A32" s="425"/>
      <c r="B32" s="425"/>
      <c r="C32" s="425"/>
      <c r="D32" s="975"/>
      <c r="E32" s="425"/>
    </row>
    <row r="33" spans="1:5">
      <c r="A33" s="425"/>
      <c r="B33" s="425"/>
      <c r="C33" s="425"/>
      <c r="D33" s="975"/>
      <c r="E33" s="425"/>
    </row>
    <row r="34" spans="1:5">
      <c r="A34" s="425"/>
      <c r="B34" s="425"/>
      <c r="C34" s="425"/>
      <c r="D34" s="975"/>
      <c r="E34" s="425"/>
    </row>
    <row r="35" spans="1:5">
      <c r="A35" s="425"/>
      <c r="D35" s="425"/>
      <c r="E35" s="425"/>
    </row>
    <row r="36" spans="1:5">
      <c r="A36" s="425"/>
      <c r="D36" s="425"/>
      <c r="E36" s="425"/>
    </row>
    <row r="37" spans="1:5">
      <c r="A37" s="425"/>
      <c r="D37" s="425"/>
      <c r="E37" s="425"/>
    </row>
    <row r="38" spans="1:5">
      <c r="D38" s="425"/>
    </row>
    <row r="39" spans="1:5">
      <c r="D39" s="425"/>
    </row>
    <row r="40" spans="1:5">
      <c r="D40" s="425"/>
    </row>
    <row r="41" spans="1:5">
      <c r="D41" s="425"/>
    </row>
    <row r="42" spans="1:5">
      <c r="D42" s="425"/>
    </row>
    <row r="43" spans="1:5">
      <c r="D43" s="425"/>
    </row>
    <row r="44" spans="1:5">
      <c r="D44" s="425"/>
    </row>
    <row r="45" spans="1:5">
      <c r="D45" s="425"/>
    </row>
    <row r="46" spans="1:5">
      <c r="D46" s="425"/>
    </row>
    <row r="47" spans="1:5">
      <c r="D47" s="425"/>
    </row>
  </sheetData>
  <sheetProtection password="C96F" sheet="1" objects="1" scenarios="1"/>
  <mergeCells count="19">
    <mergeCell ref="B20:C20"/>
    <mergeCell ref="B12:C12"/>
    <mergeCell ref="B7:C7"/>
    <mergeCell ref="B8:C8"/>
    <mergeCell ref="H5:H6"/>
    <mergeCell ref="B15:C15"/>
    <mergeCell ref="B17:C17"/>
    <mergeCell ref="B16:C16"/>
    <mergeCell ref="B18:C18"/>
    <mergeCell ref="B19:C19"/>
    <mergeCell ref="B11:C11"/>
    <mergeCell ref="B10:C10"/>
    <mergeCell ref="B9:C9"/>
    <mergeCell ref="B13:C13"/>
    <mergeCell ref="B14:C14"/>
    <mergeCell ref="I5:I6"/>
    <mergeCell ref="B5:F5"/>
    <mergeCell ref="G5:G6"/>
    <mergeCell ref="B6:C6"/>
  </mergeCells>
  <conditionalFormatting sqref="B3">
    <cfRule type="expression" dxfId="12" priority="1">
      <formula>Planned=1</formula>
    </cfRule>
  </conditionalFormatting>
  <pageMargins left="0.25" right="0.25" top="0.5" bottom="0.5" header="0.3" footer="0.3"/>
  <pageSetup orientation="landscape"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C1:FG206"/>
  <sheetViews>
    <sheetView topLeftCell="A8" zoomScale="80" zoomScaleNormal="80" zoomScalePageLayoutView="75" workbookViewId="0">
      <selection activeCell="C40" sqref="C40:ZZ69"/>
    </sheetView>
  </sheetViews>
  <sheetFormatPr defaultColWidth="8.88671875" defaultRowHeight="13.2"/>
  <cols>
    <col min="1" max="2" width="1.6640625" style="101" customWidth="1"/>
    <col min="3" max="3" width="36.6640625" style="101" bestFit="1" customWidth="1"/>
    <col min="4" max="4" width="21" style="101" bestFit="1" customWidth="1"/>
    <col min="5" max="5" width="26.6640625" style="101" bestFit="1" customWidth="1"/>
    <col min="6" max="6" width="26.6640625" style="101" customWidth="1"/>
    <col min="7" max="7" width="12.6640625" style="101" customWidth="1"/>
    <col min="8" max="8" width="13.44140625" style="101" bestFit="1" customWidth="1"/>
    <col min="9" max="9" width="15.109375" style="101" customWidth="1"/>
    <col min="10" max="10" width="12" style="101" customWidth="1"/>
    <col min="11" max="11" width="16.33203125" style="101" customWidth="1"/>
    <col min="12" max="12" width="17.33203125" style="101" customWidth="1"/>
    <col min="13" max="13" width="13.88671875" style="101" bestFit="1" customWidth="1"/>
    <col min="14" max="14" width="19" style="101" customWidth="1"/>
    <col min="15" max="15" width="18.44140625" style="101" customWidth="1"/>
    <col min="16" max="16" width="12.44140625" style="101" customWidth="1"/>
    <col min="17" max="17" width="10.6640625" style="101" customWidth="1"/>
    <col min="18" max="18" width="16" style="101" bestFit="1" customWidth="1"/>
    <col min="19" max="19" width="14.33203125" style="101" customWidth="1"/>
    <col min="20" max="20" width="9.6640625" style="101" bestFit="1" customWidth="1"/>
    <col min="21" max="21" width="11.33203125" style="101" bestFit="1" customWidth="1"/>
    <col min="22" max="22" width="13.109375" style="101" customWidth="1"/>
    <col min="23" max="23" width="13.44140625" style="101" customWidth="1"/>
    <col min="24" max="24" width="12.33203125" style="101" customWidth="1"/>
    <col min="25" max="25" width="12" style="101" bestFit="1" customWidth="1"/>
    <col min="26" max="26" width="12.109375" style="101" bestFit="1" customWidth="1"/>
    <col min="27" max="27" width="14.88671875" style="101" customWidth="1"/>
    <col min="28" max="28" width="10.5546875" style="101" bestFit="1" customWidth="1"/>
    <col min="29" max="29" width="11.6640625" style="101" bestFit="1" customWidth="1"/>
    <col min="30" max="31" width="12" style="101" bestFit="1" customWidth="1"/>
    <col min="32" max="32" width="10.44140625" style="101" bestFit="1" customWidth="1"/>
    <col min="33" max="33" width="7.109375" style="101" customWidth="1"/>
    <col min="34" max="34" width="11.6640625" style="101" bestFit="1" customWidth="1"/>
    <col min="35" max="35" width="11.6640625" style="101" customWidth="1"/>
    <col min="36" max="36" width="13" style="101" customWidth="1"/>
    <col min="37" max="38" width="10.44140625" style="101" bestFit="1" customWidth="1"/>
    <col min="39" max="39" width="7.109375" style="101" bestFit="1" customWidth="1"/>
    <col min="40" max="16384" width="8.88671875" style="101"/>
  </cols>
  <sheetData>
    <row r="1" spans="3:56" ht="13.8" thickBot="1"/>
    <row r="2" spans="3:56" ht="15.75" customHeight="1" thickBot="1">
      <c r="Y2" s="1280" t="s">
        <v>361</v>
      </c>
      <c r="Z2" s="1281"/>
      <c r="AA2" s="1281"/>
      <c r="AB2" s="1281"/>
      <c r="AC2" s="1281"/>
      <c r="AD2" s="1281"/>
      <c r="AE2" s="1281"/>
      <c r="AF2" s="1281"/>
      <c r="AG2" s="1281"/>
      <c r="AH2" s="1281"/>
      <c r="AI2" s="1281"/>
      <c r="AJ2" s="1281"/>
      <c r="AK2" s="1281"/>
      <c r="AL2" s="1281"/>
      <c r="AM2" s="1281"/>
      <c r="AN2" s="1281"/>
      <c r="AO2" s="1281"/>
      <c r="AP2" s="1281"/>
      <c r="AQ2" s="1281"/>
      <c r="AR2" s="1282"/>
      <c r="AS2" s="1280" t="s">
        <v>359</v>
      </c>
      <c r="AT2" s="1281"/>
      <c r="AU2" s="1281"/>
      <c r="AV2" s="1281"/>
      <c r="AW2" s="1281"/>
      <c r="AX2" s="1281"/>
      <c r="AY2" s="1281"/>
      <c r="AZ2" s="1281"/>
      <c r="BA2" s="1281"/>
      <c r="BB2" s="1281"/>
      <c r="BC2" s="1281"/>
      <c r="BD2" s="1282"/>
    </row>
    <row r="3" spans="3:56" ht="15" customHeight="1" thickBot="1">
      <c r="C3" s="100" t="s">
        <v>363</v>
      </c>
      <c r="G3" s="101" t="s">
        <v>295</v>
      </c>
      <c r="Y3" s="1280" t="s">
        <v>360</v>
      </c>
      <c r="Z3" s="1281"/>
      <c r="AA3" s="1281"/>
      <c r="AB3" s="1281"/>
      <c r="AC3" s="1281"/>
      <c r="AD3" s="1281"/>
      <c r="AE3" s="1281"/>
      <c r="AF3" s="1281"/>
      <c r="AG3" s="1281"/>
      <c r="AH3" s="1282"/>
      <c r="AI3" s="1283" t="s">
        <v>362</v>
      </c>
      <c r="AJ3" s="1284"/>
      <c r="AK3" s="1284"/>
      <c r="AL3" s="1284"/>
      <c r="AM3" s="1284"/>
      <c r="AN3" s="1284"/>
      <c r="AO3" s="1284"/>
      <c r="AP3" s="1284"/>
      <c r="AQ3" s="1284"/>
      <c r="AR3" s="1285"/>
      <c r="AS3" s="1283" t="s">
        <v>360</v>
      </c>
      <c r="AT3" s="1284"/>
      <c r="AU3" s="1284"/>
      <c r="AV3" s="1284"/>
      <c r="AW3" s="1284"/>
      <c r="AX3" s="1285"/>
      <c r="AY3" s="1283" t="s">
        <v>362</v>
      </c>
      <c r="AZ3" s="1284"/>
      <c r="BA3" s="1284"/>
      <c r="BB3" s="1284"/>
      <c r="BC3" s="1284"/>
      <c r="BD3" s="1285"/>
    </row>
    <row r="4" spans="3:56" ht="105.6">
      <c r="C4" s="102" t="s">
        <v>6</v>
      </c>
      <c r="D4" s="102" t="s">
        <v>77</v>
      </c>
      <c r="E4" s="102" t="s">
        <v>78</v>
      </c>
      <c r="F4" s="102" t="s">
        <v>79</v>
      </c>
      <c r="G4" s="103" t="str">
        <f>Budgets!D5</f>
        <v>Staff labor, overhead ($)</v>
      </c>
      <c r="H4" s="103" t="str">
        <f>Budgets!E5</f>
        <v>Planning &amp; Design ($)</v>
      </c>
      <c r="I4" s="103" t="str">
        <f>Budgets!F5</f>
        <v>Administrative Other ($)</v>
      </c>
      <c r="J4" s="103" t="str">
        <f>Budgets!D4</f>
        <v>Administrative Expenditures</v>
      </c>
      <c r="K4" s="103" t="str">
        <f>Budgets!H5</f>
        <v>Technical assistance and on-site audits ($)</v>
      </c>
      <c r="L4" s="103" t="str">
        <f>Budgets!I5</f>
        <v>Delivery staff labor ($)</v>
      </c>
      <c r="M4" s="103" t="str">
        <f>Budgets!J5</f>
        <v>Training ($)</v>
      </c>
      <c r="N4" s="103" t="str">
        <f>Budgets!K5</f>
        <v>Delivery other ($)</v>
      </c>
      <c r="O4" s="103" t="str">
        <f>Budgets!H4</f>
        <v>Delivery Expenditures</v>
      </c>
      <c r="P4" s="1035" t="str">
        <f>Budgets!M4</f>
        <v>Marketing, Education and Outreach ($)</v>
      </c>
      <c r="Q4" s="103" t="str">
        <f>Budgets!N4</f>
        <v>EM&amp;V ($)</v>
      </c>
      <c r="R4" s="103" t="str">
        <f>Budgets!O5</f>
        <v>Participant Incentives ($)</v>
      </c>
      <c r="S4" s="103" t="str">
        <f>Budgets!P5</f>
        <v>Upstream or Midstream Incentives ($)</v>
      </c>
      <c r="T4" s="103" t="str">
        <f>Budgets!O4</f>
        <v>Incentive Expenditures</v>
      </c>
      <c r="U4" s="103" t="str">
        <f>Budgets!R5</f>
        <v>Total Budget ($)</v>
      </c>
      <c r="V4" s="103" t="str">
        <f>Budgets!S4</f>
        <v>Notes</v>
      </c>
      <c r="W4" s="103">
        <f>Budgets!T5</f>
        <v>0</v>
      </c>
      <c r="Y4" s="374" t="str">
        <f>'Planned Savings'!H6</f>
        <v>Gross Demand Savings w/ interactive effects</v>
      </c>
      <c r="Z4" s="375" t="str">
        <f>'Planned Savings'!I6</f>
        <v>Gross Annual Energy Savings w/ interactive effects</v>
      </c>
      <c r="AA4" s="375" t="str">
        <f>'Planned Savings'!J6</f>
        <v>Gross Lifetime Energy Savings w/ interactive effects</v>
      </c>
      <c r="AB4" s="375" t="str">
        <f>'Planned Savings'!L6</f>
        <v>Net-to-Gross</v>
      </c>
      <c r="AC4" s="375" t="str">
        <f>'Planned Savings'!N6</f>
        <v>Net Demand Savings w/ interactive effects</v>
      </c>
      <c r="AD4" s="375" t="str">
        <f>'Planned Savings'!O6</f>
        <v>Net Annual Energy Savings w/ interactive effects</v>
      </c>
      <c r="AE4" s="375" t="str">
        <f>'Planned Savings'!P6</f>
        <v>Net Lifetime Energy Savings w/ interactive effects</v>
      </c>
      <c r="AF4" s="375" t="str">
        <f>'Planned Savings'!R6</f>
        <v>Program Savings Lifetime</v>
      </c>
      <c r="AG4" s="375" t="str">
        <f>'Planned Savings'!T6</f>
        <v>Participants/Units</v>
      </c>
      <c r="AH4" s="376" t="s">
        <v>357</v>
      </c>
      <c r="AI4" s="335" t="str">
        <f>'Planned Savings - No IE'!D6</f>
        <v xml:space="preserve">Gross Demand Savings </v>
      </c>
      <c r="AJ4" s="331" t="str">
        <f>'Planned Savings - No IE'!E6</f>
        <v xml:space="preserve">Gross Annual Energy Savings </v>
      </c>
      <c r="AK4" s="331" t="str">
        <f>'Planned Savings - No IE'!F6</f>
        <v xml:space="preserve">Gross Lifetime Energy Savings </v>
      </c>
      <c r="AL4" s="331" t="str">
        <f>'Planned Savings - No IE'!H6</f>
        <v>Net-to-Gross</v>
      </c>
      <c r="AM4" s="331" t="str">
        <f>'Planned Savings - No IE'!J6</f>
        <v xml:space="preserve">Net Demand Savings </v>
      </c>
      <c r="AN4" s="331" t="str">
        <f>'Planned Savings - No IE'!K6</f>
        <v xml:space="preserve">Net Annual Energy Savings </v>
      </c>
      <c r="AO4" s="331" t="str">
        <f>'Planned Savings - No IE'!L6</f>
        <v xml:space="preserve">Net Lifetime Energy Savings </v>
      </c>
      <c r="AP4" s="331" t="str">
        <f>'Planned Savings - No IE'!N6</f>
        <v>Program Savings Lifetime</v>
      </c>
      <c r="AQ4" s="331" t="str">
        <f>'Planned Savings - No IE'!P6</f>
        <v>Participants/Units</v>
      </c>
      <c r="AR4" s="336" t="str">
        <f>'Planned Savings - No IE'!Q6</f>
        <v>Eligible Participants</v>
      </c>
      <c r="AS4" s="335" t="str">
        <f>'Planned Savings - No NTG'!H6</f>
        <v>Gross Demand Savings w/ interactive effects</v>
      </c>
      <c r="AT4" s="331" t="str">
        <f>'Planned Savings - No NTG'!I6</f>
        <v>Gross Annual Energy Savings w/ interactive effects</v>
      </c>
      <c r="AU4" s="331" t="str">
        <f>'Planned Savings - No NTG'!J6</f>
        <v>Gross Lifetime Energy Savings w/ interactive effects</v>
      </c>
      <c r="AV4" s="331" t="str">
        <f>'Planned Savings - No NTG'!L6</f>
        <v>Program Savings Lifetime</v>
      </c>
      <c r="AW4" s="331" t="str">
        <f>'Planned Savings - No NTG'!N6</f>
        <v>Participants/Units</v>
      </c>
      <c r="AX4" s="336" t="str">
        <f>'Planned Savings - No NTG'!O6</f>
        <v>Eligible Participants</v>
      </c>
      <c r="AY4" s="335" t="str">
        <f>'Planned Savings - No IE No NTG'!D6</f>
        <v xml:space="preserve">Gross Demand Savings </v>
      </c>
      <c r="AZ4" s="331" t="str">
        <f>'Planned Savings - No IE No NTG'!E6</f>
        <v xml:space="preserve">Gross Annual Energy Savings </v>
      </c>
      <c r="BA4" s="331" t="str">
        <f>'Planned Savings - No IE No NTG'!F6</f>
        <v xml:space="preserve">Gross Lifetime Energy Savings </v>
      </c>
      <c r="BB4" s="331" t="str">
        <f>'Planned Savings - No IE No NTG'!H6</f>
        <v>Program Savings Lifetime</v>
      </c>
      <c r="BC4" s="331" t="str">
        <f>'Planned Savings - No IE No NTG'!J6</f>
        <v>Participants/Units</v>
      </c>
      <c r="BD4" s="336" t="str">
        <f>'Planned Savings - No IE No NTG'!K6</f>
        <v>Eligible Participants</v>
      </c>
    </row>
    <row r="5" spans="3:56">
      <c r="C5" s="104" t="str">
        <f>'Program Descriptions'!C5</f>
        <v>Residential New Construction (example)</v>
      </c>
      <c r="D5" s="104" t="str">
        <f>'Program Descriptions'!D5</f>
        <v>Residential</v>
      </c>
      <c r="E5" s="104" t="str">
        <f>'Program Descriptions'!E5</f>
        <v>Res: New Construction</v>
      </c>
      <c r="F5" s="104"/>
      <c r="G5" s="551">
        <f>Budgets!D6</f>
        <v>20000</v>
      </c>
      <c r="H5" s="551">
        <f>Budgets!E6</f>
        <v>3000</v>
      </c>
      <c r="I5" s="551">
        <f>Budgets!F6</f>
        <v>1000</v>
      </c>
      <c r="J5" s="551">
        <f>Budgets!G6</f>
        <v>24000</v>
      </c>
      <c r="K5" s="551">
        <f>Budgets!H6</f>
        <v>25000</v>
      </c>
      <c r="L5" s="551">
        <f>Budgets!I6</f>
        <v>400</v>
      </c>
      <c r="M5" s="552">
        <f>Budgets!J6</f>
        <v>500</v>
      </c>
      <c r="N5" s="552">
        <f>Budgets!K6</f>
        <v>200</v>
      </c>
      <c r="O5" s="552">
        <f>Budgets!L6</f>
        <v>26100</v>
      </c>
      <c r="P5" s="551">
        <f>Budgets!M6</f>
        <v>6000</v>
      </c>
      <c r="Q5" s="551">
        <f>Budgets!N6</f>
        <v>7000</v>
      </c>
      <c r="R5" s="551">
        <f>Budgets!O6</f>
        <v>30000</v>
      </c>
      <c r="S5" s="105">
        <f>Budgets!P6</f>
        <v>20000</v>
      </c>
      <c r="T5" s="105">
        <f>Budgets!Q6</f>
        <v>50000</v>
      </c>
      <c r="U5" s="101">
        <f>Budgets!R6</f>
        <v>113100</v>
      </c>
      <c r="W5" s="105"/>
      <c r="Y5" s="337">
        <f>INDEX(Planned_Savings,MATCH($C5,$C$4:$C$34,0)+2,MATCH(Y$4,Planned_Savings_Columns,0))</f>
        <v>0</v>
      </c>
      <c r="Z5" s="333">
        <f t="shared" ref="Z5:AH14" si="0">INDEX(Planned_Savings,MATCH($C5,$C$4:$C$34,0)+1,MATCH(Z$4,Planned_Savings_Columns,0))</f>
        <v>270</v>
      </c>
      <c r="AA5" s="333">
        <f t="shared" si="0"/>
        <v>2700</v>
      </c>
      <c r="AB5" s="333">
        <f t="shared" si="0"/>
        <v>0.9</v>
      </c>
      <c r="AC5" s="333">
        <f t="shared" si="0"/>
        <v>30.6</v>
      </c>
      <c r="AD5" s="333">
        <f t="shared" si="0"/>
        <v>243</v>
      </c>
      <c r="AE5" s="333">
        <f t="shared" si="0"/>
        <v>2430</v>
      </c>
      <c r="AF5" s="333">
        <f t="shared" si="0"/>
        <v>10</v>
      </c>
      <c r="AG5" s="333">
        <f t="shared" si="0"/>
        <v>240</v>
      </c>
      <c r="AH5" s="338">
        <f t="shared" si="0"/>
        <v>8000</v>
      </c>
      <c r="AI5" s="342">
        <f t="shared" ref="AI5:AR14" si="1">INDEX(Planned_Savings_No_IE,MATCH($C5,$C$4:$C$34,0)+1,MATCH(AI$4,Planned_Savings_No_IE_Columns,0))</f>
        <v>34</v>
      </c>
      <c r="AJ5" s="332">
        <f t="shared" si="1"/>
        <v>250</v>
      </c>
      <c r="AK5" s="332">
        <f t="shared" si="1"/>
        <v>2500</v>
      </c>
      <c r="AL5" s="332">
        <f t="shared" si="1"/>
        <v>0.9</v>
      </c>
      <c r="AM5" s="332">
        <f t="shared" si="1"/>
        <v>30.6</v>
      </c>
      <c r="AN5" s="332">
        <f t="shared" si="1"/>
        <v>225</v>
      </c>
      <c r="AO5" s="332">
        <f t="shared" si="1"/>
        <v>2250</v>
      </c>
      <c r="AP5" s="332">
        <f t="shared" si="1"/>
        <v>10</v>
      </c>
      <c r="AQ5" s="332">
        <f t="shared" si="1"/>
        <v>240</v>
      </c>
      <c r="AR5" s="343">
        <f t="shared" si="1"/>
        <v>8000</v>
      </c>
      <c r="AS5" s="342">
        <f t="shared" ref="AS5:AX14" si="2">INDEX(Planned_Savings_No_NTG,MATCH($C5,$C$4:$C$34,0)+1,MATCH(AS$4,Planned_Savings_No_NTG_Columns,0))</f>
        <v>34</v>
      </c>
      <c r="AT5" s="332">
        <f t="shared" si="2"/>
        <v>270</v>
      </c>
      <c r="AU5" s="332">
        <f t="shared" si="2"/>
        <v>2700</v>
      </c>
      <c r="AV5" s="332">
        <f t="shared" si="2"/>
        <v>10</v>
      </c>
      <c r="AW5" s="332">
        <f t="shared" si="2"/>
        <v>240</v>
      </c>
      <c r="AX5" s="343">
        <f t="shared" si="2"/>
        <v>8000</v>
      </c>
      <c r="AY5" s="342">
        <f t="shared" ref="AY5:BD14" si="3">INDEX(Planned_Savings_No_IE_No_NTG,MATCH($C5,$C$4:$C$34,0)+1,MATCH(AY$4,Planned_Savings_No_IE_No_NTG_Columns,0))</f>
        <v>34</v>
      </c>
      <c r="AZ5" s="332">
        <f t="shared" si="3"/>
        <v>250</v>
      </c>
      <c r="BA5" s="332">
        <f t="shared" si="3"/>
        <v>2500</v>
      </c>
      <c r="BB5" s="332">
        <f t="shared" si="3"/>
        <v>10</v>
      </c>
      <c r="BC5" s="332">
        <f t="shared" si="3"/>
        <v>240</v>
      </c>
      <c r="BD5" s="343">
        <f t="shared" si="3"/>
        <v>8000</v>
      </c>
    </row>
    <row r="6" spans="3:56">
      <c r="C6" s="104" t="str">
        <f>'Program Descriptions'!C6</f>
        <v>Residential Whole Home Retrofit</v>
      </c>
      <c r="D6" s="104" t="str">
        <f>'Program Descriptions'!D6</f>
        <v>Residential</v>
      </c>
      <c r="E6" s="104" t="str">
        <f>'Program Descriptions'!E6</f>
        <v>Res: Whole Home/Retrofit</v>
      </c>
      <c r="F6" s="104"/>
      <c r="G6" s="551">
        <f>Budgets!D7</f>
        <v>0</v>
      </c>
      <c r="H6" s="551">
        <f>Budgets!E7</f>
        <v>0</v>
      </c>
      <c r="I6" s="551">
        <f>Budgets!F7</f>
        <v>0</v>
      </c>
      <c r="J6" s="551">
        <f>Budgets!G7</f>
        <v>0</v>
      </c>
      <c r="K6" s="551">
        <f>Budgets!H7</f>
        <v>0</v>
      </c>
      <c r="L6" s="551">
        <f>Budgets!I7</f>
        <v>0</v>
      </c>
      <c r="M6" s="552">
        <f>Budgets!J7</f>
        <v>0</v>
      </c>
      <c r="N6" s="552">
        <f>Budgets!K7</f>
        <v>0</v>
      </c>
      <c r="O6" s="552">
        <f>Budgets!L7</f>
        <v>0</v>
      </c>
      <c r="P6" s="551">
        <f>Budgets!M7</f>
        <v>0</v>
      </c>
      <c r="Q6" s="551">
        <f>Budgets!N7</f>
        <v>0</v>
      </c>
      <c r="R6" s="551">
        <f>Budgets!O7</f>
        <v>0</v>
      </c>
      <c r="S6" s="105">
        <f>Budgets!P7</f>
        <v>0</v>
      </c>
      <c r="T6" s="105">
        <f>Budgets!Q7</f>
        <v>0</v>
      </c>
      <c r="U6" s="101">
        <f>Budgets!R7</f>
        <v>0</v>
      </c>
      <c r="W6" s="105"/>
      <c r="Y6" s="337">
        <f t="shared" ref="Y6:Y34" si="4">INDEX(Planned_Savings,MATCH($C6,Prg_Names,0)+2,MATCH(Y$4,Planned_Savings_Columns,0))</f>
        <v>0</v>
      </c>
      <c r="Z6" s="333">
        <f t="shared" si="0"/>
        <v>0</v>
      </c>
      <c r="AA6" s="333">
        <f t="shared" si="0"/>
        <v>0</v>
      </c>
      <c r="AB6" s="333" t="str">
        <f t="shared" si="0"/>
        <v/>
      </c>
      <c r="AC6" s="333">
        <f t="shared" si="0"/>
        <v>0</v>
      </c>
      <c r="AD6" s="333" t="str">
        <f t="shared" si="0"/>
        <v/>
      </c>
      <c r="AE6" s="333" t="str">
        <f t="shared" si="0"/>
        <v/>
      </c>
      <c r="AF6" s="333">
        <f t="shared" si="0"/>
        <v>0</v>
      </c>
      <c r="AG6" s="333">
        <f t="shared" si="0"/>
        <v>0</v>
      </c>
      <c r="AH6" s="338">
        <f t="shared" si="0"/>
        <v>0</v>
      </c>
      <c r="AI6" s="342">
        <f t="shared" si="1"/>
        <v>0</v>
      </c>
      <c r="AJ6" s="332">
        <f t="shared" si="1"/>
        <v>0</v>
      </c>
      <c r="AK6" s="332">
        <f t="shared" si="1"/>
        <v>0</v>
      </c>
      <c r="AL6" s="332" t="str">
        <f t="shared" si="1"/>
        <v/>
      </c>
      <c r="AM6" s="332">
        <f t="shared" si="1"/>
        <v>0</v>
      </c>
      <c r="AN6" s="332">
        <f t="shared" si="1"/>
        <v>0</v>
      </c>
      <c r="AO6" s="332">
        <f t="shared" si="1"/>
        <v>0</v>
      </c>
      <c r="AP6" s="332">
        <f t="shared" si="1"/>
        <v>0</v>
      </c>
      <c r="AQ6" s="332">
        <f t="shared" si="1"/>
        <v>0</v>
      </c>
      <c r="AR6" s="343">
        <f t="shared" si="1"/>
        <v>0</v>
      </c>
      <c r="AS6" s="342">
        <f t="shared" si="2"/>
        <v>0</v>
      </c>
      <c r="AT6" s="332">
        <f t="shared" si="2"/>
        <v>0</v>
      </c>
      <c r="AU6" s="332">
        <f t="shared" si="2"/>
        <v>0</v>
      </c>
      <c r="AV6" s="332">
        <f t="shared" si="2"/>
        <v>0</v>
      </c>
      <c r="AW6" s="332">
        <f t="shared" si="2"/>
        <v>0</v>
      </c>
      <c r="AX6" s="343">
        <f t="shared" si="2"/>
        <v>0</v>
      </c>
      <c r="AY6" s="342">
        <f t="shared" si="3"/>
        <v>0</v>
      </c>
      <c r="AZ6" s="332">
        <f t="shared" si="3"/>
        <v>0</v>
      </c>
      <c r="BA6" s="332">
        <f t="shared" si="3"/>
        <v>0</v>
      </c>
      <c r="BB6" s="332">
        <f t="shared" si="3"/>
        <v>0</v>
      </c>
      <c r="BC6" s="332">
        <f t="shared" si="3"/>
        <v>0</v>
      </c>
      <c r="BD6" s="343">
        <f t="shared" si="3"/>
        <v>0</v>
      </c>
    </row>
    <row r="7" spans="3:56">
      <c r="C7" s="104" t="str">
        <f>'Program Descriptions'!C7</f>
        <v>C&amp;I Prescriptive</v>
      </c>
      <c r="D7" s="104" t="str">
        <f>'Program Descriptions'!D7</f>
        <v>Commercial_Industrial</v>
      </c>
      <c r="E7" s="104" t="str">
        <f>'Program Descriptions'!E7</f>
        <v>CI: Prescriptive</v>
      </c>
      <c r="F7" s="104"/>
      <c r="G7" s="551">
        <f>Budgets!D8</f>
        <v>0</v>
      </c>
      <c r="H7" s="551">
        <f>Budgets!E8</f>
        <v>0</v>
      </c>
      <c r="I7" s="551">
        <f>Budgets!F8</f>
        <v>0</v>
      </c>
      <c r="J7" s="551">
        <f>Budgets!G8</f>
        <v>0</v>
      </c>
      <c r="K7" s="551">
        <f>Budgets!H8</f>
        <v>0</v>
      </c>
      <c r="L7" s="551">
        <f>Budgets!I8</f>
        <v>0</v>
      </c>
      <c r="M7" s="552">
        <f>Budgets!J8</f>
        <v>0</v>
      </c>
      <c r="N7" s="552">
        <f>Budgets!K8</f>
        <v>0</v>
      </c>
      <c r="O7" s="552">
        <f>Budgets!L8</f>
        <v>0</v>
      </c>
      <c r="P7" s="551">
        <f>Budgets!M8</f>
        <v>0</v>
      </c>
      <c r="Q7" s="551">
        <f>Budgets!N8</f>
        <v>0</v>
      </c>
      <c r="R7" s="551">
        <f>Budgets!O8</f>
        <v>0</v>
      </c>
      <c r="S7" s="105">
        <f>Budgets!P8</f>
        <v>0</v>
      </c>
      <c r="T7" s="105">
        <f>Budgets!Q8</f>
        <v>0</v>
      </c>
      <c r="U7" s="101">
        <f>Budgets!R8</f>
        <v>0</v>
      </c>
      <c r="W7" s="105"/>
      <c r="Y7" s="337">
        <f t="shared" si="4"/>
        <v>0</v>
      </c>
      <c r="Z7" s="333">
        <f t="shared" si="0"/>
        <v>0</v>
      </c>
      <c r="AA7" s="333">
        <f t="shared" si="0"/>
        <v>0</v>
      </c>
      <c r="AB7" s="333" t="str">
        <f t="shared" si="0"/>
        <v/>
      </c>
      <c r="AC7" s="333">
        <f t="shared" si="0"/>
        <v>0</v>
      </c>
      <c r="AD7" s="333" t="str">
        <f t="shared" si="0"/>
        <v/>
      </c>
      <c r="AE7" s="333" t="str">
        <f t="shared" si="0"/>
        <v/>
      </c>
      <c r="AF7" s="333">
        <f t="shared" si="0"/>
        <v>0</v>
      </c>
      <c r="AG7" s="333">
        <f t="shared" si="0"/>
        <v>0</v>
      </c>
      <c r="AH7" s="338">
        <f t="shared" si="0"/>
        <v>0</v>
      </c>
      <c r="AI7" s="342">
        <f t="shared" si="1"/>
        <v>0</v>
      </c>
      <c r="AJ7" s="332">
        <f t="shared" si="1"/>
        <v>0</v>
      </c>
      <c r="AK7" s="332">
        <f t="shared" si="1"/>
        <v>0</v>
      </c>
      <c r="AL7" s="332" t="str">
        <f t="shared" si="1"/>
        <v/>
      </c>
      <c r="AM7" s="332">
        <f t="shared" si="1"/>
        <v>0</v>
      </c>
      <c r="AN7" s="332">
        <f t="shared" si="1"/>
        <v>0</v>
      </c>
      <c r="AO7" s="332">
        <f t="shared" si="1"/>
        <v>0</v>
      </c>
      <c r="AP7" s="332">
        <f t="shared" si="1"/>
        <v>0</v>
      </c>
      <c r="AQ7" s="332">
        <f t="shared" si="1"/>
        <v>0</v>
      </c>
      <c r="AR7" s="343">
        <f t="shared" si="1"/>
        <v>0</v>
      </c>
      <c r="AS7" s="342">
        <f t="shared" si="2"/>
        <v>0</v>
      </c>
      <c r="AT7" s="332">
        <f t="shared" si="2"/>
        <v>0</v>
      </c>
      <c r="AU7" s="332">
        <f t="shared" si="2"/>
        <v>0</v>
      </c>
      <c r="AV7" s="332">
        <f t="shared" si="2"/>
        <v>0</v>
      </c>
      <c r="AW7" s="332">
        <f t="shared" si="2"/>
        <v>0</v>
      </c>
      <c r="AX7" s="343">
        <f t="shared" si="2"/>
        <v>0</v>
      </c>
      <c r="AY7" s="342">
        <f t="shared" si="3"/>
        <v>0</v>
      </c>
      <c r="AZ7" s="332">
        <f t="shared" si="3"/>
        <v>0</v>
      </c>
      <c r="BA7" s="332">
        <f t="shared" si="3"/>
        <v>0</v>
      </c>
      <c r="BB7" s="332">
        <f t="shared" si="3"/>
        <v>0</v>
      </c>
      <c r="BC7" s="332">
        <f t="shared" si="3"/>
        <v>0</v>
      </c>
      <c r="BD7" s="343">
        <f t="shared" si="3"/>
        <v>0</v>
      </c>
    </row>
    <row r="8" spans="3:56">
      <c r="C8" s="104" t="str">
        <f>'Program Descriptions'!C8</f>
        <v>Empty</v>
      </c>
      <c r="D8" s="104">
        <f>'Program Descriptions'!D8</f>
        <v>0</v>
      </c>
      <c r="E8" s="104">
        <f>'Program Descriptions'!E8</f>
        <v>0</v>
      </c>
      <c r="F8" s="104"/>
      <c r="G8" s="551">
        <f>Budgets!D9</f>
        <v>0</v>
      </c>
      <c r="H8" s="551">
        <f>Budgets!E9</f>
        <v>0</v>
      </c>
      <c r="I8" s="551">
        <f>Budgets!F9</f>
        <v>0</v>
      </c>
      <c r="J8" s="551">
        <f>Budgets!G9</f>
        <v>0</v>
      </c>
      <c r="K8" s="551">
        <f>Budgets!H9</f>
        <v>0</v>
      </c>
      <c r="L8" s="551">
        <f>Budgets!I9</f>
        <v>0</v>
      </c>
      <c r="M8" s="552">
        <f>Budgets!J9</f>
        <v>0</v>
      </c>
      <c r="N8" s="552">
        <f>Budgets!K9</f>
        <v>0</v>
      </c>
      <c r="O8" s="552">
        <f>Budgets!L9</f>
        <v>0</v>
      </c>
      <c r="P8" s="551">
        <f>Budgets!M9</f>
        <v>0</v>
      </c>
      <c r="Q8" s="551">
        <f>Budgets!N9</f>
        <v>0</v>
      </c>
      <c r="R8" s="551">
        <f>Budgets!O9</f>
        <v>0</v>
      </c>
      <c r="S8" s="105">
        <f>Budgets!P9</f>
        <v>0</v>
      </c>
      <c r="T8" s="105">
        <f>Budgets!Q9</f>
        <v>0</v>
      </c>
      <c r="U8" s="101">
        <f>Budgets!R9</f>
        <v>0</v>
      </c>
      <c r="W8" s="105"/>
      <c r="Y8" s="337">
        <f t="shared" si="4"/>
        <v>0</v>
      </c>
      <c r="Z8" s="333">
        <f t="shared" si="0"/>
        <v>0</v>
      </c>
      <c r="AA8" s="333">
        <f t="shared" si="0"/>
        <v>0</v>
      </c>
      <c r="AB8" s="333" t="str">
        <f t="shared" si="0"/>
        <v/>
      </c>
      <c r="AC8" s="333">
        <f t="shared" si="0"/>
        <v>0</v>
      </c>
      <c r="AD8" s="333" t="str">
        <f t="shared" si="0"/>
        <v/>
      </c>
      <c r="AE8" s="333" t="str">
        <f t="shared" si="0"/>
        <v/>
      </c>
      <c r="AF8" s="333">
        <f t="shared" si="0"/>
        <v>0</v>
      </c>
      <c r="AG8" s="333">
        <f t="shared" si="0"/>
        <v>0</v>
      </c>
      <c r="AH8" s="338">
        <f t="shared" si="0"/>
        <v>0</v>
      </c>
      <c r="AI8" s="342">
        <f t="shared" si="1"/>
        <v>0</v>
      </c>
      <c r="AJ8" s="332">
        <f t="shared" si="1"/>
        <v>0</v>
      </c>
      <c r="AK8" s="332">
        <f t="shared" si="1"/>
        <v>0</v>
      </c>
      <c r="AL8" s="332" t="str">
        <f t="shared" si="1"/>
        <v/>
      </c>
      <c r="AM8" s="332">
        <f t="shared" si="1"/>
        <v>0</v>
      </c>
      <c r="AN8" s="332">
        <f t="shared" si="1"/>
        <v>0</v>
      </c>
      <c r="AO8" s="332">
        <f t="shared" si="1"/>
        <v>0</v>
      </c>
      <c r="AP8" s="332">
        <f t="shared" si="1"/>
        <v>0</v>
      </c>
      <c r="AQ8" s="332">
        <f t="shared" si="1"/>
        <v>0</v>
      </c>
      <c r="AR8" s="343">
        <f t="shared" si="1"/>
        <v>0</v>
      </c>
      <c r="AS8" s="342">
        <f t="shared" si="2"/>
        <v>0</v>
      </c>
      <c r="AT8" s="332">
        <f t="shared" si="2"/>
        <v>0</v>
      </c>
      <c r="AU8" s="332">
        <f t="shared" si="2"/>
        <v>0</v>
      </c>
      <c r="AV8" s="332">
        <f t="shared" si="2"/>
        <v>0</v>
      </c>
      <c r="AW8" s="332">
        <f t="shared" si="2"/>
        <v>0</v>
      </c>
      <c r="AX8" s="343">
        <f t="shared" si="2"/>
        <v>0</v>
      </c>
      <c r="AY8" s="342">
        <f t="shared" si="3"/>
        <v>0</v>
      </c>
      <c r="AZ8" s="332">
        <f t="shared" si="3"/>
        <v>0</v>
      </c>
      <c r="BA8" s="332">
        <f t="shared" si="3"/>
        <v>0</v>
      </c>
      <c r="BB8" s="332">
        <f t="shared" si="3"/>
        <v>0</v>
      </c>
      <c r="BC8" s="332">
        <f t="shared" si="3"/>
        <v>0</v>
      </c>
      <c r="BD8" s="343">
        <f t="shared" si="3"/>
        <v>0</v>
      </c>
    </row>
    <row r="9" spans="3:56">
      <c r="C9" s="104" t="str">
        <f>'Program Descriptions'!C9</f>
        <v>Empty</v>
      </c>
      <c r="D9" s="104">
        <f>'Program Descriptions'!D9</f>
        <v>0</v>
      </c>
      <c r="E9" s="104">
        <f>'Program Descriptions'!E9</f>
        <v>0</v>
      </c>
      <c r="F9" s="104"/>
      <c r="G9" s="551">
        <f>Budgets!D10</f>
        <v>0</v>
      </c>
      <c r="H9" s="551">
        <f>Budgets!E10</f>
        <v>0</v>
      </c>
      <c r="I9" s="551">
        <f>Budgets!F10</f>
        <v>0</v>
      </c>
      <c r="J9" s="551">
        <f>Budgets!G10</f>
        <v>0</v>
      </c>
      <c r="K9" s="551">
        <f>Budgets!H10</f>
        <v>0</v>
      </c>
      <c r="L9" s="551">
        <f>Budgets!I10</f>
        <v>0</v>
      </c>
      <c r="M9" s="552">
        <f>Budgets!J10</f>
        <v>0</v>
      </c>
      <c r="N9" s="552">
        <f>Budgets!K10</f>
        <v>0</v>
      </c>
      <c r="O9" s="552">
        <f>Budgets!L10</f>
        <v>0</v>
      </c>
      <c r="P9" s="551">
        <f>Budgets!M10</f>
        <v>0</v>
      </c>
      <c r="Q9" s="551">
        <f>Budgets!N10</f>
        <v>0</v>
      </c>
      <c r="R9" s="551">
        <f>Budgets!O10</f>
        <v>0</v>
      </c>
      <c r="S9" s="105">
        <f>Budgets!P10</f>
        <v>0</v>
      </c>
      <c r="T9" s="105">
        <f>Budgets!Q10</f>
        <v>0</v>
      </c>
      <c r="U9" s="101">
        <f>Budgets!R10</f>
        <v>0</v>
      </c>
      <c r="W9" s="105"/>
      <c r="Y9" s="337">
        <f t="shared" si="4"/>
        <v>0</v>
      </c>
      <c r="Z9" s="333">
        <f t="shared" si="0"/>
        <v>0</v>
      </c>
      <c r="AA9" s="333">
        <f t="shared" si="0"/>
        <v>0</v>
      </c>
      <c r="AB9" s="333" t="str">
        <f t="shared" si="0"/>
        <v/>
      </c>
      <c r="AC9" s="333">
        <f t="shared" si="0"/>
        <v>0</v>
      </c>
      <c r="AD9" s="333" t="str">
        <f t="shared" si="0"/>
        <v/>
      </c>
      <c r="AE9" s="333" t="str">
        <f t="shared" si="0"/>
        <v/>
      </c>
      <c r="AF9" s="333">
        <f t="shared" si="0"/>
        <v>0</v>
      </c>
      <c r="AG9" s="333">
        <f t="shared" si="0"/>
        <v>0</v>
      </c>
      <c r="AH9" s="338">
        <f t="shared" si="0"/>
        <v>0</v>
      </c>
      <c r="AI9" s="342">
        <f t="shared" si="1"/>
        <v>0</v>
      </c>
      <c r="AJ9" s="332">
        <f t="shared" si="1"/>
        <v>0</v>
      </c>
      <c r="AK9" s="332">
        <f t="shared" si="1"/>
        <v>0</v>
      </c>
      <c r="AL9" s="332" t="str">
        <f t="shared" si="1"/>
        <v/>
      </c>
      <c r="AM9" s="332">
        <f t="shared" si="1"/>
        <v>0</v>
      </c>
      <c r="AN9" s="332">
        <f t="shared" si="1"/>
        <v>0</v>
      </c>
      <c r="AO9" s="332">
        <f t="shared" si="1"/>
        <v>0</v>
      </c>
      <c r="AP9" s="332">
        <f t="shared" si="1"/>
        <v>0</v>
      </c>
      <c r="AQ9" s="332">
        <f t="shared" si="1"/>
        <v>0</v>
      </c>
      <c r="AR9" s="343">
        <f t="shared" si="1"/>
        <v>0</v>
      </c>
      <c r="AS9" s="342">
        <f t="shared" si="2"/>
        <v>0</v>
      </c>
      <c r="AT9" s="332">
        <f t="shared" si="2"/>
        <v>0</v>
      </c>
      <c r="AU9" s="332">
        <f t="shared" si="2"/>
        <v>0</v>
      </c>
      <c r="AV9" s="332">
        <f t="shared" si="2"/>
        <v>0</v>
      </c>
      <c r="AW9" s="332">
        <f t="shared" si="2"/>
        <v>0</v>
      </c>
      <c r="AX9" s="343">
        <f t="shared" si="2"/>
        <v>0</v>
      </c>
      <c r="AY9" s="342">
        <f t="shared" si="3"/>
        <v>0</v>
      </c>
      <c r="AZ9" s="332">
        <f t="shared" si="3"/>
        <v>0</v>
      </c>
      <c r="BA9" s="332">
        <f t="shared" si="3"/>
        <v>0</v>
      </c>
      <c r="BB9" s="332">
        <f t="shared" si="3"/>
        <v>0</v>
      </c>
      <c r="BC9" s="332">
        <f t="shared" si="3"/>
        <v>0</v>
      </c>
      <c r="BD9" s="343">
        <f t="shared" si="3"/>
        <v>0</v>
      </c>
    </row>
    <row r="10" spans="3:56">
      <c r="C10" s="104" t="str">
        <f>'Program Descriptions'!C10</f>
        <v>Empty</v>
      </c>
      <c r="D10" s="104">
        <f>'Program Descriptions'!D10</f>
        <v>0</v>
      </c>
      <c r="E10" s="104">
        <f>'Program Descriptions'!E10</f>
        <v>0</v>
      </c>
      <c r="F10" s="104"/>
      <c r="G10" s="551">
        <f>Budgets!D11</f>
        <v>0</v>
      </c>
      <c r="H10" s="551">
        <f>Budgets!E11</f>
        <v>0</v>
      </c>
      <c r="I10" s="551">
        <f>Budgets!F11</f>
        <v>0</v>
      </c>
      <c r="J10" s="551">
        <f>Budgets!G11</f>
        <v>0</v>
      </c>
      <c r="K10" s="551">
        <f>Budgets!H11</f>
        <v>0</v>
      </c>
      <c r="L10" s="551">
        <f>Budgets!I11</f>
        <v>0</v>
      </c>
      <c r="M10" s="552">
        <f>Budgets!J11</f>
        <v>0</v>
      </c>
      <c r="N10" s="552">
        <f>Budgets!K11</f>
        <v>0</v>
      </c>
      <c r="O10" s="552">
        <f>Budgets!L11</f>
        <v>0</v>
      </c>
      <c r="P10" s="551">
        <f>Budgets!M11</f>
        <v>0</v>
      </c>
      <c r="Q10" s="551">
        <f>Budgets!N11</f>
        <v>0</v>
      </c>
      <c r="R10" s="551">
        <f>Budgets!O11</f>
        <v>0</v>
      </c>
      <c r="S10" s="105">
        <f>Budgets!P11</f>
        <v>0</v>
      </c>
      <c r="T10" s="105">
        <f>Budgets!Q11</f>
        <v>0</v>
      </c>
      <c r="U10" s="101">
        <f>Budgets!R11</f>
        <v>0</v>
      </c>
      <c r="W10" s="105"/>
      <c r="Y10" s="337">
        <f t="shared" si="4"/>
        <v>0</v>
      </c>
      <c r="Z10" s="333">
        <f t="shared" si="0"/>
        <v>0</v>
      </c>
      <c r="AA10" s="333">
        <f t="shared" si="0"/>
        <v>0</v>
      </c>
      <c r="AB10" s="333" t="str">
        <f t="shared" si="0"/>
        <v/>
      </c>
      <c r="AC10" s="333">
        <f t="shared" si="0"/>
        <v>0</v>
      </c>
      <c r="AD10" s="333" t="str">
        <f t="shared" si="0"/>
        <v/>
      </c>
      <c r="AE10" s="333" t="str">
        <f t="shared" si="0"/>
        <v/>
      </c>
      <c r="AF10" s="333">
        <f t="shared" si="0"/>
        <v>0</v>
      </c>
      <c r="AG10" s="333">
        <f t="shared" si="0"/>
        <v>0</v>
      </c>
      <c r="AH10" s="338">
        <f t="shared" si="0"/>
        <v>0</v>
      </c>
      <c r="AI10" s="342">
        <f t="shared" si="1"/>
        <v>0</v>
      </c>
      <c r="AJ10" s="332">
        <f t="shared" si="1"/>
        <v>0</v>
      </c>
      <c r="AK10" s="332">
        <f t="shared" si="1"/>
        <v>0</v>
      </c>
      <c r="AL10" s="332" t="str">
        <f t="shared" si="1"/>
        <v/>
      </c>
      <c r="AM10" s="332">
        <f t="shared" si="1"/>
        <v>0</v>
      </c>
      <c r="AN10" s="332">
        <f t="shared" si="1"/>
        <v>0</v>
      </c>
      <c r="AO10" s="332">
        <f t="shared" si="1"/>
        <v>0</v>
      </c>
      <c r="AP10" s="332">
        <f t="shared" si="1"/>
        <v>0</v>
      </c>
      <c r="AQ10" s="332">
        <f t="shared" si="1"/>
        <v>0</v>
      </c>
      <c r="AR10" s="343">
        <f t="shared" si="1"/>
        <v>0</v>
      </c>
      <c r="AS10" s="342">
        <f t="shared" si="2"/>
        <v>0</v>
      </c>
      <c r="AT10" s="332">
        <f t="shared" si="2"/>
        <v>0</v>
      </c>
      <c r="AU10" s="332">
        <f t="shared" si="2"/>
        <v>0</v>
      </c>
      <c r="AV10" s="332">
        <f t="shared" si="2"/>
        <v>0</v>
      </c>
      <c r="AW10" s="332">
        <f t="shared" si="2"/>
        <v>0</v>
      </c>
      <c r="AX10" s="343">
        <f t="shared" si="2"/>
        <v>0</v>
      </c>
      <c r="AY10" s="342">
        <f t="shared" si="3"/>
        <v>0</v>
      </c>
      <c r="AZ10" s="332">
        <f t="shared" si="3"/>
        <v>0</v>
      </c>
      <c r="BA10" s="332">
        <f t="shared" si="3"/>
        <v>0</v>
      </c>
      <c r="BB10" s="332">
        <f t="shared" si="3"/>
        <v>0</v>
      </c>
      <c r="BC10" s="332">
        <f t="shared" si="3"/>
        <v>0</v>
      </c>
      <c r="BD10" s="343">
        <f t="shared" si="3"/>
        <v>0</v>
      </c>
    </row>
    <row r="11" spans="3:56">
      <c r="C11" s="104" t="str">
        <f>'Program Descriptions'!C11</f>
        <v>Empty</v>
      </c>
      <c r="D11" s="104">
        <f>'Program Descriptions'!D11</f>
        <v>0</v>
      </c>
      <c r="E11" s="104">
        <f>'Program Descriptions'!E11</f>
        <v>0</v>
      </c>
      <c r="F11" s="104"/>
      <c r="G11" s="551">
        <f>Budgets!D12</f>
        <v>0</v>
      </c>
      <c r="H11" s="551">
        <f>Budgets!E12</f>
        <v>0</v>
      </c>
      <c r="I11" s="551">
        <f>Budgets!F12</f>
        <v>0</v>
      </c>
      <c r="J11" s="551">
        <f>Budgets!G12</f>
        <v>0</v>
      </c>
      <c r="K11" s="551">
        <f>Budgets!H12</f>
        <v>0</v>
      </c>
      <c r="L11" s="551">
        <f>Budgets!I12</f>
        <v>0</v>
      </c>
      <c r="M11" s="552">
        <f>Budgets!J12</f>
        <v>0</v>
      </c>
      <c r="N11" s="552">
        <f>Budgets!K12</f>
        <v>0</v>
      </c>
      <c r="O11" s="552">
        <f>Budgets!L12</f>
        <v>0</v>
      </c>
      <c r="P11" s="551">
        <f>Budgets!M12</f>
        <v>0</v>
      </c>
      <c r="Q11" s="551">
        <f>Budgets!N12</f>
        <v>0</v>
      </c>
      <c r="R11" s="551">
        <f>Budgets!O12</f>
        <v>0</v>
      </c>
      <c r="S11" s="105">
        <f>Budgets!P12</f>
        <v>0</v>
      </c>
      <c r="T11" s="105">
        <f>Budgets!Q12</f>
        <v>0</v>
      </c>
      <c r="U11" s="101">
        <f>Budgets!R12</f>
        <v>0</v>
      </c>
      <c r="W11" s="105"/>
      <c r="Y11" s="337">
        <f t="shared" si="4"/>
        <v>0</v>
      </c>
      <c r="Z11" s="333">
        <f t="shared" si="0"/>
        <v>0</v>
      </c>
      <c r="AA11" s="333">
        <f t="shared" si="0"/>
        <v>0</v>
      </c>
      <c r="AB11" s="333" t="str">
        <f t="shared" si="0"/>
        <v/>
      </c>
      <c r="AC11" s="333">
        <f t="shared" si="0"/>
        <v>0</v>
      </c>
      <c r="AD11" s="333" t="str">
        <f t="shared" si="0"/>
        <v/>
      </c>
      <c r="AE11" s="333" t="str">
        <f t="shared" si="0"/>
        <v/>
      </c>
      <c r="AF11" s="333">
        <f t="shared" si="0"/>
        <v>0</v>
      </c>
      <c r="AG11" s="333">
        <f t="shared" si="0"/>
        <v>0</v>
      </c>
      <c r="AH11" s="338">
        <f t="shared" si="0"/>
        <v>0</v>
      </c>
      <c r="AI11" s="342">
        <f t="shared" si="1"/>
        <v>0</v>
      </c>
      <c r="AJ11" s="332">
        <f t="shared" si="1"/>
        <v>0</v>
      </c>
      <c r="AK11" s="332">
        <f t="shared" si="1"/>
        <v>0</v>
      </c>
      <c r="AL11" s="332" t="str">
        <f t="shared" si="1"/>
        <v/>
      </c>
      <c r="AM11" s="332">
        <f t="shared" si="1"/>
        <v>0</v>
      </c>
      <c r="AN11" s="332">
        <f t="shared" si="1"/>
        <v>0</v>
      </c>
      <c r="AO11" s="332">
        <f t="shared" si="1"/>
        <v>0</v>
      </c>
      <c r="AP11" s="332">
        <f t="shared" si="1"/>
        <v>0</v>
      </c>
      <c r="AQ11" s="332">
        <f t="shared" si="1"/>
        <v>0</v>
      </c>
      <c r="AR11" s="343">
        <f t="shared" si="1"/>
        <v>0</v>
      </c>
      <c r="AS11" s="342">
        <f t="shared" si="2"/>
        <v>0</v>
      </c>
      <c r="AT11" s="332">
        <f t="shared" si="2"/>
        <v>0</v>
      </c>
      <c r="AU11" s="332">
        <f t="shared" si="2"/>
        <v>0</v>
      </c>
      <c r="AV11" s="332">
        <f t="shared" si="2"/>
        <v>0</v>
      </c>
      <c r="AW11" s="332">
        <f t="shared" si="2"/>
        <v>0</v>
      </c>
      <c r="AX11" s="343">
        <f t="shared" si="2"/>
        <v>0</v>
      </c>
      <c r="AY11" s="342">
        <f t="shared" si="3"/>
        <v>0</v>
      </c>
      <c r="AZ11" s="332">
        <f t="shared" si="3"/>
        <v>0</v>
      </c>
      <c r="BA11" s="332">
        <f t="shared" si="3"/>
        <v>0</v>
      </c>
      <c r="BB11" s="332">
        <f t="shared" si="3"/>
        <v>0</v>
      </c>
      <c r="BC11" s="332">
        <f t="shared" si="3"/>
        <v>0</v>
      </c>
      <c r="BD11" s="343">
        <f t="shared" si="3"/>
        <v>0</v>
      </c>
    </row>
    <row r="12" spans="3:56">
      <c r="C12" s="104" t="str">
        <f>'Program Descriptions'!C12</f>
        <v>Empty</v>
      </c>
      <c r="D12" s="104">
        <f>'Program Descriptions'!D12</f>
        <v>0</v>
      </c>
      <c r="E12" s="104">
        <f>'Program Descriptions'!E12</f>
        <v>0</v>
      </c>
      <c r="F12" s="104"/>
      <c r="G12" s="551">
        <f>Budgets!D13</f>
        <v>0</v>
      </c>
      <c r="H12" s="551">
        <f>Budgets!E13</f>
        <v>0</v>
      </c>
      <c r="I12" s="551">
        <f>Budgets!F13</f>
        <v>0</v>
      </c>
      <c r="J12" s="551">
        <f>Budgets!G13</f>
        <v>0</v>
      </c>
      <c r="K12" s="551">
        <f>Budgets!H13</f>
        <v>0</v>
      </c>
      <c r="L12" s="551">
        <f>Budgets!I13</f>
        <v>0</v>
      </c>
      <c r="M12" s="552">
        <f>Budgets!J13</f>
        <v>0</v>
      </c>
      <c r="N12" s="552">
        <f>Budgets!K13</f>
        <v>0</v>
      </c>
      <c r="O12" s="552">
        <f>Budgets!L13</f>
        <v>0</v>
      </c>
      <c r="P12" s="551">
        <f>Budgets!M13</f>
        <v>0</v>
      </c>
      <c r="Q12" s="551">
        <f>Budgets!N13</f>
        <v>0</v>
      </c>
      <c r="R12" s="551">
        <f>Budgets!O13</f>
        <v>0</v>
      </c>
      <c r="S12" s="105">
        <f>Budgets!P13</f>
        <v>0</v>
      </c>
      <c r="T12" s="105">
        <f>Budgets!Q13</f>
        <v>0</v>
      </c>
      <c r="U12" s="101">
        <f>Budgets!R13</f>
        <v>0</v>
      </c>
      <c r="W12" s="105"/>
      <c r="Y12" s="337">
        <f t="shared" si="4"/>
        <v>0</v>
      </c>
      <c r="Z12" s="333">
        <f t="shared" si="0"/>
        <v>0</v>
      </c>
      <c r="AA12" s="333">
        <f t="shared" si="0"/>
        <v>0</v>
      </c>
      <c r="AB12" s="333" t="str">
        <f t="shared" si="0"/>
        <v/>
      </c>
      <c r="AC12" s="333">
        <f t="shared" si="0"/>
        <v>0</v>
      </c>
      <c r="AD12" s="333" t="str">
        <f t="shared" si="0"/>
        <v/>
      </c>
      <c r="AE12" s="333" t="str">
        <f t="shared" si="0"/>
        <v/>
      </c>
      <c r="AF12" s="333">
        <f t="shared" si="0"/>
        <v>0</v>
      </c>
      <c r="AG12" s="333">
        <f t="shared" si="0"/>
        <v>0</v>
      </c>
      <c r="AH12" s="338">
        <f t="shared" si="0"/>
        <v>0</v>
      </c>
      <c r="AI12" s="342">
        <f t="shared" si="1"/>
        <v>0</v>
      </c>
      <c r="AJ12" s="332">
        <f t="shared" si="1"/>
        <v>0</v>
      </c>
      <c r="AK12" s="332">
        <f t="shared" si="1"/>
        <v>0</v>
      </c>
      <c r="AL12" s="332" t="str">
        <f t="shared" si="1"/>
        <v/>
      </c>
      <c r="AM12" s="332">
        <f t="shared" si="1"/>
        <v>0</v>
      </c>
      <c r="AN12" s="332">
        <f t="shared" si="1"/>
        <v>0</v>
      </c>
      <c r="AO12" s="332">
        <f t="shared" si="1"/>
        <v>0</v>
      </c>
      <c r="AP12" s="332">
        <f t="shared" si="1"/>
        <v>0</v>
      </c>
      <c r="AQ12" s="332">
        <f t="shared" si="1"/>
        <v>0</v>
      </c>
      <c r="AR12" s="343">
        <f t="shared" si="1"/>
        <v>0</v>
      </c>
      <c r="AS12" s="342">
        <f t="shared" si="2"/>
        <v>0</v>
      </c>
      <c r="AT12" s="332">
        <f t="shared" si="2"/>
        <v>0</v>
      </c>
      <c r="AU12" s="332">
        <f t="shared" si="2"/>
        <v>0</v>
      </c>
      <c r="AV12" s="332">
        <f t="shared" si="2"/>
        <v>0</v>
      </c>
      <c r="AW12" s="332">
        <f t="shared" si="2"/>
        <v>0</v>
      </c>
      <c r="AX12" s="343">
        <f t="shared" si="2"/>
        <v>0</v>
      </c>
      <c r="AY12" s="342">
        <f t="shared" si="3"/>
        <v>0</v>
      </c>
      <c r="AZ12" s="332">
        <f t="shared" si="3"/>
        <v>0</v>
      </c>
      <c r="BA12" s="332">
        <f t="shared" si="3"/>
        <v>0</v>
      </c>
      <c r="BB12" s="332">
        <f t="shared" si="3"/>
        <v>0</v>
      </c>
      <c r="BC12" s="332">
        <f t="shared" si="3"/>
        <v>0</v>
      </c>
      <c r="BD12" s="343">
        <f t="shared" si="3"/>
        <v>0</v>
      </c>
    </row>
    <row r="13" spans="3:56">
      <c r="C13" s="104" t="str">
        <f>'Program Descriptions'!C13</f>
        <v>Empty</v>
      </c>
      <c r="D13" s="104">
        <f>'Program Descriptions'!D13</f>
        <v>0</v>
      </c>
      <c r="E13" s="104">
        <f>'Program Descriptions'!E13</f>
        <v>0</v>
      </c>
      <c r="F13" s="104"/>
      <c r="G13" s="551">
        <f>Budgets!D14</f>
        <v>0</v>
      </c>
      <c r="H13" s="551">
        <f>Budgets!E14</f>
        <v>0</v>
      </c>
      <c r="I13" s="551">
        <f>Budgets!F14</f>
        <v>0</v>
      </c>
      <c r="J13" s="551">
        <f>Budgets!G14</f>
        <v>0</v>
      </c>
      <c r="K13" s="551">
        <f>Budgets!H14</f>
        <v>0</v>
      </c>
      <c r="L13" s="551">
        <f>Budgets!I14</f>
        <v>0</v>
      </c>
      <c r="M13" s="552">
        <f>Budgets!J14</f>
        <v>0</v>
      </c>
      <c r="N13" s="552">
        <f>Budgets!K14</f>
        <v>0</v>
      </c>
      <c r="O13" s="552">
        <f>Budgets!L14</f>
        <v>0</v>
      </c>
      <c r="P13" s="551">
        <f>Budgets!M14</f>
        <v>0</v>
      </c>
      <c r="Q13" s="551">
        <f>Budgets!N14</f>
        <v>0</v>
      </c>
      <c r="R13" s="551">
        <f>Budgets!O14</f>
        <v>0</v>
      </c>
      <c r="S13" s="105">
        <f>Budgets!P14</f>
        <v>0</v>
      </c>
      <c r="T13" s="105">
        <f>Budgets!Q14</f>
        <v>0</v>
      </c>
      <c r="U13" s="101">
        <f>Budgets!R14</f>
        <v>0</v>
      </c>
      <c r="W13" s="105"/>
      <c r="Y13" s="337">
        <f t="shared" si="4"/>
        <v>0</v>
      </c>
      <c r="Z13" s="333">
        <f t="shared" si="0"/>
        <v>0</v>
      </c>
      <c r="AA13" s="333">
        <f t="shared" si="0"/>
        <v>0</v>
      </c>
      <c r="AB13" s="333" t="str">
        <f t="shared" si="0"/>
        <v/>
      </c>
      <c r="AC13" s="333">
        <f t="shared" si="0"/>
        <v>0</v>
      </c>
      <c r="AD13" s="333" t="str">
        <f t="shared" si="0"/>
        <v/>
      </c>
      <c r="AE13" s="333" t="str">
        <f t="shared" si="0"/>
        <v/>
      </c>
      <c r="AF13" s="333">
        <f t="shared" si="0"/>
        <v>0</v>
      </c>
      <c r="AG13" s="333">
        <f t="shared" si="0"/>
        <v>0</v>
      </c>
      <c r="AH13" s="338">
        <f t="shared" si="0"/>
        <v>0</v>
      </c>
      <c r="AI13" s="342">
        <f t="shared" si="1"/>
        <v>0</v>
      </c>
      <c r="AJ13" s="332">
        <f t="shared" si="1"/>
        <v>0</v>
      </c>
      <c r="AK13" s="332">
        <f t="shared" si="1"/>
        <v>0</v>
      </c>
      <c r="AL13" s="332" t="str">
        <f t="shared" si="1"/>
        <v/>
      </c>
      <c r="AM13" s="332">
        <f t="shared" si="1"/>
        <v>0</v>
      </c>
      <c r="AN13" s="332">
        <f t="shared" si="1"/>
        <v>0</v>
      </c>
      <c r="AO13" s="332">
        <f t="shared" si="1"/>
        <v>0</v>
      </c>
      <c r="AP13" s="332">
        <f t="shared" si="1"/>
        <v>0</v>
      </c>
      <c r="AQ13" s="332">
        <f t="shared" si="1"/>
        <v>0</v>
      </c>
      <c r="AR13" s="343">
        <f t="shared" si="1"/>
        <v>0</v>
      </c>
      <c r="AS13" s="342">
        <f t="shared" si="2"/>
        <v>0</v>
      </c>
      <c r="AT13" s="332">
        <f t="shared" si="2"/>
        <v>0</v>
      </c>
      <c r="AU13" s="332">
        <f t="shared" si="2"/>
        <v>0</v>
      </c>
      <c r="AV13" s="332">
        <f t="shared" si="2"/>
        <v>0</v>
      </c>
      <c r="AW13" s="332">
        <f t="shared" si="2"/>
        <v>0</v>
      </c>
      <c r="AX13" s="343">
        <f t="shared" si="2"/>
        <v>0</v>
      </c>
      <c r="AY13" s="342">
        <f t="shared" si="3"/>
        <v>0</v>
      </c>
      <c r="AZ13" s="332">
        <f t="shared" si="3"/>
        <v>0</v>
      </c>
      <c r="BA13" s="332">
        <f t="shared" si="3"/>
        <v>0</v>
      </c>
      <c r="BB13" s="332">
        <f t="shared" si="3"/>
        <v>0</v>
      </c>
      <c r="BC13" s="332">
        <f t="shared" si="3"/>
        <v>0</v>
      </c>
      <c r="BD13" s="343">
        <f t="shared" si="3"/>
        <v>0</v>
      </c>
    </row>
    <row r="14" spans="3:56">
      <c r="C14" s="104" t="str">
        <f>'Program Descriptions'!C14</f>
        <v>Empty</v>
      </c>
      <c r="D14" s="104">
        <f>'Program Descriptions'!D14</f>
        <v>0</v>
      </c>
      <c r="E14" s="104">
        <f>'Program Descriptions'!E14</f>
        <v>0</v>
      </c>
      <c r="F14" s="104"/>
      <c r="G14" s="551">
        <f>Budgets!D15</f>
        <v>0</v>
      </c>
      <c r="H14" s="551">
        <f>Budgets!E15</f>
        <v>0</v>
      </c>
      <c r="I14" s="551">
        <f>Budgets!F15</f>
        <v>0</v>
      </c>
      <c r="J14" s="551">
        <f>Budgets!G15</f>
        <v>0</v>
      </c>
      <c r="K14" s="551">
        <f>Budgets!H15</f>
        <v>0</v>
      </c>
      <c r="L14" s="551">
        <f>Budgets!I15</f>
        <v>0</v>
      </c>
      <c r="M14" s="552">
        <f>Budgets!J15</f>
        <v>0</v>
      </c>
      <c r="N14" s="552">
        <f>Budgets!K15</f>
        <v>0</v>
      </c>
      <c r="O14" s="552">
        <f>Budgets!L15</f>
        <v>0</v>
      </c>
      <c r="P14" s="551">
        <f>Budgets!M15</f>
        <v>0</v>
      </c>
      <c r="Q14" s="551">
        <f>Budgets!N15</f>
        <v>0</v>
      </c>
      <c r="R14" s="551">
        <f>Budgets!O15</f>
        <v>0</v>
      </c>
      <c r="S14" s="105">
        <f>Budgets!P15</f>
        <v>0</v>
      </c>
      <c r="T14" s="105">
        <f>Budgets!Q15</f>
        <v>0</v>
      </c>
      <c r="U14" s="101">
        <f>Budgets!R15</f>
        <v>0</v>
      </c>
      <c r="W14" s="105"/>
      <c r="Y14" s="337">
        <f t="shared" si="4"/>
        <v>0</v>
      </c>
      <c r="Z14" s="333">
        <f t="shared" si="0"/>
        <v>0</v>
      </c>
      <c r="AA14" s="333">
        <f t="shared" si="0"/>
        <v>0</v>
      </c>
      <c r="AB14" s="333" t="str">
        <f t="shared" si="0"/>
        <v/>
      </c>
      <c r="AC14" s="333">
        <f t="shared" si="0"/>
        <v>0</v>
      </c>
      <c r="AD14" s="333" t="str">
        <f t="shared" si="0"/>
        <v/>
      </c>
      <c r="AE14" s="333" t="str">
        <f t="shared" si="0"/>
        <v/>
      </c>
      <c r="AF14" s="333">
        <f t="shared" si="0"/>
        <v>0</v>
      </c>
      <c r="AG14" s="333">
        <f t="shared" si="0"/>
        <v>0</v>
      </c>
      <c r="AH14" s="338">
        <f t="shared" si="0"/>
        <v>0</v>
      </c>
      <c r="AI14" s="342">
        <f t="shared" si="1"/>
        <v>0</v>
      </c>
      <c r="AJ14" s="332">
        <f t="shared" si="1"/>
        <v>0</v>
      </c>
      <c r="AK14" s="332">
        <f t="shared" si="1"/>
        <v>0</v>
      </c>
      <c r="AL14" s="332" t="str">
        <f t="shared" si="1"/>
        <v/>
      </c>
      <c r="AM14" s="332">
        <f t="shared" si="1"/>
        <v>0</v>
      </c>
      <c r="AN14" s="332">
        <f t="shared" si="1"/>
        <v>0</v>
      </c>
      <c r="AO14" s="332">
        <f t="shared" si="1"/>
        <v>0</v>
      </c>
      <c r="AP14" s="332">
        <f t="shared" si="1"/>
        <v>0</v>
      </c>
      <c r="AQ14" s="332">
        <f t="shared" si="1"/>
        <v>0</v>
      </c>
      <c r="AR14" s="343">
        <f t="shared" si="1"/>
        <v>0</v>
      </c>
      <c r="AS14" s="342">
        <f t="shared" si="2"/>
        <v>0</v>
      </c>
      <c r="AT14" s="332">
        <f t="shared" si="2"/>
        <v>0</v>
      </c>
      <c r="AU14" s="332">
        <f t="shared" si="2"/>
        <v>0</v>
      </c>
      <c r="AV14" s="332">
        <f t="shared" si="2"/>
        <v>0</v>
      </c>
      <c r="AW14" s="332">
        <f t="shared" si="2"/>
        <v>0</v>
      </c>
      <c r="AX14" s="343">
        <f t="shared" si="2"/>
        <v>0</v>
      </c>
      <c r="AY14" s="342">
        <f t="shared" si="3"/>
        <v>0</v>
      </c>
      <c r="AZ14" s="332">
        <f t="shared" si="3"/>
        <v>0</v>
      </c>
      <c r="BA14" s="332">
        <f t="shared" si="3"/>
        <v>0</v>
      </c>
      <c r="BB14" s="332">
        <f t="shared" si="3"/>
        <v>0</v>
      </c>
      <c r="BC14" s="332">
        <f t="shared" si="3"/>
        <v>0</v>
      </c>
      <c r="BD14" s="343">
        <f t="shared" si="3"/>
        <v>0</v>
      </c>
    </row>
    <row r="15" spans="3:56">
      <c r="C15" s="104" t="str">
        <f>'Program Descriptions'!C15</f>
        <v>Empty</v>
      </c>
      <c r="D15" s="104">
        <f>'Program Descriptions'!D15</f>
        <v>0</v>
      </c>
      <c r="E15" s="104">
        <f>'Program Descriptions'!E15</f>
        <v>0</v>
      </c>
      <c r="F15" s="104"/>
      <c r="G15" s="551">
        <f>Budgets!D16</f>
        <v>0</v>
      </c>
      <c r="H15" s="551">
        <f>Budgets!E16</f>
        <v>0</v>
      </c>
      <c r="I15" s="551">
        <f>Budgets!F16</f>
        <v>0</v>
      </c>
      <c r="J15" s="551">
        <f>Budgets!G16</f>
        <v>0</v>
      </c>
      <c r="K15" s="551">
        <f>Budgets!H16</f>
        <v>0</v>
      </c>
      <c r="L15" s="551">
        <f>Budgets!I16</f>
        <v>0</v>
      </c>
      <c r="M15" s="552">
        <f>Budgets!J16</f>
        <v>0</v>
      </c>
      <c r="N15" s="552">
        <f>Budgets!K16</f>
        <v>0</v>
      </c>
      <c r="O15" s="552">
        <f>Budgets!L16</f>
        <v>0</v>
      </c>
      <c r="P15" s="551">
        <f>Budgets!M16</f>
        <v>0</v>
      </c>
      <c r="Q15" s="551">
        <f>Budgets!N16</f>
        <v>0</v>
      </c>
      <c r="R15" s="551">
        <f>Budgets!O16</f>
        <v>0</v>
      </c>
      <c r="S15" s="105">
        <f>Budgets!P16</f>
        <v>0</v>
      </c>
      <c r="T15" s="105">
        <f>Budgets!Q16</f>
        <v>0</v>
      </c>
      <c r="U15" s="101">
        <f>Budgets!R16</f>
        <v>0</v>
      </c>
      <c r="W15" s="105"/>
      <c r="Y15" s="337">
        <f t="shared" si="4"/>
        <v>0</v>
      </c>
      <c r="Z15" s="333">
        <f t="shared" ref="Z15:AH24" si="5">INDEX(Planned_Savings,MATCH($C15,$C$4:$C$34,0)+1,MATCH(Z$4,Planned_Savings_Columns,0))</f>
        <v>0</v>
      </c>
      <c r="AA15" s="333">
        <f t="shared" si="5"/>
        <v>0</v>
      </c>
      <c r="AB15" s="333" t="str">
        <f t="shared" si="5"/>
        <v/>
      </c>
      <c r="AC15" s="333">
        <f t="shared" si="5"/>
        <v>0</v>
      </c>
      <c r="AD15" s="333" t="str">
        <f t="shared" si="5"/>
        <v/>
      </c>
      <c r="AE15" s="333" t="str">
        <f t="shared" si="5"/>
        <v/>
      </c>
      <c r="AF15" s="333">
        <f t="shared" si="5"/>
        <v>0</v>
      </c>
      <c r="AG15" s="333">
        <f t="shared" si="5"/>
        <v>0</v>
      </c>
      <c r="AH15" s="338">
        <f t="shared" si="5"/>
        <v>0</v>
      </c>
      <c r="AI15" s="342">
        <f t="shared" ref="AI15:AR24" si="6">INDEX(Planned_Savings_No_IE,MATCH($C15,$C$4:$C$34,0)+1,MATCH(AI$4,Planned_Savings_No_IE_Columns,0))</f>
        <v>0</v>
      </c>
      <c r="AJ15" s="332">
        <f t="shared" si="6"/>
        <v>0</v>
      </c>
      <c r="AK15" s="332">
        <f t="shared" si="6"/>
        <v>0</v>
      </c>
      <c r="AL15" s="332" t="str">
        <f t="shared" si="6"/>
        <v/>
      </c>
      <c r="AM15" s="332">
        <f t="shared" si="6"/>
        <v>0</v>
      </c>
      <c r="AN15" s="332">
        <f t="shared" si="6"/>
        <v>0</v>
      </c>
      <c r="AO15" s="332">
        <f t="shared" si="6"/>
        <v>0</v>
      </c>
      <c r="AP15" s="332">
        <f t="shared" si="6"/>
        <v>0</v>
      </c>
      <c r="AQ15" s="332">
        <f t="shared" si="6"/>
        <v>0</v>
      </c>
      <c r="AR15" s="343">
        <f t="shared" si="6"/>
        <v>0</v>
      </c>
      <c r="AS15" s="342">
        <f t="shared" ref="AS15:AX24" si="7">INDEX(Planned_Savings_No_NTG,MATCH($C15,$C$4:$C$34,0)+1,MATCH(AS$4,Planned_Savings_No_NTG_Columns,0))</f>
        <v>0</v>
      </c>
      <c r="AT15" s="332">
        <f t="shared" si="7"/>
        <v>0</v>
      </c>
      <c r="AU15" s="332">
        <f t="shared" si="7"/>
        <v>0</v>
      </c>
      <c r="AV15" s="332">
        <f t="shared" si="7"/>
        <v>0</v>
      </c>
      <c r="AW15" s="332">
        <f t="shared" si="7"/>
        <v>0</v>
      </c>
      <c r="AX15" s="343">
        <f t="shared" si="7"/>
        <v>0</v>
      </c>
      <c r="AY15" s="342">
        <f t="shared" ref="AY15:BD24" si="8">INDEX(Planned_Savings_No_IE_No_NTG,MATCH($C15,$C$4:$C$34,0)+1,MATCH(AY$4,Planned_Savings_No_IE_No_NTG_Columns,0))</f>
        <v>0</v>
      </c>
      <c r="AZ15" s="332">
        <f t="shared" si="8"/>
        <v>0</v>
      </c>
      <c r="BA15" s="332">
        <f t="shared" si="8"/>
        <v>0</v>
      </c>
      <c r="BB15" s="332">
        <f t="shared" si="8"/>
        <v>0</v>
      </c>
      <c r="BC15" s="332">
        <f t="shared" si="8"/>
        <v>0</v>
      </c>
      <c r="BD15" s="343">
        <f t="shared" si="8"/>
        <v>0</v>
      </c>
    </row>
    <row r="16" spans="3:56">
      <c r="C16" s="104" t="str">
        <f>'Program Descriptions'!C16</f>
        <v>Empty</v>
      </c>
      <c r="D16" s="104">
        <f>'Program Descriptions'!D16</f>
        <v>0</v>
      </c>
      <c r="E16" s="104">
        <f>'Program Descriptions'!E16</f>
        <v>0</v>
      </c>
      <c r="F16" s="104"/>
      <c r="G16" s="551">
        <f>Budgets!D17</f>
        <v>0</v>
      </c>
      <c r="H16" s="551">
        <f>Budgets!E17</f>
        <v>0</v>
      </c>
      <c r="I16" s="551">
        <f>Budgets!F17</f>
        <v>0</v>
      </c>
      <c r="J16" s="551">
        <f>Budgets!G17</f>
        <v>0</v>
      </c>
      <c r="K16" s="551">
        <f>Budgets!H17</f>
        <v>0</v>
      </c>
      <c r="L16" s="551">
        <f>Budgets!I17</f>
        <v>0</v>
      </c>
      <c r="M16" s="552">
        <f>Budgets!J17</f>
        <v>0</v>
      </c>
      <c r="N16" s="552">
        <f>Budgets!K17</f>
        <v>0</v>
      </c>
      <c r="O16" s="552">
        <f>Budgets!L17</f>
        <v>0</v>
      </c>
      <c r="P16" s="551">
        <f>Budgets!M17</f>
        <v>0</v>
      </c>
      <c r="Q16" s="551">
        <f>Budgets!N17</f>
        <v>0</v>
      </c>
      <c r="R16" s="551">
        <f>Budgets!O17</f>
        <v>0</v>
      </c>
      <c r="S16" s="105">
        <f>Budgets!P17</f>
        <v>0</v>
      </c>
      <c r="T16" s="105">
        <f>Budgets!Q17</f>
        <v>0</v>
      </c>
      <c r="U16" s="101">
        <f>Budgets!R17</f>
        <v>0</v>
      </c>
      <c r="W16" s="105"/>
      <c r="Y16" s="337">
        <f t="shared" si="4"/>
        <v>0</v>
      </c>
      <c r="Z16" s="333">
        <f t="shared" si="5"/>
        <v>0</v>
      </c>
      <c r="AA16" s="333">
        <f t="shared" si="5"/>
        <v>0</v>
      </c>
      <c r="AB16" s="333" t="str">
        <f t="shared" si="5"/>
        <v/>
      </c>
      <c r="AC16" s="333">
        <f t="shared" si="5"/>
        <v>0</v>
      </c>
      <c r="AD16" s="333" t="str">
        <f t="shared" si="5"/>
        <v/>
      </c>
      <c r="AE16" s="333" t="str">
        <f t="shared" si="5"/>
        <v/>
      </c>
      <c r="AF16" s="333">
        <f t="shared" si="5"/>
        <v>0</v>
      </c>
      <c r="AG16" s="333">
        <f t="shared" si="5"/>
        <v>0</v>
      </c>
      <c r="AH16" s="338">
        <f t="shared" si="5"/>
        <v>0</v>
      </c>
      <c r="AI16" s="342">
        <f t="shared" si="6"/>
        <v>0</v>
      </c>
      <c r="AJ16" s="332">
        <f t="shared" si="6"/>
        <v>0</v>
      </c>
      <c r="AK16" s="332">
        <f t="shared" si="6"/>
        <v>0</v>
      </c>
      <c r="AL16" s="332" t="str">
        <f t="shared" si="6"/>
        <v/>
      </c>
      <c r="AM16" s="332">
        <f t="shared" si="6"/>
        <v>0</v>
      </c>
      <c r="AN16" s="332">
        <f t="shared" si="6"/>
        <v>0</v>
      </c>
      <c r="AO16" s="332">
        <f t="shared" si="6"/>
        <v>0</v>
      </c>
      <c r="AP16" s="332">
        <f t="shared" si="6"/>
        <v>0</v>
      </c>
      <c r="AQ16" s="332">
        <f t="shared" si="6"/>
        <v>0</v>
      </c>
      <c r="AR16" s="343">
        <f t="shared" si="6"/>
        <v>0</v>
      </c>
      <c r="AS16" s="342">
        <f t="shared" si="7"/>
        <v>0</v>
      </c>
      <c r="AT16" s="332">
        <f t="shared" si="7"/>
        <v>0</v>
      </c>
      <c r="AU16" s="332">
        <f t="shared" si="7"/>
        <v>0</v>
      </c>
      <c r="AV16" s="332">
        <f t="shared" si="7"/>
        <v>0</v>
      </c>
      <c r="AW16" s="332">
        <f t="shared" si="7"/>
        <v>0</v>
      </c>
      <c r="AX16" s="343">
        <f t="shared" si="7"/>
        <v>0</v>
      </c>
      <c r="AY16" s="342">
        <f t="shared" si="8"/>
        <v>0</v>
      </c>
      <c r="AZ16" s="332">
        <f t="shared" si="8"/>
        <v>0</v>
      </c>
      <c r="BA16" s="332">
        <f t="shared" si="8"/>
        <v>0</v>
      </c>
      <c r="BB16" s="332">
        <f t="shared" si="8"/>
        <v>0</v>
      </c>
      <c r="BC16" s="332">
        <f t="shared" si="8"/>
        <v>0</v>
      </c>
      <c r="BD16" s="343">
        <f t="shared" si="8"/>
        <v>0</v>
      </c>
    </row>
    <row r="17" spans="3:56">
      <c r="C17" s="104" t="str">
        <f>'Program Descriptions'!C17</f>
        <v>Empty</v>
      </c>
      <c r="D17" s="104">
        <f>'Program Descriptions'!D17</f>
        <v>0</v>
      </c>
      <c r="E17" s="104">
        <f>'Program Descriptions'!E17</f>
        <v>0</v>
      </c>
      <c r="F17" s="104"/>
      <c r="G17" s="551">
        <f>Budgets!D18</f>
        <v>0</v>
      </c>
      <c r="H17" s="551">
        <f>Budgets!E18</f>
        <v>0</v>
      </c>
      <c r="I17" s="551">
        <f>Budgets!F18</f>
        <v>0</v>
      </c>
      <c r="J17" s="551">
        <f>Budgets!G18</f>
        <v>0</v>
      </c>
      <c r="K17" s="551">
        <f>Budgets!H18</f>
        <v>0</v>
      </c>
      <c r="L17" s="551">
        <f>Budgets!I18</f>
        <v>0</v>
      </c>
      <c r="M17" s="552">
        <f>Budgets!J18</f>
        <v>0</v>
      </c>
      <c r="N17" s="552">
        <f>Budgets!K18</f>
        <v>0</v>
      </c>
      <c r="O17" s="552">
        <f>Budgets!L18</f>
        <v>0</v>
      </c>
      <c r="P17" s="551">
        <f>Budgets!M18</f>
        <v>0</v>
      </c>
      <c r="Q17" s="551">
        <f>Budgets!N18</f>
        <v>0</v>
      </c>
      <c r="R17" s="551">
        <f>Budgets!O18</f>
        <v>0</v>
      </c>
      <c r="S17" s="105">
        <f>Budgets!P18</f>
        <v>0</v>
      </c>
      <c r="T17" s="105">
        <f>Budgets!Q18</f>
        <v>0</v>
      </c>
      <c r="U17" s="101">
        <f>Budgets!R18</f>
        <v>0</v>
      </c>
      <c r="W17" s="105"/>
      <c r="Y17" s="337">
        <f t="shared" si="4"/>
        <v>0</v>
      </c>
      <c r="Z17" s="333">
        <f t="shared" si="5"/>
        <v>0</v>
      </c>
      <c r="AA17" s="333">
        <f t="shared" si="5"/>
        <v>0</v>
      </c>
      <c r="AB17" s="333" t="str">
        <f t="shared" si="5"/>
        <v/>
      </c>
      <c r="AC17" s="333">
        <f t="shared" si="5"/>
        <v>0</v>
      </c>
      <c r="AD17" s="333" t="str">
        <f t="shared" si="5"/>
        <v/>
      </c>
      <c r="AE17" s="333" t="str">
        <f t="shared" si="5"/>
        <v/>
      </c>
      <c r="AF17" s="333">
        <f t="shared" si="5"/>
        <v>0</v>
      </c>
      <c r="AG17" s="333">
        <f t="shared" si="5"/>
        <v>0</v>
      </c>
      <c r="AH17" s="338">
        <f t="shared" si="5"/>
        <v>0</v>
      </c>
      <c r="AI17" s="342">
        <f t="shared" si="6"/>
        <v>0</v>
      </c>
      <c r="AJ17" s="332">
        <f t="shared" si="6"/>
        <v>0</v>
      </c>
      <c r="AK17" s="332">
        <f t="shared" si="6"/>
        <v>0</v>
      </c>
      <c r="AL17" s="332" t="str">
        <f t="shared" si="6"/>
        <v/>
      </c>
      <c r="AM17" s="332">
        <f t="shared" si="6"/>
        <v>0</v>
      </c>
      <c r="AN17" s="332">
        <f t="shared" si="6"/>
        <v>0</v>
      </c>
      <c r="AO17" s="332">
        <f t="shared" si="6"/>
        <v>0</v>
      </c>
      <c r="AP17" s="332">
        <f t="shared" si="6"/>
        <v>0</v>
      </c>
      <c r="AQ17" s="332">
        <f t="shared" si="6"/>
        <v>0</v>
      </c>
      <c r="AR17" s="343">
        <f t="shared" si="6"/>
        <v>0</v>
      </c>
      <c r="AS17" s="342">
        <f t="shared" si="7"/>
        <v>0</v>
      </c>
      <c r="AT17" s="332">
        <f t="shared" si="7"/>
        <v>0</v>
      </c>
      <c r="AU17" s="332">
        <f t="shared" si="7"/>
        <v>0</v>
      </c>
      <c r="AV17" s="332">
        <f t="shared" si="7"/>
        <v>0</v>
      </c>
      <c r="AW17" s="332">
        <f t="shared" si="7"/>
        <v>0</v>
      </c>
      <c r="AX17" s="343">
        <f t="shared" si="7"/>
        <v>0</v>
      </c>
      <c r="AY17" s="342">
        <f t="shared" si="8"/>
        <v>0</v>
      </c>
      <c r="AZ17" s="332">
        <f t="shared" si="8"/>
        <v>0</v>
      </c>
      <c r="BA17" s="332">
        <f t="shared" si="8"/>
        <v>0</v>
      </c>
      <c r="BB17" s="332">
        <f t="shared" si="8"/>
        <v>0</v>
      </c>
      <c r="BC17" s="332">
        <f t="shared" si="8"/>
        <v>0</v>
      </c>
      <c r="BD17" s="343">
        <f t="shared" si="8"/>
        <v>0</v>
      </c>
    </row>
    <row r="18" spans="3:56">
      <c r="C18" s="104" t="str">
        <f>'Program Descriptions'!C18</f>
        <v>Empty</v>
      </c>
      <c r="D18" s="104">
        <f>'Program Descriptions'!D18</f>
        <v>0</v>
      </c>
      <c r="E18" s="104">
        <f>'Program Descriptions'!E18</f>
        <v>0</v>
      </c>
      <c r="F18" s="104"/>
      <c r="G18" s="551">
        <f>Budgets!D19</f>
        <v>0</v>
      </c>
      <c r="H18" s="551">
        <f>Budgets!E19</f>
        <v>0</v>
      </c>
      <c r="I18" s="551">
        <f>Budgets!F19</f>
        <v>0</v>
      </c>
      <c r="J18" s="551">
        <f>Budgets!G19</f>
        <v>0</v>
      </c>
      <c r="K18" s="551">
        <f>Budgets!H19</f>
        <v>0</v>
      </c>
      <c r="L18" s="551">
        <f>Budgets!I19</f>
        <v>0</v>
      </c>
      <c r="M18" s="552">
        <f>Budgets!J19</f>
        <v>0</v>
      </c>
      <c r="N18" s="552">
        <f>Budgets!K19</f>
        <v>0</v>
      </c>
      <c r="O18" s="552">
        <f>Budgets!L19</f>
        <v>0</v>
      </c>
      <c r="P18" s="551">
        <f>Budgets!M19</f>
        <v>0</v>
      </c>
      <c r="Q18" s="551">
        <f>Budgets!N19</f>
        <v>0</v>
      </c>
      <c r="R18" s="551">
        <f>Budgets!O19</f>
        <v>0</v>
      </c>
      <c r="S18" s="105">
        <f>Budgets!P19</f>
        <v>0</v>
      </c>
      <c r="T18" s="105">
        <f>Budgets!Q19</f>
        <v>0</v>
      </c>
      <c r="U18" s="101">
        <f>Budgets!R19</f>
        <v>0</v>
      </c>
      <c r="W18" s="105"/>
      <c r="Y18" s="337">
        <f t="shared" si="4"/>
        <v>0</v>
      </c>
      <c r="Z18" s="333">
        <f t="shared" si="5"/>
        <v>0</v>
      </c>
      <c r="AA18" s="333">
        <f t="shared" si="5"/>
        <v>0</v>
      </c>
      <c r="AB18" s="333" t="str">
        <f t="shared" si="5"/>
        <v/>
      </c>
      <c r="AC18" s="333">
        <f t="shared" si="5"/>
        <v>0</v>
      </c>
      <c r="AD18" s="333" t="str">
        <f t="shared" si="5"/>
        <v/>
      </c>
      <c r="AE18" s="333" t="str">
        <f t="shared" si="5"/>
        <v/>
      </c>
      <c r="AF18" s="333">
        <f t="shared" si="5"/>
        <v>0</v>
      </c>
      <c r="AG18" s="333">
        <f t="shared" si="5"/>
        <v>0</v>
      </c>
      <c r="AH18" s="338">
        <f t="shared" si="5"/>
        <v>0</v>
      </c>
      <c r="AI18" s="342">
        <f t="shared" si="6"/>
        <v>0</v>
      </c>
      <c r="AJ18" s="332">
        <f t="shared" si="6"/>
        <v>0</v>
      </c>
      <c r="AK18" s="332">
        <f t="shared" si="6"/>
        <v>0</v>
      </c>
      <c r="AL18" s="332" t="str">
        <f t="shared" si="6"/>
        <v/>
      </c>
      <c r="AM18" s="332">
        <f t="shared" si="6"/>
        <v>0</v>
      </c>
      <c r="AN18" s="332">
        <f t="shared" si="6"/>
        <v>0</v>
      </c>
      <c r="AO18" s="332">
        <f t="shared" si="6"/>
        <v>0</v>
      </c>
      <c r="AP18" s="332">
        <f t="shared" si="6"/>
        <v>0</v>
      </c>
      <c r="AQ18" s="332">
        <f t="shared" si="6"/>
        <v>0</v>
      </c>
      <c r="AR18" s="343">
        <f t="shared" si="6"/>
        <v>0</v>
      </c>
      <c r="AS18" s="342">
        <f t="shared" si="7"/>
        <v>0</v>
      </c>
      <c r="AT18" s="332">
        <f t="shared" si="7"/>
        <v>0</v>
      </c>
      <c r="AU18" s="332">
        <f t="shared" si="7"/>
        <v>0</v>
      </c>
      <c r="AV18" s="332">
        <f t="shared" si="7"/>
        <v>0</v>
      </c>
      <c r="AW18" s="332">
        <f t="shared" si="7"/>
        <v>0</v>
      </c>
      <c r="AX18" s="343">
        <f t="shared" si="7"/>
        <v>0</v>
      </c>
      <c r="AY18" s="342">
        <f t="shared" si="8"/>
        <v>0</v>
      </c>
      <c r="AZ18" s="332">
        <f t="shared" si="8"/>
        <v>0</v>
      </c>
      <c r="BA18" s="332">
        <f t="shared" si="8"/>
        <v>0</v>
      </c>
      <c r="BB18" s="332">
        <f t="shared" si="8"/>
        <v>0</v>
      </c>
      <c r="BC18" s="332">
        <f t="shared" si="8"/>
        <v>0</v>
      </c>
      <c r="BD18" s="343">
        <f t="shared" si="8"/>
        <v>0</v>
      </c>
    </row>
    <row r="19" spans="3:56">
      <c r="C19" s="104" t="str">
        <f>'Program Descriptions'!C19</f>
        <v>Empty</v>
      </c>
      <c r="D19" s="104">
        <f>'Program Descriptions'!D19</f>
        <v>0</v>
      </c>
      <c r="E19" s="104">
        <f>'Program Descriptions'!E19</f>
        <v>0</v>
      </c>
      <c r="F19" s="104"/>
      <c r="G19" s="551">
        <f>Budgets!D20</f>
        <v>0</v>
      </c>
      <c r="H19" s="551">
        <f>Budgets!E20</f>
        <v>0</v>
      </c>
      <c r="I19" s="551">
        <f>Budgets!F20</f>
        <v>0</v>
      </c>
      <c r="J19" s="551">
        <f>Budgets!G20</f>
        <v>0</v>
      </c>
      <c r="K19" s="551">
        <f>Budgets!H20</f>
        <v>0</v>
      </c>
      <c r="L19" s="551">
        <f>Budgets!I20</f>
        <v>0</v>
      </c>
      <c r="M19" s="552">
        <f>Budgets!J20</f>
        <v>0</v>
      </c>
      <c r="N19" s="552">
        <f>Budgets!K20</f>
        <v>0</v>
      </c>
      <c r="O19" s="552">
        <f>Budgets!L20</f>
        <v>0</v>
      </c>
      <c r="P19" s="551">
        <f>Budgets!M20</f>
        <v>0</v>
      </c>
      <c r="Q19" s="551">
        <f>Budgets!N20</f>
        <v>0</v>
      </c>
      <c r="R19" s="551">
        <f>Budgets!O20</f>
        <v>0</v>
      </c>
      <c r="S19" s="105">
        <f>Budgets!P20</f>
        <v>0</v>
      </c>
      <c r="T19" s="105">
        <f>Budgets!Q20</f>
        <v>0</v>
      </c>
      <c r="U19" s="101">
        <f>Budgets!R20</f>
        <v>0</v>
      </c>
      <c r="W19" s="105"/>
      <c r="Y19" s="337">
        <f t="shared" si="4"/>
        <v>0</v>
      </c>
      <c r="Z19" s="333">
        <f t="shared" si="5"/>
        <v>0</v>
      </c>
      <c r="AA19" s="333">
        <f t="shared" si="5"/>
        <v>0</v>
      </c>
      <c r="AB19" s="333" t="str">
        <f t="shared" si="5"/>
        <v/>
      </c>
      <c r="AC19" s="333">
        <f t="shared" si="5"/>
        <v>0</v>
      </c>
      <c r="AD19" s="333" t="str">
        <f t="shared" si="5"/>
        <v/>
      </c>
      <c r="AE19" s="333" t="str">
        <f t="shared" si="5"/>
        <v/>
      </c>
      <c r="AF19" s="333">
        <f t="shared" si="5"/>
        <v>0</v>
      </c>
      <c r="AG19" s="333">
        <f t="shared" si="5"/>
        <v>0</v>
      </c>
      <c r="AH19" s="338">
        <f t="shared" si="5"/>
        <v>0</v>
      </c>
      <c r="AI19" s="342">
        <f t="shared" si="6"/>
        <v>0</v>
      </c>
      <c r="AJ19" s="332">
        <f t="shared" si="6"/>
        <v>0</v>
      </c>
      <c r="AK19" s="332">
        <f t="shared" si="6"/>
        <v>0</v>
      </c>
      <c r="AL19" s="332" t="str">
        <f t="shared" si="6"/>
        <v/>
      </c>
      <c r="AM19" s="332">
        <f t="shared" si="6"/>
        <v>0</v>
      </c>
      <c r="AN19" s="332">
        <f t="shared" si="6"/>
        <v>0</v>
      </c>
      <c r="AO19" s="332">
        <f t="shared" si="6"/>
        <v>0</v>
      </c>
      <c r="AP19" s="332">
        <f t="shared" si="6"/>
        <v>0</v>
      </c>
      <c r="AQ19" s="332">
        <f t="shared" si="6"/>
        <v>0</v>
      </c>
      <c r="AR19" s="343">
        <f t="shared" si="6"/>
        <v>0</v>
      </c>
      <c r="AS19" s="342">
        <f t="shared" si="7"/>
        <v>0</v>
      </c>
      <c r="AT19" s="332">
        <f t="shared" si="7"/>
        <v>0</v>
      </c>
      <c r="AU19" s="332">
        <f t="shared" si="7"/>
        <v>0</v>
      </c>
      <c r="AV19" s="332">
        <f t="shared" si="7"/>
        <v>0</v>
      </c>
      <c r="AW19" s="332">
        <f t="shared" si="7"/>
        <v>0</v>
      </c>
      <c r="AX19" s="343">
        <f t="shared" si="7"/>
        <v>0</v>
      </c>
      <c r="AY19" s="342">
        <f t="shared" si="8"/>
        <v>0</v>
      </c>
      <c r="AZ19" s="332">
        <f t="shared" si="8"/>
        <v>0</v>
      </c>
      <c r="BA19" s="332">
        <f t="shared" si="8"/>
        <v>0</v>
      </c>
      <c r="BB19" s="332">
        <f t="shared" si="8"/>
        <v>0</v>
      </c>
      <c r="BC19" s="332">
        <f t="shared" si="8"/>
        <v>0</v>
      </c>
      <c r="BD19" s="343">
        <f t="shared" si="8"/>
        <v>0</v>
      </c>
    </row>
    <row r="20" spans="3:56">
      <c r="C20" s="104" t="str">
        <f>'Program Descriptions'!C20</f>
        <v>Empty</v>
      </c>
      <c r="D20" s="104">
        <f>'Program Descriptions'!D20</f>
        <v>0</v>
      </c>
      <c r="E20" s="104">
        <f>'Program Descriptions'!E20</f>
        <v>0</v>
      </c>
      <c r="F20" s="104"/>
      <c r="G20" s="551">
        <f>Budgets!D21</f>
        <v>0</v>
      </c>
      <c r="H20" s="551">
        <f>Budgets!E21</f>
        <v>0</v>
      </c>
      <c r="I20" s="551">
        <f>Budgets!F21</f>
        <v>0</v>
      </c>
      <c r="J20" s="551">
        <f>Budgets!G21</f>
        <v>0</v>
      </c>
      <c r="K20" s="551">
        <f>Budgets!H21</f>
        <v>0</v>
      </c>
      <c r="L20" s="551">
        <f>Budgets!I21</f>
        <v>0</v>
      </c>
      <c r="M20" s="552">
        <f>Budgets!J21</f>
        <v>0</v>
      </c>
      <c r="N20" s="552">
        <f>Budgets!K21</f>
        <v>0</v>
      </c>
      <c r="O20" s="552">
        <f>Budgets!L21</f>
        <v>0</v>
      </c>
      <c r="P20" s="551">
        <f>Budgets!M21</f>
        <v>0</v>
      </c>
      <c r="Q20" s="551">
        <f>Budgets!N21</f>
        <v>0</v>
      </c>
      <c r="R20" s="551">
        <f>Budgets!O21</f>
        <v>0</v>
      </c>
      <c r="S20" s="105">
        <f>Budgets!P21</f>
        <v>0</v>
      </c>
      <c r="T20" s="105">
        <f>Budgets!Q21</f>
        <v>0</v>
      </c>
      <c r="U20" s="101">
        <f>Budgets!R21</f>
        <v>0</v>
      </c>
      <c r="W20" s="105"/>
      <c r="Y20" s="337">
        <f t="shared" si="4"/>
        <v>0</v>
      </c>
      <c r="Z20" s="333">
        <f t="shared" si="5"/>
        <v>0</v>
      </c>
      <c r="AA20" s="333">
        <f t="shared" si="5"/>
        <v>0</v>
      </c>
      <c r="AB20" s="333" t="str">
        <f t="shared" si="5"/>
        <v/>
      </c>
      <c r="AC20" s="333">
        <f t="shared" si="5"/>
        <v>0</v>
      </c>
      <c r="AD20" s="333" t="str">
        <f t="shared" si="5"/>
        <v/>
      </c>
      <c r="AE20" s="333" t="str">
        <f t="shared" si="5"/>
        <v/>
      </c>
      <c r="AF20" s="333">
        <f t="shared" si="5"/>
        <v>0</v>
      </c>
      <c r="AG20" s="333">
        <f t="shared" si="5"/>
        <v>0</v>
      </c>
      <c r="AH20" s="338">
        <f t="shared" si="5"/>
        <v>0</v>
      </c>
      <c r="AI20" s="342">
        <f t="shared" si="6"/>
        <v>0</v>
      </c>
      <c r="AJ20" s="332">
        <f t="shared" si="6"/>
        <v>0</v>
      </c>
      <c r="AK20" s="332">
        <f t="shared" si="6"/>
        <v>0</v>
      </c>
      <c r="AL20" s="332" t="str">
        <f t="shared" si="6"/>
        <v/>
      </c>
      <c r="AM20" s="332">
        <f t="shared" si="6"/>
        <v>0</v>
      </c>
      <c r="AN20" s="332">
        <f t="shared" si="6"/>
        <v>0</v>
      </c>
      <c r="AO20" s="332">
        <f t="shared" si="6"/>
        <v>0</v>
      </c>
      <c r="AP20" s="332">
        <f t="shared" si="6"/>
        <v>0</v>
      </c>
      <c r="AQ20" s="332">
        <f t="shared" si="6"/>
        <v>0</v>
      </c>
      <c r="AR20" s="343">
        <f t="shared" si="6"/>
        <v>0</v>
      </c>
      <c r="AS20" s="342">
        <f t="shared" si="7"/>
        <v>0</v>
      </c>
      <c r="AT20" s="332">
        <f t="shared" si="7"/>
        <v>0</v>
      </c>
      <c r="AU20" s="332">
        <f t="shared" si="7"/>
        <v>0</v>
      </c>
      <c r="AV20" s="332">
        <f t="shared" si="7"/>
        <v>0</v>
      </c>
      <c r="AW20" s="332">
        <f t="shared" si="7"/>
        <v>0</v>
      </c>
      <c r="AX20" s="343">
        <f t="shared" si="7"/>
        <v>0</v>
      </c>
      <c r="AY20" s="342">
        <f t="shared" si="8"/>
        <v>0</v>
      </c>
      <c r="AZ20" s="332">
        <f t="shared" si="8"/>
        <v>0</v>
      </c>
      <c r="BA20" s="332">
        <f t="shared" si="8"/>
        <v>0</v>
      </c>
      <c r="BB20" s="332">
        <f t="shared" si="8"/>
        <v>0</v>
      </c>
      <c r="BC20" s="332">
        <f t="shared" si="8"/>
        <v>0</v>
      </c>
      <c r="BD20" s="343">
        <f t="shared" si="8"/>
        <v>0</v>
      </c>
    </row>
    <row r="21" spans="3:56">
      <c r="C21" s="104" t="str">
        <f>'Program Descriptions'!C21</f>
        <v>Empty</v>
      </c>
      <c r="D21" s="104">
        <f>'Program Descriptions'!D21</f>
        <v>0</v>
      </c>
      <c r="E21" s="104">
        <f>'Program Descriptions'!E21</f>
        <v>0</v>
      </c>
      <c r="F21" s="104"/>
      <c r="G21" s="551">
        <f>Budgets!D22</f>
        <v>0</v>
      </c>
      <c r="H21" s="551">
        <f>Budgets!E22</f>
        <v>0</v>
      </c>
      <c r="I21" s="551">
        <f>Budgets!F22</f>
        <v>0</v>
      </c>
      <c r="J21" s="551">
        <f>Budgets!G22</f>
        <v>0</v>
      </c>
      <c r="K21" s="551">
        <f>Budgets!H22</f>
        <v>0</v>
      </c>
      <c r="L21" s="551">
        <f>Budgets!I22</f>
        <v>0</v>
      </c>
      <c r="M21" s="552">
        <f>Budgets!J22</f>
        <v>0</v>
      </c>
      <c r="N21" s="552">
        <f>Budgets!K22</f>
        <v>0</v>
      </c>
      <c r="O21" s="552">
        <f>Budgets!L22</f>
        <v>0</v>
      </c>
      <c r="P21" s="551">
        <f>Budgets!M22</f>
        <v>0</v>
      </c>
      <c r="Q21" s="551">
        <f>Budgets!N22</f>
        <v>0</v>
      </c>
      <c r="R21" s="551">
        <f>Budgets!O22</f>
        <v>0</v>
      </c>
      <c r="S21" s="105">
        <f>Budgets!P22</f>
        <v>0</v>
      </c>
      <c r="T21" s="105">
        <f>Budgets!Q22</f>
        <v>0</v>
      </c>
      <c r="U21" s="101">
        <f>Budgets!R22</f>
        <v>0</v>
      </c>
      <c r="W21" s="105"/>
      <c r="Y21" s="337">
        <f t="shared" si="4"/>
        <v>0</v>
      </c>
      <c r="Z21" s="333">
        <f t="shared" si="5"/>
        <v>0</v>
      </c>
      <c r="AA21" s="333">
        <f t="shared" si="5"/>
        <v>0</v>
      </c>
      <c r="AB21" s="333" t="str">
        <f t="shared" si="5"/>
        <v/>
      </c>
      <c r="AC21" s="333">
        <f t="shared" si="5"/>
        <v>0</v>
      </c>
      <c r="AD21" s="333" t="str">
        <f t="shared" si="5"/>
        <v/>
      </c>
      <c r="AE21" s="333" t="str">
        <f t="shared" si="5"/>
        <v/>
      </c>
      <c r="AF21" s="333">
        <f t="shared" si="5"/>
        <v>0</v>
      </c>
      <c r="AG21" s="333">
        <f t="shared" si="5"/>
        <v>0</v>
      </c>
      <c r="AH21" s="338">
        <f t="shared" si="5"/>
        <v>0</v>
      </c>
      <c r="AI21" s="342">
        <f t="shared" si="6"/>
        <v>0</v>
      </c>
      <c r="AJ21" s="332">
        <f t="shared" si="6"/>
        <v>0</v>
      </c>
      <c r="AK21" s="332">
        <f t="shared" si="6"/>
        <v>0</v>
      </c>
      <c r="AL21" s="332" t="str">
        <f t="shared" si="6"/>
        <v/>
      </c>
      <c r="AM21" s="332">
        <f t="shared" si="6"/>
        <v>0</v>
      </c>
      <c r="AN21" s="332">
        <f t="shared" si="6"/>
        <v>0</v>
      </c>
      <c r="AO21" s="332">
        <f t="shared" si="6"/>
        <v>0</v>
      </c>
      <c r="AP21" s="332">
        <f t="shared" si="6"/>
        <v>0</v>
      </c>
      <c r="AQ21" s="332">
        <f t="shared" si="6"/>
        <v>0</v>
      </c>
      <c r="AR21" s="343">
        <f t="shared" si="6"/>
        <v>0</v>
      </c>
      <c r="AS21" s="342">
        <f t="shared" si="7"/>
        <v>0</v>
      </c>
      <c r="AT21" s="332">
        <f t="shared" si="7"/>
        <v>0</v>
      </c>
      <c r="AU21" s="332">
        <f t="shared" si="7"/>
        <v>0</v>
      </c>
      <c r="AV21" s="332">
        <f t="shared" si="7"/>
        <v>0</v>
      </c>
      <c r="AW21" s="332">
        <f t="shared" si="7"/>
        <v>0</v>
      </c>
      <c r="AX21" s="343">
        <f t="shared" si="7"/>
        <v>0</v>
      </c>
      <c r="AY21" s="342">
        <f t="shared" si="8"/>
        <v>0</v>
      </c>
      <c r="AZ21" s="332">
        <f t="shared" si="8"/>
        <v>0</v>
      </c>
      <c r="BA21" s="332">
        <f t="shared" si="8"/>
        <v>0</v>
      </c>
      <c r="BB21" s="332">
        <f t="shared" si="8"/>
        <v>0</v>
      </c>
      <c r="BC21" s="332">
        <f t="shared" si="8"/>
        <v>0</v>
      </c>
      <c r="BD21" s="343">
        <f t="shared" si="8"/>
        <v>0</v>
      </c>
    </row>
    <row r="22" spans="3:56">
      <c r="C22" s="104" t="str">
        <f>'Program Descriptions'!C22</f>
        <v>Empty</v>
      </c>
      <c r="D22" s="104">
        <f>'Program Descriptions'!D22</f>
        <v>0</v>
      </c>
      <c r="E22" s="104">
        <f>'Program Descriptions'!E22</f>
        <v>0</v>
      </c>
      <c r="F22" s="104"/>
      <c r="G22" s="551">
        <f>Budgets!D23</f>
        <v>0</v>
      </c>
      <c r="H22" s="551">
        <f>Budgets!E23</f>
        <v>0</v>
      </c>
      <c r="I22" s="551">
        <f>Budgets!F23</f>
        <v>0</v>
      </c>
      <c r="J22" s="551">
        <f>Budgets!G23</f>
        <v>0</v>
      </c>
      <c r="K22" s="551">
        <f>Budgets!H23</f>
        <v>0</v>
      </c>
      <c r="L22" s="551">
        <f>Budgets!I23</f>
        <v>0</v>
      </c>
      <c r="M22" s="552">
        <f>Budgets!J23</f>
        <v>0</v>
      </c>
      <c r="N22" s="552">
        <f>Budgets!K23</f>
        <v>0</v>
      </c>
      <c r="O22" s="552">
        <f>Budgets!L23</f>
        <v>0</v>
      </c>
      <c r="P22" s="551">
        <f>Budgets!M23</f>
        <v>0</v>
      </c>
      <c r="Q22" s="551">
        <f>Budgets!N23</f>
        <v>0</v>
      </c>
      <c r="R22" s="551">
        <f>Budgets!O23</f>
        <v>0</v>
      </c>
      <c r="S22" s="105">
        <f>Budgets!P23</f>
        <v>0</v>
      </c>
      <c r="T22" s="105">
        <f>Budgets!Q23</f>
        <v>0</v>
      </c>
      <c r="U22" s="101">
        <f>Budgets!R23</f>
        <v>0</v>
      </c>
      <c r="W22" s="105"/>
      <c r="Y22" s="337">
        <f t="shared" si="4"/>
        <v>0</v>
      </c>
      <c r="Z22" s="333">
        <f t="shared" si="5"/>
        <v>0</v>
      </c>
      <c r="AA22" s="333">
        <f t="shared" si="5"/>
        <v>0</v>
      </c>
      <c r="AB22" s="333" t="str">
        <f t="shared" si="5"/>
        <v/>
      </c>
      <c r="AC22" s="333">
        <f t="shared" si="5"/>
        <v>0</v>
      </c>
      <c r="AD22" s="333" t="str">
        <f t="shared" si="5"/>
        <v/>
      </c>
      <c r="AE22" s="333" t="str">
        <f t="shared" si="5"/>
        <v/>
      </c>
      <c r="AF22" s="333">
        <f t="shared" si="5"/>
        <v>0</v>
      </c>
      <c r="AG22" s="333">
        <f t="shared" si="5"/>
        <v>0</v>
      </c>
      <c r="AH22" s="338">
        <f t="shared" si="5"/>
        <v>0</v>
      </c>
      <c r="AI22" s="342">
        <f t="shared" si="6"/>
        <v>0</v>
      </c>
      <c r="AJ22" s="332">
        <f t="shared" si="6"/>
        <v>0</v>
      </c>
      <c r="AK22" s="332">
        <f t="shared" si="6"/>
        <v>0</v>
      </c>
      <c r="AL22" s="332" t="str">
        <f t="shared" si="6"/>
        <v/>
      </c>
      <c r="AM22" s="332">
        <f t="shared" si="6"/>
        <v>0</v>
      </c>
      <c r="AN22" s="332">
        <f t="shared" si="6"/>
        <v>0</v>
      </c>
      <c r="AO22" s="332">
        <f t="shared" si="6"/>
        <v>0</v>
      </c>
      <c r="AP22" s="332">
        <f t="shared" si="6"/>
        <v>0</v>
      </c>
      <c r="AQ22" s="332">
        <f t="shared" si="6"/>
        <v>0</v>
      </c>
      <c r="AR22" s="343">
        <f t="shared" si="6"/>
        <v>0</v>
      </c>
      <c r="AS22" s="342">
        <f t="shared" si="7"/>
        <v>0</v>
      </c>
      <c r="AT22" s="332">
        <f t="shared" si="7"/>
        <v>0</v>
      </c>
      <c r="AU22" s="332">
        <f t="shared" si="7"/>
        <v>0</v>
      </c>
      <c r="AV22" s="332">
        <f t="shared" si="7"/>
        <v>0</v>
      </c>
      <c r="AW22" s="332">
        <f t="shared" si="7"/>
        <v>0</v>
      </c>
      <c r="AX22" s="343">
        <f t="shared" si="7"/>
        <v>0</v>
      </c>
      <c r="AY22" s="342">
        <f t="shared" si="8"/>
        <v>0</v>
      </c>
      <c r="AZ22" s="332">
        <f t="shared" si="8"/>
        <v>0</v>
      </c>
      <c r="BA22" s="332">
        <f t="shared" si="8"/>
        <v>0</v>
      </c>
      <c r="BB22" s="332">
        <f t="shared" si="8"/>
        <v>0</v>
      </c>
      <c r="BC22" s="332">
        <f t="shared" si="8"/>
        <v>0</v>
      </c>
      <c r="BD22" s="343">
        <f t="shared" si="8"/>
        <v>0</v>
      </c>
    </row>
    <row r="23" spans="3:56">
      <c r="C23" s="104" t="str">
        <f>'Program Descriptions'!C23</f>
        <v>Empty</v>
      </c>
      <c r="D23" s="104">
        <f>'Program Descriptions'!D23</f>
        <v>0</v>
      </c>
      <c r="E23" s="104">
        <f>'Program Descriptions'!E23</f>
        <v>0</v>
      </c>
      <c r="F23" s="104"/>
      <c r="G23" s="551">
        <f>Budgets!D24</f>
        <v>0</v>
      </c>
      <c r="H23" s="551">
        <f>Budgets!E24</f>
        <v>0</v>
      </c>
      <c r="I23" s="551">
        <f>Budgets!F24</f>
        <v>0</v>
      </c>
      <c r="J23" s="551">
        <f>Budgets!G24</f>
        <v>0</v>
      </c>
      <c r="K23" s="551">
        <f>Budgets!H24</f>
        <v>0</v>
      </c>
      <c r="L23" s="551">
        <f>Budgets!I24</f>
        <v>0</v>
      </c>
      <c r="M23" s="552">
        <f>Budgets!J24</f>
        <v>0</v>
      </c>
      <c r="N23" s="552">
        <f>Budgets!K24</f>
        <v>0</v>
      </c>
      <c r="O23" s="552">
        <f>Budgets!L24</f>
        <v>0</v>
      </c>
      <c r="P23" s="551">
        <f>Budgets!M24</f>
        <v>0</v>
      </c>
      <c r="Q23" s="551">
        <f>Budgets!N24</f>
        <v>0</v>
      </c>
      <c r="R23" s="551">
        <f>Budgets!O24</f>
        <v>0</v>
      </c>
      <c r="S23" s="105">
        <f>Budgets!P24</f>
        <v>0</v>
      </c>
      <c r="T23" s="105">
        <f>Budgets!Q24</f>
        <v>0</v>
      </c>
      <c r="U23" s="101">
        <f>Budgets!R24</f>
        <v>0</v>
      </c>
      <c r="W23" s="105"/>
      <c r="Y23" s="337">
        <f t="shared" si="4"/>
        <v>0</v>
      </c>
      <c r="Z23" s="333">
        <f t="shared" si="5"/>
        <v>0</v>
      </c>
      <c r="AA23" s="333">
        <f t="shared" si="5"/>
        <v>0</v>
      </c>
      <c r="AB23" s="333" t="str">
        <f t="shared" si="5"/>
        <v/>
      </c>
      <c r="AC23" s="333">
        <f t="shared" si="5"/>
        <v>0</v>
      </c>
      <c r="AD23" s="333" t="str">
        <f t="shared" si="5"/>
        <v/>
      </c>
      <c r="AE23" s="333" t="str">
        <f t="shared" si="5"/>
        <v/>
      </c>
      <c r="AF23" s="333">
        <f t="shared" si="5"/>
        <v>0</v>
      </c>
      <c r="AG23" s="333">
        <f t="shared" si="5"/>
        <v>0</v>
      </c>
      <c r="AH23" s="338">
        <f t="shared" si="5"/>
        <v>0</v>
      </c>
      <c r="AI23" s="342">
        <f t="shared" si="6"/>
        <v>0</v>
      </c>
      <c r="AJ23" s="332">
        <f t="shared" si="6"/>
        <v>0</v>
      </c>
      <c r="AK23" s="332">
        <f t="shared" si="6"/>
        <v>0</v>
      </c>
      <c r="AL23" s="332" t="str">
        <f t="shared" si="6"/>
        <v/>
      </c>
      <c r="AM23" s="332">
        <f t="shared" si="6"/>
        <v>0</v>
      </c>
      <c r="AN23" s="332">
        <f t="shared" si="6"/>
        <v>0</v>
      </c>
      <c r="AO23" s="332">
        <f t="shared" si="6"/>
        <v>0</v>
      </c>
      <c r="AP23" s="332">
        <f t="shared" si="6"/>
        <v>0</v>
      </c>
      <c r="AQ23" s="332">
        <f t="shared" si="6"/>
        <v>0</v>
      </c>
      <c r="AR23" s="343">
        <f t="shared" si="6"/>
        <v>0</v>
      </c>
      <c r="AS23" s="342">
        <f t="shared" si="7"/>
        <v>0</v>
      </c>
      <c r="AT23" s="332">
        <f t="shared" si="7"/>
        <v>0</v>
      </c>
      <c r="AU23" s="332">
        <f t="shared" si="7"/>
        <v>0</v>
      </c>
      <c r="AV23" s="332">
        <f t="shared" si="7"/>
        <v>0</v>
      </c>
      <c r="AW23" s="332">
        <f t="shared" si="7"/>
        <v>0</v>
      </c>
      <c r="AX23" s="343">
        <f t="shared" si="7"/>
        <v>0</v>
      </c>
      <c r="AY23" s="342">
        <f t="shared" si="8"/>
        <v>0</v>
      </c>
      <c r="AZ23" s="332">
        <f t="shared" si="8"/>
        <v>0</v>
      </c>
      <c r="BA23" s="332">
        <f t="shared" si="8"/>
        <v>0</v>
      </c>
      <c r="BB23" s="332">
        <f t="shared" si="8"/>
        <v>0</v>
      </c>
      <c r="BC23" s="332">
        <f t="shared" si="8"/>
        <v>0</v>
      </c>
      <c r="BD23" s="343">
        <f t="shared" si="8"/>
        <v>0</v>
      </c>
    </row>
    <row r="24" spans="3:56">
      <c r="C24" s="104" t="str">
        <f>'Program Descriptions'!C24</f>
        <v>Empty</v>
      </c>
      <c r="D24" s="104">
        <f>'Program Descriptions'!D24</f>
        <v>0</v>
      </c>
      <c r="E24" s="104">
        <f>'Program Descriptions'!E24</f>
        <v>0</v>
      </c>
      <c r="F24" s="104"/>
      <c r="G24" s="551">
        <f>Budgets!D25</f>
        <v>0</v>
      </c>
      <c r="H24" s="551">
        <f>Budgets!E25</f>
        <v>0</v>
      </c>
      <c r="I24" s="551">
        <f>Budgets!F25</f>
        <v>0</v>
      </c>
      <c r="J24" s="551">
        <f>Budgets!G25</f>
        <v>0</v>
      </c>
      <c r="K24" s="551">
        <f>Budgets!H25</f>
        <v>0</v>
      </c>
      <c r="L24" s="551">
        <f>Budgets!I25</f>
        <v>0</v>
      </c>
      <c r="M24" s="552">
        <f>Budgets!J25</f>
        <v>0</v>
      </c>
      <c r="N24" s="552">
        <f>Budgets!K25</f>
        <v>0</v>
      </c>
      <c r="O24" s="552">
        <f>Budgets!L25</f>
        <v>0</v>
      </c>
      <c r="P24" s="551">
        <f>Budgets!M25</f>
        <v>0</v>
      </c>
      <c r="Q24" s="551">
        <f>Budgets!N25</f>
        <v>0</v>
      </c>
      <c r="R24" s="551">
        <f>Budgets!O25</f>
        <v>0</v>
      </c>
      <c r="S24" s="105">
        <f>Budgets!P25</f>
        <v>0</v>
      </c>
      <c r="T24" s="105">
        <f>Budgets!Q25</f>
        <v>0</v>
      </c>
      <c r="U24" s="101">
        <f>Budgets!R25</f>
        <v>0</v>
      </c>
      <c r="W24" s="105"/>
      <c r="Y24" s="337">
        <f t="shared" si="4"/>
        <v>0</v>
      </c>
      <c r="Z24" s="333">
        <f t="shared" si="5"/>
        <v>0</v>
      </c>
      <c r="AA24" s="333">
        <f t="shared" si="5"/>
        <v>0</v>
      </c>
      <c r="AB24" s="333" t="str">
        <f t="shared" si="5"/>
        <v/>
      </c>
      <c r="AC24" s="333">
        <f t="shared" si="5"/>
        <v>0</v>
      </c>
      <c r="AD24" s="333" t="str">
        <f t="shared" si="5"/>
        <v/>
      </c>
      <c r="AE24" s="333" t="str">
        <f t="shared" si="5"/>
        <v/>
      </c>
      <c r="AF24" s="333">
        <f t="shared" si="5"/>
        <v>0</v>
      </c>
      <c r="AG24" s="333">
        <f t="shared" si="5"/>
        <v>0</v>
      </c>
      <c r="AH24" s="338">
        <f t="shared" si="5"/>
        <v>0</v>
      </c>
      <c r="AI24" s="342">
        <f t="shared" si="6"/>
        <v>0</v>
      </c>
      <c r="AJ24" s="332">
        <f t="shared" si="6"/>
        <v>0</v>
      </c>
      <c r="AK24" s="332">
        <f t="shared" si="6"/>
        <v>0</v>
      </c>
      <c r="AL24" s="332" t="str">
        <f t="shared" si="6"/>
        <v/>
      </c>
      <c r="AM24" s="332">
        <f t="shared" si="6"/>
        <v>0</v>
      </c>
      <c r="AN24" s="332">
        <f t="shared" si="6"/>
        <v>0</v>
      </c>
      <c r="AO24" s="332">
        <f t="shared" si="6"/>
        <v>0</v>
      </c>
      <c r="AP24" s="332">
        <f t="shared" si="6"/>
        <v>0</v>
      </c>
      <c r="AQ24" s="332">
        <f t="shared" si="6"/>
        <v>0</v>
      </c>
      <c r="AR24" s="343">
        <f t="shared" si="6"/>
        <v>0</v>
      </c>
      <c r="AS24" s="342">
        <f t="shared" si="7"/>
        <v>0</v>
      </c>
      <c r="AT24" s="332">
        <f t="shared" si="7"/>
        <v>0</v>
      </c>
      <c r="AU24" s="332">
        <f t="shared" si="7"/>
        <v>0</v>
      </c>
      <c r="AV24" s="332">
        <f t="shared" si="7"/>
        <v>0</v>
      </c>
      <c r="AW24" s="332">
        <f t="shared" si="7"/>
        <v>0</v>
      </c>
      <c r="AX24" s="343">
        <f t="shared" si="7"/>
        <v>0</v>
      </c>
      <c r="AY24" s="342">
        <f t="shared" si="8"/>
        <v>0</v>
      </c>
      <c r="AZ24" s="332">
        <f t="shared" si="8"/>
        <v>0</v>
      </c>
      <c r="BA24" s="332">
        <f t="shared" si="8"/>
        <v>0</v>
      </c>
      <c r="BB24" s="332">
        <f t="shared" si="8"/>
        <v>0</v>
      </c>
      <c r="BC24" s="332">
        <f t="shared" si="8"/>
        <v>0</v>
      </c>
      <c r="BD24" s="343">
        <f t="shared" si="8"/>
        <v>0</v>
      </c>
    </row>
    <row r="25" spans="3:56">
      <c r="C25" s="104" t="str">
        <f>'Program Descriptions'!C25</f>
        <v>Empty</v>
      </c>
      <c r="D25" s="104">
        <f>'Program Descriptions'!D25</f>
        <v>0</v>
      </c>
      <c r="E25" s="104">
        <f>'Program Descriptions'!E25</f>
        <v>0</v>
      </c>
      <c r="F25" s="104"/>
      <c r="G25" s="551">
        <f>Budgets!D26</f>
        <v>0</v>
      </c>
      <c r="H25" s="551">
        <f>Budgets!E26</f>
        <v>0</v>
      </c>
      <c r="I25" s="551">
        <f>Budgets!F26</f>
        <v>0</v>
      </c>
      <c r="J25" s="551">
        <f>Budgets!G26</f>
        <v>0</v>
      </c>
      <c r="K25" s="551">
        <f>Budgets!H26</f>
        <v>0</v>
      </c>
      <c r="L25" s="551">
        <f>Budgets!I26</f>
        <v>0</v>
      </c>
      <c r="M25" s="552">
        <f>Budgets!J26</f>
        <v>0</v>
      </c>
      <c r="N25" s="552">
        <f>Budgets!K26</f>
        <v>0</v>
      </c>
      <c r="O25" s="552">
        <f>Budgets!L26</f>
        <v>0</v>
      </c>
      <c r="P25" s="551">
        <f>Budgets!M26</f>
        <v>0</v>
      </c>
      <c r="Q25" s="551">
        <f>Budgets!N26</f>
        <v>0</v>
      </c>
      <c r="R25" s="551">
        <f>Budgets!O26</f>
        <v>0</v>
      </c>
      <c r="S25" s="105">
        <f>Budgets!P26</f>
        <v>0</v>
      </c>
      <c r="T25" s="105">
        <f>Budgets!Q26</f>
        <v>0</v>
      </c>
      <c r="U25" s="101">
        <f>Budgets!R26</f>
        <v>0</v>
      </c>
      <c r="W25" s="105"/>
      <c r="Y25" s="337">
        <f t="shared" si="4"/>
        <v>0</v>
      </c>
      <c r="Z25" s="333">
        <f t="shared" ref="Z25:AH34" si="9">INDEX(Planned_Savings,MATCH($C25,$C$4:$C$34,0)+1,MATCH(Z$4,Planned_Savings_Columns,0))</f>
        <v>0</v>
      </c>
      <c r="AA25" s="333">
        <f t="shared" si="9"/>
        <v>0</v>
      </c>
      <c r="AB25" s="333" t="str">
        <f t="shared" si="9"/>
        <v/>
      </c>
      <c r="AC25" s="333">
        <f t="shared" si="9"/>
        <v>0</v>
      </c>
      <c r="AD25" s="333" t="str">
        <f t="shared" si="9"/>
        <v/>
      </c>
      <c r="AE25" s="333" t="str">
        <f t="shared" si="9"/>
        <v/>
      </c>
      <c r="AF25" s="333">
        <f t="shared" si="9"/>
        <v>0</v>
      </c>
      <c r="AG25" s="333">
        <f t="shared" si="9"/>
        <v>0</v>
      </c>
      <c r="AH25" s="338">
        <f t="shared" si="9"/>
        <v>0</v>
      </c>
      <c r="AI25" s="342">
        <f t="shared" ref="AI25:AR34" si="10">INDEX(Planned_Savings_No_IE,MATCH($C25,$C$4:$C$34,0)+1,MATCH(AI$4,Planned_Savings_No_IE_Columns,0))</f>
        <v>0</v>
      </c>
      <c r="AJ25" s="332">
        <f t="shared" si="10"/>
        <v>0</v>
      </c>
      <c r="AK25" s="332">
        <f t="shared" si="10"/>
        <v>0</v>
      </c>
      <c r="AL25" s="332" t="str">
        <f t="shared" si="10"/>
        <v/>
      </c>
      <c r="AM25" s="332">
        <f t="shared" si="10"/>
        <v>0</v>
      </c>
      <c r="AN25" s="332">
        <f t="shared" si="10"/>
        <v>0</v>
      </c>
      <c r="AO25" s="332">
        <f t="shared" si="10"/>
        <v>0</v>
      </c>
      <c r="AP25" s="332">
        <f t="shared" si="10"/>
        <v>0</v>
      </c>
      <c r="AQ25" s="332">
        <f t="shared" si="10"/>
        <v>0</v>
      </c>
      <c r="AR25" s="343">
        <f t="shared" si="10"/>
        <v>0</v>
      </c>
      <c r="AS25" s="342">
        <f t="shared" ref="AS25:AX34" si="11">INDEX(Planned_Savings_No_NTG,MATCH($C25,$C$4:$C$34,0)+1,MATCH(AS$4,Planned_Savings_No_NTG_Columns,0))</f>
        <v>0</v>
      </c>
      <c r="AT25" s="332">
        <f t="shared" si="11"/>
        <v>0</v>
      </c>
      <c r="AU25" s="332">
        <f t="shared" si="11"/>
        <v>0</v>
      </c>
      <c r="AV25" s="332">
        <f t="shared" si="11"/>
        <v>0</v>
      </c>
      <c r="AW25" s="332">
        <f t="shared" si="11"/>
        <v>0</v>
      </c>
      <c r="AX25" s="343">
        <f t="shared" si="11"/>
        <v>0</v>
      </c>
      <c r="AY25" s="342">
        <f t="shared" ref="AY25:BD34" si="12">INDEX(Planned_Savings_No_IE_No_NTG,MATCH($C25,$C$4:$C$34,0)+1,MATCH(AY$4,Planned_Savings_No_IE_No_NTG_Columns,0))</f>
        <v>0</v>
      </c>
      <c r="AZ25" s="332">
        <f t="shared" si="12"/>
        <v>0</v>
      </c>
      <c r="BA25" s="332">
        <f t="shared" si="12"/>
        <v>0</v>
      </c>
      <c r="BB25" s="332">
        <f t="shared" si="12"/>
        <v>0</v>
      </c>
      <c r="BC25" s="332">
        <f t="shared" si="12"/>
        <v>0</v>
      </c>
      <c r="BD25" s="343">
        <f t="shared" si="12"/>
        <v>0</v>
      </c>
    </row>
    <row r="26" spans="3:56">
      <c r="C26" s="104" t="str">
        <f>'Program Descriptions'!C26</f>
        <v>Empty</v>
      </c>
      <c r="D26" s="104">
        <f>'Program Descriptions'!D26</f>
        <v>0</v>
      </c>
      <c r="E26" s="104">
        <f>'Program Descriptions'!E26</f>
        <v>0</v>
      </c>
      <c r="F26" s="104"/>
      <c r="G26" s="551">
        <f>Budgets!D27</f>
        <v>0</v>
      </c>
      <c r="H26" s="551">
        <f>Budgets!E27</f>
        <v>0</v>
      </c>
      <c r="I26" s="551">
        <f>Budgets!F27</f>
        <v>0</v>
      </c>
      <c r="J26" s="551">
        <f>Budgets!G27</f>
        <v>0</v>
      </c>
      <c r="K26" s="551">
        <f>Budgets!H27</f>
        <v>0</v>
      </c>
      <c r="L26" s="551">
        <f>Budgets!I27</f>
        <v>0</v>
      </c>
      <c r="M26" s="552">
        <f>Budgets!J27</f>
        <v>0</v>
      </c>
      <c r="N26" s="552">
        <f>Budgets!K27</f>
        <v>0</v>
      </c>
      <c r="O26" s="552">
        <f>Budgets!L27</f>
        <v>0</v>
      </c>
      <c r="P26" s="551">
        <f>Budgets!M27</f>
        <v>0</v>
      </c>
      <c r="Q26" s="551">
        <f>Budgets!N27</f>
        <v>0</v>
      </c>
      <c r="R26" s="551">
        <f>Budgets!O27</f>
        <v>0</v>
      </c>
      <c r="S26" s="105">
        <f>Budgets!P27</f>
        <v>0</v>
      </c>
      <c r="T26" s="105">
        <f>Budgets!Q27</f>
        <v>0</v>
      </c>
      <c r="U26" s="101">
        <f>Budgets!R27</f>
        <v>0</v>
      </c>
      <c r="W26" s="105"/>
      <c r="Y26" s="337">
        <f t="shared" si="4"/>
        <v>0</v>
      </c>
      <c r="Z26" s="333">
        <f t="shared" si="9"/>
        <v>0</v>
      </c>
      <c r="AA26" s="333">
        <f t="shared" si="9"/>
        <v>0</v>
      </c>
      <c r="AB26" s="333" t="str">
        <f t="shared" si="9"/>
        <v/>
      </c>
      <c r="AC26" s="333">
        <f t="shared" si="9"/>
        <v>0</v>
      </c>
      <c r="AD26" s="333" t="str">
        <f t="shared" si="9"/>
        <v/>
      </c>
      <c r="AE26" s="333" t="str">
        <f t="shared" si="9"/>
        <v/>
      </c>
      <c r="AF26" s="333">
        <f t="shared" si="9"/>
        <v>0</v>
      </c>
      <c r="AG26" s="333">
        <f t="shared" si="9"/>
        <v>0</v>
      </c>
      <c r="AH26" s="338">
        <f t="shared" si="9"/>
        <v>0</v>
      </c>
      <c r="AI26" s="342">
        <f t="shared" si="10"/>
        <v>0</v>
      </c>
      <c r="AJ26" s="332">
        <f t="shared" si="10"/>
        <v>0</v>
      </c>
      <c r="AK26" s="332">
        <f t="shared" si="10"/>
        <v>0</v>
      </c>
      <c r="AL26" s="332" t="str">
        <f t="shared" si="10"/>
        <v/>
      </c>
      <c r="AM26" s="332">
        <f t="shared" si="10"/>
        <v>0</v>
      </c>
      <c r="AN26" s="332">
        <f t="shared" si="10"/>
        <v>0</v>
      </c>
      <c r="AO26" s="332">
        <f t="shared" si="10"/>
        <v>0</v>
      </c>
      <c r="AP26" s="332">
        <f t="shared" si="10"/>
        <v>0</v>
      </c>
      <c r="AQ26" s="332">
        <f t="shared" si="10"/>
        <v>0</v>
      </c>
      <c r="AR26" s="343">
        <f t="shared" si="10"/>
        <v>0</v>
      </c>
      <c r="AS26" s="342">
        <f t="shared" si="11"/>
        <v>0</v>
      </c>
      <c r="AT26" s="332">
        <f t="shared" si="11"/>
        <v>0</v>
      </c>
      <c r="AU26" s="332">
        <f t="shared" si="11"/>
        <v>0</v>
      </c>
      <c r="AV26" s="332">
        <f t="shared" si="11"/>
        <v>0</v>
      </c>
      <c r="AW26" s="332">
        <f t="shared" si="11"/>
        <v>0</v>
      </c>
      <c r="AX26" s="343">
        <f t="shared" si="11"/>
        <v>0</v>
      </c>
      <c r="AY26" s="342">
        <f t="shared" si="12"/>
        <v>0</v>
      </c>
      <c r="AZ26" s="332">
        <f t="shared" si="12"/>
        <v>0</v>
      </c>
      <c r="BA26" s="332">
        <f t="shared" si="12"/>
        <v>0</v>
      </c>
      <c r="BB26" s="332">
        <f t="shared" si="12"/>
        <v>0</v>
      </c>
      <c r="BC26" s="332">
        <f t="shared" si="12"/>
        <v>0</v>
      </c>
      <c r="BD26" s="343">
        <f t="shared" si="12"/>
        <v>0</v>
      </c>
    </row>
    <row r="27" spans="3:56">
      <c r="C27" s="104" t="str">
        <f>'Program Descriptions'!C27</f>
        <v>Empty</v>
      </c>
      <c r="D27" s="104">
        <f>'Program Descriptions'!D27</f>
        <v>0</v>
      </c>
      <c r="E27" s="104">
        <f>'Program Descriptions'!E27</f>
        <v>0</v>
      </c>
      <c r="F27" s="104"/>
      <c r="G27" s="551">
        <f>Budgets!D28</f>
        <v>0</v>
      </c>
      <c r="H27" s="551">
        <f>Budgets!E28</f>
        <v>0</v>
      </c>
      <c r="I27" s="551">
        <f>Budgets!F28</f>
        <v>0</v>
      </c>
      <c r="J27" s="551">
        <f>Budgets!G28</f>
        <v>0</v>
      </c>
      <c r="K27" s="551">
        <f>Budgets!H28</f>
        <v>0</v>
      </c>
      <c r="L27" s="551">
        <f>Budgets!I28</f>
        <v>0</v>
      </c>
      <c r="M27" s="552">
        <f>Budgets!J28</f>
        <v>0</v>
      </c>
      <c r="N27" s="552">
        <f>Budgets!K28</f>
        <v>0</v>
      </c>
      <c r="O27" s="552">
        <f>Budgets!L28</f>
        <v>0</v>
      </c>
      <c r="P27" s="551">
        <f>Budgets!M28</f>
        <v>0</v>
      </c>
      <c r="Q27" s="551">
        <f>Budgets!N28</f>
        <v>0</v>
      </c>
      <c r="R27" s="551">
        <f>Budgets!O28</f>
        <v>0</v>
      </c>
      <c r="S27" s="105">
        <f>Budgets!P28</f>
        <v>0</v>
      </c>
      <c r="T27" s="105">
        <f>Budgets!Q28</f>
        <v>0</v>
      </c>
      <c r="U27" s="101">
        <f>Budgets!R28</f>
        <v>0</v>
      </c>
      <c r="W27" s="105"/>
      <c r="Y27" s="337">
        <f t="shared" si="4"/>
        <v>0</v>
      </c>
      <c r="Z27" s="333">
        <f t="shared" si="9"/>
        <v>0</v>
      </c>
      <c r="AA27" s="333">
        <f t="shared" si="9"/>
        <v>0</v>
      </c>
      <c r="AB27" s="333" t="str">
        <f t="shared" si="9"/>
        <v/>
      </c>
      <c r="AC27" s="333">
        <f t="shared" si="9"/>
        <v>0</v>
      </c>
      <c r="AD27" s="333" t="str">
        <f t="shared" si="9"/>
        <v/>
      </c>
      <c r="AE27" s="333" t="str">
        <f t="shared" si="9"/>
        <v/>
      </c>
      <c r="AF27" s="333">
        <f t="shared" si="9"/>
        <v>0</v>
      </c>
      <c r="AG27" s="333">
        <f t="shared" si="9"/>
        <v>0</v>
      </c>
      <c r="AH27" s="338">
        <f t="shared" si="9"/>
        <v>0</v>
      </c>
      <c r="AI27" s="342">
        <f t="shared" si="10"/>
        <v>0</v>
      </c>
      <c r="AJ27" s="332">
        <f t="shared" si="10"/>
        <v>0</v>
      </c>
      <c r="AK27" s="332">
        <f t="shared" si="10"/>
        <v>0</v>
      </c>
      <c r="AL27" s="332" t="str">
        <f t="shared" si="10"/>
        <v/>
      </c>
      <c r="AM27" s="332">
        <f t="shared" si="10"/>
        <v>0</v>
      </c>
      <c r="AN27" s="332">
        <f t="shared" si="10"/>
        <v>0</v>
      </c>
      <c r="AO27" s="332">
        <f t="shared" si="10"/>
        <v>0</v>
      </c>
      <c r="AP27" s="332">
        <f t="shared" si="10"/>
        <v>0</v>
      </c>
      <c r="AQ27" s="332">
        <f t="shared" si="10"/>
        <v>0</v>
      </c>
      <c r="AR27" s="343">
        <f t="shared" si="10"/>
        <v>0</v>
      </c>
      <c r="AS27" s="342">
        <f t="shared" si="11"/>
        <v>0</v>
      </c>
      <c r="AT27" s="332">
        <f t="shared" si="11"/>
        <v>0</v>
      </c>
      <c r="AU27" s="332">
        <f t="shared" si="11"/>
        <v>0</v>
      </c>
      <c r="AV27" s="332">
        <f t="shared" si="11"/>
        <v>0</v>
      </c>
      <c r="AW27" s="332">
        <f t="shared" si="11"/>
        <v>0</v>
      </c>
      <c r="AX27" s="343">
        <f t="shared" si="11"/>
        <v>0</v>
      </c>
      <c r="AY27" s="342">
        <f t="shared" si="12"/>
        <v>0</v>
      </c>
      <c r="AZ27" s="332">
        <f t="shared" si="12"/>
        <v>0</v>
      </c>
      <c r="BA27" s="332">
        <f t="shared" si="12"/>
        <v>0</v>
      </c>
      <c r="BB27" s="332">
        <f t="shared" si="12"/>
        <v>0</v>
      </c>
      <c r="BC27" s="332">
        <f t="shared" si="12"/>
        <v>0</v>
      </c>
      <c r="BD27" s="343">
        <f t="shared" si="12"/>
        <v>0</v>
      </c>
    </row>
    <row r="28" spans="3:56">
      <c r="C28" s="104" t="str">
        <f>'Program Descriptions'!C28</f>
        <v>Empty</v>
      </c>
      <c r="D28" s="104">
        <f>'Program Descriptions'!D28</f>
        <v>0</v>
      </c>
      <c r="E28" s="104">
        <f>'Program Descriptions'!E28</f>
        <v>0</v>
      </c>
      <c r="F28" s="104"/>
      <c r="G28" s="551">
        <f>Budgets!D29</f>
        <v>0</v>
      </c>
      <c r="H28" s="551">
        <f>Budgets!E29</f>
        <v>0</v>
      </c>
      <c r="I28" s="551">
        <f>Budgets!F29</f>
        <v>0</v>
      </c>
      <c r="J28" s="551">
        <f>Budgets!G29</f>
        <v>0</v>
      </c>
      <c r="K28" s="551">
        <f>Budgets!H29</f>
        <v>0</v>
      </c>
      <c r="L28" s="551">
        <f>Budgets!I29</f>
        <v>0</v>
      </c>
      <c r="M28" s="552">
        <f>Budgets!J29</f>
        <v>0</v>
      </c>
      <c r="N28" s="552">
        <f>Budgets!K29</f>
        <v>0</v>
      </c>
      <c r="O28" s="552">
        <f>Budgets!L29</f>
        <v>0</v>
      </c>
      <c r="P28" s="551">
        <f>Budgets!M29</f>
        <v>0</v>
      </c>
      <c r="Q28" s="551">
        <f>Budgets!N29</f>
        <v>0</v>
      </c>
      <c r="R28" s="551">
        <f>Budgets!O29</f>
        <v>0</v>
      </c>
      <c r="S28" s="105">
        <f>Budgets!P29</f>
        <v>0</v>
      </c>
      <c r="T28" s="105">
        <f>Budgets!Q29</f>
        <v>0</v>
      </c>
      <c r="U28" s="101">
        <f>Budgets!R29</f>
        <v>0</v>
      </c>
      <c r="W28" s="105"/>
      <c r="Y28" s="337">
        <f t="shared" si="4"/>
        <v>0</v>
      </c>
      <c r="Z28" s="333">
        <f t="shared" si="9"/>
        <v>0</v>
      </c>
      <c r="AA28" s="333">
        <f t="shared" si="9"/>
        <v>0</v>
      </c>
      <c r="AB28" s="333" t="str">
        <f t="shared" si="9"/>
        <v/>
      </c>
      <c r="AC28" s="333">
        <f t="shared" si="9"/>
        <v>0</v>
      </c>
      <c r="AD28" s="333" t="str">
        <f t="shared" si="9"/>
        <v/>
      </c>
      <c r="AE28" s="333" t="str">
        <f t="shared" si="9"/>
        <v/>
      </c>
      <c r="AF28" s="333">
        <f t="shared" si="9"/>
        <v>0</v>
      </c>
      <c r="AG28" s="333">
        <f t="shared" si="9"/>
        <v>0</v>
      </c>
      <c r="AH28" s="338">
        <f t="shared" si="9"/>
        <v>0</v>
      </c>
      <c r="AI28" s="342">
        <f t="shared" si="10"/>
        <v>0</v>
      </c>
      <c r="AJ28" s="332">
        <f t="shared" si="10"/>
        <v>0</v>
      </c>
      <c r="AK28" s="332">
        <f t="shared" si="10"/>
        <v>0</v>
      </c>
      <c r="AL28" s="332" t="str">
        <f t="shared" si="10"/>
        <v/>
      </c>
      <c r="AM28" s="332">
        <f t="shared" si="10"/>
        <v>0</v>
      </c>
      <c r="AN28" s="332">
        <f t="shared" si="10"/>
        <v>0</v>
      </c>
      <c r="AO28" s="332">
        <f t="shared" si="10"/>
        <v>0</v>
      </c>
      <c r="AP28" s="332">
        <f t="shared" si="10"/>
        <v>0</v>
      </c>
      <c r="AQ28" s="332">
        <f t="shared" si="10"/>
        <v>0</v>
      </c>
      <c r="AR28" s="343">
        <f t="shared" si="10"/>
        <v>0</v>
      </c>
      <c r="AS28" s="342">
        <f t="shared" si="11"/>
        <v>0</v>
      </c>
      <c r="AT28" s="332">
        <f t="shared" si="11"/>
        <v>0</v>
      </c>
      <c r="AU28" s="332">
        <f t="shared" si="11"/>
        <v>0</v>
      </c>
      <c r="AV28" s="332">
        <f t="shared" si="11"/>
        <v>0</v>
      </c>
      <c r="AW28" s="332">
        <f t="shared" si="11"/>
        <v>0</v>
      </c>
      <c r="AX28" s="343">
        <f t="shared" si="11"/>
        <v>0</v>
      </c>
      <c r="AY28" s="342">
        <f t="shared" si="12"/>
        <v>0</v>
      </c>
      <c r="AZ28" s="332">
        <f t="shared" si="12"/>
        <v>0</v>
      </c>
      <c r="BA28" s="332">
        <f t="shared" si="12"/>
        <v>0</v>
      </c>
      <c r="BB28" s="332">
        <f t="shared" si="12"/>
        <v>0</v>
      </c>
      <c r="BC28" s="332">
        <f t="shared" si="12"/>
        <v>0</v>
      </c>
      <c r="BD28" s="343">
        <f t="shared" si="12"/>
        <v>0</v>
      </c>
    </row>
    <row r="29" spans="3:56">
      <c r="C29" s="104" t="str">
        <f>'Program Descriptions'!C29</f>
        <v>Empty</v>
      </c>
      <c r="D29" s="104">
        <f>'Program Descriptions'!D29</f>
        <v>0</v>
      </c>
      <c r="E29" s="104">
        <f>'Program Descriptions'!E29</f>
        <v>0</v>
      </c>
      <c r="F29" s="104"/>
      <c r="G29" s="551">
        <f>Budgets!D30</f>
        <v>0</v>
      </c>
      <c r="H29" s="551">
        <f>Budgets!E30</f>
        <v>0</v>
      </c>
      <c r="I29" s="551">
        <f>Budgets!F30</f>
        <v>0</v>
      </c>
      <c r="J29" s="551">
        <f>Budgets!G30</f>
        <v>0</v>
      </c>
      <c r="K29" s="551">
        <f>Budgets!H30</f>
        <v>0</v>
      </c>
      <c r="L29" s="551">
        <f>Budgets!I30</f>
        <v>0</v>
      </c>
      <c r="M29" s="552">
        <f>Budgets!J30</f>
        <v>0</v>
      </c>
      <c r="N29" s="552">
        <f>Budgets!K30</f>
        <v>0</v>
      </c>
      <c r="O29" s="552">
        <f>Budgets!L30</f>
        <v>0</v>
      </c>
      <c r="P29" s="551">
        <f>Budgets!M30</f>
        <v>0</v>
      </c>
      <c r="Q29" s="551">
        <f>Budgets!N30</f>
        <v>0</v>
      </c>
      <c r="R29" s="551">
        <f>Budgets!O30</f>
        <v>0</v>
      </c>
      <c r="S29" s="105">
        <f>Budgets!P30</f>
        <v>0</v>
      </c>
      <c r="T29" s="105">
        <f>Budgets!Q30</f>
        <v>0</v>
      </c>
      <c r="U29" s="101">
        <f>Budgets!R30</f>
        <v>0</v>
      </c>
      <c r="W29" s="105"/>
      <c r="Y29" s="337">
        <f t="shared" si="4"/>
        <v>0</v>
      </c>
      <c r="Z29" s="333">
        <f t="shared" si="9"/>
        <v>0</v>
      </c>
      <c r="AA29" s="333">
        <f t="shared" si="9"/>
        <v>0</v>
      </c>
      <c r="AB29" s="333" t="str">
        <f t="shared" si="9"/>
        <v/>
      </c>
      <c r="AC29" s="333">
        <f t="shared" si="9"/>
        <v>0</v>
      </c>
      <c r="AD29" s="333" t="str">
        <f t="shared" si="9"/>
        <v/>
      </c>
      <c r="AE29" s="333" t="str">
        <f t="shared" si="9"/>
        <v/>
      </c>
      <c r="AF29" s="333">
        <f t="shared" si="9"/>
        <v>0</v>
      </c>
      <c r="AG29" s="333">
        <f t="shared" si="9"/>
        <v>0</v>
      </c>
      <c r="AH29" s="338">
        <f t="shared" si="9"/>
        <v>0</v>
      </c>
      <c r="AI29" s="342">
        <f t="shared" si="10"/>
        <v>0</v>
      </c>
      <c r="AJ29" s="332">
        <f t="shared" si="10"/>
        <v>0</v>
      </c>
      <c r="AK29" s="332">
        <f t="shared" si="10"/>
        <v>0</v>
      </c>
      <c r="AL29" s="332" t="str">
        <f t="shared" si="10"/>
        <v/>
      </c>
      <c r="AM29" s="332">
        <f t="shared" si="10"/>
        <v>0</v>
      </c>
      <c r="AN29" s="332">
        <f t="shared" si="10"/>
        <v>0</v>
      </c>
      <c r="AO29" s="332">
        <f t="shared" si="10"/>
        <v>0</v>
      </c>
      <c r="AP29" s="332">
        <f t="shared" si="10"/>
        <v>0</v>
      </c>
      <c r="AQ29" s="332">
        <f t="shared" si="10"/>
        <v>0</v>
      </c>
      <c r="AR29" s="343">
        <f t="shared" si="10"/>
        <v>0</v>
      </c>
      <c r="AS29" s="342">
        <f t="shared" si="11"/>
        <v>0</v>
      </c>
      <c r="AT29" s="332">
        <f t="shared" si="11"/>
        <v>0</v>
      </c>
      <c r="AU29" s="332">
        <f t="shared" si="11"/>
        <v>0</v>
      </c>
      <c r="AV29" s="332">
        <f t="shared" si="11"/>
        <v>0</v>
      </c>
      <c r="AW29" s="332">
        <f t="shared" si="11"/>
        <v>0</v>
      </c>
      <c r="AX29" s="343">
        <f t="shared" si="11"/>
        <v>0</v>
      </c>
      <c r="AY29" s="342">
        <f t="shared" si="12"/>
        <v>0</v>
      </c>
      <c r="AZ29" s="332">
        <f t="shared" si="12"/>
        <v>0</v>
      </c>
      <c r="BA29" s="332">
        <f t="shared" si="12"/>
        <v>0</v>
      </c>
      <c r="BB29" s="332">
        <f t="shared" si="12"/>
        <v>0</v>
      </c>
      <c r="BC29" s="332">
        <f t="shared" si="12"/>
        <v>0</v>
      </c>
      <c r="BD29" s="343">
        <f t="shared" si="12"/>
        <v>0</v>
      </c>
    </row>
    <row r="30" spans="3:56">
      <c r="C30" s="104" t="str">
        <f>'Program Descriptions'!C30</f>
        <v>Empty</v>
      </c>
      <c r="D30" s="104">
        <f>'Program Descriptions'!D30</f>
        <v>0</v>
      </c>
      <c r="E30" s="104">
        <f>'Program Descriptions'!E30</f>
        <v>0</v>
      </c>
      <c r="F30" s="104"/>
      <c r="G30" s="551">
        <f>Budgets!D31</f>
        <v>0</v>
      </c>
      <c r="H30" s="551">
        <f>Budgets!E31</f>
        <v>0</v>
      </c>
      <c r="I30" s="551">
        <f>Budgets!F31</f>
        <v>0</v>
      </c>
      <c r="J30" s="551">
        <f>Budgets!G31</f>
        <v>0</v>
      </c>
      <c r="K30" s="551">
        <f>Budgets!H31</f>
        <v>0</v>
      </c>
      <c r="L30" s="551">
        <f>Budgets!I31</f>
        <v>0</v>
      </c>
      <c r="M30" s="552">
        <f>Budgets!J31</f>
        <v>0</v>
      </c>
      <c r="N30" s="552">
        <f>Budgets!K31</f>
        <v>0</v>
      </c>
      <c r="O30" s="552">
        <f>Budgets!L31</f>
        <v>0</v>
      </c>
      <c r="P30" s="551">
        <f>Budgets!M31</f>
        <v>0</v>
      </c>
      <c r="Q30" s="551">
        <f>Budgets!N31</f>
        <v>0</v>
      </c>
      <c r="R30" s="551">
        <f>Budgets!O31</f>
        <v>0</v>
      </c>
      <c r="S30" s="105">
        <f>Budgets!P31</f>
        <v>0</v>
      </c>
      <c r="T30" s="105">
        <f>Budgets!Q31</f>
        <v>0</v>
      </c>
      <c r="U30" s="101">
        <f>Budgets!R31</f>
        <v>0</v>
      </c>
      <c r="W30" s="105"/>
      <c r="Y30" s="337">
        <f t="shared" si="4"/>
        <v>0</v>
      </c>
      <c r="Z30" s="333">
        <f t="shared" si="9"/>
        <v>0</v>
      </c>
      <c r="AA30" s="333">
        <f t="shared" si="9"/>
        <v>0</v>
      </c>
      <c r="AB30" s="333" t="str">
        <f t="shared" si="9"/>
        <v/>
      </c>
      <c r="AC30" s="333">
        <f t="shared" si="9"/>
        <v>0</v>
      </c>
      <c r="AD30" s="333" t="str">
        <f t="shared" si="9"/>
        <v/>
      </c>
      <c r="AE30" s="333" t="str">
        <f t="shared" si="9"/>
        <v/>
      </c>
      <c r="AF30" s="333">
        <f t="shared" si="9"/>
        <v>0</v>
      </c>
      <c r="AG30" s="333">
        <f t="shared" si="9"/>
        <v>0</v>
      </c>
      <c r="AH30" s="338">
        <f t="shared" si="9"/>
        <v>0</v>
      </c>
      <c r="AI30" s="342">
        <f t="shared" si="10"/>
        <v>0</v>
      </c>
      <c r="AJ30" s="332">
        <f t="shared" si="10"/>
        <v>0</v>
      </c>
      <c r="AK30" s="332">
        <f t="shared" si="10"/>
        <v>0</v>
      </c>
      <c r="AL30" s="332" t="str">
        <f t="shared" si="10"/>
        <v/>
      </c>
      <c r="AM30" s="332">
        <f t="shared" si="10"/>
        <v>0</v>
      </c>
      <c r="AN30" s="332">
        <f t="shared" si="10"/>
        <v>0</v>
      </c>
      <c r="AO30" s="332">
        <f t="shared" si="10"/>
        <v>0</v>
      </c>
      <c r="AP30" s="332">
        <f t="shared" si="10"/>
        <v>0</v>
      </c>
      <c r="AQ30" s="332">
        <f t="shared" si="10"/>
        <v>0</v>
      </c>
      <c r="AR30" s="343">
        <f t="shared" si="10"/>
        <v>0</v>
      </c>
      <c r="AS30" s="342">
        <f t="shared" si="11"/>
        <v>0</v>
      </c>
      <c r="AT30" s="332">
        <f t="shared" si="11"/>
        <v>0</v>
      </c>
      <c r="AU30" s="332">
        <f t="shared" si="11"/>
        <v>0</v>
      </c>
      <c r="AV30" s="332">
        <f t="shared" si="11"/>
        <v>0</v>
      </c>
      <c r="AW30" s="332">
        <f t="shared" si="11"/>
        <v>0</v>
      </c>
      <c r="AX30" s="343">
        <f t="shared" si="11"/>
        <v>0</v>
      </c>
      <c r="AY30" s="342">
        <f t="shared" si="12"/>
        <v>0</v>
      </c>
      <c r="AZ30" s="332">
        <f t="shared" si="12"/>
        <v>0</v>
      </c>
      <c r="BA30" s="332">
        <f t="shared" si="12"/>
        <v>0</v>
      </c>
      <c r="BB30" s="332">
        <f t="shared" si="12"/>
        <v>0</v>
      </c>
      <c r="BC30" s="332">
        <f t="shared" si="12"/>
        <v>0</v>
      </c>
      <c r="BD30" s="343">
        <f t="shared" si="12"/>
        <v>0</v>
      </c>
    </row>
    <row r="31" spans="3:56">
      <c r="C31" s="104" t="str">
        <f>'Program Descriptions'!C31</f>
        <v>Empty</v>
      </c>
      <c r="D31" s="104">
        <f>'Program Descriptions'!D31</f>
        <v>0</v>
      </c>
      <c r="E31" s="104">
        <f>'Program Descriptions'!E31</f>
        <v>0</v>
      </c>
      <c r="F31" s="104"/>
      <c r="G31" s="551">
        <f>Budgets!D32</f>
        <v>0</v>
      </c>
      <c r="H31" s="551">
        <f>Budgets!E32</f>
        <v>0</v>
      </c>
      <c r="I31" s="551">
        <f>Budgets!F32</f>
        <v>0</v>
      </c>
      <c r="J31" s="551">
        <f>Budgets!G32</f>
        <v>0</v>
      </c>
      <c r="K31" s="551">
        <f>Budgets!H32</f>
        <v>0</v>
      </c>
      <c r="L31" s="551">
        <f>Budgets!I32</f>
        <v>0</v>
      </c>
      <c r="M31" s="552">
        <f>Budgets!J32</f>
        <v>0</v>
      </c>
      <c r="N31" s="552">
        <f>Budgets!K32</f>
        <v>0</v>
      </c>
      <c r="O31" s="552">
        <f>Budgets!L32</f>
        <v>0</v>
      </c>
      <c r="P31" s="551">
        <f>Budgets!M32</f>
        <v>0</v>
      </c>
      <c r="Q31" s="551">
        <f>Budgets!N32</f>
        <v>0</v>
      </c>
      <c r="R31" s="551">
        <f>Budgets!O32</f>
        <v>0</v>
      </c>
      <c r="S31" s="105">
        <f>Budgets!P32</f>
        <v>0</v>
      </c>
      <c r="T31" s="105">
        <f>Budgets!Q32</f>
        <v>0</v>
      </c>
      <c r="U31" s="101">
        <f>Budgets!R32</f>
        <v>0</v>
      </c>
      <c r="W31" s="105"/>
      <c r="Y31" s="337">
        <f t="shared" si="4"/>
        <v>0</v>
      </c>
      <c r="Z31" s="333">
        <f t="shared" si="9"/>
        <v>0</v>
      </c>
      <c r="AA31" s="333">
        <f t="shared" si="9"/>
        <v>0</v>
      </c>
      <c r="AB31" s="333" t="str">
        <f t="shared" si="9"/>
        <v/>
      </c>
      <c r="AC31" s="333">
        <f t="shared" si="9"/>
        <v>0</v>
      </c>
      <c r="AD31" s="333" t="str">
        <f t="shared" si="9"/>
        <v/>
      </c>
      <c r="AE31" s="333" t="str">
        <f t="shared" si="9"/>
        <v/>
      </c>
      <c r="AF31" s="333">
        <f t="shared" si="9"/>
        <v>0</v>
      </c>
      <c r="AG31" s="333">
        <f t="shared" si="9"/>
        <v>0</v>
      </c>
      <c r="AH31" s="338">
        <f t="shared" si="9"/>
        <v>0</v>
      </c>
      <c r="AI31" s="342">
        <f t="shared" si="10"/>
        <v>0</v>
      </c>
      <c r="AJ31" s="332">
        <f t="shared" si="10"/>
        <v>0</v>
      </c>
      <c r="AK31" s="332">
        <f t="shared" si="10"/>
        <v>0</v>
      </c>
      <c r="AL31" s="332" t="str">
        <f t="shared" si="10"/>
        <v/>
      </c>
      <c r="AM31" s="332">
        <f t="shared" si="10"/>
        <v>0</v>
      </c>
      <c r="AN31" s="332">
        <f t="shared" si="10"/>
        <v>0</v>
      </c>
      <c r="AO31" s="332">
        <f t="shared" si="10"/>
        <v>0</v>
      </c>
      <c r="AP31" s="332">
        <f t="shared" si="10"/>
        <v>0</v>
      </c>
      <c r="AQ31" s="332">
        <f t="shared" si="10"/>
        <v>0</v>
      </c>
      <c r="AR31" s="343">
        <f t="shared" si="10"/>
        <v>0</v>
      </c>
      <c r="AS31" s="342">
        <f t="shared" si="11"/>
        <v>0</v>
      </c>
      <c r="AT31" s="332">
        <f t="shared" si="11"/>
        <v>0</v>
      </c>
      <c r="AU31" s="332">
        <f t="shared" si="11"/>
        <v>0</v>
      </c>
      <c r="AV31" s="332">
        <f t="shared" si="11"/>
        <v>0</v>
      </c>
      <c r="AW31" s="332">
        <f t="shared" si="11"/>
        <v>0</v>
      </c>
      <c r="AX31" s="343">
        <f t="shared" si="11"/>
        <v>0</v>
      </c>
      <c r="AY31" s="342">
        <f t="shared" si="12"/>
        <v>0</v>
      </c>
      <c r="AZ31" s="332">
        <f t="shared" si="12"/>
        <v>0</v>
      </c>
      <c r="BA31" s="332">
        <f t="shared" si="12"/>
        <v>0</v>
      </c>
      <c r="BB31" s="332">
        <f t="shared" si="12"/>
        <v>0</v>
      </c>
      <c r="BC31" s="332">
        <f t="shared" si="12"/>
        <v>0</v>
      </c>
      <c r="BD31" s="343">
        <f t="shared" si="12"/>
        <v>0</v>
      </c>
    </row>
    <row r="32" spans="3:56">
      <c r="C32" s="104" t="str">
        <f>'Program Descriptions'!C32</f>
        <v>Empty</v>
      </c>
      <c r="D32" s="104">
        <f>'Program Descriptions'!D32</f>
        <v>0</v>
      </c>
      <c r="E32" s="104">
        <f>'Program Descriptions'!E32</f>
        <v>0</v>
      </c>
      <c r="F32" s="104"/>
      <c r="G32" s="551">
        <f>Budgets!D33</f>
        <v>0</v>
      </c>
      <c r="H32" s="551">
        <f>Budgets!E33</f>
        <v>0</v>
      </c>
      <c r="I32" s="551">
        <f>Budgets!F33</f>
        <v>0</v>
      </c>
      <c r="J32" s="551">
        <f>Budgets!G33</f>
        <v>0</v>
      </c>
      <c r="K32" s="551">
        <f>Budgets!H33</f>
        <v>0</v>
      </c>
      <c r="L32" s="551">
        <f>Budgets!I33</f>
        <v>0</v>
      </c>
      <c r="M32" s="552">
        <f>Budgets!J33</f>
        <v>0</v>
      </c>
      <c r="N32" s="552">
        <f>Budgets!K33</f>
        <v>0</v>
      </c>
      <c r="O32" s="552">
        <f>Budgets!L33</f>
        <v>0</v>
      </c>
      <c r="P32" s="551">
        <f>Budgets!M33</f>
        <v>0</v>
      </c>
      <c r="Q32" s="551">
        <f>Budgets!N33</f>
        <v>0</v>
      </c>
      <c r="R32" s="551">
        <f>Budgets!O33</f>
        <v>0</v>
      </c>
      <c r="S32" s="105">
        <f>Budgets!P33</f>
        <v>0</v>
      </c>
      <c r="T32" s="105">
        <f>Budgets!Q33</f>
        <v>0</v>
      </c>
      <c r="U32" s="101">
        <f>Budgets!R33</f>
        <v>0</v>
      </c>
      <c r="W32" s="105"/>
      <c r="Y32" s="337">
        <f t="shared" si="4"/>
        <v>0</v>
      </c>
      <c r="Z32" s="333">
        <f t="shared" si="9"/>
        <v>0</v>
      </c>
      <c r="AA32" s="333">
        <f t="shared" si="9"/>
        <v>0</v>
      </c>
      <c r="AB32" s="333" t="str">
        <f t="shared" si="9"/>
        <v/>
      </c>
      <c r="AC32" s="333">
        <f t="shared" si="9"/>
        <v>0</v>
      </c>
      <c r="AD32" s="333" t="str">
        <f t="shared" si="9"/>
        <v/>
      </c>
      <c r="AE32" s="333" t="str">
        <f t="shared" si="9"/>
        <v/>
      </c>
      <c r="AF32" s="333">
        <f t="shared" si="9"/>
        <v>0</v>
      </c>
      <c r="AG32" s="333">
        <f t="shared" si="9"/>
        <v>0</v>
      </c>
      <c r="AH32" s="338">
        <f t="shared" si="9"/>
        <v>0</v>
      </c>
      <c r="AI32" s="342">
        <f t="shared" si="10"/>
        <v>0</v>
      </c>
      <c r="AJ32" s="332">
        <f t="shared" si="10"/>
        <v>0</v>
      </c>
      <c r="AK32" s="332">
        <f t="shared" si="10"/>
        <v>0</v>
      </c>
      <c r="AL32" s="332" t="str">
        <f t="shared" si="10"/>
        <v/>
      </c>
      <c r="AM32" s="332">
        <f t="shared" si="10"/>
        <v>0</v>
      </c>
      <c r="AN32" s="332">
        <f t="shared" si="10"/>
        <v>0</v>
      </c>
      <c r="AO32" s="332">
        <f t="shared" si="10"/>
        <v>0</v>
      </c>
      <c r="AP32" s="332">
        <f t="shared" si="10"/>
        <v>0</v>
      </c>
      <c r="AQ32" s="332">
        <f t="shared" si="10"/>
        <v>0</v>
      </c>
      <c r="AR32" s="343">
        <f t="shared" si="10"/>
        <v>0</v>
      </c>
      <c r="AS32" s="342">
        <f t="shared" si="11"/>
        <v>0</v>
      </c>
      <c r="AT32" s="332">
        <f t="shared" si="11"/>
        <v>0</v>
      </c>
      <c r="AU32" s="332">
        <f t="shared" si="11"/>
        <v>0</v>
      </c>
      <c r="AV32" s="332">
        <f t="shared" si="11"/>
        <v>0</v>
      </c>
      <c r="AW32" s="332">
        <f t="shared" si="11"/>
        <v>0</v>
      </c>
      <c r="AX32" s="343">
        <f t="shared" si="11"/>
        <v>0</v>
      </c>
      <c r="AY32" s="342">
        <f t="shared" si="12"/>
        <v>0</v>
      </c>
      <c r="AZ32" s="332">
        <f t="shared" si="12"/>
        <v>0</v>
      </c>
      <c r="BA32" s="332">
        <f t="shared" si="12"/>
        <v>0</v>
      </c>
      <c r="BB32" s="332">
        <f t="shared" si="12"/>
        <v>0</v>
      </c>
      <c r="BC32" s="332">
        <f t="shared" si="12"/>
        <v>0</v>
      </c>
      <c r="BD32" s="343">
        <f t="shared" si="12"/>
        <v>0</v>
      </c>
    </row>
    <row r="33" spans="3:56">
      <c r="C33" s="104" t="str">
        <f>'Program Descriptions'!C33</f>
        <v>Empty</v>
      </c>
      <c r="D33" s="104">
        <f>'Program Descriptions'!D33</f>
        <v>0</v>
      </c>
      <c r="E33" s="104">
        <f>'Program Descriptions'!E33</f>
        <v>0</v>
      </c>
      <c r="F33" s="104"/>
      <c r="G33" s="551">
        <f>Budgets!D34</f>
        <v>0</v>
      </c>
      <c r="H33" s="551">
        <f>Budgets!E34</f>
        <v>0</v>
      </c>
      <c r="I33" s="551">
        <f>Budgets!F34</f>
        <v>0</v>
      </c>
      <c r="J33" s="551">
        <f>Budgets!G34</f>
        <v>0</v>
      </c>
      <c r="K33" s="551">
        <f>Budgets!H34</f>
        <v>0</v>
      </c>
      <c r="L33" s="551">
        <f>Budgets!I34</f>
        <v>0</v>
      </c>
      <c r="M33" s="552">
        <f>Budgets!J34</f>
        <v>0</v>
      </c>
      <c r="N33" s="552">
        <f>Budgets!K34</f>
        <v>0</v>
      </c>
      <c r="O33" s="552">
        <f>Budgets!L34</f>
        <v>0</v>
      </c>
      <c r="P33" s="551">
        <f>Budgets!M34</f>
        <v>0</v>
      </c>
      <c r="Q33" s="551">
        <f>Budgets!N34</f>
        <v>0</v>
      </c>
      <c r="R33" s="551">
        <f>Budgets!O34</f>
        <v>0</v>
      </c>
      <c r="S33" s="105">
        <f>Budgets!P34</f>
        <v>0</v>
      </c>
      <c r="T33" s="105">
        <f>Budgets!Q34</f>
        <v>0</v>
      </c>
      <c r="U33" s="101">
        <f>Budgets!R34</f>
        <v>0</v>
      </c>
      <c r="W33" s="105"/>
      <c r="Y33" s="337">
        <f t="shared" si="4"/>
        <v>0</v>
      </c>
      <c r="Z33" s="333">
        <f t="shared" si="9"/>
        <v>0</v>
      </c>
      <c r="AA33" s="333">
        <f t="shared" si="9"/>
        <v>0</v>
      </c>
      <c r="AB33" s="333" t="str">
        <f t="shared" si="9"/>
        <v/>
      </c>
      <c r="AC33" s="333">
        <f t="shared" si="9"/>
        <v>0</v>
      </c>
      <c r="AD33" s="333" t="str">
        <f t="shared" si="9"/>
        <v/>
      </c>
      <c r="AE33" s="333" t="str">
        <f t="shared" si="9"/>
        <v/>
      </c>
      <c r="AF33" s="333">
        <f t="shared" si="9"/>
        <v>0</v>
      </c>
      <c r="AG33" s="333">
        <f t="shared" si="9"/>
        <v>0</v>
      </c>
      <c r="AH33" s="338">
        <f t="shared" si="9"/>
        <v>0</v>
      </c>
      <c r="AI33" s="342">
        <f t="shared" si="10"/>
        <v>0</v>
      </c>
      <c r="AJ33" s="332">
        <f t="shared" si="10"/>
        <v>0</v>
      </c>
      <c r="AK33" s="332">
        <f t="shared" si="10"/>
        <v>0</v>
      </c>
      <c r="AL33" s="332" t="str">
        <f t="shared" si="10"/>
        <v/>
      </c>
      <c r="AM33" s="332">
        <f t="shared" si="10"/>
        <v>0</v>
      </c>
      <c r="AN33" s="332">
        <f t="shared" si="10"/>
        <v>0</v>
      </c>
      <c r="AO33" s="332">
        <f t="shared" si="10"/>
        <v>0</v>
      </c>
      <c r="AP33" s="332">
        <f t="shared" si="10"/>
        <v>0</v>
      </c>
      <c r="AQ33" s="332">
        <f t="shared" si="10"/>
        <v>0</v>
      </c>
      <c r="AR33" s="343">
        <f t="shared" si="10"/>
        <v>0</v>
      </c>
      <c r="AS33" s="342">
        <f t="shared" si="11"/>
        <v>0</v>
      </c>
      <c r="AT33" s="332">
        <f t="shared" si="11"/>
        <v>0</v>
      </c>
      <c r="AU33" s="332">
        <f t="shared" si="11"/>
        <v>0</v>
      </c>
      <c r="AV33" s="332">
        <f t="shared" si="11"/>
        <v>0</v>
      </c>
      <c r="AW33" s="332">
        <f t="shared" si="11"/>
        <v>0</v>
      </c>
      <c r="AX33" s="343">
        <f t="shared" si="11"/>
        <v>0</v>
      </c>
      <c r="AY33" s="342">
        <f t="shared" si="12"/>
        <v>0</v>
      </c>
      <c r="AZ33" s="332">
        <f t="shared" si="12"/>
        <v>0</v>
      </c>
      <c r="BA33" s="332">
        <f t="shared" si="12"/>
        <v>0</v>
      </c>
      <c r="BB33" s="332">
        <f t="shared" si="12"/>
        <v>0</v>
      </c>
      <c r="BC33" s="332">
        <f t="shared" si="12"/>
        <v>0</v>
      </c>
      <c r="BD33" s="343">
        <f t="shared" si="12"/>
        <v>0</v>
      </c>
    </row>
    <row r="34" spans="3:56" ht="13.8" thickBot="1">
      <c r="C34" s="104" t="str">
        <f>'Program Descriptions'!C34</f>
        <v>Empty</v>
      </c>
      <c r="D34" s="104">
        <f>'Program Descriptions'!D34</f>
        <v>0</v>
      </c>
      <c r="E34" s="104">
        <f>'Program Descriptions'!E34</f>
        <v>0</v>
      </c>
      <c r="F34" s="104"/>
      <c r="G34" s="551">
        <f>Budgets!D35</f>
        <v>0</v>
      </c>
      <c r="H34" s="551">
        <f>Budgets!E35</f>
        <v>0</v>
      </c>
      <c r="I34" s="551">
        <f>Budgets!F35</f>
        <v>0</v>
      </c>
      <c r="J34" s="551">
        <f>Budgets!G35</f>
        <v>0</v>
      </c>
      <c r="K34" s="551">
        <f>Budgets!H35</f>
        <v>0</v>
      </c>
      <c r="L34" s="551">
        <f>Budgets!I35</f>
        <v>0</v>
      </c>
      <c r="M34" s="552">
        <f>Budgets!J35</f>
        <v>0</v>
      </c>
      <c r="N34" s="552">
        <f>Budgets!K35</f>
        <v>0</v>
      </c>
      <c r="O34" s="552">
        <f>Budgets!L35</f>
        <v>0</v>
      </c>
      <c r="P34" s="551">
        <f>Budgets!M35</f>
        <v>0</v>
      </c>
      <c r="Q34" s="551">
        <f>Budgets!N35</f>
        <v>0</v>
      </c>
      <c r="R34" s="551">
        <f>Budgets!O35</f>
        <v>0</v>
      </c>
      <c r="S34" s="105">
        <f>Budgets!P35</f>
        <v>0</v>
      </c>
      <c r="T34" s="105">
        <f>Budgets!Q35</f>
        <v>0</v>
      </c>
      <c r="U34" s="101">
        <f>Budgets!R35</f>
        <v>0</v>
      </c>
      <c r="W34" s="105"/>
      <c r="Y34" s="339">
        <f t="shared" si="4"/>
        <v>0</v>
      </c>
      <c r="Z34" s="340">
        <f t="shared" si="9"/>
        <v>0</v>
      </c>
      <c r="AA34" s="340">
        <f t="shared" si="9"/>
        <v>0</v>
      </c>
      <c r="AB34" s="340" t="str">
        <f t="shared" si="9"/>
        <v/>
      </c>
      <c r="AC34" s="340">
        <f t="shared" si="9"/>
        <v>0</v>
      </c>
      <c r="AD34" s="340" t="str">
        <f t="shared" si="9"/>
        <v/>
      </c>
      <c r="AE34" s="340" t="str">
        <f t="shared" si="9"/>
        <v/>
      </c>
      <c r="AF34" s="333">
        <f t="shared" si="9"/>
        <v>0</v>
      </c>
      <c r="AG34" s="340">
        <f t="shared" si="9"/>
        <v>0</v>
      </c>
      <c r="AH34" s="341">
        <f t="shared" si="9"/>
        <v>0</v>
      </c>
      <c r="AI34" s="344">
        <f t="shared" si="10"/>
        <v>0</v>
      </c>
      <c r="AJ34" s="345">
        <f t="shared" si="10"/>
        <v>0</v>
      </c>
      <c r="AK34" s="345">
        <f t="shared" si="10"/>
        <v>0</v>
      </c>
      <c r="AL34" s="345" t="str">
        <f t="shared" si="10"/>
        <v/>
      </c>
      <c r="AM34" s="345">
        <f t="shared" si="10"/>
        <v>0</v>
      </c>
      <c r="AN34" s="345">
        <f t="shared" si="10"/>
        <v>0</v>
      </c>
      <c r="AO34" s="345">
        <f t="shared" si="10"/>
        <v>0</v>
      </c>
      <c r="AP34" s="345">
        <f t="shared" si="10"/>
        <v>0</v>
      </c>
      <c r="AQ34" s="345">
        <f t="shared" si="10"/>
        <v>0</v>
      </c>
      <c r="AR34" s="346">
        <f t="shared" si="10"/>
        <v>0</v>
      </c>
      <c r="AS34" s="344">
        <f t="shared" si="11"/>
        <v>0</v>
      </c>
      <c r="AT34" s="345">
        <f t="shared" si="11"/>
        <v>0</v>
      </c>
      <c r="AU34" s="345">
        <f t="shared" si="11"/>
        <v>0</v>
      </c>
      <c r="AV34" s="345">
        <f t="shared" si="11"/>
        <v>0</v>
      </c>
      <c r="AW34" s="345">
        <f t="shared" si="11"/>
        <v>0</v>
      </c>
      <c r="AX34" s="346">
        <f t="shared" si="11"/>
        <v>0</v>
      </c>
      <c r="AY34" s="344">
        <f t="shared" si="12"/>
        <v>0</v>
      </c>
      <c r="AZ34" s="345">
        <f t="shared" si="12"/>
        <v>0</v>
      </c>
      <c r="BA34" s="345">
        <f t="shared" si="12"/>
        <v>0</v>
      </c>
      <c r="BB34" s="345">
        <f t="shared" si="12"/>
        <v>0</v>
      </c>
      <c r="BC34" s="345">
        <f t="shared" si="12"/>
        <v>0</v>
      </c>
      <c r="BD34" s="346">
        <f t="shared" si="12"/>
        <v>0</v>
      </c>
    </row>
    <row r="35" spans="3:56">
      <c r="G35" s="229">
        <f>SUM(G5:G34)</f>
        <v>20000</v>
      </c>
      <c r="H35" s="229">
        <f t="shared" ref="H35:V35" si="13">SUM(H5:H34)</f>
        <v>3000</v>
      </c>
      <c r="I35" s="229">
        <f t="shared" si="13"/>
        <v>1000</v>
      </c>
      <c r="J35" s="229">
        <f t="shared" si="13"/>
        <v>24000</v>
      </c>
      <c r="K35" s="229">
        <f t="shared" si="13"/>
        <v>25000</v>
      </c>
      <c r="L35" s="229">
        <f t="shared" si="13"/>
        <v>400</v>
      </c>
      <c r="M35" s="229">
        <f t="shared" si="13"/>
        <v>500</v>
      </c>
      <c r="N35" s="229">
        <f t="shared" si="13"/>
        <v>200</v>
      </c>
      <c r="O35" s="229">
        <f t="shared" si="13"/>
        <v>26100</v>
      </c>
      <c r="P35" s="229">
        <f t="shared" si="13"/>
        <v>6000</v>
      </c>
      <c r="Q35" s="229">
        <f t="shared" si="13"/>
        <v>7000</v>
      </c>
      <c r="R35" s="229">
        <f t="shared" si="13"/>
        <v>30000</v>
      </c>
      <c r="S35" s="229">
        <f t="shared" si="13"/>
        <v>20000</v>
      </c>
      <c r="T35" s="229">
        <f t="shared" si="13"/>
        <v>50000</v>
      </c>
      <c r="U35" s="229">
        <f t="shared" si="13"/>
        <v>113100</v>
      </c>
      <c r="V35" s="229">
        <f t="shared" si="13"/>
        <v>0</v>
      </c>
      <c r="W35" s="229">
        <f>SUM(W5:W34)</f>
        <v>0</v>
      </c>
      <c r="Y35" s="229">
        <f t="shared" ref="Y35:BD35" si="14">SUM(Y5:Y34)</f>
        <v>0</v>
      </c>
      <c r="Z35" s="229">
        <f t="shared" si="14"/>
        <v>270</v>
      </c>
      <c r="AA35" s="229">
        <f t="shared" si="14"/>
        <v>2700</v>
      </c>
      <c r="AB35" s="229">
        <f t="shared" si="14"/>
        <v>0.9</v>
      </c>
      <c r="AC35" s="229">
        <f t="shared" si="14"/>
        <v>30.6</v>
      </c>
      <c r="AD35" s="229">
        <f t="shared" si="14"/>
        <v>243</v>
      </c>
      <c r="AE35" s="229">
        <f t="shared" si="14"/>
        <v>2430</v>
      </c>
      <c r="AF35" s="229">
        <f t="shared" si="14"/>
        <v>10</v>
      </c>
      <c r="AG35" s="229">
        <f t="shared" si="14"/>
        <v>240</v>
      </c>
      <c r="AH35" s="229">
        <f t="shared" si="14"/>
        <v>8000</v>
      </c>
      <c r="AI35" s="229">
        <f t="shared" si="14"/>
        <v>34</v>
      </c>
      <c r="AJ35" s="229">
        <f t="shared" si="14"/>
        <v>250</v>
      </c>
      <c r="AK35" s="229">
        <f t="shared" si="14"/>
        <v>2500</v>
      </c>
      <c r="AL35" s="229">
        <f t="shared" si="14"/>
        <v>0.9</v>
      </c>
      <c r="AM35" s="229">
        <f t="shared" si="14"/>
        <v>30.6</v>
      </c>
      <c r="AN35" s="229">
        <f t="shared" si="14"/>
        <v>225</v>
      </c>
      <c r="AO35" s="229">
        <f t="shared" si="14"/>
        <v>2250</v>
      </c>
      <c r="AP35" s="229">
        <f t="shared" si="14"/>
        <v>10</v>
      </c>
      <c r="AQ35" s="229">
        <f t="shared" si="14"/>
        <v>240</v>
      </c>
      <c r="AR35" s="229">
        <f t="shared" si="14"/>
        <v>8000</v>
      </c>
      <c r="AS35" s="229">
        <f t="shared" si="14"/>
        <v>34</v>
      </c>
      <c r="AT35" s="229">
        <f t="shared" si="14"/>
        <v>270</v>
      </c>
      <c r="AU35" s="229">
        <f t="shared" si="14"/>
        <v>2700</v>
      </c>
      <c r="AV35" s="229">
        <f t="shared" si="14"/>
        <v>10</v>
      </c>
      <c r="AW35" s="229">
        <f t="shared" si="14"/>
        <v>240</v>
      </c>
      <c r="AX35" s="229">
        <f t="shared" si="14"/>
        <v>8000</v>
      </c>
      <c r="AY35" s="229">
        <f t="shared" si="14"/>
        <v>34</v>
      </c>
      <c r="AZ35" s="229">
        <f t="shared" si="14"/>
        <v>250</v>
      </c>
      <c r="BA35" s="229">
        <f t="shared" si="14"/>
        <v>2500</v>
      </c>
      <c r="BB35" s="229">
        <f t="shared" si="14"/>
        <v>10</v>
      </c>
      <c r="BC35" s="229">
        <f t="shared" si="14"/>
        <v>240</v>
      </c>
      <c r="BD35" s="229">
        <f t="shared" si="14"/>
        <v>8000</v>
      </c>
    </row>
    <row r="36" spans="3:56">
      <c r="G36" s="229"/>
      <c r="H36" s="229"/>
      <c r="I36" s="229"/>
      <c r="J36" s="229"/>
      <c r="K36" s="229"/>
      <c r="L36" s="229"/>
      <c r="M36" s="229"/>
      <c r="N36" s="229"/>
      <c r="O36" s="229"/>
      <c r="P36" s="229"/>
      <c r="Y36" s="229"/>
      <c r="Z36" s="229"/>
      <c r="AA36" s="229"/>
      <c r="AB36" s="229"/>
      <c r="AC36" s="229"/>
      <c r="AD36" s="229"/>
      <c r="AE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row>
    <row r="37" spans="3:56">
      <c r="G37" s="229"/>
      <c r="H37" s="229"/>
      <c r="I37" s="229"/>
      <c r="J37" s="229"/>
      <c r="K37" s="229"/>
      <c r="L37" s="229"/>
      <c r="M37" s="229"/>
      <c r="N37" s="229"/>
      <c r="O37" s="229"/>
      <c r="P37" s="229"/>
      <c r="Y37" s="229"/>
      <c r="Z37" s="229"/>
      <c r="AA37" s="229"/>
      <c r="AB37" s="229"/>
      <c r="AC37" s="229"/>
      <c r="AD37" s="229"/>
      <c r="AE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row>
    <row r="38" spans="3:56" ht="13.8" thickBot="1">
      <c r="C38" s="100" t="s">
        <v>274</v>
      </c>
      <c r="G38" s="101" t="s">
        <v>59</v>
      </c>
    </row>
    <row r="39" spans="3:56" ht="105.6">
      <c r="C39" s="102" t="str">
        <f t="shared" ref="C39:F40" si="15">C4</f>
        <v>Program Name</v>
      </c>
      <c r="D39" s="102" t="str">
        <f t="shared" si="15"/>
        <v>Sector</v>
      </c>
      <c r="E39" s="102" t="str">
        <f t="shared" si="15"/>
        <v>Type</v>
      </c>
      <c r="F39" s="102" t="str">
        <f t="shared" si="15"/>
        <v>Channel</v>
      </c>
      <c r="G39" s="334" t="str">
        <f>'Actual Expenses'!D4</f>
        <v>Staff labor, overhead ($)</v>
      </c>
      <c r="H39" s="334" t="str">
        <f>'Actual Expenses'!E4</f>
        <v>Planning &amp; Design ($)</v>
      </c>
      <c r="I39" s="334" t="str">
        <f>'Actual Expenses'!F4</f>
        <v>Administrative Other ($)</v>
      </c>
      <c r="J39" s="334" t="str">
        <f>'Actual Expenses'!D3</f>
        <v>Administrative Expenditures</v>
      </c>
      <c r="K39" s="334" t="str">
        <f>'Actual Expenses'!H4</f>
        <v>Technical assistance and on-site audits ($)</v>
      </c>
      <c r="L39" s="334" t="str">
        <f>'Actual Expenses'!I4</f>
        <v>Delivery staff labor ($)</v>
      </c>
      <c r="M39" s="334" t="str">
        <f>'Actual Expenses'!J4</f>
        <v>Training ($)</v>
      </c>
      <c r="N39" s="334" t="str">
        <f>'Actual Expenses'!K4</f>
        <v>Delivery other ($)</v>
      </c>
      <c r="O39" s="334" t="str">
        <f>'Actual Expenses'!H3</f>
        <v>Delivery Expenditures</v>
      </c>
      <c r="P39" s="334" t="str">
        <f>'Actual Expenses'!M3</f>
        <v>Marketing, Education and Outreach ($)</v>
      </c>
      <c r="Q39" s="334" t="str">
        <f>'Actual Expenses'!N3</f>
        <v>EM&amp;V ($)</v>
      </c>
      <c r="R39" s="334" t="str">
        <f>'Actual Expenses'!O4</f>
        <v>Participant Incentives ($)</v>
      </c>
      <c r="S39" s="334" t="str">
        <f>'Actual Expenses'!P4</f>
        <v>Upstream or Midstream Incentives ($)</v>
      </c>
      <c r="T39" s="334" t="str">
        <f>'Actual Expenses'!O3</f>
        <v>Incentive Expenditures</v>
      </c>
      <c r="U39" s="334" t="str">
        <f>'Actual Expenses'!R3</f>
        <v>Participant Expenditures (net of participant incentives) ($)</v>
      </c>
      <c r="V39" s="334" t="str">
        <f>'Actual Expenses'!S3</f>
        <v>Non-administrative Other ($)</v>
      </c>
      <c r="W39" s="334" t="str">
        <f>'Actual Expenses'!T3</f>
        <v>Program Expenditures ($)</v>
      </c>
      <c r="X39" s="334" t="str">
        <f>'Actual Expenses'!U3</f>
        <v>Total Expenditures ($)</v>
      </c>
      <c r="Y39" s="349" t="str">
        <f t="shared" ref="Y39:AH39" si="16">Y4</f>
        <v>Gross Demand Savings w/ interactive effects</v>
      </c>
      <c r="Z39" s="350" t="str">
        <f t="shared" si="16"/>
        <v>Gross Annual Energy Savings w/ interactive effects</v>
      </c>
      <c r="AA39" s="350" t="str">
        <f t="shared" si="16"/>
        <v>Gross Lifetime Energy Savings w/ interactive effects</v>
      </c>
      <c r="AB39" s="350" t="str">
        <f t="shared" si="16"/>
        <v>Net-to-Gross</v>
      </c>
      <c r="AC39" s="350" t="str">
        <f t="shared" si="16"/>
        <v>Net Demand Savings w/ interactive effects</v>
      </c>
      <c r="AD39" s="350" t="str">
        <f t="shared" si="16"/>
        <v>Net Annual Energy Savings w/ interactive effects</v>
      </c>
      <c r="AE39" s="350" t="str">
        <f t="shared" si="16"/>
        <v>Net Lifetime Energy Savings w/ interactive effects</v>
      </c>
      <c r="AF39" s="350" t="str">
        <f t="shared" si="16"/>
        <v>Program Savings Lifetime</v>
      </c>
      <c r="AG39" s="350" t="str">
        <f t="shared" si="16"/>
        <v>Participants/Units</v>
      </c>
      <c r="AH39" s="351" t="str">
        <f t="shared" si="16"/>
        <v>Eligible participants</v>
      </c>
      <c r="AI39" s="349" t="str">
        <f>'Claimed Savings - No IE'!D6</f>
        <v xml:space="preserve">Gross Demand Savings </v>
      </c>
      <c r="AJ39" s="350" t="str">
        <f>'Claimed Savings - No IE'!E6</f>
        <v>Gross Annual Energy Savings</v>
      </c>
      <c r="AK39" s="350" t="str">
        <f>'Claimed Savings - No IE'!F6</f>
        <v>Gross Lifetime Energy Savings</v>
      </c>
      <c r="AL39" s="350" t="str">
        <f>'Claimed Savings - No IE'!H6</f>
        <v>Net-to-Gross</v>
      </c>
      <c r="AM39" s="350" t="str">
        <f>'Claimed Savings - No IE'!J6</f>
        <v>Net Demand Savings</v>
      </c>
      <c r="AN39" s="350" t="str">
        <f>'Claimed Savings - No IE'!K6</f>
        <v>Net Annual Energy Savings</v>
      </c>
      <c r="AO39" s="350" t="str">
        <f>'Claimed Savings - No IE'!L6</f>
        <v>Net Lifetime Energy Savings</v>
      </c>
      <c r="AP39" s="350" t="str">
        <f>'Claimed Savings - No IE'!N6</f>
        <v>Program Savings Lifetime</v>
      </c>
      <c r="AQ39" s="350" t="str">
        <f>'Claimed Savings - No IE'!P6</f>
        <v>Participants/Units</v>
      </c>
      <c r="AR39" s="351" t="str">
        <f>'Claimed Savings - No IE'!Q6</f>
        <v>Eligible Participants</v>
      </c>
      <c r="AS39" s="349" t="str">
        <f t="shared" ref="AS39:AX39" si="17">AS4</f>
        <v>Gross Demand Savings w/ interactive effects</v>
      </c>
      <c r="AT39" s="350" t="str">
        <f t="shared" si="17"/>
        <v>Gross Annual Energy Savings w/ interactive effects</v>
      </c>
      <c r="AU39" s="350" t="str">
        <f t="shared" si="17"/>
        <v>Gross Lifetime Energy Savings w/ interactive effects</v>
      </c>
      <c r="AV39" s="350" t="str">
        <f t="shared" si="17"/>
        <v>Program Savings Lifetime</v>
      </c>
      <c r="AW39" s="350" t="str">
        <f t="shared" si="17"/>
        <v>Participants/Units</v>
      </c>
      <c r="AX39" s="351" t="str">
        <f t="shared" si="17"/>
        <v>Eligible Participants</v>
      </c>
      <c r="AY39" s="349" t="str">
        <f>'Claimed Savings - No IE No NTG'!D6</f>
        <v>Gross Demand Savings</v>
      </c>
      <c r="AZ39" s="350" t="str">
        <f>'Claimed Savings - No IE No NTG'!E6</f>
        <v>Gross Annual Energy Savings</v>
      </c>
      <c r="BA39" s="350" t="str">
        <f>'Claimed Savings - No IE No NTG'!F6</f>
        <v>Gross Lifetime Energy Savings</v>
      </c>
      <c r="BB39" s="350" t="str">
        <f>'Claimed Savings - No IE No NTG'!H6</f>
        <v>Program Savings Lifetime</v>
      </c>
      <c r="BC39" s="350" t="str">
        <f>'Claimed Savings - No IE No NTG'!J6</f>
        <v>Participants/Units</v>
      </c>
      <c r="BD39" s="351" t="str">
        <f>'Claimed Savings - No IE No NTG'!K6</f>
        <v>Eligible Participants</v>
      </c>
    </row>
    <row r="40" spans="3:56">
      <c r="C40" s="104" t="str">
        <f t="shared" si="15"/>
        <v>Residential New Construction (example)</v>
      </c>
      <c r="D40" s="104" t="str">
        <f t="shared" si="15"/>
        <v>Residential</v>
      </c>
      <c r="E40" s="104" t="str">
        <f t="shared" si="15"/>
        <v>Res: New Construction</v>
      </c>
      <c r="F40" s="104"/>
      <c r="G40" s="105">
        <f>INDEX(Actual_Expenses,MATCH($C40,$C$40:$C$69,0)*3,COLUMN('Actual Expenses'!D$4)-2)</f>
        <v>22000</v>
      </c>
      <c r="H40" s="105">
        <f>INDEX(Actual_Expenses,MATCH($C40,$C$40:$C$69,0)*3,COLUMN('Actual Expenses'!E$4)-2)</f>
        <v>2800</v>
      </c>
      <c r="I40" s="105">
        <f>INDEX(Actual_Expenses,MATCH($C40,$C$40:$C$69,0)*3,COLUMN('Actual Expenses'!F$4)-2)</f>
        <v>0</v>
      </c>
      <c r="J40" s="105">
        <f>INDEX(Actual_Expenses,MATCH($C40,$C$40:$C$69,0)*3,COLUMN('Actual Expenses'!G$4)-2)</f>
        <v>24800</v>
      </c>
      <c r="K40" s="105">
        <f>INDEX(Actual_Expenses,MATCH($C40,$C$40:$C$69,0)*3,COLUMN('Actual Expenses'!H$4)-2)</f>
        <v>8000</v>
      </c>
      <c r="L40" s="105">
        <f>INDEX(Actual_Expenses,MATCH($C40,$C$40:$C$69,0)*3,COLUMN('Actual Expenses'!I$4)-2)</f>
        <v>5000</v>
      </c>
      <c r="M40" s="105">
        <f>INDEX(Actual_Expenses,MATCH($C40,$C$40:$C$69,0)*3,COLUMN('Actual Expenses'!J$4)-2)</f>
        <v>800</v>
      </c>
      <c r="N40" s="105">
        <f>INDEX(Actual_Expenses,MATCH($C40,$C$40:$C$69,0)*3,COLUMN('Actual Expenses'!K$4)-2)</f>
        <v>6000</v>
      </c>
      <c r="O40" s="105">
        <f>INDEX(Actual_Expenses,MATCH($C40,$C$40:$C$69,0)*3,COLUMN('Actual Expenses'!L$4)-2)</f>
        <v>19800</v>
      </c>
      <c r="P40" s="105">
        <f>INDEX(Actual_Expenses,MATCH($C40,$C$40:$C$69,0)*3,COLUMN('Actual Expenses'!M$4)-2)</f>
        <v>4800</v>
      </c>
      <c r="Q40" s="105">
        <f>INDEX(Actual_Expenses,MATCH($C40,$C$40:$C$69,0)*3,COLUMN('Actual Expenses'!N$4)-2)</f>
        <v>7000</v>
      </c>
      <c r="R40" s="105">
        <f>INDEX(Actual_Expenses,MATCH($C40,$C$40:$C$69,0)*3,COLUMN('Actual Expenses'!O$4)-2)</f>
        <v>30000</v>
      </c>
      <c r="S40" s="105">
        <f>INDEX(Actual_Expenses,MATCH($C40,$C$40:$C$69,0)*3,COLUMN('Actual Expenses'!P$4)-2)</f>
        <v>20000</v>
      </c>
      <c r="T40" s="105">
        <f>INDEX(Actual_Expenses,MATCH($C40,$C$40:$C$69,0)*3,COLUMN('Actual Expenses'!Q$4)-2)</f>
        <v>50000</v>
      </c>
      <c r="U40" s="105">
        <f>INDEX(Actual_Expenses,MATCH($C40,$C$40:$C$69,0)*3,COLUMN('Actual Expenses'!R$4)-2)</f>
        <v>50000</v>
      </c>
      <c r="V40" s="105">
        <f>INDEX(Actual_Expenses,MATCH($C40,$C$40:$C$69,0)*3,COLUMN('Actual Expenses'!S$4)-2)</f>
        <v>0</v>
      </c>
      <c r="W40" s="105">
        <f>INDEX(Actual_Expenses,MATCH($C40,$C$40:$C$69,0)*3,COLUMN('Actual Expenses'!T$4)-2)</f>
        <v>106400</v>
      </c>
      <c r="X40" s="105">
        <f>INDEX(Actual_Expenses,MATCH($C40,$C$40:$C$69,0)*3,COLUMN('Actual Expenses'!U$4)-2)</f>
        <v>156400</v>
      </c>
      <c r="Y40" s="337">
        <f t="shared" ref="Y40:AH49" si="18">INDEX(Claimed_Savings,MATCH($C40,$C$40:$C$69,0)+2,MATCH(Y$4,Claimed_Savings_Columns,0))</f>
        <v>20</v>
      </c>
      <c r="Z40" s="333">
        <f t="shared" si="18"/>
        <v>268</v>
      </c>
      <c r="AA40" s="333">
        <f t="shared" si="18"/>
        <v>2680</v>
      </c>
      <c r="AB40" s="333">
        <f t="shared" si="18"/>
        <v>0.9</v>
      </c>
      <c r="AC40" s="333">
        <f t="shared" si="18"/>
        <v>18</v>
      </c>
      <c r="AD40" s="333">
        <f t="shared" si="18"/>
        <v>241.20000000000002</v>
      </c>
      <c r="AE40" s="333">
        <f t="shared" si="18"/>
        <v>2412</v>
      </c>
      <c r="AF40" s="333">
        <f t="shared" si="18"/>
        <v>10</v>
      </c>
      <c r="AG40" s="333">
        <f t="shared" si="18"/>
        <v>500</v>
      </c>
      <c r="AH40" s="338">
        <f t="shared" si="18"/>
        <v>8000</v>
      </c>
      <c r="AI40" s="352">
        <f t="shared" ref="AI40:AR49" si="19">INDEX(Claimed_Savings_No_IE,MATCH($C40,$C$40:$C$69,0)+2,MATCH(AI$39,Claimed_Savings_No_IE_Columns,0))</f>
        <v>20</v>
      </c>
      <c r="AJ40" s="353">
        <f t="shared" si="19"/>
        <v>258</v>
      </c>
      <c r="AK40" s="353">
        <f t="shared" si="19"/>
        <v>2580</v>
      </c>
      <c r="AL40" s="353">
        <f t="shared" si="19"/>
        <v>0.9</v>
      </c>
      <c r="AM40" s="353">
        <f t="shared" si="19"/>
        <v>18</v>
      </c>
      <c r="AN40" s="353">
        <f t="shared" si="19"/>
        <v>232.20000000000002</v>
      </c>
      <c r="AO40" s="353">
        <f t="shared" si="19"/>
        <v>2322</v>
      </c>
      <c r="AP40" s="353">
        <f t="shared" si="19"/>
        <v>10</v>
      </c>
      <c r="AQ40" s="353">
        <f t="shared" si="19"/>
        <v>500</v>
      </c>
      <c r="AR40" s="354">
        <f t="shared" si="19"/>
        <v>8000</v>
      </c>
      <c r="AS40" s="357">
        <f t="shared" ref="AS40:AX49" si="20">INDEX(Claimed_Savings_No_NTG,MATCH($C40,$C$40:$C$69,0)+2,MATCH(AS$39,Claimed_Savings_No_NTG_Columns,0))</f>
        <v>20</v>
      </c>
      <c r="AT40" s="347">
        <f t="shared" si="20"/>
        <v>268</v>
      </c>
      <c r="AU40" s="347">
        <f t="shared" si="20"/>
        <v>2680</v>
      </c>
      <c r="AV40" s="347">
        <f t="shared" si="20"/>
        <v>10</v>
      </c>
      <c r="AW40" s="347">
        <f t="shared" si="20"/>
        <v>500</v>
      </c>
      <c r="AX40" s="358">
        <f t="shared" si="20"/>
        <v>8000</v>
      </c>
      <c r="AY40" s="357">
        <f t="shared" ref="AY40:BD49" si="21">INDEX(Claimed_Savings_No_IE_No_NTG,MATCH($C40,$C$40:$C$69,0)+2,MATCH(AY$39,Claimed_Savings_No_IE_No_NTG_Columns,0))</f>
        <v>20</v>
      </c>
      <c r="AZ40" s="347">
        <f t="shared" si="21"/>
        <v>258</v>
      </c>
      <c r="BA40" s="347">
        <f t="shared" si="21"/>
        <v>2580</v>
      </c>
      <c r="BB40" s="347">
        <f t="shared" si="21"/>
        <v>10</v>
      </c>
      <c r="BC40" s="347">
        <f t="shared" si="21"/>
        <v>500</v>
      </c>
      <c r="BD40" s="358">
        <f t="shared" si="21"/>
        <v>8000</v>
      </c>
    </row>
    <row r="41" spans="3:56">
      <c r="C41" s="104" t="str">
        <f t="shared" ref="C41:E41" si="22">C6</f>
        <v>Residential Whole Home Retrofit</v>
      </c>
      <c r="D41" s="104" t="str">
        <f t="shared" si="22"/>
        <v>Residential</v>
      </c>
      <c r="E41" s="104" t="str">
        <f t="shared" si="22"/>
        <v>Res: Whole Home/Retrofit</v>
      </c>
      <c r="F41" s="104"/>
      <c r="G41" s="105">
        <f>INDEX(Actual_Expenses,MATCH($C41,$C$40:$C$69,0)*3,COLUMN('Actual Expenses'!D$4)-2)</f>
        <v>30000</v>
      </c>
      <c r="H41" s="105">
        <f>INDEX(Actual_Expenses,MATCH($C41,$C$40:$C$69,0)*3,COLUMN('Actual Expenses'!E$4)-2)</f>
        <v>2800</v>
      </c>
      <c r="I41" s="105">
        <f>INDEX(Actual_Expenses,MATCH($C41,$C$40:$C$69,0)*3,COLUMN('Actual Expenses'!F$4)-2)</f>
        <v>0</v>
      </c>
      <c r="J41" s="105">
        <f>INDEX(Actual_Expenses,MATCH($C41,$C$40:$C$69,0)*3,COLUMN('Actual Expenses'!G$4)-2)</f>
        <v>32800</v>
      </c>
      <c r="K41" s="105">
        <f>INDEX(Actual_Expenses,MATCH($C41,$C$40:$C$69,0)*3,COLUMN('Actual Expenses'!H$4)-2)</f>
        <v>0</v>
      </c>
      <c r="L41" s="105">
        <f>INDEX(Actual_Expenses,MATCH($C41,$C$40:$C$69,0)*3,COLUMN('Actual Expenses'!I$4)-2)</f>
        <v>50000</v>
      </c>
      <c r="M41" s="105">
        <f>INDEX(Actual_Expenses,MATCH($C41,$C$40:$C$69,0)*3,COLUMN('Actual Expenses'!J$4)-2)</f>
        <v>15000</v>
      </c>
      <c r="N41" s="105">
        <f>INDEX(Actual_Expenses,MATCH($C41,$C$40:$C$69,0)*3,COLUMN('Actual Expenses'!K$4)-2)</f>
        <v>6000</v>
      </c>
      <c r="O41" s="105">
        <f>INDEX(Actual_Expenses,MATCH($C41,$C$40:$C$69,0)*3,COLUMN('Actual Expenses'!L$4)-2)</f>
        <v>71000</v>
      </c>
      <c r="P41" s="105">
        <f>INDEX(Actual_Expenses,MATCH($C41,$C$40:$C$69,0)*3,COLUMN('Actual Expenses'!M$4)-2)</f>
        <v>4800</v>
      </c>
      <c r="Q41" s="105">
        <f>INDEX(Actual_Expenses,MATCH($C41,$C$40:$C$69,0)*3,COLUMN('Actual Expenses'!N$4)-2)</f>
        <v>7000</v>
      </c>
      <c r="R41" s="105">
        <f>INDEX(Actual_Expenses,MATCH($C41,$C$40:$C$69,0)*3,COLUMN('Actual Expenses'!O$4)-2)</f>
        <v>30000</v>
      </c>
      <c r="S41" s="105">
        <f>INDEX(Actual_Expenses,MATCH($C41,$C$40:$C$69,0)*3,COLUMN('Actual Expenses'!P$4)-2)</f>
        <v>20000</v>
      </c>
      <c r="T41" s="105">
        <f>INDEX(Actual_Expenses,MATCH($C41,$C$40:$C$69,0)*3,COLUMN('Actual Expenses'!Q$4)-2)</f>
        <v>50000</v>
      </c>
      <c r="U41" s="105">
        <f>INDEX(Actual_Expenses,MATCH($C41,$C$40:$C$69,0)*3,COLUMN('Actual Expenses'!R$4)-2)</f>
        <v>50000</v>
      </c>
      <c r="V41" s="105">
        <f>INDEX(Actual_Expenses,MATCH($C41,$C$40:$C$69,0)*3,COLUMN('Actual Expenses'!S$4)-2)</f>
        <v>0</v>
      </c>
      <c r="W41" s="105">
        <f>INDEX(Actual_Expenses,MATCH($C41,$C$40:$C$69,0)*3,COLUMN('Actual Expenses'!T$4)-2)</f>
        <v>165600</v>
      </c>
      <c r="X41" s="105">
        <f>INDEX(Actual_Expenses,MATCH($C41,$C$40:$C$69,0)*3,COLUMN('Actual Expenses'!U$4)-2)</f>
        <v>215600</v>
      </c>
      <c r="Y41" s="337">
        <f t="shared" si="18"/>
        <v>0</v>
      </c>
      <c r="Z41" s="333">
        <f t="shared" si="18"/>
        <v>0</v>
      </c>
      <c r="AA41" s="333">
        <f t="shared" si="18"/>
        <v>0</v>
      </c>
      <c r="AB41" s="333">
        <f t="shared" si="18"/>
        <v>0.8</v>
      </c>
      <c r="AC41" s="333">
        <f t="shared" si="18"/>
        <v>0</v>
      </c>
      <c r="AD41" s="333" t="str">
        <f t="shared" si="18"/>
        <v/>
      </c>
      <c r="AE41" s="333" t="str">
        <f t="shared" si="18"/>
        <v/>
      </c>
      <c r="AF41" s="333">
        <f t="shared" si="18"/>
        <v>0</v>
      </c>
      <c r="AG41" s="333">
        <f t="shared" si="18"/>
        <v>0</v>
      </c>
      <c r="AH41" s="338">
        <f t="shared" si="18"/>
        <v>0</v>
      </c>
      <c r="AI41" s="352">
        <f t="shared" si="19"/>
        <v>18</v>
      </c>
      <c r="AJ41" s="353">
        <f t="shared" si="19"/>
        <v>15</v>
      </c>
      <c r="AK41" s="353">
        <f t="shared" si="19"/>
        <v>2432</v>
      </c>
      <c r="AL41" s="353">
        <f t="shared" si="19"/>
        <v>0.8</v>
      </c>
      <c r="AM41" s="353">
        <f t="shared" si="19"/>
        <v>14.4</v>
      </c>
      <c r="AN41" s="353">
        <f t="shared" si="19"/>
        <v>12</v>
      </c>
      <c r="AO41" s="353">
        <f t="shared" si="19"/>
        <v>1945.6000000000001</v>
      </c>
      <c r="AP41" s="353">
        <f t="shared" si="19"/>
        <v>9</v>
      </c>
      <c r="AQ41" s="353">
        <f t="shared" si="19"/>
        <v>400</v>
      </c>
      <c r="AR41" s="354">
        <f t="shared" si="19"/>
        <v>8800</v>
      </c>
      <c r="AS41" s="357">
        <f t="shared" si="20"/>
        <v>0</v>
      </c>
      <c r="AT41" s="347">
        <f t="shared" si="20"/>
        <v>0</v>
      </c>
      <c r="AU41" s="347">
        <f t="shared" si="20"/>
        <v>0</v>
      </c>
      <c r="AV41" s="347">
        <f t="shared" si="20"/>
        <v>0</v>
      </c>
      <c r="AW41" s="347">
        <f t="shared" si="20"/>
        <v>0</v>
      </c>
      <c r="AX41" s="358">
        <f t="shared" si="20"/>
        <v>0</v>
      </c>
      <c r="AY41" s="357">
        <f t="shared" si="21"/>
        <v>0</v>
      </c>
      <c r="AZ41" s="347">
        <f t="shared" si="21"/>
        <v>0</v>
      </c>
      <c r="BA41" s="347">
        <f t="shared" si="21"/>
        <v>0</v>
      </c>
      <c r="BB41" s="347">
        <f t="shared" si="21"/>
        <v>0</v>
      </c>
      <c r="BC41" s="347">
        <f t="shared" si="21"/>
        <v>0</v>
      </c>
      <c r="BD41" s="358">
        <f t="shared" si="21"/>
        <v>0</v>
      </c>
    </row>
    <row r="42" spans="3:56">
      <c r="C42" s="104" t="str">
        <f t="shared" ref="C42:E42" si="23">C7</f>
        <v>C&amp;I Prescriptive</v>
      </c>
      <c r="D42" s="104" t="str">
        <f t="shared" si="23"/>
        <v>Commercial_Industrial</v>
      </c>
      <c r="E42" s="104" t="str">
        <f t="shared" si="23"/>
        <v>CI: Prescriptive</v>
      </c>
      <c r="F42" s="104"/>
      <c r="G42" s="105">
        <f>INDEX(Actual_Expenses,MATCH($C42,$C$40:$C$69,0)*3,COLUMN('Actual Expenses'!D$4)-2)</f>
        <v>22000</v>
      </c>
      <c r="H42" s="105">
        <f>INDEX(Actual_Expenses,MATCH($C42,$C$40:$C$69,0)*3,COLUMN('Actual Expenses'!E$4)-2)</f>
        <v>2800</v>
      </c>
      <c r="I42" s="105">
        <f>INDEX(Actual_Expenses,MATCH($C42,$C$40:$C$69,0)*3,COLUMN('Actual Expenses'!F$4)-2)</f>
        <v>0</v>
      </c>
      <c r="J42" s="105">
        <f>INDEX(Actual_Expenses,MATCH($C42,$C$40:$C$69,0)*3,COLUMN('Actual Expenses'!G$4)-2)</f>
        <v>24800</v>
      </c>
      <c r="K42" s="105">
        <f>INDEX(Actual_Expenses,MATCH($C42,$C$40:$C$69,0)*3,COLUMN('Actual Expenses'!H$4)-2)</f>
        <v>8000</v>
      </c>
      <c r="L42" s="105">
        <f>INDEX(Actual_Expenses,MATCH($C42,$C$40:$C$69,0)*3,COLUMN('Actual Expenses'!I$4)-2)</f>
        <v>5000</v>
      </c>
      <c r="M42" s="105">
        <f>INDEX(Actual_Expenses,MATCH($C42,$C$40:$C$69,0)*3,COLUMN('Actual Expenses'!J$4)-2)</f>
        <v>800</v>
      </c>
      <c r="N42" s="105">
        <f>INDEX(Actual_Expenses,MATCH($C42,$C$40:$C$69,0)*3,COLUMN('Actual Expenses'!K$4)-2)</f>
        <v>6000</v>
      </c>
      <c r="O42" s="105">
        <f>INDEX(Actual_Expenses,MATCH($C42,$C$40:$C$69,0)*3,COLUMN('Actual Expenses'!L$4)-2)</f>
        <v>19800</v>
      </c>
      <c r="P42" s="105">
        <f>INDEX(Actual_Expenses,MATCH($C42,$C$40:$C$69,0)*3,COLUMN('Actual Expenses'!M$4)-2)</f>
        <v>4800</v>
      </c>
      <c r="Q42" s="105">
        <f>INDEX(Actual_Expenses,MATCH($C42,$C$40:$C$69,0)*3,COLUMN('Actual Expenses'!N$4)-2)</f>
        <v>7000</v>
      </c>
      <c r="R42" s="105">
        <f>INDEX(Actual_Expenses,MATCH($C42,$C$40:$C$69,0)*3,COLUMN('Actual Expenses'!O$4)-2)</f>
        <v>30000</v>
      </c>
      <c r="S42" s="105">
        <f>INDEX(Actual_Expenses,MATCH($C42,$C$40:$C$69,0)*3,COLUMN('Actual Expenses'!P$4)-2)</f>
        <v>20000</v>
      </c>
      <c r="T42" s="105">
        <f>INDEX(Actual_Expenses,MATCH($C42,$C$40:$C$69,0)*3,COLUMN('Actual Expenses'!Q$4)-2)</f>
        <v>50000</v>
      </c>
      <c r="U42" s="105">
        <f>INDEX(Actual_Expenses,MATCH($C42,$C$40:$C$69,0)*3,COLUMN('Actual Expenses'!R$4)-2)</f>
        <v>50000</v>
      </c>
      <c r="V42" s="105">
        <f>INDEX(Actual_Expenses,MATCH($C42,$C$40:$C$69,0)*3,COLUMN('Actual Expenses'!S$4)-2)</f>
        <v>0</v>
      </c>
      <c r="W42" s="105">
        <f>INDEX(Actual_Expenses,MATCH($C42,$C$40:$C$69,0)*3,COLUMN('Actual Expenses'!T$4)-2)</f>
        <v>106400</v>
      </c>
      <c r="X42" s="105">
        <f>INDEX(Actual_Expenses,MATCH($C42,$C$40:$C$69,0)*3,COLUMN('Actual Expenses'!U$4)-2)</f>
        <v>156400</v>
      </c>
      <c r="Y42" s="337">
        <f t="shared" si="18"/>
        <v>0</v>
      </c>
      <c r="Z42" s="333">
        <f t="shared" si="18"/>
        <v>0</v>
      </c>
      <c r="AA42" s="333">
        <f t="shared" si="18"/>
        <v>0</v>
      </c>
      <c r="AB42" s="333">
        <f t="shared" si="18"/>
        <v>0.7</v>
      </c>
      <c r="AC42" s="333">
        <f t="shared" si="18"/>
        <v>0</v>
      </c>
      <c r="AD42" s="333" t="str">
        <f t="shared" si="18"/>
        <v/>
      </c>
      <c r="AE42" s="333" t="str">
        <f t="shared" si="18"/>
        <v/>
      </c>
      <c r="AF42" s="333">
        <f t="shared" si="18"/>
        <v>0</v>
      </c>
      <c r="AG42" s="333">
        <f t="shared" si="18"/>
        <v>0</v>
      </c>
      <c r="AH42" s="338">
        <f t="shared" si="18"/>
        <v>0</v>
      </c>
      <c r="AI42" s="352">
        <f t="shared" si="19"/>
        <v>10</v>
      </c>
      <c r="AJ42" s="353">
        <f t="shared" si="19"/>
        <v>300</v>
      </c>
      <c r="AK42" s="353">
        <f t="shared" si="19"/>
        <v>1234</v>
      </c>
      <c r="AL42" s="353">
        <f t="shared" si="19"/>
        <v>0.7</v>
      </c>
      <c r="AM42" s="353">
        <f t="shared" si="19"/>
        <v>7</v>
      </c>
      <c r="AN42" s="353">
        <f t="shared" si="19"/>
        <v>210</v>
      </c>
      <c r="AO42" s="353">
        <f t="shared" si="19"/>
        <v>863.8</v>
      </c>
      <c r="AP42" s="353">
        <f t="shared" si="19"/>
        <v>8</v>
      </c>
      <c r="AQ42" s="353">
        <f t="shared" si="19"/>
        <v>32</v>
      </c>
      <c r="AR42" s="354">
        <f t="shared" si="19"/>
        <v>245</v>
      </c>
      <c r="AS42" s="357">
        <f t="shared" si="20"/>
        <v>0</v>
      </c>
      <c r="AT42" s="347">
        <f t="shared" si="20"/>
        <v>0</v>
      </c>
      <c r="AU42" s="347">
        <f t="shared" si="20"/>
        <v>0</v>
      </c>
      <c r="AV42" s="347">
        <f t="shared" si="20"/>
        <v>0</v>
      </c>
      <c r="AW42" s="347">
        <f t="shared" si="20"/>
        <v>0</v>
      </c>
      <c r="AX42" s="358">
        <f t="shared" si="20"/>
        <v>0</v>
      </c>
      <c r="AY42" s="357">
        <f t="shared" si="21"/>
        <v>0</v>
      </c>
      <c r="AZ42" s="347">
        <f t="shared" si="21"/>
        <v>0</v>
      </c>
      <c r="BA42" s="347">
        <f t="shared" si="21"/>
        <v>0</v>
      </c>
      <c r="BB42" s="347">
        <f t="shared" si="21"/>
        <v>0</v>
      </c>
      <c r="BC42" s="347">
        <f t="shared" si="21"/>
        <v>0</v>
      </c>
      <c r="BD42" s="358">
        <f t="shared" si="21"/>
        <v>0</v>
      </c>
    </row>
    <row r="43" spans="3:56">
      <c r="C43" s="104" t="str">
        <f t="shared" ref="C43:E43" si="24">C8</f>
        <v>Empty</v>
      </c>
      <c r="D43" s="104">
        <f t="shared" si="24"/>
        <v>0</v>
      </c>
      <c r="E43" s="104">
        <f t="shared" si="24"/>
        <v>0</v>
      </c>
      <c r="F43" s="104"/>
      <c r="G43" s="105">
        <f>INDEX(Actual_Expenses,MATCH($C43,$C$40:$C$69,0)*3,COLUMN('Actual Expenses'!D$4)-2)</f>
        <v>0</v>
      </c>
      <c r="H43" s="105">
        <f>INDEX(Actual_Expenses,MATCH($C43,$C$40:$C$69,0)*3,COLUMN('Actual Expenses'!E$4)-2)</f>
        <v>0</v>
      </c>
      <c r="I43" s="105">
        <f>INDEX(Actual_Expenses,MATCH($C43,$C$40:$C$69,0)*3,COLUMN('Actual Expenses'!F$4)-2)</f>
        <v>0</v>
      </c>
      <c r="J43" s="105">
        <f>INDEX(Actual_Expenses,MATCH($C43,$C$40:$C$69,0)*3,COLUMN('Actual Expenses'!G$4)-2)</f>
        <v>0</v>
      </c>
      <c r="K43" s="105">
        <f>INDEX(Actual_Expenses,MATCH($C43,$C$40:$C$69,0)*3,COLUMN('Actual Expenses'!H$4)-2)</f>
        <v>0</v>
      </c>
      <c r="L43" s="105">
        <f>INDEX(Actual_Expenses,MATCH($C43,$C$40:$C$69,0)*3,COLUMN('Actual Expenses'!I$4)-2)</f>
        <v>0</v>
      </c>
      <c r="M43" s="105">
        <f>INDEX(Actual_Expenses,MATCH($C43,$C$40:$C$69,0)*3,COLUMN('Actual Expenses'!J$4)-2)</f>
        <v>0</v>
      </c>
      <c r="N43" s="105">
        <f>INDEX(Actual_Expenses,MATCH($C43,$C$40:$C$69,0)*3,COLUMN('Actual Expenses'!K$4)-2)</f>
        <v>0</v>
      </c>
      <c r="O43" s="105">
        <f>INDEX(Actual_Expenses,MATCH($C43,$C$40:$C$69,0)*3,COLUMN('Actual Expenses'!L$4)-2)</f>
        <v>0</v>
      </c>
      <c r="P43" s="105">
        <f>INDEX(Actual_Expenses,MATCH($C43,$C$40:$C$69,0)*3,COLUMN('Actual Expenses'!M$4)-2)</f>
        <v>0</v>
      </c>
      <c r="Q43" s="105">
        <f>INDEX(Actual_Expenses,MATCH($C43,$C$40:$C$69,0)*3,COLUMN('Actual Expenses'!N$4)-2)</f>
        <v>0</v>
      </c>
      <c r="R43" s="105">
        <f>INDEX(Actual_Expenses,MATCH($C43,$C$40:$C$69,0)*3,COLUMN('Actual Expenses'!O$4)-2)</f>
        <v>0</v>
      </c>
      <c r="S43" s="105">
        <f>INDEX(Actual_Expenses,MATCH($C43,$C$40:$C$69,0)*3,COLUMN('Actual Expenses'!P$4)-2)</f>
        <v>0</v>
      </c>
      <c r="T43" s="105">
        <f>INDEX(Actual_Expenses,MATCH($C43,$C$40:$C$69,0)*3,COLUMN('Actual Expenses'!Q$4)-2)</f>
        <v>0</v>
      </c>
      <c r="U43" s="105">
        <f>INDEX(Actual_Expenses,MATCH($C43,$C$40:$C$69,0)*3,COLUMN('Actual Expenses'!R$4)-2)</f>
        <v>0</v>
      </c>
      <c r="V43" s="105">
        <f>INDEX(Actual_Expenses,MATCH($C43,$C$40:$C$69,0)*3,COLUMN('Actual Expenses'!S$4)-2)</f>
        <v>0</v>
      </c>
      <c r="W43" s="105">
        <f>INDEX(Actual_Expenses,MATCH($C43,$C$40:$C$69,0)*3,COLUMN('Actual Expenses'!T$4)-2)</f>
        <v>0</v>
      </c>
      <c r="X43" s="105">
        <f>INDEX(Actual_Expenses,MATCH($C43,$C$40:$C$69,0)*3,COLUMN('Actual Expenses'!U$4)-2)</f>
        <v>0</v>
      </c>
      <c r="Y43" s="337">
        <f t="shared" si="18"/>
        <v>0</v>
      </c>
      <c r="Z43" s="333">
        <f t="shared" si="18"/>
        <v>0</v>
      </c>
      <c r="AA43" s="333">
        <f t="shared" si="18"/>
        <v>0</v>
      </c>
      <c r="AB43" s="333">
        <f t="shared" si="18"/>
        <v>0</v>
      </c>
      <c r="AC43" s="333">
        <f t="shared" si="18"/>
        <v>0</v>
      </c>
      <c r="AD43" s="333" t="str">
        <f t="shared" si="18"/>
        <v/>
      </c>
      <c r="AE43" s="333" t="str">
        <f t="shared" si="18"/>
        <v/>
      </c>
      <c r="AF43" s="333">
        <f t="shared" si="18"/>
        <v>0</v>
      </c>
      <c r="AG43" s="333">
        <f t="shared" si="18"/>
        <v>0</v>
      </c>
      <c r="AH43" s="338">
        <f t="shared" si="18"/>
        <v>0</v>
      </c>
      <c r="AI43" s="352">
        <f t="shared" si="19"/>
        <v>0</v>
      </c>
      <c r="AJ43" s="353">
        <f t="shared" si="19"/>
        <v>0</v>
      </c>
      <c r="AK43" s="353">
        <f t="shared" si="19"/>
        <v>0</v>
      </c>
      <c r="AL43" s="353">
        <f t="shared" si="19"/>
        <v>0</v>
      </c>
      <c r="AM43" s="353">
        <f t="shared" si="19"/>
        <v>0</v>
      </c>
      <c r="AN43" s="353">
        <f t="shared" si="19"/>
        <v>0</v>
      </c>
      <c r="AO43" s="353">
        <f t="shared" si="19"/>
        <v>0</v>
      </c>
      <c r="AP43" s="353">
        <f t="shared" si="19"/>
        <v>0</v>
      </c>
      <c r="AQ43" s="353">
        <f t="shared" si="19"/>
        <v>0</v>
      </c>
      <c r="AR43" s="354">
        <f t="shared" si="19"/>
        <v>0</v>
      </c>
      <c r="AS43" s="357">
        <f t="shared" si="20"/>
        <v>0</v>
      </c>
      <c r="AT43" s="347">
        <f t="shared" si="20"/>
        <v>0</v>
      </c>
      <c r="AU43" s="347">
        <f t="shared" si="20"/>
        <v>0</v>
      </c>
      <c r="AV43" s="347">
        <f t="shared" si="20"/>
        <v>0</v>
      </c>
      <c r="AW43" s="347">
        <f t="shared" si="20"/>
        <v>0</v>
      </c>
      <c r="AX43" s="358">
        <f t="shared" si="20"/>
        <v>0</v>
      </c>
      <c r="AY43" s="357">
        <f t="shared" si="21"/>
        <v>0</v>
      </c>
      <c r="AZ43" s="347">
        <f t="shared" si="21"/>
        <v>0</v>
      </c>
      <c r="BA43" s="347">
        <f t="shared" si="21"/>
        <v>0</v>
      </c>
      <c r="BB43" s="347">
        <f t="shared" si="21"/>
        <v>0</v>
      </c>
      <c r="BC43" s="347">
        <f t="shared" si="21"/>
        <v>0</v>
      </c>
      <c r="BD43" s="358">
        <f t="shared" si="21"/>
        <v>0</v>
      </c>
    </row>
    <row r="44" spans="3:56">
      <c r="C44" s="104" t="str">
        <f t="shared" ref="C44:E44" si="25">C9</f>
        <v>Empty</v>
      </c>
      <c r="D44" s="104">
        <f t="shared" si="25"/>
        <v>0</v>
      </c>
      <c r="E44" s="104">
        <f t="shared" si="25"/>
        <v>0</v>
      </c>
      <c r="F44" s="104"/>
      <c r="G44" s="105">
        <f>INDEX(Actual_Expenses,MATCH($C44,$C$40:$C$69,0)*3,COLUMN('Actual Expenses'!D$4)-2)</f>
        <v>0</v>
      </c>
      <c r="H44" s="105">
        <f>INDEX(Actual_Expenses,MATCH($C44,$C$40:$C$69,0)*3,COLUMN('Actual Expenses'!E$4)-2)</f>
        <v>0</v>
      </c>
      <c r="I44" s="105">
        <f>INDEX(Actual_Expenses,MATCH($C44,$C$40:$C$69,0)*3,COLUMN('Actual Expenses'!F$4)-2)</f>
        <v>0</v>
      </c>
      <c r="J44" s="105">
        <f>INDEX(Actual_Expenses,MATCH($C44,$C$40:$C$69,0)*3,COLUMN('Actual Expenses'!G$4)-2)</f>
        <v>0</v>
      </c>
      <c r="K44" s="105">
        <f>INDEX(Actual_Expenses,MATCH($C44,$C$40:$C$69,0)*3,COLUMN('Actual Expenses'!H$4)-2)</f>
        <v>0</v>
      </c>
      <c r="L44" s="105">
        <f>INDEX(Actual_Expenses,MATCH($C44,$C$40:$C$69,0)*3,COLUMN('Actual Expenses'!I$4)-2)</f>
        <v>0</v>
      </c>
      <c r="M44" s="105">
        <f>INDEX(Actual_Expenses,MATCH($C44,$C$40:$C$69,0)*3,COLUMN('Actual Expenses'!J$4)-2)</f>
        <v>0</v>
      </c>
      <c r="N44" s="105">
        <f>INDEX(Actual_Expenses,MATCH($C44,$C$40:$C$69,0)*3,COLUMN('Actual Expenses'!K$4)-2)</f>
        <v>0</v>
      </c>
      <c r="O44" s="105">
        <f>INDEX(Actual_Expenses,MATCH($C44,$C$40:$C$69,0)*3,COLUMN('Actual Expenses'!L$4)-2)</f>
        <v>0</v>
      </c>
      <c r="P44" s="105">
        <f>INDEX(Actual_Expenses,MATCH($C44,$C$40:$C$69,0)*3,COLUMN('Actual Expenses'!M$4)-2)</f>
        <v>0</v>
      </c>
      <c r="Q44" s="105">
        <f>INDEX(Actual_Expenses,MATCH($C44,$C$40:$C$69,0)*3,COLUMN('Actual Expenses'!N$4)-2)</f>
        <v>0</v>
      </c>
      <c r="R44" s="105">
        <f>INDEX(Actual_Expenses,MATCH($C44,$C$40:$C$69,0)*3,COLUMN('Actual Expenses'!O$4)-2)</f>
        <v>0</v>
      </c>
      <c r="S44" s="105">
        <f>INDEX(Actual_Expenses,MATCH($C44,$C$40:$C$69,0)*3,COLUMN('Actual Expenses'!P$4)-2)</f>
        <v>0</v>
      </c>
      <c r="T44" s="105">
        <f>INDEX(Actual_Expenses,MATCH($C44,$C$40:$C$69,0)*3,COLUMN('Actual Expenses'!Q$4)-2)</f>
        <v>0</v>
      </c>
      <c r="U44" s="105">
        <f>INDEX(Actual_Expenses,MATCH($C44,$C$40:$C$69,0)*3,COLUMN('Actual Expenses'!R$4)-2)</f>
        <v>0</v>
      </c>
      <c r="V44" s="105">
        <f>INDEX(Actual_Expenses,MATCH($C44,$C$40:$C$69,0)*3,COLUMN('Actual Expenses'!S$4)-2)</f>
        <v>0</v>
      </c>
      <c r="W44" s="105">
        <f>INDEX(Actual_Expenses,MATCH($C44,$C$40:$C$69,0)*3,COLUMN('Actual Expenses'!T$4)-2)</f>
        <v>0</v>
      </c>
      <c r="X44" s="105">
        <f>INDEX(Actual_Expenses,MATCH($C44,$C$40:$C$69,0)*3,COLUMN('Actual Expenses'!U$4)-2)</f>
        <v>0</v>
      </c>
      <c r="Y44" s="337">
        <f t="shared" si="18"/>
        <v>0</v>
      </c>
      <c r="Z44" s="333">
        <f t="shared" si="18"/>
        <v>0</v>
      </c>
      <c r="AA44" s="333">
        <f t="shared" si="18"/>
        <v>0</v>
      </c>
      <c r="AB44" s="333">
        <f t="shared" si="18"/>
        <v>0</v>
      </c>
      <c r="AC44" s="333">
        <f t="shared" si="18"/>
        <v>0</v>
      </c>
      <c r="AD44" s="333" t="str">
        <f t="shared" si="18"/>
        <v/>
      </c>
      <c r="AE44" s="333" t="str">
        <f t="shared" si="18"/>
        <v/>
      </c>
      <c r="AF44" s="333">
        <f t="shared" si="18"/>
        <v>0</v>
      </c>
      <c r="AG44" s="333">
        <f t="shared" si="18"/>
        <v>0</v>
      </c>
      <c r="AH44" s="338">
        <f t="shared" si="18"/>
        <v>0</v>
      </c>
      <c r="AI44" s="352">
        <f t="shared" si="19"/>
        <v>0</v>
      </c>
      <c r="AJ44" s="353">
        <f t="shared" si="19"/>
        <v>0</v>
      </c>
      <c r="AK44" s="353">
        <f t="shared" si="19"/>
        <v>0</v>
      </c>
      <c r="AL44" s="353">
        <f t="shared" si="19"/>
        <v>0</v>
      </c>
      <c r="AM44" s="353">
        <f t="shared" si="19"/>
        <v>0</v>
      </c>
      <c r="AN44" s="353">
        <f t="shared" si="19"/>
        <v>0</v>
      </c>
      <c r="AO44" s="353">
        <f t="shared" si="19"/>
        <v>0</v>
      </c>
      <c r="AP44" s="353">
        <f t="shared" si="19"/>
        <v>0</v>
      </c>
      <c r="AQ44" s="353">
        <f t="shared" si="19"/>
        <v>0</v>
      </c>
      <c r="AR44" s="354">
        <f t="shared" si="19"/>
        <v>0</v>
      </c>
      <c r="AS44" s="357">
        <f t="shared" si="20"/>
        <v>0</v>
      </c>
      <c r="AT44" s="347">
        <f t="shared" si="20"/>
        <v>0</v>
      </c>
      <c r="AU44" s="347">
        <f t="shared" si="20"/>
        <v>0</v>
      </c>
      <c r="AV44" s="347">
        <f t="shared" si="20"/>
        <v>0</v>
      </c>
      <c r="AW44" s="347">
        <f t="shared" si="20"/>
        <v>0</v>
      </c>
      <c r="AX44" s="358">
        <f t="shared" si="20"/>
        <v>0</v>
      </c>
      <c r="AY44" s="357">
        <f t="shared" si="21"/>
        <v>0</v>
      </c>
      <c r="AZ44" s="347">
        <f t="shared" si="21"/>
        <v>0</v>
      </c>
      <c r="BA44" s="347">
        <f t="shared" si="21"/>
        <v>0</v>
      </c>
      <c r="BB44" s="347">
        <f t="shared" si="21"/>
        <v>0</v>
      </c>
      <c r="BC44" s="347">
        <f t="shared" si="21"/>
        <v>0</v>
      </c>
      <c r="BD44" s="358">
        <f t="shared" si="21"/>
        <v>0</v>
      </c>
    </row>
    <row r="45" spans="3:56">
      <c r="C45" s="104" t="str">
        <f t="shared" ref="C45:E45" si="26">C10</f>
        <v>Empty</v>
      </c>
      <c r="D45" s="104">
        <f t="shared" si="26"/>
        <v>0</v>
      </c>
      <c r="E45" s="104">
        <f t="shared" si="26"/>
        <v>0</v>
      </c>
      <c r="F45" s="104"/>
      <c r="G45" s="105">
        <f>INDEX(Actual_Expenses,MATCH($C45,$C$40:$C$69,0)*3,COLUMN('Actual Expenses'!D$4)-2)</f>
        <v>0</v>
      </c>
      <c r="H45" s="105">
        <f>INDEX(Actual_Expenses,MATCH($C45,$C$40:$C$69,0)*3,COLUMN('Actual Expenses'!E$4)-2)</f>
        <v>0</v>
      </c>
      <c r="I45" s="105">
        <f>INDEX(Actual_Expenses,MATCH($C45,$C$40:$C$69,0)*3,COLUMN('Actual Expenses'!F$4)-2)</f>
        <v>0</v>
      </c>
      <c r="J45" s="105">
        <f>INDEX(Actual_Expenses,MATCH($C45,$C$40:$C$69,0)*3,COLUMN('Actual Expenses'!G$4)-2)</f>
        <v>0</v>
      </c>
      <c r="K45" s="105">
        <f>INDEX(Actual_Expenses,MATCH($C45,$C$40:$C$69,0)*3,COLUMN('Actual Expenses'!H$4)-2)</f>
        <v>0</v>
      </c>
      <c r="L45" s="105">
        <f>INDEX(Actual_Expenses,MATCH($C45,$C$40:$C$69,0)*3,COLUMN('Actual Expenses'!I$4)-2)</f>
        <v>0</v>
      </c>
      <c r="M45" s="105">
        <f>INDEX(Actual_Expenses,MATCH($C45,$C$40:$C$69,0)*3,COLUMN('Actual Expenses'!J$4)-2)</f>
        <v>0</v>
      </c>
      <c r="N45" s="105">
        <f>INDEX(Actual_Expenses,MATCH($C45,$C$40:$C$69,0)*3,COLUMN('Actual Expenses'!K$4)-2)</f>
        <v>0</v>
      </c>
      <c r="O45" s="105">
        <f>INDEX(Actual_Expenses,MATCH($C45,$C$40:$C$69,0)*3,COLUMN('Actual Expenses'!L$4)-2)</f>
        <v>0</v>
      </c>
      <c r="P45" s="105">
        <f>INDEX(Actual_Expenses,MATCH($C45,$C$40:$C$69,0)*3,COLUMN('Actual Expenses'!M$4)-2)</f>
        <v>0</v>
      </c>
      <c r="Q45" s="105">
        <f>INDEX(Actual_Expenses,MATCH($C45,$C$40:$C$69,0)*3,COLUMN('Actual Expenses'!N$4)-2)</f>
        <v>0</v>
      </c>
      <c r="R45" s="105">
        <f>INDEX(Actual_Expenses,MATCH($C45,$C$40:$C$69,0)*3,COLUMN('Actual Expenses'!O$4)-2)</f>
        <v>0</v>
      </c>
      <c r="S45" s="105">
        <f>INDEX(Actual_Expenses,MATCH($C45,$C$40:$C$69,0)*3,COLUMN('Actual Expenses'!P$4)-2)</f>
        <v>0</v>
      </c>
      <c r="T45" s="105">
        <f>INDEX(Actual_Expenses,MATCH($C45,$C$40:$C$69,0)*3,COLUMN('Actual Expenses'!Q$4)-2)</f>
        <v>0</v>
      </c>
      <c r="U45" s="105">
        <f>INDEX(Actual_Expenses,MATCH($C45,$C$40:$C$69,0)*3,COLUMN('Actual Expenses'!R$4)-2)</f>
        <v>0</v>
      </c>
      <c r="V45" s="105">
        <f>INDEX(Actual_Expenses,MATCH($C45,$C$40:$C$69,0)*3,COLUMN('Actual Expenses'!S$4)-2)</f>
        <v>0</v>
      </c>
      <c r="W45" s="105">
        <f>INDEX(Actual_Expenses,MATCH($C45,$C$40:$C$69,0)*3,COLUMN('Actual Expenses'!T$4)-2)</f>
        <v>0</v>
      </c>
      <c r="X45" s="105">
        <f>INDEX(Actual_Expenses,MATCH($C45,$C$40:$C$69,0)*3,COLUMN('Actual Expenses'!U$4)-2)</f>
        <v>0</v>
      </c>
      <c r="Y45" s="337">
        <f t="shared" si="18"/>
        <v>0</v>
      </c>
      <c r="Z45" s="333">
        <f t="shared" si="18"/>
        <v>0</v>
      </c>
      <c r="AA45" s="333">
        <f t="shared" si="18"/>
        <v>0</v>
      </c>
      <c r="AB45" s="333">
        <f t="shared" si="18"/>
        <v>0</v>
      </c>
      <c r="AC45" s="333">
        <f t="shared" si="18"/>
        <v>0</v>
      </c>
      <c r="AD45" s="333" t="str">
        <f t="shared" si="18"/>
        <v/>
      </c>
      <c r="AE45" s="333" t="str">
        <f t="shared" si="18"/>
        <v/>
      </c>
      <c r="AF45" s="333">
        <f t="shared" si="18"/>
        <v>0</v>
      </c>
      <c r="AG45" s="333">
        <f t="shared" si="18"/>
        <v>0</v>
      </c>
      <c r="AH45" s="338">
        <f t="shared" si="18"/>
        <v>0</v>
      </c>
      <c r="AI45" s="352">
        <f t="shared" si="19"/>
        <v>0</v>
      </c>
      <c r="AJ45" s="353">
        <f t="shared" si="19"/>
        <v>0</v>
      </c>
      <c r="AK45" s="353">
        <f t="shared" si="19"/>
        <v>0</v>
      </c>
      <c r="AL45" s="353">
        <f t="shared" si="19"/>
        <v>0</v>
      </c>
      <c r="AM45" s="353">
        <f t="shared" si="19"/>
        <v>0</v>
      </c>
      <c r="AN45" s="353">
        <f t="shared" si="19"/>
        <v>0</v>
      </c>
      <c r="AO45" s="353">
        <f t="shared" si="19"/>
        <v>0</v>
      </c>
      <c r="AP45" s="353">
        <f t="shared" si="19"/>
        <v>0</v>
      </c>
      <c r="AQ45" s="353">
        <f t="shared" si="19"/>
        <v>0</v>
      </c>
      <c r="AR45" s="354">
        <f t="shared" si="19"/>
        <v>0</v>
      </c>
      <c r="AS45" s="357">
        <f t="shared" si="20"/>
        <v>0</v>
      </c>
      <c r="AT45" s="347">
        <f t="shared" si="20"/>
        <v>0</v>
      </c>
      <c r="AU45" s="347">
        <f t="shared" si="20"/>
        <v>0</v>
      </c>
      <c r="AV45" s="347">
        <f t="shared" si="20"/>
        <v>0</v>
      </c>
      <c r="AW45" s="347">
        <f t="shared" si="20"/>
        <v>0</v>
      </c>
      <c r="AX45" s="358">
        <f t="shared" si="20"/>
        <v>0</v>
      </c>
      <c r="AY45" s="357">
        <f t="shared" si="21"/>
        <v>0</v>
      </c>
      <c r="AZ45" s="347">
        <f t="shared" si="21"/>
        <v>0</v>
      </c>
      <c r="BA45" s="347">
        <f t="shared" si="21"/>
        <v>0</v>
      </c>
      <c r="BB45" s="347">
        <f t="shared" si="21"/>
        <v>0</v>
      </c>
      <c r="BC45" s="347">
        <f t="shared" si="21"/>
        <v>0</v>
      </c>
      <c r="BD45" s="358">
        <f t="shared" si="21"/>
        <v>0</v>
      </c>
    </row>
    <row r="46" spans="3:56">
      <c r="C46" s="104" t="str">
        <f t="shared" ref="C46:E46" si="27">C11</f>
        <v>Empty</v>
      </c>
      <c r="D46" s="104">
        <f t="shared" si="27"/>
        <v>0</v>
      </c>
      <c r="E46" s="104">
        <f t="shared" si="27"/>
        <v>0</v>
      </c>
      <c r="F46" s="104"/>
      <c r="G46" s="105">
        <f>INDEX(Actual_Expenses,MATCH($C46,$C$40:$C$69,0)*3,COLUMN('Actual Expenses'!D$4)-2)</f>
        <v>0</v>
      </c>
      <c r="H46" s="105">
        <f>INDEX(Actual_Expenses,MATCH($C46,$C$40:$C$69,0)*3,COLUMN('Actual Expenses'!E$4)-2)</f>
        <v>0</v>
      </c>
      <c r="I46" s="105">
        <f>INDEX(Actual_Expenses,MATCH($C46,$C$40:$C$69,0)*3,COLUMN('Actual Expenses'!F$4)-2)</f>
        <v>0</v>
      </c>
      <c r="J46" s="105">
        <f>INDEX(Actual_Expenses,MATCH($C46,$C$40:$C$69,0)*3,COLUMN('Actual Expenses'!G$4)-2)</f>
        <v>0</v>
      </c>
      <c r="K46" s="105">
        <f>INDEX(Actual_Expenses,MATCH($C46,$C$40:$C$69,0)*3,COLUMN('Actual Expenses'!H$4)-2)</f>
        <v>0</v>
      </c>
      <c r="L46" s="105">
        <f>INDEX(Actual_Expenses,MATCH($C46,$C$40:$C$69,0)*3,COLUMN('Actual Expenses'!I$4)-2)</f>
        <v>0</v>
      </c>
      <c r="M46" s="105">
        <f>INDEX(Actual_Expenses,MATCH($C46,$C$40:$C$69,0)*3,COLUMN('Actual Expenses'!J$4)-2)</f>
        <v>0</v>
      </c>
      <c r="N46" s="105">
        <f>INDEX(Actual_Expenses,MATCH($C46,$C$40:$C$69,0)*3,COLUMN('Actual Expenses'!K$4)-2)</f>
        <v>0</v>
      </c>
      <c r="O46" s="105">
        <f>INDEX(Actual_Expenses,MATCH($C46,$C$40:$C$69,0)*3,COLUMN('Actual Expenses'!L$4)-2)</f>
        <v>0</v>
      </c>
      <c r="P46" s="105">
        <f>INDEX(Actual_Expenses,MATCH($C46,$C$40:$C$69,0)*3,COLUMN('Actual Expenses'!M$4)-2)</f>
        <v>0</v>
      </c>
      <c r="Q46" s="105">
        <f>INDEX(Actual_Expenses,MATCH($C46,$C$40:$C$69,0)*3,COLUMN('Actual Expenses'!N$4)-2)</f>
        <v>0</v>
      </c>
      <c r="R46" s="105">
        <f>INDEX(Actual_Expenses,MATCH($C46,$C$40:$C$69,0)*3,COLUMN('Actual Expenses'!O$4)-2)</f>
        <v>0</v>
      </c>
      <c r="S46" s="105">
        <f>INDEX(Actual_Expenses,MATCH($C46,$C$40:$C$69,0)*3,COLUMN('Actual Expenses'!P$4)-2)</f>
        <v>0</v>
      </c>
      <c r="T46" s="105">
        <f>INDEX(Actual_Expenses,MATCH($C46,$C$40:$C$69,0)*3,COLUMN('Actual Expenses'!Q$4)-2)</f>
        <v>0</v>
      </c>
      <c r="U46" s="105">
        <f>INDEX(Actual_Expenses,MATCH($C46,$C$40:$C$69,0)*3,COLUMN('Actual Expenses'!R$4)-2)</f>
        <v>0</v>
      </c>
      <c r="V46" s="105">
        <f>INDEX(Actual_Expenses,MATCH($C46,$C$40:$C$69,0)*3,COLUMN('Actual Expenses'!S$4)-2)</f>
        <v>0</v>
      </c>
      <c r="W46" s="105">
        <f>INDEX(Actual_Expenses,MATCH($C46,$C$40:$C$69,0)*3,COLUMN('Actual Expenses'!T$4)-2)</f>
        <v>0</v>
      </c>
      <c r="X46" s="105">
        <f>INDEX(Actual_Expenses,MATCH($C46,$C$40:$C$69,0)*3,COLUMN('Actual Expenses'!U$4)-2)</f>
        <v>0</v>
      </c>
      <c r="Y46" s="337">
        <f t="shared" si="18"/>
        <v>0</v>
      </c>
      <c r="Z46" s="333">
        <f t="shared" si="18"/>
        <v>0</v>
      </c>
      <c r="AA46" s="333">
        <f t="shared" si="18"/>
        <v>0</v>
      </c>
      <c r="AB46" s="333">
        <f t="shared" si="18"/>
        <v>0</v>
      </c>
      <c r="AC46" s="333">
        <f t="shared" si="18"/>
        <v>0</v>
      </c>
      <c r="AD46" s="333" t="str">
        <f t="shared" si="18"/>
        <v/>
      </c>
      <c r="AE46" s="333" t="str">
        <f t="shared" si="18"/>
        <v/>
      </c>
      <c r="AF46" s="333">
        <f t="shared" si="18"/>
        <v>0</v>
      </c>
      <c r="AG46" s="333">
        <f t="shared" si="18"/>
        <v>0</v>
      </c>
      <c r="AH46" s="338">
        <f t="shared" si="18"/>
        <v>0</v>
      </c>
      <c r="AI46" s="352">
        <f t="shared" si="19"/>
        <v>0</v>
      </c>
      <c r="AJ46" s="353">
        <f t="shared" si="19"/>
        <v>0</v>
      </c>
      <c r="AK46" s="353">
        <f t="shared" si="19"/>
        <v>0</v>
      </c>
      <c r="AL46" s="353">
        <f t="shared" si="19"/>
        <v>0</v>
      </c>
      <c r="AM46" s="353">
        <f t="shared" si="19"/>
        <v>0</v>
      </c>
      <c r="AN46" s="353">
        <f t="shared" si="19"/>
        <v>0</v>
      </c>
      <c r="AO46" s="353">
        <f t="shared" si="19"/>
        <v>0</v>
      </c>
      <c r="AP46" s="353">
        <f t="shared" si="19"/>
        <v>0</v>
      </c>
      <c r="AQ46" s="353">
        <f t="shared" si="19"/>
        <v>0</v>
      </c>
      <c r="AR46" s="354">
        <f t="shared" si="19"/>
        <v>0</v>
      </c>
      <c r="AS46" s="357">
        <f t="shared" si="20"/>
        <v>0</v>
      </c>
      <c r="AT46" s="347">
        <f t="shared" si="20"/>
        <v>0</v>
      </c>
      <c r="AU46" s="347">
        <f t="shared" si="20"/>
        <v>0</v>
      </c>
      <c r="AV46" s="347">
        <f t="shared" si="20"/>
        <v>0</v>
      </c>
      <c r="AW46" s="347">
        <f t="shared" si="20"/>
        <v>0</v>
      </c>
      <c r="AX46" s="358">
        <f t="shared" si="20"/>
        <v>0</v>
      </c>
      <c r="AY46" s="357">
        <f t="shared" si="21"/>
        <v>0</v>
      </c>
      <c r="AZ46" s="347">
        <f t="shared" si="21"/>
        <v>0</v>
      </c>
      <c r="BA46" s="347">
        <f t="shared" si="21"/>
        <v>0</v>
      </c>
      <c r="BB46" s="347">
        <f t="shared" si="21"/>
        <v>0</v>
      </c>
      <c r="BC46" s="347">
        <f t="shared" si="21"/>
        <v>0</v>
      </c>
      <c r="BD46" s="358">
        <f t="shared" si="21"/>
        <v>0</v>
      </c>
    </row>
    <row r="47" spans="3:56">
      <c r="C47" s="104" t="str">
        <f t="shared" ref="C47:E47" si="28">C12</f>
        <v>Empty</v>
      </c>
      <c r="D47" s="104">
        <f t="shared" si="28"/>
        <v>0</v>
      </c>
      <c r="E47" s="104">
        <f t="shared" si="28"/>
        <v>0</v>
      </c>
      <c r="F47" s="104"/>
      <c r="G47" s="105">
        <f>INDEX(Actual_Expenses,MATCH($C47,$C$40:$C$69,0)*3,COLUMN('Actual Expenses'!D$4)-2)</f>
        <v>0</v>
      </c>
      <c r="H47" s="105">
        <f>INDEX(Actual_Expenses,MATCH($C47,$C$40:$C$69,0)*3,COLUMN('Actual Expenses'!E$4)-2)</f>
        <v>0</v>
      </c>
      <c r="I47" s="105">
        <f>INDEX(Actual_Expenses,MATCH($C47,$C$40:$C$69,0)*3,COLUMN('Actual Expenses'!F$4)-2)</f>
        <v>0</v>
      </c>
      <c r="J47" s="105">
        <f>INDEX(Actual_Expenses,MATCH($C47,$C$40:$C$69,0)*3,COLUMN('Actual Expenses'!G$4)-2)</f>
        <v>0</v>
      </c>
      <c r="K47" s="105">
        <f>INDEX(Actual_Expenses,MATCH($C47,$C$40:$C$69,0)*3,COLUMN('Actual Expenses'!H$4)-2)</f>
        <v>0</v>
      </c>
      <c r="L47" s="105">
        <f>INDEX(Actual_Expenses,MATCH($C47,$C$40:$C$69,0)*3,COLUMN('Actual Expenses'!I$4)-2)</f>
        <v>0</v>
      </c>
      <c r="M47" s="105">
        <f>INDEX(Actual_Expenses,MATCH($C47,$C$40:$C$69,0)*3,COLUMN('Actual Expenses'!J$4)-2)</f>
        <v>0</v>
      </c>
      <c r="N47" s="105">
        <f>INDEX(Actual_Expenses,MATCH($C47,$C$40:$C$69,0)*3,COLUMN('Actual Expenses'!K$4)-2)</f>
        <v>0</v>
      </c>
      <c r="O47" s="105">
        <f>INDEX(Actual_Expenses,MATCH($C47,$C$40:$C$69,0)*3,COLUMN('Actual Expenses'!L$4)-2)</f>
        <v>0</v>
      </c>
      <c r="P47" s="105">
        <f>INDEX(Actual_Expenses,MATCH($C47,$C$40:$C$69,0)*3,COLUMN('Actual Expenses'!M$4)-2)</f>
        <v>0</v>
      </c>
      <c r="Q47" s="105">
        <f>INDEX(Actual_Expenses,MATCH($C47,$C$40:$C$69,0)*3,COLUMN('Actual Expenses'!N$4)-2)</f>
        <v>0</v>
      </c>
      <c r="R47" s="105">
        <f>INDEX(Actual_Expenses,MATCH($C47,$C$40:$C$69,0)*3,COLUMN('Actual Expenses'!O$4)-2)</f>
        <v>0</v>
      </c>
      <c r="S47" s="105">
        <f>INDEX(Actual_Expenses,MATCH($C47,$C$40:$C$69,0)*3,COLUMN('Actual Expenses'!P$4)-2)</f>
        <v>0</v>
      </c>
      <c r="T47" s="105">
        <f>INDEX(Actual_Expenses,MATCH($C47,$C$40:$C$69,0)*3,COLUMN('Actual Expenses'!Q$4)-2)</f>
        <v>0</v>
      </c>
      <c r="U47" s="105">
        <f>INDEX(Actual_Expenses,MATCH($C47,$C$40:$C$69,0)*3,COLUMN('Actual Expenses'!R$4)-2)</f>
        <v>0</v>
      </c>
      <c r="V47" s="105">
        <f>INDEX(Actual_Expenses,MATCH($C47,$C$40:$C$69,0)*3,COLUMN('Actual Expenses'!S$4)-2)</f>
        <v>0</v>
      </c>
      <c r="W47" s="105">
        <f>INDEX(Actual_Expenses,MATCH($C47,$C$40:$C$69,0)*3,COLUMN('Actual Expenses'!T$4)-2)</f>
        <v>0</v>
      </c>
      <c r="X47" s="105">
        <f>INDEX(Actual_Expenses,MATCH($C47,$C$40:$C$69,0)*3,COLUMN('Actual Expenses'!U$4)-2)</f>
        <v>0</v>
      </c>
      <c r="Y47" s="337">
        <f t="shared" si="18"/>
        <v>0</v>
      </c>
      <c r="Z47" s="333">
        <f t="shared" si="18"/>
        <v>0</v>
      </c>
      <c r="AA47" s="333">
        <f t="shared" si="18"/>
        <v>0</v>
      </c>
      <c r="AB47" s="333">
        <f t="shared" si="18"/>
        <v>0</v>
      </c>
      <c r="AC47" s="333">
        <f t="shared" si="18"/>
        <v>0</v>
      </c>
      <c r="AD47" s="333" t="str">
        <f t="shared" si="18"/>
        <v/>
      </c>
      <c r="AE47" s="333" t="str">
        <f t="shared" si="18"/>
        <v/>
      </c>
      <c r="AF47" s="333">
        <f t="shared" si="18"/>
        <v>0</v>
      </c>
      <c r="AG47" s="333">
        <f t="shared" si="18"/>
        <v>0</v>
      </c>
      <c r="AH47" s="338">
        <f t="shared" si="18"/>
        <v>0</v>
      </c>
      <c r="AI47" s="352">
        <f t="shared" si="19"/>
        <v>0</v>
      </c>
      <c r="AJ47" s="353">
        <f t="shared" si="19"/>
        <v>0</v>
      </c>
      <c r="AK47" s="353">
        <f t="shared" si="19"/>
        <v>0</v>
      </c>
      <c r="AL47" s="353">
        <f t="shared" si="19"/>
        <v>0</v>
      </c>
      <c r="AM47" s="353">
        <f t="shared" si="19"/>
        <v>0</v>
      </c>
      <c r="AN47" s="353">
        <f t="shared" si="19"/>
        <v>0</v>
      </c>
      <c r="AO47" s="353">
        <f t="shared" si="19"/>
        <v>0</v>
      </c>
      <c r="AP47" s="353">
        <f t="shared" si="19"/>
        <v>0</v>
      </c>
      <c r="AQ47" s="353">
        <f t="shared" si="19"/>
        <v>0</v>
      </c>
      <c r="AR47" s="354">
        <f t="shared" si="19"/>
        <v>0</v>
      </c>
      <c r="AS47" s="357">
        <f t="shared" si="20"/>
        <v>0</v>
      </c>
      <c r="AT47" s="347">
        <f t="shared" si="20"/>
        <v>0</v>
      </c>
      <c r="AU47" s="347">
        <f t="shared" si="20"/>
        <v>0</v>
      </c>
      <c r="AV47" s="347">
        <f t="shared" si="20"/>
        <v>0</v>
      </c>
      <c r="AW47" s="347">
        <f t="shared" si="20"/>
        <v>0</v>
      </c>
      <c r="AX47" s="358">
        <f t="shared" si="20"/>
        <v>0</v>
      </c>
      <c r="AY47" s="357">
        <f t="shared" si="21"/>
        <v>0</v>
      </c>
      <c r="AZ47" s="347">
        <f t="shared" si="21"/>
        <v>0</v>
      </c>
      <c r="BA47" s="347">
        <f t="shared" si="21"/>
        <v>0</v>
      </c>
      <c r="BB47" s="347">
        <f t="shared" si="21"/>
        <v>0</v>
      </c>
      <c r="BC47" s="347">
        <f t="shared" si="21"/>
        <v>0</v>
      </c>
      <c r="BD47" s="358">
        <f t="shared" si="21"/>
        <v>0</v>
      </c>
    </row>
    <row r="48" spans="3:56">
      <c r="C48" s="104" t="str">
        <f t="shared" ref="C48:E48" si="29">C13</f>
        <v>Empty</v>
      </c>
      <c r="D48" s="104">
        <f t="shared" si="29"/>
        <v>0</v>
      </c>
      <c r="E48" s="104">
        <f t="shared" si="29"/>
        <v>0</v>
      </c>
      <c r="F48" s="104"/>
      <c r="G48" s="105">
        <f>INDEX(Actual_Expenses,MATCH($C48,$C$40:$C$69,0)*3,COLUMN('Actual Expenses'!D$4)-2)</f>
        <v>0</v>
      </c>
      <c r="H48" s="105">
        <f>INDEX(Actual_Expenses,MATCH($C48,$C$40:$C$69,0)*3,COLUMN('Actual Expenses'!E$4)-2)</f>
        <v>0</v>
      </c>
      <c r="I48" s="105">
        <f>INDEX(Actual_Expenses,MATCH($C48,$C$40:$C$69,0)*3,COLUMN('Actual Expenses'!F$4)-2)</f>
        <v>0</v>
      </c>
      <c r="J48" s="105">
        <f>INDEX(Actual_Expenses,MATCH($C48,$C$40:$C$69,0)*3,COLUMN('Actual Expenses'!G$4)-2)</f>
        <v>0</v>
      </c>
      <c r="K48" s="105">
        <f>INDEX(Actual_Expenses,MATCH($C48,$C$40:$C$69,0)*3,COLUMN('Actual Expenses'!H$4)-2)</f>
        <v>0</v>
      </c>
      <c r="L48" s="105">
        <f>INDEX(Actual_Expenses,MATCH($C48,$C$40:$C$69,0)*3,COLUMN('Actual Expenses'!I$4)-2)</f>
        <v>0</v>
      </c>
      <c r="M48" s="105">
        <f>INDEX(Actual_Expenses,MATCH($C48,$C$40:$C$69,0)*3,COLUMN('Actual Expenses'!J$4)-2)</f>
        <v>0</v>
      </c>
      <c r="N48" s="105">
        <f>INDEX(Actual_Expenses,MATCH($C48,$C$40:$C$69,0)*3,COLUMN('Actual Expenses'!K$4)-2)</f>
        <v>0</v>
      </c>
      <c r="O48" s="105">
        <f>INDEX(Actual_Expenses,MATCH($C48,$C$40:$C$69,0)*3,COLUMN('Actual Expenses'!L$4)-2)</f>
        <v>0</v>
      </c>
      <c r="P48" s="105">
        <f>INDEX(Actual_Expenses,MATCH($C48,$C$40:$C$69,0)*3,COLUMN('Actual Expenses'!M$4)-2)</f>
        <v>0</v>
      </c>
      <c r="Q48" s="105">
        <f>INDEX(Actual_Expenses,MATCH($C48,$C$40:$C$69,0)*3,COLUMN('Actual Expenses'!N$4)-2)</f>
        <v>0</v>
      </c>
      <c r="R48" s="105">
        <f>INDEX(Actual_Expenses,MATCH($C48,$C$40:$C$69,0)*3,COLUMN('Actual Expenses'!O$4)-2)</f>
        <v>0</v>
      </c>
      <c r="S48" s="105">
        <f>INDEX(Actual_Expenses,MATCH($C48,$C$40:$C$69,0)*3,COLUMN('Actual Expenses'!P$4)-2)</f>
        <v>0</v>
      </c>
      <c r="T48" s="105">
        <f>INDEX(Actual_Expenses,MATCH($C48,$C$40:$C$69,0)*3,COLUMN('Actual Expenses'!Q$4)-2)</f>
        <v>0</v>
      </c>
      <c r="U48" s="105">
        <f>INDEX(Actual_Expenses,MATCH($C48,$C$40:$C$69,0)*3,COLUMN('Actual Expenses'!R$4)-2)</f>
        <v>0</v>
      </c>
      <c r="V48" s="105">
        <f>INDEX(Actual_Expenses,MATCH($C48,$C$40:$C$69,0)*3,COLUMN('Actual Expenses'!S$4)-2)</f>
        <v>0</v>
      </c>
      <c r="W48" s="105">
        <f>INDEX(Actual_Expenses,MATCH($C48,$C$40:$C$69,0)*3,COLUMN('Actual Expenses'!T$4)-2)</f>
        <v>0</v>
      </c>
      <c r="X48" s="105">
        <f>INDEX(Actual_Expenses,MATCH($C48,$C$40:$C$69,0)*3,COLUMN('Actual Expenses'!U$4)-2)</f>
        <v>0</v>
      </c>
      <c r="Y48" s="337">
        <f t="shared" si="18"/>
        <v>0</v>
      </c>
      <c r="Z48" s="333">
        <f t="shared" si="18"/>
        <v>0</v>
      </c>
      <c r="AA48" s="333">
        <f t="shared" si="18"/>
        <v>0</v>
      </c>
      <c r="AB48" s="333">
        <f t="shared" si="18"/>
        <v>0</v>
      </c>
      <c r="AC48" s="333">
        <f t="shared" si="18"/>
        <v>0</v>
      </c>
      <c r="AD48" s="333" t="str">
        <f t="shared" si="18"/>
        <v/>
      </c>
      <c r="AE48" s="333" t="str">
        <f t="shared" si="18"/>
        <v/>
      </c>
      <c r="AF48" s="333">
        <f t="shared" si="18"/>
        <v>0</v>
      </c>
      <c r="AG48" s="333">
        <f t="shared" si="18"/>
        <v>0</v>
      </c>
      <c r="AH48" s="338">
        <f t="shared" si="18"/>
        <v>0</v>
      </c>
      <c r="AI48" s="352">
        <f t="shared" si="19"/>
        <v>0</v>
      </c>
      <c r="AJ48" s="353">
        <f t="shared" si="19"/>
        <v>0</v>
      </c>
      <c r="AK48" s="353">
        <f t="shared" si="19"/>
        <v>0</v>
      </c>
      <c r="AL48" s="353">
        <f t="shared" si="19"/>
        <v>0</v>
      </c>
      <c r="AM48" s="353">
        <f t="shared" si="19"/>
        <v>0</v>
      </c>
      <c r="AN48" s="353">
        <f t="shared" si="19"/>
        <v>0</v>
      </c>
      <c r="AO48" s="353">
        <f t="shared" si="19"/>
        <v>0</v>
      </c>
      <c r="AP48" s="353">
        <f t="shared" si="19"/>
        <v>0</v>
      </c>
      <c r="AQ48" s="353">
        <f t="shared" si="19"/>
        <v>0</v>
      </c>
      <c r="AR48" s="354">
        <f t="shared" si="19"/>
        <v>0</v>
      </c>
      <c r="AS48" s="357">
        <f t="shared" si="20"/>
        <v>0</v>
      </c>
      <c r="AT48" s="347">
        <f t="shared" si="20"/>
        <v>0</v>
      </c>
      <c r="AU48" s="347">
        <f t="shared" si="20"/>
        <v>0</v>
      </c>
      <c r="AV48" s="347">
        <f t="shared" si="20"/>
        <v>0</v>
      </c>
      <c r="AW48" s="347">
        <f t="shared" si="20"/>
        <v>0</v>
      </c>
      <c r="AX48" s="358">
        <f t="shared" si="20"/>
        <v>0</v>
      </c>
      <c r="AY48" s="357">
        <f t="shared" si="21"/>
        <v>0</v>
      </c>
      <c r="AZ48" s="347">
        <f t="shared" si="21"/>
        <v>0</v>
      </c>
      <c r="BA48" s="347">
        <f t="shared" si="21"/>
        <v>0</v>
      </c>
      <c r="BB48" s="347">
        <f t="shared" si="21"/>
        <v>0</v>
      </c>
      <c r="BC48" s="347">
        <f t="shared" si="21"/>
        <v>0</v>
      </c>
      <c r="BD48" s="358">
        <f t="shared" si="21"/>
        <v>0</v>
      </c>
    </row>
    <row r="49" spans="3:56">
      <c r="C49" s="104" t="str">
        <f t="shared" ref="C49:E49" si="30">C14</f>
        <v>Empty</v>
      </c>
      <c r="D49" s="104">
        <f t="shared" si="30"/>
        <v>0</v>
      </c>
      <c r="E49" s="104">
        <f t="shared" si="30"/>
        <v>0</v>
      </c>
      <c r="F49" s="104"/>
      <c r="G49" s="105">
        <f>INDEX(Actual_Expenses,MATCH($C49,$C$40:$C$69,0)*3,COLUMN('Actual Expenses'!D$4)-2)</f>
        <v>0</v>
      </c>
      <c r="H49" s="105">
        <f>INDEX(Actual_Expenses,MATCH($C49,$C$40:$C$69,0)*3,COLUMN('Actual Expenses'!E$4)-2)</f>
        <v>0</v>
      </c>
      <c r="I49" s="105">
        <f>INDEX(Actual_Expenses,MATCH($C49,$C$40:$C$69,0)*3,COLUMN('Actual Expenses'!F$4)-2)</f>
        <v>0</v>
      </c>
      <c r="J49" s="105">
        <f>INDEX(Actual_Expenses,MATCH($C49,$C$40:$C$69,0)*3,COLUMN('Actual Expenses'!G$4)-2)</f>
        <v>0</v>
      </c>
      <c r="K49" s="105">
        <f>INDEX(Actual_Expenses,MATCH($C49,$C$40:$C$69,0)*3,COLUMN('Actual Expenses'!H$4)-2)</f>
        <v>0</v>
      </c>
      <c r="L49" s="105">
        <f>INDEX(Actual_Expenses,MATCH($C49,$C$40:$C$69,0)*3,COLUMN('Actual Expenses'!I$4)-2)</f>
        <v>0</v>
      </c>
      <c r="M49" s="105">
        <f>INDEX(Actual_Expenses,MATCH($C49,$C$40:$C$69,0)*3,COLUMN('Actual Expenses'!J$4)-2)</f>
        <v>0</v>
      </c>
      <c r="N49" s="105">
        <f>INDEX(Actual_Expenses,MATCH($C49,$C$40:$C$69,0)*3,COLUMN('Actual Expenses'!K$4)-2)</f>
        <v>0</v>
      </c>
      <c r="O49" s="105">
        <f>INDEX(Actual_Expenses,MATCH($C49,$C$40:$C$69,0)*3,COLUMN('Actual Expenses'!L$4)-2)</f>
        <v>0</v>
      </c>
      <c r="P49" s="105">
        <f>INDEX(Actual_Expenses,MATCH($C49,$C$40:$C$69,0)*3,COLUMN('Actual Expenses'!M$4)-2)</f>
        <v>0</v>
      </c>
      <c r="Q49" s="105">
        <f>INDEX(Actual_Expenses,MATCH($C49,$C$40:$C$69,0)*3,COLUMN('Actual Expenses'!N$4)-2)</f>
        <v>0</v>
      </c>
      <c r="R49" s="105">
        <f>INDEX(Actual_Expenses,MATCH($C49,$C$40:$C$69,0)*3,COLUMN('Actual Expenses'!O$4)-2)</f>
        <v>0</v>
      </c>
      <c r="S49" s="105">
        <f>INDEX(Actual_Expenses,MATCH($C49,$C$40:$C$69,0)*3,COLUMN('Actual Expenses'!P$4)-2)</f>
        <v>0</v>
      </c>
      <c r="T49" s="105">
        <f>INDEX(Actual_Expenses,MATCH($C49,$C$40:$C$69,0)*3,COLUMN('Actual Expenses'!Q$4)-2)</f>
        <v>0</v>
      </c>
      <c r="U49" s="105">
        <f>INDEX(Actual_Expenses,MATCH($C49,$C$40:$C$69,0)*3,COLUMN('Actual Expenses'!R$4)-2)</f>
        <v>0</v>
      </c>
      <c r="V49" s="105">
        <f>INDEX(Actual_Expenses,MATCH($C49,$C$40:$C$69,0)*3,COLUMN('Actual Expenses'!S$4)-2)</f>
        <v>0</v>
      </c>
      <c r="W49" s="105">
        <f>INDEX(Actual_Expenses,MATCH($C49,$C$40:$C$69,0)*3,COLUMN('Actual Expenses'!T$4)-2)</f>
        <v>0</v>
      </c>
      <c r="X49" s="105">
        <f>INDEX(Actual_Expenses,MATCH($C49,$C$40:$C$69,0)*3,COLUMN('Actual Expenses'!U$4)-2)</f>
        <v>0</v>
      </c>
      <c r="Y49" s="337">
        <f t="shared" si="18"/>
        <v>0</v>
      </c>
      <c r="Z49" s="333">
        <f t="shared" si="18"/>
        <v>0</v>
      </c>
      <c r="AA49" s="333">
        <f t="shared" si="18"/>
        <v>0</v>
      </c>
      <c r="AB49" s="333">
        <f t="shared" si="18"/>
        <v>0</v>
      </c>
      <c r="AC49" s="333">
        <f t="shared" si="18"/>
        <v>0</v>
      </c>
      <c r="AD49" s="333" t="str">
        <f t="shared" si="18"/>
        <v/>
      </c>
      <c r="AE49" s="333" t="str">
        <f t="shared" si="18"/>
        <v/>
      </c>
      <c r="AF49" s="333">
        <f t="shared" si="18"/>
        <v>0</v>
      </c>
      <c r="AG49" s="333">
        <f t="shared" si="18"/>
        <v>0</v>
      </c>
      <c r="AH49" s="338">
        <f t="shared" si="18"/>
        <v>0</v>
      </c>
      <c r="AI49" s="352">
        <f t="shared" si="19"/>
        <v>0</v>
      </c>
      <c r="AJ49" s="353">
        <f t="shared" si="19"/>
        <v>0</v>
      </c>
      <c r="AK49" s="353">
        <f t="shared" si="19"/>
        <v>0</v>
      </c>
      <c r="AL49" s="353">
        <f t="shared" si="19"/>
        <v>0</v>
      </c>
      <c r="AM49" s="353">
        <f t="shared" si="19"/>
        <v>0</v>
      </c>
      <c r="AN49" s="353">
        <f t="shared" si="19"/>
        <v>0</v>
      </c>
      <c r="AO49" s="353">
        <f t="shared" si="19"/>
        <v>0</v>
      </c>
      <c r="AP49" s="353">
        <f t="shared" si="19"/>
        <v>0</v>
      </c>
      <c r="AQ49" s="353">
        <f t="shared" si="19"/>
        <v>0</v>
      </c>
      <c r="AR49" s="354">
        <f t="shared" si="19"/>
        <v>0</v>
      </c>
      <c r="AS49" s="357">
        <f t="shared" si="20"/>
        <v>0</v>
      </c>
      <c r="AT49" s="347">
        <f t="shared" si="20"/>
        <v>0</v>
      </c>
      <c r="AU49" s="347">
        <f t="shared" si="20"/>
        <v>0</v>
      </c>
      <c r="AV49" s="347">
        <f t="shared" si="20"/>
        <v>0</v>
      </c>
      <c r="AW49" s="347">
        <f t="shared" si="20"/>
        <v>0</v>
      </c>
      <c r="AX49" s="358">
        <f t="shared" si="20"/>
        <v>0</v>
      </c>
      <c r="AY49" s="357">
        <f t="shared" si="21"/>
        <v>0</v>
      </c>
      <c r="AZ49" s="347">
        <f t="shared" si="21"/>
        <v>0</v>
      </c>
      <c r="BA49" s="347">
        <f t="shared" si="21"/>
        <v>0</v>
      </c>
      <c r="BB49" s="347">
        <f t="shared" si="21"/>
        <v>0</v>
      </c>
      <c r="BC49" s="347">
        <f t="shared" si="21"/>
        <v>0</v>
      </c>
      <c r="BD49" s="358">
        <f t="shared" si="21"/>
        <v>0</v>
      </c>
    </row>
    <row r="50" spans="3:56">
      <c r="C50" s="104" t="str">
        <f t="shared" ref="C50:E50" si="31">C15</f>
        <v>Empty</v>
      </c>
      <c r="D50" s="104">
        <f t="shared" si="31"/>
        <v>0</v>
      </c>
      <c r="E50" s="104">
        <f t="shared" si="31"/>
        <v>0</v>
      </c>
      <c r="F50" s="104"/>
      <c r="G50" s="105">
        <f>INDEX(Actual_Expenses,MATCH($C50,$C$40:$C$69,0)*3,COLUMN('Actual Expenses'!D$4)-2)</f>
        <v>0</v>
      </c>
      <c r="H50" s="105">
        <f>INDEX(Actual_Expenses,MATCH($C50,$C$40:$C$69,0)*3,COLUMN('Actual Expenses'!E$4)-2)</f>
        <v>0</v>
      </c>
      <c r="I50" s="105">
        <f>INDEX(Actual_Expenses,MATCH($C50,$C$40:$C$69,0)*3,COLUMN('Actual Expenses'!F$4)-2)</f>
        <v>0</v>
      </c>
      <c r="J50" s="105">
        <f>INDEX(Actual_Expenses,MATCH($C50,$C$40:$C$69,0)*3,COLUMN('Actual Expenses'!G$4)-2)</f>
        <v>0</v>
      </c>
      <c r="K50" s="105">
        <f>INDEX(Actual_Expenses,MATCH($C50,$C$40:$C$69,0)*3,COLUMN('Actual Expenses'!H$4)-2)</f>
        <v>0</v>
      </c>
      <c r="L50" s="105">
        <f>INDEX(Actual_Expenses,MATCH($C50,$C$40:$C$69,0)*3,COLUMN('Actual Expenses'!I$4)-2)</f>
        <v>0</v>
      </c>
      <c r="M50" s="105">
        <f>INDEX(Actual_Expenses,MATCH($C50,$C$40:$C$69,0)*3,COLUMN('Actual Expenses'!J$4)-2)</f>
        <v>0</v>
      </c>
      <c r="N50" s="105">
        <f>INDEX(Actual_Expenses,MATCH($C50,$C$40:$C$69,0)*3,COLUMN('Actual Expenses'!K$4)-2)</f>
        <v>0</v>
      </c>
      <c r="O50" s="105">
        <f>INDEX(Actual_Expenses,MATCH($C50,$C$40:$C$69,0)*3,COLUMN('Actual Expenses'!L$4)-2)</f>
        <v>0</v>
      </c>
      <c r="P50" s="105">
        <f>INDEX(Actual_Expenses,MATCH($C50,$C$40:$C$69,0)*3,COLUMN('Actual Expenses'!M$4)-2)</f>
        <v>0</v>
      </c>
      <c r="Q50" s="105">
        <f>INDEX(Actual_Expenses,MATCH($C50,$C$40:$C$69,0)*3,COLUMN('Actual Expenses'!N$4)-2)</f>
        <v>0</v>
      </c>
      <c r="R50" s="105">
        <f>INDEX(Actual_Expenses,MATCH($C50,$C$40:$C$69,0)*3,COLUMN('Actual Expenses'!O$4)-2)</f>
        <v>0</v>
      </c>
      <c r="S50" s="105">
        <f>INDEX(Actual_Expenses,MATCH($C50,$C$40:$C$69,0)*3,COLUMN('Actual Expenses'!P$4)-2)</f>
        <v>0</v>
      </c>
      <c r="T50" s="105">
        <f>INDEX(Actual_Expenses,MATCH($C50,$C$40:$C$69,0)*3,COLUMN('Actual Expenses'!Q$4)-2)</f>
        <v>0</v>
      </c>
      <c r="U50" s="105">
        <f>INDEX(Actual_Expenses,MATCH($C50,$C$40:$C$69,0)*3,COLUMN('Actual Expenses'!R$4)-2)</f>
        <v>0</v>
      </c>
      <c r="V50" s="105">
        <f>INDEX(Actual_Expenses,MATCH($C50,$C$40:$C$69,0)*3,COLUMN('Actual Expenses'!S$4)-2)</f>
        <v>0</v>
      </c>
      <c r="W50" s="105">
        <f>INDEX(Actual_Expenses,MATCH($C50,$C$40:$C$69,0)*3,COLUMN('Actual Expenses'!T$4)-2)</f>
        <v>0</v>
      </c>
      <c r="X50" s="105">
        <f>INDEX(Actual_Expenses,MATCH($C50,$C$40:$C$69,0)*3,COLUMN('Actual Expenses'!U$4)-2)</f>
        <v>0</v>
      </c>
      <c r="Y50" s="337">
        <f t="shared" ref="Y50:AH59" si="32">INDEX(Claimed_Savings,MATCH($C50,$C$40:$C$69,0)+2,MATCH(Y$4,Claimed_Savings_Columns,0))</f>
        <v>0</v>
      </c>
      <c r="Z50" s="333">
        <f t="shared" si="32"/>
        <v>0</v>
      </c>
      <c r="AA50" s="333">
        <f t="shared" si="32"/>
        <v>0</v>
      </c>
      <c r="AB50" s="333">
        <f t="shared" si="32"/>
        <v>0</v>
      </c>
      <c r="AC50" s="333">
        <f t="shared" si="32"/>
        <v>0</v>
      </c>
      <c r="AD50" s="333" t="str">
        <f t="shared" si="32"/>
        <v/>
      </c>
      <c r="AE50" s="333" t="str">
        <f t="shared" si="32"/>
        <v/>
      </c>
      <c r="AF50" s="333">
        <f t="shared" si="32"/>
        <v>0</v>
      </c>
      <c r="AG50" s="333">
        <f t="shared" si="32"/>
        <v>0</v>
      </c>
      <c r="AH50" s="338">
        <f t="shared" si="32"/>
        <v>0</v>
      </c>
      <c r="AI50" s="352">
        <f t="shared" ref="AI50:AR59" si="33">INDEX(Claimed_Savings_No_IE,MATCH($C50,$C$40:$C$69,0)+2,MATCH(AI$39,Claimed_Savings_No_IE_Columns,0))</f>
        <v>0</v>
      </c>
      <c r="AJ50" s="353">
        <f t="shared" si="33"/>
        <v>0</v>
      </c>
      <c r="AK50" s="353">
        <f t="shared" si="33"/>
        <v>0</v>
      </c>
      <c r="AL50" s="353">
        <f t="shared" si="33"/>
        <v>0</v>
      </c>
      <c r="AM50" s="353">
        <f t="shared" si="33"/>
        <v>0</v>
      </c>
      <c r="AN50" s="353">
        <f t="shared" si="33"/>
        <v>0</v>
      </c>
      <c r="AO50" s="353">
        <f t="shared" si="33"/>
        <v>0</v>
      </c>
      <c r="AP50" s="353">
        <f t="shared" si="33"/>
        <v>0</v>
      </c>
      <c r="AQ50" s="353">
        <f t="shared" si="33"/>
        <v>0</v>
      </c>
      <c r="AR50" s="354">
        <f t="shared" si="33"/>
        <v>0</v>
      </c>
      <c r="AS50" s="357">
        <f t="shared" ref="AS50:AX59" si="34">INDEX(Claimed_Savings_No_NTG,MATCH($C50,$C$40:$C$69,0)+2,MATCH(AS$39,Claimed_Savings_No_NTG_Columns,0))</f>
        <v>0</v>
      </c>
      <c r="AT50" s="347">
        <f t="shared" si="34"/>
        <v>0</v>
      </c>
      <c r="AU50" s="347">
        <f t="shared" si="34"/>
        <v>0</v>
      </c>
      <c r="AV50" s="347">
        <f t="shared" si="34"/>
        <v>0</v>
      </c>
      <c r="AW50" s="347">
        <f t="shared" si="34"/>
        <v>0</v>
      </c>
      <c r="AX50" s="358">
        <f t="shared" si="34"/>
        <v>0</v>
      </c>
      <c r="AY50" s="357">
        <f t="shared" ref="AY50:BD59" si="35">INDEX(Claimed_Savings_No_IE_No_NTG,MATCH($C50,$C$40:$C$69,0)+2,MATCH(AY$39,Claimed_Savings_No_IE_No_NTG_Columns,0))</f>
        <v>0</v>
      </c>
      <c r="AZ50" s="347">
        <f t="shared" si="35"/>
        <v>0</v>
      </c>
      <c r="BA50" s="347">
        <f t="shared" si="35"/>
        <v>0</v>
      </c>
      <c r="BB50" s="347">
        <f t="shared" si="35"/>
        <v>0</v>
      </c>
      <c r="BC50" s="347">
        <f t="shared" si="35"/>
        <v>0</v>
      </c>
      <c r="BD50" s="358">
        <f t="shared" si="35"/>
        <v>0</v>
      </c>
    </row>
    <row r="51" spans="3:56">
      <c r="C51" s="104" t="str">
        <f t="shared" ref="C51:E51" si="36">C16</f>
        <v>Empty</v>
      </c>
      <c r="D51" s="104">
        <f t="shared" si="36"/>
        <v>0</v>
      </c>
      <c r="E51" s="104">
        <f t="shared" si="36"/>
        <v>0</v>
      </c>
      <c r="F51" s="104"/>
      <c r="G51" s="105">
        <f>INDEX(Actual_Expenses,MATCH($C51,$C$40:$C$69,0)*3,COLUMN('Actual Expenses'!D$4)-2)</f>
        <v>0</v>
      </c>
      <c r="H51" s="105">
        <f>INDEX(Actual_Expenses,MATCH($C51,$C$40:$C$69,0)*3,COLUMN('Actual Expenses'!E$4)-2)</f>
        <v>0</v>
      </c>
      <c r="I51" s="105">
        <f>INDEX(Actual_Expenses,MATCH($C51,$C$40:$C$69,0)*3,COLUMN('Actual Expenses'!F$4)-2)</f>
        <v>0</v>
      </c>
      <c r="J51" s="105">
        <f>INDEX(Actual_Expenses,MATCH($C51,$C$40:$C$69,0)*3,COLUMN('Actual Expenses'!G$4)-2)</f>
        <v>0</v>
      </c>
      <c r="K51" s="105">
        <f>INDEX(Actual_Expenses,MATCH($C51,$C$40:$C$69,0)*3,COLUMN('Actual Expenses'!H$4)-2)</f>
        <v>0</v>
      </c>
      <c r="L51" s="105">
        <f>INDEX(Actual_Expenses,MATCH($C51,$C$40:$C$69,0)*3,COLUMN('Actual Expenses'!I$4)-2)</f>
        <v>0</v>
      </c>
      <c r="M51" s="105">
        <f>INDEX(Actual_Expenses,MATCH($C51,$C$40:$C$69,0)*3,COLUMN('Actual Expenses'!J$4)-2)</f>
        <v>0</v>
      </c>
      <c r="N51" s="105">
        <f>INDEX(Actual_Expenses,MATCH($C51,$C$40:$C$69,0)*3,COLUMN('Actual Expenses'!K$4)-2)</f>
        <v>0</v>
      </c>
      <c r="O51" s="105">
        <f>INDEX(Actual_Expenses,MATCH($C51,$C$40:$C$69,0)*3,COLUMN('Actual Expenses'!L$4)-2)</f>
        <v>0</v>
      </c>
      <c r="P51" s="105">
        <f>INDEX(Actual_Expenses,MATCH($C51,$C$40:$C$69,0)*3,COLUMN('Actual Expenses'!M$4)-2)</f>
        <v>0</v>
      </c>
      <c r="Q51" s="105">
        <f>INDEX(Actual_Expenses,MATCH($C51,$C$40:$C$69,0)*3,COLUMN('Actual Expenses'!N$4)-2)</f>
        <v>0</v>
      </c>
      <c r="R51" s="105">
        <f>INDEX(Actual_Expenses,MATCH($C51,$C$40:$C$69,0)*3,COLUMN('Actual Expenses'!O$4)-2)</f>
        <v>0</v>
      </c>
      <c r="S51" s="105">
        <f>INDEX(Actual_Expenses,MATCH($C51,$C$40:$C$69,0)*3,COLUMN('Actual Expenses'!P$4)-2)</f>
        <v>0</v>
      </c>
      <c r="T51" s="105">
        <f>INDEX(Actual_Expenses,MATCH($C51,$C$40:$C$69,0)*3,COLUMN('Actual Expenses'!Q$4)-2)</f>
        <v>0</v>
      </c>
      <c r="U51" s="105">
        <f>INDEX(Actual_Expenses,MATCH($C51,$C$40:$C$69,0)*3,COLUMN('Actual Expenses'!R$4)-2)</f>
        <v>0</v>
      </c>
      <c r="V51" s="105">
        <f>INDEX(Actual_Expenses,MATCH($C51,$C$40:$C$69,0)*3,COLUMN('Actual Expenses'!S$4)-2)</f>
        <v>0</v>
      </c>
      <c r="W51" s="105">
        <f>INDEX(Actual_Expenses,MATCH($C51,$C$40:$C$69,0)*3,COLUMN('Actual Expenses'!T$4)-2)</f>
        <v>0</v>
      </c>
      <c r="X51" s="105">
        <f>INDEX(Actual_Expenses,MATCH($C51,$C$40:$C$69,0)*3,COLUMN('Actual Expenses'!U$4)-2)</f>
        <v>0</v>
      </c>
      <c r="Y51" s="337">
        <f t="shared" si="32"/>
        <v>0</v>
      </c>
      <c r="Z51" s="333">
        <f t="shared" si="32"/>
        <v>0</v>
      </c>
      <c r="AA51" s="333">
        <f t="shared" si="32"/>
        <v>0</v>
      </c>
      <c r="AB51" s="333">
        <f t="shared" si="32"/>
        <v>0</v>
      </c>
      <c r="AC51" s="333">
        <f t="shared" si="32"/>
        <v>0</v>
      </c>
      <c r="AD51" s="333" t="str">
        <f t="shared" si="32"/>
        <v/>
      </c>
      <c r="AE51" s="333" t="str">
        <f t="shared" si="32"/>
        <v/>
      </c>
      <c r="AF51" s="333">
        <f t="shared" si="32"/>
        <v>0</v>
      </c>
      <c r="AG51" s="333">
        <f t="shared" si="32"/>
        <v>0</v>
      </c>
      <c r="AH51" s="338">
        <f t="shared" si="32"/>
        <v>0</v>
      </c>
      <c r="AI51" s="352">
        <f t="shared" si="33"/>
        <v>0</v>
      </c>
      <c r="AJ51" s="353">
        <f t="shared" si="33"/>
        <v>0</v>
      </c>
      <c r="AK51" s="353">
        <f t="shared" si="33"/>
        <v>0</v>
      </c>
      <c r="AL51" s="353">
        <f t="shared" si="33"/>
        <v>0</v>
      </c>
      <c r="AM51" s="353">
        <f t="shared" si="33"/>
        <v>0</v>
      </c>
      <c r="AN51" s="353">
        <f t="shared" si="33"/>
        <v>0</v>
      </c>
      <c r="AO51" s="353">
        <f t="shared" si="33"/>
        <v>0</v>
      </c>
      <c r="AP51" s="353">
        <f t="shared" si="33"/>
        <v>0</v>
      </c>
      <c r="AQ51" s="353">
        <f t="shared" si="33"/>
        <v>0</v>
      </c>
      <c r="AR51" s="354">
        <f t="shared" si="33"/>
        <v>0</v>
      </c>
      <c r="AS51" s="357">
        <f t="shared" si="34"/>
        <v>0</v>
      </c>
      <c r="AT51" s="347">
        <f t="shared" si="34"/>
        <v>0</v>
      </c>
      <c r="AU51" s="347">
        <f t="shared" si="34"/>
        <v>0</v>
      </c>
      <c r="AV51" s="347">
        <f t="shared" si="34"/>
        <v>0</v>
      </c>
      <c r="AW51" s="347">
        <f t="shared" si="34"/>
        <v>0</v>
      </c>
      <c r="AX51" s="358">
        <f t="shared" si="34"/>
        <v>0</v>
      </c>
      <c r="AY51" s="357">
        <f t="shared" si="35"/>
        <v>0</v>
      </c>
      <c r="AZ51" s="347">
        <f t="shared" si="35"/>
        <v>0</v>
      </c>
      <c r="BA51" s="347">
        <f t="shared" si="35"/>
        <v>0</v>
      </c>
      <c r="BB51" s="347">
        <f t="shared" si="35"/>
        <v>0</v>
      </c>
      <c r="BC51" s="347">
        <f t="shared" si="35"/>
        <v>0</v>
      </c>
      <c r="BD51" s="358">
        <f t="shared" si="35"/>
        <v>0</v>
      </c>
    </row>
    <row r="52" spans="3:56">
      <c r="C52" s="104" t="str">
        <f t="shared" ref="C52:E52" si="37">C17</f>
        <v>Empty</v>
      </c>
      <c r="D52" s="104">
        <f t="shared" si="37"/>
        <v>0</v>
      </c>
      <c r="E52" s="104">
        <f t="shared" si="37"/>
        <v>0</v>
      </c>
      <c r="F52" s="104"/>
      <c r="G52" s="105">
        <f>INDEX(Actual_Expenses,MATCH($C52,$C$40:$C$69,0)*3,COLUMN('Actual Expenses'!D$4)-2)</f>
        <v>0</v>
      </c>
      <c r="H52" s="105">
        <f>INDEX(Actual_Expenses,MATCH($C52,$C$40:$C$69,0)*3,COLUMN('Actual Expenses'!E$4)-2)</f>
        <v>0</v>
      </c>
      <c r="I52" s="105">
        <f>INDEX(Actual_Expenses,MATCH($C52,$C$40:$C$69,0)*3,COLUMN('Actual Expenses'!F$4)-2)</f>
        <v>0</v>
      </c>
      <c r="J52" s="105">
        <f>INDEX(Actual_Expenses,MATCH($C52,$C$40:$C$69,0)*3,COLUMN('Actual Expenses'!G$4)-2)</f>
        <v>0</v>
      </c>
      <c r="K52" s="105">
        <f>INDEX(Actual_Expenses,MATCH($C52,$C$40:$C$69,0)*3,COLUMN('Actual Expenses'!H$4)-2)</f>
        <v>0</v>
      </c>
      <c r="L52" s="105">
        <f>INDEX(Actual_Expenses,MATCH($C52,$C$40:$C$69,0)*3,COLUMN('Actual Expenses'!I$4)-2)</f>
        <v>0</v>
      </c>
      <c r="M52" s="105">
        <f>INDEX(Actual_Expenses,MATCH($C52,$C$40:$C$69,0)*3,COLUMN('Actual Expenses'!J$4)-2)</f>
        <v>0</v>
      </c>
      <c r="N52" s="105">
        <f>INDEX(Actual_Expenses,MATCH($C52,$C$40:$C$69,0)*3,COLUMN('Actual Expenses'!K$4)-2)</f>
        <v>0</v>
      </c>
      <c r="O52" s="105">
        <f>INDEX(Actual_Expenses,MATCH($C52,$C$40:$C$69,0)*3,COLUMN('Actual Expenses'!L$4)-2)</f>
        <v>0</v>
      </c>
      <c r="P52" s="105">
        <f>INDEX(Actual_Expenses,MATCH($C52,$C$40:$C$69,0)*3,COLUMN('Actual Expenses'!M$4)-2)</f>
        <v>0</v>
      </c>
      <c r="Q52" s="105">
        <f>INDEX(Actual_Expenses,MATCH($C52,$C$40:$C$69,0)*3,COLUMN('Actual Expenses'!N$4)-2)</f>
        <v>0</v>
      </c>
      <c r="R52" s="105">
        <f>INDEX(Actual_Expenses,MATCH($C52,$C$40:$C$69,0)*3,COLUMN('Actual Expenses'!O$4)-2)</f>
        <v>0</v>
      </c>
      <c r="S52" s="105">
        <f>INDEX(Actual_Expenses,MATCH($C52,$C$40:$C$69,0)*3,COLUMN('Actual Expenses'!P$4)-2)</f>
        <v>0</v>
      </c>
      <c r="T52" s="105">
        <f>INDEX(Actual_Expenses,MATCH($C52,$C$40:$C$69,0)*3,COLUMN('Actual Expenses'!Q$4)-2)</f>
        <v>0</v>
      </c>
      <c r="U52" s="105">
        <f>INDEX(Actual_Expenses,MATCH($C52,$C$40:$C$69,0)*3,COLUMN('Actual Expenses'!R$4)-2)</f>
        <v>0</v>
      </c>
      <c r="V52" s="105">
        <f>INDEX(Actual_Expenses,MATCH($C52,$C$40:$C$69,0)*3,COLUMN('Actual Expenses'!S$4)-2)</f>
        <v>0</v>
      </c>
      <c r="W52" s="105">
        <f>INDEX(Actual_Expenses,MATCH($C52,$C$40:$C$69,0)*3,COLUMN('Actual Expenses'!T$4)-2)</f>
        <v>0</v>
      </c>
      <c r="X52" s="105">
        <f>INDEX(Actual_Expenses,MATCH($C52,$C$40:$C$69,0)*3,COLUMN('Actual Expenses'!U$4)-2)</f>
        <v>0</v>
      </c>
      <c r="Y52" s="337">
        <f t="shared" si="32"/>
        <v>0</v>
      </c>
      <c r="Z52" s="333">
        <f t="shared" si="32"/>
        <v>0</v>
      </c>
      <c r="AA52" s="333">
        <f t="shared" si="32"/>
        <v>0</v>
      </c>
      <c r="AB52" s="333">
        <f t="shared" si="32"/>
        <v>0</v>
      </c>
      <c r="AC52" s="333">
        <f t="shared" si="32"/>
        <v>0</v>
      </c>
      <c r="AD52" s="333" t="str">
        <f t="shared" si="32"/>
        <v/>
      </c>
      <c r="AE52" s="333" t="str">
        <f t="shared" si="32"/>
        <v/>
      </c>
      <c r="AF52" s="333">
        <f t="shared" si="32"/>
        <v>0</v>
      </c>
      <c r="AG52" s="333">
        <f t="shared" si="32"/>
        <v>0</v>
      </c>
      <c r="AH52" s="338">
        <f t="shared" si="32"/>
        <v>0</v>
      </c>
      <c r="AI52" s="352">
        <f t="shared" si="33"/>
        <v>0</v>
      </c>
      <c r="AJ52" s="353">
        <f t="shared" si="33"/>
        <v>0</v>
      </c>
      <c r="AK52" s="353">
        <f t="shared" si="33"/>
        <v>0</v>
      </c>
      <c r="AL52" s="353">
        <f t="shared" si="33"/>
        <v>0</v>
      </c>
      <c r="AM52" s="353">
        <f t="shared" si="33"/>
        <v>0</v>
      </c>
      <c r="AN52" s="353">
        <f t="shared" si="33"/>
        <v>0</v>
      </c>
      <c r="AO52" s="353">
        <f t="shared" si="33"/>
        <v>0</v>
      </c>
      <c r="AP52" s="353">
        <f t="shared" si="33"/>
        <v>0</v>
      </c>
      <c r="AQ52" s="353">
        <f t="shared" si="33"/>
        <v>0</v>
      </c>
      <c r="AR52" s="354">
        <f t="shared" si="33"/>
        <v>0</v>
      </c>
      <c r="AS52" s="357">
        <f t="shared" si="34"/>
        <v>0</v>
      </c>
      <c r="AT52" s="347">
        <f t="shared" si="34"/>
        <v>0</v>
      </c>
      <c r="AU52" s="347">
        <f t="shared" si="34"/>
        <v>0</v>
      </c>
      <c r="AV52" s="347">
        <f t="shared" si="34"/>
        <v>0</v>
      </c>
      <c r="AW52" s="347">
        <f t="shared" si="34"/>
        <v>0</v>
      </c>
      <c r="AX52" s="358">
        <f t="shared" si="34"/>
        <v>0</v>
      </c>
      <c r="AY52" s="357">
        <f t="shared" si="35"/>
        <v>0</v>
      </c>
      <c r="AZ52" s="347">
        <f t="shared" si="35"/>
        <v>0</v>
      </c>
      <c r="BA52" s="347">
        <f t="shared" si="35"/>
        <v>0</v>
      </c>
      <c r="BB52" s="347">
        <f t="shared" si="35"/>
        <v>0</v>
      </c>
      <c r="BC52" s="347">
        <f t="shared" si="35"/>
        <v>0</v>
      </c>
      <c r="BD52" s="358">
        <f t="shared" si="35"/>
        <v>0</v>
      </c>
    </row>
    <row r="53" spans="3:56">
      <c r="C53" s="104" t="str">
        <f t="shared" ref="C53:E53" si="38">C18</f>
        <v>Empty</v>
      </c>
      <c r="D53" s="104">
        <f t="shared" si="38"/>
        <v>0</v>
      </c>
      <c r="E53" s="104">
        <f t="shared" si="38"/>
        <v>0</v>
      </c>
      <c r="F53" s="104"/>
      <c r="G53" s="105">
        <f>INDEX(Actual_Expenses,MATCH($C53,$C$40:$C$69,0)*3,COLUMN('Actual Expenses'!D$4)-2)</f>
        <v>0</v>
      </c>
      <c r="H53" s="105">
        <f>INDEX(Actual_Expenses,MATCH($C53,$C$40:$C$69,0)*3,COLUMN('Actual Expenses'!E$4)-2)</f>
        <v>0</v>
      </c>
      <c r="I53" s="105">
        <f>INDEX(Actual_Expenses,MATCH($C53,$C$40:$C$69,0)*3,COLUMN('Actual Expenses'!F$4)-2)</f>
        <v>0</v>
      </c>
      <c r="J53" s="105">
        <f>INDEX(Actual_Expenses,MATCH($C53,$C$40:$C$69,0)*3,COLUMN('Actual Expenses'!G$4)-2)</f>
        <v>0</v>
      </c>
      <c r="K53" s="105">
        <f>INDEX(Actual_Expenses,MATCH($C53,$C$40:$C$69,0)*3,COLUMN('Actual Expenses'!H$4)-2)</f>
        <v>0</v>
      </c>
      <c r="L53" s="105">
        <f>INDEX(Actual_Expenses,MATCH($C53,$C$40:$C$69,0)*3,COLUMN('Actual Expenses'!I$4)-2)</f>
        <v>0</v>
      </c>
      <c r="M53" s="105">
        <f>INDEX(Actual_Expenses,MATCH($C53,$C$40:$C$69,0)*3,COLUMN('Actual Expenses'!J$4)-2)</f>
        <v>0</v>
      </c>
      <c r="N53" s="105">
        <f>INDEX(Actual_Expenses,MATCH($C53,$C$40:$C$69,0)*3,COLUMN('Actual Expenses'!K$4)-2)</f>
        <v>0</v>
      </c>
      <c r="O53" s="105">
        <f>INDEX(Actual_Expenses,MATCH($C53,$C$40:$C$69,0)*3,COLUMN('Actual Expenses'!L$4)-2)</f>
        <v>0</v>
      </c>
      <c r="P53" s="105">
        <f>INDEX(Actual_Expenses,MATCH($C53,$C$40:$C$69,0)*3,COLUMN('Actual Expenses'!M$4)-2)</f>
        <v>0</v>
      </c>
      <c r="Q53" s="105">
        <f>INDEX(Actual_Expenses,MATCH($C53,$C$40:$C$69,0)*3,COLUMN('Actual Expenses'!N$4)-2)</f>
        <v>0</v>
      </c>
      <c r="R53" s="105">
        <f>INDEX(Actual_Expenses,MATCH($C53,$C$40:$C$69,0)*3,COLUMN('Actual Expenses'!O$4)-2)</f>
        <v>0</v>
      </c>
      <c r="S53" s="105">
        <f>INDEX(Actual_Expenses,MATCH($C53,$C$40:$C$69,0)*3,COLUMN('Actual Expenses'!P$4)-2)</f>
        <v>0</v>
      </c>
      <c r="T53" s="105">
        <f>INDEX(Actual_Expenses,MATCH($C53,$C$40:$C$69,0)*3,COLUMN('Actual Expenses'!Q$4)-2)</f>
        <v>0</v>
      </c>
      <c r="U53" s="105">
        <f>INDEX(Actual_Expenses,MATCH($C53,$C$40:$C$69,0)*3,COLUMN('Actual Expenses'!R$4)-2)</f>
        <v>0</v>
      </c>
      <c r="V53" s="105">
        <f>INDEX(Actual_Expenses,MATCH($C53,$C$40:$C$69,0)*3,COLUMN('Actual Expenses'!S$4)-2)</f>
        <v>0</v>
      </c>
      <c r="W53" s="105">
        <f>INDEX(Actual_Expenses,MATCH($C53,$C$40:$C$69,0)*3,COLUMN('Actual Expenses'!T$4)-2)</f>
        <v>0</v>
      </c>
      <c r="X53" s="105">
        <f>INDEX(Actual_Expenses,MATCH($C53,$C$40:$C$69,0)*3,COLUMN('Actual Expenses'!U$4)-2)</f>
        <v>0</v>
      </c>
      <c r="Y53" s="337">
        <f t="shared" si="32"/>
        <v>0</v>
      </c>
      <c r="Z53" s="333">
        <f t="shared" si="32"/>
        <v>0</v>
      </c>
      <c r="AA53" s="333">
        <f t="shared" si="32"/>
        <v>0</v>
      </c>
      <c r="AB53" s="333">
        <f t="shared" si="32"/>
        <v>0</v>
      </c>
      <c r="AC53" s="333">
        <f t="shared" si="32"/>
        <v>0</v>
      </c>
      <c r="AD53" s="333" t="str">
        <f t="shared" si="32"/>
        <v/>
      </c>
      <c r="AE53" s="333" t="str">
        <f t="shared" si="32"/>
        <v/>
      </c>
      <c r="AF53" s="333">
        <f t="shared" si="32"/>
        <v>0</v>
      </c>
      <c r="AG53" s="333">
        <f t="shared" si="32"/>
        <v>0</v>
      </c>
      <c r="AH53" s="338">
        <f t="shared" si="32"/>
        <v>0</v>
      </c>
      <c r="AI53" s="352">
        <f t="shared" si="33"/>
        <v>0</v>
      </c>
      <c r="AJ53" s="353">
        <f t="shared" si="33"/>
        <v>0</v>
      </c>
      <c r="AK53" s="353">
        <f t="shared" si="33"/>
        <v>0</v>
      </c>
      <c r="AL53" s="353">
        <f t="shared" si="33"/>
        <v>0</v>
      </c>
      <c r="AM53" s="353">
        <f t="shared" si="33"/>
        <v>0</v>
      </c>
      <c r="AN53" s="353">
        <f t="shared" si="33"/>
        <v>0</v>
      </c>
      <c r="AO53" s="353">
        <f t="shared" si="33"/>
        <v>0</v>
      </c>
      <c r="AP53" s="353">
        <f t="shared" si="33"/>
        <v>0</v>
      </c>
      <c r="AQ53" s="353">
        <f t="shared" si="33"/>
        <v>0</v>
      </c>
      <c r="AR53" s="354">
        <f t="shared" si="33"/>
        <v>0</v>
      </c>
      <c r="AS53" s="357">
        <f t="shared" si="34"/>
        <v>0</v>
      </c>
      <c r="AT53" s="347">
        <f t="shared" si="34"/>
        <v>0</v>
      </c>
      <c r="AU53" s="347">
        <f t="shared" si="34"/>
        <v>0</v>
      </c>
      <c r="AV53" s="347">
        <f t="shared" si="34"/>
        <v>0</v>
      </c>
      <c r="AW53" s="347">
        <f t="shared" si="34"/>
        <v>0</v>
      </c>
      <c r="AX53" s="358">
        <f t="shared" si="34"/>
        <v>0</v>
      </c>
      <c r="AY53" s="357">
        <f t="shared" si="35"/>
        <v>0</v>
      </c>
      <c r="AZ53" s="347">
        <f t="shared" si="35"/>
        <v>0</v>
      </c>
      <c r="BA53" s="347">
        <f t="shared" si="35"/>
        <v>0</v>
      </c>
      <c r="BB53" s="347">
        <f t="shared" si="35"/>
        <v>0</v>
      </c>
      <c r="BC53" s="347">
        <f t="shared" si="35"/>
        <v>0</v>
      </c>
      <c r="BD53" s="358">
        <f t="shared" si="35"/>
        <v>0</v>
      </c>
    </row>
    <row r="54" spans="3:56">
      <c r="C54" s="104" t="str">
        <f t="shared" ref="C54:E54" si="39">C19</f>
        <v>Empty</v>
      </c>
      <c r="D54" s="104">
        <f t="shared" si="39"/>
        <v>0</v>
      </c>
      <c r="E54" s="104">
        <f t="shared" si="39"/>
        <v>0</v>
      </c>
      <c r="F54" s="104"/>
      <c r="G54" s="105">
        <f>INDEX(Actual_Expenses,MATCH($C54,$C$40:$C$69,0)*3,COLUMN('Actual Expenses'!D$4)-2)</f>
        <v>0</v>
      </c>
      <c r="H54" s="105">
        <f>INDEX(Actual_Expenses,MATCH($C54,$C$40:$C$69,0)*3,COLUMN('Actual Expenses'!E$4)-2)</f>
        <v>0</v>
      </c>
      <c r="I54" s="105">
        <f>INDEX(Actual_Expenses,MATCH($C54,$C$40:$C$69,0)*3,COLUMN('Actual Expenses'!F$4)-2)</f>
        <v>0</v>
      </c>
      <c r="J54" s="105">
        <f>INDEX(Actual_Expenses,MATCH($C54,$C$40:$C$69,0)*3,COLUMN('Actual Expenses'!G$4)-2)</f>
        <v>0</v>
      </c>
      <c r="K54" s="105">
        <f>INDEX(Actual_Expenses,MATCH($C54,$C$40:$C$69,0)*3,COLUMN('Actual Expenses'!H$4)-2)</f>
        <v>0</v>
      </c>
      <c r="L54" s="105">
        <f>INDEX(Actual_Expenses,MATCH($C54,$C$40:$C$69,0)*3,COLUMN('Actual Expenses'!I$4)-2)</f>
        <v>0</v>
      </c>
      <c r="M54" s="105">
        <f>INDEX(Actual_Expenses,MATCH($C54,$C$40:$C$69,0)*3,COLUMN('Actual Expenses'!J$4)-2)</f>
        <v>0</v>
      </c>
      <c r="N54" s="105">
        <f>INDEX(Actual_Expenses,MATCH($C54,$C$40:$C$69,0)*3,COLUMN('Actual Expenses'!K$4)-2)</f>
        <v>0</v>
      </c>
      <c r="O54" s="105">
        <f>INDEX(Actual_Expenses,MATCH($C54,$C$40:$C$69,0)*3,COLUMN('Actual Expenses'!L$4)-2)</f>
        <v>0</v>
      </c>
      <c r="P54" s="105">
        <f>INDEX(Actual_Expenses,MATCH($C54,$C$40:$C$69,0)*3,COLUMN('Actual Expenses'!M$4)-2)</f>
        <v>0</v>
      </c>
      <c r="Q54" s="105">
        <f>INDEX(Actual_Expenses,MATCH($C54,$C$40:$C$69,0)*3,COLUMN('Actual Expenses'!N$4)-2)</f>
        <v>0</v>
      </c>
      <c r="R54" s="105">
        <f>INDEX(Actual_Expenses,MATCH($C54,$C$40:$C$69,0)*3,COLUMN('Actual Expenses'!O$4)-2)</f>
        <v>0</v>
      </c>
      <c r="S54" s="105">
        <f>INDEX(Actual_Expenses,MATCH($C54,$C$40:$C$69,0)*3,COLUMN('Actual Expenses'!P$4)-2)</f>
        <v>0</v>
      </c>
      <c r="T54" s="105">
        <f>INDEX(Actual_Expenses,MATCH($C54,$C$40:$C$69,0)*3,COLUMN('Actual Expenses'!Q$4)-2)</f>
        <v>0</v>
      </c>
      <c r="U54" s="105">
        <f>INDEX(Actual_Expenses,MATCH($C54,$C$40:$C$69,0)*3,COLUMN('Actual Expenses'!R$4)-2)</f>
        <v>0</v>
      </c>
      <c r="V54" s="105">
        <f>INDEX(Actual_Expenses,MATCH($C54,$C$40:$C$69,0)*3,COLUMN('Actual Expenses'!S$4)-2)</f>
        <v>0</v>
      </c>
      <c r="W54" s="105">
        <f>INDEX(Actual_Expenses,MATCH($C54,$C$40:$C$69,0)*3,COLUMN('Actual Expenses'!T$4)-2)</f>
        <v>0</v>
      </c>
      <c r="X54" s="105">
        <f>INDEX(Actual_Expenses,MATCH($C54,$C$40:$C$69,0)*3,COLUMN('Actual Expenses'!U$4)-2)</f>
        <v>0</v>
      </c>
      <c r="Y54" s="337">
        <f t="shared" si="32"/>
        <v>0</v>
      </c>
      <c r="Z54" s="333">
        <f t="shared" si="32"/>
        <v>0</v>
      </c>
      <c r="AA54" s="333">
        <f t="shared" si="32"/>
        <v>0</v>
      </c>
      <c r="AB54" s="333">
        <f t="shared" si="32"/>
        <v>0</v>
      </c>
      <c r="AC54" s="333">
        <f t="shared" si="32"/>
        <v>0</v>
      </c>
      <c r="AD54" s="333" t="str">
        <f t="shared" si="32"/>
        <v/>
      </c>
      <c r="AE54" s="333" t="str">
        <f t="shared" si="32"/>
        <v/>
      </c>
      <c r="AF54" s="333">
        <f t="shared" si="32"/>
        <v>0</v>
      </c>
      <c r="AG54" s="333">
        <f t="shared" si="32"/>
        <v>0</v>
      </c>
      <c r="AH54" s="338">
        <f t="shared" si="32"/>
        <v>0</v>
      </c>
      <c r="AI54" s="352">
        <f t="shared" si="33"/>
        <v>0</v>
      </c>
      <c r="AJ54" s="353">
        <f t="shared" si="33"/>
        <v>0</v>
      </c>
      <c r="AK54" s="353">
        <f t="shared" si="33"/>
        <v>0</v>
      </c>
      <c r="AL54" s="353">
        <f t="shared" si="33"/>
        <v>0</v>
      </c>
      <c r="AM54" s="353">
        <f t="shared" si="33"/>
        <v>0</v>
      </c>
      <c r="AN54" s="353">
        <f t="shared" si="33"/>
        <v>0</v>
      </c>
      <c r="AO54" s="353">
        <f t="shared" si="33"/>
        <v>0</v>
      </c>
      <c r="AP54" s="353">
        <f t="shared" si="33"/>
        <v>0</v>
      </c>
      <c r="AQ54" s="353">
        <f t="shared" si="33"/>
        <v>0</v>
      </c>
      <c r="AR54" s="354">
        <f t="shared" si="33"/>
        <v>0</v>
      </c>
      <c r="AS54" s="357">
        <f t="shared" si="34"/>
        <v>0</v>
      </c>
      <c r="AT54" s="347">
        <f t="shared" si="34"/>
        <v>0</v>
      </c>
      <c r="AU54" s="347">
        <f t="shared" si="34"/>
        <v>0</v>
      </c>
      <c r="AV54" s="347">
        <f t="shared" si="34"/>
        <v>0</v>
      </c>
      <c r="AW54" s="347">
        <f t="shared" si="34"/>
        <v>0</v>
      </c>
      <c r="AX54" s="358">
        <f t="shared" si="34"/>
        <v>0</v>
      </c>
      <c r="AY54" s="357">
        <f t="shared" si="35"/>
        <v>0</v>
      </c>
      <c r="AZ54" s="347">
        <f t="shared" si="35"/>
        <v>0</v>
      </c>
      <c r="BA54" s="347">
        <f t="shared" si="35"/>
        <v>0</v>
      </c>
      <c r="BB54" s="347">
        <f t="shared" si="35"/>
        <v>0</v>
      </c>
      <c r="BC54" s="347">
        <f t="shared" si="35"/>
        <v>0</v>
      </c>
      <c r="BD54" s="358">
        <f t="shared" si="35"/>
        <v>0</v>
      </c>
    </row>
    <row r="55" spans="3:56">
      <c r="C55" s="104" t="str">
        <f t="shared" ref="C55:E55" si="40">C20</f>
        <v>Empty</v>
      </c>
      <c r="D55" s="104">
        <f t="shared" si="40"/>
        <v>0</v>
      </c>
      <c r="E55" s="104">
        <f t="shared" si="40"/>
        <v>0</v>
      </c>
      <c r="F55" s="104"/>
      <c r="G55" s="105">
        <f>INDEX(Actual_Expenses,MATCH($C55,$C$40:$C$69,0)*3,COLUMN('Actual Expenses'!D$4)-2)</f>
        <v>0</v>
      </c>
      <c r="H55" s="105">
        <f>INDEX(Actual_Expenses,MATCH($C55,$C$40:$C$69,0)*3,COLUMN('Actual Expenses'!E$4)-2)</f>
        <v>0</v>
      </c>
      <c r="I55" s="105">
        <f>INDEX(Actual_Expenses,MATCH($C55,$C$40:$C$69,0)*3,COLUMN('Actual Expenses'!F$4)-2)</f>
        <v>0</v>
      </c>
      <c r="J55" s="105">
        <f>INDEX(Actual_Expenses,MATCH($C55,$C$40:$C$69,0)*3,COLUMN('Actual Expenses'!G$4)-2)</f>
        <v>0</v>
      </c>
      <c r="K55" s="105">
        <f>INDEX(Actual_Expenses,MATCH($C55,$C$40:$C$69,0)*3,COLUMN('Actual Expenses'!H$4)-2)</f>
        <v>0</v>
      </c>
      <c r="L55" s="105">
        <f>INDEX(Actual_Expenses,MATCH($C55,$C$40:$C$69,0)*3,COLUMN('Actual Expenses'!I$4)-2)</f>
        <v>0</v>
      </c>
      <c r="M55" s="105">
        <f>INDEX(Actual_Expenses,MATCH($C55,$C$40:$C$69,0)*3,COLUMN('Actual Expenses'!J$4)-2)</f>
        <v>0</v>
      </c>
      <c r="N55" s="105">
        <f>INDEX(Actual_Expenses,MATCH($C55,$C$40:$C$69,0)*3,COLUMN('Actual Expenses'!K$4)-2)</f>
        <v>0</v>
      </c>
      <c r="O55" s="105">
        <f>INDEX(Actual_Expenses,MATCH($C55,$C$40:$C$69,0)*3,COLUMN('Actual Expenses'!L$4)-2)</f>
        <v>0</v>
      </c>
      <c r="P55" s="105">
        <f>INDEX(Actual_Expenses,MATCH($C55,$C$40:$C$69,0)*3,COLUMN('Actual Expenses'!M$4)-2)</f>
        <v>0</v>
      </c>
      <c r="Q55" s="105">
        <f>INDEX(Actual_Expenses,MATCH($C55,$C$40:$C$69,0)*3,COLUMN('Actual Expenses'!N$4)-2)</f>
        <v>0</v>
      </c>
      <c r="R55" s="105">
        <f>INDEX(Actual_Expenses,MATCH($C55,$C$40:$C$69,0)*3,COLUMN('Actual Expenses'!O$4)-2)</f>
        <v>0</v>
      </c>
      <c r="S55" s="105">
        <f>INDEX(Actual_Expenses,MATCH($C55,$C$40:$C$69,0)*3,COLUMN('Actual Expenses'!P$4)-2)</f>
        <v>0</v>
      </c>
      <c r="T55" s="105">
        <f>INDEX(Actual_Expenses,MATCH($C55,$C$40:$C$69,0)*3,COLUMN('Actual Expenses'!Q$4)-2)</f>
        <v>0</v>
      </c>
      <c r="U55" s="105">
        <f>INDEX(Actual_Expenses,MATCH($C55,$C$40:$C$69,0)*3,COLUMN('Actual Expenses'!R$4)-2)</f>
        <v>0</v>
      </c>
      <c r="V55" s="105">
        <f>INDEX(Actual_Expenses,MATCH($C55,$C$40:$C$69,0)*3,COLUMN('Actual Expenses'!S$4)-2)</f>
        <v>0</v>
      </c>
      <c r="W55" s="105">
        <f>INDEX(Actual_Expenses,MATCH($C55,$C$40:$C$69,0)*3,COLUMN('Actual Expenses'!T$4)-2)</f>
        <v>0</v>
      </c>
      <c r="X55" s="105">
        <f>INDEX(Actual_Expenses,MATCH($C55,$C$40:$C$69,0)*3,COLUMN('Actual Expenses'!U$4)-2)</f>
        <v>0</v>
      </c>
      <c r="Y55" s="337">
        <f t="shared" si="32"/>
        <v>0</v>
      </c>
      <c r="Z55" s="333">
        <f t="shared" si="32"/>
        <v>0</v>
      </c>
      <c r="AA55" s="333">
        <f t="shared" si="32"/>
        <v>0</v>
      </c>
      <c r="AB55" s="333">
        <f t="shared" si="32"/>
        <v>0</v>
      </c>
      <c r="AC55" s="333">
        <f t="shared" si="32"/>
        <v>0</v>
      </c>
      <c r="AD55" s="333" t="str">
        <f t="shared" si="32"/>
        <v/>
      </c>
      <c r="AE55" s="333" t="str">
        <f t="shared" si="32"/>
        <v/>
      </c>
      <c r="AF55" s="333">
        <f t="shared" si="32"/>
        <v>0</v>
      </c>
      <c r="AG55" s="333">
        <f t="shared" si="32"/>
        <v>0</v>
      </c>
      <c r="AH55" s="338">
        <f t="shared" si="32"/>
        <v>0</v>
      </c>
      <c r="AI55" s="352">
        <f t="shared" si="33"/>
        <v>0</v>
      </c>
      <c r="AJ55" s="353">
        <f t="shared" si="33"/>
        <v>0</v>
      </c>
      <c r="AK55" s="353">
        <f t="shared" si="33"/>
        <v>0</v>
      </c>
      <c r="AL55" s="353">
        <f t="shared" si="33"/>
        <v>0</v>
      </c>
      <c r="AM55" s="353">
        <f t="shared" si="33"/>
        <v>0</v>
      </c>
      <c r="AN55" s="353">
        <f t="shared" si="33"/>
        <v>0</v>
      </c>
      <c r="AO55" s="353">
        <f t="shared" si="33"/>
        <v>0</v>
      </c>
      <c r="AP55" s="353">
        <f t="shared" si="33"/>
        <v>0</v>
      </c>
      <c r="AQ55" s="353">
        <f t="shared" si="33"/>
        <v>0</v>
      </c>
      <c r="AR55" s="354">
        <f t="shared" si="33"/>
        <v>0</v>
      </c>
      <c r="AS55" s="357">
        <f t="shared" si="34"/>
        <v>0</v>
      </c>
      <c r="AT55" s="347">
        <f t="shared" si="34"/>
        <v>0</v>
      </c>
      <c r="AU55" s="347">
        <f t="shared" si="34"/>
        <v>0</v>
      </c>
      <c r="AV55" s="347">
        <f t="shared" si="34"/>
        <v>0</v>
      </c>
      <c r="AW55" s="347">
        <f t="shared" si="34"/>
        <v>0</v>
      </c>
      <c r="AX55" s="358">
        <f t="shared" si="34"/>
        <v>0</v>
      </c>
      <c r="AY55" s="357">
        <f t="shared" si="35"/>
        <v>0</v>
      </c>
      <c r="AZ55" s="347">
        <f t="shared" si="35"/>
        <v>0</v>
      </c>
      <c r="BA55" s="347">
        <f t="shared" si="35"/>
        <v>0</v>
      </c>
      <c r="BB55" s="347">
        <f t="shared" si="35"/>
        <v>0</v>
      </c>
      <c r="BC55" s="347">
        <f t="shared" si="35"/>
        <v>0</v>
      </c>
      <c r="BD55" s="358">
        <f t="shared" si="35"/>
        <v>0</v>
      </c>
    </row>
    <row r="56" spans="3:56">
      <c r="C56" s="104" t="str">
        <f t="shared" ref="C56:E56" si="41">C21</f>
        <v>Empty</v>
      </c>
      <c r="D56" s="104">
        <f t="shared" si="41"/>
        <v>0</v>
      </c>
      <c r="E56" s="104">
        <f t="shared" si="41"/>
        <v>0</v>
      </c>
      <c r="F56" s="104"/>
      <c r="G56" s="105">
        <f>INDEX(Actual_Expenses,MATCH($C56,$C$40:$C$69,0)*3,COLUMN('Actual Expenses'!D$4)-2)</f>
        <v>0</v>
      </c>
      <c r="H56" s="105">
        <f>INDEX(Actual_Expenses,MATCH($C56,$C$40:$C$69,0)*3,COLUMN('Actual Expenses'!E$4)-2)</f>
        <v>0</v>
      </c>
      <c r="I56" s="105">
        <f>INDEX(Actual_Expenses,MATCH($C56,$C$40:$C$69,0)*3,COLUMN('Actual Expenses'!F$4)-2)</f>
        <v>0</v>
      </c>
      <c r="J56" s="105">
        <f>INDEX(Actual_Expenses,MATCH($C56,$C$40:$C$69,0)*3,COLUMN('Actual Expenses'!G$4)-2)</f>
        <v>0</v>
      </c>
      <c r="K56" s="105">
        <f>INDEX(Actual_Expenses,MATCH($C56,$C$40:$C$69,0)*3,COLUMN('Actual Expenses'!H$4)-2)</f>
        <v>0</v>
      </c>
      <c r="L56" s="105">
        <f>INDEX(Actual_Expenses,MATCH($C56,$C$40:$C$69,0)*3,COLUMN('Actual Expenses'!I$4)-2)</f>
        <v>0</v>
      </c>
      <c r="M56" s="105">
        <f>INDEX(Actual_Expenses,MATCH($C56,$C$40:$C$69,0)*3,COLUMN('Actual Expenses'!J$4)-2)</f>
        <v>0</v>
      </c>
      <c r="N56" s="105">
        <f>INDEX(Actual_Expenses,MATCH($C56,$C$40:$C$69,0)*3,COLUMN('Actual Expenses'!K$4)-2)</f>
        <v>0</v>
      </c>
      <c r="O56" s="105">
        <f>INDEX(Actual_Expenses,MATCH($C56,$C$40:$C$69,0)*3,COLUMN('Actual Expenses'!L$4)-2)</f>
        <v>0</v>
      </c>
      <c r="P56" s="105">
        <f>INDEX(Actual_Expenses,MATCH($C56,$C$40:$C$69,0)*3,COLUMN('Actual Expenses'!M$4)-2)</f>
        <v>0</v>
      </c>
      <c r="Q56" s="105">
        <f>INDEX(Actual_Expenses,MATCH($C56,$C$40:$C$69,0)*3,COLUMN('Actual Expenses'!N$4)-2)</f>
        <v>0</v>
      </c>
      <c r="R56" s="105">
        <f>INDEX(Actual_Expenses,MATCH($C56,$C$40:$C$69,0)*3,COLUMN('Actual Expenses'!O$4)-2)</f>
        <v>0</v>
      </c>
      <c r="S56" s="105">
        <f>INDEX(Actual_Expenses,MATCH($C56,$C$40:$C$69,0)*3,COLUMN('Actual Expenses'!P$4)-2)</f>
        <v>0</v>
      </c>
      <c r="T56" s="105">
        <f>INDEX(Actual_Expenses,MATCH($C56,$C$40:$C$69,0)*3,COLUMN('Actual Expenses'!Q$4)-2)</f>
        <v>0</v>
      </c>
      <c r="U56" s="105">
        <f>INDEX(Actual_Expenses,MATCH($C56,$C$40:$C$69,0)*3,COLUMN('Actual Expenses'!R$4)-2)</f>
        <v>0</v>
      </c>
      <c r="V56" s="105">
        <f>INDEX(Actual_Expenses,MATCH($C56,$C$40:$C$69,0)*3,COLUMN('Actual Expenses'!S$4)-2)</f>
        <v>0</v>
      </c>
      <c r="W56" s="105">
        <f>INDEX(Actual_Expenses,MATCH($C56,$C$40:$C$69,0)*3,COLUMN('Actual Expenses'!T$4)-2)</f>
        <v>0</v>
      </c>
      <c r="X56" s="105">
        <f>INDEX(Actual_Expenses,MATCH($C56,$C$40:$C$69,0)*3,COLUMN('Actual Expenses'!U$4)-2)</f>
        <v>0</v>
      </c>
      <c r="Y56" s="337">
        <f t="shared" si="32"/>
        <v>0</v>
      </c>
      <c r="Z56" s="333">
        <f t="shared" si="32"/>
        <v>0</v>
      </c>
      <c r="AA56" s="333">
        <f t="shared" si="32"/>
        <v>0</v>
      </c>
      <c r="AB56" s="333">
        <f t="shared" si="32"/>
        <v>0</v>
      </c>
      <c r="AC56" s="333">
        <f t="shared" si="32"/>
        <v>0</v>
      </c>
      <c r="AD56" s="333" t="str">
        <f t="shared" si="32"/>
        <v/>
      </c>
      <c r="AE56" s="333" t="str">
        <f t="shared" si="32"/>
        <v/>
      </c>
      <c r="AF56" s="333">
        <f t="shared" si="32"/>
        <v>0</v>
      </c>
      <c r="AG56" s="333">
        <f t="shared" si="32"/>
        <v>0</v>
      </c>
      <c r="AH56" s="338">
        <f t="shared" si="32"/>
        <v>0</v>
      </c>
      <c r="AI56" s="352">
        <f t="shared" si="33"/>
        <v>0</v>
      </c>
      <c r="AJ56" s="353">
        <f t="shared" si="33"/>
        <v>0</v>
      </c>
      <c r="AK56" s="353">
        <f t="shared" si="33"/>
        <v>0</v>
      </c>
      <c r="AL56" s="353">
        <f t="shared" si="33"/>
        <v>0</v>
      </c>
      <c r="AM56" s="353">
        <f t="shared" si="33"/>
        <v>0</v>
      </c>
      <c r="AN56" s="353">
        <f t="shared" si="33"/>
        <v>0</v>
      </c>
      <c r="AO56" s="353">
        <f t="shared" si="33"/>
        <v>0</v>
      </c>
      <c r="AP56" s="353">
        <f t="shared" si="33"/>
        <v>0</v>
      </c>
      <c r="AQ56" s="353">
        <f t="shared" si="33"/>
        <v>0</v>
      </c>
      <c r="AR56" s="354">
        <f t="shared" si="33"/>
        <v>0</v>
      </c>
      <c r="AS56" s="357">
        <f t="shared" si="34"/>
        <v>0</v>
      </c>
      <c r="AT56" s="347">
        <f t="shared" si="34"/>
        <v>0</v>
      </c>
      <c r="AU56" s="347">
        <f t="shared" si="34"/>
        <v>0</v>
      </c>
      <c r="AV56" s="347">
        <f t="shared" si="34"/>
        <v>0</v>
      </c>
      <c r="AW56" s="347">
        <f t="shared" si="34"/>
        <v>0</v>
      </c>
      <c r="AX56" s="358">
        <f t="shared" si="34"/>
        <v>0</v>
      </c>
      <c r="AY56" s="357">
        <f t="shared" si="35"/>
        <v>0</v>
      </c>
      <c r="AZ56" s="347">
        <f t="shared" si="35"/>
        <v>0</v>
      </c>
      <c r="BA56" s="347">
        <f t="shared" si="35"/>
        <v>0</v>
      </c>
      <c r="BB56" s="347">
        <f t="shared" si="35"/>
        <v>0</v>
      </c>
      <c r="BC56" s="347">
        <f t="shared" si="35"/>
        <v>0</v>
      </c>
      <c r="BD56" s="358">
        <f t="shared" si="35"/>
        <v>0</v>
      </c>
    </row>
    <row r="57" spans="3:56">
      <c r="C57" s="104" t="str">
        <f t="shared" ref="C57:E57" si="42">C22</f>
        <v>Empty</v>
      </c>
      <c r="D57" s="104">
        <f t="shared" si="42"/>
        <v>0</v>
      </c>
      <c r="E57" s="104">
        <f t="shared" si="42"/>
        <v>0</v>
      </c>
      <c r="F57" s="104"/>
      <c r="G57" s="105">
        <f>INDEX(Actual_Expenses,MATCH($C57,$C$40:$C$69,0)*3,COLUMN('Actual Expenses'!D$4)-2)</f>
        <v>0</v>
      </c>
      <c r="H57" s="105">
        <f>INDEX(Actual_Expenses,MATCH($C57,$C$40:$C$69,0)*3,COLUMN('Actual Expenses'!E$4)-2)</f>
        <v>0</v>
      </c>
      <c r="I57" s="105">
        <f>INDEX(Actual_Expenses,MATCH($C57,$C$40:$C$69,0)*3,COLUMN('Actual Expenses'!F$4)-2)</f>
        <v>0</v>
      </c>
      <c r="J57" s="105">
        <f>INDEX(Actual_Expenses,MATCH($C57,$C$40:$C$69,0)*3,COLUMN('Actual Expenses'!G$4)-2)</f>
        <v>0</v>
      </c>
      <c r="K57" s="105">
        <f>INDEX(Actual_Expenses,MATCH($C57,$C$40:$C$69,0)*3,COLUMN('Actual Expenses'!H$4)-2)</f>
        <v>0</v>
      </c>
      <c r="L57" s="105">
        <f>INDEX(Actual_Expenses,MATCH($C57,$C$40:$C$69,0)*3,COLUMN('Actual Expenses'!I$4)-2)</f>
        <v>0</v>
      </c>
      <c r="M57" s="105">
        <f>INDEX(Actual_Expenses,MATCH($C57,$C$40:$C$69,0)*3,COLUMN('Actual Expenses'!J$4)-2)</f>
        <v>0</v>
      </c>
      <c r="N57" s="105">
        <f>INDEX(Actual_Expenses,MATCH($C57,$C$40:$C$69,0)*3,COLUMN('Actual Expenses'!K$4)-2)</f>
        <v>0</v>
      </c>
      <c r="O57" s="105">
        <f>INDEX(Actual_Expenses,MATCH($C57,$C$40:$C$69,0)*3,COLUMN('Actual Expenses'!L$4)-2)</f>
        <v>0</v>
      </c>
      <c r="P57" s="105">
        <f>INDEX(Actual_Expenses,MATCH($C57,$C$40:$C$69,0)*3,COLUMN('Actual Expenses'!M$4)-2)</f>
        <v>0</v>
      </c>
      <c r="Q57" s="105">
        <f>INDEX(Actual_Expenses,MATCH($C57,$C$40:$C$69,0)*3,COLUMN('Actual Expenses'!N$4)-2)</f>
        <v>0</v>
      </c>
      <c r="R57" s="105">
        <f>INDEX(Actual_Expenses,MATCH($C57,$C$40:$C$69,0)*3,COLUMN('Actual Expenses'!O$4)-2)</f>
        <v>0</v>
      </c>
      <c r="S57" s="105">
        <f>INDEX(Actual_Expenses,MATCH($C57,$C$40:$C$69,0)*3,COLUMN('Actual Expenses'!P$4)-2)</f>
        <v>0</v>
      </c>
      <c r="T57" s="105">
        <f>INDEX(Actual_Expenses,MATCH($C57,$C$40:$C$69,0)*3,COLUMN('Actual Expenses'!Q$4)-2)</f>
        <v>0</v>
      </c>
      <c r="U57" s="105">
        <f>INDEX(Actual_Expenses,MATCH($C57,$C$40:$C$69,0)*3,COLUMN('Actual Expenses'!R$4)-2)</f>
        <v>0</v>
      </c>
      <c r="V57" s="105">
        <f>INDEX(Actual_Expenses,MATCH($C57,$C$40:$C$69,0)*3,COLUMN('Actual Expenses'!S$4)-2)</f>
        <v>0</v>
      </c>
      <c r="W57" s="105">
        <f>INDEX(Actual_Expenses,MATCH($C57,$C$40:$C$69,0)*3,COLUMN('Actual Expenses'!T$4)-2)</f>
        <v>0</v>
      </c>
      <c r="X57" s="105">
        <f>INDEX(Actual_Expenses,MATCH($C57,$C$40:$C$69,0)*3,COLUMN('Actual Expenses'!U$4)-2)</f>
        <v>0</v>
      </c>
      <c r="Y57" s="337">
        <f t="shared" si="32"/>
        <v>0</v>
      </c>
      <c r="Z57" s="333">
        <f t="shared" si="32"/>
        <v>0</v>
      </c>
      <c r="AA57" s="333">
        <f t="shared" si="32"/>
        <v>0</v>
      </c>
      <c r="AB57" s="333">
        <f t="shared" si="32"/>
        <v>0</v>
      </c>
      <c r="AC57" s="333">
        <f t="shared" si="32"/>
        <v>0</v>
      </c>
      <c r="AD57" s="333" t="str">
        <f t="shared" si="32"/>
        <v/>
      </c>
      <c r="AE57" s="333" t="str">
        <f t="shared" si="32"/>
        <v/>
      </c>
      <c r="AF57" s="333">
        <f t="shared" si="32"/>
        <v>0</v>
      </c>
      <c r="AG57" s="333">
        <f t="shared" si="32"/>
        <v>0</v>
      </c>
      <c r="AH57" s="338">
        <f t="shared" si="32"/>
        <v>0</v>
      </c>
      <c r="AI57" s="352">
        <f t="shared" si="33"/>
        <v>0</v>
      </c>
      <c r="AJ57" s="353">
        <f t="shared" si="33"/>
        <v>0</v>
      </c>
      <c r="AK57" s="353">
        <f t="shared" si="33"/>
        <v>0</v>
      </c>
      <c r="AL57" s="353">
        <f t="shared" si="33"/>
        <v>0</v>
      </c>
      <c r="AM57" s="353">
        <f t="shared" si="33"/>
        <v>0</v>
      </c>
      <c r="AN57" s="353">
        <f t="shared" si="33"/>
        <v>0</v>
      </c>
      <c r="AO57" s="353">
        <f t="shared" si="33"/>
        <v>0</v>
      </c>
      <c r="AP57" s="353">
        <f t="shared" si="33"/>
        <v>0</v>
      </c>
      <c r="AQ57" s="353">
        <f t="shared" si="33"/>
        <v>0</v>
      </c>
      <c r="AR57" s="354">
        <f t="shared" si="33"/>
        <v>0</v>
      </c>
      <c r="AS57" s="357">
        <f t="shared" si="34"/>
        <v>0</v>
      </c>
      <c r="AT57" s="347">
        <f t="shared" si="34"/>
        <v>0</v>
      </c>
      <c r="AU57" s="347">
        <f t="shared" si="34"/>
        <v>0</v>
      </c>
      <c r="AV57" s="347">
        <f t="shared" si="34"/>
        <v>0</v>
      </c>
      <c r="AW57" s="347">
        <f t="shared" si="34"/>
        <v>0</v>
      </c>
      <c r="AX57" s="358">
        <f t="shared" si="34"/>
        <v>0</v>
      </c>
      <c r="AY57" s="357">
        <f t="shared" si="35"/>
        <v>0</v>
      </c>
      <c r="AZ57" s="347">
        <f t="shared" si="35"/>
        <v>0</v>
      </c>
      <c r="BA57" s="347">
        <f t="shared" si="35"/>
        <v>0</v>
      </c>
      <c r="BB57" s="347">
        <f t="shared" si="35"/>
        <v>0</v>
      </c>
      <c r="BC57" s="347">
        <f t="shared" si="35"/>
        <v>0</v>
      </c>
      <c r="BD57" s="358">
        <f t="shared" si="35"/>
        <v>0</v>
      </c>
    </row>
    <row r="58" spans="3:56">
      <c r="C58" s="104" t="str">
        <f t="shared" ref="C58:E58" si="43">C23</f>
        <v>Empty</v>
      </c>
      <c r="D58" s="104">
        <f t="shared" si="43"/>
        <v>0</v>
      </c>
      <c r="E58" s="104">
        <f t="shared" si="43"/>
        <v>0</v>
      </c>
      <c r="F58" s="104"/>
      <c r="G58" s="105">
        <f>INDEX(Actual_Expenses,MATCH($C58,$C$40:$C$69,0)*3,COLUMN('Actual Expenses'!D$4)-2)</f>
        <v>0</v>
      </c>
      <c r="H58" s="105">
        <f>INDEX(Actual_Expenses,MATCH($C58,$C$40:$C$69,0)*3,COLUMN('Actual Expenses'!E$4)-2)</f>
        <v>0</v>
      </c>
      <c r="I58" s="105">
        <f>INDEX(Actual_Expenses,MATCH($C58,$C$40:$C$69,0)*3,COLUMN('Actual Expenses'!F$4)-2)</f>
        <v>0</v>
      </c>
      <c r="J58" s="105">
        <f>INDEX(Actual_Expenses,MATCH($C58,$C$40:$C$69,0)*3,COLUMN('Actual Expenses'!G$4)-2)</f>
        <v>0</v>
      </c>
      <c r="K58" s="105">
        <f>INDEX(Actual_Expenses,MATCH($C58,$C$40:$C$69,0)*3,COLUMN('Actual Expenses'!H$4)-2)</f>
        <v>0</v>
      </c>
      <c r="L58" s="105">
        <f>INDEX(Actual_Expenses,MATCH($C58,$C$40:$C$69,0)*3,COLUMN('Actual Expenses'!I$4)-2)</f>
        <v>0</v>
      </c>
      <c r="M58" s="105">
        <f>INDEX(Actual_Expenses,MATCH($C58,$C$40:$C$69,0)*3,COLUMN('Actual Expenses'!J$4)-2)</f>
        <v>0</v>
      </c>
      <c r="N58" s="105">
        <f>INDEX(Actual_Expenses,MATCH($C58,$C$40:$C$69,0)*3,COLUMN('Actual Expenses'!K$4)-2)</f>
        <v>0</v>
      </c>
      <c r="O58" s="105">
        <f>INDEX(Actual_Expenses,MATCH($C58,$C$40:$C$69,0)*3,COLUMN('Actual Expenses'!L$4)-2)</f>
        <v>0</v>
      </c>
      <c r="P58" s="105">
        <f>INDEX(Actual_Expenses,MATCH($C58,$C$40:$C$69,0)*3,COLUMN('Actual Expenses'!M$4)-2)</f>
        <v>0</v>
      </c>
      <c r="Q58" s="105">
        <f>INDEX(Actual_Expenses,MATCH($C58,$C$40:$C$69,0)*3,COLUMN('Actual Expenses'!N$4)-2)</f>
        <v>0</v>
      </c>
      <c r="R58" s="105">
        <f>INDEX(Actual_Expenses,MATCH($C58,$C$40:$C$69,0)*3,COLUMN('Actual Expenses'!O$4)-2)</f>
        <v>0</v>
      </c>
      <c r="S58" s="105">
        <f>INDEX(Actual_Expenses,MATCH($C58,$C$40:$C$69,0)*3,COLUMN('Actual Expenses'!P$4)-2)</f>
        <v>0</v>
      </c>
      <c r="T58" s="105">
        <f>INDEX(Actual_Expenses,MATCH($C58,$C$40:$C$69,0)*3,COLUMN('Actual Expenses'!Q$4)-2)</f>
        <v>0</v>
      </c>
      <c r="U58" s="105">
        <f>INDEX(Actual_Expenses,MATCH($C58,$C$40:$C$69,0)*3,COLUMN('Actual Expenses'!R$4)-2)</f>
        <v>0</v>
      </c>
      <c r="V58" s="105">
        <f>INDEX(Actual_Expenses,MATCH($C58,$C$40:$C$69,0)*3,COLUMN('Actual Expenses'!S$4)-2)</f>
        <v>0</v>
      </c>
      <c r="W58" s="105">
        <f>INDEX(Actual_Expenses,MATCH($C58,$C$40:$C$69,0)*3,COLUMN('Actual Expenses'!T$4)-2)</f>
        <v>0</v>
      </c>
      <c r="X58" s="105">
        <f>INDEX(Actual_Expenses,MATCH($C58,$C$40:$C$69,0)*3,COLUMN('Actual Expenses'!U$4)-2)</f>
        <v>0</v>
      </c>
      <c r="Y58" s="337">
        <f t="shared" si="32"/>
        <v>0</v>
      </c>
      <c r="Z58" s="333">
        <f t="shared" si="32"/>
        <v>0</v>
      </c>
      <c r="AA58" s="333">
        <f t="shared" si="32"/>
        <v>0</v>
      </c>
      <c r="AB58" s="333">
        <f t="shared" si="32"/>
        <v>0</v>
      </c>
      <c r="AC58" s="333">
        <f t="shared" si="32"/>
        <v>0</v>
      </c>
      <c r="AD58" s="333" t="str">
        <f t="shared" si="32"/>
        <v/>
      </c>
      <c r="AE58" s="333" t="str">
        <f t="shared" si="32"/>
        <v/>
      </c>
      <c r="AF58" s="333">
        <f t="shared" si="32"/>
        <v>0</v>
      </c>
      <c r="AG58" s="333">
        <f t="shared" si="32"/>
        <v>0</v>
      </c>
      <c r="AH58" s="338">
        <f t="shared" si="32"/>
        <v>0</v>
      </c>
      <c r="AI58" s="352">
        <f t="shared" si="33"/>
        <v>0</v>
      </c>
      <c r="AJ58" s="353">
        <f t="shared" si="33"/>
        <v>0</v>
      </c>
      <c r="AK58" s="353">
        <f t="shared" si="33"/>
        <v>0</v>
      </c>
      <c r="AL58" s="353">
        <f t="shared" si="33"/>
        <v>0</v>
      </c>
      <c r="AM58" s="353">
        <f t="shared" si="33"/>
        <v>0</v>
      </c>
      <c r="AN58" s="353">
        <f t="shared" si="33"/>
        <v>0</v>
      </c>
      <c r="AO58" s="353">
        <f t="shared" si="33"/>
        <v>0</v>
      </c>
      <c r="AP58" s="353">
        <f t="shared" si="33"/>
        <v>0</v>
      </c>
      <c r="AQ58" s="353">
        <f t="shared" si="33"/>
        <v>0</v>
      </c>
      <c r="AR58" s="354">
        <f t="shared" si="33"/>
        <v>0</v>
      </c>
      <c r="AS58" s="357">
        <f t="shared" si="34"/>
        <v>0</v>
      </c>
      <c r="AT58" s="347">
        <f t="shared" si="34"/>
        <v>0</v>
      </c>
      <c r="AU58" s="347">
        <f t="shared" si="34"/>
        <v>0</v>
      </c>
      <c r="AV58" s="347">
        <f t="shared" si="34"/>
        <v>0</v>
      </c>
      <c r="AW58" s="347">
        <f t="shared" si="34"/>
        <v>0</v>
      </c>
      <c r="AX58" s="358">
        <f t="shared" si="34"/>
        <v>0</v>
      </c>
      <c r="AY58" s="357">
        <f t="shared" si="35"/>
        <v>0</v>
      </c>
      <c r="AZ58" s="347">
        <f t="shared" si="35"/>
        <v>0</v>
      </c>
      <c r="BA58" s="347">
        <f t="shared" si="35"/>
        <v>0</v>
      </c>
      <c r="BB58" s="347">
        <f t="shared" si="35"/>
        <v>0</v>
      </c>
      <c r="BC58" s="347">
        <f t="shared" si="35"/>
        <v>0</v>
      </c>
      <c r="BD58" s="358">
        <f t="shared" si="35"/>
        <v>0</v>
      </c>
    </row>
    <row r="59" spans="3:56">
      <c r="C59" s="104" t="str">
        <f t="shared" ref="C59:E59" si="44">C24</f>
        <v>Empty</v>
      </c>
      <c r="D59" s="104">
        <f t="shared" si="44"/>
        <v>0</v>
      </c>
      <c r="E59" s="104">
        <f t="shared" si="44"/>
        <v>0</v>
      </c>
      <c r="F59" s="104"/>
      <c r="G59" s="105">
        <f>INDEX(Actual_Expenses,MATCH($C59,$C$40:$C$69,0)*3,COLUMN('Actual Expenses'!D$4)-2)</f>
        <v>0</v>
      </c>
      <c r="H59" s="105">
        <f>INDEX(Actual_Expenses,MATCH($C59,$C$40:$C$69,0)*3,COLUMN('Actual Expenses'!E$4)-2)</f>
        <v>0</v>
      </c>
      <c r="I59" s="105">
        <f>INDEX(Actual_Expenses,MATCH($C59,$C$40:$C$69,0)*3,COLUMN('Actual Expenses'!F$4)-2)</f>
        <v>0</v>
      </c>
      <c r="J59" s="105">
        <f>INDEX(Actual_Expenses,MATCH($C59,$C$40:$C$69,0)*3,COLUMN('Actual Expenses'!G$4)-2)</f>
        <v>0</v>
      </c>
      <c r="K59" s="105">
        <f>INDEX(Actual_Expenses,MATCH($C59,$C$40:$C$69,0)*3,COLUMN('Actual Expenses'!H$4)-2)</f>
        <v>0</v>
      </c>
      <c r="L59" s="105">
        <f>INDEX(Actual_Expenses,MATCH($C59,$C$40:$C$69,0)*3,COLUMN('Actual Expenses'!I$4)-2)</f>
        <v>0</v>
      </c>
      <c r="M59" s="105">
        <f>INDEX(Actual_Expenses,MATCH($C59,$C$40:$C$69,0)*3,COLUMN('Actual Expenses'!J$4)-2)</f>
        <v>0</v>
      </c>
      <c r="N59" s="105">
        <f>INDEX(Actual_Expenses,MATCH($C59,$C$40:$C$69,0)*3,COLUMN('Actual Expenses'!K$4)-2)</f>
        <v>0</v>
      </c>
      <c r="O59" s="105">
        <f>INDEX(Actual_Expenses,MATCH($C59,$C$40:$C$69,0)*3,COLUMN('Actual Expenses'!L$4)-2)</f>
        <v>0</v>
      </c>
      <c r="P59" s="105">
        <f>INDEX(Actual_Expenses,MATCH($C59,$C$40:$C$69,0)*3,COLUMN('Actual Expenses'!M$4)-2)</f>
        <v>0</v>
      </c>
      <c r="Q59" s="105">
        <f>INDEX(Actual_Expenses,MATCH($C59,$C$40:$C$69,0)*3,COLUMN('Actual Expenses'!N$4)-2)</f>
        <v>0</v>
      </c>
      <c r="R59" s="105">
        <f>INDEX(Actual_Expenses,MATCH($C59,$C$40:$C$69,0)*3,COLUMN('Actual Expenses'!O$4)-2)</f>
        <v>0</v>
      </c>
      <c r="S59" s="105">
        <f>INDEX(Actual_Expenses,MATCH($C59,$C$40:$C$69,0)*3,COLUMN('Actual Expenses'!P$4)-2)</f>
        <v>0</v>
      </c>
      <c r="T59" s="105">
        <f>INDEX(Actual_Expenses,MATCH($C59,$C$40:$C$69,0)*3,COLUMN('Actual Expenses'!Q$4)-2)</f>
        <v>0</v>
      </c>
      <c r="U59" s="105">
        <f>INDEX(Actual_Expenses,MATCH($C59,$C$40:$C$69,0)*3,COLUMN('Actual Expenses'!R$4)-2)</f>
        <v>0</v>
      </c>
      <c r="V59" s="105">
        <f>INDEX(Actual_Expenses,MATCH($C59,$C$40:$C$69,0)*3,COLUMN('Actual Expenses'!S$4)-2)</f>
        <v>0</v>
      </c>
      <c r="W59" s="105">
        <f>INDEX(Actual_Expenses,MATCH($C59,$C$40:$C$69,0)*3,COLUMN('Actual Expenses'!T$4)-2)</f>
        <v>0</v>
      </c>
      <c r="X59" s="105">
        <f>INDEX(Actual_Expenses,MATCH($C59,$C$40:$C$69,0)*3,COLUMN('Actual Expenses'!U$4)-2)</f>
        <v>0</v>
      </c>
      <c r="Y59" s="337">
        <f t="shared" si="32"/>
        <v>0</v>
      </c>
      <c r="Z59" s="333">
        <f t="shared" si="32"/>
        <v>0</v>
      </c>
      <c r="AA59" s="333">
        <f t="shared" si="32"/>
        <v>0</v>
      </c>
      <c r="AB59" s="333">
        <f t="shared" si="32"/>
        <v>0</v>
      </c>
      <c r="AC59" s="333">
        <f t="shared" si="32"/>
        <v>0</v>
      </c>
      <c r="AD59" s="333" t="str">
        <f t="shared" si="32"/>
        <v/>
      </c>
      <c r="AE59" s="333" t="str">
        <f t="shared" si="32"/>
        <v/>
      </c>
      <c r="AF59" s="333">
        <f t="shared" si="32"/>
        <v>0</v>
      </c>
      <c r="AG59" s="333">
        <f t="shared" si="32"/>
        <v>0</v>
      </c>
      <c r="AH59" s="338">
        <f t="shared" si="32"/>
        <v>0</v>
      </c>
      <c r="AI59" s="352">
        <f t="shared" si="33"/>
        <v>0</v>
      </c>
      <c r="AJ59" s="353">
        <f t="shared" si="33"/>
        <v>0</v>
      </c>
      <c r="AK59" s="353">
        <f t="shared" si="33"/>
        <v>0</v>
      </c>
      <c r="AL59" s="353">
        <f t="shared" si="33"/>
        <v>0</v>
      </c>
      <c r="AM59" s="353">
        <f t="shared" si="33"/>
        <v>0</v>
      </c>
      <c r="AN59" s="353">
        <f t="shared" si="33"/>
        <v>0</v>
      </c>
      <c r="AO59" s="353">
        <f t="shared" si="33"/>
        <v>0</v>
      </c>
      <c r="AP59" s="353">
        <f t="shared" si="33"/>
        <v>0</v>
      </c>
      <c r="AQ59" s="353">
        <f t="shared" si="33"/>
        <v>0</v>
      </c>
      <c r="AR59" s="354">
        <f t="shared" si="33"/>
        <v>0</v>
      </c>
      <c r="AS59" s="357">
        <f t="shared" si="34"/>
        <v>0</v>
      </c>
      <c r="AT59" s="347">
        <f t="shared" si="34"/>
        <v>0</v>
      </c>
      <c r="AU59" s="347">
        <f t="shared" si="34"/>
        <v>0</v>
      </c>
      <c r="AV59" s="347">
        <f t="shared" si="34"/>
        <v>0</v>
      </c>
      <c r="AW59" s="347">
        <f t="shared" si="34"/>
        <v>0</v>
      </c>
      <c r="AX59" s="358">
        <f t="shared" si="34"/>
        <v>0</v>
      </c>
      <c r="AY59" s="357">
        <f t="shared" si="35"/>
        <v>0</v>
      </c>
      <c r="AZ59" s="347">
        <f t="shared" si="35"/>
        <v>0</v>
      </c>
      <c r="BA59" s="347">
        <f t="shared" si="35"/>
        <v>0</v>
      </c>
      <c r="BB59" s="347">
        <f t="shared" si="35"/>
        <v>0</v>
      </c>
      <c r="BC59" s="347">
        <f t="shared" si="35"/>
        <v>0</v>
      </c>
      <c r="BD59" s="358">
        <f t="shared" si="35"/>
        <v>0</v>
      </c>
    </row>
    <row r="60" spans="3:56">
      <c r="C60" s="104" t="str">
        <f t="shared" ref="C60:E60" si="45">C25</f>
        <v>Empty</v>
      </c>
      <c r="D60" s="104">
        <f t="shared" si="45"/>
        <v>0</v>
      </c>
      <c r="E60" s="104">
        <f t="shared" si="45"/>
        <v>0</v>
      </c>
      <c r="F60" s="104"/>
      <c r="G60" s="105">
        <f>INDEX(Actual_Expenses,MATCH($C60,$C$40:$C$69,0)*3,COLUMN('Actual Expenses'!D$4)-2)</f>
        <v>0</v>
      </c>
      <c r="H60" s="105">
        <f>INDEX(Actual_Expenses,MATCH($C60,$C$40:$C$69,0)*3,COLUMN('Actual Expenses'!E$4)-2)</f>
        <v>0</v>
      </c>
      <c r="I60" s="105">
        <f>INDEX(Actual_Expenses,MATCH($C60,$C$40:$C$69,0)*3,COLUMN('Actual Expenses'!F$4)-2)</f>
        <v>0</v>
      </c>
      <c r="J60" s="105">
        <f>INDEX(Actual_Expenses,MATCH($C60,$C$40:$C$69,0)*3,COLUMN('Actual Expenses'!G$4)-2)</f>
        <v>0</v>
      </c>
      <c r="K60" s="105">
        <f>INDEX(Actual_Expenses,MATCH($C60,$C$40:$C$69,0)*3,COLUMN('Actual Expenses'!H$4)-2)</f>
        <v>0</v>
      </c>
      <c r="L60" s="105">
        <f>INDEX(Actual_Expenses,MATCH($C60,$C$40:$C$69,0)*3,COLUMN('Actual Expenses'!I$4)-2)</f>
        <v>0</v>
      </c>
      <c r="M60" s="105">
        <f>INDEX(Actual_Expenses,MATCH($C60,$C$40:$C$69,0)*3,COLUMN('Actual Expenses'!J$4)-2)</f>
        <v>0</v>
      </c>
      <c r="N60" s="105">
        <f>INDEX(Actual_Expenses,MATCH($C60,$C$40:$C$69,0)*3,COLUMN('Actual Expenses'!K$4)-2)</f>
        <v>0</v>
      </c>
      <c r="O60" s="105">
        <f>INDEX(Actual_Expenses,MATCH($C60,$C$40:$C$69,0)*3,COLUMN('Actual Expenses'!L$4)-2)</f>
        <v>0</v>
      </c>
      <c r="P60" s="105">
        <f>INDEX(Actual_Expenses,MATCH($C60,$C$40:$C$69,0)*3,COLUMN('Actual Expenses'!M$4)-2)</f>
        <v>0</v>
      </c>
      <c r="Q60" s="105">
        <f>INDEX(Actual_Expenses,MATCH($C60,$C$40:$C$69,0)*3,COLUMN('Actual Expenses'!N$4)-2)</f>
        <v>0</v>
      </c>
      <c r="R60" s="105">
        <f>INDEX(Actual_Expenses,MATCH($C60,$C$40:$C$69,0)*3,COLUMN('Actual Expenses'!O$4)-2)</f>
        <v>0</v>
      </c>
      <c r="S60" s="105">
        <f>INDEX(Actual_Expenses,MATCH($C60,$C$40:$C$69,0)*3,COLUMN('Actual Expenses'!P$4)-2)</f>
        <v>0</v>
      </c>
      <c r="T60" s="105">
        <f>INDEX(Actual_Expenses,MATCH($C60,$C$40:$C$69,0)*3,COLUMN('Actual Expenses'!Q$4)-2)</f>
        <v>0</v>
      </c>
      <c r="U60" s="105">
        <f>INDEX(Actual_Expenses,MATCH($C60,$C$40:$C$69,0)*3,COLUMN('Actual Expenses'!R$4)-2)</f>
        <v>0</v>
      </c>
      <c r="V60" s="105">
        <f>INDEX(Actual_Expenses,MATCH($C60,$C$40:$C$69,0)*3,COLUMN('Actual Expenses'!S$4)-2)</f>
        <v>0</v>
      </c>
      <c r="W60" s="105">
        <f>INDEX(Actual_Expenses,MATCH($C60,$C$40:$C$69,0)*3,COLUMN('Actual Expenses'!T$4)-2)</f>
        <v>0</v>
      </c>
      <c r="X60" s="105">
        <f>INDEX(Actual_Expenses,MATCH($C60,$C$40:$C$69,0)*3,COLUMN('Actual Expenses'!U$4)-2)</f>
        <v>0</v>
      </c>
      <c r="Y60" s="337">
        <f t="shared" ref="Y60:AH69" si="46">INDEX(Claimed_Savings,MATCH($C60,$C$40:$C$69,0)+2,MATCH(Y$4,Claimed_Savings_Columns,0))</f>
        <v>0</v>
      </c>
      <c r="Z60" s="333">
        <f t="shared" si="46"/>
        <v>0</v>
      </c>
      <c r="AA60" s="333">
        <f t="shared" si="46"/>
        <v>0</v>
      </c>
      <c r="AB60" s="333">
        <f t="shared" si="46"/>
        <v>0</v>
      </c>
      <c r="AC60" s="333">
        <f t="shared" si="46"/>
        <v>0</v>
      </c>
      <c r="AD60" s="333" t="str">
        <f t="shared" si="46"/>
        <v/>
      </c>
      <c r="AE60" s="333" t="str">
        <f t="shared" si="46"/>
        <v/>
      </c>
      <c r="AF60" s="333">
        <f t="shared" si="46"/>
        <v>0</v>
      </c>
      <c r="AG60" s="333">
        <f t="shared" si="46"/>
        <v>0</v>
      </c>
      <c r="AH60" s="338">
        <f t="shared" si="46"/>
        <v>0</v>
      </c>
      <c r="AI60" s="352">
        <f t="shared" ref="AI60:AR69" si="47">INDEX(Claimed_Savings_No_IE,MATCH($C60,$C$40:$C$69,0)+2,MATCH(AI$39,Claimed_Savings_No_IE_Columns,0))</f>
        <v>0</v>
      </c>
      <c r="AJ60" s="353">
        <f t="shared" si="47"/>
        <v>0</v>
      </c>
      <c r="AK60" s="353">
        <f t="shared" si="47"/>
        <v>0</v>
      </c>
      <c r="AL60" s="353">
        <f t="shared" si="47"/>
        <v>0</v>
      </c>
      <c r="AM60" s="353">
        <f t="shared" si="47"/>
        <v>0</v>
      </c>
      <c r="AN60" s="353">
        <f t="shared" si="47"/>
        <v>0</v>
      </c>
      <c r="AO60" s="353">
        <f t="shared" si="47"/>
        <v>0</v>
      </c>
      <c r="AP60" s="353">
        <f t="shared" si="47"/>
        <v>0</v>
      </c>
      <c r="AQ60" s="353">
        <f t="shared" si="47"/>
        <v>0</v>
      </c>
      <c r="AR60" s="354">
        <f t="shared" si="47"/>
        <v>0</v>
      </c>
      <c r="AS60" s="357">
        <f t="shared" ref="AS60:AX69" si="48">INDEX(Claimed_Savings_No_NTG,MATCH($C60,$C$40:$C$69,0)+2,MATCH(AS$39,Claimed_Savings_No_NTG_Columns,0))</f>
        <v>0</v>
      </c>
      <c r="AT60" s="347">
        <f t="shared" si="48"/>
        <v>0</v>
      </c>
      <c r="AU60" s="347">
        <f t="shared" si="48"/>
        <v>0</v>
      </c>
      <c r="AV60" s="347">
        <f t="shared" si="48"/>
        <v>0</v>
      </c>
      <c r="AW60" s="347">
        <f t="shared" si="48"/>
        <v>0</v>
      </c>
      <c r="AX60" s="358">
        <f t="shared" si="48"/>
        <v>0</v>
      </c>
      <c r="AY60" s="357">
        <f t="shared" ref="AY60:BD69" si="49">INDEX(Claimed_Savings_No_IE_No_NTG,MATCH($C60,$C$40:$C$69,0)+2,MATCH(AY$39,Claimed_Savings_No_IE_No_NTG_Columns,0))</f>
        <v>0</v>
      </c>
      <c r="AZ60" s="347">
        <f t="shared" si="49"/>
        <v>0</v>
      </c>
      <c r="BA60" s="347">
        <f t="shared" si="49"/>
        <v>0</v>
      </c>
      <c r="BB60" s="347">
        <f t="shared" si="49"/>
        <v>0</v>
      </c>
      <c r="BC60" s="347">
        <f t="shared" si="49"/>
        <v>0</v>
      </c>
      <c r="BD60" s="358">
        <f t="shared" si="49"/>
        <v>0</v>
      </c>
    </row>
    <row r="61" spans="3:56">
      <c r="C61" s="104" t="str">
        <f t="shared" ref="C61:E61" si="50">C26</f>
        <v>Empty</v>
      </c>
      <c r="D61" s="104">
        <f t="shared" si="50"/>
        <v>0</v>
      </c>
      <c r="E61" s="104">
        <f t="shared" si="50"/>
        <v>0</v>
      </c>
      <c r="F61" s="104"/>
      <c r="G61" s="105">
        <f>INDEX(Actual_Expenses,MATCH($C61,$C$40:$C$69,0)*3,COLUMN('Actual Expenses'!D$4)-2)</f>
        <v>0</v>
      </c>
      <c r="H61" s="105">
        <f>INDEX(Actual_Expenses,MATCH($C61,$C$40:$C$69,0)*3,COLUMN('Actual Expenses'!E$4)-2)</f>
        <v>0</v>
      </c>
      <c r="I61" s="105">
        <f>INDEX(Actual_Expenses,MATCH($C61,$C$40:$C$69,0)*3,COLUMN('Actual Expenses'!F$4)-2)</f>
        <v>0</v>
      </c>
      <c r="J61" s="105">
        <f>INDEX(Actual_Expenses,MATCH($C61,$C$40:$C$69,0)*3,COLUMN('Actual Expenses'!G$4)-2)</f>
        <v>0</v>
      </c>
      <c r="K61" s="105">
        <f>INDEX(Actual_Expenses,MATCH($C61,$C$40:$C$69,0)*3,COLUMN('Actual Expenses'!H$4)-2)</f>
        <v>0</v>
      </c>
      <c r="L61" s="105">
        <f>INDEX(Actual_Expenses,MATCH($C61,$C$40:$C$69,0)*3,COLUMN('Actual Expenses'!I$4)-2)</f>
        <v>0</v>
      </c>
      <c r="M61" s="105">
        <f>INDEX(Actual_Expenses,MATCH($C61,$C$40:$C$69,0)*3,COLUMN('Actual Expenses'!J$4)-2)</f>
        <v>0</v>
      </c>
      <c r="N61" s="105">
        <f>INDEX(Actual_Expenses,MATCH($C61,$C$40:$C$69,0)*3,COLUMN('Actual Expenses'!K$4)-2)</f>
        <v>0</v>
      </c>
      <c r="O61" s="105">
        <f>INDEX(Actual_Expenses,MATCH($C61,$C$40:$C$69,0)*3,COLUMN('Actual Expenses'!L$4)-2)</f>
        <v>0</v>
      </c>
      <c r="P61" s="105">
        <f>INDEX(Actual_Expenses,MATCH($C61,$C$40:$C$69,0)*3,COLUMN('Actual Expenses'!M$4)-2)</f>
        <v>0</v>
      </c>
      <c r="Q61" s="105">
        <f>INDEX(Actual_Expenses,MATCH($C61,$C$40:$C$69,0)*3,COLUMN('Actual Expenses'!N$4)-2)</f>
        <v>0</v>
      </c>
      <c r="R61" s="105">
        <f>INDEX(Actual_Expenses,MATCH($C61,$C$40:$C$69,0)*3,COLUMN('Actual Expenses'!O$4)-2)</f>
        <v>0</v>
      </c>
      <c r="S61" s="105">
        <f>INDEX(Actual_Expenses,MATCH($C61,$C$40:$C$69,0)*3,COLUMN('Actual Expenses'!P$4)-2)</f>
        <v>0</v>
      </c>
      <c r="T61" s="105">
        <f>INDEX(Actual_Expenses,MATCH($C61,$C$40:$C$69,0)*3,COLUMN('Actual Expenses'!Q$4)-2)</f>
        <v>0</v>
      </c>
      <c r="U61" s="105">
        <f>INDEX(Actual_Expenses,MATCH($C61,$C$40:$C$69,0)*3,COLUMN('Actual Expenses'!R$4)-2)</f>
        <v>0</v>
      </c>
      <c r="V61" s="105">
        <f>INDEX(Actual_Expenses,MATCH($C61,$C$40:$C$69,0)*3,COLUMN('Actual Expenses'!S$4)-2)</f>
        <v>0</v>
      </c>
      <c r="W61" s="105">
        <f>INDEX(Actual_Expenses,MATCH($C61,$C$40:$C$69,0)*3,COLUMN('Actual Expenses'!T$4)-2)</f>
        <v>0</v>
      </c>
      <c r="X61" s="105">
        <f>INDEX(Actual_Expenses,MATCH($C61,$C$40:$C$69,0)*3,COLUMN('Actual Expenses'!U$4)-2)</f>
        <v>0</v>
      </c>
      <c r="Y61" s="337">
        <f t="shared" si="46"/>
        <v>0</v>
      </c>
      <c r="Z61" s="333">
        <f t="shared" si="46"/>
        <v>0</v>
      </c>
      <c r="AA61" s="333">
        <f t="shared" si="46"/>
        <v>0</v>
      </c>
      <c r="AB61" s="333">
        <f t="shared" si="46"/>
        <v>0</v>
      </c>
      <c r="AC61" s="333">
        <f t="shared" si="46"/>
        <v>0</v>
      </c>
      <c r="AD61" s="333" t="str">
        <f t="shared" si="46"/>
        <v/>
      </c>
      <c r="AE61" s="333" t="str">
        <f t="shared" si="46"/>
        <v/>
      </c>
      <c r="AF61" s="333">
        <f t="shared" si="46"/>
        <v>0</v>
      </c>
      <c r="AG61" s="333">
        <f t="shared" si="46"/>
        <v>0</v>
      </c>
      <c r="AH61" s="338">
        <f t="shared" si="46"/>
        <v>0</v>
      </c>
      <c r="AI61" s="352">
        <f t="shared" si="47"/>
        <v>0</v>
      </c>
      <c r="AJ61" s="353">
        <f t="shared" si="47"/>
        <v>0</v>
      </c>
      <c r="AK61" s="353">
        <f t="shared" si="47"/>
        <v>0</v>
      </c>
      <c r="AL61" s="353">
        <f t="shared" si="47"/>
        <v>0</v>
      </c>
      <c r="AM61" s="353">
        <f t="shared" si="47"/>
        <v>0</v>
      </c>
      <c r="AN61" s="353">
        <f t="shared" si="47"/>
        <v>0</v>
      </c>
      <c r="AO61" s="353">
        <f t="shared" si="47"/>
        <v>0</v>
      </c>
      <c r="AP61" s="353">
        <f t="shared" si="47"/>
        <v>0</v>
      </c>
      <c r="AQ61" s="353">
        <f t="shared" si="47"/>
        <v>0</v>
      </c>
      <c r="AR61" s="354">
        <f t="shared" si="47"/>
        <v>0</v>
      </c>
      <c r="AS61" s="357">
        <f t="shared" si="48"/>
        <v>0</v>
      </c>
      <c r="AT61" s="347">
        <f t="shared" si="48"/>
        <v>0</v>
      </c>
      <c r="AU61" s="347">
        <f t="shared" si="48"/>
        <v>0</v>
      </c>
      <c r="AV61" s="347">
        <f t="shared" si="48"/>
        <v>0</v>
      </c>
      <c r="AW61" s="347">
        <f t="shared" si="48"/>
        <v>0</v>
      </c>
      <c r="AX61" s="358">
        <f t="shared" si="48"/>
        <v>0</v>
      </c>
      <c r="AY61" s="357">
        <f t="shared" si="49"/>
        <v>0</v>
      </c>
      <c r="AZ61" s="347">
        <f t="shared" si="49"/>
        <v>0</v>
      </c>
      <c r="BA61" s="347">
        <f t="shared" si="49"/>
        <v>0</v>
      </c>
      <c r="BB61" s="347">
        <f t="shared" si="49"/>
        <v>0</v>
      </c>
      <c r="BC61" s="347">
        <f t="shared" si="49"/>
        <v>0</v>
      </c>
      <c r="BD61" s="358">
        <f t="shared" si="49"/>
        <v>0</v>
      </c>
    </row>
    <row r="62" spans="3:56">
      <c r="C62" s="104" t="str">
        <f t="shared" ref="C62:E62" si="51">C27</f>
        <v>Empty</v>
      </c>
      <c r="D62" s="104">
        <f t="shared" si="51"/>
        <v>0</v>
      </c>
      <c r="E62" s="104">
        <f t="shared" si="51"/>
        <v>0</v>
      </c>
      <c r="F62" s="104"/>
      <c r="G62" s="105">
        <f>INDEX(Actual_Expenses,MATCH($C62,$C$40:$C$69,0)*3,COLUMN('Actual Expenses'!D$4)-2)</f>
        <v>0</v>
      </c>
      <c r="H62" s="105">
        <f>INDEX(Actual_Expenses,MATCH($C62,$C$40:$C$69,0)*3,COLUMN('Actual Expenses'!E$4)-2)</f>
        <v>0</v>
      </c>
      <c r="I62" s="105">
        <f>INDEX(Actual_Expenses,MATCH($C62,$C$40:$C$69,0)*3,COLUMN('Actual Expenses'!F$4)-2)</f>
        <v>0</v>
      </c>
      <c r="J62" s="105">
        <f>INDEX(Actual_Expenses,MATCH($C62,$C$40:$C$69,0)*3,COLUMN('Actual Expenses'!G$4)-2)</f>
        <v>0</v>
      </c>
      <c r="K62" s="105">
        <f>INDEX(Actual_Expenses,MATCH($C62,$C$40:$C$69,0)*3,COLUMN('Actual Expenses'!H$4)-2)</f>
        <v>0</v>
      </c>
      <c r="L62" s="105">
        <f>INDEX(Actual_Expenses,MATCH($C62,$C$40:$C$69,0)*3,COLUMN('Actual Expenses'!I$4)-2)</f>
        <v>0</v>
      </c>
      <c r="M62" s="105">
        <f>INDEX(Actual_Expenses,MATCH($C62,$C$40:$C$69,0)*3,COLUMN('Actual Expenses'!J$4)-2)</f>
        <v>0</v>
      </c>
      <c r="N62" s="105">
        <f>INDEX(Actual_Expenses,MATCH($C62,$C$40:$C$69,0)*3,COLUMN('Actual Expenses'!K$4)-2)</f>
        <v>0</v>
      </c>
      <c r="O62" s="105">
        <f>INDEX(Actual_Expenses,MATCH($C62,$C$40:$C$69,0)*3,COLUMN('Actual Expenses'!L$4)-2)</f>
        <v>0</v>
      </c>
      <c r="P62" s="105">
        <f>INDEX(Actual_Expenses,MATCH($C62,$C$40:$C$69,0)*3,COLUMN('Actual Expenses'!M$4)-2)</f>
        <v>0</v>
      </c>
      <c r="Q62" s="105">
        <f>INDEX(Actual_Expenses,MATCH($C62,$C$40:$C$69,0)*3,COLUMN('Actual Expenses'!N$4)-2)</f>
        <v>0</v>
      </c>
      <c r="R62" s="105">
        <f>INDEX(Actual_Expenses,MATCH($C62,$C$40:$C$69,0)*3,COLUMN('Actual Expenses'!O$4)-2)</f>
        <v>0</v>
      </c>
      <c r="S62" s="105">
        <f>INDEX(Actual_Expenses,MATCH($C62,$C$40:$C$69,0)*3,COLUMN('Actual Expenses'!P$4)-2)</f>
        <v>0</v>
      </c>
      <c r="T62" s="105">
        <f>INDEX(Actual_Expenses,MATCH($C62,$C$40:$C$69,0)*3,COLUMN('Actual Expenses'!Q$4)-2)</f>
        <v>0</v>
      </c>
      <c r="U62" s="105">
        <f>INDEX(Actual_Expenses,MATCH($C62,$C$40:$C$69,0)*3,COLUMN('Actual Expenses'!R$4)-2)</f>
        <v>0</v>
      </c>
      <c r="V62" s="105">
        <f>INDEX(Actual_Expenses,MATCH($C62,$C$40:$C$69,0)*3,COLUMN('Actual Expenses'!S$4)-2)</f>
        <v>0</v>
      </c>
      <c r="W62" s="105">
        <f>INDEX(Actual_Expenses,MATCH($C62,$C$40:$C$69,0)*3,COLUMN('Actual Expenses'!T$4)-2)</f>
        <v>0</v>
      </c>
      <c r="X62" s="105">
        <f>INDEX(Actual_Expenses,MATCH($C62,$C$40:$C$69,0)*3,COLUMN('Actual Expenses'!U$4)-2)</f>
        <v>0</v>
      </c>
      <c r="Y62" s="337">
        <f t="shared" si="46"/>
        <v>0</v>
      </c>
      <c r="Z62" s="333">
        <f t="shared" si="46"/>
        <v>0</v>
      </c>
      <c r="AA62" s="333">
        <f t="shared" si="46"/>
        <v>0</v>
      </c>
      <c r="AB62" s="333">
        <f t="shared" si="46"/>
        <v>0</v>
      </c>
      <c r="AC62" s="333">
        <f t="shared" si="46"/>
        <v>0</v>
      </c>
      <c r="AD62" s="333" t="str">
        <f t="shared" si="46"/>
        <v/>
      </c>
      <c r="AE62" s="333" t="str">
        <f t="shared" si="46"/>
        <v/>
      </c>
      <c r="AF62" s="333">
        <f t="shared" si="46"/>
        <v>0</v>
      </c>
      <c r="AG62" s="333">
        <f t="shared" si="46"/>
        <v>0</v>
      </c>
      <c r="AH62" s="338">
        <f t="shared" si="46"/>
        <v>0</v>
      </c>
      <c r="AI62" s="352">
        <f t="shared" si="47"/>
        <v>0</v>
      </c>
      <c r="AJ62" s="353">
        <f t="shared" si="47"/>
        <v>0</v>
      </c>
      <c r="AK62" s="353">
        <f t="shared" si="47"/>
        <v>0</v>
      </c>
      <c r="AL62" s="353">
        <f t="shared" si="47"/>
        <v>0</v>
      </c>
      <c r="AM62" s="353">
        <f t="shared" si="47"/>
        <v>0</v>
      </c>
      <c r="AN62" s="353">
        <f t="shared" si="47"/>
        <v>0</v>
      </c>
      <c r="AO62" s="353">
        <f t="shared" si="47"/>
        <v>0</v>
      </c>
      <c r="AP62" s="353">
        <f t="shared" si="47"/>
        <v>0</v>
      </c>
      <c r="AQ62" s="353">
        <f t="shared" si="47"/>
        <v>0</v>
      </c>
      <c r="AR62" s="354">
        <f t="shared" si="47"/>
        <v>0</v>
      </c>
      <c r="AS62" s="357">
        <f t="shared" si="48"/>
        <v>0</v>
      </c>
      <c r="AT62" s="347">
        <f t="shared" si="48"/>
        <v>0</v>
      </c>
      <c r="AU62" s="347">
        <f t="shared" si="48"/>
        <v>0</v>
      </c>
      <c r="AV62" s="347">
        <f t="shared" si="48"/>
        <v>0</v>
      </c>
      <c r="AW62" s="347">
        <f t="shared" si="48"/>
        <v>0</v>
      </c>
      <c r="AX62" s="358">
        <f t="shared" si="48"/>
        <v>0</v>
      </c>
      <c r="AY62" s="357">
        <f t="shared" si="49"/>
        <v>0</v>
      </c>
      <c r="AZ62" s="347">
        <f t="shared" si="49"/>
        <v>0</v>
      </c>
      <c r="BA62" s="347">
        <f t="shared" si="49"/>
        <v>0</v>
      </c>
      <c r="BB62" s="347">
        <f t="shared" si="49"/>
        <v>0</v>
      </c>
      <c r="BC62" s="347">
        <f t="shared" si="49"/>
        <v>0</v>
      </c>
      <c r="BD62" s="358">
        <f t="shared" si="49"/>
        <v>0</v>
      </c>
    </row>
    <row r="63" spans="3:56">
      <c r="C63" s="104" t="str">
        <f t="shared" ref="C63:E63" si="52">C28</f>
        <v>Empty</v>
      </c>
      <c r="D63" s="104">
        <f t="shared" si="52"/>
        <v>0</v>
      </c>
      <c r="E63" s="104">
        <f t="shared" si="52"/>
        <v>0</v>
      </c>
      <c r="F63" s="104"/>
      <c r="G63" s="105">
        <f>INDEX(Actual_Expenses,MATCH($C63,$C$40:$C$69,0)*3,COLUMN('Actual Expenses'!D$4)-2)</f>
        <v>0</v>
      </c>
      <c r="H63" s="105">
        <f>INDEX(Actual_Expenses,MATCH($C63,$C$40:$C$69,0)*3,COLUMN('Actual Expenses'!E$4)-2)</f>
        <v>0</v>
      </c>
      <c r="I63" s="105">
        <f>INDEX(Actual_Expenses,MATCH($C63,$C$40:$C$69,0)*3,COLUMN('Actual Expenses'!F$4)-2)</f>
        <v>0</v>
      </c>
      <c r="J63" s="105">
        <f>INDEX(Actual_Expenses,MATCH($C63,$C$40:$C$69,0)*3,COLUMN('Actual Expenses'!G$4)-2)</f>
        <v>0</v>
      </c>
      <c r="K63" s="105">
        <f>INDEX(Actual_Expenses,MATCH($C63,$C$40:$C$69,0)*3,COLUMN('Actual Expenses'!H$4)-2)</f>
        <v>0</v>
      </c>
      <c r="L63" s="105">
        <f>INDEX(Actual_Expenses,MATCH($C63,$C$40:$C$69,0)*3,COLUMN('Actual Expenses'!I$4)-2)</f>
        <v>0</v>
      </c>
      <c r="M63" s="105">
        <f>INDEX(Actual_Expenses,MATCH($C63,$C$40:$C$69,0)*3,COLUMN('Actual Expenses'!J$4)-2)</f>
        <v>0</v>
      </c>
      <c r="N63" s="105">
        <f>INDEX(Actual_Expenses,MATCH($C63,$C$40:$C$69,0)*3,COLUMN('Actual Expenses'!K$4)-2)</f>
        <v>0</v>
      </c>
      <c r="O63" s="105">
        <f>INDEX(Actual_Expenses,MATCH($C63,$C$40:$C$69,0)*3,COLUMN('Actual Expenses'!L$4)-2)</f>
        <v>0</v>
      </c>
      <c r="P63" s="105">
        <f>INDEX(Actual_Expenses,MATCH($C63,$C$40:$C$69,0)*3,COLUMN('Actual Expenses'!M$4)-2)</f>
        <v>0</v>
      </c>
      <c r="Q63" s="105">
        <f>INDEX(Actual_Expenses,MATCH($C63,$C$40:$C$69,0)*3,COLUMN('Actual Expenses'!N$4)-2)</f>
        <v>0</v>
      </c>
      <c r="R63" s="105">
        <f>INDEX(Actual_Expenses,MATCH($C63,$C$40:$C$69,0)*3,COLUMN('Actual Expenses'!O$4)-2)</f>
        <v>0</v>
      </c>
      <c r="S63" s="105">
        <f>INDEX(Actual_Expenses,MATCH($C63,$C$40:$C$69,0)*3,COLUMN('Actual Expenses'!P$4)-2)</f>
        <v>0</v>
      </c>
      <c r="T63" s="105">
        <f>INDEX(Actual_Expenses,MATCH($C63,$C$40:$C$69,0)*3,COLUMN('Actual Expenses'!Q$4)-2)</f>
        <v>0</v>
      </c>
      <c r="U63" s="105">
        <f>INDEX(Actual_Expenses,MATCH($C63,$C$40:$C$69,0)*3,COLUMN('Actual Expenses'!R$4)-2)</f>
        <v>0</v>
      </c>
      <c r="V63" s="105">
        <f>INDEX(Actual_Expenses,MATCH($C63,$C$40:$C$69,0)*3,COLUMN('Actual Expenses'!S$4)-2)</f>
        <v>0</v>
      </c>
      <c r="W63" s="105">
        <f>INDEX(Actual_Expenses,MATCH($C63,$C$40:$C$69,0)*3,COLUMN('Actual Expenses'!T$4)-2)</f>
        <v>0</v>
      </c>
      <c r="X63" s="105">
        <f>INDEX(Actual_Expenses,MATCH($C63,$C$40:$C$69,0)*3,COLUMN('Actual Expenses'!U$4)-2)</f>
        <v>0</v>
      </c>
      <c r="Y63" s="337">
        <f t="shared" si="46"/>
        <v>0</v>
      </c>
      <c r="Z63" s="333">
        <f t="shared" si="46"/>
        <v>0</v>
      </c>
      <c r="AA63" s="333">
        <f t="shared" si="46"/>
        <v>0</v>
      </c>
      <c r="AB63" s="333">
        <f t="shared" si="46"/>
        <v>0</v>
      </c>
      <c r="AC63" s="333">
        <f t="shared" si="46"/>
        <v>0</v>
      </c>
      <c r="AD63" s="333" t="str">
        <f t="shared" si="46"/>
        <v/>
      </c>
      <c r="AE63" s="333" t="str">
        <f t="shared" si="46"/>
        <v/>
      </c>
      <c r="AF63" s="333">
        <f t="shared" si="46"/>
        <v>0</v>
      </c>
      <c r="AG63" s="333">
        <f t="shared" si="46"/>
        <v>0</v>
      </c>
      <c r="AH63" s="338">
        <f t="shared" si="46"/>
        <v>0</v>
      </c>
      <c r="AI63" s="352">
        <f t="shared" si="47"/>
        <v>0</v>
      </c>
      <c r="AJ63" s="353">
        <f t="shared" si="47"/>
        <v>0</v>
      </c>
      <c r="AK63" s="353">
        <f t="shared" si="47"/>
        <v>0</v>
      </c>
      <c r="AL63" s="353">
        <f t="shared" si="47"/>
        <v>0</v>
      </c>
      <c r="AM63" s="353">
        <f t="shared" si="47"/>
        <v>0</v>
      </c>
      <c r="AN63" s="353">
        <f t="shared" si="47"/>
        <v>0</v>
      </c>
      <c r="AO63" s="353">
        <f t="shared" si="47"/>
        <v>0</v>
      </c>
      <c r="AP63" s="353">
        <f t="shared" si="47"/>
        <v>0</v>
      </c>
      <c r="AQ63" s="353">
        <f t="shared" si="47"/>
        <v>0</v>
      </c>
      <c r="AR63" s="354">
        <f t="shared" si="47"/>
        <v>0</v>
      </c>
      <c r="AS63" s="357">
        <f t="shared" si="48"/>
        <v>0</v>
      </c>
      <c r="AT63" s="347">
        <f t="shared" si="48"/>
        <v>0</v>
      </c>
      <c r="AU63" s="347">
        <f t="shared" si="48"/>
        <v>0</v>
      </c>
      <c r="AV63" s="347">
        <f t="shared" si="48"/>
        <v>0</v>
      </c>
      <c r="AW63" s="347">
        <f t="shared" si="48"/>
        <v>0</v>
      </c>
      <c r="AX63" s="358">
        <f t="shared" si="48"/>
        <v>0</v>
      </c>
      <c r="AY63" s="357">
        <f t="shared" si="49"/>
        <v>0</v>
      </c>
      <c r="AZ63" s="347">
        <f t="shared" si="49"/>
        <v>0</v>
      </c>
      <c r="BA63" s="347">
        <f t="shared" si="49"/>
        <v>0</v>
      </c>
      <c r="BB63" s="347">
        <f t="shared" si="49"/>
        <v>0</v>
      </c>
      <c r="BC63" s="347">
        <f t="shared" si="49"/>
        <v>0</v>
      </c>
      <c r="BD63" s="358">
        <f t="shared" si="49"/>
        <v>0</v>
      </c>
    </row>
    <row r="64" spans="3:56">
      <c r="C64" s="104" t="str">
        <f t="shared" ref="C64:E64" si="53">C29</f>
        <v>Empty</v>
      </c>
      <c r="D64" s="104">
        <f t="shared" si="53"/>
        <v>0</v>
      </c>
      <c r="E64" s="104">
        <f t="shared" si="53"/>
        <v>0</v>
      </c>
      <c r="F64" s="104"/>
      <c r="G64" s="105">
        <f>INDEX(Actual_Expenses,MATCH($C64,$C$40:$C$69,0)*3,COLUMN('Actual Expenses'!D$4)-2)</f>
        <v>0</v>
      </c>
      <c r="H64" s="105">
        <f>INDEX(Actual_Expenses,MATCH($C64,$C$40:$C$69,0)*3,COLUMN('Actual Expenses'!E$4)-2)</f>
        <v>0</v>
      </c>
      <c r="I64" s="105">
        <f>INDEX(Actual_Expenses,MATCH($C64,$C$40:$C$69,0)*3,COLUMN('Actual Expenses'!F$4)-2)</f>
        <v>0</v>
      </c>
      <c r="J64" s="105">
        <f>INDEX(Actual_Expenses,MATCH($C64,$C$40:$C$69,0)*3,COLUMN('Actual Expenses'!G$4)-2)</f>
        <v>0</v>
      </c>
      <c r="K64" s="105">
        <f>INDEX(Actual_Expenses,MATCH($C64,$C$40:$C$69,0)*3,COLUMN('Actual Expenses'!H$4)-2)</f>
        <v>0</v>
      </c>
      <c r="L64" s="105">
        <f>INDEX(Actual_Expenses,MATCH($C64,$C$40:$C$69,0)*3,COLUMN('Actual Expenses'!I$4)-2)</f>
        <v>0</v>
      </c>
      <c r="M64" s="105">
        <f>INDEX(Actual_Expenses,MATCH($C64,$C$40:$C$69,0)*3,COLUMN('Actual Expenses'!J$4)-2)</f>
        <v>0</v>
      </c>
      <c r="N64" s="105">
        <f>INDEX(Actual_Expenses,MATCH($C64,$C$40:$C$69,0)*3,COLUMN('Actual Expenses'!K$4)-2)</f>
        <v>0</v>
      </c>
      <c r="O64" s="105">
        <f>INDEX(Actual_Expenses,MATCH($C64,$C$40:$C$69,0)*3,COLUMN('Actual Expenses'!L$4)-2)</f>
        <v>0</v>
      </c>
      <c r="P64" s="105">
        <f>INDEX(Actual_Expenses,MATCH($C64,$C$40:$C$69,0)*3,COLUMN('Actual Expenses'!M$4)-2)</f>
        <v>0</v>
      </c>
      <c r="Q64" s="105">
        <f>INDEX(Actual_Expenses,MATCH($C64,$C$40:$C$69,0)*3,COLUMN('Actual Expenses'!N$4)-2)</f>
        <v>0</v>
      </c>
      <c r="R64" s="105">
        <f>INDEX(Actual_Expenses,MATCH($C64,$C$40:$C$69,0)*3,COLUMN('Actual Expenses'!O$4)-2)</f>
        <v>0</v>
      </c>
      <c r="S64" s="105">
        <f>INDEX(Actual_Expenses,MATCH($C64,$C$40:$C$69,0)*3,COLUMN('Actual Expenses'!P$4)-2)</f>
        <v>0</v>
      </c>
      <c r="T64" s="105">
        <f>INDEX(Actual_Expenses,MATCH($C64,$C$40:$C$69,0)*3,COLUMN('Actual Expenses'!Q$4)-2)</f>
        <v>0</v>
      </c>
      <c r="U64" s="105">
        <f>INDEX(Actual_Expenses,MATCH($C64,$C$40:$C$69,0)*3,COLUMN('Actual Expenses'!R$4)-2)</f>
        <v>0</v>
      </c>
      <c r="V64" s="105">
        <f>INDEX(Actual_Expenses,MATCH($C64,$C$40:$C$69,0)*3,COLUMN('Actual Expenses'!S$4)-2)</f>
        <v>0</v>
      </c>
      <c r="W64" s="105">
        <f>INDEX(Actual_Expenses,MATCH($C64,$C$40:$C$69,0)*3,COLUMN('Actual Expenses'!T$4)-2)</f>
        <v>0</v>
      </c>
      <c r="X64" s="105">
        <f>INDEX(Actual_Expenses,MATCH($C64,$C$40:$C$69,0)*3,COLUMN('Actual Expenses'!U$4)-2)</f>
        <v>0</v>
      </c>
      <c r="Y64" s="337">
        <f t="shared" si="46"/>
        <v>0</v>
      </c>
      <c r="Z64" s="333">
        <f t="shared" si="46"/>
        <v>0</v>
      </c>
      <c r="AA64" s="333">
        <f t="shared" si="46"/>
        <v>0</v>
      </c>
      <c r="AB64" s="333">
        <f t="shared" si="46"/>
        <v>0</v>
      </c>
      <c r="AC64" s="333">
        <f t="shared" si="46"/>
        <v>0</v>
      </c>
      <c r="AD64" s="333" t="str">
        <f t="shared" si="46"/>
        <v/>
      </c>
      <c r="AE64" s="333" t="str">
        <f t="shared" si="46"/>
        <v/>
      </c>
      <c r="AF64" s="333">
        <f t="shared" si="46"/>
        <v>0</v>
      </c>
      <c r="AG64" s="333">
        <f t="shared" si="46"/>
        <v>0</v>
      </c>
      <c r="AH64" s="338">
        <f t="shared" si="46"/>
        <v>0</v>
      </c>
      <c r="AI64" s="352">
        <f t="shared" si="47"/>
        <v>0</v>
      </c>
      <c r="AJ64" s="353">
        <f t="shared" si="47"/>
        <v>0</v>
      </c>
      <c r="AK64" s="353">
        <f t="shared" si="47"/>
        <v>0</v>
      </c>
      <c r="AL64" s="353">
        <f t="shared" si="47"/>
        <v>0</v>
      </c>
      <c r="AM64" s="353">
        <f t="shared" si="47"/>
        <v>0</v>
      </c>
      <c r="AN64" s="353">
        <f t="shared" si="47"/>
        <v>0</v>
      </c>
      <c r="AO64" s="353">
        <f t="shared" si="47"/>
        <v>0</v>
      </c>
      <c r="AP64" s="353">
        <f t="shared" si="47"/>
        <v>0</v>
      </c>
      <c r="AQ64" s="353">
        <f t="shared" si="47"/>
        <v>0</v>
      </c>
      <c r="AR64" s="354">
        <f t="shared" si="47"/>
        <v>0</v>
      </c>
      <c r="AS64" s="357">
        <f t="shared" si="48"/>
        <v>0</v>
      </c>
      <c r="AT64" s="347">
        <f t="shared" si="48"/>
        <v>0</v>
      </c>
      <c r="AU64" s="347">
        <f t="shared" si="48"/>
        <v>0</v>
      </c>
      <c r="AV64" s="347">
        <f t="shared" si="48"/>
        <v>0</v>
      </c>
      <c r="AW64" s="347">
        <f t="shared" si="48"/>
        <v>0</v>
      </c>
      <c r="AX64" s="358">
        <f t="shared" si="48"/>
        <v>0</v>
      </c>
      <c r="AY64" s="357">
        <f t="shared" si="49"/>
        <v>0</v>
      </c>
      <c r="AZ64" s="347">
        <f t="shared" si="49"/>
        <v>0</v>
      </c>
      <c r="BA64" s="347">
        <f t="shared" si="49"/>
        <v>0</v>
      </c>
      <c r="BB64" s="347">
        <f t="shared" si="49"/>
        <v>0</v>
      </c>
      <c r="BC64" s="347">
        <f t="shared" si="49"/>
        <v>0</v>
      </c>
      <c r="BD64" s="358">
        <f t="shared" si="49"/>
        <v>0</v>
      </c>
    </row>
    <row r="65" spans="3:56">
      <c r="C65" s="104" t="str">
        <f t="shared" ref="C65:E65" si="54">C30</f>
        <v>Empty</v>
      </c>
      <c r="D65" s="104">
        <f t="shared" si="54"/>
        <v>0</v>
      </c>
      <c r="E65" s="104">
        <f t="shared" si="54"/>
        <v>0</v>
      </c>
      <c r="F65" s="104"/>
      <c r="G65" s="105">
        <f>INDEX(Actual_Expenses,MATCH($C65,$C$40:$C$69,0)*3,COLUMN('Actual Expenses'!D$4)-2)</f>
        <v>0</v>
      </c>
      <c r="H65" s="105">
        <f>INDEX(Actual_Expenses,MATCH($C65,$C$40:$C$69,0)*3,COLUMN('Actual Expenses'!E$4)-2)</f>
        <v>0</v>
      </c>
      <c r="I65" s="105">
        <f>INDEX(Actual_Expenses,MATCH($C65,$C$40:$C$69,0)*3,COLUMN('Actual Expenses'!F$4)-2)</f>
        <v>0</v>
      </c>
      <c r="J65" s="105">
        <f>INDEX(Actual_Expenses,MATCH($C65,$C$40:$C$69,0)*3,COLUMN('Actual Expenses'!G$4)-2)</f>
        <v>0</v>
      </c>
      <c r="K65" s="105">
        <f>INDEX(Actual_Expenses,MATCH($C65,$C$40:$C$69,0)*3,COLUMN('Actual Expenses'!H$4)-2)</f>
        <v>0</v>
      </c>
      <c r="L65" s="105">
        <f>INDEX(Actual_Expenses,MATCH($C65,$C$40:$C$69,0)*3,COLUMN('Actual Expenses'!I$4)-2)</f>
        <v>0</v>
      </c>
      <c r="M65" s="105">
        <f>INDEX(Actual_Expenses,MATCH($C65,$C$40:$C$69,0)*3,COLUMN('Actual Expenses'!J$4)-2)</f>
        <v>0</v>
      </c>
      <c r="N65" s="105">
        <f>INDEX(Actual_Expenses,MATCH($C65,$C$40:$C$69,0)*3,COLUMN('Actual Expenses'!K$4)-2)</f>
        <v>0</v>
      </c>
      <c r="O65" s="105">
        <f>INDEX(Actual_Expenses,MATCH($C65,$C$40:$C$69,0)*3,COLUMN('Actual Expenses'!L$4)-2)</f>
        <v>0</v>
      </c>
      <c r="P65" s="105">
        <f>INDEX(Actual_Expenses,MATCH($C65,$C$40:$C$69,0)*3,COLUMN('Actual Expenses'!M$4)-2)</f>
        <v>0</v>
      </c>
      <c r="Q65" s="105">
        <f>INDEX(Actual_Expenses,MATCH($C65,$C$40:$C$69,0)*3,COLUMN('Actual Expenses'!N$4)-2)</f>
        <v>0</v>
      </c>
      <c r="R65" s="105">
        <f>INDEX(Actual_Expenses,MATCH($C65,$C$40:$C$69,0)*3,COLUMN('Actual Expenses'!O$4)-2)</f>
        <v>0</v>
      </c>
      <c r="S65" s="105">
        <f>INDEX(Actual_Expenses,MATCH($C65,$C$40:$C$69,0)*3,COLUMN('Actual Expenses'!P$4)-2)</f>
        <v>0</v>
      </c>
      <c r="T65" s="105">
        <f>INDEX(Actual_Expenses,MATCH($C65,$C$40:$C$69,0)*3,COLUMN('Actual Expenses'!Q$4)-2)</f>
        <v>0</v>
      </c>
      <c r="U65" s="105">
        <f>INDEX(Actual_Expenses,MATCH($C65,$C$40:$C$69,0)*3,COLUMN('Actual Expenses'!R$4)-2)</f>
        <v>0</v>
      </c>
      <c r="V65" s="105">
        <f>INDEX(Actual_Expenses,MATCH($C65,$C$40:$C$69,0)*3,COLUMN('Actual Expenses'!S$4)-2)</f>
        <v>0</v>
      </c>
      <c r="W65" s="105">
        <f>INDEX(Actual_Expenses,MATCH($C65,$C$40:$C$69,0)*3,COLUMN('Actual Expenses'!T$4)-2)</f>
        <v>0</v>
      </c>
      <c r="X65" s="105">
        <f>INDEX(Actual_Expenses,MATCH($C65,$C$40:$C$69,0)*3,COLUMN('Actual Expenses'!U$4)-2)</f>
        <v>0</v>
      </c>
      <c r="Y65" s="337">
        <f t="shared" si="46"/>
        <v>0</v>
      </c>
      <c r="Z65" s="333">
        <f t="shared" si="46"/>
        <v>0</v>
      </c>
      <c r="AA65" s="333">
        <f t="shared" si="46"/>
        <v>0</v>
      </c>
      <c r="AB65" s="333">
        <f t="shared" si="46"/>
        <v>0</v>
      </c>
      <c r="AC65" s="333">
        <f t="shared" si="46"/>
        <v>0</v>
      </c>
      <c r="AD65" s="333" t="str">
        <f t="shared" si="46"/>
        <v/>
      </c>
      <c r="AE65" s="333" t="str">
        <f t="shared" si="46"/>
        <v/>
      </c>
      <c r="AF65" s="333">
        <f t="shared" si="46"/>
        <v>0</v>
      </c>
      <c r="AG65" s="333">
        <f t="shared" si="46"/>
        <v>0</v>
      </c>
      <c r="AH65" s="338">
        <f t="shared" si="46"/>
        <v>0</v>
      </c>
      <c r="AI65" s="352">
        <f t="shared" si="47"/>
        <v>0</v>
      </c>
      <c r="AJ65" s="353">
        <f t="shared" si="47"/>
        <v>0</v>
      </c>
      <c r="AK65" s="353">
        <f t="shared" si="47"/>
        <v>0</v>
      </c>
      <c r="AL65" s="353">
        <f t="shared" si="47"/>
        <v>0</v>
      </c>
      <c r="AM65" s="353">
        <f t="shared" si="47"/>
        <v>0</v>
      </c>
      <c r="AN65" s="353">
        <f t="shared" si="47"/>
        <v>0</v>
      </c>
      <c r="AO65" s="353">
        <f t="shared" si="47"/>
        <v>0</v>
      </c>
      <c r="AP65" s="353">
        <f t="shared" si="47"/>
        <v>0</v>
      </c>
      <c r="AQ65" s="353">
        <f t="shared" si="47"/>
        <v>0</v>
      </c>
      <c r="AR65" s="354">
        <f t="shared" si="47"/>
        <v>0</v>
      </c>
      <c r="AS65" s="357">
        <f t="shared" si="48"/>
        <v>0</v>
      </c>
      <c r="AT65" s="347">
        <f t="shared" si="48"/>
        <v>0</v>
      </c>
      <c r="AU65" s="347">
        <f t="shared" si="48"/>
        <v>0</v>
      </c>
      <c r="AV65" s="347">
        <f t="shared" si="48"/>
        <v>0</v>
      </c>
      <c r="AW65" s="347">
        <f t="shared" si="48"/>
        <v>0</v>
      </c>
      <c r="AX65" s="358">
        <f t="shared" si="48"/>
        <v>0</v>
      </c>
      <c r="AY65" s="357">
        <f t="shared" si="49"/>
        <v>0</v>
      </c>
      <c r="AZ65" s="347">
        <f t="shared" si="49"/>
        <v>0</v>
      </c>
      <c r="BA65" s="347">
        <f t="shared" si="49"/>
        <v>0</v>
      </c>
      <c r="BB65" s="347">
        <f t="shared" si="49"/>
        <v>0</v>
      </c>
      <c r="BC65" s="347">
        <f t="shared" si="49"/>
        <v>0</v>
      </c>
      <c r="BD65" s="358">
        <f t="shared" si="49"/>
        <v>0</v>
      </c>
    </row>
    <row r="66" spans="3:56">
      <c r="C66" s="104" t="str">
        <f t="shared" ref="C66:E66" si="55">C31</f>
        <v>Empty</v>
      </c>
      <c r="D66" s="104">
        <f t="shared" si="55"/>
        <v>0</v>
      </c>
      <c r="E66" s="104">
        <f t="shared" si="55"/>
        <v>0</v>
      </c>
      <c r="F66" s="104"/>
      <c r="G66" s="105">
        <f>INDEX(Actual_Expenses,MATCH($C66,$C$40:$C$69,0)*3,COLUMN('Actual Expenses'!D$4)-2)</f>
        <v>0</v>
      </c>
      <c r="H66" s="105">
        <f>INDEX(Actual_Expenses,MATCH($C66,$C$40:$C$69,0)*3,COLUMN('Actual Expenses'!E$4)-2)</f>
        <v>0</v>
      </c>
      <c r="I66" s="105">
        <f>INDEX(Actual_Expenses,MATCH($C66,$C$40:$C$69,0)*3,COLUMN('Actual Expenses'!F$4)-2)</f>
        <v>0</v>
      </c>
      <c r="J66" s="105">
        <f>INDEX(Actual_Expenses,MATCH($C66,$C$40:$C$69,0)*3,COLUMN('Actual Expenses'!G$4)-2)</f>
        <v>0</v>
      </c>
      <c r="K66" s="105">
        <f>INDEX(Actual_Expenses,MATCH($C66,$C$40:$C$69,0)*3,COLUMN('Actual Expenses'!H$4)-2)</f>
        <v>0</v>
      </c>
      <c r="L66" s="105">
        <f>INDEX(Actual_Expenses,MATCH($C66,$C$40:$C$69,0)*3,COLUMN('Actual Expenses'!I$4)-2)</f>
        <v>0</v>
      </c>
      <c r="M66" s="105">
        <f>INDEX(Actual_Expenses,MATCH($C66,$C$40:$C$69,0)*3,COLUMN('Actual Expenses'!J$4)-2)</f>
        <v>0</v>
      </c>
      <c r="N66" s="105">
        <f>INDEX(Actual_Expenses,MATCH($C66,$C$40:$C$69,0)*3,COLUMN('Actual Expenses'!K$4)-2)</f>
        <v>0</v>
      </c>
      <c r="O66" s="105">
        <f>INDEX(Actual_Expenses,MATCH($C66,$C$40:$C$69,0)*3,COLUMN('Actual Expenses'!L$4)-2)</f>
        <v>0</v>
      </c>
      <c r="P66" s="105">
        <f>INDEX(Actual_Expenses,MATCH($C66,$C$40:$C$69,0)*3,COLUMN('Actual Expenses'!M$4)-2)</f>
        <v>0</v>
      </c>
      <c r="Q66" s="105">
        <f>INDEX(Actual_Expenses,MATCH($C66,$C$40:$C$69,0)*3,COLUMN('Actual Expenses'!N$4)-2)</f>
        <v>0</v>
      </c>
      <c r="R66" s="105">
        <f>INDEX(Actual_Expenses,MATCH($C66,$C$40:$C$69,0)*3,COLUMN('Actual Expenses'!O$4)-2)</f>
        <v>0</v>
      </c>
      <c r="S66" s="105">
        <f>INDEX(Actual_Expenses,MATCH($C66,$C$40:$C$69,0)*3,COLUMN('Actual Expenses'!P$4)-2)</f>
        <v>0</v>
      </c>
      <c r="T66" s="105">
        <f>INDEX(Actual_Expenses,MATCH($C66,$C$40:$C$69,0)*3,COLUMN('Actual Expenses'!Q$4)-2)</f>
        <v>0</v>
      </c>
      <c r="U66" s="105">
        <f>INDEX(Actual_Expenses,MATCH($C66,$C$40:$C$69,0)*3,COLUMN('Actual Expenses'!R$4)-2)</f>
        <v>0</v>
      </c>
      <c r="V66" s="105">
        <f>INDEX(Actual_Expenses,MATCH($C66,$C$40:$C$69,0)*3,COLUMN('Actual Expenses'!S$4)-2)</f>
        <v>0</v>
      </c>
      <c r="W66" s="105">
        <f>INDEX(Actual_Expenses,MATCH($C66,$C$40:$C$69,0)*3,COLUMN('Actual Expenses'!T$4)-2)</f>
        <v>0</v>
      </c>
      <c r="X66" s="105">
        <f>INDEX(Actual_Expenses,MATCH($C66,$C$40:$C$69,0)*3,COLUMN('Actual Expenses'!U$4)-2)</f>
        <v>0</v>
      </c>
      <c r="Y66" s="337">
        <f t="shared" si="46"/>
        <v>0</v>
      </c>
      <c r="Z66" s="333">
        <f t="shared" si="46"/>
        <v>0</v>
      </c>
      <c r="AA66" s="333">
        <f t="shared" si="46"/>
        <v>0</v>
      </c>
      <c r="AB66" s="333">
        <f t="shared" si="46"/>
        <v>0</v>
      </c>
      <c r="AC66" s="333">
        <f t="shared" si="46"/>
        <v>0</v>
      </c>
      <c r="AD66" s="333" t="str">
        <f t="shared" si="46"/>
        <v/>
      </c>
      <c r="AE66" s="333" t="str">
        <f t="shared" si="46"/>
        <v/>
      </c>
      <c r="AF66" s="333">
        <f t="shared" si="46"/>
        <v>0</v>
      </c>
      <c r="AG66" s="333">
        <f t="shared" si="46"/>
        <v>0</v>
      </c>
      <c r="AH66" s="338">
        <f t="shared" si="46"/>
        <v>0</v>
      </c>
      <c r="AI66" s="352">
        <f t="shared" si="47"/>
        <v>0</v>
      </c>
      <c r="AJ66" s="353">
        <f t="shared" si="47"/>
        <v>0</v>
      </c>
      <c r="AK66" s="353">
        <f t="shared" si="47"/>
        <v>0</v>
      </c>
      <c r="AL66" s="353">
        <f t="shared" si="47"/>
        <v>0</v>
      </c>
      <c r="AM66" s="353">
        <f t="shared" si="47"/>
        <v>0</v>
      </c>
      <c r="AN66" s="353">
        <f t="shared" si="47"/>
        <v>0</v>
      </c>
      <c r="AO66" s="353">
        <f t="shared" si="47"/>
        <v>0</v>
      </c>
      <c r="AP66" s="353">
        <f t="shared" si="47"/>
        <v>0</v>
      </c>
      <c r="AQ66" s="353">
        <f t="shared" si="47"/>
        <v>0</v>
      </c>
      <c r="AR66" s="354">
        <f t="shared" si="47"/>
        <v>0</v>
      </c>
      <c r="AS66" s="357">
        <f t="shared" si="48"/>
        <v>0</v>
      </c>
      <c r="AT66" s="347">
        <f t="shared" si="48"/>
        <v>0</v>
      </c>
      <c r="AU66" s="347">
        <f t="shared" si="48"/>
        <v>0</v>
      </c>
      <c r="AV66" s="347">
        <f t="shared" si="48"/>
        <v>0</v>
      </c>
      <c r="AW66" s="347">
        <f t="shared" si="48"/>
        <v>0</v>
      </c>
      <c r="AX66" s="358">
        <f t="shared" si="48"/>
        <v>0</v>
      </c>
      <c r="AY66" s="357">
        <f t="shared" si="49"/>
        <v>0</v>
      </c>
      <c r="AZ66" s="347">
        <f t="shared" si="49"/>
        <v>0</v>
      </c>
      <c r="BA66" s="347">
        <f t="shared" si="49"/>
        <v>0</v>
      </c>
      <c r="BB66" s="347">
        <f t="shared" si="49"/>
        <v>0</v>
      </c>
      <c r="BC66" s="347">
        <f t="shared" si="49"/>
        <v>0</v>
      </c>
      <c r="BD66" s="358">
        <f t="shared" si="49"/>
        <v>0</v>
      </c>
    </row>
    <row r="67" spans="3:56" ht="12.75" customHeight="1">
      <c r="C67" s="104" t="str">
        <f t="shared" ref="C67:E67" si="56">C32</f>
        <v>Empty</v>
      </c>
      <c r="D67" s="104">
        <f t="shared" si="56"/>
        <v>0</v>
      </c>
      <c r="E67" s="104">
        <f t="shared" si="56"/>
        <v>0</v>
      </c>
      <c r="F67" s="104"/>
      <c r="G67" s="105">
        <f>INDEX(Actual_Expenses,MATCH($C67,$C$40:$C$69,0)*3,COLUMN('Actual Expenses'!D$4)-2)</f>
        <v>0</v>
      </c>
      <c r="H67" s="105">
        <f>INDEX(Actual_Expenses,MATCH($C67,$C$40:$C$69,0)*3,COLUMN('Actual Expenses'!E$4)-2)</f>
        <v>0</v>
      </c>
      <c r="I67" s="105">
        <f>INDEX(Actual_Expenses,MATCH($C67,$C$40:$C$69,0)*3,COLUMN('Actual Expenses'!F$4)-2)</f>
        <v>0</v>
      </c>
      <c r="J67" s="105">
        <f>INDEX(Actual_Expenses,MATCH($C67,$C$40:$C$69,0)*3,COLUMN('Actual Expenses'!G$4)-2)</f>
        <v>0</v>
      </c>
      <c r="K67" s="105">
        <f>INDEX(Actual_Expenses,MATCH($C67,$C$40:$C$69,0)*3,COLUMN('Actual Expenses'!H$4)-2)</f>
        <v>0</v>
      </c>
      <c r="L67" s="105">
        <f>INDEX(Actual_Expenses,MATCH($C67,$C$40:$C$69,0)*3,COLUMN('Actual Expenses'!I$4)-2)</f>
        <v>0</v>
      </c>
      <c r="M67" s="105">
        <f>INDEX(Actual_Expenses,MATCH($C67,$C$40:$C$69,0)*3,COLUMN('Actual Expenses'!J$4)-2)</f>
        <v>0</v>
      </c>
      <c r="N67" s="105">
        <f>INDEX(Actual_Expenses,MATCH($C67,$C$40:$C$69,0)*3,COLUMN('Actual Expenses'!K$4)-2)</f>
        <v>0</v>
      </c>
      <c r="O67" s="105">
        <f>INDEX(Actual_Expenses,MATCH($C67,$C$40:$C$69,0)*3,COLUMN('Actual Expenses'!L$4)-2)</f>
        <v>0</v>
      </c>
      <c r="P67" s="105">
        <f>INDEX(Actual_Expenses,MATCH($C67,$C$40:$C$69,0)*3,COLUMN('Actual Expenses'!M$4)-2)</f>
        <v>0</v>
      </c>
      <c r="Q67" s="105">
        <f>INDEX(Actual_Expenses,MATCH($C67,$C$40:$C$69,0)*3,COLUMN('Actual Expenses'!N$4)-2)</f>
        <v>0</v>
      </c>
      <c r="R67" s="105">
        <f>INDEX(Actual_Expenses,MATCH($C67,$C$40:$C$69,0)*3,COLUMN('Actual Expenses'!O$4)-2)</f>
        <v>0</v>
      </c>
      <c r="S67" s="105">
        <f>INDEX(Actual_Expenses,MATCH($C67,$C$40:$C$69,0)*3,COLUMN('Actual Expenses'!P$4)-2)</f>
        <v>0</v>
      </c>
      <c r="T67" s="105">
        <f>INDEX(Actual_Expenses,MATCH($C67,$C$40:$C$69,0)*3,COLUMN('Actual Expenses'!Q$4)-2)</f>
        <v>0</v>
      </c>
      <c r="U67" s="105">
        <f>INDEX(Actual_Expenses,MATCH($C67,$C$40:$C$69,0)*3,COLUMN('Actual Expenses'!R$4)-2)</f>
        <v>0</v>
      </c>
      <c r="V67" s="105">
        <f>INDEX(Actual_Expenses,MATCH($C67,$C$40:$C$69,0)*3,COLUMN('Actual Expenses'!S$4)-2)</f>
        <v>0</v>
      </c>
      <c r="W67" s="105">
        <f>INDEX(Actual_Expenses,MATCH($C67,$C$40:$C$69,0)*3,COLUMN('Actual Expenses'!T$4)-2)</f>
        <v>0</v>
      </c>
      <c r="X67" s="105">
        <f>INDEX(Actual_Expenses,MATCH($C67,$C$40:$C$69,0)*3,COLUMN('Actual Expenses'!U$4)-2)</f>
        <v>0</v>
      </c>
      <c r="Y67" s="337">
        <f t="shared" si="46"/>
        <v>0</v>
      </c>
      <c r="Z67" s="333">
        <f t="shared" si="46"/>
        <v>0</v>
      </c>
      <c r="AA67" s="333">
        <f t="shared" si="46"/>
        <v>0</v>
      </c>
      <c r="AB67" s="333">
        <f t="shared" si="46"/>
        <v>0</v>
      </c>
      <c r="AC67" s="333">
        <f t="shared" si="46"/>
        <v>0</v>
      </c>
      <c r="AD67" s="333" t="str">
        <f t="shared" si="46"/>
        <v/>
      </c>
      <c r="AE67" s="333" t="str">
        <f t="shared" si="46"/>
        <v/>
      </c>
      <c r="AF67" s="333">
        <f t="shared" si="46"/>
        <v>0</v>
      </c>
      <c r="AG67" s="333">
        <f t="shared" si="46"/>
        <v>0</v>
      </c>
      <c r="AH67" s="338">
        <f t="shared" si="46"/>
        <v>0</v>
      </c>
      <c r="AI67" s="352">
        <f t="shared" si="47"/>
        <v>0</v>
      </c>
      <c r="AJ67" s="353">
        <f t="shared" si="47"/>
        <v>0</v>
      </c>
      <c r="AK67" s="353">
        <f t="shared" si="47"/>
        <v>0</v>
      </c>
      <c r="AL67" s="353">
        <f t="shared" si="47"/>
        <v>0</v>
      </c>
      <c r="AM67" s="353">
        <f t="shared" si="47"/>
        <v>0</v>
      </c>
      <c r="AN67" s="353">
        <f t="shared" si="47"/>
        <v>0</v>
      </c>
      <c r="AO67" s="353">
        <f t="shared" si="47"/>
        <v>0</v>
      </c>
      <c r="AP67" s="353">
        <f t="shared" si="47"/>
        <v>0</v>
      </c>
      <c r="AQ67" s="353">
        <f t="shared" si="47"/>
        <v>0</v>
      </c>
      <c r="AR67" s="354">
        <f t="shared" si="47"/>
        <v>0</v>
      </c>
      <c r="AS67" s="357">
        <f t="shared" si="48"/>
        <v>0</v>
      </c>
      <c r="AT67" s="347">
        <f t="shared" si="48"/>
        <v>0</v>
      </c>
      <c r="AU67" s="347">
        <f t="shared" si="48"/>
        <v>0</v>
      </c>
      <c r="AV67" s="347">
        <f t="shared" si="48"/>
        <v>0</v>
      </c>
      <c r="AW67" s="347">
        <f t="shared" si="48"/>
        <v>0</v>
      </c>
      <c r="AX67" s="358">
        <f t="shared" si="48"/>
        <v>0</v>
      </c>
      <c r="AY67" s="357">
        <f t="shared" si="49"/>
        <v>0</v>
      </c>
      <c r="AZ67" s="347">
        <f t="shared" si="49"/>
        <v>0</v>
      </c>
      <c r="BA67" s="347">
        <f t="shared" si="49"/>
        <v>0</v>
      </c>
      <c r="BB67" s="347">
        <f t="shared" si="49"/>
        <v>0</v>
      </c>
      <c r="BC67" s="347">
        <f t="shared" si="49"/>
        <v>0</v>
      </c>
      <c r="BD67" s="358">
        <f t="shared" si="49"/>
        <v>0</v>
      </c>
    </row>
    <row r="68" spans="3:56" ht="12.75" customHeight="1">
      <c r="C68" s="104" t="str">
        <f t="shared" ref="C68:E68" si="57">C33</f>
        <v>Empty</v>
      </c>
      <c r="D68" s="104">
        <f t="shared" si="57"/>
        <v>0</v>
      </c>
      <c r="E68" s="104">
        <f t="shared" si="57"/>
        <v>0</v>
      </c>
      <c r="F68" s="104"/>
      <c r="G68" s="105">
        <f>INDEX(Actual_Expenses,MATCH($C68,$C$40:$C$69,0)*3,COLUMN('Actual Expenses'!D$4)-2)</f>
        <v>0</v>
      </c>
      <c r="H68" s="105">
        <f>INDEX(Actual_Expenses,MATCH($C68,$C$40:$C$69,0)*3,COLUMN('Actual Expenses'!E$4)-2)</f>
        <v>0</v>
      </c>
      <c r="I68" s="105">
        <f>INDEX(Actual_Expenses,MATCH($C68,$C$40:$C$69,0)*3,COLUMN('Actual Expenses'!F$4)-2)</f>
        <v>0</v>
      </c>
      <c r="J68" s="105">
        <f>INDEX(Actual_Expenses,MATCH($C68,$C$40:$C$69,0)*3,COLUMN('Actual Expenses'!G$4)-2)</f>
        <v>0</v>
      </c>
      <c r="K68" s="105">
        <f>INDEX(Actual_Expenses,MATCH($C68,$C$40:$C$69,0)*3,COLUMN('Actual Expenses'!H$4)-2)</f>
        <v>0</v>
      </c>
      <c r="L68" s="105">
        <f>INDEX(Actual_Expenses,MATCH($C68,$C$40:$C$69,0)*3,COLUMN('Actual Expenses'!I$4)-2)</f>
        <v>0</v>
      </c>
      <c r="M68" s="105">
        <f>INDEX(Actual_Expenses,MATCH($C68,$C$40:$C$69,0)*3,COLUMN('Actual Expenses'!J$4)-2)</f>
        <v>0</v>
      </c>
      <c r="N68" s="105">
        <f>INDEX(Actual_Expenses,MATCH($C68,$C$40:$C$69,0)*3,COLUMN('Actual Expenses'!K$4)-2)</f>
        <v>0</v>
      </c>
      <c r="O68" s="105">
        <f>INDEX(Actual_Expenses,MATCH($C68,$C$40:$C$69,0)*3,COLUMN('Actual Expenses'!L$4)-2)</f>
        <v>0</v>
      </c>
      <c r="P68" s="105">
        <f>INDEX(Actual_Expenses,MATCH($C68,$C$40:$C$69,0)*3,COLUMN('Actual Expenses'!M$4)-2)</f>
        <v>0</v>
      </c>
      <c r="Q68" s="105">
        <f>INDEX(Actual_Expenses,MATCH($C68,$C$40:$C$69,0)*3,COLUMN('Actual Expenses'!N$4)-2)</f>
        <v>0</v>
      </c>
      <c r="R68" s="105">
        <f>INDEX(Actual_Expenses,MATCH($C68,$C$40:$C$69,0)*3,COLUMN('Actual Expenses'!O$4)-2)</f>
        <v>0</v>
      </c>
      <c r="S68" s="105">
        <f>INDEX(Actual_Expenses,MATCH($C68,$C$40:$C$69,0)*3,COLUMN('Actual Expenses'!P$4)-2)</f>
        <v>0</v>
      </c>
      <c r="T68" s="105">
        <f>INDEX(Actual_Expenses,MATCH($C68,$C$40:$C$69,0)*3,COLUMN('Actual Expenses'!Q$4)-2)</f>
        <v>0</v>
      </c>
      <c r="U68" s="105">
        <f>INDEX(Actual_Expenses,MATCH($C68,$C$40:$C$69,0)*3,COLUMN('Actual Expenses'!R$4)-2)</f>
        <v>0</v>
      </c>
      <c r="V68" s="105">
        <f>INDEX(Actual_Expenses,MATCH($C68,$C$40:$C$69,0)*3,COLUMN('Actual Expenses'!S$4)-2)</f>
        <v>0</v>
      </c>
      <c r="W68" s="105">
        <f>INDEX(Actual_Expenses,MATCH($C68,$C$40:$C$69,0)*3,COLUMN('Actual Expenses'!T$4)-2)</f>
        <v>0</v>
      </c>
      <c r="X68" s="105">
        <f>INDEX(Actual_Expenses,MATCH($C68,$C$40:$C$69,0)*3,COLUMN('Actual Expenses'!U$4)-2)</f>
        <v>0</v>
      </c>
      <c r="Y68" s="337">
        <f t="shared" si="46"/>
        <v>0</v>
      </c>
      <c r="Z68" s="333">
        <f t="shared" si="46"/>
        <v>0</v>
      </c>
      <c r="AA68" s="333">
        <f t="shared" si="46"/>
        <v>0</v>
      </c>
      <c r="AB68" s="333">
        <f t="shared" si="46"/>
        <v>0</v>
      </c>
      <c r="AC68" s="333">
        <f t="shared" si="46"/>
        <v>0</v>
      </c>
      <c r="AD68" s="333" t="str">
        <f t="shared" si="46"/>
        <v/>
      </c>
      <c r="AE68" s="333" t="str">
        <f t="shared" si="46"/>
        <v/>
      </c>
      <c r="AF68" s="333">
        <f t="shared" si="46"/>
        <v>0</v>
      </c>
      <c r="AG68" s="333">
        <f t="shared" si="46"/>
        <v>0</v>
      </c>
      <c r="AH68" s="338">
        <f t="shared" si="46"/>
        <v>0</v>
      </c>
      <c r="AI68" s="352">
        <f t="shared" si="47"/>
        <v>0</v>
      </c>
      <c r="AJ68" s="353">
        <f t="shared" si="47"/>
        <v>0</v>
      </c>
      <c r="AK68" s="353">
        <f t="shared" si="47"/>
        <v>0</v>
      </c>
      <c r="AL68" s="353">
        <f t="shared" si="47"/>
        <v>0</v>
      </c>
      <c r="AM68" s="353">
        <f t="shared" si="47"/>
        <v>0</v>
      </c>
      <c r="AN68" s="353">
        <f t="shared" si="47"/>
        <v>0</v>
      </c>
      <c r="AO68" s="353">
        <f t="shared" si="47"/>
        <v>0</v>
      </c>
      <c r="AP68" s="353">
        <f t="shared" si="47"/>
        <v>0</v>
      </c>
      <c r="AQ68" s="353">
        <f t="shared" si="47"/>
        <v>0</v>
      </c>
      <c r="AR68" s="354">
        <f t="shared" si="47"/>
        <v>0</v>
      </c>
      <c r="AS68" s="357">
        <f t="shared" si="48"/>
        <v>0</v>
      </c>
      <c r="AT68" s="347">
        <f t="shared" si="48"/>
        <v>0</v>
      </c>
      <c r="AU68" s="347">
        <f t="shared" si="48"/>
        <v>0</v>
      </c>
      <c r="AV68" s="347">
        <f t="shared" si="48"/>
        <v>0</v>
      </c>
      <c r="AW68" s="347">
        <f t="shared" si="48"/>
        <v>0</v>
      </c>
      <c r="AX68" s="358">
        <f t="shared" si="48"/>
        <v>0</v>
      </c>
      <c r="AY68" s="357">
        <f t="shared" si="49"/>
        <v>0</v>
      </c>
      <c r="AZ68" s="347">
        <f t="shared" si="49"/>
        <v>0</v>
      </c>
      <c r="BA68" s="347">
        <f t="shared" si="49"/>
        <v>0</v>
      </c>
      <c r="BB68" s="347">
        <f t="shared" si="49"/>
        <v>0</v>
      </c>
      <c r="BC68" s="347">
        <f t="shared" si="49"/>
        <v>0</v>
      </c>
      <c r="BD68" s="358">
        <f t="shared" si="49"/>
        <v>0</v>
      </c>
    </row>
    <row r="69" spans="3:56" ht="12.75" customHeight="1">
      <c r="C69" s="104" t="str">
        <f t="shared" ref="C69:E69" si="58">C34</f>
        <v>Empty</v>
      </c>
      <c r="D69" s="104">
        <f t="shared" si="58"/>
        <v>0</v>
      </c>
      <c r="E69" s="104">
        <f t="shared" si="58"/>
        <v>0</v>
      </c>
      <c r="F69" s="104"/>
      <c r="G69" s="105">
        <f>INDEX(Actual_Expenses,MATCH($C69,$C$40:$C$69,0)*3,COLUMN('Actual Expenses'!D$4)-2)</f>
        <v>0</v>
      </c>
      <c r="H69" s="105">
        <f>INDEX(Actual_Expenses,MATCH($C69,$C$40:$C$69,0)*3,COLUMN('Actual Expenses'!E$4)-2)</f>
        <v>0</v>
      </c>
      <c r="I69" s="105">
        <f>INDEX(Actual_Expenses,MATCH($C69,$C$40:$C$69,0)*3,COLUMN('Actual Expenses'!F$4)-2)</f>
        <v>0</v>
      </c>
      <c r="J69" s="105">
        <f>INDEX(Actual_Expenses,MATCH($C69,$C$40:$C$69,0)*3,COLUMN('Actual Expenses'!G$4)-2)</f>
        <v>0</v>
      </c>
      <c r="K69" s="105">
        <f>INDEX(Actual_Expenses,MATCH($C69,$C$40:$C$69,0)*3,COLUMN('Actual Expenses'!H$4)-2)</f>
        <v>0</v>
      </c>
      <c r="L69" s="105">
        <f>INDEX(Actual_Expenses,MATCH($C69,$C$40:$C$69,0)*3,COLUMN('Actual Expenses'!I$4)-2)</f>
        <v>0</v>
      </c>
      <c r="M69" s="105">
        <f>INDEX(Actual_Expenses,MATCH($C69,$C$40:$C$69,0)*3,COLUMN('Actual Expenses'!J$4)-2)</f>
        <v>0</v>
      </c>
      <c r="N69" s="105">
        <f>INDEX(Actual_Expenses,MATCH($C69,$C$40:$C$69,0)*3,COLUMN('Actual Expenses'!K$4)-2)</f>
        <v>0</v>
      </c>
      <c r="O69" s="105">
        <f>INDEX(Actual_Expenses,MATCH($C69,$C$40:$C$69,0)*3,COLUMN('Actual Expenses'!L$4)-2)</f>
        <v>0</v>
      </c>
      <c r="P69" s="105">
        <f>INDEX(Actual_Expenses,MATCH($C69,$C$40:$C$69,0)*3,COLUMN('Actual Expenses'!M$4)-2)</f>
        <v>0</v>
      </c>
      <c r="Q69" s="105">
        <f>INDEX(Actual_Expenses,MATCH($C69,$C$40:$C$69,0)*3,COLUMN('Actual Expenses'!N$4)-2)</f>
        <v>0</v>
      </c>
      <c r="R69" s="105">
        <f>INDEX(Actual_Expenses,MATCH($C69,$C$40:$C$69,0)*3,COLUMN('Actual Expenses'!O$4)-2)</f>
        <v>0</v>
      </c>
      <c r="S69" s="105">
        <f>INDEX(Actual_Expenses,MATCH($C69,$C$40:$C$69,0)*3,COLUMN('Actual Expenses'!P$4)-2)</f>
        <v>0</v>
      </c>
      <c r="T69" s="105">
        <f>INDEX(Actual_Expenses,MATCH($C69,$C$40:$C$69,0)*3,COLUMN('Actual Expenses'!Q$4)-2)</f>
        <v>0</v>
      </c>
      <c r="U69" s="105">
        <f>INDEX(Actual_Expenses,MATCH($C69,$C$40:$C$69,0)*3,COLUMN('Actual Expenses'!R$4)-2)</f>
        <v>0</v>
      </c>
      <c r="V69" s="105">
        <f>INDEX(Actual_Expenses,MATCH($C69,$C$40:$C$69,0)*3,COLUMN('Actual Expenses'!S$4)-2)</f>
        <v>0</v>
      </c>
      <c r="W69" s="105">
        <f>INDEX(Actual_Expenses,MATCH($C69,$C$40:$C$69,0)*3,COLUMN('Actual Expenses'!T$4)-2)</f>
        <v>0</v>
      </c>
      <c r="X69" s="105">
        <f>INDEX(Actual_Expenses,MATCH($C69,$C$40:$C$69,0)*3,COLUMN('Actual Expenses'!U$4)-2)</f>
        <v>0</v>
      </c>
      <c r="Y69" s="337">
        <f t="shared" si="46"/>
        <v>0</v>
      </c>
      <c r="Z69" s="333">
        <f t="shared" si="46"/>
        <v>0</v>
      </c>
      <c r="AA69" s="333">
        <f t="shared" si="46"/>
        <v>0</v>
      </c>
      <c r="AB69" s="333">
        <f t="shared" si="46"/>
        <v>0</v>
      </c>
      <c r="AC69" s="333">
        <f t="shared" si="46"/>
        <v>0</v>
      </c>
      <c r="AD69" s="333" t="str">
        <f t="shared" si="46"/>
        <v/>
      </c>
      <c r="AE69" s="333" t="str">
        <f t="shared" si="46"/>
        <v/>
      </c>
      <c r="AF69" s="333">
        <f t="shared" si="46"/>
        <v>0</v>
      </c>
      <c r="AG69" s="333">
        <f t="shared" si="46"/>
        <v>0</v>
      </c>
      <c r="AH69" s="338">
        <f t="shared" si="46"/>
        <v>0</v>
      </c>
      <c r="AI69" s="352">
        <f t="shared" si="47"/>
        <v>0</v>
      </c>
      <c r="AJ69" s="353">
        <f t="shared" si="47"/>
        <v>0</v>
      </c>
      <c r="AK69" s="353">
        <f t="shared" si="47"/>
        <v>0</v>
      </c>
      <c r="AL69" s="353">
        <f t="shared" si="47"/>
        <v>0</v>
      </c>
      <c r="AM69" s="353">
        <f t="shared" si="47"/>
        <v>0</v>
      </c>
      <c r="AN69" s="353">
        <f t="shared" si="47"/>
        <v>0</v>
      </c>
      <c r="AO69" s="353">
        <f t="shared" si="47"/>
        <v>0</v>
      </c>
      <c r="AP69" s="353">
        <f t="shared" si="47"/>
        <v>0</v>
      </c>
      <c r="AQ69" s="353">
        <f t="shared" si="47"/>
        <v>0</v>
      </c>
      <c r="AR69" s="354">
        <f t="shared" si="47"/>
        <v>0</v>
      </c>
      <c r="AS69" s="357">
        <f t="shared" si="48"/>
        <v>0</v>
      </c>
      <c r="AT69" s="347">
        <f t="shared" si="48"/>
        <v>0</v>
      </c>
      <c r="AU69" s="347">
        <f t="shared" si="48"/>
        <v>0</v>
      </c>
      <c r="AV69" s="347">
        <f t="shared" si="48"/>
        <v>0</v>
      </c>
      <c r="AW69" s="347">
        <f t="shared" si="48"/>
        <v>0</v>
      </c>
      <c r="AX69" s="358">
        <f t="shared" si="48"/>
        <v>0</v>
      </c>
      <c r="AY69" s="357">
        <f t="shared" si="49"/>
        <v>0</v>
      </c>
      <c r="AZ69" s="347">
        <f t="shared" si="49"/>
        <v>0</v>
      </c>
      <c r="BA69" s="347">
        <f t="shared" si="49"/>
        <v>0</v>
      </c>
      <c r="BB69" s="347">
        <f t="shared" si="49"/>
        <v>0</v>
      </c>
      <c r="BC69" s="347">
        <f t="shared" si="49"/>
        <v>0</v>
      </c>
      <c r="BD69" s="358">
        <f t="shared" si="49"/>
        <v>0</v>
      </c>
    </row>
    <row r="70" spans="3:56">
      <c r="G70" s="105">
        <f>SUM(G40:G69)</f>
        <v>74000</v>
      </c>
      <c r="H70" s="105">
        <f t="shared" ref="H70:X70" si="59">SUM(H40:H69)</f>
        <v>8400</v>
      </c>
      <c r="I70" s="105">
        <f t="shared" si="59"/>
        <v>0</v>
      </c>
      <c r="J70" s="105">
        <f t="shared" si="59"/>
        <v>82400</v>
      </c>
      <c r="K70" s="105">
        <f t="shared" si="59"/>
        <v>16000</v>
      </c>
      <c r="L70" s="105">
        <f t="shared" si="59"/>
        <v>60000</v>
      </c>
      <c r="M70" s="105">
        <f t="shared" si="59"/>
        <v>16600</v>
      </c>
      <c r="N70" s="105">
        <f t="shared" si="59"/>
        <v>18000</v>
      </c>
      <c r="O70" s="105">
        <f t="shared" si="59"/>
        <v>110600</v>
      </c>
      <c r="P70" s="105">
        <f t="shared" si="59"/>
        <v>14400</v>
      </c>
      <c r="Q70" s="105">
        <f t="shared" si="59"/>
        <v>21000</v>
      </c>
      <c r="R70" s="105">
        <f t="shared" si="59"/>
        <v>90000</v>
      </c>
      <c r="S70" s="105">
        <f t="shared" si="59"/>
        <v>60000</v>
      </c>
      <c r="T70" s="105">
        <f t="shared" si="59"/>
        <v>150000</v>
      </c>
      <c r="U70" s="105">
        <f t="shared" si="59"/>
        <v>150000</v>
      </c>
      <c r="V70" s="105">
        <f t="shared" si="59"/>
        <v>0</v>
      </c>
      <c r="W70" s="105">
        <f t="shared" si="59"/>
        <v>378400</v>
      </c>
      <c r="X70" s="105">
        <f t="shared" si="59"/>
        <v>528400</v>
      </c>
      <c r="Y70" s="348">
        <f t="shared" ref="Y70:BD70" si="60">SUM(Y40:Y69)</f>
        <v>20</v>
      </c>
      <c r="Z70" s="348">
        <f t="shared" si="60"/>
        <v>268</v>
      </c>
      <c r="AA70" s="348">
        <f t="shared" si="60"/>
        <v>2680</v>
      </c>
      <c r="AB70" s="348">
        <f t="shared" si="60"/>
        <v>2.4000000000000004</v>
      </c>
      <c r="AC70" s="348">
        <f t="shared" si="60"/>
        <v>18</v>
      </c>
      <c r="AD70" s="348">
        <f t="shared" si="60"/>
        <v>241.20000000000002</v>
      </c>
      <c r="AE70" s="348">
        <f t="shared" si="60"/>
        <v>2412</v>
      </c>
      <c r="AF70" s="348">
        <f t="shared" si="60"/>
        <v>10</v>
      </c>
      <c r="AG70" s="348">
        <f t="shared" si="60"/>
        <v>500</v>
      </c>
      <c r="AH70" s="348">
        <f t="shared" si="60"/>
        <v>8000</v>
      </c>
      <c r="AI70" s="348">
        <f t="shared" si="60"/>
        <v>48</v>
      </c>
      <c r="AJ70" s="348">
        <f t="shared" si="60"/>
        <v>573</v>
      </c>
      <c r="AK70" s="348">
        <f t="shared" si="60"/>
        <v>6246</v>
      </c>
      <c r="AL70" s="348">
        <f t="shared" si="60"/>
        <v>2.4000000000000004</v>
      </c>
      <c r="AM70" s="348">
        <f t="shared" si="60"/>
        <v>39.4</v>
      </c>
      <c r="AN70" s="348">
        <f t="shared" si="60"/>
        <v>454.20000000000005</v>
      </c>
      <c r="AO70" s="348">
        <f t="shared" si="60"/>
        <v>5131.4000000000005</v>
      </c>
      <c r="AP70" s="348">
        <f t="shared" si="60"/>
        <v>27</v>
      </c>
      <c r="AQ70" s="348">
        <f t="shared" si="60"/>
        <v>932</v>
      </c>
      <c r="AR70" s="348">
        <f t="shared" si="60"/>
        <v>17045</v>
      </c>
      <c r="AS70" s="348">
        <f t="shared" si="60"/>
        <v>20</v>
      </c>
      <c r="AT70" s="348">
        <f t="shared" si="60"/>
        <v>268</v>
      </c>
      <c r="AU70" s="348">
        <f t="shared" si="60"/>
        <v>2680</v>
      </c>
      <c r="AV70" s="348">
        <f t="shared" si="60"/>
        <v>10</v>
      </c>
      <c r="AW70" s="348">
        <f t="shared" si="60"/>
        <v>500</v>
      </c>
      <c r="AX70" s="348">
        <f t="shared" si="60"/>
        <v>8000</v>
      </c>
      <c r="AY70" s="348">
        <f t="shared" si="60"/>
        <v>20</v>
      </c>
      <c r="AZ70" s="348">
        <f t="shared" si="60"/>
        <v>258</v>
      </c>
      <c r="BA70" s="348">
        <f t="shared" si="60"/>
        <v>2580</v>
      </c>
      <c r="BB70" s="348">
        <f t="shared" si="60"/>
        <v>10</v>
      </c>
      <c r="BC70" s="348">
        <f t="shared" si="60"/>
        <v>500</v>
      </c>
      <c r="BD70" s="348">
        <f t="shared" si="60"/>
        <v>8000</v>
      </c>
    </row>
    <row r="71" spans="3:56">
      <c r="G71" s="229"/>
      <c r="H71" s="229"/>
      <c r="I71" s="229"/>
      <c r="J71" s="229"/>
      <c r="K71" s="229"/>
      <c r="L71" s="229"/>
      <c r="M71" s="230"/>
      <c r="N71" s="231"/>
      <c r="O71" s="231"/>
      <c r="P71" s="231"/>
      <c r="Y71" s="232"/>
      <c r="Z71" s="231"/>
      <c r="AA71" s="231"/>
      <c r="AB71" s="231"/>
      <c r="AC71" s="231"/>
    </row>
    <row r="72" spans="3:56">
      <c r="G72" s="229"/>
      <c r="H72" s="229"/>
      <c r="I72" s="229"/>
      <c r="J72" s="229"/>
      <c r="K72" s="229"/>
      <c r="L72" s="229"/>
      <c r="M72" s="230"/>
      <c r="N72" s="231"/>
      <c r="O72" s="231"/>
      <c r="P72" s="231"/>
      <c r="Y72" s="232"/>
      <c r="Z72" s="231"/>
      <c r="AA72" s="231"/>
      <c r="AB72" s="231"/>
      <c r="AC72" s="231"/>
    </row>
    <row r="74" spans="3:56" ht="13.8" thickBot="1">
      <c r="C74" s="100" t="s">
        <v>80</v>
      </c>
      <c r="G74" s="101" t="s">
        <v>364</v>
      </c>
    </row>
    <row r="75" spans="3:56" ht="118.8">
      <c r="C75" s="102" t="str">
        <f t="shared" ref="C75:E91" si="61">C4</f>
        <v>Program Name</v>
      </c>
      <c r="D75" s="102" t="str">
        <f t="shared" si="61"/>
        <v>Sector</v>
      </c>
      <c r="E75" s="102" t="str">
        <f t="shared" si="61"/>
        <v>Type</v>
      </c>
      <c r="F75" s="102"/>
      <c r="G75" s="103" t="str">
        <f>G39</f>
        <v>Staff labor, overhead ($)</v>
      </c>
      <c r="H75" s="103" t="str">
        <f t="shared" ref="H75:T75" si="62">H39</f>
        <v>Planning &amp; Design ($)</v>
      </c>
      <c r="I75" s="103" t="str">
        <f t="shared" si="62"/>
        <v>Administrative Other ($)</v>
      </c>
      <c r="J75" s="103" t="str">
        <f t="shared" si="62"/>
        <v>Administrative Expenditures</v>
      </c>
      <c r="K75" s="103" t="str">
        <f t="shared" si="62"/>
        <v>Technical assistance and on-site audits ($)</v>
      </c>
      <c r="L75" s="103" t="str">
        <f t="shared" si="62"/>
        <v>Delivery staff labor ($)</v>
      </c>
      <c r="M75" s="103" t="str">
        <f t="shared" si="62"/>
        <v>Training ($)</v>
      </c>
      <c r="N75" s="103" t="str">
        <f t="shared" si="62"/>
        <v>Delivery other ($)</v>
      </c>
      <c r="O75" s="103" t="str">
        <f t="shared" si="62"/>
        <v>Delivery Expenditures</v>
      </c>
      <c r="P75" s="103" t="str">
        <f t="shared" si="62"/>
        <v>Marketing, Education and Outreach ($)</v>
      </c>
      <c r="Q75" s="103" t="str">
        <f t="shared" si="62"/>
        <v>EM&amp;V ($)</v>
      </c>
      <c r="R75" s="103" t="str">
        <f t="shared" si="62"/>
        <v>Participant Incentives ($)</v>
      </c>
      <c r="S75" s="103" t="str">
        <f t="shared" si="62"/>
        <v>Upstream or Midstream Incentives ($)</v>
      </c>
      <c r="T75" s="103" t="str">
        <f t="shared" si="62"/>
        <v>Incentive Expenditures</v>
      </c>
      <c r="U75" s="103" t="str">
        <f>U39</f>
        <v>Participant Expenditures (net of participant incentives) ($)</v>
      </c>
      <c r="V75" s="103" t="str">
        <f>V39</f>
        <v>Non-administrative Other ($)</v>
      </c>
      <c r="W75" s="103" t="str">
        <f t="shared" ref="W75:X76" si="63">W39</f>
        <v>Program Expenditures ($)</v>
      </c>
      <c r="X75" s="103" t="str">
        <f t="shared" si="63"/>
        <v>Total Expenditures ($)</v>
      </c>
      <c r="Y75" s="349" t="str">
        <f>'Evaluated Savings'!H6</f>
        <v>Evaluated Gross Demand Savings w/ interactive effects</v>
      </c>
      <c r="Z75" s="350" t="str">
        <f>'Evaluated Savings'!I6</f>
        <v>Evaluated Gross Annual Energy Savings w/ interactive effects</v>
      </c>
      <c r="AA75" s="350" t="str">
        <f>'Evaluated Savings'!J6</f>
        <v>Evaluated Gross Lifetime Energy Savings w/ interactive effects</v>
      </c>
      <c r="AB75" s="350" t="str">
        <f>'Evaluated Savings'!L6</f>
        <v>Net-to-Gross</v>
      </c>
      <c r="AC75" s="350" t="str">
        <f>'Evaluated Savings'!N6</f>
        <v>Evaluated Net Demand Savings w/ interactive effects</v>
      </c>
      <c r="AD75" s="350" t="str">
        <f>'Evaluated Savings'!O6</f>
        <v>Evaluated Net Annual Energy Savings w/ interactive effects</v>
      </c>
      <c r="AE75" s="350" t="str">
        <f>'Evaluated Savings'!P6</f>
        <v>Evaluated Net Lifetime Energy Savings w/ interactive effects</v>
      </c>
      <c r="AF75" s="350" t="str">
        <f>'Evaluated Savings'!R6</f>
        <v>Program Savings Lifetime</v>
      </c>
      <c r="AG75" s="350" t="str">
        <f>'Evaluated Savings'!T6</f>
        <v>Participants/Units</v>
      </c>
      <c r="AH75" s="351" t="str">
        <f>'Evaluated Savings'!U6</f>
        <v>Eligible Participants</v>
      </c>
      <c r="AI75" s="349" t="str">
        <f>'Evaluated Savings - No IE'!D6</f>
        <v>Evaluated Gross Demand Savings</v>
      </c>
      <c r="AJ75" s="367" t="str">
        <f>'Evaluated Savings - No IE'!E6</f>
        <v xml:space="preserve">Evaluated Gross Annual Energy Savings </v>
      </c>
      <c r="AK75" s="367" t="str">
        <f>'Evaluated Savings - No IE'!F6</f>
        <v xml:space="preserve">Evaluated Gross Lifetime Energy Savings </v>
      </c>
      <c r="AL75" s="367" t="str">
        <f>'Evaluated Savings - No IE'!H6</f>
        <v>Net-to-Gross</v>
      </c>
      <c r="AM75" s="367" t="str">
        <f>'Evaluated Savings - No IE'!J6</f>
        <v xml:space="preserve">Evaluated Net Demand Savings </v>
      </c>
      <c r="AN75" s="367" t="str">
        <f>'Evaluated Savings - No IE'!K6</f>
        <v xml:space="preserve">Evaluated Net Annual Energy Savings </v>
      </c>
      <c r="AO75" s="367" t="str">
        <f>'Evaluated Savings - No IE'!L6</f>
        <v xml:space="preserve">Evaluated Net Lifetime Energy Savings </v>
      </c>
      <c r="AP75" s="367" t="str">
        <f>'Evaluated Savings - No IE'!N6</f>
        <v>Program Savings Lifetime</v>
      </c>
      <c r="AQ75" s="367" t="str">
        <f>'Evaluated Savings - No IE'!P6</f>
        <v>Participants/Units</v>
      </c>
      <c r="AR75" s="368" t="str">
        <f>'Evaluated Savings - No IE'!Q6</f>
        <v>Eligible Participants</v>
      </c>
      <c r="AS75" s="349" t="str">
        <f>'Evaluated Savings - No NTG'!H5</f>
        <v>Evaluated Gross Demand Savings w/ interactive effects</v>
      </c>
      <c r="AT75" s="367" t="str">
        <f>'Evaluated Savings - No NTG'!I5</f>
        <v>Evaluated Gross Annual Energy Savings w/ interactive effects</v>
      </c>
      <c r="AU75" s="367" t="str">
        <f>'Evaluated Savings - No NTG'!J5</f>
        <v>Evaluated Gross Lifetime Energy Savings w/ interactive effects</v>
      </c>
      <c r="AV75" s="367" t="str">
        <f>'Evaluated Savings - No NTG'!L5</f>
        <v>Program Savings Lifetime</v>
      </c>
      <c r="AW75" s="367" t="str">
        <f>'Evaluated Savings - No NTG'!N5</f>
        <v>Participants/Units</v>
      </c>
      <c r="AX75" s="368" t="str">
        <f>'Evaluated Savings - No NTG'!O5</f>
        <v>Eligible Participants</v>
      </c>
      <c r="AY75" s="349" t="str">
        <f>'Evaluated Savings No IE No NTG'!D6</f>
        <v>Evaluated Gross Demand Savings</v>
      </c>
      <c r="AZ75" s="350" t="str">
        <f>'Evaluated Savings No IE No NTG'!E6</f>
        <v xml:space="preserve">Evaluated Gross Annual Energy Savings </v>
      </c>
      <c r="BA75" s="350" t="str">
        <f>'Evaluated Savings No IE No NTG'!F6</f>
        <v xml:space="preserve">Evaluated Gross Lifetime Energy Savings </v>
      </c>
      <c r="BB75" s="350" t="str">
        <f>'Evaluated Savings No IE No NTG'!H6</f>
        <v>Program Savings Lifetime</v>
      </c>
      <c r="BC75" s="350" t="str">
        <f>'Evaluated Savings No IE No NTG'!J6</f>
        <v>Participants/Units</v>
      </c>
      <c r="BD75" s="351" t="str">
        <f>'Evaluated Savings No IE No NTG'!K6</f>
        <v>Eligible Participants</v>
      </c>
    </row>
    <row r="76" spans="3:56">
      <c r="C76" s="104" t="str">
        <f t="shared" si="61"/>
        <v>Residential New Construction (example)</v>
      </c>
      <c r="D76" s="104" t="str">
        <f t="shared" si="61"/>
        <v>Residential</v>
      </c>
      <c r="E76" s="104" t="str">
        <f t="shared" si="61"/>
        <v>Res: New Construction</v>
      </c>
      <c r="F76" s="104"/>
      <c r="G76" s="434">
        <f>G40</f>
        <v>22000</v>
      </c>
      <c r="H76" s="434">
        <f t="shared" ref="H76:W76" si="64">H40</f>
        <v>2800</v>
      </c>
      <c r="I76" s="434">
        <f t="shared" si="64"/>
        <v>0</v>
      </c>
      <c r="J76" s="434">
        <f t="shared" si="64"/>
        <v>24800</v>
      </c>
      <c r="K76" s="434">
        <f t="shared" si="64"/>
        <v>8000</v>
      </c>
      <c r="L76" s="434">
        <f t="shared" si="64"/>
        <v>5000</v>
      </c>
      <c r="M76" s="434">
        <f t="shared" si="64"/>
        <v>800</v>
      </c>
      <c r="N76" s="434">
        <f t="shared" si="64"/>
        <v>6000</v>
      </c>
      <c r="O76" s="434">
        <f t="shared" si="64"/>
        <v>19800</v>
      </c>
      <c r="P76" s="434">
        <f t="shared" si="64"/>
        <v>4800</v>
      </c>
      <c r="Q76" s="434">
        <f t="shared" si="64"/>
        <v>7000</v>
      </c>
      <c r="R76" s="434">
        <f t="shared" si="64"/>
        <v>30000</v>
      </c>
      <c r="S76" s="434">
        <f t="shared" si="64"/>
        <v>20000</v>
      </c>
      <c r="T76" s="434">
        <f t="shared" si="64"/>
        <v>50000</v>
      </c>
      <c r="U76" s="434">
        <f t="shared" si="64"/>
        <v>50000</v>
      </c>
      <c r="V76" s="434">
        <f>V40</f>
        <v>0</v>
      </c>
      <c r="W76" s="434">
        <f t="shared" si="64"/>
        <v>106400</v>
      </c>
      <c r="X76" s="434">
        <f t="shared" si="63"/>
        <v>156400</v>
      </c>
      <c r="Y76" s="337">
        <f t="shared" ref="Y76:AH85" si="65">INDEX(Evaluated_Savings,MATCH($C76,$C$40:$C$69,0)+2,MATCH(Y$75,Evaluated_Savings_Columns,0))</f>
        <v>82.4</v>
      </c>
      <c r="Z76" s="333">
        <f t="shared" si="65"/>
        <v>340</v>
      </c>
      <c r="AA76" s="333">
        <f t="shared" si="65"/>
        <v>3400</v>
      </c>
      <c r="AB76" s="333">
        <f t="shared" si="65"/>
        <v>0.9</v>
      </c>
      <c r="AC76" s="333">
        <f t="shared" si="65"/>
        <v>74.160000000000011</v>
      </c>
      <c r="AD76" s="333">
        <f t="shared" si="65"/>
        <v>306</v>
      </c>
      <c r="AE76" s="333">
        <f t="shared" si="65"/>
        <v>3060</v>
      </c>
      <c r="AF76" s="333">
        <f t="shared" si="65"/>
        <v>10</v>
      </c>
      <c r="AG76" s="333">
        <f t="shared" si="65"/>
        <v>500</v>
      </c>
      <c r="AH76" s="338">
        <f t="shared" si="65"/>
        <v>8000</v>
      </c>
      <c r="AI76" s="352">
        <f t="shared" ref="AI76:AR85" si="66">INDEX(Evaluated_Savings_No_IE,MATCH($C76,$C$40:$C$69,0)+2,MATCH(AI$75,Evaluated_Savings_No_IE_Columns,0))</f>
        <v>82.4</v>
      </c>
      <c r="AJ76" s="362">
        <f t="shared" si="66"/>
        <v>340</v>
      </c>
      <c r="AK76" s="362">
        <f t="shared" si="66"/>
        <v>3400</v>
      </c>
      <c r="AL76" s="362">
        <f t="shared" si="66"/>
        <v>0.9</v>
      </c>
      <c r="AM76" s="362">
        <f t="shared" si="66"/>
        <v>74.160000000000011</v>
      </c>
      <c r="AN76" s="362">
        <f t="shared" si="66"/>
        <v>306</v>
      </c>
      <c r="AO76" s="362">
        <f t="shared" si="66"/>
        <v>3060</v>
      </c>
      <c r="AP76" s="362">
        <f t="shared" si="66"/>
        <v>10</v>
      </c>
      <c r="AQ76" s="362">
        <f t="shared" si="66"/>
        <v>500</v>
      </c>
      <c r="AR76" s="369">
        <f t="shared" si="66"/>
        <v>8000</v>
      </c>
      <c r="AS76" s="357">
        <f t="shared" ref="AS76:AX85" si="67">INDEX(Evaluated_Savings_No_NTG,MATCH($C76,$C$40:$C$69,0)+2,MATCH(AS$75,Evaluated_Savings_No_NTG_Columns,0))</f>
        <v>82.4</v>
      </c>
      <c r="AT76" s="347">
        <f t="shared" si="67"/>
        <v>340</v>
      </c>
      <c r="AU76" s="347">
        <f t="shared" si="67"/>
        <v>3400</v>
      </c>
      <c r="AV76" s="347">
        <f t="shared" si="67"/>
        <v>10</v>
      </c>
      <c r="AW76" s="347">
        <f t="shared" si="67"/>
        <v>500</v>
      </c>
      <c r="AX76" s="358">
        <f t="shared" si="67"/>
        <v>8000</v>
      </c>
      <c r="AY76" s="357">
        <f t="shared" ref="AY76:BD85" si="68">INDEX(Evaluated_Savings_No_IE_No_NTG,MATCH($C76,$C$40:$C$69,0)+2,MATCH(AY$75,Evaluated_Savings_No_IE_No_NTG_Columns,0))</f>
        <v>82.4</v>
      </c>
      <c r="AZ76" s="357">
        <f t="shared" si="68"/>
        <v>340</v>
      </c>
      <c r="BA76" s="357">
        <f t="shared" si="68"/>
        <v>3400</v>
      </c>
      <c r="BB76" s="357">
        <f t="shared" si="68"/>
        <v>10</v>
      </c>
      <c r="BC76" s="357">
        <f t="shared" si="68"/>
        <v>500</v>
      </c>
      <c r="BD76" s="372">
        <f t="shared" si="68"/>
        <v>8000</v>
      </c>
    </row>
    <row r="77" spans="3:56">
      <c r="C77" s="104" t="str">
        <f t="shared" si="61"/>
        <v>Residential Whole Home Retrofit</v>
      </c>
      <c r="D77" s="104" t="str">
        <f t="shared" si="61"/>
        <v>Residential</v>
      </c>
      <c r="E77" s="104" t="str">
        <f t="shared" si="61"/>
        <v>Res: Whole Home/Retrofit</v>
      </c>
      <c r="F77" s="104"/>
      <c r="G77" s="434">
        <f t="shared" ref="G77:X77" si="69">G41</f>
        <v>30000</v>
      </c>
      <c r="H77" s="434">
        <f t="shared" si="69"/>
        <v>2800</v>
      </c>
      <c r="I77" s="434">
        <f t="shared" si="69"/>
        <v>0</v>
      </c>
      <c r="J77" s="434">
        <f t="shared" si="69"/>
        <v>32800</v>
      </c>
      <c r="K77" s="434">
        <f t="shared" si="69"/>
        <v>0</v>
      </c>
      <c r="L77" s="434">
        <f t="shared" si="69"/>
        <v>50000</v>
      </c>
      <c r="M77" s="434">
        <f t="shared" si="69"/>
        <v>15000</v>
      </c>
      <c r="N77" s="434">
        <f t="shared" si="69"/>
        <v>6000</v>
      </c>
      <c r="O77" s="434">
        <f t="shared" si="69"/>
        <v>71000</v>
      </c>
      <c r="P77" s="434">
        <f t="shared" si="69"/>
        <v>4800</v>
      </c>
      <c r="Q77" s="434">
        <f t="shared" si="69"/>
        <v>7000</v>
      </c>
      <c r="R77" s="434">
        <f t="shared" si="69"/>
        <v>30000</v>
      </c>
      <c r="S77" s="434">
        <f t="shared" si="69"/>
        <v>20000</v>
      </c>
      <c r="T77" s="434">
        <f t="shared" si="69"/>
        <v>50000</v>
      </c>
      <c r="U77" s="434">
        <f t="shared" si="69"/>
        <v>50000</v>
      </c>
      <c r="V77" s="434">
        <f t="shared" si="69"/>
        <v>0</v>
      </c>
      <c r="W77" s="434">
        <f t="shared" si="69"/>
        <v>165600</v>
      </c>
      <c r="X77" s="434">
        <f t="shared" si="69"/>
        <v>215600</v>
      </c>
      <c r="Y77" s="337">
        <f t="shared" si="65"/>
        <v>0</v>
      </c>
      <c r="Z77" s="333">
        <f t="shared" si="65"/>
        <v>0</v>
      </c>
      <c r="AA77" s="333">
        <f t="shared" si="65"/>
        <v>0</v>
      </c>
      <c r="AB77" s="333" t="str">
        <f t="shared" si="65"/>
        <v/>
      </c>
      <c r="AC77" s="333">
        <f t="shared" si="65"/>
        <v>0</v>
      </c>
      <c r="AD77" s="333" t="str">
        <f t="shared" si="65"/>
        <v/>
      </c>
      <c r="AE77" s="333" t="str">
        <f t="shared" si="65"/>
        <v/>
      </c>
      <c r="AF77" s="333">
        <f t="shared" si="65"/>
        <v>0</v>
      </c>
      <c r="AG77" s="333">
        <f t="shared" si="65"/>
        <v>0</v>
      </c>
      <c r="AH77" s="338">
        <f t="shared" si="65"/>
        <v>0</v>
      </c>
      <c r="AI77" s="352">
        <f t="shared" si="66"/>
        <v>0</v>
      </c>
      <c r="AJ77" s="362">
        <f t="shared" si="66"/>
        <v>0</v>
      </c>
      <c r="AK77" s="362">
        <f t="shared" si="66"/>
        <v>0</v>
      </c>
      <c r="AL77" s="362" t="str">
        <f t="shared" si="66"/>
        <v/>
      </c>
      <c r="AM77" s="362">
        <f t="shared" si="66"/>
        <v>0</v>
      </c>
      <c r="AN77" s="362">
        <f t="shared" si="66"/>
        <v>0</v>
      </c>
      <c r="AO77" s="362">
        <f t="shared" si="66"/>
        <v>0</v>
      </c>
      <c r="AP77" s="362">
        <f t="shared" si="66"/>
        <v>0</v>
      </c>
      <c r="AQ77" s="362">
        <f t="shared" si="66"/>
        <v>0</v>
      </c>
      <c r="AR77" s="369">
        <f t="shared" si="66"/>
        <v>0</v>
      </c>
      <c r="AS77" s="357">
        <f t="shared" si="67"/>
        <v>0</v>
      </c>
      <c r="AT77" s="347">
        <f t="shared" si="67"/>
        <v>0</v>
      </c>
      <c r="AU77" s="347">
        <f t="shared" si="67"/>
        <v>0</v>
      </c>
      <c r="AV77" s="347">
        <f t="shared" si="67"/>
        <v>0</v>
      </c>
      <c r="AW77" s="347">
        <f t="shared" si="67"/>
        <v>0</v>
      </c>
      <c r="AX77" s="358">
        <f t="shared" si="67"/>
        <v>0</v>
      </c>
      <c r="AY77" s="357">
        <f t="shared" si="68"/>
        <v>0</v>
      </c>
      <c r="AZ77" s="357">
        <f t="shared" si="68"/>
        <v>0</v>
      </c>
      <c r="BA77" s="357">
        <f t="shared" si="68"/>
        <v>0</v>
      </c>
      <c r="BB77" s="357">
        <f t="shared" si="68"/>
        <v>0</v>
      </c>
      <c r="BC77" s="357">
        <f t="shared" si="68"/>
        <v>0</v>
      </c>
      <c r="BD77" s="372">
        <f t="shared" si="68"/>
        <v>0</v>
      </c>
    </row>
    <row r="78" spans="3:56">
      <c r="C78" s="104" t="str">
        <f t="shared" si="61"/>
        <v>C&amp;I Prescriptive</v>
      </c>
      <c r="D78" s="104" t="str">
        <f t="shared" si="61"/>
        <v>Commercial_Industrial</v>
      </c>
      <c r="E78" s="104" t="str">
        <f t="shared" si="61"/>
        <v>CI: Prescriptive</v>
      </c>
      <c r="F78" s="104"/>
      <c r="G78" s="434">
        <f t="shared" ref="G78:X78" si="70">G42</f>
        <v>22000</v>
      </c>
      <c r="H78" s="434">
        <f t="shared" si="70"/>
        <v>2800</v>
      </c>
      <c r="I78" s="434">
        <f t="shared" si="70"/>
        <v>0</v>
      </c>
      <c r="J78" s="434">
        <f t="shared" si="70"/>
        <v>24800</v>
      </c>
      <c r="K78" s="434">
        <f t="shared" si="70"/>
        <v>8000</v>
      </c>
      <c r="L78" s="434">
        <f t="shared" si="70"/>
        <v>5000</v>
      </c>
      <c r="M78" s="434">
        <f t="shared" si="70"/>
        <v>800</v>
      </c>
      <c r="N78" s="434">
        <f t="shared" si="70"/>
        <v>6000</v>
      </c>
      <c r="O78" s="434">
        <f t="shared" si="70"/>
        <v>19800</v>
      </c>
      <c r="P78" s="434">
        <f t="shared" si="70"/>
        <v>4800</v>
      </c>
      <c r="Q78" s="434">
        <f t="shared" si="70"/>
        <v>7000</v>
      </c>
      <c r="R78" s="434">
        <f t="shared" si="70"/>
        <v>30000</v>
      </c>
      <c r="S78" s="434">
        <f t="shared" si="70"/>
        <v>20000</v>
      </c>
      <c r="T78" s="434">
        <f t="shared" si="70"/>
        <v>50000</v>
      </c>
      <c r="U78" s="434">
        <f t="shared" si="70"/>
        <v>50000</v>
      </c>
      <c r="V78" s="434">
        <f t="shared" si="70"/>
        <v>0</v>
      </c>
      <c r="W78" s="434">
        <f t="shared" si="70"/>
        <v>106400</v>
      </c>
      <c r="X78" s="434">
        <f t="shared" si="70"/>
        <v>156400</v>
      </c>
      <c r="Y78" s="337">
        <f t="shared" si="65"/>
        <v>0</v>
      </c>
      <c r="Z78" s="333">
        <f t="shared" si="65"/>
        <v>0</v>
      </c>
      <c r="AA78" s="333">
        <f t="shared" si="65"/>
        <v>0</v>
      </c>
      <c r="AB78" s="333" t="str">
        <f t="shared" si="65"/>
        <v/>
      </c>
      <c r="AC78" s="333">
        <f t="shared" si="65"/>
        <v>0</v>
      </c>
      <c r="AD78" s="333" t="str">
        <f t="shared" si="65"/>
        <v/>
      </c>
      <c r="AE78" s="333" t="str">
        <f t="shared" si="65"/>
        <v/>
      </c>
      <c r="AF78" s="333">
        <f t="shared" si="65"/>
        <v>0</v>
      </c>
      <c r="AG78" s="333">
        <f t="shared" si="65"/>
        <v>0</v>
      </c>
      <c r="AH78" s="338">
        <f t="shared" si="65"/>
        <v>0</v>
      </c>
      <c r="AI78" s="352">
        <f t="shared" si="66"/>
        <v>0</v>
      </c>
      <c r="AJ78" s="362">
        <f t="shared" si="66"/>
        <v>0</v>
      </c>
      <c r="AK78" s="362">
        <f t="shared" si="66"/>
        <v>0</v>
      </c>
      <c r="AL78" s="362" t="str">
        <f t="shared" si="66"/>
        <v/>
      </c>
      <c r="AM78" s="362">
        <f t="shared" si="66"/>
        <v>0</v>
      </c>
      <c r="AN78" s="362">
        <f t="shared" si="66"/>
        <v>0</v>
      </c>
      <c r="AO78" s="362">
        <f t="shared" si="66"/>
        <v>0</v>
      </c>
      <c r="AP78" s="362">
        <f t="shared" si="66"/>
        <v>0</v>
      </c>
      <c r="AQ78" s="362">
        <f t="shared" si="66"/>
        <v>0</v>
      </c>
      <c r="AR78" s="369">
        <f t="shared" si="66"/>
        <v>0</v>
      </c>
      <c r="AS78" s="357">
        <f t="shared" si="67"/>
        <v>0</v>
      </c>
      <c r="AT78" s="347">
        <f t="shared" si="67"/>
        <v>0</v>
      </c>
      <c r="AU78" s="347">
        <f t="shared" si="67"/>
        <v>0</v>
      </c>
      <c r="AV78" s="347">
        <f t="shared" si="67"/>
        <v>0</v>
      </c>
      <c r="AW78" s="347">
        <f t="shared" si="67"/>
        <v>0</v>
      </c>
      <c r="AX78" s="358">
        <f t="shared" si="67"/>
        <v>0</v>
      </c>
      <c r="AY78" s="357">
        <f t="shared" si="68"/>
        <v>0</v>
      </c>
      <c r="AZ78" s="357">
        <f t="shared" si="68"/>
        <v>0</v>
      </c>
      <c r="BA78" s="357">
        <f t="shared" si="68"/>
        <v>0</v>
      </c>
      <c r="BB78" s="357">
        <f t="shared" si="68"/>
        <v>0</v>
      </c>
      <c r="BC78" s="357">
        <f t="shared" si="68"/>
        <v>0</v>
      </c>
      <c r="BD78" s="372">
        <f t="shared" si="68"/>
        <v>0</v>
      </c>
    </row>
    <row r="79" spans="3:56">
      <c r="C79" s="104" t="str">
        <f t="shared" si="61"/>
        <v>Empty</v>
      </c>
      <c r="D79" s="104">
        <f t="shared" si="61"/>
        <v>0</v>
      </c>
      <c r="E79" s="104">
        <f t="shared" si="61"/>
        <v>0</v>
      </c>
      <c r="F79" s="104"/>
      <c r="G79" s="434">
        <f t="shared" ref="G79:X79" si="71">G43</f>
        <v>0</v>
      </c>
      <c r="H79" s="434">
        <f t="shared" si="71"/>
        <v>0</v>
      </c>
      <c r="I79" s="434">
        <f t="shared" si="71"/>
        <v>0</v>
      </c>
      <c r="J79" s="434">
        <f t="shared" si="71"/>
        <v>0</v>
      </c>
      <c r="K79" s="434">
        <f t="shared" si="71"/>
        <v>0</v>
      </c>
      <c r="L79" s="434">
        <f t="shared" si="71"/>
        <v>0</v>
      </c>
      <c r="M79" s="434">
        <f t="shared" si="71"/>
        <v>0</v>
      </c>
      <c r="N79" s="434">
        <f t="shared" si="71"/>
        <v>0</v>
      </c>
      <c r="O79" s="434">
        <f t="shared" si="71"/>
        <v>0</v>
      </c>
      <c r="P79" s="434">
        <f t="shared" si="71"/>
        <v>0</v>
      </c>
      <c r="Q79" s="434">
        <f t="shared" si="71"/>
        <v>0</v>
      </c>
      <c r="R79" s="434">
        <f t="shared" si="71"/>
        <v>0</v>
      </c>
      <c r="S79" s="434">
        <f t="shared" si="71"/>
        <v>0</v>
      </c>
      <c r="T79" s="434">
        <f t="shared" si="71"/>
        <v>0</v>
      </c>
      <c r="U79" s="434">
        <f t="shared" si="71"/>
        <v>0</v>
      </c>
      <c r="V79" s="434">
        <f t="shared" si="71"/>
        <v>0</v>
      </c>
      <c r="W79" s="434">
        <f t="shared" si="71"/>
        <v>0</v>
      </c>
      <c r="X79" s="434">
        <f t="shared" si="71"/>
        <v>0</v>
      </c>
      <c r="Y79" s="337">
        <f t="shared" si="65"/>
        <v>0</v>
      </c>
      <c r="Z79" s="333">
        <f t="shared" si="65"/>
        <v>0</v>
      </c>
      <c r="AA79" s="333">
        <f t="shared" si="65"/>
        <v>0</v>
      </c>
      <c r="AB79" s="333" t="str">
        <f t="shared" si="65"/>
        <v/>
      </c>
      <c r="AC79" s="333">
        <f t="shared" si="65"/>
        <v>0</v>
      </c>
      <c r="AD79" s="333" t="str">
        <f t="shared" si="65"/>
        <v/>
      </c>
      <c r="AE79" s="333" t="str">
        <f t="shared" si="65"/>
        <v/>
      </c>
      <c r="AF79" s="333">
        <f t="shared" si="65"/>
        <v>0</v>
      </c>
      <c r="AG79" s="333">
        <f t="shared" si="65"/>
        <v>0</v>
      </c>
      <c r="AH79" s="338">
        <f t="shared" si="65"/>
        <v>0</v>
      </c>
      <c r="AI79" s="352">
        <f t="shared" si="66"/>
        <v>0</v>
      </c>
      <c r="AJ79" s="362">
        <f t="shared" si="66"/>
        <v>0</v>
      </c>
      <c r="AK79" s="362">
        <f t="shared" si="66"/>
        <v>0</v>
      </c>
      <c r="AL79" s="362" t="str">
        <f t="shared" si="66"/>
        <v/>
      </c>
      <c r="AM79" s="362">
        <f t="shared" si="66"/>
        <v>0</v>
      </c>
      <c r="AN79" s="362">
        <f t="shared" si="66"/>
        <v>0</v>
      </c>
      <c r="AO79" s="362">
        <f t="shared" si="66"/>
        <v>0</v>
      </c>
      <c r="AP79" s="362">
        <f t="shared" si="66"/>
        <v>0</v>
      </c>
      <c r="AQ79" s="362">
        <f t="shared" si="66"/>
        <v>0</v>
      </c>
      <c r="AR79" s="369">
        <f t="shared" si="66"/>
        <v>0</v>
      </c>
      <c r="AS79" s="357">
        <f t="shared" si="67"/>
        <v>0</v>
      </c>
      <c r="AT79" s="347">
        <f t="shared" si="67"/>
        <v>0</v>
      </c>
      <c r="AU79" s="347">
        <f t="shared" si="67"/>
        <v>0</v>
      </c>
      <c r="AV79" s="347">
        <f t="shared" si="67"/>
        <v>0</v>
      </c>
      <c r="AW79" s="347">
        <f t="shared" si="67"/>
        <v>0</v>
      </c>
      <c r="AX79" s="358">
        <f t="shared" si="67"/>
        <v>0</v>
      </c>
      <c r="AY79" s="357">
        <f t="shared" si="68"/>
        <v>0</v>
      </c>
      <c r="AZ79" s="357">
        <f t="shared" si="68"/>
        <v>0</v>
      </c>
      <c r="BA79" s="357">
        <f t="shared" si="68"/>
        <v>0</v>
      </c>
      <c r="BB79" s="357">
        <f t="shared" si="68"/>
        <v>0</v>
      </c>
      <c r="BC79" s="357">
        <f t="shared" si="68"/>
        <v>0</v>
      </c>
      <c r="BD79" s="372">
        <f t="shared" si="68"/>
        <v>0</v>
      </c>
    </row>
    <row r="80" spans="3:56">
      <c r="C80" s="104" t="str">
        <f t="shared" si="61"/>
        <v>Empty</v>
      </c>
      <c r="D80" s="104">
        <f t="shared" si="61"/>
        <v>0</v>
      </c>
      <c r="E80" s="104">
        <f t="shared" si="61"/>
        <v>0</v>
      </c>
      <c r="F80" s="104"/>
      <c r="G80" s="434">
        <f t="shared" ref="G80:X80" si="72">G44</f>
        <v>0</v>
      </c>
      <c r="H80" s="434">
        <f t="shared" si="72"/>
        <v>0</v>
      </c>
      <c r="I80" s="434">
        <f t="shared" si="72"/>
        <v>0</v>
      </c>
      <c r="J80" s="434">
        <f t="shared" si="72"/>
        <v>0</v>
      </c>
      <c r="K80" s="434">
        <f t="shared" si="72"/>
        <v>0</v>
      </c>
      <c r="L80" s="434">
        <f t="shared" si="72"/>
        <v>0</v>
      </c>
      <c r="M80" s="434">
        <f t="shared" si="72"/>
        <v>0</v>
      </c>
      <c r="N80" s="434">
        <f t="shared" si="72"/>
        <v>0</v>
      </c>
      <c r="O80" s="434">
        <f t="shared" si="72"/>
        <v>0</v>
      </c>
      <c r="P80" s="434">
        <f t="shared" si="72"/>
        <v>0</v>
      </c>
      <c r="Q80" s="434">
        <f t="shared" si="72"/>
        <v>0</v>
      </c>
      <c r="R80" s="434">
        <f t="shared" si="72"/>
        <v>0</v>
      </c>
      <c r="S80" s="434">
        <f t="shared" si="72"/>
        <v>0</v>
      </c>
      <c r="T80" s="434">
        <f t="shared" si="72"/>
        <v>0</v>
      </c>
      <c r="U80" s="434">
        <f t="shared" si="72"/>
        <v>0</v>
      </c>
      <c r="V80" s="434">
        <f t="shared" si="72"/>
        <v>0</v>
      </c>
      <c r="W80" s="434">
        <f t="shared" si="72"/>
        <v>0</v>
      </c>
      <c r="X80" s="434">
        <f t="shared" si="72"/>
        <v>0</v>
      </c>
      <c r="Y80" s="337">
        <f t="shared" si="65"/>
        <v>0</v>
      </c>
      <c r="Z80" s="333">
        <f t="shared" si="65"/>
        <v>0</v>
      </c>
      <c r="AA80" s="333">
        <f t="shared" si="65"/>
        <v>0</v>
      </c>
      <c r="AB80" s="333" t="str">
        <f t="shared" si="65"/>
        <v/>
      </c>
      <c r="AC80" s="333">
        <f t="shared" si="65"/>
        <v>0</v>
      </c>
      <c r="AD80" s="333" t="str">
        <f t="shared" si="65"/>
        <v/>
      </c>
      <c r="AE80" s="333" t="str">
        <f t="shared" si="65"/>
        <v/>
      </c>
      <c r="AF80" s="333">
        <f t="shared" si="65"/>
        <v>0</v>
      </c>
      <c r="AG80" s="333">
        <f t="shared" si="65"/>
        <v>0</v>
      </c>
      <c r="AH80" s="338">
        <f t="shared" si="65"/>
        <v>0</v>
      </c>
      <c r="AI80" s="352">
        <f t="shared" si="66"/>
        <v>0</v>
      </c>
      <c r="AJ80" s="362">
        <f t="shared" si="66"/>
        <v>0</v>
      </c>
      <c r="AK80" s="362">
        <f t="shared" si="66"/>
        <v>0</v>
      </c>
      <c r="AL80" s="362" t="str">
        <f t="shared" si="66"/>
        <v/>
      </c>
      <c r="AM80" s="362">
        <f t="shared" si="66"/>
        <v>0</v>
      </c>
      <c r="AN80" s="362">
        <f t="shared" si="66"/>
        <v>0</v>
      </c>
      <c r="AO80" s="362">
        <f t="shared" si="66"/>
        <v>0</v>
      </c>
      <c r="AP80" s="362">
        <f t="shared" si="66"/>
        <v>0</v>
      </c>
      <c r="AQ80" s="362">
        <f t="shared" si="66"/>
        <v>0</v>
      </c>
      <c r="AR80" s="369">
        <f t="shared" si="66"/>
        <v>0</v>
      </c>
      <c r="AS80" s="357">
        <f t="shared" si="67"/>
        <v>0</v>
      </c>
      <c r="AT80" s="347">
        <f t="shared" si="67"/>
        <v>0</v>
      </c>
      <c r="AU80" s="347">
        <f t="shared" si="67"/>
        <v>0</v>
      </c>
      <c r="AV80" s="347">
        <f t="shared" si="67"/>
        <v>0</v>
      </c>
      <c r="AW80" s="347">
        <f t="shared" si="67"/>
        <v>0</v>
      </c>
      <c r="AX80" s="358">
        <f t="shared" si="67"/>
        <v>0</v>
      </c>
      <c r="AY80" s="357">
        <f t="shared" si="68"/>
        <v>0</v>
      </c>
      <c r="AZ80" s="357">
        <f t="shared" si="68"/>
        <v>0</v>
      </c>
      <c r="BA80" s="357">
        <f t="shared" si="68"/>
        <v>0</v>
      </c>
      <c r="BB80" s="357">
        <f t="shared" si="68"/>
        <v>0</v>
      </c>
      <c r="BC80" s="357">
        <f t="shared" si="68"/>
        <v>0</v>
      </c>
      <c r="BD80" s="372">
        <f t="shared" si="68"/>
        <v>0</v>
      </c>
    </row>
    <row r="81" spans="3:56">
      <c r="C81" s="104" t="str">
        <f t="shared" si="61"/>
        <v>Empty</v>
      </c>
      <c r="D81" s="104">
        <f t="shared" si="61"/>
        <v>0</v>
      </c>
      <c r="E81" s="104">
        <f t="shared" si="61"/>
        <v>0</v>
      </c>
      <c r="F81" s="104"/>
      <c r="G81" s="434">
        <f t="shared" ref="G81:X81" si="73">G45</f>
        <v>0</v>
      </c>
      <c r="H81" s="434">
        <f t="shared" si="73"/>
        <v>0</v>
      </c>
      <c r="I81" s="434">
        <f t="shared" si="73"/>
        <v>0</v>
      </c>
      <c r="J81" s="434">
        <f t="shared" si="73"/>
        <v>0</v>
      </c>
      <c r="K81" s="434">
        <f t="shared" si="73"/>
        <v>0</v>
      </c>
      <c r="L81" s="434">
        <f t="shared" si="73"/>
        <v>0</v>
      </c>
      <c r="M81" s="434">
        <f t="shared" si="73"/>
        <v>0</v>
      </c>
      <c r="N81" s="434">
        <f t="shared" si="73"/>
        <v>0</v>
      </c>
      <c r="O81" s="434">
        <f t="shared" si="73"/>
        <v>0</v>
      </c>
      <c r="P81" s="434">
        <f t="shared" si="73"/>
        <v>0</v>
      </c>
      <c r="Q81" s="434">
        <f t="shared" si="73"/>
        <v>0</v>
      </c>
      <c r="R81" s="434">
        <f t="shared" si="73"/>
        <v>0</v>
      </c>
      <c r="S81" s="434">
        <f t="shared" si="73"/>
        <v>0</v>
      </c>
      <c r="T81" s="434">
        <f t="shared" si="73"/>
        <v>0</v>
      </c>
      <c r="U81" s="434">
        <f t="shared" si="73"/>
        <v>0</v>
      </c>
      <c r="V81" s="434">
        <f t="shared" si="73"/>
        <v>0</v>
      </c>
      <c r="W81" s="434">
        <f t="shared" si="73"/>
        <v>0</v>
      </c>
      <c r="X81" s="434">
        <f t="shared" si="73"/>
        <v>0</v>
      </c>
      <c r="Y81" s="337">
        <f t="shared" si="65"/>
        <v>0</v>
      </c>
      <c r="Z81" s="333">
        <f t="shared" si="65"/>
        <v>0</v>
      </c>
      <c r="AA81" s="333">
        <f t="shared" si="65"/>
        <v>0</v>
      </c>
      <c r="AB81" s="333" t="str">
        <f t="shared" si="65"/>
        <v/>
      </c>
      <c r="AC81" s="333">
        <f t="shared" si="65"/>
        <v>0</v>
      </c>
      <c r="AD81" s="333" t="str">
        <f t="shared" si="65"/>
        <v/>
      </c>
      <c r="AE81" s="333" t="str">
        <f t="shared" si="65"/>
        <v/>
      </c>
      <c r="AF81" s="333">
        <f t="shared" si="65"/>
        <v>0</v>
      </c>
      <c r="AG81" s="333">
        <f t="shared" si="65"/>
        <v>0</v>
      </c>
      <c r="AH81" s="338">
        <f t="shared" si="65"/>
        <v>0</v>
      </c>
      <c r="AI81" s="352">
        <f t="shared" si="66"/>
        <v>0</v>
      </c>
      <c r="AJ81" s="362">
        <f t="shared" si="66"/>
        <v>0</v>
      </c>
      <c r="AK81" s="362">
        <f t="shared" si="66"/>
        <v>0</v>
      </c>
      <c r="AL81" s="362" t="str">
        <f t="shared" si="66"/>
        <v/>
      </c>
      <c r="AM81" s="362">
        <f t="shared" si="66"/>
        <v>0</v>
      </c>
      <c r="AN81" s="362">
        <f t="shared" si="66"/>
        <v>0</v>
      </c>
      <c r="AO81" s="362">
        <f t="shared" si="66"/>
        <v>0</v>
      </c>
      <c r="AP81" s="362">
        <f t="shared" si="66"/>
        <v>0</v>
      </c>
      <c r="AQ81" s="362">
        <f t="shared" si="66"/>
        <v>0</v>
      </c>
      <c r="AR81" s="369">
        <f t="shared" si="66"/>
        <v>0</v>
      </c>
      <c r="AS81" s="357">
        <f t="shared" si="67"/>
        <v>0</v>
      </c>
      <c r="AT81" s="347">
        <f t="shared" si="67"/>
        <v>0</v>
      </c>
      <c r="AU81" s="347">
        <f t="shared" si="67"/>
        <v>0</v>
      </c>
      <c r="AV81" s="347">
        <f t="shared" si="67"/>
        <v>0</v>
      </c>
      <c r="AW81" s="347">
        <f t="shared" si="67"/>
        <v>0</v>
      </c>
      <c r="AX81" s="358">
        <f t="shared" si="67"/>
        <v>0</v>
      </c>
      <c r="AY81" s="357">
        <f t="shared" si="68"/>
        <v>0</v>
      </c>
      <c r="AZ81" s="357">
        <f t="shared" si="68"/>
        <v>0</v>
      </c>
      <c r="BA81" s="357">
        <f t="shared" si="68"/>
        <v>0</v>
      </c>
      <c r="BB81" s="357">
        <f t="shared" si="68"/>
        <v>0</v>
      </c>
      <c r="BC81" s="357">
        <f t="shared" si="68"/>
        <v>0</v>
      </c>
      <c r="BD81" s="372">
        <f t="shared" si="68"/>
        <v>0</v>
      </c>
    </row>
    <row r="82" spans="3:56">
      <c r="C82" s="104" t="str">
        <f t="shared" si="61"/>
        <v>Empty</v>
      </c>
      <c r="D82" s="104">
        <f t="shared" si="61"/>
        <v>0</v>
      </c>
      <c r="E82" s="104">
        <f t="shared" si="61"/>
        <v>0</v>
      </c>
      <c r="F82" s="104"/>
      <c r="G82" s="434">
        <f t="shared" ref="G82:X82" si="74">G46</f>
        <v>0</v>
      </c>
      <c r="H82" s="434">
        <f t="shared" si="74"/>
        <v>0</v>
      </c>
      <c r="I82" s="434">
        <f t="shared" si="74"/>
        <v>0</v>
      </c>
      <c r="J82" s="434">
        <f t="shared" si="74"/>
        <v>0</v>
      </c>
      <c r="K82" s="434">
        <f t="shared" si="74"/>
        <v>0</v>
      </c>
      <c r="L82" s="434">
        <f t="shared" si="74"/>
        <v>0</v>
      </c>
      <c r="M82" s="434">
        <f t="shared" si="74"/>
        <v>0</v>
      </c>
      <c r="N82" s="434">
        <f t="shared" si="74"/>
        <v>0</v>
      </c>
      <c r="O82" s="434">
        <f t="shared" si="74"/>
        <v>0</v>
      </c>
      <c r="P82" s="434">
        <f t="shared" si="74"/>
        <v>0</v>
      </c>
      <c r="Q82" s="434">
        <f t="shared" si="74"/>
        <v>0</v>
      </c>
      <c r="R82" s="434">
        <f t="shared" si="74"/>
        <v>0</v>
      </c>
      <c r="S82" s="434">
        <f t="shared" si="74"/>
        <v>0</v>
      </c>
      <c r="T82" s="434">
        <f t="shared" si="74"/>
        <v>0</v>
      </c>
      <c r="U82" s="434">
        <f t="shared" si="74"/>
        <v>0</v>
      </c>
      <c r="V82" s="434">
        <f t="shared" si="74"/>
        <v>0</v>
      </c>
      <c r="W82" s="434">
        <f t="shared" si="74"/>
        <v>0</v>
      </c>
      <c r="X82" s="434">
        <f t="shared" si="74"/>
        <v>0</v>
      </c>
      <c r="Y82" s="337">
        <f t="shared" si="65"/>
        <v>0</v>
      </c>
      <c r="Z82" s="333">
        <f t="shared" si="65"/>
        <v>0</v>
      </c>
      <c r="AA82" s="333">
        <f t="shared" si="65"/>
        <v>0</v>
      </c>
      <c r="AB82" s="333" t="str">
        <f t="shared" si="65"/>
        <v/>
      </c>
      <c r="AC82" s="333">
        <f t="shared" si="65"/>
        <v>0</v>
      </c>
      <c r="AD82" s="333" t="str">
        <f t="shared" si="65"/>
        <v/>
      </c>
      <c r="AE82" s="333" t="str">
        <f t="shared" si="65"/>
        <v/>
      </c>
      <c r="AF82" s="333">
        <f t="shared" si="65"/>
        <v>0</v>
      </c>
      <c r="AG82" s="333">
        <f t="shared" si="65"/>
        <v>0</v>
      </c>
      <c r="AH82" s="338">
        <f t="shared" si="65"/>
        <v>0</v>
      </c>
      <c r="AI82" s="352">
        <f t="shared" si="66"/>
        <v>0</v>
      </c>
      <c r="AJ82" s="362">
        <f t="shared" si="66"/>
        <v>0</v>
      </c>
      <c r="AK82" s="362">
        <f t="shared" si="66"/>
        <v>0</v>
      </c>
      <c r="AL82" s="362" t="str">
        <f t="shared" si="66"/>
        <v/>
      </c>
      <c r="AM82" s="362">
        <f t="shared" si="66"/>
        <v>0</v>
      </c>
      <c r="AN82" s="362">
        <f t="shared" si="66"/>
        <v>0</v>
      </c>
      <c r="AO82" s="362">
        <f t="shared" si="66"/>
        <v>0</v>
      </c>
      <c r="AP82" s="362">
        <f t="shared" si="66"/>
        <v>0</v>
      </c>
      <c r="AQ82" s="362">
        <f t="shared" si="66"/>
        <v>0</v>
      </c>
      <c r="AR82" s="369">
        <f t="shared" si="66"/>
        <v>0</v>
      </c>
      <c r="AS82" s="357">
        <f t="shared" si="67"/>
        <v>0</v>
      </c>
      <c r="AT82" s="347">
        <f t="shared" si="67"/>
        <v>0</v>
      </c>
      <c r="AU82" s="347">
        <f t="shared" si="67"/>
        <v>0</v>
      </c>
      <c r="AV82" s="347">
        <f t="shared" si="67"/>
        <v>0</v>
      </c>
      <c r="AW82" s="347">
        <f t="shared" si="67"/>
        <v>0</v>
      </c>
      <c r="AX82" s="358">
        <f t="shared" si="67"/>
        <v>0</v>
      </c>
      <c r="AY82" s="357">
        <f t="shared" si="68"/>
        <v>0</v>
      </c>
      <c r="AZ82" s="357">
        <f t="shared" si="68"/>
        <v>0</v>
      </c>
      <c r="BA82" s="357">
        <f t="shared" si="68"/>
        <v>0</v>
      </c>
      <c r="BB82" s="357">
        <f t="shared" si="68"/>
        <v>0</v>
      </c>
      <c r="BC82" s="357">
        <f t="shared" si="68"/>
        <v>0</v>
      </c>
      <c r="BD82" s="372">
        <f t="shared" si="68"/>
        <v>0</v>
      </c>
    </row>
    <row r="83" spans="3:56">
      <c r="C83" s="104" t="str">
        <f t="shared" si="61"/>
        <v>Empty</v>
      </c>
      <c r="D83" s="104">
        <f t="shared" si="61"/>
        <v>0</v>
      </c>
      <c r="E83" s="104">
        <f t="shared" si="61"/>
        <v>0</v>
      </c>
      <c r="F83" s="104"/>
      <c r="G83" s="434">
        <f t="shared" ref="G83:X83" si="75">G47</f>
        <v>0</v>
      </c>
      <c r="H83" s="434">
        <f t="shared" si="75"/>
        <v>0</v>
      </c>
      <c r="I83" s="434">
        <f t="shared" si="75"/>
        <v>0</v>
      </c>
      <c r="J83" s="434">
        <f t="shared" si="75"/>
        <v>0</v>
      </c>
      <c r="K83" s="434">
        <f t="shared" si="75"/>
        <v>0</v>
      </c>
      <c r="L83" s="434">
        <f t="shared" si="75"/>
        <v>0</v>
      </c>
      <c r="M83" s="434">
        <f t="shared" si="75"/>
        <v>0</v>
      </c>
      <c r="N83" s="434">
        <f t="shared" si="75"/>
        <v>0</v>
      </c>
      <c r="O83" s="434">
        <f t="shared" si="75"/>
        <v>0</v>
      </c>
      <c r="P83" s="434">
        <f t="shared" si="75"/>
        <v>0</v>
      </c>
      <c r="Q83" s="434">
        <f t="shared" si="75"/>
        <v>0</v>
      </c>
      <c r="R83" s="434">
        <f t="shared" si="75"/>
        <v>0</v>
      </c>
      <c r="S83" s="434">
        <f t="shared" si="75"/>
        <v>0</v>
      </c>
      <c r="T83" s="434">
        <f t="shared" si="75"/>
        <v>0</v>
      </c>
      <c r="U83" s="434">
        <f t="shared" si="75"/>
        <v>0</v>
      </c>
      <c r="V83" s="434">
        <f t="shared" si="75"/>
        <v>0</v>
      </c>
      <c r="W83" s="434">
        <f t="shared" si="75"/>
        <v>0</v>
      </c>
      <c r="X83" s="434">
        <f t="shared" si="75"/>
        <v>0</v>
      </c>
      <c r="Y83" s="337">
        <f t="shared" si="65"/>
        <v>0</v>
      </c>
      <c r="Z83" s="333">
        <f t="shared" si="65"/>
        <v>0</v>
      </c>
      <c r="AA83" s="333">
        <f t="shared" si="65"/>
        <v>0</v>
      </c>
      <c r="AB83" s="333" t="str">
        <f t="shared" si="65"/>
        <v/>
      </c>
      <c r="AC83" s="333">
        <f t="shared" si="65"/>
        <v>0</v>
      </c>
      <c r="AD83" s="333" t="str">
        <f t="shared" si="65"/>
        <v/>
      </c>
      <c r="AE83" s="333" t="str">
        <f t="shared" si="65"/>
        <v/>
      </c>
      <c r="AF83" s="333">
        <f t="shared" si="65"/>
        <v>0</v>
      </c>
      <c r="AG83" s="333">
        <f t="shared" si="65"/>
        <v>0</v>
      </c>
      <c r="AH83" s="338">
        <f t="shared" si="65"/>
        <v>0</v>
      </c>
      <c r="AI83" s="352">
        <f t="shared" si="66"/>
        <v>0</v>
      </c>
      <c r="AJ83" s="362">
        <f t="shared" si="66"/>
        <v>0</v>
      </c>
      <c r="AK83" s="362">
        <f t="shared" si="66"/>
        <v>0</v>
      </c>
      <c r="AL83" s="362" t="str">
        <f t="shared" si="66"/>
        <v/>
      </c>
      <c r="AM83" s="362">
        <f t="shared" si="66"/>
        <v>0</v>
      </c>
      <c r="AN83" s="362">
        <f t="shared" si="66"/>
        <v>0</v>
      </c>
      <c r="AO83" s="362">
        <f t="shared" si="66"/>
        <v>0</v>
      </c>
      <c r="AP83" s="362">
        <f t="shared" si="66"/>
        <v>0</v>
      </c>
      <c r="AQ83" s="362">
        <f t="shared" si="66"/>
        <v>0</v>
      </c>
      <c r="AR83" s="369">
        <f t="shared" si="66"/>
        <v>0</v>
      </c>
      <c r="AS83" s="357">
        <f t="shared" si="67"/>
        <v>0</v>
      </c>
      <c r="AT83" s="347">
        <f t="shared" si="67"/>
        <v>0</v>
      </c>
      <c r="AU83" s="347">
        <f t="shared" si="67"/>
        <v>0</v>
      </c>
      <c r="AV83" s="347">
        <f t="shared" si="67"/>
        <v>0</v>
      </c>
      <c r="AW83" s="347">
        <f t="shared" si="67"/>
        <v>0</v>
      </c>
      <c r="AX83" s="358">
        <f t="shared" si="67"/>
        <v>0</v>
      </c>
      <c r="AY83" s="357">
        <f t="shared" si="68"/>
        <v>0</v>
      </c>
      <c r="AZ83" s="357">
        <f t="shared" si="68"/>
        <v>0</v>
      </c>
      <c r="BA83" s="357">
        <f t="shared" si="68"/>
        <v>0</v>
      </c>
      <c r="BB83" s="357">
        <f t="shared" si="68"/>
        <v>0</v>
      </c>
      <c r="BC83" s="357">
        <f t="shared" si="68"/>
        <v>0</v>
      </c>
      <c r="BD83" s="372">
        <f t="shared" si="68"/>
        <v>0</v>
      </c>
    </row>
    <row r="84" spans="3:56">
      <c r="C84" s="104" t="str">
        <f t="shared" si="61"/>
        <v>Empty</v>
      </c>
      <c r="D84" s="104">
        <f t="shared" si="61"/>
        <v>0</v>
      </c>
      <c r="E84" s="104">
        <f t="shared" si="61"/>
        <v>0</v>
      </c>
      <c r="F84" s="104"/>
      <c r="G84" s="434">
        <f t="shared" ref="G84:X84" si="76">G48</f>
        <v>0</v>
      </c>
      <c r="H84" s="434">
        <f t="shared" si="76"/>
        <v>0</v>
      </c>
      <c r="I84" s="434">
        <f t="shared" si="76"/>
        <v>0</v>
      </c>
      <c r="J84" s="434">
        <f t="shared" si="76"/>
        <v>0</v>
      </c>
      <c r="K84" s="434">
        <f t="shared" si="76"/>
        <v>0</v>
      </c>
      <c r="L84" s="434">
        <f t="shared" si="76"/>
        <v>0</v>
      </c>
      <c r="M84" s="434">
        <f t="shared" si="76"/>
        <v>0</v>
      </c>
      <c r="N84" s="434">
        <f t="shared" si="76"/>
        <v>0</v>
      </c>
      <c r="O84" s="434">
        <f t="shared" si="76"/>
        <v>0</v>
      </c>
      <c r="P84" s="434">
        <f t="shared" si="76"/>
        <v>0</v>
      </c>
      <c r="Q84" s="434">
        <f t="shared" si="76"/>
        <v>0</v>
      </c>
      <c r="R84" s="434">
        <f t="shared" si="76"/>
        <v>0</v>
      </c>
      <c r="S84" s="434">
        <f t="shared" si="76"/>
        <v>0</v>
      </c>
      <c r="T84" s="434">
        <f t="shared" si="76"/>
        <v>0</v>
      </c>
      <c r="U84" s="434">
        <f t="shared" si="76"/>
        <v>0</v>
      </c>
      <c r="V84" s="434">
        <f t="shared" si="76"/>
        <v>0</v>
      </c>
      <c r="W84" s="434">
        <f t="shared" si="76"/>
        <v>0</v>
      </c>
      <c r="X84" s="434">
        <f t="shared" si="76"/>
        <v>0</v>
      </c>
      <c r="Y84" s="337">
        <f t="shared" si="65"/>
        <v>0</v>
      </c>
      <c r="Z84" s="333">
        <f t="shared" si="65"/>
        <v>0</v>
      </c>
      <c r="AA84" s="333">
        <f t="shared" si="65"/>
        <v>0</v>
      </c>
      <c r="AB84" s="333" t="str">
        <f t="shared" si="65"/>
        <v/>
      </c>
      <c r="AC84" s="333">
        <f t="shared" si="65"/>
        <v>0</v>
      </c>
      <c r="AD84" s="333" t="str">
        <f t="shared" si="65"/>
        <v/>
      </c>
      <c r="AE84" s="333" t="str">
        <f t="shared" si="65"/>
        <v/>
      </c>
      <c r="AF84" s="333">
        <f t="shared" si="65"/>
        <v>0</v>
      </c>
      <c r="AG84" s="333">
        <f t="shared" si="65"/>
        <v>0</v>
      </c>
      <c r="AH84" s="338">
        <f t="shared" si="65"/>
        <v>0</v>
      </c>
      <c r="AI84" s="352">
        <f t="shared" si="66"/>
        <v>0</v>
      </c>
      <c r="AJ84" s="362">
        <f t="shared" si="66"/>
        <v>0</v>
      </c>
      <c r="AK84" s="362">
        <f t="shared" si="66"/>
        <v>0</v>
      </c>
      <c r="AL84" s="362" t="str">
        <f t="shared" si="66"/>
        <v/>
      </c>
      <c r="AM84" s="362">
        <f t="shared" si="66"/>
        <v>0</v>
      </c>
      <c r="AN84" s="362">
        <f t="shared" si="66"/>
        <v>0</v>
      </c>
      <c r="AO84" s="362">
        <f t="shared" si="66"/>
        <v>0</v>
      </c>
      <c r="AP84" s="362">
        <f t="shared" si="66"/>
        <v>0</v>
      </c>
      <c r="AQ84" s="362">
        <f t="shared" si="66"/>
        <v>0</v>
      </c>
      <c r="AR84" s="369">
        <f t="shared" si="66"/>
        <v>0</v>
      </c>
      <c r="AS84" s="357">
        <f t="shared" si="67"/>
        <v>0</v>
      </c>
      <c r="AT84" s="347">
        <f t="shared" si="67"/>
        <v>0</v>
      </c>
      <c r="AU84" s="347">
        <f t="shared" si="67"/>
        <v>0</v>
      </c>
      <c r="AV84" s="347">
        <f t="shared" si="67"/>
        <v>0</v>
      </c>
      <c r="AW84" s="347">
        <f t="shared" si="67"/>
        <v>0</v>
      </c>
      <c r="AX84" s="358">
        <f t="shared" si="67"/>
        <v>0</v>
      </c>
      <c r="AY84" s="357">
        <f t="shared" si="68"/>
        <v>0</v>
      </c>
      <c r="AZ84" s="357">
        <f t="shared" si="68"/>
        <v>0</v>
      </c>
      <c r="BA84" s="357">
        <f t="shared" si="68"/>
        <v>0</v>
      </c>
      <c r="BB84" s="357">
        <f t="shared" si="68"/>
        <v>0</v>
      </c>
      <c r="BC84" s="357">
        <f t="shared" si="68"/>
        <v>0</v>
      </c>
      <c r="BD84" s="372">
        <f t="shared" si="68"/>
        <v>0</v>
      </c>
    </row>
    <row r="85" spans="3:56">
      <c r="C85" s="104" t="str">
        <f t="shared" si="61"/>
        <v>Empty</v>
      </c>
      <c r="D85" s="104">
        <f t="shared" si="61"/>
        <v>0</v>
      </c>
      <c r="E85" s="104">
        <f t="shared" si="61"/>
        <v>0</v>
      </c>
      <c r="F85" s="104"/>
      <c r="G85" s="434">
        <f t="shared" ref="G85:X85" si="77">G49</f>
        <v>0</v>
      </c>
      <c r="H85" s="434">
        <f t="shared" si="77"/>
        <v>0</v>
      </c>
      <c r="I85" s="434">
        <f t="shared" si="77"/>
        <v>0</v>
      </c>
      <c r="J85" s="434">
        <f t="shared" si="77"/>
        <v>0</v>
      </c>
      <c r="K85" s="434">
        <f t="shared" si="77"/>
        <v>0</v>
      </c>
      <c r="L85" s="434">
        <f t="shared" si="77"/>
        <v>0</v>
      </c>
      <c r="M85" s="434">
        <f t="shared" si="77"/>
        <v>0</v>
      </c>
      <c r="N85" s="434">
        <f t="shared" si="77"/>
        <v>0</v>
      </c>
      <c r="O85" s="434">
        <f t="shared" si="77"/>
        <v>0</v>
      </c>
      <c r="P85" s="434">
        <f t="shared" si="77"/>
        <v>0</v>
      </c>
      <c r="Q85" s="434">
        <f t="shared" si="77"/>
        <v>0</v>
      </c>
      <c r="R85" s="434">
        <f t="shared" si="77"/>
        <v>0</v>
      </c>
      <c r="S85" s="434">
        <f t="shared" si="77"/>
        <v>0</v>
      </c>
      <c r="T85" s="434">
        <f t="shared" si="77"/>
        <v>0</v>
      </c>
      <c r="U85" s="434">
        <f t="shared" si="77"/>
        <v>0</v>
      </c>
      <c r="V85" s="434">
        <f t="shared" si="77"/>
        <v>0</v>
      </c>
      <c r="W85" s="434">
        <f t="shared" si="77"/>
        <v>0</v>
      </c>
      <c r="X85" s="434">
        <f t="shared" si="77"/>
        <v>0</v>
      </c>
      <c r="Y85" s="337">
        <f t="shared" si="65"/>
        <v>0</v>
      </c>
      <c r="Z85" s="333">
        <f t="shared" si="65"/>
        <v>0</v>
      </c>
      <c r="AA85" s="333">
        <f t="shared" si="65"/>
        <v>0</v>
      </c>
      <c r="AB85" s="333" t="str">
        <f t="shared" si="65"/>
        <v/>
      </c>
      <c r="AC85" s="333">
        <f t="shared" si="65"/>
        <v>0</v>
      </c>
      <c r="AD85" s="333" t="str">
        <f t="shared" si="65"/>
        <v/>
      </c>
      <c r="AE85" s="333" t="str">
        <f t="shared" si="65"/>
        <v/>
      </c>
      <c r="AF85" s="333">
        <f t="shared" si="65"/>
        <v>0</v>
      </c>
      <c r="AG85" s="333">
        <f t="shared" si="65"/>
        <v>0</v>
      </c>
      <c r="AH85" s="338">
        <f t="shared" si="65"/>
        <v>0</v>
      </c>
      <c r="AI85" s="352">
        <f t="shared" si="66"/>
        <v>0</v>
      </c>
      <c r="AJ85" s="362">
        <f t="shared" si="66"/>
        <v>0</v>
      </c>
      <c r="AK85" s="362">
        <f t="shared" si="66"/>
        <v>0</v>
      </c>
      <c r="AL85" s="362" t="str">
        <f t="shared" si="66"/>
        <v/>
      </c>
      <c r="AM85" s="362">
        <f t="shared" si="66"/>
        <v>0</v>
      </c>
      <c r="AN85" s="362">
        <f t="shared" si="66"/>
        <v>0</v>
      </c>
      <c r="AO85" s="362">
        <f t="shared" si="66"/>
        <v>0</v>
      </c>
      <c r="AP85" s="362">
        <f t="shared" si="66"/>
        <v>0</v>
      </c>
      <c r="AQ85" s="362">
        <f t="shared" si="66"/>
        <v>0</v>
      </c>
      <c r="AR85" s="369">
        <f t="shared" si="66"/>
        <v>0</v>
      </c>
      <c r="AS85" s="357">
        <f t="shared" si="67"/>
        <v>0</v>
      </c>
      <c r="AT85" s="347">
        <f t="shared" si="67"/>
        <v>0</v>
      </c>
      <c r="AU85" s="347">
        <f t="shared" si="67"/>
        <v>0</v>
      </c>
      <c r="AV85" s="347">
        <f t="shared" si="67"/>
        <v>0</v>
      </c>
      <c r="AW85" s="347">
        <f t="shared" si="67"/>
        <v>0</v>
      </c>
      <c r="AX85" s="358">
        <f t="shared" si="67"/>
        <v>0</v>
      </c>
      <c r="AY85" s="357">
        <f t="shared" si="68"/>
        <v>0</v>
      </c>
      <c r="AZ85" s="357">
        <f t="shared" si="68"/>
        <v>0</v>
      </c>
      <c r="BA85" s="357">
        <f t="shared" si="68"/>
        <v>0</v>
      </c>
      <c r="BB85" s="357">
        <f t="shared" si="68"/>
        <v>0</v>
      </c>
      <c r="BC85" s="357">
        <f t="shared" si="68"/>
        <v>0</v>
      </c>
      <c r="BD85" s="372">
        <f t="shared" si="68"/>
        <v>0</v>
      </c>
    </row>
    <row r="86" spans="3:56">
      <c r="C86" s="104" t="str">
        <f t="shared" si="61"/>
        <v>Empty</v>
      </c>
      <c r="D86" s="104">
        <f t="shared" si="61"/>
        <v>0</v>
      </c>
      <c r="E86" s="104">
        <f t="shared" si="61"/>
        <v>0</v>
      </c>
      <c r="F86" s="104"/>
      <c r="G86" s="434">
        <f t="shared" ref="G86:X86" si="78">G50</f>
        <v>0</v>
      </c>
      <c r="H86" s="434">
        <f t="shared" si="78"/>
        <v>0</v>
      </c>
      <c r="I86" s="434">
        <f t="shared" si="78"/>
        <v>0</v>
      </c>
      <c r="J86" s="434">
        <f t="shared" si="78"/>
        <v>0</v>
      </c>
      <c r="K86" s="434">
        <f t="shared" si="78"/>
        <v>0</v>
      </c>
      <c r="L86" s="434">
        <f t="shared" si="78"/>
        <v>0</v>
      </c>
      <c r="M86" s="434">
        <f t="shared" si="78"/>
        <v>0</v>
      </c>
      <c r="N86" s="434">
        <f t="shared" si="78"/>
        <v>0</v>
      </c>
      <c r="O86" s="434">
        <f t="shared" si="78"/>
        <v>0</v>
      </c>
      <c r="P86" s="434">
        <f t="shared" si="78"/>
        <v>0</v>
      </c>
      <c r="Q86" s="434">
        <f t="shared" si="78"/>
        <v>0</v>
      </c>
      <c r="R86" s="434">
        <f t="shared" si="78"/>
        <v>0</v>
      </c>
      <c r="S86" s="434">
        <f t="shared" si="78"/>
        <v>0</v>
      </c>
      <c r="T86" s="434">
        <f t="shared" si="78"/>
        <v>0</v>
      </c>
      <c r="U86" s="434">
        <f t="shared" si="78"/>
        <v>0</v>
      </c>
      <c r="V86" s="434">
        <f t="shared" si="78"/>
        <v>0</v>
      </c>
      <c r="W86" s="434">
        <f t="shared" si="78"/>
        <v>0</v>
      </c>
      <c r="X86" s="434">
        <f t="shared" si="78"/>
        <v>0</v>
      </c>
      <c r="Y86" s="337">
        <f t="shared" ref="Y86:AH95" si="79">INDEX(Evaluated_Savings,MATCH($C86,$C$40:$C$69,0)+2,MATCH(Y$75,Evaluated_Savings_Columns,0))</f>
        <v>0</v>
      </c>
      <c r="Z86" s="333">
        <f t="shared" si="79"/>
        <v>0</v>
      </c>
      <c r="AA86" s="333">
        <f t="shared" si="79"/>
        <v>0</v>
      </c>
      <c r="AB86" s="333" t="str">
        <f t="shared" si="79"/>
        <v/>
      </c>
      <c r="AC86" s="333">
        <f t="shared" si="79"/>
        <v>0</v>
      </c>
      <c r="AD86" s="333" t="str">
        <f t="shared" si="79"/>
        <v/>
      </c>
      <c r="AE86" s="333" t="str">
        <f t="shared" si="79"/>
        <v/>
      </c>
      <c r="AF86" s="333">
        <f t="shared" si="79"/>
        <v>0</v>
      </c>
      <c r="AG86" s="333">
        <f t="shared" si="79"/>
        <v>0</v>
      </c>
      <c r="AH86" s="338">
        <f t="shared" si="79"/>
        <v>0</v>
      </c>
      <c r="AI86" s="352">
        <f t="shared" ref="AI86:AR95" si="80">INDEX(Evaluated_Savings_No_IE,MATCH($C86,$C$40:$C$69,0)+2,MATCH(AI$75,Evaluated_Savings_No_IE_Columns,0))</f>
        <v>0</v>
      </c>
      <c r="AJ86" s="362">
        <f t="shared" si="80"/>
        <v>0</v>
      </c>
      <c r="AK86" s="362">
        <f t="shared" si="80"/>
        <v>0</v>
      </c>
      <c r="AL86" s="362" t="str">
        <f t="shared" si="80"/>
        <v/>
      </c>
      <c r="AM86" s="362">
        <f t="shared" si="80"/>
        <v>0</v>
      </c>
      <c r="AN86" s="362">
        <f t="shared" si="80"/>
        <v>0</v>
      </c>
      <c r="AO86" s="362">
        <f t="shared" si="80"/>
        <v>0</v>
      </c>
      <c r="AP86" s="362">
        <f t="shared" si="80"/>
        <v>0</v>
      </c>
      <c r="AQ86" s="362">
        <f t="shared" si="80"/>
        <v>0</v>
      </c>
      <c r="AR86" s="369">
        <f t="shared" si="80"/>
        <v>0</v>
      </c>
      <c r="AS86" s="357">
        <f t="shared" ref="AS86:AX95" si="81">INDEX(Evaluated_Savings_No_NTG,MATCH($C86,$C$40:$C$69,0)+2,MATCH(AS$75,Evaluated_Savings_No_NTG_Columns,0))</f>
        <v>0</v>
      </c>
      <c r="AT86" s="347">
        <f t="shared" si="81"/>
        <v>0</v>
      </c>
      <c r="AU86" s="347">
        <f t="shared" si="81"/>
        <v>0</v>
      </c>
      <c r="AV86" s="347">
        <f t="shared" si="81"/>
        <v>0</v>
      </c>
      <c r="AW86" s="347">
        <f t="shared" si="81"/>
        <v>0</v>
      </c>
      <c r="AX86" s="358">
        <f t="shared" si="81"/>
        <v>0</v>
      </c>
      <c r="AY86" s="357">
        <f t="shared" ref="AY86:BD95" si="82">INDEX(Evaluated_Savings_No_IE_No_NTG,MATCH($C86,$C$40:$C$69,0)+2,MATCH(AY$75,Evaluated_Savings_No_IE_No_NTG_Columns,0))</f>
        <v>0</v>
      </c>
      <c r="AZ86" s="357">
        <f t="shared" si="82"/>
        <v>0</v>
      </c>
      <c r="BA86" s="357">
        <f t="shared" si="82"/>
        <v>0</v>
      </c>
      <c r="BB86" s="357">
        <f t="shared" si="82"/>
        <v>0</v>
      </c>
      <c r="BC86" s="357">
        <f t="shared" si="82"/>
        <v>0</v>
      </c>
      <c r="BD86" s="372">
        <f t="shared" si="82"/>
        <v>0</v>
      </c>
    </row>
    <row r="87" spans="3:56">
      <c r="C87" s="104" t="str">
        <f t="shared" si="61"/>
        <v>Empty</v>
      </c>
      <c r="D87" s="104">
        <f t="shared" si="61"/>
        <v>0</v>
      </c>
      <c r="E87" s="104">
        <f t="shared" si="61"/>
        <v>0</v>
      </c>
      <c r="F87" s="104"/>
      <c r="G87" s="434">
        <f t="shared" ref="G87:X87" si="83">G51</f>
        <v>0</v>
      </c>
      <c r="H87" s="434">
        <f t="shared" si="83"/>
        <v>0</v>
      </c>
      <c r="I87" s="434">
        <f t="shared" si="83"/>
        <v>0</v>
      </c>
      <c r="J87" s="434">
        <f t="shared" si="83"/>
        <v>0</v>
      </c>
      <c r="K87" s="434">
        <f t="shared" si="83"/>
        <v>0</v>
      </c>
      <c r="L87" s="434">
        <f t="shared" si="83"/>
        <v>0</v>
      </c>
      <c r="M87" s="434">
        <f t="shared" si="83"/>
        <v>0</v>
      </c>
      <c r="N87" s="434">
        <f t="shared" si="83"/>
        <v>0</v>
      </c>
      <c r="O87" s="434">
        <f t="shared" si="83"/>
        <v>0</v>
      </c>
      <c r="P87" s="434">
        <f t="shared" si="83"/>
        <v>0</v>
      </c>
      <c r="Q87" s="434">
        <f t="shared" si="83"/>
        <v>0</v>
      </c>
      <c r="R87" s="434">
        <f t="shared" si="83"/>
        <v>0</v>
      </c>
      <c r="S87" s="434">
        <f t="shared" si="83"/>
        <v>0</v>
      </c>
      <c r="T87" s="434">
        <f t="shared" si="83"/>
        <v>0</v>
      </c>
      <c r="U87" s="434">
        <f t="shared" si="83"/>
        <v>0</v>
      </c>
      <c r="V87" s="434">
        <f t="shared" si="83"/>
        <v>0</v>
      </c>
      <c r="W87" s="434">
        <f t="shared" si="83"/>
        <v>0</v>
      </c>
      <c r="X87" s="434">
        <f t="shared" si="83"/>
        <v>0</v>
      </c>
      <c r="Y87" s="337">
        <f t="shared" si="79"/>
        <v>0</v>
      </c>
      <c r="Z87" s="333">
        <f t="shared" si="79"/>
        <v>0</v>
      </c>
      <c r="AA87" s="333">
        <f t="shared" si="79"/>
        <v>0</v>
      </c>
      <c r="AB87" s="333" t="str">
        <f t="shared" si="79"/>
        <v/>
      </c>
      <c r="AC87" s="333">
        <f t="shared" si="79"/>
        <v>0</v>
      </c>
      <c r="AD87" s="333" t="str">
        <f t="shared" si="79"/>
        <v/>
      </c>
      <c r="AE87" s="333" t="str">
        <f t="shared" si="79"/>
        <v/>
      </c>
      <c r="AF87" s="333">
        <f t="shared" si="79"/>
        <v>0</v>
      </c>
      <c r="AG87" s="333">
        <f t="shared" si="79"/>
        <v>0</v>
      </c>
      <c r="AH87" s="338">
        <f t="shared" si="79"/>
        <v>0</v>
      </c>
      <c r="AI87" s="352">
        <f t="shared" si="80"/>
        <v>0</v>
      </c>
      <c r="AJ87" s="362">
        <f t="shared" si="80"/>
        <v>0</v>
      </c>
      <c r="AK87" s="362">
        <f t="shared" si="80"/>
        <v>0</v>
      </c>
      <c r="AL87" s="362" t="str">
        <f t="shared" si="80"/>
        <v/>
      </c>
      <c r="AM87" s="362">
        <f t="shared" si="80"/>
        <v>0</v>
      </c>
      <c r="AN87" s="362">
        <f t="shared" si="80"/>
        <v>0</v>
      </c>
      <c r="AO87" s="362">
        <f t="shared" si="80"/>
        <v>0</v>
      </c>
      <c r="AP87" s="362">
        <f t="shared" si="80"/>
        <v>0</v>
      </c>
      <c r="AQ87" s="362">
        <f t="shared" si="80"/>
        <v>0</v>
      </c>
      <c r="AR87" s="369">
        <f t="shared" si="80"/>
        <v>0</v>
      </c>
      <c r="AS87" s="357">
        <f t="shared" si="81"/>
        <v>0</v>
      </c>
      <c r="AT87" s="347">
        <f t="shared" si="81"/>
        <v>0</v>
      </c>
      <c r="AU87" s="347">
        <f t="shared" si="81"/>
        <v>0</v>
      </c>
      <c r="AV87" s="347">
        <f t="shared" si="81"/>
        <v>0</v>
      </c>
      <c r="AW87" s="347">
        <f t="shared" si="81"/>
        <v>0</v>
      </c>
      <c r="AX87" s="358">
        <f t="shared" si="81"/>
        <v>0</v>
      </c>
      <c r="AY87" s="357">
        <f t="shared" si="82"/>
        <v>0</v>
      </c>
      <c r="AZ87" s="357">
        <f t="shared" si="82"/>
        <v>0</v>
      </c>
      <c r="BA87" s="357">
        <f t="shared" si="82"/>
        <v>0</v>
      </c>
      <c r="BB87" s="357">
        <f t="shared" si="82"/>
        <v>0</v>
      </c>
      <c r="BC87" s="357">
        <f t="shared" si="82"/>
        <v>0</v>
      </c>
      <c r="BD87" s="372">
        <f t="shared" si="82"/>
        <v>0</v>
      </c>
    </row>
    <row r="88" spans="3:56">
      <c r="C88" s="104" t="str">
        <f t="shared" si="61"/>
        <v>Empty</v>
      </c>
      <c r="D88" s="104">
        <f t="shared" si="61"/>
        <v>0</v>
      </c>
      <c r="E88" s="104">
        <f t="shared" si="61"/>
        <v>0</v>
      </c>
      <c r="F88" s="104"/>
      <c r="G88" s="434">
        <f t="shared" ref="G88:X88" si="84">G52</f>
        <v>0</v>
      </c>
      <c r="H88" s="434">
        <f t="shared" si="84"/>
        <v>0</v>
      </c>
      <c r="I88" s="434">
        <f t="shared" si="84"/>
        <v>0</v>
      </c>
      <c r="J88" s="434">
        <f t="shared" si="84"/>
        <v>0</v>
      </c>
      <c r="K88" s="434">
        <f t="shared" si="84"/>
        <v>0</v>
      </c>
      <c r="L88" s="434">
        <f t="shared" si="84"/>
        <v>0</v>
      </c>
      <c r="M88" s="434">
        <f t="shared" si="84"/>
        <v>0</v>
      </c>
      <c r="N88" s="434">
        <f t="shared" si="84"/>
        <v>0</v>
      </c>
      <c r="O88" s="434">
        <f t="shared" si="84"/>
        <v>0</v>
      </c>
      <c r="P88" s="434">
        <f t="shared" si="84"/>
        <v>0</v>
      </c>
      <c r="Q88" s="434">
        <f t="shared" si="84"/>
        <v>0</v>
      </c>
      <c r="R88" s="434">
        <f t="shared" si="84"/>
        <v>0</v>
      </c>
      <c r="S88" s="434">
        <f t="shared" si="84"/>
        <v>0</v>
      </c>
      <c r="T88" s="434">
        <f t="shared" si="84"/>
        <v>0</v>
      </c>
      <c r="U88" s="434">
        <f t="shared" si="84"/>
        <v>0</v>
      </c>
      <c r="V88" s="434">
        <f t="shared" si="84"/>
        <v>0</v>
      </c>
      <c r="W88" s="434">
        <f t="shared" si="84"/>
        <v>0</v>
      </c>
      <c r="X88" s="434">
        <f t="shared" si="84"/>
        <v>0</v>
      </c>
      <c r="Y88" s="337">
        <f t="shared" si="79"/>
        <v>0</v>
      </c>
      <c r="Z88" s="333">
        <f t="shared" si="79"/>
        <v>0</v>
      </c>
      <c r="AA88" s="333">
        <f t="shared" si="79"/>
        <v>0</v>
      </c>
      <c r="AB88" s="333" t="str">
        <f t="shared" si="79"/>
        <v/>
      </c>
      <c r="AC88" s="333">
        <f t="shared" si="79"/>
        <v>0</v>
      </c>
      <c r="AD88" s="333" t="str">
        <f t="shared" si="79"/>
        <v/>
      </c>
      <c r="AE88" s="333" t="str">
        <f t="shared" si="79"/>
        <v/>
      </c>
      <c r="AF88" s="333">
        <f t="shared" si="79"/>
        <v>0</v>
      </c>
      <c r="AG88" s="333">
        <f t="shared" si="79"/>
        <v>0</v>
      </c>
      <c r="AH88" s="338">
        <f t="shared" si="79"/>
        <v>0</v>
      </c>
      <c r="AI88" s="352">
        <f t="shared" si="80"/>
        <v>0</v>
      </c>
      <c r="AJ88" s="362">
        <f t="shared" si="80"/>
        <v>0</v>
      </c>
      <c r="AK88" s="362">
        <f t="shared" si="80"/>
        <v>0</v>
      </c>
      <c r="AL88" s="362" t="str">
        <f t="shared" si="80"/>
        <v/>
      </c>
      <c r="AM88" s="362">
        <f t="shared" si="80"/>
        <v>0</v>
      </c>
      <c r="AN88" s="362">
        <f t="shared" si="80"/>
        <v>0</v>
      </c>
      <c r="AO88" s="362">
        <f t="shared" si="80"/>
        <v>0</v>
      </c>
      <c r="AP88" s="362">
        <f t="shared" si="80"/>
        <v>0</v>
      </c>
      <c r="AQ88" s="362">
        <f t="shared" si="80"/>
        <v>0</v>
      </c>
      <c r="AR88" s="369">
        <f t="shared" si="80"/>
        <v>0</v>
      </c>
      <c r="AS88" s="357">
        <f t="shared" si="81"/>
        <v>0</v>
      </c>
      <c r="AT88" s="347">
        <f t="shared" si="81"/>
        <v>0</v>
      </c>
      <c r="AU88" s="347">
        <f t="shared" si="81"/>
        <v>0</v>
      </c>
      <c r="AV88" s="347">
        <f t="shared" si="81"/>
        <v>0</v>
      </c>
      <c r="AW88" s="347">
        <f t="shared" si="81"/>
        <v>0</v>
      </c>
      <c r="AX88" s="358">
        <f t="shared" si="81"/>
        <v>0</v>
      </c>
      <c r="AY88" s="357">
        <f t="shared" si="82"/>
        <v>0</v>
      </c>
      <c r="AZ88" s="357">
        <f t="shared" si="82"/>
        <v>0</v>
      </c>
      <c r="BA88" s="357">
        <f t="shared" si="82"/>
        <v>0</v>
      </c>
      <c r="BB88" s="357">
        <f t="shared" si="82"/>
        <v>0</v>
      </c>
      <c r="BC88" s="357">
        <f t="shared" si="82"/>
        <v>0</v>
      </c>
      <c r="BD88" s="372">
        <f t="shared" si="82"/>
        <v>0</v>
      </c>
    </row>
    <row r="89" spans="3:56">
      <c r="C89" s="104" t="str">
        <f t="shared" si="61"/>
        <v>Empty</v>
      </c>
      <c r="D89" s="104">
        <f t="shared" si="61"/>
        <v>0</v>
      </c>
      <c r="E89" s="104">
        <f t="shared" si="61"/>
        <v>0</v>
      </c>
      <c r="F89" s="104"/>
      <c r="G89" s="434">
        <f t="shared" ref="G89:X89" si="85">G53</f>
        <v>0</v>
      </c>
      <c r="H89" s="434">
        <f t="shared" si="85"/>
        <v>0</v>
      </c>
      <c r="I89" s="434">
        <f t="shared" si="85"/>
        <v>0</v>
      </c>
      <c r="J89" s="434">
        <f t="shared" si="85"/>
        <v>0</v>
      </c>
      <c r="K89" s="434">
        <f t="shared" si="85"/>
        <v>0</v>
      </c>
      <c r="L89" s="434">
        <f t="shared" si="85"/>
        <v>0</v>
      </c>
      <c r="M89" s="434">
        <f t="shared" si="85"/>
        <v>0</v>
      </c>
      <c r="N89" s="434">
        <f t="shared" si="85"/>
        <v>0</v>
      </c>
      <c r="O89" s="434">
        <f t="shared" si="85"/>
        <v>0</v>
      </c>
      <c r="P89" s="434">
        <f t="shared" si="85"/>
        <v>0</v>
      </c>
      <c r="Q89" s="434">
        <f t="shared" si="85"/>
        <v>0</v>
      </c>
      <c r="R89" s="434">
        <f t="shared" si="85"/>
        <v>0</v>
      </c>
      <c r="S89" s="434">
        <f t="shared" si="85"/>
        <v>0</v>
      </c>
      <c r="T89" s="434">
        <f t="shared" si="85"/>
        <v>0</v>
      </c>
      <c r="U89" s="434">
        <f t="shared" si="85"/>
        <v>0</v>
      </c>
      <c r="V89" s="434">
        <f t="shared" si="85"/>
        <v>0</v>
      </c>
      <c r="W89" s="434">
        <f t="shared" si="85"/>
        <v>0</v>
      </c>
      <c r="X89" s="434">
        <f t="shared" si="85"/>
        <v>0</v>
      </c>
      <c r="Y89" s="337">
        <f t="shared" si="79"/>
        <v>0</v>
      </c>
      <c r="Z89" s="333">
        <f t="shared" si="79"/>
        <v>0</v>
      </c>
      <c r="AA89" s="333">
        <f t="shared" si="79"/>
        <v>0</v>
      </c>
      <c r="AB89" s="333" t="str">
        <f t="shared" si="79"/>
        <v/>
      </c>
      <c r="AC89" s="333">
        <f t="shared" si="79"/>
        <v>0</v>
      </c>
      <c r="AD89" s="333" t="str">
        <f t="shared" si="79"/>
        <v/>
      </c>
      <c r="AE89" s="333" t="str">
        <f t="shared" si="79"/>
        <v/>
      </c>
      <c r="AF89" s="333">
        <f t="shared" si="79"/>
        <v>0</v>
      </c>
      <c r="AG89" s="333">
        <f t="shared" si="79"/>
        <v>0</v>
      </c>
      <c r="AH89" s="338">
        <f t="shared" si="79"/>
        <v>0</v>
      </c>
      <c r="AI89" s="352">
        <f t="shared" si="80"/>
        <v>0</v>
      </c>
      <c r="AJ89" s="362">
        <f t="shared" si="80"/>
        <v>0</v>
      </c>
      <c r="AK89" s="362">
        <f t="shared" si="80"/>
        <v>0</v>
      </c>
      <c r="AL89" s="362" t="str">
        <f t="shared" si="80"/>
        <v/>
      </c>
      <c r="AM89" s="362">
        <f t="shared" si="80"/>
        <v>0</v>
      </c>
      <c r="AN89" s="362">
        <f t="shared" si="80"/>
        <v>0</v>
      </c>
      <c r="AO89" s="362">
        <f t="shared" si="80"/>
        <v>0</v>
      </c>
      <c r="AP89" s="362">
        <f t="shared" si="80"/>
        <v>0</v>
      </c>
      <c r="AQ89" s="362">
        <f t="shared" si="80"/>
        <v>0</v>
      </c>
      <c r="AR89" s="369">
        <f t="shared" si="80"/>
        <v>0</v>
      </c>
      <c r="AS89" s="357">
        <f t="shared" si="81"/>
        <v>0</v>
      </c>
      <c r="AT89" s="347">
        <f t="shared" si="81"/>
        <v>0</v>
      </c>
      <c r="AU89" s="347">
        <f t="shared" si="81"/>
        <v>0</v>
      </c>
      <c r="AV89" s="347">
        <f t="shared" si="81"/>
        <v>0</v>
      </c>
      <c r="AW89" s="347">
        <f t="shared" si="81"/>
        <v>0</v>
      </c>
      <c r="AX89" s="358">
        <f t="shared" si="81"/>
        <v>0</v>
      </c>
      <c r="AY89" s="357">
        <f t="shared" si="82"/>
        <v>0</v>
      </c>
      <c r="AZ89" s="357">
        <f t="shared" si="82"/>
        <v>0</v>
      </c>
      <c r="BA89" s="357">
        <f t="shared" si="82"/>
        <v>0</v>
      </c>
      <c r="BB89" s="357">
        <f t="shared" si="82"/>
        <v>0</v>
      </c>
      <c r="BC89" s="357">
        <f t="shared" si="82"/>
        <v>0</v>
      </c>
      <c r="BD89" s="372">
        <f t="shared" si="82"/>
        <v>0</v>
      </c>
    </row>
    <row r="90" spans="3:56">
      <c r="C90" s="104" t="str">
        <f t="shared" si="61"/>
        <v>Empty</v>
      </c>
      <c r="D90" s="104">
        <f t="shared" si="61"/>
        <v>0</v>
      </c>
      <c r="E90" s="104">
        <f t="shared" si="61"/>
        <v>0</v>
      </c>
      <c r="F90" s="104"/>
      <c r="G90" s="434">
        <f t="shared" ref="G90:X90" si="86">G54</f>
        <v>0</v>
      </c>
      <c r="H90" s="434">
        <f t="shared" si="86"/>
        <v>0</v>
      </c>
      <c r="I90" s="434">
        <f t="shared" si="86"/>
        <v>0</v>
      </c>
      <c r="J90" s="434">
        <f t="shared" si="86"/>
        <v>0</v>
      </c>
      <c r="K90" s="434">
        <f t="shared" si="86"/>
        <v>0</v>
      </c>
      <c r="L90" s="434">
        <f t="shared" si="86"/>
        <v>0</v>
      </c>
      <c r="M90" s="434">
        <f t="shared" si="86"/>
        <v>0</v>
      </c>
      <c r="N90" s="434">
        <f t="shared" si="86"/>
        <v>0</v>
      </c>
      <c r="O90" s="434">
        <f t="shared" si="86"/>
        <v>0</v>
      </c>
      <c r="P90" s="434">
        <f t="shared" si="86"/>
        <v>0</v>
      </c>
      <c r="Q90" s="434">
        <f t="shared" si="86"/>
        <v>0</v>
      </c>
      <c r="R90" s="434">
        <f t="shared" si="86"/>
        <v>0</v>
      </c>
      <c r="S90" s="434">
        <f t="shared" si="86"/>
        <v>0</v>
      </c>
      <c r="T90" s="434">
        <f t="shared" si="86"/>
        <v>0</v>
      </c>
      <c r="U90" s="434">
        <f t="shared" si="86"/>
        <v>0</v>
      </c>
      <c r="V90" s="434">
        <f t="shared" si="86"/>
        <v>0</v>
      </c>
      <c r="W90" s="434">
        <f t="shared" si="86"/>
        <v>0</v>
      </c>
      <c r="X90" s="434">
        <f t="shared" si="86"/>
        <v>0</v>
      </c>
      <c r="Y90" s="337">
        <f t="shared" si="79"/>
        <v>0</v>
      </c>
      <c r="Z90" s="333">
        <f t="shared" si="79"/>
        <v>0</v>
      </c>
      <c r="AA90" s="333">
        <f t="shared" si="79"/>
        <v>0</v>
      </c>
      <c r="AB90" s="333" t="str">
        <f t="shared" si="79"/>
        <v/>
      </c>
      <c r="AC90" s="333">
        <f t="shared" si="79"/>
        <v>0</v>
      </c>
      <c r="AD90" s="333" t="str">
        <f t="shared" si="79"/>
        <v/>
      </c>
      <c r="AE90" s="333" t="str">
        <f t="shared" si="79"/>
        <v/>
      </c>
      <c r="AF90" s="333">
        <f t="shared" si="79"/>
        <v>0</v>
      </c>
      <c r="AG90" s="333">
        <f t="shared" si="79"/>
        <v>0</v>
      </c>
      <c r="AH90" s="338">
        <f t="shared" si="79"/>
        <v>0</v>
      </c>
      <c r="AI90" s="352">
        <f t="shared" si="80"/>
        <v>0</v>
      </c>
      <c r="AJ90" s="362">
        <f t="shared" si="80"/>
        <v>0</v>
      </c>
      <c r="AK90" s="362">
        <f t="shared" si="80"/>
        <v>0</v>
      </c>
      <c r="AL90" s="362" t="str">
        <f t="shared" si="80"/>
        <v/>
      </c>
      <c r="AM90" s="362">
        <f t="shared" si="80"/>
        <v>0</v>
      </c>
      <c r="AN90" s="362">
        <f t="shared" si="80"/>
        <v>0</v>
      </c>
      <c r="AO90" s="362">
        <f t="shared" si="80"/>
        <v>0</v>
      </c>
      <c r="AP90" s="362">
        <f t="shared" si="80"/>
        <v>0</v>
      </c>
      <c r="AQ90" s="362">
        <f t="shared" si="80"/>
        <v>0</v>
      </c>
      <c r="AR90" s="369">
        <f t="shared" si="80"/>
        <v>0</v>
      </c>
      <c r="AS90" s="357">
        <f t="shared" si="81"/>
        <v>0</v>
      </c>
      <c r="AT90" s="347">
        <f t="shared" si="81"/>
        <v>0</v>
      </c>
      <c r="AU90" s="347">
        <f t="shared" si="81"/>
        <v>0</v>
      </c>
      <c r="AV90" s="347">
        <f t="shared" si="81"/>
        <v>0</v>
      </c>
      <c r="AW90" s="347">
        <f t="shared" si="81"/>
        <v>0</v>
      </c>
      <c r="AX90" s="358">
        <f t="shared" si="81"/>
        <v>0</v>
      </c>
      <c r="AY90" s="357">
        <f t="shared" si="82"/>
        <v>0</v>
      </c>
      <c r="AZ90" s="357">
        <f t="shared" si="82"/>
        <v>0</v>
      </c>
      <c r="BA90" s="357">
        <f t="shared" si="82"/>
        <v>0</v>
      </c>
      <c r="BB90" s="357">
        <f t="shared" si="82"/>
        <v>0</v>
      </c>
      <c r="BC90" s="357">
        <f t="shared" si="82"/>
        <v>0</v>
      </c>
      <c r="BD90" s="372">
        <f t="shared" si="82"/>
        <v>0</v>
      </c>
    </row>
    <row r="91" spans="3:56">
      <c r="C91" s="104" t="str">
        <f t="shared" si="61"/>
        <v>Empty</v>
      </c>
      <c r="D91" s="104">
        <f t="shared" si="61"/>
        <v>0</v>
      </c>
      <c r="E91" s="104">
        <f t="shared" si="61"/>
        <v>0</v>
      </c>
      <c r="F91" s="104"/>
      <c r="G91" s="434">
        <f t="shared" ref="G91:X91" si="87">G55</f>
        <v>0</v>
      </c>
      <c r="H91" s="434">
        <f t="shared" si="87"/>
        <v>0</v>
      </c>
      <c r="I91" s="434">
        <f t="shared" si="87"/>
        <v>0</v>
      </c>
      <c r="J91" s="434">
        <f t="shared" si="87"/>
        <v>0</v>
      </c>
      <c r="K91" s="434">
        <f t="shared" si="87"/>
        <v>0</v>
      </c>
      <c r="L91" s="434">
        <f t="shared" si="87"/>
        <v>0</v>
      </c>
      <c r="M91" s="434">
        <f t="shared" si="87"/>
        <v>0</v>
      </c>
      <c r="N91" s="434">
        <f t="shared" si="87"/>
        <v>0</v>
      </c>
      <c r="O91" s="434">
        <f t="shared" si="87"/>
        <v>0</v>
      </c>
      <c r="P91" s="434">
        <f t="shared" si="87"/>
        <v>0</v>
      </c>
      <c r="Q91" s="434">
        <f t="shared" si="87"/>
        <v>0</v>
      </c>
      <c r="R91" s="434">
        <f t="shared" si="87"/>
        <v>0</v>
      </c>
      <c r="S91" s="434">
        <f t="shared" si="87"/>
        <v>0</v>
      </c>
      <c r="T91" s="434">
        <f t="shared" si="87"/>
        <v>0</v>
      </c>
      <c r="U91" s="434">
        <f t="shared" si="87"/>
        <v>0</v>
      </c>
      <c r="V91" s="434">
        <f t="shared" si="87"/>
        <v>0</v>
      </c>
      <c r="W91" s="434">
        <f t="shared" si="87"/>
        <v>0</v>
      </c>
      <c r="X91" s="434">
        <f t="shared" si="87"/>
        <v>0</v>
      </c>
      <c r="Y91" s="337">
        <f t="shared" si="79"/>
        <v>0</v>
      </c>
      <c r="Z91" s="333">
        <f t="shared" si="79"/>
        <v>0</v>
      </c>
      <c r="AA91" s="333">
        <f t="shared" si="79"/>
        <v>0</v>
      </c>
      <c r="AB91" s="333" t="str">
        <f t="shared" si="79"/>
        <v/>
      </c>
      <c r="AC91" s="333">
        <f t="shared" si="79"/>
        <v>0</v>
      </c>
      <c r="AD91" s="333" t="str">
        <f t="shared" si="79"/>
        <v/>
      </c>
      <c r="AE91" s="333" t="str">
        <f t="shared" si="79"/>
        <v/>
      </c>
      <c r="AF91" s="333">
        <f t="shared" si="79"/>
        <v>0</v>
      </c>
      <c r="AG91" s="333">
        <f t="shared" si="79"/>
        <v>0</v>
      </c>
      <c r="AH91" s="338">
        <f t="shared" si="79"/>
        <v>0</v>
      </c>
      <c r="AI91" s="352">
        <f t="shared" si="80"/>
        <v>0</v>
      </c>
      <c r="AJ91" s="362">
        <f t="shared" si="80"/>
        <v>0</v>
      </c>
      <c r="AK91" s="362">
        <f t="shared" si="80"/>
        <v>0</v>
      </c>
      <c r="AL91" s="362" t="str">
        <f t="shared" si="80"/>
        <v/>
      </c>
      <c r="AM91" s="362">
        <f t="shared" si="80"/>
        <v>0</v>
      </c>
      <c r="AN91" s="362">
        <f t="shared" si="80"/>
        <v>0</v>
      </c>
      <c r="AO91" s="362">
        <f t="shared" si="80"/>
        <v>0</v>
      </c>
      <c r="AP91" s="362">
        <f t="shared" si="80"/>
        <v>0</v>
      </c>
      <c r="AQ91" s="362">
        <f t="shared" si="80"/>
        <v>0</v>
      </c>
      <c r="AR91" s="369">
        <f t="shared" si="80"/>
        <v>0</v>
      </c>
      <c r="AS91" s="357">
        <f t="shared" si="81"/>
        <v>0</v>
      </c>
      <c r="AT91" s="347">
        <f t="shared" si="81"/>
        <v>0</v>
      </c>
      <c r="AU91" s="347">
        <f t="shared" si="81"/>
        <v>0</v>
      </c>
      <c r="AV91" s="347">
        <f t="shared" si="81"/>
        <v>0</v>
      </c>
      <c r="AW91" s="347">
        <f t="shared" si="81"/>
        <v>0</v>
      </c>
      <c r="AX91" s="358">
        <f t="shared" si="81"/>
        <v>0</v>
      </c>
      <c r="AY91" s="357">
        <f t="shared" si="82"/>
        <v>0</v>
      </c>
      <c r="AZ91" s="357">
        <f t="shared" si="82"/>
        <v>0</v>
      </c>
      <c r="BA91" s="357">
        <f t="shared" si="82"/>
        <v>0</v>
      </c>
      <c r="BB91" s="357">
        <f t="shared" si="82"/>
        <v>0</v>
      </c>
      <c r="BC91" s="357">
        <f t="shared" si="82"/>
        <v>0</v>
      </c>
      <c r="BD91" s="372">
        <f t="shared" si="82"/>
        <v>0</v>
      </c>
    </row>
    <row r="92" spans="3:56">
      <c r="C92" s="104" t="str">
        <f t="shared" ref="C92:E92" si="88">C21</f>
        <v>Empty</v>
      </c>
      <c r="D92" s="104">
        <f t="shared" si="88"/>
        <v>0</v>
      </c>
      <c r="E92" s="104">
        <f t="shared" si="88"/>
        <v>0</v>
      </c>
      <c r="F92" s="104"/>
      <c r="G92" s="434">
        <f t="shared" ref="G92:X92" si="89">G56</f>
        <v>0</v>
      </c>
      <c r="H92" s="434">
        <f t="shared" si="89"/>
        <v>0</v>
      </c>
      <c r="I92" s="434">
        <f t="shared" si="89"/>
        <v>0</v>
      </c>
      <c r="J92" s="434">
        <f t="shared" si="89"/>
        <v>0</v>
      </c>
      <c r="K92" s="434">
        <f t="shared" si="89"/>
        <v>0</v>
      </c>
      <c r="L92" s="434">
        <f t="shared" si="89"/>
        <v>0</v>
      </c>
      <c r="M92" s="434">
        <f t="shared" si="89"/>
        <v>0</v>
      </c>
      <c r="N92" s="434">
        <f t="shared" si="89"/>
        <v>0</v>
      </c>
      <c r="O92" s="434">
        <f t="shared" si="89"/>
        <v>0</v>
      </c>
      <c r="P92" s="434">
        <f t="shared" si="89"/>
        <v>0</v>
      </c>
      <c r="Q92" s="434">
        <f t="shared" si="89"/>
        <v>0</v>
      </c>
      <c r="R92" s="434">
        <f t="shared" si="89"/>
        <v>0</v>
      </c>
      <c r="S92" s="434">
        <f t="shared" si="89"/>
        <v>0</v>
      </c>
      <c r="T92" s="434">
        <f t="shared" si="89"/>
        <v>0</v>
      </c>
      <c r="U92" s="434">
        <f t="shared" si="89"/>
        <v>0</v>
      </c>
      <c r="V92" s="434">
        <f t="shared" si="89"/>
        <v>0</v>
      </c>
      <c r="W92" s="434">
        <f t="shared" si="89"/>
        <v>0</v>
      </c>
      <c r="X92" s="434">
        <f t="shared" si="89"/>
        <v>0</v>
      </c>
      <c r="Y92" s="337">
        <f t="shared" si="79"/>
        <v>0</v>
      </c>
      <c r="Z92" s="333">
        <f t="shared" si="79"/>
        <v>0</v>
      </c>
      <c r="AA92" s="333">
        <f t="shared" si="79"/>
        <v>0</v>
      </c>
      <c r="AB92" s="333" t="str">
        <f t="shared" si="79"/>
        <v/>
      </c>
      <c r="AC92" s="333">
        <f t="shared" si="79"/>
        <v>0</v>
      </c>
      <c r="AD92" s="333" t="str">
        <f t="shared" si="79"/>
        <v/>
      </c>
      <c r="AE92" s="333" t="str">
        <f t="shared" si="79"/>
        <v/>
      </c>
      <c r="AF92" s="333">
        <f t="shared" si="79"/>
        <v>0</v>
      </c>
      <c r="AG92" s="333">
        <f t="shared" si="79"/>
        <v>0</v>
      </c>
      <c r="AH92" s="338">
        <f t="shared" si="79"/>
        <v>0</v>
      </c>
      <c r="AI92" s="352">
        <f t="shared" si="80"/>
        <v>0</v>
      </c>
      <c r="AJ92" s="362">
        <f t="shared" si="80"/>
        <v>0</v>
      </c>
      <c r="AK92" s="362">
        <f t="shared" si="80"/>
        <v>0</v>
      </c>
      <c r="AL92" s="362" t="str">
        <f t="shared" si="80"/>
        <v/>
      </c>
      <c r="AM92" s="362">
        <f t="shared" si="80"/>
        <v>0</v>
      </c>
      <c r="AN92" s="362">
        <f t="shared" si="80"/>
        <v>0</v>
      </c>
      <c r="AO92" s="362">
        <f t="shared" si="80"/>
        <v>0</v>
      </c>
      <c r="AP92" s="362">
        <f t="shared" si="80"/>
        <v>0</v>
      </c>
      <c r="AQ92" s="362">
        <f t="shared" si="80"/>
        <v>0</v>
      </c>
      <c r="AR92" s="369">
        <f t="shared" si="80"/>
        <v>0</v>
      </c>
      <c r="AS92" s="357">
        <f t="shared" si="81"/>
        <v>0</v>
      </c>
      <c r="AT92" s="347">
        <f t="shared" si="81"/>
        <v>0</v>
      </c>
      <c r="AU92" s="347">
        <f t="shared" si="81"/>
        <v>0</v>
      </c>
      <c r="AV92" s="347">
        <f t="shared" si="81"/>
        <v>0</v>
      </c>
      <c r="AW92" s="347">
        <f t="shared" si="81"/>
        <v>0</v>
      </c>
      <c r="AX92" s="358">
        <f t="shared" si="81"/>
        <v>0</v>
      </c>
      <c r="AY92" s="357">
        <f t="shared" si="82"/>
        <v>0</v>
      </c>
      <c r="AZ92" s="357">
        <f t="shared" si="82"/>
        <v>0</v>
      </c>
      <c r="BA92" s="357">
        <f t="shared" si="82"/>
        <v>0</v>
      </c>
      <c r="BB92" s="357">
        <f t="shared" si="82"/>
        <v>0</v>
      </c>
      <c r="BC92" s="357">
        <f t="shared" si="82"/>
        <v>0</v>
      </c>
      <c r="BD92" s="372">
        <f t="shared" si="82"/>
        <v>0</v>
      </c>
    </row>
    <row r="93" spans="3:56">
      <c r="C93" s="104" t="str">
        <f t="shared" ref="C93:E93" si="90">C22</f>
        <v>Empty</v>
      </c>
      <c r="D93" s="104">
        <f t="shared" si="90"/>
        <v>0</v>
      </c>
      <c r="E93" s="104">
        <f t="shared" si="90"/>
        <v>0</v>
      </c>
      <c r="F93" s="104"/>
      <c r="G93" s="434">
        <f t="shared" ref="G93:X93" si="91">G57</f>
        <v>0</v>
      </c>
      <c r="H93" s="434">
        <f t="shared" si="91"/>
        <v>0</v>
      </c>
      <c r="I93" s="434">
        <f t="shared" si="91"/>
        <v>0</v>
      </c>
      <c r="J93" s="434">
        <f t="shared" si="91"/>
        <v>0</v>
      </c>
      <c r="K93" s="434">
        <f t="shared" si="91"/>
        <v>0</v>
      </c>
      <c r="L93" s="434">
        <f t="shared" si="91"/>
        <v>0</v>
      </c>
      <c r="M93" s="434">
        <f t="shared" si="91"/>
        <v>0</v>
      </c>
      <c r="N93" s="434">
        <f t="shared" si="91"/>
        <v>0</v>
      </c>
      <c r="O93" s="434">
        <f t="shared" si="91"/>
        <v>0</v>
      </c>
      <c r="P93" s="434">
        <f t="shared" si="91"/>
        <v>0</v>
      </c>
      <c r="Q93" s="434">
        <f t="shared" si="91"/>
        <v>0</v>
      </c>
      <c r="R93" s="434">
        <f t="shared" si="91"/>
        <v>0</v>
      </c>
      <c r="S93" s="434">
        <f t="shared" si="91"/>
        <v>0</v>
      </c>
      <c r="T93" s="434">
        <f t="shared" si="91"/>
        <v>0</v>
      </c>
      <c r="U93" s="434">
        <f t="shared" si="91"/>
        <v>0</v>
      </c>
      <c r="V93" s="434">
        <f t="shared" si="91"/>
        <v>0</v>
      </c>
      <c r="W93" s="434">
        <f t="shared" si="91"/>
        <v>0</v>
      </c>
      <c r="X93" s="434">
        <f t="shared" si="91"/>
        <v>0</v>
      </c>
      <c r="Y93" s="337">
        <f t="shared" si="79"/>
        <v>0</v>
      </c>
      <c r="Z93" s="333">
        <f t="shared" si="79"/>
        <v>0</v>
      </c>
      <c r="AA93" s="333">
        <f t="shared" si="79"/>
        <v>0</v>
      </c>
      <c r="AB93" s="333" t="str">
        <f t="shared" si="79"/>
        <v/>
      </c>
      <c r="AC93" s="333">
        <f t="shared" si="79"/>
        <v>0</v>
      </c>
      <c r="AD93" s="333" t="str">
        <f t="shared" si="79"/>
        <v/>
      </c>
      <c r="AE93" s="333" t="str">
        <f t="shared" si="79"/>
        <v/>
      </c>
      <c r="AF93" s="333">
        <f t="shared" si="79"/>
        <v>0</v>
      </c>
      <c r="AG93" s="333">
        <f t="shared" si="79"/>
        <v>0</v>
      </c>
      <c r="AH93" s="338">
        <f t="shared" si="79"/>
        <v>0</v>
      </c>
      <c r="AI93" s="352">
        <f t="shared" si="80"/>
        <v>0</v>
      </c>
      <c r="AJ93" s="362">
        <f t="shared" si="80"/>
        <v>0</v>
      </c>
      <c r="AK93" s="362">
        <f t="shared" si="80"/>
        <v>0</v>
      </c>
      <c r="AL93" s="362" t="str">
        <f t="shared" si="80"/>
        <v/>
      </c>
      <c r="AM93" s="362">
        <f t="shared" si="80"/>
        <v>0</v>
      </c>
      <c r="AN93" s="362">
        <f t="shared" si="80"/>
        <v>0</v>
      </c>
      <c r="AO93" s="362">
        <f t="shared" si="80"/>
        <v>0</v>
      </c>
      <c r="AP93" s="362">
        <f t="shared" si="80"/>
        <v>0</v>
      </c>
      <c r="AQ93" s="362">
        <f t="shared" si="80"/>
        <v>0</v>
      </c>
      <c r="AR93" s="369">
        <f t="shared" si="80"/>
        <v>0</v>
      </c>
      <c r="AS93" s="357">
        <f t="shared" si="81"/>
        <v>0</v>
      </c>
      <c r="AT93" s="347">
        <f t="shared" si="81"/>
        <v>0</v>
      </c>
      <c r="AU93" s="347">
        <f t="shared" si="81"/>
        <v>0</v>
      </c>
      <c r="AV93" s="347">
        <f t="shared" si="81"/>
        <v>0</v>
      </c>
      <c r="AW93" s="347">
        <f t="shared" si="81"/>
        <v>0</v>
      </c>
      <c r="AX93" s="358">
        <f t="shared" si="81"/>
        <v>0</v>
      </c>
      <c r="AY93" s="357">
        <f t="shared" si="82"/>
        <v>0</v>
      </c>
      <c r="AZ93" s="357">
        <f t="shared" si="82"/>
        <v>0</v>
      </c>
      <c r="BA93" s="357">
        <f t="shared" si="82"/>
        <v>0</v>
      </c>
      <c r="BB93" s="357">
        <f t="shared" si="82"/>
        <v>0</v>
      </c>
      <c r="BC93" s="357">
        <f t="shared" si="82"/>
        <v>0</v>
      </c>
      <c r="BD93" s="372">
        <f t="shared" si="82"/>
        <v>0</v>
      </c>
    </row>
    <row r="94" spans="3:56">
      <c r="C94" s="104" t="str">
        <f t="shared" ref="C94:E94" si="92">C23</f>
        <v>Empty</v>
      </c>
      <c r="D94" s="104">
        <f t="shared" si="92"/>
        <v>0</v>
      </c>
      <c r="E94" s="104">
        <f t="shared" si="92"/>
        <v>0</v>
      </c>
      <c r="F94" s="104"/>
      <c r="G94" s="434">
        <f t="shared" ref="G94:X94" si="93">G58</f>
        <v>0</v>
      </c>
      <c r="H94" s="434">
        <f t="shared" si="93"/>
        <v>0</v>
      </c>
      <c r="I94" s="434">
        <f t="shared" si="93"/>
        <v>0</v>
      </c>
      <c r="J94" s="434">
        <f t="shared" si="93"/>
        <v>0</v>
      </c>
      <c r="K94" s="434">
        <f t="shared" si="93"/>
        <v>0</v>
      </c>
      <c r="L94" s="434">
        <f t="shared" si="93"/>
        <v>0</v>
      </c>
      <c r="M94" s="434">
        <f t="shared" si="93"/>
        <v>0</v>
      </c>
      <c r="N94" s="434">
        <f t="shared" si="93"/>
        <v>0</v>
      </c>
      <c r="O94" s="434">
        <f t="shared" si="93"/>
        <v>0</v>
      </c>
      <c r="P94" s="434">
        <f t="shared" si="93"/>
        <v>0</v>
      </c>
      <c r="Q94" s="434">
        <f t="shared" si="93"/>
        <v>0</v>
      </c>
      <c r="R94" s="434">
        <f t="shared" si="93"/>
        <v>0</v>
      </c>
      <c r="S94" s="434">
        <f t="shared" si="93"/>
        <v>0</v>
      </c>
      <c r="T94" s="434">
        <f t="shared" si="93"/>
        <v>0</v>
      </c>
      <c r="U94" s="434">
        <f t="shared" si="93"/>
        <v>0</v>
      </c>
      <c r="V94" s="434">
        <f t="shared" si="93"/>
        <v>0</v>
      </c>
      <c r="W94" s="434">
        <f t="shared" si="93"/>
        <v>0</v>
      </c>
      <c r="X94" s="434">
        <f t="shared" si="93"/>
        <v>0</v>
      </c>
      <c r="Y94" s="337">
        <f t="shared" si="79"/>
        <v>0</v>
      </c>
      <c r="Z94" s="333">
        <f t="shared" si="79"/>
        <v>0</v>
      </c>
      <c r="AA94" s="333">
        <f t="shared" si="79"/>
        <v>0</v>
      </c>
      <c r="AB94" s="333" t="str">
        <f t="shared" si="79"/>
        <v/>
      </c>
      <c r="AC94" s="333">
        <f t="shared" si="79"/>
        <v>0</v>
      </c>
      <c r="AD94" s="333" t="str">
        <f t="shared" si="79"/>
        <v/>
      </c>
      <c r="AE94" s="333" t="str">
        <f t="shared" si="79"/>
        <v/>
      </c>
      <c r="AF94" s="333">
        <f t="shared" si="79"/>
        <v>0</v>
      </c>
      <c r="AG94" s="333">
        <f t="shared" si="79"/>
        <v>0</v>
      </c>
      <c r="AH94" s="338">
        <f t="shared" si="79"/>
        <v>0</v>
      </c>
      <c r="AI94" s="352">
        <f t="shared" si="80"/>
        <v>0</v>
      </c>
      <c r="AJ94" s="362">
        <f t="shared" si="80"/>
        <v>0</v>
      </c>
      <c r="AK94" s="362">
        <f t="shared" si="80"/>
        <v>0</v>
      </c>
      <c r="AL94" s="362" t="str">
        <f t="shared" si="80"/>
        <v/>
      </c>
      <c r="AM94" s="362">
        <f t="shared" si="80"/>
        <v>0</v>
      </c>
      <c r="AN94" s="362">
        <f t="shared" si="80"/>
        <v>0</v>
      </c>
      <c r="AO94" s="362">
        <f t="shared" si="80"/>
        <v>0</v>
      </c>
      <c r="AP94" s="362">
        <f t="shared" si="80"/>
        <v>0</v>
      </c>
      <c r="AQ94" s="362">
        <f t="shared" si="80"/>
        <v>0</v>
      </c>
      <c r="AR94" s="369">
        <f t="shared" si="80"/>
        <v>0</v>
      </c>
      <c r="AS94" s="357">
        <f t="shared" si="81"/>
        <v>0</v>
      </c>
      <c r="AT94" s="347">
        <f t="shared" si="81"/>
        <v>0</v>
      </c>
      <c r="AU94" s="347">
        <f t="shared" si="81"/>
        <v>0</v>
      </c>
      <c r="AV94" s="347">
        <f t="shared" si="81"/>
        <v>0</v>
      </c>
      <c r="AW94" s="347">
        <f t="shared" si="81"/>
        <v>0</v>
      </c>
      <c r="AX94" s="358">
        <f t="shared" si="81"/>
        <v>0</v>
      </c>
      <c r="AY94" s="357">
        <f t="shared" si="82"/>
        <v>0</v>
      </c>
      <c r="AZ94" s="357">
        <f t="shared" si="82"/>
        <v>0</v>
      </c>
      <c r="BA94" s="357">
        <f t="shared" si="82"/>
        <v>0</v>
      </c>
      <c r="BB94" s="357">
        <f t="shared" si="82"/>
        <v>0</v>
      </c>
      <c r="BC94" s="357">
        <f t="shared" si="82"/>
        <v>0</v>
      </c>
      <c r="BD94" s="372">
        <f t="shared" si="82"/>
        <v>0</v>
      </c>
    </row>
    <row r="95" spans="3:56">
      <c r="C95" s="104" t="str">
        <f t="shared" ref="C95:E95" si="94">C24</f>
        <v>Empty</v>
      </c>
      <c r="D95" s="104">
        <f t="shared" si="94"/>
        <v>0</v>
      </c>
      <c r="E95" s="104">
        <f t="shared" si="94"/>
        <v>0</v>
      </c>
      <c r="F95" s="104"/>
      <c r="G95" s="434">
        <f t="shared" ref="G95:X95" si="95">G59</f>
        <v>0</v>
      </c>
      <c r="H95" s="434">
        <f t="shared" si="95"/>
        <v>0</v>
      </c>
      <c r="I95" s="434">
        <f t="shared" si="95"/>
        <v>0</v>
      </c>
      <c r="J95" s="434">
        <f t="shared" si="95"/>
        <v>0</v>
      </c>
      <c r="K95" s="434">
        <f t="shared" si="95"/>
        <v>0</v>
      </c>
      <c r="L95" s="434">
        <f t="shared" si="95"/>
        <v>0</v>
      </c>
      <c r="M95" s="434">
        <f t="shared" si="95"/>
        <v>0</v>
      </c>
      <c r="N95" s="434">
        <f t="shared" si="95"/>
        <v>0</v>
      </c>
      <c r="O95" s="434">
        <f t="shared" si="95"/>
        <v>0</v>
      </c>
      <c r="P95" s="434">
        <f t="shared" si="95"/>
        <v>0</v>
      </c>
      <c r="Q95" s="434">
        <f t="shared" si="95"/>
        <v>0</v>
      </c>
      <c r="R95" s="434">
        <f t="shared" si="95"/>
        <v>0</v>
      </c>
      <c r="S95" s="434">
        <f t="shared" si="95"/>
        <v>0</v>
      </c>
      <c r="T95" s="434">
        <f t="shared" si="95"/>
        <v>0</v>
      </c>
      <c r="U95" s="434">
        <f t="shared" si="95"/>
        <v>0</v>
      </c>
      <c r="V95" s="434">
        <f t="shared" si="95"/>
        <v>0</v>
      </c>
      <c r="W95" s="434">
        <f t="shared" si="95"/>
        <v>0</v>
      </c>
      <c r="X95" s="434">
        <f t="shared" si="95"/>
        <v>0</v>
      </c>
      <c r="Y95" s="337">
        <f t="shared" si="79"/>
        <v>0</v>
      </c>
      <c r="Z95" s="333">
        <f t="shared" si="79"/>
        <v>0</v>
      </c>
      <c r="AA95" s="333">
        <f t="shared" si="79"/>
        <v>0</v>
      </c>
      <c r="AB95" s="333" t="str">
        <f t="shared" si="79"/>
        <v/>
      </c>
      <c r="AC95" s="333">
        <f t="shared" si="79"/>
        <v>0</v>
      </c>
      <c r="AD95" s="333" t="str">
        <f t="shared" si="79"/>
        <v/>
      </c>
      <c r="AE95" s="333" t="str">
        <f t="shared" si="79"/>
        <v/>
      </c>
      <c r="AF95" s="333">
        <f t="shared" si="79"/>
        <v>0</v>
      </c>
      <c r="AG95" s="333">
        <f t="shared" si="79"/>
        <v>0</v>
      </c>
      <c r="AH95" s="338">
        <f t="shared" si="79"/>
        <v>0</v>
      </c>
      <c r="AI95" s="352">
        <f t="shared" si="80"/>
        <v>0</v>
      </c>
      <c r="AJ95" s="362">
        <f t="shared" si="80"/>
        <v>0</v>
      </c>
      <c r="AK95" s="362">
        <f t="shared" si="80"/>
        <v>0</v>
      </c>
      <c r="AL95" s="362" t="str">
        <f t="shared" si="80"/>
        <v/>
      </c>
      <c r="AM95" s="362">
        <f t="shared" si="80"/>
        <v>0</v>
      </c>
      <c r="AN95" s="362">
        <f t="shared" si="80"/>
        <v>0</v>
      </c>
      <c r="AO95" s="362">
        <f t="shared" si="80"/>
        <v>0</v>
      </c>
      <c r="AP95" s="362">
        <f t="shared" si="80"/>
        <v>0</v>
      </c>
      <c r="AQ95" s="362">
        <f t="shared" si="80"/>
        <v>0</v>
      </c>
      <c r="AR95" s="369">
        <f t="shared" si="80"/>
        <v>0</v>
      </c>
      <c r="AS95" s="357">
        <f t="shared" si="81"/>
        <v>0</v>
      </c>
      <c r="AT95" s="347">
        <f t="shared" si="81"/>
        <v>0</v>
      </c>
      <c r="AU95" s="347">
        <f t="shared" si="81"/>
        <v>0</v>
      </c>
      <c r="AV95" s="347">
        <f t="shared" si="81"/>
        <v>0</v>
      </c>
      <c r="AW95" s="347">
        <f t="shared" si="81"/>
        <v>0</v>
      </c>
      <c r="AX95" s="358">
        <f t="shared" si="81"/>
        <v>0</v>
      </c>
      <c r="AY95" s="357">
        <f t="shared" si="82"/>
        <v>0</v>
      </c>
      <c r="AZ95" s="357">
        <f t="shared" si="82"/>
        <v>0</v>
      </c>
      <c r="BA95" s="357">
        <f t="shared" si="82"/>
        <v>0</v>
      </c>
      <c r="BB95" s="357">
        <f t="shared" si="82"/>
        <v>0</v>
      </c>
      <c r="BC95" s="357">
        <f t="shared" si="82"/>
        <v>0</v>
      </c>
      <c r="BD95" s="372">
        <f t="shared" si="82"/>
        <v>0</v>
      </c>
    </row>
    <row r="96" spans="3:56">
      <c r="C96" s="104" t="str">
        <f t="shared" ref="C96:E96" si="96">C25</f>
        <v>Empty</v>
      </c>
      <c r="D96" s="104">
        <f t="shared" si="96"/>
        <v>0</v>
      </c>
      <c r="E96" s="104">
        <f t="shared" si="96"/>
        <v>0</v>
      </c>
      <c r="F96" s="104"/>
      <c r="G96" s="434">
        <f t="shared" ref="G96:X96" si="97">G60</f>
        <v>0</v>
      </c>
      <c r="H96" s="434">
        <f t="shared" si="97"/>
        <v>0</v>
      </c>
      <c r="I96" s="434">
        <f t="shared" si="97"/>
        <v>0</v>
      </c>
      <c r="J96" s="434">
        <f t="shared" si="97"/>
        <v>0</v>
      </c>
      <c r="K96" s="434">
        <f t="shared" si="97"/>
        <v>0</v>
      </c>
      <c r="L96" s="434">
        <f t="shared" si="97"/>
        <v>0</v>
      </c>
      <c r="M96" s="434">
        <f t="shared" si="97"/>
        <v>0</v>
      </c>
      <c r="N96" s="434">
        <f t="shared" si="97"/>
        <v>0</v>
      </c>
      <c r="O96" s="434">
        <f t="shared" si="97"/>
        <v>0</v>
      </c>
      <c r="P96" s="434">
        <f t="shared" si="97"/>
        <v>0</v>
      </c>
      <c r="Q96" s="434">
        <f t="shared" si="97"/>
        <v>0</v>
      </c>
      <c r="R96" s="434">
        <f t="shared" si="97"/>
        <v>0</v>
      </c>
      <c r="S96" s="434">
        <f t="shared" si="97"/>
        <v>0</v>
      </c>
      <c r="T96" s="434">
        <f t="shared" si="97"/>
        <v>0</v>
      </c>
      <c r="U96" s="434">
        <f t="shared" si="97"/>
        <v>0</v>
      </c>
      <c r="V96" s="434">
        <f t="shared" si="97"/>
        <v>0</v>
      </c>
      <c r="W96" s="434">
        <f t="shared" si="97"/>
        <v>0</v>
      </c>
      <c r="X96" s="434">
        <f t="shared" si="97"/>
        <v>0</v>
      </c>
      <c r="Y96" s="337">
        <f t="shared" ref="Y96:AH105" si="98">INDEX(Evaluated_Savings,MATCH($C96,$C$40:$C$69,0)+2,MATCH(Y$75,Evaluated_Savings_Columns,0))</f>
        <v>0</v>
      </c>
      <c r="Z96" s="333">
        <f t="shared" si="98"/>
        <v>0</v>
      </c>
      <c r="AA96" s="333">
        <f t="shared" si="98"/>
        <v>0</v>
      </c>
      <c r="AB96" s="333" t="str">
        <f t="shared" si="98"/>
        <v/>
      </c>
      <c r="AC96" s="333">
        <f t="shared" si="98"/>
        <v>0</v>
      </c>
      <c r="AD96" s="333" t="str">
        <f t="shared" si="98"/>
        <v/>
      </c>
      <c r="AE96" s="333" t="str">
        <f t="shared" si="98"/>
        <v/>
      </c>
      <c r="AF96" s="333">
        <f t="shared" si="98"/>
        <v>0</v>
      </c>
      <c r="AG96" s="333">
        <f t="shared" si="98"/>
        <v>0</v>
      </c>
      <c r="AH96" s="338">
        <f t="shared" si="98"/>
        <v>0</v>
      </c>
      <c r="AI96" s="352">
        <f t="shared" ref="AI96:AR105" si="99">INDEX(Evaluated_Savings_No_IE,MATCH($C96,$C$40:$C$69,0)+2,MATCH(AI$75,Evaluated_Savings_No_IE_Columns,0))</f>
        <v>0</v>
      </c>
      <c r="AJ96" s="362">
        <f t="shared" si="99"/>
        <v>0</v>
      </c>
      <c r="AK96" s="362">
        <f t="shared" si="99"/>
        <v>0</v>
      </c>
      <c r="AL96" s="362" t="str">
        <f t="shared" si="99"/>
        <v/>
      </c>
      <c r="AM96" s="362">
        <f t="shared" si="99"/>
        <v>0</v>
      </c>
      <c r="AN96" s="362">
        <f t="shared" si="99"/>
        <v>0</v>
      </c>
      <c r="AO96" s="362">
        <f t="shared" si="99"/>
        <v>0</v>
      </c>
      <c r="AP96" s="362">
        <f t="shared" si="99"/>
        <v>0</v>
      </c>
      <c r="AQ96" s="362">
        <f t="shared" si="99"/>
        <v>0</v>
      </c>
      <c r="AR96" s="369">
        <f t="shared" si="99"/>
        <v>0</v>
      </c>
      <c r="AS96" s="357">
        <f t="shared" ref="AS96:AX105" si="100">INDEX(Evaluated_Savings_No_NTG,MATCH($C96,$C$40:$C$69,0)+2,MATCH(AS$75,Evaluated_Savings_No_NTG_Columns,0))</f>
        <v>0</v>
      </c>
      <c r="AT96" s="347">
        <f t="shared" si="100"/>
        <v>0</v>
      </c>
      <c r="AU96" s="347">
        <f t="shared" si="100"/>
        <v>0</v>
      </c>
      <c r="AV96" s="347">
        <f t="shared" si="100"/>
        <v>0</v>
      </c>
      <c r="AW96" s="347">
        <f t="shared" si="100"/>
        <v>0</v>
      </c>
      <c r="AX96" s="358">
        <f t="shared" si="100"/>
        <v>0</v>
      </c>
      <c r="AY96" s="357">
        <f t="shared" ref="AY96:BD105" si="101">INDEX(Evaluated_Savings_No_IE_No_NTG,MATCH($C96,$C$40:$C$69,0)+2,MATCH(AY$75,Evaluated_Savings_No_IE_No_NTG_Columns,0))</f>
        <v>0</v>
      </c>
      <c r="AZ96" s="357">
        <f t="shared" si="101"/>
        <v>0</v>
      </c>
      <c r="BA96" s="357">
        <f t="shared" si="101"/>
        <v>0</v>
      </c>
      <c r="BB96" s="357">
        <f t="shared" si="101"/>
        <v>0</v>
      </c>
      <c r="BC96" s="357">
        <f t="shared" si="101"/>
        <v>0</v>
      </c>
      <c r="BD96" s="372">
        <f t="shared" si="101"/>
        <v>0</v>
      </c>
    </row>
    <row r="97" spans="3:56">
      <c r="C97" s="104" t="str">
        <f t="shared" ref="C97:E97" si="102">C26</f>
        <v>Empty</v>
      </c>
      <c r="D97" s="104">
        <f t="shared" si="102"/>
        <v>0</v>
      </c>
      <c r="E97" s="104">
        <f t="shared" si="102"/>
        <v>0</v>
      </c>
      <c r="F97" s="104"/>
      <c r="G97" s="434">
        <f t="shared" ref="G97:X97" si="103">G61</f>
        <v>0</v>
      </c>
      <c r="H97" s="434">
        <f t="shared" si="103"/>
        <v>0</v>
      </c>
      <c r="I97" s="434">
        <f t="shared" si="103"/>
        <v>0</v>
      </c>
      <c r="J97" s="434">
        <f t="shared" si="103"/>
        <v>0</v>
      </c>
      <c r="K97" s="434">
        <f t="shared" si="103"/>
        <v>0</v>
      </c>
      <c r="L97" s="434">
        <f t="shared" si="103"/>
        <v>0</v>
      </c>
      <c r="M97" s="434">
        <f t="shared" si="103"/>
        <v>0</v>
      </c>
      <c r="N97" s="434">
        <f t="shared" si="103"/>
        <v>0</v>
      </c>
      <c r="O97" s="434">
        <f t="shared" si="103"/>
        <v>0</v>
      </c>
      <c r="P97" s="434">
        <f t="shared" si="103"/>
        <v>0</v>
      </c>
      <c r="Q97" s="434">
        <f t="shared" si="103"/>
        <v>0</v>
      </c>
      <c r="R97" s="434">
        <f t="shared" si="103"/>
        <v>0</v>
      </c>
      <c r="S97" s="434">
        <f t="shared" si="103"/>
        <v>0</v>
      </c>
      <c r="T97" s="434">
        <f t="shared" si="103"/>
        <v>0</v>
      </c>
      <c r="U97" s="434">
        <f t="shared" si="103"/>
        <v>0</v>
      </c>
      <c r="V97" s="434">
        <f t="shared" si="103"/>
        <v>0</v>
      </c>
      <c r="W97" s="434">
        <f t="shared" si="103"/>
        <v>0</v>
      </c>
      <c r="X97" s="434">
        <f t="shared" si="103"/>
        <v>0</v>
      </c>
      <c r="Y97" s="337">
        <f t="shared" si="98"/>
        <v>0</v>
      </c>
      <c r="Z97" s="333">
        <f t="shared" si="98"/>
        <v>0</v>
      </c>
      <c r="AA97" s="333">
        <f t="shared" si="98"/>
        <v>0</v>
      </c>
      <c r="AB97" s="333" t="str">
        <f t="shared" si="98"/>
        <v/>
      </c>
      <c r="AC97" s="333">
        <f t="shared" si="98"/>
        <v>0</v>
      </c>
      <c r="AD97" s="333" t="str">
        <f t="shared" si="98"/>
        <v/>
      </c>
      <c r="AE97" s="333" t="str">
        <f t="shared" si="98"/>
        <v/>
      </c>
      <c r="AF97" s="333">
        <f t="shared" si="98"/>
        <v>0</v>
      </c>
      <c r="AG97" s="333">
        <f t="shared" si="98"/>
        <v>0</v>
      </c>
      <c r="AH97" s="338">
        <f t="shared" si="98"/>
        <v>0</v>
      </c>
      <c r="AI97" s="352">
        <f t="shared" si="99"/>
        <v>0</v>
      </c>
      <c r="AJ97" s="362">
        <f t="shared" si="99"/>
        <v>0</v>
      </c>
      <c r="AK97" s="362">
        <f t="shared" si="99"/>
        <v>0</v>
      </c>
      <c r="AL97" s="362" t="str">
        <f t="shared" si="99"/>
        <v/>
      </c>
      <c r="AM97" s="362">
        <f t="shared" si="99"/>
        <v>0</v>
      </c>
      <c r="AN97" s="362">
        <f t="shared" si="99"/>
        <v>0</v>
      </c>
      <c r="AO97" s="362">
        <f t="shared" si="99"/>
        <v>0</v>
      </c>
      <c r="AP97" s="362">
        <f t="shared" si="99"/>
        <v>0</v>
      </c>
      <c r="AQ97" s="362">
        <f t="shared" si="99"/>
        <v>0</v>
      </c>
      <c r="AR97" s="369">
        <f t="shared" si="99"/>
        <v>0</v>
      </c>
      <c r="AS97" s="357">
        <f t="shared" si="100"/>
        <v>0</v>
      </c>
      <c r="AT97" s="347">
        <f t="shared" si="100"/>
        <v>0</v>
      </c>
      <c r="AU97" s="347">
        <f t="shared" si="100"/>
        <v>0</v>
      </c>
      <c r="AV97" s="347">
        <f t="shared" si="100"/>
        <v>0</v>
      </c>
      <c r="AW97" s="347">
        <f t="shared" si="100"/>
        <v>0</v>
      </c>
      <c r="AX97" s="358">
        <f t="shared" si="100"/>
        <v>0</v>
      </c>
      <c r="AY97" s="357">
        <f t="shared" si="101"/>
        <v>0</v>
      </c>
      <c r="AZ97" s="357">
        <f t="shared" si="101"/>
        <v>0</v>
      </c>
      <c r="BA97" s="357">
        <f t="shared" si="101"/>
        <v>0</v>
      </c>
      <c r="BB97" s="357">
        <f t="shared" si="101"/>
        <v>0</v>
      </c>
      <c r="BC97" s="357">
        <f t="shared" si="101"/>
        <v>0</v>
      </c>
      <c r="BD97" s="372">
        <f t="shared" si="101"/>
        <v>0</v>
      </c>
    </row>
    <row r="98" spans="3:56">
      <c r="C98" s="104" t="str">
        <f t="shared" ref="C98:E98" si="104">C27</f>
        <v>Empty</v>
      </c>
      <c r="D98" s="104">
        <f t="shared" si="104"/>
        <v>0</v>
      </c>
      <c r="E98" s="104">
        <f t="shared" si="104"/>
        <v>0</v>
      </c>
      <c r="F98" s="104"/>
      <c r="G98" s="434">
        <f t="shared" ref="G98:X98" si="105">G62</f>
        <v>0</v>
      </c>
      <c r="H98" s="434">
        <f t="shared" si="105"/>
        <v>0</v>
      </c>
      <c r="I98" s="434">
        <f t="shared" si="105"/>
        <v>0</v>
      </c>
      <c r="J98" s="434">
        <f t="shared" si="105"/>
        <v>0</v>
      </c>
      <c r="K98" s="434">
        <f t="shared" si="105"/>
        <v>0</v>
      </c>
      <c r="L98" s="434">
        <f t="shared" si="105"/>
        <v>0</v>
      </c>
      <c r="M98" s="434">
        <f t="shared" si="105"/>
        <v>0</v>
      </c>
      <c r="N98" s="434">
        <f t="shared" si="105"/>
        <v>0</v>
      </c>
      <c r="O98" s="434">
        <f t="shared" si="105"/>
        <v>0</v>
      </c>
      <c r="P98" s="434">
        <f t="shared" si="105"/>
        <v>0</v>
      </c>
      <c r="Q98" s="434">
        <f t="shared" si="105"/>
        <v>0</v>
      </c>
      <c r="R98" s="434">
        <f t="shared" si="105"/>
        <v>0</v>
      </c>
      <c r="S98" s="434">
        <f t="shared" si="105"/>
        <v>0</v>
      </c>
      <c r="T98" s="434">
        <f t="shared" si="105"/>
        <v>0</v>
      </c>
      <c r="U98" s="434">
        <f t="shared" si="105"/>
        <v>0</v>
      </c>
      <c r="V98" s="434">
        <f t="shared" si="105"/>
        <v>0</v>
      </c>
      <c r="W98" s="434">
        <f t="shared" si="105"/>
        <v>0</v>
      </c>
      <c r="X98" s="434">
        <f t="shared" si="105"/>
        <v>0</v>
      </c>
      <c r="Y98" s="337">
        <f t="shared" si="98"/>
        <v>0</v>
      </c>
      <c r="Z98" s="333">
        <f t="shared" si="98"/>
        <v>0</v>
      </c>
      <c r="AA98" s="333">
        <f t="shared" si="98"/>
        <v>0</v>
      </c>
      <c r="AB98" s="333" t="str">
        <f t="shared" si="98"/>
        <v/>
      </c>
      <c r="AC98" s="333">
        <f t="shared" si="98"/>
        <v>0</v>
      </c>
      <c r="AD98" s="333" t="str">
        <f t="shared" si="98"/>
        <v/>
      </c>
      <c r="AE98" s="333" t="str">
        <f t="shared" si="98"/>
        <v/>
      </c>
      <c r="AF98" s="333">
        <f t="shared" si="98"/>
        <v>0</v>
      </c>
      <c r="AG98" s="333">
        <f t="shared" si="98"/>
        <v>0</v>
      </c>
      <c r="AH98" s="338">
        <f t="shared" si="98"/>
        <v>0</v>
      </c>
      <c r="AI98" s="352">
        <f t="shared" si="99"/>
        <v>0</v>
      </c>
      <c r="AJ98" s="362">
        <f t="shared" si="99"/>
        <v>0</v>
      </c>
      <c r="AK98" s="362">
        <f t="shared" si="99"/>
        <v>0</v>
      </c>
      <c r="AL98" s="362" t="str">
        <f t="shared" si="99"/>
        <v/>
      </c>
      <c r="AM98" s="362">
        <f t="shared" si="99"/>
        <v>0</v>
      </c>
      <c r="AN98" s="362">
        <f t="shared" si="99"/>
        <v>0</v>
      </c>
      <c r="AO98" s="362">
        <f t="shared" si="99"/>
        <v>0</v>
      </c>
      <c r="AP98" s="362">
        <f t="shared" si="99"/>
        <v>0</v>
      </c>
      <c r="AQ98" s="362">
        <f t="shared" si="99"/>
        <v>0</v>
      </c>
      <c r="AR98" s="369">
        <f t="shared" si="99"/>
        <v>0</v>
      </c>
      <c r="AS98" s="357">
        <f t="shared" si="100"/>
        <v>0</v>
      </c>
      <c r="AT98" s="347">
        <f t="shared" si="100"/>
        <v>0</v>
      </c>
      <c r="AU98" s="347">
        <f t="shared" si="100"/>
        <v>0</v>
      </c>
      <c r="AV98" s="347">
        <f t="shared" si="100"/>
        <v>0</v>
      </c>
      <c r="AW98" s="347">
        <f t="shared" si="100"/>
        <v>0</v>
      </c>
      <c r="AX98" s="358">
        <f t="shared" si="100"/>
        <v>0</v>
      </c>
      <c r="AY98" s="357">
        <f t="shared" si="101"/>
        <v>0</v>
      </c>
      <c r="AZ98" s="357">
        <f t="shared" si="101"/>
        <v>0</v>
      </c>
      <c r="BA98" s="357">
        <f t="shared" si="101"/>
        <v>0</v>
      </c>
      <c r="BB98" s="357">
        <f t="shared" si="101"/>
        <v>0</v>
      </c>
      <c r="BC98" s="357">
        <f t="shared" si="101"/>
        <v>0</v>
      </c>
      <c r="BD98" s="372">
        <f t="shared" si="101"/>
        <v>0</v>
      </c>
    </row>
    <row r="99" spans="3:56">
      <c r="C99" s="104" t="str">
        <f t="shared" ref="C99:E99" si="106">C28</f>
        <v>Empty</v>
      </c>
      <c r="D99" s="104">
        <f t="shared" si="106"/>
        <v>0</v>
      </c>
      <c r="E99" s="104">
        <f t="shared" si="106"/>
        <v>0</v>
      </c>
      <c r="F99" s="104"/>
      <c r="G99" s="434">
        <f t="shared" ref="G99:X99" si="107">G63</f>
        <v>0</v>
      </c>
      <c r="H99" s="434">
        <f t="shared" si="107"/>
        <v>0</v>
      </c>
      <c r="I99" s="434">
        <f t="shared" si="107"/>
        <v>0</v>
      </c>
      <c r="J99" s="434">
        <f t="shared" si="107"/>
        <v>0</v>
      </c>
      <c r="K99" s="434">
        <f t="shared" si="107"/>
        <v>0</v>
      </c>
      <c r="L99" s="434">
        <f t="shared" si="107"/>
        <v>0</v>
      </c>
      <c r="M99" s="434">
        <f t="shared" si="107"/>
        <v>0</v>
      </c>
      <c r="N99" s="434">
        <f t="shared" si="107"/>
        <v>0</v>
      </c>
      <c r="O99" s="434">
        <f t="shared" si="107"/>
        <v>0</v>
      </c>
      <c r="P99" s="434">
        <f t="shared" si="107"/>
        <v>0</v>
      </c>
      <c r="Q99" s="434">
        <f t="shared" si="107"/>
        <v>0</v>
      </c>
      <c r="R99" s="434">
        <f t="shared" si="107"/>
        <v>0</v>
      </c>
      <c r="S99" s="434">
        <f t="shared" si="107"/>
        <v>0</v>
      </c>
      <c r="T99" s="434">
        <f t="shared" si="107"/>
        <v>0</v>
      </c>
      <c r="U99" s="434">
        <f t="shared" si="107"/>
        <v>0</v>
      </c>
      <c r="V99" s="434">
        <f t="shared" si="107"/>
        <v>0</v>
      </c>
      <c r="W99" s="434">
        <f t="shared" si="107"/>
        <v>0</v>
      </c>
      <c r="X99" s="434">
        <f t="shared" si="107"/>
        <v>0</v>
      </c>
      <c r="Y99" s="337">
        <f t="shared" si="98"/>
        <v>0</v>
      </c>
      <c r="Z99" s="333">
        <f t="shared" si="98"/>
        <v>0</v>
      </c>
      <c r="AA99" s="333">
        <f t="shared" si="98"/>
        <v>0</v>
      </c>
      <c r="AB99" s="333" t="str">
        <f t="shared" si="98"/>
        <v/>
      </c>
      <c r="AC99" s="333">
        <f t="shared" si="98"/>
        <v>0</v>
      </c>
      <c r="AD99" s="333" t="str">
        <f t="shared" si="98"/>
        <v/>
      </c>
      <c r="AE99" s="333" t="str">
        <f t="shared" si="98"/>
        <v/>
      </c>
      <c r="AF99" s="333">
        <f t="shared" si="98"/>
        <v>0</v>
      </c>
      <c r="AG99" s="333">
        <f t="shared" si="98"/>
        <v>0</v>
      </c>
      <c r="AH99" s="338">
        <f t="shared" si="98"/>
        <v>0</v>
      </c>
      <c r="AI99" s="352">
        <f t="shared" si="99"/>
        <v>0</v>
      </c>
      <c r="AJ99" s="362">
        <f t="shared" si="99"/>
        <v>0</v>
      </c>
      <c r="AK99" s="362">
        <f t="shared" si="99"/>
        <v>0</v>
      </c>
      <c r="AL99" s="362" t="str">
        <f t="shared" si="99"/>
        <v/>
      </c>
      <c r="AM99" s="362">
        <f t="shared" si="99"/>
        <v>0</v>
      </c>
      <c r="AN99" s="362">
        <f t="shared" si="99"/>
        <v>0</v>
      </c>
      <c r="AO99" s="362">
        <f t="shared" si="99"/>
        <v>0</v>
      </c>
      <c r="AP99" s="362">
        <f t="shared" si="99"/>
        <v>0</v>
      </c>
      <c r="AQ99" s="362">
        <f t="shared" si="99"/>
        <v>0</v>
      </c>
      <c r="AR99" s="369">
        <f t="shared" si="99"/>
        <v>0</v>
      </c>
      <c r="AS99" s="357">
        <f t="shared" si="100"/>
        <v>0</v>
      </c>
      <c r="AT99" s="347">
        <f t="shared" si="100"/>
        <v>0</v>
      </c>
      <c r="AU99" s="347">
        <f t="shared" si="100"/>
        <v>0</v>
      </c>
      <c r="AV99" s="347">
        <f t="shared" si="100"/>
        <v>0</v>
      </c>
      <c r="AW99" s="347">
        <f t="shared" si="100"/>
        <v>0</v>
      </c>
      <c r="AX99" s="358">
        <f t="shared" si="100"/>
        <v>0</v>
      </c>
      <c r="AY99" s="357">
        <f t="shared" si="101"/>
        <v>0</v>
      </c>
      <c r="AZ99" s="357">
        <f t="shared" si="101"/>
        <v>0</v>
      </c>
      <c r="BA99" s="357">
        <f t="shared" si="101"/>
        <v>0</v>
      </c>
      <c r="BB99" s="357">
        <f t="shared" si="101"/>
        <v>0</v>
      </c>
      <c r="BC99" s="357">
        <f t="shared" si="101"/>
        <v>0</v>
      </c>
      <c r="BD99" s="372">
        <f t="shared" si="101"/>
        <v>0</v>
      </c>
    </row>
    <row r="100" spans="3:56">
      <c r="C100" s="104" t="str">
        <f t="shared" ref="C100:E100" si="108">C29</f>
        <v>Empty</v>
      </c>
      <c r="D100" s="104">
        <f t="shared" si="108"/>
        <v>0</v>
      </c>
      <c r="E100" s="104">
        <f t="shared" si="108"/>
        <v>0</v>
      </c>
      <c r="F100" s="104"/>
      <c r="G100" s="434">
        <f t="shared" ref="G100:X100" si="109">G64</f>
        <v>0</v>
      </c>
      <c r="H100" s="434">
        <f t="shared" si="109"/>
        <v>0</v>
      </c>
      <c r="I100" s="434">
        <f t="shared" si="109"/>
        <v>0</v>
      </c>
      <c r="J100" s="434">
        <f t="shared" si="109"/>
        <v>0</v>
      </c>
      <c r="K100" s="434">
        <f t="shared" si="109"/>
        <v>0</v>
      </c>
      <c r="L100" s="434">
        <f t="shared" si="109"/>
        <v>0</v>
      </c>
      <c r="M100" s="434">
        <f t="shared" si="109"/>
        <v>0</v>
      </c>
      <c r="N100" s="434">
        <f t="shared" si="109"/>
        <v>0</v>
      </c>
      <c r="O100" s="434">
        <f t="shared" si="109"/>
        <v>0</v>
      </c>
      <c r="P100" s="434">
        <f t="shared" si="109"/>
        <v>0</v>
      </c>
      <c r="Q100" s="434">
        <f t="shared" si="109"/>
        <v>0</v>
      </c>
      <c r="R100" s="434">
        <f t="shared" si="109"/>
        <v>0</v>
      </c>
      <c r="S100" s="434">
        <f t="shared" si="109"/>
        <v>0</v>
      </c>
      <c r="T100" s="434">
        <f t="shared" si="109"/>
        <v>0</v>
      </c>
      <c r="U100" s="434">
        <f t="shared" si="109"/>
        <v>0</v>
      </c>
      <c r="V100" s="434">
        <f t="shared" si="109"/>
        <v>0</v>
      </c>
      <c r="W100" s="434">
        <f t="shared" si="109"/>
        <v>0</v>
      </c>
      <c r="X100" s="434">
        <f t="shared" si="109"/>
        <v>0</v>
      </c>
      <c r="Y100" s="337">
        <f t="shared" si="98"/>
        <v>0</v>
      </c>
      <c r="Z100" s="333">
        <f t="shared" si="98"/>
        <v>0</v>
      </c>
      <c r="AA100" s="333">
        <f t="shared" si="98"/>
        <v>0</v>
      </c>
      <c r="AB100" s="333" t="str">
        <f t="shared" si="98"/>
        <v/>
      </c>
      <c r="AC100" s="333">
        <f t="shared" si="98"/>
        <v>0</v>
      </c>
      <c r="AD100" s="333" t="str">
        <f t="shared" si="98"/>
        <v/>
      </c>
      <c r="AE100" s="333" t="str">
        <f t="shared" si="98"/>
        <v/>
      </c>
      <c r="AF100" s="333">
        <f t="shared" si="98"/>
        <v>0</v>
      </c>
      <c r="AG100" s="333">
        <f t="shared" si="98"/>
        <v>0</v>
      </c>
      <c r="AH100" s="338">
        <f t="shared" si="98"/>
        <v>0</v>
      </c>
      <c r="AI100" s="352">
        <f t="shared" si="99"/>
        <v>0</v>
      </c>
      <c r="AJ100" s="362">
        <f t="shared" si="99"/>
        <v>0</v>
      </c>
      <c r="AK100" s="362">
        <f t="shared" si="99"/>
        <v>0</v>
      </c>
      <c r="AL100" s="362" t="str">
        <f t="shared" si="99"/>
        <v/>
      </c>
      <c r="AM100" s="362">
        <f t="shared" si="99"/>
        <v>0</v>
      </c>
      <c r="AN100" s="362">
        <f t="shared" si="99"/>
        <v>0</v>
      </c>
      <c r="AO100" s="362">
        <f t="shared" si="99"/>
        <v>0</v>
      </c>
      <c r="AP100" s="362">
        <f t="shared" si="99"/>
        <v>0</v>
      </c>
      <c r="AQ100" s="362">
        <f t="shared" si="99"/>
        <v>0</v>
      </c>
      <c r="AR100" s="369">
        <f t="shared" si="99"/>
        <v>0</v>
      </c>
      <c r="AS100" s="357">
        <f t="shared" si="100"/>
        <v>0</v>
      </c>
      <c r="AT100" s="347">
        <f t="shared" si="100"/>
        <v>0</v>
      </c>
      <c r="AU100" s="347">
        <f t="shared" si="100"/>
        <v>0</v>
      </c>
      <c r="AV100" s="347">
        <f t="shared" si="100"/>
        <v>0</v>
      </c>
      <c r="AW100" s="347">
        <f t="shared" si="100"/>
        <v>0</v>
      </c>
      <c r="AX100" s="358">
        <f t="shared" si="100"/>
        <v>0</v>
      </c>
      <c r="AY100" s="357">
        <f t="shared" si="101"/>
        <v>0</v>
      </c>
      <c r="AZ100" s="357">
        <f t="shared" si="101"/>
        <v>0</v>
      </c>
      <c r="BA100" s="357">
        <f t="shared" si="101"/>
        <v>0</v>
      </c>
      <c r="BB100" s="357">
        <f t="shared" si="101"/>
        <v>0</v>
      </c>
      <c r="BC100" s="357">
        <f t="shared" si="101"/>
        <v>0</v>
      </c>
      <c r="BD100" s="372">
        <f t="shared" si="101"/>
        <v>0</v>
      </c>
    </row>
    <row r="101" spans="3:56">
      <c r="C101" s="104" t="str">
        <f t="shared" ref="C101:E101" si="110">C30</f>
        <v>Empty</v>
      </c>
      <c r="D101" s="104">
        <f t="shared" si="110"/>
        <v>0</v>
      </c>
      <c r="E101" s="104">
        <f t="shared" si="110"/>
        <v>0</v>
      </c>
      <c r="F101" s="104"/>
      <c r="G101" s="434">
        <f t="shared" ref="G101:X101" si="111">G65</f>
        <v>0</v>
      </c>
      <c r="H101" s="434">
        <f t="shared" si="111"/>
        <v>0</v>
      </c>
      <c r="I101" s="434">
        <f t="shared" si="111"/>
        <v>0</v>
      </c>
      <c r="J101" s="434">
        <f t="shared" si="111"/>
        <v>0</v>
      </c>
      <c r="K101" s="434">
        <f t="shared" si="111"/>
        <v>0</v>
      </c>
      <c r="L101" s="434">
        <f t="shared" si="111"/>
        <v>0</v>
      </c>
      <c r="M101" s="434">
        <f t="shared" si="111"/>
        <v>0</v>
      </c>
      <c r="N101" s="434">
        <f t="shared" si="111"/>
        <v>0</v>
      </c>
      <c r="O101" s="434">
        <f t="shared" si="111"/>
        <v>0</v>
      </c>
      <c r="P101" s="434">
        <f t="shared" si="111"/>
        <v>0</v>
      </c>
      <c r="Q101" s="434">
        <f t="shared" si="111"/>
        <v>0</v>
      </c>
      <c r="R101" s="434">
        <f t="shared" si="111"/>
        <v>0</v>
      </c>
      <c r="S101" s="434">
        <f t="shared" si="111"/>
        <v>0</v>
      </c>
      <c r="T101" s="434">
        <f t="shared" si="111"/>
        <v>0</v>
      </c>
      <c r="U101" s="434">
        <f t="shared" si="111"/>
        <v>0</v>
      </c>
      <c r="V101" s="434">
        <f t="shared" si="111"/>
        <v>0</v>
      </c>
      <c r="W101" s="434">
        <f t="shared" si="111"/>
        <v>0</v>
      </c>
      <c r="X101" s="434">
        <f t="shared" si="111"/>
        <v>0</v>
      </c>
      <c r="Y101" s="337">
        <f t="shared" si="98"/>
        <v>0</v>
      </c>
      <c r="Z101" s="333">
        <f t="shared" si="98"/>
        <v>0</v>
      </c>
      <c r="AA101" s="333">
        <f t="shared" si="98"/>
        <v>0</v>
      </c>
      <c r="AB101" s="333" t="str">
        <f t="shared" si="98"/>
        <v/>
      </c>
      <c r="AC101" s="333">
        <f t="shared" si="98"/>
        <v>0</v>
      </c>
      <c r="AD101" s="333" t="str">
        <f t="shared" si="98"/>
        <v/>
      </c>
      <c r="AE101" s="333" t="str">
        <f t="shared" si="98"/>
        <v/>
      </c>
      <c r="AF101" s="333">
        <f t="shared" si="98"/>
        <v>0</v>
      </c>
      <c r="AG101" s="333">
        <f t="shared" si="98"/>
        <v>0</v>
      </c>
      <c r="AH101" s="338">
        <f t="shared" si="98"/>
        <v>0</v>
      </c>
      <c r="AI101" s="352">
        <f t="shared" si="99"/>
        <v>0</v>
      </c>
      <c r="AJ101" s="362">
        <f t="shared" si="99"/>
        <v>0</v>
      </c>
      <c r="AK101" s="362">
        <f t="shared" si="99"/>
        <v>0</v>
      </c>
      <c r="AL101" s="362" t="str">
        <f t="shared" si="99"/>
        <v/>
      </c>
      <c r="AM101" s="362">
        <f t="shared" si="99"/>
        <v>0</v>
      </c>
      <c r="AN101" s="362">
        <f t="shared" si="99"/>
        <v>0</v>
      </c>
      <c r="AO101" s="362">
        <f t="shared" si="99"/>
        <v>0</v>
      </c>
      <c r="AP101" s="362">
        <f t="shared" si="99"/>
        <v>0</v>
      </c>
      <c r="AQ101" s="362">
        <f t="shared" si="99"/>
        <v>0</v>
      </c>
      <c r="AR101" s="369">
        <f t="shared" si="99"/>
        <v>0</v>
      </c>
      <c r="AS101" s="357">
        <f t="shared" si="100"/>
        <v>0</v>
      </c>
      <c r="AT101" s="347">
        <f t="shared" si="100"/>
        <v>0</v>
      </c>
      <c r="AU101" s="347">
        <f t="shared" si="100"/>
        <v>0</v>
      </c>
      <c r="AV101" s="347">
        <f t="shared" si="100"/>
        <v>0</v>
      </c>
      <c r="AW101" s="347">
        <f t="shared" si="100"/>
        <v>0</v>
      </c>
      <c r="AX101" s="358">
        <f t="shared" si="100"/>
        <v>0</v>
      </c>
      <c r="AY101" s="357">
        <f t="shared" si="101"/>
        <v>0</v>
      </c>
      <c r="AZ101" s="357">
        <f t="shared" si="101"/>
        <v>0</v>
      </c>
      <c r="BA101" s="357">
        <f t="shared" si="101"/>
        <v>0</v>
      </c>
      <c r="BB101" s="357">
        <f t="shared" si="101"/>
        <v>0</v>
      </c>
      <c r="BC101" s="357">
        <f t="shared" si="101"/>
        <v>0</v>
      </c>
      <c r="BD101" s="372">
        <f t="shared" si="101"/>
        <v>0</v>
      </c>
    </row>
    <row r="102" spans="3:56">
      <c r="C102" s="104" t="str">
        <f t="shared" ref="C102:E102" si="112">C31</f>
        <v>Empty</v>
      </c>
      <c r="D102" s="104">
        <f t="shared" si="112"/>
        <v>0</v>
      </c>
      <c r="E102" s="104">
        <f t="shared" si="112"/>
        <v>0</v>
      </c>
      <c r="F102" s="104"/>
      <c r="G102" s="434">
        <f t="shared" ref="G102:X102" si="113">G66</f>
        <v>0</v>
      </c>
      <c r="H102" s="434">
        <f t="shared" si="113"/>
        <v>0</v>
      </c>
      <c r="I102" s="434">
        <f t="shared" si="113"/>
        <v>0</v>
      </c>
      <c r="J102" s="434">
        <f t="shared" si="113"/>
        <v>0</v>
      </c>
      <c r="K102" s="434">
        <f t="shared" si="113"/>
        <v>0</v>
      </c>
      <c r="L102" s="434">
        <f t="shared" si="113"/>
        <v>0</v>
      </c>
      <c r="M102" s="434">
        <f t="shared" si="113"/>
        <v>0</v>
      </c>
      <c r="N102" s="434">
        <f t="shared" si="113"/>
        <v>0</v>
      </c>
      <c r="O102" s="434">
        <f t="shared" si="113"/>
        <v>0</v>
      </c>
      <c r="P102" s="434">
        <f t="shared" si="113"/>
        <v>0</v>
      </c>
      <c r="Q102" s="434">
        <f t="shared" si="113"/>
        <v>0</v>
      </c>
      <c r="R102" s="434">
        <f t="shared" si="113"/>
        <v>0</v>
      </c>
      <c r="S102" s="434">
        <f t="shared" si="113"/>
        <v>0</v>
      </c>
      <c r="T102" s="434">
        <f t="shared" si="113"/>
        <v>0</v>
      </c>
      <c r="U102" s="434">
        <f t="shared" si="113"/>
        <v>0</v>
      </c>
      <c r="V102" s="434">
        <f t="shared" si="113"/>
        <v>0</v>
      </c>
      <c r="W102" s="434">
        <f t="shared" si="113"/>
        <v>0</v>
      </c>
      <c r="X102" s="434">
        <f t="shared" si="113"/>
        <v>0</v>
      </c>
      <c r="Y102" s="337">
        <f t="shared" si="98"/>
        <v>0</v>
      </c>
      <c r="Z102" s="333">
        <f t="shared" si="98"/>
        <v>0</v>
      </c>
      <c r="AA102" s="333">
        <f t="shared" si="98"/>
        <v>0</v>
      </c>
      <c r="AB102" s="333" t="str">
        <f t="shared" si="98"/>
        <v/>
      </c>
      <c r="AC102" s="333">
        <f t="shared" si="98"/>
        <v>0</v>
      </c>
      <c r="AD102" s="333" t="str">
        <f t="shared" si="98"/>
        <v/>
      </c>
      <c r="AE102" s="333" t="str">
        <f t="shared" si="98"/>
        <v/>
      </c>
      <c r="AF102" s="333">
        <f t="shared" si="98"/>
        <v>0</v>
      </c>
      <c r="AG102" s="333">
        <f t="shared" si="98"/>
        <v>0</v>
      </c>
      <c r="AH102" s="338">
        <f t="shared" si="98"/>
        <v>0</v>
      </c>
      <c r="AI102" s="352">
        <f t="shared" si="99"/>
        <v>0</v>
      </c>
      <c r="AJ102" s="362">
        <f t="shared" si="99"/>
        <v>0</v>
      </c>
      <c r="AK102" s="362">
        <f t="shared" si="99"/>
        <v>0</v>
      </c>
      <c r="AL102" s="362" t="str">
        <f t="shared" si="99"/>
        <v/>
      </c>
      <c r="AM102" s="362">
        <f t="shared" si="99"/>
        <v>0</v>
      </c>
      <c r="AN102" s="362">
        <f t="shared" si="99"/>
        <v>0</v>
      </c>
      <c r="AO102" s="362">
        <f t="shared" si="99"/>
        <v>0</v>
      </c>
      <c r="AP102" s="362">
        <f t="shared" si="99"/>
        <v>0</v>
      </c>
      <c r="AQ102" s="362">
        <f t="shared" si="99"/>
        <v>0</v>
      </c>
      <c r="AR102" s="369">
        <f t="shared" si="99"/>
        <v>0</v>
      </c>
      <c r="AS102" s="357">
        <f t="shared" si="100"/>
        <v>0</v>
      </c>
      <c r="AT102" s="347">
        <f t="shared" si="100"/>
        <v>0</v>
      </c>
      <c r="AU102" s="347">
        <f t="shared" si="100"/>
        <v>0</v>
      </c>
      <c r="AV102" s="347">
        <f t="shared" si="100"/>
        <v>0</v>
      </c>
      <c r="AW102" s="347">
        <f t="shared" si="100"/>
        <v>0</v>
      </c>
      <c r="AX102" s="358">
        <f t="shared" si="100"/>
        <v>0</v>
      </c>
      <c r="AY102" s="357">
        <f t="shared" si="101"/>
        <v>0</v>
      </c>
      <c r="AZ102" s="357">
        <f t="shared" si="101"/>
        <v>0</v>
      </c>
      <c r="BA102" s="357">
        <f t="shared" si="101"/>
        <v>0</v>
      </c>
      <c r="BB102" s="357">
        <f t="shared" si="101"/>
        <v>0</v>
      </c>
      <c r="BC102" s="357">
        <f t="shared" si="101"/>
        <v>0</v>
      </c>
      <c r="BD102" s="372">
        <f t="shared" si="101"/>
        <v>0</v>
      </c>
    </row>
    <row r="103" spans="3:56" ht="12.75" customHeight="1">
      <c r="C103" s="104" t="str">
        <f t="shared" ref="C103:E103" si="114">C32</f>
        <v>Empty</v>
      </c>
      <c r="D103" s="104">
        <f t="shared" si="114"/>
        <v>0</v>
      </c>
      <c r="E103" s="104">
        <f t="shared" si="114"/>
        <v>0</v>
      </c>
      <c r="F103" s="104"/>
      <c r="G103" s="434">
        <f t="shared" ref="G103:X103" si="115">G67</f>
        <v>0</v>
      </c>
      <c r="H103" s="434">
        <f t="shared" si="115"/>
        <v>0</v>
      </c>
      <c r="I103" s="434">
        <f t="shared" si="115"/>
        <v>0</v>
      </c>
      <c r="J103" s="434">
        <f t="shared" si="115"/>
        <v>0</v>
      </c>
      <c r="K103" s="434">
        <f t="shared" si="115"/>
        <v>0</v>
      </c>
      <c r="L103" s="434">
        <f t="shared" si="115"/>
        <v>0</v>
      </c>
      <c r="M103" s="434">
        <f t="shared" si="115"/>
        <v>0</v>
      </c>
      <c r="N103" s="434">
        <f t="shared" si="115"/>
        <v>0</v>
      </c>
      <c r="O103" s="434">
        <f t="shared" si="115"/>
        <v>0</v>
      </c>
      <c r="P103" s="434">
        <f t="shared" si="115"/>
        <v>0</v>
      </c>
      <c r="Q103" s="434">
        <f t="shared" si="115"/>
        <v>0</v>
      </c>
      <c r="R103" s="434">
        <f t="shared" si="115"/>
        <v>0</v>
      </c>
      <c r="S103" s="434">
        <f t="shared" si="115"/>
        <v>0</v>
      </c>
      <c r="T103" s="434">
        <f t="shared" si="115"/>
        <v>0</v>
      </c>
      <c r="U103" s="434">
        <f t="shared" si="115"/>
        <v>0</v>
      </c>
      <c r="V103" s="434">
        <f t="shared" si="115"/>
        <v>0</v>
      </c>
      <c r="W103" s="434">
        <f t="shared" si="115"/>
        <v>0</v>
      </c>
      <c r="X103" s="434">
        <f t="shared" si="115"/>
        <v>0</v>
      </c>
      <c r="Y103" s="337">
        <f t="shared" si="98"/>
        <v>0</v>
      </c>
      <c r="Z103" s="333">
        <f t="shared" si="98"/>
        <v>0</v>
      </c>
      <c r="AA103" s="333">
        <f t="shared" si="98"/>
        <v>0</v>
      </c>
      <c r="AB103" s="333" t="str">
        <f t="shared" si="98"/>
        <v/>
      </c>
      <c r="AC103" s="333">
        <f t="shared" si="98"/>
        <v>0</v>
      </c>
      <c r="AD103" s="333" t="str">
        <f t="shared" si="98"/>
        <v/>
      </c>
      <c r="AE103" s="333" t="str">
        <f t="shared" si="98"/>
        <v/>
      </c>
      <c r="AF103" s="333">
        <f t="shared" si="98"/>
        <v>0</v>
      </c>
      <c r="AG103" s="333">
        <f t="shared" si="98"/>
        <v>0</v>
      </c>
      <c r="AH103" s="338">
        <f t="shared" si="98"/>
        <v>0</v>
      </c>
      <c r="AI103" s="352">
        <f t="shared" si="99"/>
        <v>0</v>
      </c>
      <c r="AJ103" s="362">
        <f t="shared" si="99"/>
        <v>0</v>
      </c>
      <c r="AK103" s="362">
        <f t="shared" si="99"/>
        <v>0</v>
      </c>
      <c r="AL103" s="362" t="str">
        <f t="shared" si="99"/>
        <v/>
      </c>
      <c r="AM103" s="362">
        <f t="shared" si="99"/>
        <v>0</v>
      </c>
      <c r="AN103" s="362">
        <f t="shared" si="99"/>
        <v>0</v>
      </c>
      <c r="AO103" s="362">
        <f t="shared" si="99"/>
        <v>0</v>
      </c>
      <c r="AP103" s="362">
        <f t="shared" si="99"/>
        <v>0</v>
      </c>
      <c r="AQ103" s="362">
        <f t="shared" si="99"/>
        <v>0</v>
      </c>
      <c r="AR103" s="369">
        <f t="shared" si="99"/>
        <v>0</v>
      </c>
      <c r="AS103" s="357">
        <f t="shared" si="100"/>
        <v>0</v>
      </c>
      <c r="AT103" s="347">
        <f t="shared" si="100"/>
        <v>0</v>
      </c>
      <c r="AU103" s="347">
        <f t="shared" si="100"/>
        <v>0</v>
      </c>
      <c r="AV103" s="347">
        <f t="shared" si="100"/>
        <v>0</v>
      </c>
      <c r="AW103" s="347">
        <f t="shared" si="100"/>
        <v>0</v>
      </c>
      <c r="AX103" s="358">
        <f t="shared" si="100"/>
        <v>0</v>
      </c>
      <c r="AY103" s="357">
        <f t="shared" si="101"/>
        <v>0</v>
      </c>
      <c r="AZ103" s="357">
        <f t="shared" si="101"/>
        <v>0</v>
      </c>
      <c r="BA103" s="357">
        <f t="shared" si="101"/>
        <v>0</v>
      </c>
      <c r="BB103" s="357">
        <f t="shared" si="101"/>
        <v>0</v>
      </c>
      <c r="BC103" s="357">
        <f t="shared" si="101"/>
        <v>0</v>
      </c>
      <c r="BD103" s="372">
        <f t="shared" si="101"/>
        <v>0</v>
      </c>
    </row>
    <row r="104" spans="3:56" ht="12.75" customHeight="1">
      <c r="C104" s="104" t="str">
        <f t="shared" ref="C104:E104" si="116">C33</f>
        <v>Empty</v>
      </c>
      <c r="D104" s="104">
        <f t="shared" si="116"/>
        <v>0</v>
      </c>
      <c r="E104" s="104">
        <f t="shared" si="116"/>
        <v>0</v>
      </c>
      <c r="F104" s="104"/>
      <c r="G104" s="434">
        <f t="shared" ref="G104:X104" si="117">G68</f>
        <v>0</v>
      </c>
      <c r="H104" s="434">
        <f t="shared" si="117"/>
        <v>0</v>
      </c>
      <c r="I104" s="434">
        <f t="shared" si="117"/>
        <v>0</v>
      </c>
      <c r="J104" s="434">
        <f t="shared" si="117"/>
        <v>0</v>
      </c>
      <c r="K104" s="434">
        <f t="shared" si="117"/>
        <v>0</v>
      </c>
      <c r="L104" s="434">
        <f t="shared" si="117"/>
        <v>0</v>
      </c>
      <c r="M104" s="434">
        <f t="shared" si="117"/>
        <v>0</v>
      </c>
      <c r="N104" s="434">
        <f t="shared" si="117"/>
        <v>0</v>
      </c>
      <c r="O104" s="434">
        <f t="shared" si="117"/>
        <v>0</v>
      </c>
      <c r="P104" s="434">
        <f t="shared" si="117"/>
        <v>0</v>
      </c>
      <c r="Q104" s="434">
        <f t="shared" si="117"/>
        <v>0</v>
      </c>
      <c r="R104" s="434">
        <f t="shared" si="117"/>
        <v>0</v>
      </c>
      <c r="S104" s="434">
        <f t="shared" si="117"/>
        <v>0</v>
      </c>
      <c r="T104" s="434">
        <f t="shared" si="117"/>
        <v>0</v>
      </c>
      <c r="U104" s="434">
        <f t="shared" si="117"/>
        <v>0</v>
      </c>
      <c r="V104" s="434">
        <f t="shared" si="117"/>
        <v>0</v>
      </c>
      <c r="W104" s="434">
        <f t="shared" si="117"/>
        <v>0</v>
      </c>
      <c r="X104" s="434">
        <f t="shared" si="117"/>
        <v>0</v>
      </c>
      <c r="Y104" s="337">
        <f t="shared" si="98"/>
        <v>0</v>
      </c>
      <c r="Z104" s="333">
        <f t="shared" si="98"/>
        <v>0</v>
      </c>
      <c r="AA104" s="333">
        <f t="shared" si="98"/>
        <v>0</v>
      </c>
      <c r="AB104" s="333" t="str">
        <f t="shared" si="98"/>
        <v/>
      </c>
      <c r="AC104" s="333">
        <f t="shared" si="98"/>
        <v>0</v>
      </c>
      <c r="AD104" s="333" t="str">
        <f t="shared" si="98"/>
        <v/>
      </c>
      <c r="AE104" s="333" t="str">
        <f t="shared" si="98"/>
        <v/>
      </c>
      <c r="AF104" s="333">
        <f t="shared" si="98"/>
        <v>0</v>
      </c>
      <c r="AG104" s="333">
        <f t="shared" si="98"/>
        <v>0</v>
      </c>
      <c r="AH104" s="338">
        <f t="shared" si="98"/>
        <v>0</v>
      </c>
      <c r="AI104" s="352">
        <f t="shared" si="99"/>
        <v>0</v>
      </c>
      <c r="AJ104" s="362">
        <f t="shared" si="99"/>
        <v>0</v>
      </c>
      <c r="AK104" s="362">
        <f t="shared" si="99"/>
        <v>0</v>
      </c>
      <c r="AL104" s="362" t="str">
        <f t="shared" si="99"/>
        <v/>
      </c>
      <c r="AM104" s="362">
        <f t="shared" si="99"/>
        <v>0</v>
      </c>
      <c r="AN104" s="362">
        <f t="shared" si="99"/>
        <v>0</v>
      </c>
      <c r="AO104" s="362">
        <f t="shared" si="99"/>
        <v>0</v>
      </c>
      <c r="AP104" s="362">
        <f t="shared" si="99"/>
        <v>0</v>
      </c>
      <c r="AQ104" s="362">
        <f t="shared" si="99"/>
        <v>0</v>
      </c>
      <c r="AR104" s="369">
        <f t="shared" si="99"/>
        <v>0</v>
      </c>
      <c r="AS104" s="357">
        <f t="shared" si="100"/>
        <v>0</v>
      </c>
      <c r="AT104" s="347">
        <f t="shared" si="100"/>
        <v>0</v>
      </c>
      <c r="AU104" s="347">
        <f t="shared" si="100"/>
        <v>0</v>
      </c>
      <c r="AV104" s="347">
        <f t="shared" si="100"/>
        <v>0</v>
      </c>
      <c r="AW104" s="347">
        <f t="shared" si="100"/>
        <v>0</v>
      </c>
      <c r="AX104" s="358">
        <f t="shared" si="100"/>
        <v>0</v>
      </c>
      <c r="AY104" s="357">
        <f t="shared" si="101"/>
        <v>0</v>
      </c>
      <c r="AZ104" s="357">
        <f t="shared" si="101"/>
        <v>0</v>
      </c>
      <c r="BA104" s="357">
        <f t="shared" si="101"/>
        <v>0</v>
      </c>
      <c r="BB104" s="357">
        <f t="shared" si="101"/>
        <v>0</v>
      </c>
      <c r="BC104" s="357">
        <f t="shared" si="101"/>
        <v>0</v>
      </c>
      <c r="BD104" s="372">
        <f t="shared" si="101"/>
        <v>0</v>
      </c>
    </row>
    <row r="105" spans="3:56" ht="13.8" thickBot="1">
      <c r="C105" s="104" t="str">
        <f t="shared" ref="C105:E105" si="118">C34</f>
        <v>Empty</v>
      </c>
      <c r="D105" s="104">
        <f t="shared" si="118"/>
        <v>0</v>
      </c>
      <c r="E105" s="104">
        <f t="shared" si="118"/>
        <v>0</v>
      </c>
      <c r="F105" s="104"/>
      <c r="G105" s="434">
        <f t="shared" ref="G105:X105" si="119">G69</f>
        <v>0</v>
      </c>
      <c r="H105" s="434">
        <f t="shared" si="119"/>
        <v>0</v>
      </c>
      <c r="I105" s="434">
        <f t="shared" si="119"/>
        <v>0</v>
      </c>
      <c r="J105" s="434">
        <f t="shared" si="119"/>
        <v>0</v>
      </c>
      <c r="K105" s="434">
        <f t="shared" si="119"/>
        <v>0</v>
      </c>
      <c r="L105" s="434">
        <f t="shared" si="119"/>
        <v>0</v>
      </c>
      <c r="M105" s="434">
        <f t="shared" si="119"/>
        <v>0</v>
      </c>
      <c r="N105" s="434">
        <f t="shared" si="119"/>
        <v>0</v>
      </c>
      <c r="O105" s="434">
        <f t="shared" si="119"/>
        <v>0</v>
      </c>
      <c r="P105" s="434">
        <f t="shared" si="119"/>
        <v>0</v>
      </c>
      <c r="Q105" s="434">
        <f t="shared" si="119"/>
        <v>0</v>
      </c>
      <c r="R105" s="434">
        <f t="shared" si="119"/>
        <v>0</v>
      </c>
      <c r="S105" s="434">
        <f t="shared" si="119"/>
        <v>0</v>
      </c>
      <c r="T105" s="434">
        <f t="shared" si="119"/>
        <v>0</v>
      </c>
      <c r="U105" s="434">
        <f t="shared" si="119"/>
        <v>0</v>
      </c>
      <c r="V105" s="434">
        <f t="shared" si="119"/>
        <v>0</v>
      </c>
      <c r="W105" s="434">
        <f t="shared" si="119"/>
        <v>0</v>
      </c>
      <c r="X105" s="434">
        <f t="shared" si="119"/>
        <v>0</v>
      </c>
      <c r="Y105" s="339">
        <f t="shared" si="98"/>
        <v>0</v>
      </c>
      <c r="Z105" s="340">
        <f t="shared" si="98"/>
        <v>0</v>
      </c>
      <c r="AA105" s="340">
        <f t="shared" si="98"/>
        <v>0</v>
      </c>
      <c r="AB105" s="340" t="str">
        <f t="shared" si="98"/>
        <v/>
      </c>
      <c r="AC105" s="340">
        <f t="shared" si="98"/>
        <v>0</v>
      </c>
      <c r="AD105" s="340" t="str">
        <f t="shared" si="98"/>
        <v/>
      </c>
      <c r="AE105" s="340" t="str">
        <f t="shared" si="98"/>
        <v/>
      </c>
      <c r="AF105" s="340">
        <f t="shared" si="98"/>
        <v>0</v>
      </c>
      <c r="AG105" s="340">
        <f t="shared" si="98"/>
        <v>0</v>
      </c>
      <c r="AH105" s="341">
        <f t="shared" si="98"/>
        <v>0</v>
      </c>
      <c r="AI105" s="355">
        <f t="shared" si="99"/>
        <v>0</v>
      </c>
      <c r="AJ105" s="370">
        <f t="shared" si="99"/>
        <v>0</v>
      </c>
      <c r="AK105" s="370">
        <f t="shared" si="99"/>
        <v>0</v>
      </c>
      <c r="AL105" s="370" t="str">
        <f t="shared" si="99"/>
        <v/>
      </c>
      <c r="AM105" s="370">
        <f t="shared" si="99"/>
        <v>0</v>
      </c>
      <c r="AN105" s="370">
        <f t="shared" si="99"/>
        <v>0</v>
      </c>
      <c r="AO105" s="370">
        <f t="shared" si="99"/>
        <v>0</v>
      </c>
      <c r="AP105" s="370">
        <f t="shared" si="99"/>
        <v>0</v>
      </c>
      <c r="AQ105" s="370">
        <f t="shared" si="99"/>
        <v>0</v>
      </c>
      <c r="AR105" s="371">
        <f t="shared" si="99"/>
        <v>0</v>
      </c>
      <c r="AS105" s="359">
        <f t="shared" si="100"/>
        <v>0</v>
      </c>
      <c r="AT105" s="360">
        <f t="shared" si="100"/>
        <v>0</v>
      </c>
      <c r="AU105" s="360">
        <f t="shared" si="100"/>
        <v>0</v>
      </c>
      <c r="AV105" s="360">
        <f t="shared" si="100"/>
        <v>0</v>
      </c>
      <c r="AW105" s="360">
        <f t="shared" si="100"/>
        <v>0</v>
      </c>
      <c r="AX105" s="361">
        <f t="shared" si="100"/>
        <v>0</v>
      </c>
      <c r="AY105" s="359">
        <f t="shared" si="101"/>
        <v>0</v>
      </c>
      <c r="AZ105" s="359">
        <f t="shared" si="101"/>
        <v>0</v>
      </c>
      <c r="BA105" s="359">
        <f t="shared" si="101"/>
        <v>0</v>
      </c>
      <c r="BB105" s="359">
        <f t="shared" si="101"/>
        <v>0</v>
      </c>
      <c r="BC105" s="359">
        <f t="shared" si="101"/>
        <v>0</v>
      </c>
      <c r="BD105" s="373">
        <f t="shared" si="101"/>
        <v>0</v>
      </c>
    </row>
    <row r="106" spans="3:56">
      <c r="G106" s="434">
        <f t="shared" ref="G106" si="120">G70</f>
        <v>74000</v>
      </c>
      <c r="H106" s="434">
        <f t="shared" ref="H106:X106" si="121">H70</f>
        <v>8400</v>
      </c>
      <c r="I106" s="434">
        <f t="shared" si="121"/>
        <v>0</v>
      </c>
      <c r="J106" s="434">
        <f t="shared" si="121"/>
        <v>82400</v>
      </c>
      <c r="K106" s="434">
        <f t="shared" si="121"/>
        <v>16000</v>
      </c>
      <c r="L106" s="434">
        <f t="shared" si="121"/>
        <v>60000</v>
      </c>
      <c r="M106" s="434">
        <f t="shared" si="121"/>
        <v>16600</v>
      </c>
      <c r="N106" s="434">
        <f t="shared" si="121"/>
        <v>18000</v>
      </c>
      <c r="O106" s="434">
        <f t="shared" si="121"/>
        <v>110600</v>
      </c>
      <c r="P106" s="434">
        <f t="shared" si="121"/>
        <v>14400</v>
      </c>
      <c r="Q106" s="434">
        <f t="shared" si="121"/>
        <v>21000</v>
      </c>
      <c r="R106" s="434">
        <f t="shared" si="121"/>
        <v>90000</v>
      </c>
      <c r="S106" s="434">
        <f t="shared" si="121"/>
        <v>60000</v>
      </c>
      <c r="T106" s="434">
        <f t="shared" si="121"/>
        <v>150000</v>
      </c>
      <c r="U106" s="434">
        <f t="shared" si="121"/>
        <v>150000</v>
      </c>
      <c r="V106" s="434">
        <f t="shared" si="121"/>
        <v>0</v>
      </c>
      <c r="W106" s="434">
        <f t="shared" si="121"/>
        <v>378400</v>
      </c>
      <c r="X106" s="434">
        <f t="shared" si="121"/>
        <v>528400</v>
      </c>
      <c r="Y106" s="363">
        <f>'Evaluated Savings'!L38</f>
        <v>0</v>
      </c>
      <c r="Z106" s="364">
        <f>'Evaluated Savings'!N38</f>
        <v>74.160000000000011</v>
      </c>
      <c r="AA106" s="364">
        <f>'Evaluated Savings'!O38</f>
        <v>306</v>
      </c>
      <c r="AB106" s="364">
        <f>'Evaluated Savings'!P38</f>
        <v>3060</v>
      </c>
      <c r="AC106" s="364">
        <f>SUM(AC77:AC105)</f>
        <v>0</v>
      </c>
      <c r="AD106" s="348">
        <f>SUM(AD76:AD105)</f>
        <v>306</v>
      </c>
      <c r="AE106" s="348">
        <f>SUM(AE76:AE105)</f>
        <v>3060</v>
      </c>
      <c r="AF106" s="348">
        <f>SUM(AF77:AF105)</f>
        <v>0</v>
      </c>
      <c r="AG106" s="348">
        <f>SUM(AG77:AG105)</f>
        <v>0</v>
      </c>
      <c r="AH106" s="348">
        <f>SUM(AH77:AH105)</f>
        <v>0</v>
      </c>
      <c r="AI106" s="365">
        <f t="shared" ref="AI106:AQ106" si="122">SUM(AI76:AI105)</f>
        <v>82.4</v>
      </c>
      <c r="AJ106" s="348">
        <f t="shared" si="122"/>
        <v>340</v>
      </c>
      <c r="AK106" s="348">
        <f t="shared" si="122"/>
        <v>3400</v>
      </c>
      <c r="AL106" s="348">
        <f t="shared" si="122"/>
        <v>0.9</v>
      </c>
      <c r="AM106" s="366">
        <f t="shared" si="122"/>
        <v>74.160000000000011</v>
      </c>
      <c r="AN106" s="365">
        <f t="shared" si="122"/>
        <v>306</v>
      </c>
      <c r="AO106" s="348">
        <f t="shared" si="122"/>
        <v>3060</v>
      </c>
      <c r="AP106" s="348">
        <f t="shared" si="122"/>
        <v>10</v>
      </c>
      <c r="AQ106" s="348">
        <f t="shared" si="122"/>
        <v>500</v>
      </c>
      <c r="AR106" s="348"/>
      <c r="AS106" s="366">
        <f t="shared" ref="AS106:BD106" si="123">SUM(AS76:AS105)</f>
        <v>82.4</v>
      </c>
      <c r="AT106" s="365">
        <f t="shared" si="123"/>
        <v>340</v>
      </c>
      <c r="AU106" s="365">
        <f t="shared" si="123"/>
        <v>3400</v>
      </c>
      <c r="AV106" s="365">
        <f t="shared" si="123"/>
        <v>10</v>
      </c>
      <c r="AW106" s="365">
        <f t="shared" si="123"/>
        <v>500</v>
      </c>
      <c r="AX106" s="365">
        <f t="shared" si="123"/>
        <v>8000</v>
      </c>
      <c r="AY106" s="365">
        <f t="shared" si="123"/>
        <v>82.4</v>
      </c>
      <c r="AZ106" s="365">
        <f t="shared" si="123"/>
        <v>340</v>
      </c>
      <c r="BA106" s="365">
        <f t="shared" si="123"/>
        <v>3400</v>
      </c>
      <c r="BB106" s="365">
        <f t="shared" si="123"/>
        <v>10</v>
      </c>
      <c r="BC106" s="365">
        <f t="shared" si="123"/>
        <v>500</v>
      </c>
      <c r="BD106" s="365">
        <f t="shared" si="123"/>
        <v>8000</v>
      </c>
    </row>
    <row r="109" spans="3:56">
      <c r="H109" s="101" t="s">
        <v>304</v>
      </c>
      <c r="N109" s="101" t="s">
        <v>89</v>
      </c>
    </row>
    <row r="110" spans="3:56">
      <c r="C110" s="100" t="s">
        <v>81</v>
      </c>
      <c r="D110" s="1286" t="s">
        <v>82</v>
      </c>
      <c r="E110" s="1287"/>
      <c r="F110" s="1287"/>
      <c r="G110" s="1288"/>
      <c r="H110" s="1277" t="s">
        <v>83</v>
      </c>
      <c r="I110" s="1278"/>
      <c r="J110" s="1278"/>
      <c r="K110" s="1278"/>
      <c r="L110" s="1278"/>
      <c r="M110" s="1279"/>
      <c r="N110" s="1277" t="s">
        <v>83</v>
      </c>
      <c r="O110" s="1278"/>
      <c r="P110" s="1278"/>
      <c r="Q110" s="1278"/>
      <c r="R110" s="1278"/>
      <c r="S110" s="1279"/>
      <c r="T110" s="1277" t="s">
        <v>84</v>
      </c>
      <c r="U110" s="1278"/>
      <c r="V110" s="1278"/>
      <c r="W110" s="1278"/>
      <c r="X110" s="1278"/>
      <c r="Y110" s="1279"/>
      <c r="Z110" s="1277" t="s">
        <v>84</v>
      </c>
      <c r="AA110" s="1278"/>
      <c r="AB110" s="1278"/>
      <c r="AC110" s="1278"/>
      <c r="AD110" s="1278"/>
      <c r="AE110" s="1279"/>
      <c r="AF110" s="1277" t="s">
        <v>34</v>
      </c>
      <c r="AG110" s="1278"/>
      <c r="AH110" s="1278"/>
      <c r="AI110" s="1278"/>
      <c r="AJ110" s="1278"/>
      <c r="AK110" s="1279"/>
      <c r="AL110" s="1277" t="s">
        <v>34</v>
      </c>
      <c r="AM110" s="1278"/>
      <c r="AN110" s="1278"/>
      <c r="AO110" s="1278"/>
      <c r="AP110" s="1278"/>
      <c r="AQ110" s="1279"/>
    </row>
    <row r="111" spans="3:56">
      <c r="C111" s="102" t="str">
        <f t="shared" ref="C111:C141" si="124">C4</f>
        <v>Program Name</v>
      </c>
      <c r="D111" s="103" t="s">
        <v>58</v>
      </c>
      <c r="E111" s="103" t="s">
        <v>59</v>
      </c>
      <c r="F111" s="103" t="s">
        <v>85</v>
      </c>
      <c r="G111" s="103" t="s">
        <v>59</v>
      </c>
      <c r="H111" s="387" t="str">
        <f>'Prior Years'!D39</f>
        <v>Plan</v>
      </c>
      <c r="I111" s="387" t="str">
        <f>'Prior Years'!E39</f>
        <v>Claimed</v>
      </c>
      <c r="J111" s="387" t="str">
        <f>'Prior Years'!F39</f>
        <v>Evaluated</v>
      </c>
      <c r="K111" s="387" t="str">
        <f>'Prior Years'!G39</f>
        <v>Plan</v>
      </c>
      <c r="L111" s="387" t="str">
        <f>'Prior Years'!H39</f>
        <v>Claimed</v>
      </c>
      <c r="M111" s="387" t="str">
        <f>'Prior Years'!I39</f>
        <v>Evaluated</v>
      </c>
      <c r="N111" s="387" t="str">
        <f>'Prior Years'!J39</f>
        <v>Plan</v>
      </c>
      <c r="O111" s="387" t="str">
        <f>'Prior Years'!K39</f>
        <v>Claimed</v>
      </c>
      <c r="P111" s="387" t="str">
        <f>'Prior Years'!L39</f>
        <v>Evaluated</v>
      </c>
      <c r="Q111" s="387" t="str">
        <f>'Prior Years'!M39</f>
        <v>Plan</v>
      </c>
      <c r="R111" s="387" t="str">
        <f>'Prior Years'!N39</f>
        <v>Claimed</v>
      </c>
      <c r="S111" s="387" t="str">
        <f>'Prior Years'!O39</f>
        <v>Evaluated</v>
      </c>
      <c r="T111" s="387" t="str">
        <f>'Prior Years'!D74</f>
        <v>Plan</v>
      </c>
      <c r="U111" s="387" t="str">
        <f>'Prior Years'!E74</f>
        <v>Claimed</v>
      </c>
      <c r="V111" s="387" t="str">
        <f>'Prior Years'!F74</f>
        <v>Evaluated</v>
      </c>
      <c r="W111" s="387" t="str">
        <f>'Prior Years'!G74</f>
        <v>Plan</v>
      </c>
      <c r="X111" s="387" t="str">
        <f>'Prior Years'!H74</f>
        <v>Claimed</v>
      </c>
      <c r="Y111" s="387" t="str">
        <f>'Prior Years'!I74</f>
        <v>Evaluated</v>
      </c>
      <c r="Z111" s="387" t="str">
        <f>'Prior Years'!J74</f>
        <v>Plan</v>
      </c>
      <c r="AA111" s="387" t="str">
        <f>'Prior Years'!K74</f>
        <v>Claimed</v>
      </c>
      <c r="AB111" s="387" t="str">
        <f>'Prior Years'!L74</f>
        <v>Evaluated</v>
      </c>
      <c r="AC111" s="387" t="str">
        <f>'Prior Years'!M74</f>
        <v>Plan</v>
      </c>
      <c r="AD111" s="387" t="str">
        <f>'Prior Years'!N74</f>
        <v>Claimed</v>
      </c>
      <c r="AE111" s="387" t="str">
        <f>'Prior Years'!O74</f>
        <v>Evaluated</v>
      </c>
      <c r="AF111" s="387" t="str">
        <f>'Prior Years'!D109</f>
        <v>Plan</v>
      </c>
      <c r="AG111" s="387" t="str">
        <f>'Prior Years'!E109</f>
        <v>Claimed</v>
      </c>
      <c r="AH111" s="387" t="str">
        <f>'Prior Years'!F109</f>
        <v>Evaluated</v>
      </c>
      <c r="AI111" s="387" t="str">
        <f>'Prior Years'!G109</f>
        <v>Plan</v>
      </c>
      <c r="AJ111" s="387" t="str">
        <f>'Prior Years'!H109</f>
        <v>Claimed</v>
      </c>
      <c r="AK111" s="387" t="str">
        <f>'Prior Years'!I109</f>
        <v>Evaluated</v>
      </c>
      <c r="AL111" s="387" t="str">
        <f>'Prior Years'!J109</f>
        <v>Plan</v>
      </c>
      <c r="AM111" s="387" t="str">
        <f>'Prior Years'!K109</f>
        <v>Claimed</v>
      </c>
      <c r="AN111" s="387" t="str">
        <f>'Prior Years'!L109</f>
        <v>Evaluated</v>
      </c>
      <c r="AO111" s="387" t="str">
        <f>'Prior Years'!M109</f>
        <v>Plan</v>
      </c>
      <c r="AP111" s="387" t="str">
        <f>'Prior Years'!N109</f>
        <v>Claimed</v>
      </c>
      <c r="AQ111" s="387" t="str">
        <f>'Prior Years'!O109</f>
        <v>Evaluated</v>
      </c>
    </row>
    <row r="112" spans="3:56">
      <c r="C112" s="104" t="str">
        <f t="shared" si="124"/>
        <v>Residential New Construction (example)</v>
      </c>
      <c r="D112" s="105">
        <f>'Prior Years'!D5</f>
        <v>80000</v>
      </c>
      <c r="E112" s="105">
        <f>'Prior Years'!E5</f>
        <v>90000</v>
      </c>
      <c r="F112" s="105">
        <f>'Prior Years'!F5</f>
        <v>100000</v>
      </c>
      <c r="G112" s="105">
        <f>'Prior Years'!G5</f>
        <v>105000</v>
      </c>
      <c r="H112" s="106">
        <f>'Prior Years'!D40</f>
        <v>230</v>
      </c>
      <c r="I112" s="106">
        <f>'Prior Years'!E40</f>
        <v>250</v>
      </c>
      <c r="J112" s="106">
        <f>'Prior Years'!F40</f>
        <v>200</v>
      </c>
      <c r="K112" s="106">
        <f>'Prior Years'!G40</f>
        <v>250</v>
      </c>
      <c r="L112" s="106">
        <f>'Prior Years'!H40</f>
        <v>253</v>
      </c>
      <c r="M112" s="106">
        <f>'Prior Years'!I40</f>
        <v>220</v>
      </c>
      <c r="N112" s="106">
        <f>'Prior Years'!J40</f>
        <v>207</v>
      </c>
      <c r="O112" s="106">
        <f>'Prior Years'!K40</f>
        <v>225</v>
      </c>
      <c r="P112" s="106">
        <f>'Prior Years'!L40</f>
        <v>180</v>
      </c>
      <c r="Q112" s="106">
        <f>'Prior Years'!M40</f>
        <v>225</v>
      </c>
      <c r="R112" s="106">
        <f>'Prior Years'!N40</f>
        <v>207</v>
      </c>
      <c r="S112" s="106">
        <f>'Prior Years'!O40</f>
        <v>198</v>
      </c>
      <c r="T112" s="388">
        <f>'Prior Years'!D75</f>
        <v>0</v>
      </c>
      <c r="U112" s="388">
        <f>'Prior Years'!E75</f>
        <v>0</v>
      </c>
      <c r="V112" s="388">
        <f>'Prior Years'!F75</f>
        <v>0</v>
      </c>
      <c r="W112" s="106">
        <f>'Prior Years'!G75</f>
        <v>0</v>
      </c>
      <c r="X112" s="106">
        <f>'Prior Years'!H75</f>
        <v>0</v>
      </c>
      <c r="Y112" s="106">
        <f>'Prior Years'!I75</f>
        <v>0</v>
      </c>
      <c r="Z112" s="388">
        <f>'Prior Years'!J75</f>
        <v>0</v>
      </c>
      <c r="AA112" s="388">
        <f>'Prior Years'!K75</f>
        <v>0</v>
      </c>
      <c r="AB112" s="388">
        <f>'Prior Years'!L75</f>
        <v>0</v>
      </c>
      <c r="AC112" s="106">
        <f>'Prior Years'!M75</f>
        <v>0</v>
      </c>
      <c r="AD112" s="106">
        <f>'Prior Years'!N75</f>
        <v>0</v>
      </c>
      <c r="AE112" s="106">
        <f>'Prior Years'!O75</f>
        <v>0</v>
      </c>
      <c r="AF112" s="106">
        <f>'Prior Years'!D110</f>
        <v>230</v>
      </c>
      <c r="AG112" s="106">
        <f>'Prior Years'!E110</f>
        <v>220</v>
      </c>
      <c r="AH112" s="106">
        <f>'Prior Years'!F110</f>
        <v>220</v>
      </c>
      <c r="AI112" s="106">
        <f>'Prior Years'!G110</f>
        <v>230</v>
      </c>
      <c r="AJ112" s="106">
        <f>'Prior Years'!H110</f>
        <v>220</v>
      </c>
      <c r="AK112" s="106">
        <f>'Prior Years'!I110</f>
        <v>220</v>
      </c>
      <c r="AL112" s="106">
        <f>'Prior Years'!J110</f>
        <v>230</v>
      </c>
      <c r="AM112" s="106">
        <f>'Prior Years'!K110</f>
        <v>220</v>
      </c>
      <c r="AN112" s="106">
        <f>'Prior Years'!L110</f>
        <v>220</v>
      </c>
      <c r="AO112" s="106">
        <f>'Prior Years'!M110</f>
        <v>230</v>
      </c>
      <c r="AP112" s="106">
        <f>'Prior Years'!N110</f>
        <v>220</v>
      </c>
      <c r="AQ112" s="106">
        <f>'Prior Years'!O110</f>
        <v>220</v>
      </c>
    </row>
    <row r="113" spans="3:43">
      <c r="C113" s="104" t="str">
        <f t="shared" si="124"/>
        <v>Residential Whole Home Retrofit</v>
      </c>
      <c r="D113" s="105">
        <f>'Prior Years'!D6</f>
        <v>0</v>
      </c>
      <c r="E113" s="105">
        <f>'Prior Years'!E6</f>
        <v>0</v>
      </c>
      <c r="F113" s="105">
        <f>'Prior Years'!F6</f>
        <v>0</v>
      </c>
      <c r="G113" s="105">
        <f>'Prior Years'!G6</f>
        <v>0</v>
      </c>
      <c r="H113" s="106">
        <f>'Prior Years'!D41</f>
        <v>0</v>
      </c>
      <c r="I113" s="106">
        <f>'Prior Years'!E41</f>
        <v>0</v>
      </c>
      <c r="J113" s="106">
        <f>'Prior Years'!F41</f>
        <v>0</v>
      </c>
      <c r="K113" s="106">
        <f>'Prior Years'!G41</f>
        <v>0</v>
      </c>
      <c r="L113" s="106">
        <f>'Prior Years'!H41</f>
        <v>0</v>
      </c>
      <c r="M113" s="106">
        <f>'Prior Years'!I41</f>
        <v>0</v>
      </c>
      <c r="N113" s="106">
        <f>'Prior Years'!J41</f>
        <v>0</v>
      </c>
      <c r="O113" s="106">
        <f>'Prior Years'!K41</f>
        <v>0</v>
      </c>
      <c r="P113" s="106">
        <f>'Prior Years'!L41</f>
        <v>0</v>
      </c>
      <c r="Q113" s="106">
        <f>'Prior Years'!M41</f>
        <v>0</v>
      </c>
      <c r="R113" s="106">
        <f>'Prior Years'!N41</f>
        <v>0</v>
      </c>
      <c r="S113" s="106">
        <f>'Prior Years'!O41</f>
        <v>0</v>
      </c>
      <c r="T113" s="388">
        <f>'Prior Years'!D76</f>
        <v>0</v>
      </c>
      <c r="U113" s="388">
        <f>'Prior Years'!E76</f>
        <v>0</v>
      </c>
      <c r="V113" s="388">
        <f>'Prior Years'!F76</f>
        <v>0</v>
      </c>
      <c r="W113" s="106">
        <f>'Prior Years'!G76</f>
        <v>0</v>
      </c>
      <c r="X113" s="106">
        <f>'Prior Years'!H76</f>
        <v>0</v>
      </c>
      <c r="Y113" s="106">
        <f>'Prior Years'!I76</f>
        <v>0</v>
      </c>
      <c r="Z113" s="388">
        <f>'Prior Years'!J76</f>
        <v>0</v>
      </c>
      <c r="AA113" s="388">
        <f>'Prior Years'!K76</f>
        <v>0</v>
      </c>
      <c r="AB113" s="388">
        <f>'Prior Years'!L76</f>
        <v>0</v>
      </c>
      <c r="AC113" s="106">
        <f>'Prior Years'!M76</f>
        <v>0</v>
      </c>
      <c r="AD113" s="106">
        <f>'Prior Years'!N76</f>
        <v>0</v>
      </c>
      <c r="AE113" s="106">
        <f>'Prior Years'!O76</f>
        <v>0</v>
      </c>
      <c r="AF113" s="106">
        <f>'Prior Years'!D111</f>
        <v>0</v>
      </c>
      <c r="AG113" s="106">
        <f>'Prior Years'!E111</f>
        <v>0</v>
      </c>
      <c r="AH113" s="106">
        <f>'Prior Years'!F111</f>
        <v>0</v>
      </c>
      <c r="AI113" s="106">
        <f>'Prior Years'!G111</f>
        <v>0</v>
      </c>
      <c r="AJ113" s="106">
        <f>'Prior Years'!H111</f>
        <v>0</v>
      </c>
      <c r="AK113" s="106">
        <f>'Prior Years'!I111</f>
        <v>0</v>
      </c>
      <c r="AL113" s="106">
        <f>'Prior Years'!J111</f>
        <v>0</v>
      </c>
      <c r="AM113" s="106">
        <f>'Prior Years'!K111</f>
        <v>0</v>
      </c>
      <c r="AN113" s="106">
        <f>'Prior Years'!L111</f>
        <v>0</v>
      </c>
      <c r="AO113" s="106">
        <f>'Prior Years'!M111</f>
        <v>0</v>
      </c>
      <c r="AP113" s="106">
        <f>'Prior Years'!N111</f>
        <v>0</v>
      </c>
      <c r="AQ113" s="106">
        <f>'Prior Years'!O111</f>
        <v>0</v>
      </c>
    </row>
    <row r="114" spans="3:43">
      <c r="C114" s="104" t="str">
        <f t="shared" si="124"/>
        <v>C&amp;I Prescriptive</v>
      </c>
      <c r="D114" s="105">
        <f>'Prior Years'!D7</f>
        <v>0</v>
      </c>
      <c r="E114" s="105">
        <f>'Prior Years'!E7</f>
        <v>0</v>
      </c>
      <c r="F114" s="105">
        <f>'Prior Years'!F7</f>
        <v>0</v>
      </c>
      <c r="G114" s="105">
        <f>'Prior Years'!G7</f>
        <v>0</v>
      </c>
      <c r="H114" s="106">
        <f>'Prior Years'!D42</f>
        <v>0</v>
      </c>
      <c r="I114" s="106">
        <f>'Prior Years'!E42</f>
        <v>0</v>
      </c>
      <c r="J114" s="106">
        <f>'Prior Years'!F42</f>
        <v>0</v>
      </c>
      <c r="K114" s="106">
        <f>'Prior Years'!G42</f>
        <v>0</v>
      </c>
      <c r="L114" s="106">
        <f>'Prior Years'!H42</f>
        <v>0</v>
      </c>
      <c r="M114" s="106">
        <f>'Prior Years'!I42</f>
        <v>0</v>
      </c>
      <c r="N114" s="106">
        <f>'Prior Years'!J42</f>
        <v>0</v>
      </c>
      <c r="O114" s="106">
        <f>'Prior Years'!K42</f>
        <v>0</v>
      </c>
      <c r="P114" s="106">
        <f>'Prior Years'!L42</f>
        <v>0</v>
      </c>
      <c r="Q114" s="106">
        <f>'Prior Years'!M42</f>
        <v>0</v>
      </c>
      <c r="R114" s="106">
        <f>'Prior Years'!N42</f>
        <v>0</v>
      </c>
      <c r="S114" s="106">
        <f>'Prior Years'!O42</f>
        <v>0</v>
      </c>
      <c r="T114" s="388">
        <f>'Prior Years'!D77</f>
        <v>0</v>
      </c>
      <c r="U114" s="388">
        <f>'Prior Years'!E77</f>
        <v>0</v>
      </c>
      <c r="V114" s="388">
        <f>'Prior Years'!F77</f>
        <v>0</v>
      </c>
      <c r="W114" s="106">
        <f>'Prior Years'!G77</f>
        <v>0</v>
      </c>
      <c r="X114" s="106">
        <f>'Prior Years'!H77</f>
        <v>0</v>
      </c>
      <c r="Y114" s="106">
        <f>'Prior Years'!I77</f>
        <v>0</v>
      </c>
      <c r="Z114" s="388">
        <f>'Prior Years'!J77</f>
        <v>0</v>
      </c>
      <c r="AA114" s="388">
        <f>'Prior Years'!K77</f>
        <v>0</v>
      </c>
      <c r="AB114" s="388">
        <f>'Prior Years'!L77</f>
        <v>0</v>
      </c>
      <c r="AC114" s="106">
        <f>'Prior Years'!M77</f>
        <v>0</v>
      </c>
      <c r="AD114" s="106">
        <f>'Prior Years'!N77</f>
        <v>0</v>
      </c>
      <c r="AE114" s="106">
        <f>'Prior Years'!O77</f>
        <v>0</v>
      </c>
      <c r="AF114" s="106">
        <f>'Prior Years'!D112</f>
        <v>0</v>
      </c>
      <c r="AG114" s="106">
        <f>'Prior Years'!E112</f>
        <v>0</v>
      </c>
      <c r="AH114" s="106">
        <f>'Prior Years'!F112</f>
        <v>0</v>
      </c>
      <c r="AI114" s="106">
        <f>'Prior Years'!G112</f>
        <v>0</v>
      </c>
      <c r="AJ114" s="106">
        <f>'Prior Years'!H112</f>
        <v>0</v>
      </c>
      <c r="AK114" s="106">
        <f>'Prior Years'!I112</f>
        <v>0</v>
      </c>
      <c r="AL114" s="106">
        <f>'Prior Years'!J112</f>
        <v>0</v>
      </c>
      <c r="AM114" s="106">
        <f>'Prior Years'!K112</f>
        <v>0</v>
      </c>
      <c r="AN114" s="106">
        <f>'Prior Years'!L112</f>
        <v>0</v>
      </c>
      <c r="AO114" s="106">
        <f>'Prior Years'!M112</f>
        <v>0</v>
      </c>
      <c r="AP114" s="106">
        <f>'Prior Years'!N112</f>
        <v>0</v>
      </c>
      <c r="AQ114" s="106">
        <f>'Prior Years'!O112</f>
        <v>0</v>
      </c>
    </row>
    <row r="115" spans="3:43">
      <c r="C115" s="104" t="str">
        <f t="shared" si="124"/>
        <v>Empty</v>
      </c>
      <c r="D115" s="105">
        <f>'Prior Years'!D8</f>
        <v>0</v>
      </c>
      <c r="E115" s="105">
        <f>'Prior Years'!E8</f>
        <v>0</v>
      </c>
      <c r="F115" s="105">
        <f>'Prior Years'!F8</f>
        <v>0</v>
      </c>
      <c r="G115" s="105">
        <f>'Prior Years'!G8</f>
        <v>0</v>
      </c>
      <c r="H115" s="106">
        <f>'Prior Years'!D43</f>
        <v>0</v>
      </c>
      <c r="I115" s="106">
        <f>'Prior Years'!E43</f>
        <v>0</v>
      </c>
      <c r="J115" s="106">
        <f>'Prior Years'!F43</f>
        <v>0</v>
      </c>
      <c r="K115" s="106">
        <f>'Prior Years'!G43</f>
        <v>0</v>
      </c>
      <c r="L115" s="106">
        <f>'Prior Years'!H43</f>
        <v>0</v>
      </c>
      <c r="M115" s="106">
        <f>'Prior Years'!I43</f>
        <v>0</v>
      </c>
      <c r="N115" s="106">
        <f>'Prior Years'!J43</f>
        <v>0</v>
      </c>
      <c r="O115" s="106">
        <f>'Prior Years'!K43</f>
        <v>0</v>
      </c>
      <c r="P115" s="106">
        <f>'Prior Years'!L43</f>
        <v>0</v>
      </c>
      <c r="Q115" s="106">
        <f>'Prior Years'!M43</f>
        <v>0</v>
      </c>
      <c r="R115" s="106">
        <f>'Prior Years'!N43</f>
        <v>0</v>
      </c>
      <c r="S115" s="106">
        <f>'Prior Years'!O43</f>
        <v>0</v>
      </c>
      <c r="T115" s="388">
        <f>'Prior Years'!D78</f>
        <v>0</v>
      </c>
      <c r="U115" s="388">
        <f>'Prior Years'!E78</f>
        <v>0</v>
      </c>
      <c r="V115" s="388">
        <f>'Prior Years'!F78</f>
        <v>0</v>
      </c>
      <c r="W115" s="106">
        <f>'Prior Years'!G78</f>
        <v>0</v>
      </c>
      <c r="X115" s="106">
        <f>'Prior Years'!H78</f>
        <v>0</v>
      </c>
      <c r="Y115" s="106">
        <f>'Prior Years'!I78</f>
        <v>0</v>
      </c>
      <c r="Z115" s="388">
        <f>'Prior Years'!J78</f>
        <v>0</v>
      </c>
      <c r="AA115" s="388">
        <f>'Prior Years'!K78</f>
        <v>0</v>
      </c>
      <c r="AB115" s="388">
        <f>'Prior Years'!L78</f>
        <v>0</v>
      </c>
      <c r="AC115" s="106">
        <f>'Prior Years'!M78</f>
        <v>0</v>
      </c>
      <c r="AD115" s="106">
        <f>'Prior Years'!N78</f>
        <v>0</v>
      </c>
      <c r="AE115" s="106">
        <f>'Prior Years'!O78</f>
        <v>0</v>
      </c>
      <c r="AF115" s="106">
        <f>'Prior Years'!D113</f>
        <v>0</v>
      </c>
      <c r="AG115" s="106">
        <f>'Prior Years'!E113</f>
        <v>0</v>
      </c>
      <c r="AH115" s="106">
        <f>'Prior Years'!F113</f>
        <v>0</v>
      </c>
      <c r="AI115" s="106">
        <f>'Prior Years'!G113</f>
        <v>0</v>
      </c>
      <c r="AJ115" s="106">
        <f>'Prior Years'!H113</f>
        <v>0</v>
      </c>
      <c r="AK115" s="106">
        <f>'Prior Years'!I113</f>
        <v>0</v>
      </c>
      <c r="AL115" s="106">
        <f>'Prior Years'!J113</f>
        <v>0</v>
      </c>
      <c r="AM115" s="106">
        <f>'Prior Years'!K113</f>
        <v>0</v>
      </c>
      <c r="AN115" s="106">
        <f>'Prior Years'!L113</f>
        <v>0</v>
      </c>
      <c r="AO115" s="106">
        <f>'Prior Years'!M113</f>
        <v>0</v>
      </c>
      <c r="AP115" s="106">
        <f>'Prior Years'!N113</f>
        <v>0</v>
      </c>
      <c r="AQ115" s="106">
        <f>'Prior Years'!O113</f>
        <v>0</v>
      </c>
    </row>
    <row r="116" spans="3:43">
      <c r="C116" s="104" t="str">
        <f t="shared" si="124"/>
        <v>Empty</v>
      </c>
      <c r="D116" s="105">
        <f>'Prior Years'!D9</f>
        <v>0</v>
      </c>
      <c r="E116" s="105">
        <f>'Prior Years'!E9</f>
        <v>0</v>
      </c>
      <c r="F116" s="105">
        <f>'Prior Years'!F9</f>
        <v>0</v>
      </c>
      <c r="G116" s="105">
        <f>'Prior Years'!G9</f>
        <v>0</v>
      </c>
      <c r="H116" s="106">
        <f>'Prior Years'!D44</f>
        <v>0</v>
      </c>
      <c r="I116" s="106">
        <f>'Prior Years'!E44</f>
        <v>0</v>
      </c>
      <c r="J116" s="106">
        <f>'Prior Years'!F44</f>
        <v>0</v>
      </c>
      <c r="K116" s="106">
        <f>'Prior Years'!G44</f>
        <v>0</v>
      </c>
      <c r="L116" s="106">
        <f>'Prior Years'!H44</f>
        <v>0</v>
      </c>
      <c r="M116" s="106">
        <f>'Prior Years'!I44</f>
        <v>0</v>
      </c>
      <c r="N116" s="106">
        <f>'Prior Years'!J44</f>
        <v>0</v>
      </c>
      <c r="O116" s="106">
        <f>'Prior Years'!K44</f>
        <v>0</v>
      </c>
      <c r="P116" s="106">
        <f>'Prior Years'!L44</f>
        <v>0</v>
      </c>
      <c r="Q116" s="106">
        <f>'Prior Years'!M44</f>
        <v>0</v>
      </c>
      <c r="R116" s="106">
        <f>'Prior Years'!N44</f>
        <v>0</v>
      </c>
      <c r="S116" s="106">
        <f>'Prior Years'!O44</f>
        <v>0</v>
      </c>
      <c r="T116" s="388">
        <f>'Prior Years'!D79</f>
        <v>0</v>
      </c>
      <c r="U116" s="388">
        <f>'Prior Years'!E79</f>
        <v>0</v>
      </c>
      <c r="V116" s="388">
        <f>'Prior Years'!F79</f>
        <v>0</v>
      </c>
      <c r="W116" s="106">
        <f>'Prior Years'!G79</f>
        <v>0</v>
      </c>
      <c r="X116" s="106">
        <f>'Prior Years'!H79</f>
        <v>0</v>
      </c>
      <c r="Y116" s="106">
        <f>'Prior Years'!I79</f>
        <v>0</v>
      </c>
      <c r="Z116" s="388">
        <f>'Prior Years'!J79</f>
        <v>0</v>
      </c>
      <c r="AA116" s="388">
        <f>'Prior Years'!K79</f>
        <v>0</v>
      </c>
      <c r="AB116" s="388">
        <f>'Prior Years'!L79</f>
        <v>0</v>
      </c>
      <c r="AC116" s="106">
        <f>'Prior Years'!M79</f>
        <v>0</v>
      </c>
      <c r="AD116" s="106">
        <f>'Prior Years'!N79</f>
        <v>0</v>
      </c>
      <c r="AE116" s="106">
        <f>'Prior Years'!O79</f>
        <v>0</v>
      </c>
      <c r="AF116" s="106">
        <f>'Prior Years'!D114</f>
        <v>0</v>
      </c>
      <c r="AG116" s="106">
        <f>'Prior Years'!E114</f>
        <v>0</v>
      </c>
      <c r="AH116" s="106">
        <f>'Prior Years'!F114</f>
        <v>0</v>
      </c>
      <c r="AI116" s="106">
        <f>'Prior Years'!G114</f>
        <v>0</v>
      </c>
      <c r="AJ116" s="106">
        <f>'Prior Years'!H114</f>
        <v>0</v>
      </c>
      <c r="AK116" s="106">
        <f>'Prior Years'!I114</f>
        <v>0</v>
      </c>
      <c r="AL116" s="106">
        <f>'Prior Years'!J114</f>
        <v>0</v>
      </c>
      <c r="AM116" s="106">
        <f>'Prior Years'!K114</f>
        <v>0</v>
      </c>
      <c r="AN116" s="106">
        <f>'Prior Years'!L114</f>
        <v>0</v>
      </c>
      <c r="AO116" s="106">
        <f>'Prior Years'!M114</f>
        <v>0</v>
      </c>
      <c r="AP116" s="106">
        <f>'Prior Years'!N114</f>
        <v>0</v>
      </c>
      <c r="AQ116" s="106">
        <f>'Prior Years'!O114</f>
        <v>0</v>
      </c>
    </row>
    <row r="117" spans="3:43">
      <c r="C117" s="104" t="str">
        <f t="shared" si="124"/>
        <v>Empty</v>
      </c>
      <c r="D117" s="105">
        <f>'Prior Years'!D10</f>
        <v>0</v>
      </c>
      <c r="E117" s="105">
        <f>'Prior Years'!E10</f>
        <v>0</v>
      </c>
      <c r="F117" s="105">
        <f>'Prior Years'!F10</f>
        <v>0</v>
      </c>
      <c r="G117" s="105">
        <f>'Prior Years'!G10</f>
        <v>0</v>
      </c>
      <c r="H117" s="106">
        <f>'Prior Years'!D45</f>
        <v>0</v>
      </c>
      <c r="I117" s="106">
        <f>'Prior Years'!E45</f>
        <v>0</v>
      </c>
      <c r="J117" s="106">
        <f>'Prior Years'!F45</f>
        <v>0</v>
      </c>
      <c r="K117" s="106">
        <f>'Prior Years'!G45</f>
        <v>0</v>
      </c>
      <c r="L117" s="106">
        <f>'Prior Years'!H45</f>
        <v>0</v>
      </c>
      <c r="M117" s="106">
        <f>'Prior Years'!I45</f>
        <v>0</v>
      </c>
      <c r="N117" s="106">
        <f>'Prior Years'!J45</f>
        <v>0</v>
      </c>
      <c r="O117" s="106">
        <f>'Prior Years'!K45</f>
        <v>0</v>
      </c>
      <c r="P117" s="106">
        <f>'Prior Years'!L45</f>
        <v>0</v>
      </c>
      <c r="Q117" s="106">
        <f>'Prior Years'!M45</f>
        <v>0</v>
      </c>
      <c r="R117" s="106">
        <f>'Prior Years'!N45</f>
        <v>0</v>
      </c>
      <c r="S117" s="106">
        <f>'Prior Years'!O45</f>
        <v>0</v>
      </c>
      <c r="T117" s="388">
        <f>'Prior Years'!D80</f>
        <v>0</v>
      </c>
      <c r="U117" s="388">
        <f>'Prior Years'!E80</f>
        <v>0</v>
      </c>
      <c r="V117" s="388">
        <f>'Prior Years'!F80</f>
        <v>0</v>
      </c>
      <c r="W117" s="106">
        <f>'Prior Years'!G80</f>
        <v>0</v>
      </c>
      <c r="X117" s="106">
        <f>'Prior Years'!H80</f>
        <v>0</v>
      </c>
      <c r="Y117" s="106">
        <f>'Prior Years'!I80</f>
        <v>0</v>
      </c>
      <c r="Z117" s="388">
        <f>'Prior Years'!J80</f>
        <v>0</v>
      </c>
      <c r="AA117" s="388">
        <f>'Prior Years'!K80</f>
        <v>0</v>
      </c>
      <c r="AB117" s="388">
        <f>'Prior Years'!L80</f>
        <v>0</v>
      </c>
      <c r="AC117" s="106">
        <f>'Prior Years'!M80</f>
        <v>0</v>
      </c>
      <c r="AD117" s="106">
        <f>'Prior Years'!N80</f>
        <v>0</v>
      </c>
      <c r="AE117" s="106">
        <f>'Prior Years'!O80</f>
        <v>0</v>
      </c>
      <c r="AF117" s="106">
        <f>'Prior Years'!D115</f>
        <v>0</v>
      </c>
      <c r="AG117" s="106">
        <f>'Prior Years'!E115</f>
        <v>0</v>
      </c>
      <c r="AH117" s="106">
        <f>'Prior Years'!F115</f>
        <v>0</v>
      </c>
      <c r="AI117" s="106">
        <f>'Prior Years'!G115</f>
        <v>0</v>
      </c>
      <c r="AJ117" s="106">
        <f>'Prior Years'!H115</f>
        <v>0</v>
      </c>
      <c r="AK117" s="106">
        <f>'Prior Years'!I115</f>
        <v>0</v>
      </c>
      <c r="AL117" s="106">
        <f>'Prior Years'!J115</f>
        <v>0</v>
      </c>
      <c r="AM117" s="106">
        <f>'Prior Years'!K115</f>
        <v>0</v>
      </c>
      <c r="AN117" s="106">
        <f>'Prior Years'!L115</f>
        <v>0</v>
      </c>
      <c r="AO117" s="106">
        <f>'Prior Years'!M115</f>
        <v>0</v>
      </c>
      <c r="AP117" s="106">
        <f>'Prior Years'!N115</f>
        <v>0</v>
      </c>
      <c r="AQ117" s="106">
        <f>'Prior Years'!O115</f>
        <v>0</v>
      </c>
    </row>
    <row r="118" spans="3:43">
      <c r="C118" s="104" t="str">
        <f t="shared" si="124"/>
        <v>Empty</v>
      </c>
      <c r="D118" s="105">
        <f>'Prior Years'!D11</f>
        <v>0</v>
      </c>
      <c r="E118" s="105">
        <f>'Prior Years'!E11</f>
        <v>0</v>
      </c>
      <c r="F118" s="105">
        <f>'Prior Years'!F11</f>
        <v>0</v>
      </c>
      <c r="G118" s="105">
        <f>'Prior Years'!G11</f>
        <v>0</v>
      </c>
      <c r="H118" s="106">
        <f>'Prior Years'!D46</f>
        <v>0</v>
      </c>
      <c r="I118" s="106">
        <f>'Prior Years'!E46</f>
        <v>0</v>
      </c>
      <c r="J118" s="106">
        <f>'Prior Years'!F46</f>
        <v>0</v>
      </c>
      <c r="K118" s="106">
        <f>'Prior Years'!G46</f>
        <v>0</v>
      </c>
      <c r="L118" s="106">
        <f>'Prior Years'!H46</f>
        <v>0</v>
      </c>
      <c r="M118" s="106">
        <f>'Prior Years'!I46</f>
        <v>0</v>
      </c>
      <c r="N118" s="106">
        <f>'Prior Years'!J46</f>
        <v>0</v>
      </c>
      <c r="O118" s="106">
        <f>'Prior Years'!K46</f>
        <v>0</v>
      </c>
      <c r="P118" s="106">
        <f>'Prior Years'!L46</f>
        <v>0</v>
      </c>
      <c r="Q118" s="106">
        <f>'Prior Years'!M46</f>
        <v>0</v>
      </c>
      <c r="R118" s="106">
        <f>'Prior Years'!N46</f>
        <v>0</v>
      </c>
      <c r="S118" s="106">
        <f>'Prior Years'!O46</f>
        <v>0</v>
      </c>
      <c r="T118" s="388">
        <f>'Prior Years'!D81</f>
        <v>0</v>
      </c>
      <c r="U118" s="388">
        <f>'Prior Years'!E81</f>
        <v>0</v>
      </c>
      <c r="V118" s="388">
        <f>'Prior Years'!F81</f>
        <v>0</v>
      </c>
      <c r="W118" s="106">
        <f>'Prior Years'!G81</f>
        <v>0</v>
      </c>
      <c r="X118" s="106">
        <f>'Prior Years'!H81</f>
        <v>0</v>
      </c>
      <c r="Y118" s="106">
        <f>'Prior Years'!I81</f>
        <v>0</v>
      </c>
      <c r="Z118" s="388">
        <f>'Prior Years'!J81</f>
        <v>0</v>
      </c>
      <c r="AA118" s="388">
        <f>'Prior Years'!K81</f>
        <v>0</v>
      </c>
      <c r="AB118" s="388">
        <f>'Prior Years'!L81</f>
        <v>0</v>
      </c>
      <c r="AC118" s="106">
        <f>'Prior Years'!M81</f>
        <v>0</v>
      </c>
      <c r="AD118" s="106">
        <f>'Prior Years'!N81</f>
        <v>0</v>
      </c>
      <c r="AE118" s="106">
        <f>'Prior Years'!O81</f>
        <v>0</v>
      </c>
      <c r="AF118" s="106">
        <f>'Prior Years'!D116</f>
        <v>0</v>
      </c>
      <c r="AG118" s="106">
        <f>'Prior Years'!E116</f>
        <v>0</v>
      </c>
      <c r="AH118" s="106">
        <f>'Prior Years'!F116</f>
        <v>0</v>
      </c>
      <c r="AI118" s="106">
        <f>'Prior Years'!G116</f>
        <v>0</v>
      </c>
      <c r="AJ118" s="106">
        <f>'Prior Years'!H116</f>
        <v>0</v>
      </c>
      <c r="AK118" s="106">
        <f>'Prior Years'!I116</f>
        <v>0</v>
      </c>
      <c r="AL118" s="106">
        <f>'Prior Years'!J116</f>
        <v>0</v>
      </c>
      <c r="AM118" s="106">
        <f>'Prior Years'!K116</f>
        <v>0</v>
      </c>
      <c r="AN118" s="106">
        <f>'Prior Years'!L116</f>
        <v>0</v>
      </c>
      <c r="AO118" s="106">
        <f>'Prior Years'!M116</f>
        <v>0</v>
      </c>
      <c r="AP118" s="106">
        <f>'Prior Years'!N116</f>
        <v>0</v>
      </c>
      <c r="AQ118" s="106">
        <f>'Prior Years'!O116</f>
        <v>0</v>
      </c>
    </row>
    <row r="119" spans="3:43">
      <c r="C119" s="104" t="str">
        <f t="shared" si="124"/>
        <v>Empty</v>
      </c>
      <c r="D119" s="105">
        <f>'Prior Years'!D12</f>
        <v>0</v>
      </c>
      <c r="E119" s="105">
        <f>'Prior Years'!E12</f>
        <v>0</v>
      </c>
      <c r="F119" s="105">
        <f>'Prior Years'!F12</f>
        <v>0</v>
      </c>
      <c r="G119" s="105">
        <f>'Prior Years'!G12</f>
        <v>0</v>
      </c>
      <c r="H119" s="106">
        <f>'Prior Years'!D47</f>
        <v>0</v>
      </c>
      <c r="I119" s="106">
        <f>'Prior Years'!E47</f>
        <v>0</v>
      </c>
      <c r="J119" s="106">
        <f>'Prior Years'!F47</f>
        <v>0</v>
      </c>
      <c r="K119" s="106">
        <f>'Prior Years'!G47</f>
        <v>0</v>
      </c>
      <c r="L119" s="106">
        <f>'Prior Years'!H47</f>
        <v>0</v>
      </c>
      <c r="M119" s="106">
        <f>'Prior Years'!I47</f>
        <v>0</v>
      </c>
      <c r="N119" s="106">
        <f>'Prior Years'!J47</f>
        <v>0</v>
      </c>
      <c r="O119" s="106">
        <f>'Prior Years'!K47</f>
        <v>0</v>
      </c>
      <c r="P119" s="106">
        <f>'Prior Years'!L47</f>
        <v>0</v>
      </c>
      <c r="Q119" s="106">
        <f>'Prior Years'!M47</f>
        <v>0</v>
      </c>
      <c r="R119" s="106">
        <f>'Prior Years'!N47</f>
        <v>0</v>
      </c>
      <c r="S119" s="106">
        <f>'Prior Years'!O47</f>
        <v>0</v>
      </c>
      <c r="T119" s="388">
        <f>'Prior Years'!D82</f>
        <v>0</v>
      </c>
      <c r="U119" s="388">
        <f>'Prior Years'!E82</f>
        <v>0</v>
      </c>
      <c r="V119" s="388">
        <f>'Prior Years'!F82</f>
        <v>0</v>
      </c>
      <c r="W119" s="106">
        <f>'Prior Years'!G82</f>
        <v>0</v>
      </c>
      <c r="X119" s="106">
        <f>'Prior Years'!H82</f>
        <v>0</v>
      </c>
      <c r="Y119" s="106">
        <f>'Prior Years'!I82</f>
        <v>0</v>
      </c>
      <c r="Z119" s="388">
        <f>'Prior Years'!J82</f>
        <v>0</v>
      </c>
      <c r="AA119" s="388">
        <f>'Prior Years'!K82</f>
        <v>0</v>
      </c>
      <c r="AB119" s="388">
        <f>'Prior Years'!L82</f>
        <v>0</v>
      </c>
      <c r="AC119" s="106">
        <f>'Prior Years'!M82</f>
        <v>0</v>
      </c>
      <c r="AD119" s="106">
        <f>'Prior Years'!N82</f>
        <v>0</v>
      </c>
      <c r="AE119" s="106">
        <f>'Prior Years'!O82</f>
        <v>0</v>
      </c>
      <c r="AF119" s="106">
        <f>'Prior Years'!D117</f>
        <v>0</v>
      </c>
      <c r="AG119" s="106">
        <f>'Prior Years'!E117</f>
        <v>0</v>
      </c>
      <c r="AH119" s="106">
        <f>'Prior Years'!F117</f>
        <v>0</v>
      </c>
      <c r="AI119" s="106">
        <f>'Prior Years'!G117</f>
        <v>0</v>
      </c>
      <c r="AJ119" s="106">
        <f>'Prior Years'!H117</f>
        <v>0</v>
      </c>
      <c r="AK119" s="106">
        <f>'Prior Years'!I117</f>
        <v>0</v>
      </c>
      <c r="AL119" s="106">
        <f>'Prior Years'!J117</f>
        <v>0</v>
      </c>
      <c r="AM119" s="106">
        <f>'Prior Years'!K117</f>
        <v>0</v>
      </c>
      <c r="AN119" s="106">
        <f>'Prior Years'!L117</f>
        <v>0</v>
      </c>
      <c r="AO119" s="106">
        <f>'Prior Years'!M117</f>
        <v>0</v>
      </c>
      <c r="AP119" s="106">
        <f>'Prior Years'!N117</f>
        <v>0</v>
      </c>
      <c r="AQ119" s="106">
        <f>'Prior Years'!O117</f>
        <v>0</v>
      </c>
    </row>
    <row r="120" spans="3:43">
      <c r="C120" s="104" t="str">
        <f t="shared" si="124"/>
        <v>Empty</v>
      </c>
      <c r="D120" s="105">
        <f>'Prior Years'!D13</f>
        <v>0</v>
      </c>
      <c r="E120" s="105">
        <f>'Prior Years'!E13</f>
        <v>0</v>
      </c>
      <c r="F120" s="105">
        <f>'Prior Years'!F13</f>
        <v>0</v>
      </c>
      <c r="G120" s="105">
        <f>'Prior Years'!G13</f>
        <v>0</v>
      </c>
      <c r="H120" s="106">
        <f>'Prior Years'!D48</f>
        <v>0</v>
      </c>
      <c r="I120" s="106">
        <f>'Prior Years'!E48</f>
        <v>0</v>
      </c>
      <c r="J120" s="106">
        <f>'Prior Years'!F48</f>
        <v>0</v>
      </c>
      <c r="K120" s="106">
        <f>'Prior Years'!G48</f>
        <v>0</v>
      </c>
      <c r="L120" s="106">
        <f>'Prior Years'!H48</f>
        <v>0</v>
      </c>
      <c r="M120" s="106">
        <f>'Prior Years'!I48</f>
        <v>0</v>
      </c>
      <c r="N120" s="106">
        <f>'Prior Years'!J48</f>
        <v>0</v>
      </c>
      <c r="O120" s="106">
        <f>'Prior Years'!K48</f>
        <v>0</v>
      </c>
      <c r="P120" s="106">
        <f>'Prior Years'!L48</f>
        <v>0</v>
      </c>
      <c r="Q120" s="106">
        <f>'Prior Years'!M48</f>
        <v>0</v>
      </c>
      <c r="R120" s="106">
        <f>'Prior Years'!N48</f>
        <v>0</v>
      </c>
      <c r="S120" s="106">
        <f>'Prior Years'!O48</f>
        <v>0</v>
      </c>
      <c r="T120" s="388">
        <f>'Prior Years'!D83</f>
        <v>0</v>
      </c>
      <c r="U120" s="388">
        <f>'Prior Years'!E83</f>
        <v>0</v>
      </c>
      <c r="V120" s="388">
        <f>'Prior Years'!F83</f>
        <v>0</v>
      </c>
      <c r="W120" s="106">
        <f>'Prior Years'!G83</f>
        <v>0</v>
      </c>
      <c r="X120" s="106">
        <f>'Prior Years'!H83</f>
        <v>0</v>
      </c>
      <c r="Y120" s="106">
        <f>'Prior Years'!I83</f>
        <v>0</v>
      </c>
      <c r="Z120" s="388">
        <f>'Prior Years'!J83</f>
        <v>0</v>
      </c>
      <c r="AA120" s="388">
        <f>'Prior Years'!K83</f>
        <v>0</v>
      </c>
      <c r="AB120" s="388">
        <f>'Prior Years'!L83</f>
        <v>0</v>
      </c>
      <c r="AC120" s="106">
        <f>'Prior Years'!M83</f>
        <v>0</v>
      </c>
      <c r="AD120" s="106">
        <f>'Prior Years'!N83</f>
        <v>0</v>
      </c>
      <c r="AE120" s="106">
        <f>'Prior Years'!O83</f>
        <v>0</v>
      </c>
      <c r="AF120" s="106">
        <f>'Prior Years'!D118</f>
        <v>0</v>
      </c>
      <c r="AG120" s="106">
        <f>'Prior Years'!E118</f>
        <v>0</v>
      </c>
      <c r="AH120" s="106">
        <f>'Prior Years'!F118</f>
        <v>0</v>
      </c>
      <c r="AI120" s="106">
        <f>'Prior Years'!G118</f>
        <v>0</v>
      </c>
      <c r="AJ120" s="106">
        <f>'Prior Years'!H118</f>
        <v>0</v>
      </c>
      <c r="AK120" s="106">
        <f>'Prior Years'!I118</f>
        <v>0</v>
      </c>
      <c r="AL120" s="106">
        <f>'Prior Years'!J118</f>
        <v>0</v>
      </c>
      <c r="AM120" s="106">
        <f>'Prior Years'!K118</f>
        <v>0</v>
      </c>
      <c r="AN120" s="106">
        <f>'Prior Years'!L118</f>
        <v>0</v>
      </c>
      <c r="AO120" s="106">
        <f>'Prior Years'!M118</f>
        <v>0</v>
      </c>
      <c r="AP120" s="106">
        <f>'Prior Years'!N118</f>
        <v>0</v>
      </c>
      <c r="AQ120" s="106">
        <f>'Prior Years'!O118</f>
        <v>0</v>
      </c>
    </row>
    <row r="121" spans="3:43">
      <c r="C121" s="104" t="str">
        <f t="shared" si="124"/>
        <v>Empty</v>
      </c>
      <c r="D121" s="105">
        <f>'Prior Years'!D14</f>
        <v>0</v>
      </c>
      <c r="E121" s="105">
        <f>'Prior Years'!E14</f>
        <v>0</v>
      </c>
      <c r="F121" s="105">
        <f>'Prior Years'!F14</f>
        <v>0</v>
      </c>
      <c r="G121" s="105">
        <f>'Prior Years'!G14</f>
        <v>0</v>
      </c>
      <c r="H121" s="106">
        <f>'Prior Years'!D49</f>
        <v>0</v>
      </c>
      <c r="I121" s="106">
        <f>'Prior Years'!E49</f>
        <v>0</v>
      </c>
      <c r="J121" s="106">
        <f>'Prior Years'!F49</f>
        <v>0</v>
      </c>
      <c r="K121" s="106">
        <f>'Prior Years'!G49</f>
        <v>0</v>
      </c>
      <c r="L121" s="106">
        <f>'Prior Years'!H49</f>
        <v>0</v>
      </c>
      <c r="M121" s="106">
        <f>'Prior Years'!I49</f>
        <v>0</v>
      </c>
      <c r="N121" s="106">
        <f>'Prior Years'!J49</f>
        <v>0</v>
      </c>
      <c r="O121" s="106">
        <f>'Prior Years'!K49</f>
        <v>0</v>
      </c>
      <c r="P121" s="106">
        <f>'Prior Years'!L49</f>
        <v>0</v>
      </c>
      <c r="Q121" s="106">
        <f>'Prior Years'!M49</f>
        <v>0</v>
      </c>
      <c r="R121" s="106">
        <f>'Prior Years'!N49</f>
        <v>0</v>
      </c>
      <c r="S121" s="106">
        <f>'Prior Years'!O49</f>
        <v>0</v>
      </c>
      <c r="T121" s="388">
        <f>'Prior Years'!D84</f>
        <v>0</v>
      </c>
      <c r="U121" s="388">
        <f>'Prior Years'!E84</f>
        <v>0</v>
      </c>
      <c r="V121" s="388">
        <f>'Prior Years'!F84</f>
        <v>0</v>
      </c>
      <c r="W121" s="106">
        <f>'Prior Years'!G84</f>
        <v>0</v>
      </c>
      <c r="X121" s="106">
        <f>'Prior Years'!H84</f>
        <v>0</v>
      </c>
      <c r="Y121" s="106">
        <f>'Prior Years'!I84</f>
        <v>0</v>
      </c>
      <c r="Z121" s="388">
        <f>'Prior Years'!J84</f>
        <v>0</v>
      </c>
      <c r="AA121" s="388">
        <f>'Prior Years'!K84</f>
        <v>0</v>
      </c>
      <c r="AB121" s="388">
        <f>'Prior Years'!L84</f>
        <v>0</v>
      </c>
      <c r="AC121" s="106">
        <f>'Prior Years'!M84</f>
        <v>0</v>
      </c>
      <c r="AD121" s="106">
        <f>'Prior Years'!N84</f>
        <v>0</v>
      </c>
      <c r="AE121" s="106">
        <f>'Prior Years'!O84</f>
        <v>0</v>
      </c>
      <c r="AF121" s="106">
        <f>'Prior Years'!D119</f>
        <v>0</v>
      </c>
      <c r="AG121" s="106">
        <f>'Prior Years'!E119</f>
        <v>0</v>
      </c>
      <c r="AH121" s="106">
        <f>'Prior Years'!F119</f>
        <v>0</v>
      </c>
      <c r="AI121" s="106">
        <f>'Prior Years'!G119</f>
        <v>0</v>
      </c>
      <c r="AJ121" s="106">
        <f>'Prior Years'!H119</f>
        <v>0</v>
      </c>
      <c r="AK121" s="106">
        <f>'Prior Years'!I119</f>
        <v>0</v>
      </c>
      <c r="AL121" s="106">
        <f>'Prior Years'!J119</f>
        <v>0</v>
      </c>
      <c r="AM121" s="106">
        <f>'Prior Years'!K119</f>
        <v>0</v>
      </c>
      <c r="AN121" s="106">
        <f>'Prior Years'!L119</f>
        <v>0</v>
      </c>
      <c r="AO121" s="106">
        <f>'Prior Years'!M119</f>
        <v>0</v>
      </c>
      <c r="AP121" s="106">
        <f>'Prior Years'!N119</f>
        <v>0</v>
      </c>
      <c r="AQ121" s="106">
        <f>'Prior Years'!O119</f>
        <v>0</v>
      </c>
    </row>
    <row r="122" spans="3:43">
      <c r="C122" s="104" t="str">
        <f t="shared" si="124"/>
        <v>Empty</v>
      </c>
      <c r="D122" s="105">
        <f>'Prior Years'!D15</f>
        <v>0</v>
      </c>
      <c r="E122" s="105">
        <f>'Prior Years'!E15</f>
        <v>0</v>
      </c>
      <c r="F122" s="105">
        <f>'Prior Years'!F15</f>
        <v>0</v>
      </c>
      <c r="G122" s="105">
        <f>'Prior Years'!G15</f>
        <v>0</v>
      </c>
      <c r="H122" s="106">
        <f>'Prior Years'!D50</f>
        <v>0</v>
      </c>
      <c r="I122" s="106">
        <f>'Prior Years'!E50</f>
        <v>0</v>
      </c>
      <c r="J122" s="106">
        <f>'Prior Years'!F50</f>
        <v>0</v>
      </c>
      <c r="K122" s="106">
        <f>'Prior Years'!G50</f>
        <v>0</v>
      </c>
      <c r="L122" s="106">
        <f>'Prior Years'!H50</f>
        <v>0</v>
      </c>
      <c r="M122" s="106">
        <f>'Prior Years'!I50</f>
        <v>0</v>
      </c>
      <c r="N122" s="106">
        <f>'Prior Years'!J50</f>
        <v>0</v>
      </c>
      <c r="O122" s="106">
        <f>'Prior Years'!K50</f>
        <v>0</v>
      </c>
      <c r="P122" s="106">
        <f>'Prior Years'!L50</f>
        <v>0</v>
      </c>
      <c r="Q122" s="106">
        <f>'Prior Years'!M50</f>
        <v>0</v>
      </c>
      <c r="R122" s="106">
        <f>'Prior Years'!N50</f>
        <v>0</v>
      </c>
      <c r="S122" s="106">
        <f>'Prior Years'!O50</f>
        <v>0</v>
      </c>
      <c r="T122" s="388">
        <f>'Prior Years'!D85</f>
        <v>0</v>
      </c>
      <c r="U122" s="388">
        <f>'Prior Years'!E85</f>
        <v>0</v>
      </c>
      <c r="V122" s="388">
        <f>'Prior Years'!F85</f>
        <v>0</v>
      </c>
      <c r="W122" s="106">
        <f>'Prior Years'!G85</f>
        <v>0</v>
      </c>
      <c r="X122" s="106">
        <f>'Prior Years'!H85</f>
        <v>0</v>
      </c>
      <c r="Y122" s="106">
        <f>'Prior Years'!I85</f>
        <v>0</v>
      </c>
      <c r="Z122" s="388">
        <f>'Prior Years'!J85</f>
        <v>0</v>
      </c>
      <c r="AA122" s="388">
        <f>'Prior Years'!K85</f>
        <v>0</v>
      </c>
      <c r="AB122" s="388">
        <f>'Prior Years'!L85</f>
        <v>0</v>
      </c>
      <c r="AC122" s="106">
        <f>'Prior Years'!M85</f>
        <v>0</v>
      </c>
      <c r="AD122" s="106">
        <f>'Prior Years'!N85</f>
        <v>0</v>
      </c>
      <c r="AE122" s="106">
        <f>'Prior Years'!O85</f>
        <v>0</v>
      </c>
      <c r="AF122" s="106">
        <f>'Prior Years'!D120</f>
        <v>0</v>
      </c>
      <c r="AG122" s="106">
        <f>'Prior Years'!E120</f>
        <v>0</v>
      </c>
      <c r="AH122" s="106">
        <f>'Prior Years'!F120</f>
        <v>0</v>
      </c>
      <c r="AI122" s="106">
        <f>'Prior Years'!G120</f>
        <v>0</v>
      </c>
      <c r="AJ122" s="106">
        <f>'Prior Years'!H120</f>
        <v>0</v>
      </c>
      <c r="AK122" s="106">
        <f>'Prior Years'!I120</f>
        <v>0</v>
      </c>
      <c r="AL122" s="106">
        <f>'Prior Years'!J120</f>
        <v>0</v>
      </c>
      <c r="AM122" s="106">
        <f>'Prior Years'!K120</f>
        <v>0</v>
      </c>
      <c r="AN122" s="106">
        <f>'Prior Years'!L120</f>
        <v>0</v>
      </c>
      <c r="AO122" s="106">
        <f>'Prior Years'!M120</f>
        <v>0</v>
      </c>
      <c r="AP122" s="106">
        <f>'Prior Years'!N120</f>
        <v>0</v>
      </c>
      <c r="AQ122" s="106">
        <f>'Prior Years'!O120</f>
        <v>0</v>
      </c>
    </row>
    <row r="123" spans="3:43">
      <c r="C123" s="104" t="str">
        <f t="shared" si="124"/>
        <v>Empty</v>
      </c>
      <c r="D123" s="105">
        <f>'Prior Years'!D16</f>
        <v>0</v>
      </c>
      <c r="E123" s="105">
        <f>'Prior Years'!E16</f>
        <v>0</v>
      </c>
      <c r="F123" s="105">
        <f>'Prior Years'!F16</f>
        <v>0</v>
      </c>
      <c r="G123" s="105">
        <f>'Prior Years'!G16</f>
        <v>0</v>
      </c>
      <c r="H123" s="106">
        <f>'Prior Years'!D51</f>
        <v>0</v>
      </c>
      <c r="I123" s="106">
        <f>'Prior Years'!E51</f>
        <v>0</v>
      </c>
      <c r="J123" s="106">
        <f>'Prior Years'!F51</f>
        <v>0</v>
      </c>
      <c r="K123" s="106">
        <f>'Prior Years'!G51</f>
        <v>0</v>
      </c>
      <c r="L123" s="106">
        <f>'Prior Years'!H51</f>
        <v>0</v>
      </c>
      <c r="M123" s="106">
        <f>'Prior Years'!I51</f>
        <v>0</v>
      </c>
      <c r="N123" s="106">
        <f>'Prior Years'!J51</f>
        <v>0</v>
      </c>
      <c r="O123" s="106">
        <f>'Prior Years'!K51</f>
        <v>0</v>
      </c>
      <c r="P123" s="106">
        <f>'Prior Years'!L51</f>
        <v>0</v>
      </c>
      <c r="Q123" s="106">
        <f>'Prior Years'!M51</f>
        <v>0</v>
      </c>
      <c r="R123" s="106">
        <f>'Prior Years'!N51</f>
        <v>0</v>
      </c>
      <c r="S123" s="106">
        <f>'Prior Years'!O51</f>
        <v>0</v>
      </c>
      <c r="T123" s="388">
        <f>'Prior Years'!D86</f>
        <v>0</v>
      </c>
      <c r="U123" s="388">
        <f>'Prior Years'!E86</f>
        <v>0</v>
      </c>
      <c r="V123" s="388">
        <f>'Prior Years'!F86</f>
        <v>0</v>
      </c>
      <c r="W123" s="106">
        <f>'Prior Years'!G86</f>
        <v>0</v>
      </c>
      <c r="X123" s="106">
        <f>'Prior Years'!H86</f>
        <v>0</v>
      </c>
      <c r="Y123" s="106">
        <f>'Prior Years'!I86</f>
        <v>0</v>
      </c>
      <c r="Z123" s="388">
        <f>'Prior Years'!J86</f>
        <v>0</v>
      </c>
      <c r="AA123" s="388">
        <f>'Prior Years'!K86</f>
        <v>0</v>
      </c>
      <c r="AB123" s="388">
        <f>'Prior Years'!L86</f>
        <v>0</v>
      </c>
      <c r="AC123" s="106">
        <f>'Prior Years'!M86</f>
        <v>0</v>
      </c>
      <c r="AD123" s="106">
        <f>'Prior Years'!N86</f>
        <v>0</v>
      </c>
      <c r="AE123" s="106">
        <f>'Prior Years'!O86</f>
        <v>0</v>
      </c>
      <c r="AF123" s="106">
        <f>'Prior Years'!D121</f>
        <v>0</v>
      </c>
      <c r="AG123" s="106">
        <f>'Prior Years'!E121</f>
        <v>0</v>
      </c>
      <c r="AH123" s="106">
        <f>'Prior Years'!F121</f>
        <v>0</v>
      </c>
      <c r="AI123" s="106">
        <f>'Prior Years'!G121</f>
        <v>0</v>
      </c>
      <c r="AJ123" s="106">
        <f>'Prior Years'!H121</f>
        <v>0</v>
      </c>
      <c r="AK123" s="106">
        <f>'Prior Years'!I121</f>
        <v>0</v>
      </c>
      <c r="AL123" s="106">
        <f>'Prior Years'!J121</f>
        <v>0</v>
      </c>
      <c r="AM123" s="106">
        <f>'Prior Years'!K121</f>
        <v>0</v>
      </c>
      <c r="AN123" s="106">
        <f>'Prior Years'!L121</f>
        <v>0</v>
      </c>
      <c r="AO123" s="106">
        <f>'Prior Years'!M121</f>
        <v>0</v>
      </c>
      <c r="AP123" s="106">
        <f>'Prior Years'!N121</f>
        <v>0</v>
      </c>
      <c r="AQ123" s="106">
        <f>'Prior Years'!O121</f>
        <v>0</v>
      </c>
    </row>
    <row r="124" spans="3:43">
      <c r="C124" s="104" t="str">
        <f t="shared" si="124"/>
        <v>Empty</v>
      </c>
      <c r="D124" s="105">
        <f>'Prior Years'!D17</f>
        <v>0</v>
      </c>
      <c r="E124" s="105">
        <f>'Prior Years'!E17</f>
        <v>0</v>
      </c>
      <c r="F124" s="105">
        <f>'Prior Years'!F17</f>
        <v>0</v>
      </c>
      <c r="G124" s="105">
        <f>'Prior Years'!G17</f>
        <v>0</v>
      </c>
      <c r="H124" s="106">
        <f>'Prior Years'!D52</f>
        <v>0</v>
      </c>
      <c r="I124" s="106">
        <f>'Prior Years'!E52</f>
        <v>0</v>
      </c>
      <c r="J124" s="106">
        <f>'Prior Years'!F52</f>
        <v>0</v>
      </c>
      <c r="K124" s="106">
        <f>'Prior Years'!G52</f>
        <v>0</v>
      </c>
      <c r="L124" s="106">
        <f>'Prior Years'!H52</f>
        <v>0</v>
      </c>
      <c r="M124" s="106">
        <f>'Prior Years'!I52</f>
        <v>0</v>
      </c>
      <c r="N124" s="106">
        <f>'Prior Years'!J52</f>
        <v>0</v>
      </c>
      <c r="O124" s="106">
        <f>'Prior Years'!K52</f>
        <v>0</v>
      </c>
      <c r="P124" s="106">
        <f>'Prior Years'!L52</f>
        <v>0</v>
      </c>
      <c r="Q124" s="106">
        <f>'Prior Years'!M52</f>
        <v>0</v>
      </c>
      <c r="R124" s="106">
        <f>'Prior Years'!N52</f>
        <v>0</v>
      </c>
      <c r="S124" s="106">
        <f>'Prior Years'!O52</f>
        <v>0</v>
      </c>
      <c r="T124" s="388">
        <f>'Prior Years'!D87</f>
        <v>0</v>
      </c>
      <c r="U124" s="388">
        <f>'Prior Years'!E87</f>
        <v>0</v>
      </c>
      <c r="V124" s="388">
        <f>'Prior Years'!F87</f>
        <v>0</v>
      </c>
      <c r="W124" s="106">
        <f>'Prior Years'!G87</f>
        <v>0</v>
      </c>
      <c r="X124" s="106">
        <f>'Prior Years'!H87</f>
        <v>0</v>
      </c>
      <c r="Y124" s="106">
        <f>'Prior Years'!I87</f>
        <v>0</v>
      </c>
      <c r="Z124" s="388">
        <f>'Prior Years'!J87</f>
        <v>0</v>
      </c>
      <c r="AA124" s="388">
        <f>'Prior Years'!K87</f>
        <v>0</v>
      </c>
      <c r="AB124" s="388">
        <f>'Prior Years'!L87</f>
        <v>0</v>
      </c>
      <c r="AC124" s="106">
        <f>'Prior Years'!M87</f>
        <v>0</v>
      </c>
      <c r="AD124" s="106">
        <f>'Prior Years'!N87</f>
        <v>0</v>
      </c>
      <c r="AE124" s="106">
        <f>'Prior Years'!O87</f>
        <v>0</v>
      </c>
      <c r="AF124" s="106">
        <f>'Prior Years'!D122</f>
        <v>0</v>
      </c>
      <c r="AG124" s="106">
        <f>'Prior Years'!E122</f>
        <v>0</v>
      </c>
      <c r="AH124" s="106">
        <f>'Prior Years'!F122</f>
        <v>0</v>
      </c>
      <c r="AI124" s="106">
        <f>'Prior Years'!G122</f>
        <v>0</v>
      </c>
      <c r="AJ124" s="106">
        <f>'Prior Years'!H122</f>
        <v>0</v>
      </c>
      <c r="AK124" s="106">
        <f>'Prior Years'!I122</f>
        <v>0</v>
      </c>
      <c r="AL124" s="106">
        <f>'Prior Years'!J122</f>
        <v>0</v>
      </c>
      <c r="AM124" s="106">
        <f>'Prior Years'!K122</f>
        <v>0</v>
      </c>
      <c r="AN124" s="106">
        <f>'Prior Years'!L122</f>
        <v>0</v>
      </c>
      <c r="AO124" s="106">
        <f>'Prior Years'!M122</f>
        <v>0</v>
      </c>
      <c r="AP124" s="106">
        <f>'Prior Years'!N122</f>
        <v>0</v>
      </c>
      <c r="AQ124" s="106">
        <f>'Prior Years'!O122</f>
        <v>0</v>
      </c>
    </row>
    <row r="125" spans="3:43">
      <c r="C125" s="104" t="str">
        <f t="shared" si="124"/>
        <v>Empty</v>
      </c>
      <c r="D125" s="105">
        <f>'Prior Years'!D18</f>
        <v>0</v>
      </c>
      <c r="E125" s="105">
        <f>'Prior Years'!E18</f>
        <v>0</v>
      </c>
      <c r="F125" s="105">
        <f>'Prior Years'!F18</f>
        <v>0</v>
      </c>
      <c r="G125" s="105">
        <f>'Prior Years'!G18</f>
        <v>0</v>
      </c>
      <c r="H125" s="106">
        <f>'Prior Years'!D53</f>
        <v>0</v>
      </c>
      <c r="I125" s="106">
        <f>'Prior Years'!E53</f>
        <v>0</v>
      </c>
      <c r="J125" s="106">
        <f>'Prior Years'!F53</f>
        <v>0</v>
      </c>
      <c r="K125" s="106">
        <f>'Prior Years'!G53</f>
        <v>0</v>
      </c>
      <c r="L125" s="106">
        <f>'Prior Years'!H53</f>
        <v>0</v>
      </c>
      <c r="M125" s="106">
        <f>'Prior Years'!I53</f>
        <v>0</v>
      </c>
      <c r="N125" s="106">
        <f>'Prior Years'!J53</f>
        <v>0</v>
      </c>
      <c r="O125" s="106">
        <f>'Prior Years'!K53</f>
        <v>0</v>
      </c>
      <c r="P125" s="106">
        <f>'Prior Years'!L53</f>
        <v>0</v>
      </c>
      <c r="Q125" s="106">
        <f>'Prior Years'!M53</f>
        <v>0</v>
      </c>
      <c r="R125" s="106">
        <f>'Prior Years'!N53</f>
        <v>0</v>
      </c>
      <c r="S125" s="106">
        <f>'Prior Years'!O53</f>
        <v>0</v>
      </c>
      <c r="T125" s="388">
        <f>'Prior Years'!D88</f>
        <v>0</v>
      </c>
      <c r="U125" s="388">
        <f>'Prior Years'!E88</f>
        <v>0</v>
      </c>
      <c r="V125" s="388">
        <f>'Prior Years'!F88</f>
        <v>0</v>
      </c>
      <c r="W125" s="106">
        <f>'Prior Years'!G88</f>
        <v>0</v>
      </c>
      <c r="X125" s="106">
        <f>'Prior Years'!H88</f>
        <v>0</v>
      </c>
      <c r="Y125" s="106">
        <f>'Prior Years'!I88</f>
        <v>0</v>
      </c>
      <c r="Z125" s="388">
        <f>'Prior Years'!J88</f>
        <v>0</v>
      </c>
      <c r="AA125" s="388">
        <f>'Prior Years'!K88</f>
        <v>0</v>
      </c>
      <c r="AB125" s="388">
        <f>'Prior Years'!L88</f>
        <v>0</v>
      </c>
      <c r="AC125" s="106">
        <f>'Prior Years'!M88</f>
        <v>0</v>
      </c>
      <c r="AD125" s="106">
        <f>'Prior Years'!N88</f>
        <v>0</v>
      </c>
      <c r="AE125" s="106">
        <f>'Prior Years'!O88</f>
        <v>0</v>
      </c>
      <c r="AF125" s="106">
        <f>'Prior Years'!D123</f>
        <v>0</v>
      </c>
      <c r="AG125" s="106">
        <f>'Prior Years'!E123</f>
        <v>0</v>
      </c>
      <c r="AH125" s="106">
        <f>'Prior Years'!F123</f>
        <v>0</v>
      </c>
      <c r="AI125" s="106">
        <f>'Prior Years'!G123</f>
        <v>0</v>
      </c>
      <c r="AJ125" s="106">
        <f>'Prior Years'!H123</f>
        <v>0</v>
      </c>
      <c r="AK125" s="106">
        <f>'Prior Years'!I123</f>
        <v>0</v>
      </c>
      <c r="AL125" s="106">
        <f>'Prior Years'!J123</f>
        <v>0</v>
      </c>
      <c r="AM125" s="106">
        <f>'Prior Years'!K123</f>
        <v>0</v>
      </c>
      <c r="AN125" s="106">
        <f>'Prior Years'!L123</f>
        <v>0</v>
      </c>
      <c r="AO125" s="106">
        <f>'Prior Years'!M123</f>
        <v>0</v>
      </c>
      <c r="AP125" s="106">
        <f>'Prior Years'!N123</f>
        <v>0</v>
      </c>
      <c r="AQ125" s="106">
        <f>'Prior Years'!O123</f>
        <v>0</v>
      </c>
    </row>
    <row r="126" spans="3:43">
      <c r="C126" s="104" t="str">
        <f t="shared" si="124"/>
        <v>Empty</v>
      </c>
      <c r="D126" s="105">
        <f>'Prior Years'!D19</f>
        <v>0</v>
      </c>
      <c r="E126" s="105">
        <f>'Prior Years'!E19</f>
        <v>0</v>
      </c>
      <c r="F126" s="105">
        <f>'Prior Years'!F19</f>
        <v>0</v>
      </c>
      <c r="G126" s="105">
        <f>'Prior Years'!G19</f>
        <v>0</v>
      </c>
      <c r="H126" s="106">
        <f>'Prior Years'!D54</f>
        <v>0</v>
      </c>
      <c r="I126" s="106">
        <f>'Prior Years'!E54</f>
        <v>0</v>
      </c>
      <c r="J126" s="106">
        <f>'Prior Years'!F54</f>
        <v>0</v>
      </c>
      <c r="K126" s="106">
        <f>'Prior Years'!G54</f>
        <v>0</v>
      </c>
      <c r="L126" s="106">
        <f>'Prior Years'!H54</f>
        <v>0</v>
      </c>
      <c r="M126" s="106">
        <f>'Prior Years'!I54</f>
        <v>0</v>
      </c>
      <c r="N126" s="106">
        <f>'Prior Years'!J54</f>
        <v>0</v>
      </c>
      <c r="O126" s="106">
        <f>'Prior Years'!K54</f>
        <v>0</v>
      </c>
      <c r="P126" s="106">
        <f>'Prior Years'!L54</f>
        <v>0</v>
      </c>
      <c r="Q126" s="106">
        <f>'Prior Years'!M54</f>
        <v>0</v>
      </c>
      <c r="R126" s="106">
        <f>'Prior Years'!N54</f>
        <v>0</v>
      </c>
      <c r="S126" s="106">
        <f>'Prior Years'!O54</f>
        <v>0</v>
      </c>
      <c r="T126" s="388">
        <f>'Prior Years'!D89</f>
        <v>0</v>
      </c>
      <c r="U126" s="388">
        <f>'Prior Years'!E89</f>
        <v>0</v>
      </c>
      <c r="V126" s="388">
        <f>'Prior Years'!F89</f>
        <v>0</v>
      </c>
      <c r="W126" s="106">
        <f>'Prior Years'!G89</f>
        <v>0</v>
      </c>
      <c r="X126" s="106">
        <f>'Prior Years'!H89</f>
        <v>0</v>
      </c>
      <c r="Y126" s="106">
        <f>'Prior Years'!I89</f>
        <v>0</v>
      </c>
      <c r="Z126" s="388">
        <f>'Prior Years'!J89</f>
        <v>0</v>
      </c>
      <c r="AA126" s="388">
        <f>'Prior Years'!K89</f>
        <v>0</v>
      </c>
      <c r="AB126" s="388">
        <f>'Prior Years'!L89</f>
        <v>0</v>
      </c>
      <c r="AC126" s="106">
        <f>'Prior Years'!M89</f>
        <v>0</v>
      </c>
      <c r="AD126" s="106">
        <f>'Prior Years'!N89</f>
        <v>0</v>
      </c>
      <c r="AE126" s="106">
        <f>'Prior Years'!O89</f>
        <v>0</v>
      </c>
      <c r="AF126" s="106">
        <f>'Prior Years'!D124</f>
        <v>0</v>
      </c>
      <c r="AG126" s="106">
        <f>'Prior Years'!E124</f>
        <v>0</v>
      </c>
      <c r="AH126" s="106">
        <f>'Prior Years'!F124</f>
        <v>0</v>
      </c>
      <c r="AI126" s="106">
        <f>'Prior Years'!G124</f>
        <v>0</v>
      </c>
      <c r="AJ126" s="106">
        <f>'Prior Years'!H124</f>
        <v>0</v>
      </c>
      <c r="AK126" s="106">
        <f>'Prior Years'!I124</f>
        <v>0</v>
      </c>
      <c r="AL126" s="106">
        <f>'Prior Years'!J124</f>
        <v>0</v>
      </c>
      <c r="AM126" s="106">
        <f>'Prior Years'!K124</f>
        <v>0</v>
      </c>
      <c r="AN126" s="106">
        <f>'Prior Years'!L124</f>
        <v>0</v>
      </c>
      <c r="AO126" s="106">
        <f>'Prior Years'!M124</f>
        <v>0</v>
      </c>
      <c r="AP126" s="106">
        <f>'Prior Years'!N124</f>
        <v>0</v>
      </c>
      <c r="AQ126" s="106">
        <f>'Prior Years'!O124</f>
        <v>0</v>
      </c>
    </row>
    <row r="127" spans="3:43">
      <c r="C127" s="104" t="str">
        <f t="shared" si="124"/>
        <v>Empty</v>
      </c>
      <c r="D127" s="105">
        <f>'Prior Years'!D20</f>
        <v>0</v>
      </c>
      <c r="E127" s="105">
        <f>'Prior Years'!E20</f>
        <v>0</v>
      </c>
      <c r="F127" s="105">
        <f>'Prior Years'!F20</f>
        <v>0</v>
      </c>
      <c r="G127" s="105">
        <f>'Prior Years'!G20</f>
        <v>0</v>
      </c>
      <c r="H127" s="106">
        <f>'Prior Years'!D55</f>
        <v>0</v>
      </c>
      <c r="I127" s="106">
        <f>'Prior Years'!E55</f>
        <v>0</v>
      </c>
      <c r="J127" s="106">
        <f>'Prior Years'!F55</f>
        <v>0</v>
      </c>
      <c r="K127" s="106">
        <f>'Prior Years'!G55</f>
        <v>0</v>
      </c>
      <c r="L127" s="106">
        <f>'Prior Years'!H55</f>
        <v>0</v>
      </c>
      <c r="M127" s="106">
        <f>'Prior Years'!I55</f>
        <v>0</v>
      </c>
      <c r="N127" s="106">
        <f>'Prior Years'!J55</f>
        <v>0</v>
      </c>
      <c r="O127" s="106">
        <f>'Prior Years'!K55</f>
        <v>0</v>
      </c>
      <c r="P127" s="106">
        <f>'Prior Years'!L55</f>
        <v>0</v>
      </c>
      <c r="Q127" s="106">
        <f>'Prior Years'!M55</f>
        <v>0</v>
      </c>
      <c r="R127" s="106">
        <f>'Prior Years'!N55</f>
        <v>0</v>
      </c>
      <c r="S127" s="106">
        <f>'Prior Years'!O55</f>
        <v>0</v>
      </c>
      <c r="T127" s="388">
        <f>'Prior Years'!D90</f>
        <v>0</v>
      </c>
      <c r="U127" s="388">
        <f>'Prior Years'!E90</f>
        <v>0</v>
      </c>
      <c r="V127" s="388">
        <f>'Prior Years'!F90</f>
        <v>0</v>
      </c>
      <c r="W127" s="106">
        <f>'Prior Years'!G90</f>
        <v>0</v>
      </c>
      <c r="X127" s="106">
        <f>'Prior Years'!H90</f>
        <v>0</v>
      </c>
      <c r="Y127" s="106">
        <f>'Prior Years'!I90</f>
        <v>0</v>
      </c>
      <c r="Z127" s="388">
        <f>'Prior Years'!J90</f>
        <v>0</v>
      </c>
      <c r="AA127" s="388">
        <f>'Prior Years'!K90</f>
        <v>0</v>
      </c>
      <c r="AB127" s="388">
        <f>'Prior Years'!L90</f>
        <v>0</v>
      </c>
      <c r="AC127" s="106">
        <f>'Prior Years'!M90</f>
        <v>0</v>
      </c>
      <c r="AD127" s="106">
        <f>'Prior Years'!N90</f>
        <v>0</v>
      </c>
      <c r="AE127" s="106">
        <f>'Prior Years'!O90</f>
        <v>0</v>
      </c>
      <c r="AF127" s="106">
        <f>'Prior Years'!D125</f>
        <v>0</v>
      </c>
      <c r="AG127" s="106">
        <f>'Prior Years'!E125</f>
        <v>0</v>
      </c>
      <c r="AH127" s="106">
        <f>'Prior Years'!F125</f>
        <v>0</v>
      </c>
      <c r="AI127" s="106">
        <f>'Prior Years'!G125</f>
        <v>0</v>
      </c>
      <c r="AJ127" s="106">
        <f>'Prior Years'!H125</f>
        <v>0</v>
      </c>
      <c r="AK127" s="106">
        <f>'Prior Years'!I125</f>
        <v>0</v>
      </c>
      <c r="AL127" s="106">
        <f>'Prior Years'!J125</f>
        <v>0</v>
      </c>
      <c r="AM127" s="106">
        <f>'Prior Years'!K125</f>
        <v>0</v>
      </c>
      <c r="AN127" s="106">
        <f>'Prior Years'!L125</f>
        <v>0</v>
      </c>
      <c r="AO127" s="106">
        <f>'Prior Years'!M125</f>
        <v>0</v>
      </c>
      <c r="AP127" s="106">
        <f>'Prior Years'!N125</f>
        <v>0</v>
      </c>
      <c r="AQ127" s="106">
        <f>'Prior Years'!O125</f>
        <v>0</v>
      </c>
    </row>
    <row r="128" spans="3:43">
      <c r="C128" s="104" t="str">
        <f t="shared" si="124"/>
        <v>Empty</v>
      </c>
      <c r="D128" s="105">
        <f>'Prior Years'!D21</f>
        <v>0</v>
      </c>
      <c r="E128" s="105">
        <f>'Prior Years'!E21</f>
        <v>0</v>
      </c>
      <c r="F128" s="105">
        <f>'Prior Years'!F21</f>
        <v>0</v>
      </c>
      <c r="G128" s="105">
        <f>'Prior Years'!G21</f>
        <v>0</v>
      </c>
      <c r="H128" s="106">
        <f>'Prior Years'!D56</f>
        <v>0</v>
      </c>
      <c r="I128" s="106">
        <f>'Prior Years'!E56</f>
        <v>0</v>
      </c>
      <c r="J128" s="106">
        <f>'Prior Years'!F56</f>
        <v>0</v>
      </c>
      <c r="K128" s="106">
        <f>'Prior Years'!G56</f>
        <v>0</v>
      </c>
      <c r="L128" s="106">
        <f>'Prior Years'!H56</f>
        <v>0</v>
      </c>
      <c r="M128" s="106">
        <f>'Prior Years'!I56</f>
        <v>0</v>
      </c>
      <c r="N128" s="106">
        <f>'Prior Years'!J56</f>
        <v>0</v>
      </c>
      <c r="O128" s="106">
        <f>'Prior Years'!K56</f>
        <v>0</v>
      </c>
      <c r="P128" s="106">
        <f>'Prior Years'!L56</f>
        <v>0</v>
      </c>
      <c r="Q128" s="106">
        <f>'Prior Years'!M56</f>
        <v>0</v>
      </c>
      <c r="R128" s="106">
        <f>'Prior Years'!N56</f>
        <v>0</v>
      </c>
      <c r="S128" s="106">
        <f>'Prior Years'!O56</f>
        <v>0</v>
      </c>
      <c r="T128" s="388">
        <f>'Prior Years'!D91</f>
        <v>0</v>
      </c>
      <c r="U128" s="388">
        <f>'Prior Years'!E91</f>
        <v>0</v>
      </c>
      <c r="V128" s="388">
        <f>'Prior Years'!F91</f>
        <v>0</v>
      </c>
      <c r="W128" s="106">
        <f>'Prior Years'!G91</f>
        <v>0</v>
      </c>
      <c r="X128" s="106">
        <f>'Prior Years'!H91</f>
        <v>0</v>
      </c>
      <c r="Y128" s="106">
        <f>'Prior Years'!I91</f>
        <v>0</v>
      </c>
      <c r="Z128" s="388">
        <f>'Prior Years'!J91</f>
        <v>0</v>
      </c>
      <c r="AA128" s="388">
        <f>'Prior Years'!K91</f>
        <v>0</v>
      </c>
      <c r="AB128" s="388">
        <f>'Prior Years'!L91</f>
        <v>0</v>
      </c>
      <c r="AC128" s="106">
        <f>'Prior Years'!M91</f>
        <v>0</v>
      </c>
      <c r="AD128" s="106">
        <f>'Prior Years'!N91</f>
        <v>0</v>
      </c>
      <c r="AE128" s="106">
        <f>'Prior Years'!O91</f>
        <v>0</v>
      </c>
      <c r="AF128" s="106">
        <f>'Prior Years'!D126</f>
        <v>0</v>
      </c>
      <c r="AG128" s="106">
        <f>'Prior Years'!E126</f>
        <v>0</v>
      </c>
      <c r="AH128" s="106">
        <f>'Prior Years'!F126</f>
        <v>0</v>
      </c>
      <c r="AI128" s="106">
        <f>'Prior Years'!G126</f>
        <v>0</v>
      </c>
      <c r="AJ128" s="106">
        <f>'Prior Years'!H126</f>
        <v>0</v>
      </c>
      <c r="AK128" s="106">
        <f>'Prior Years'!I126</f>
        <v>0</v>
      </c>
      <c r="AL128" s="106">
        <f>'Prior Years'!J126</f>
        <v>0</v>
      </c>
      <c r="AM128" s="106">
        <f>'Prior Years'!K126</f>
        <v>0</v>
      </c>
      <c r="AN128" s="106">
        <f>'Prior Years'!L126</f>
        <v>0</v>
      </c>
      <c r="AO128" s="106">
        <f>'Prior Years'!M126</f>
        <v>0</v>
      </c>
      <c r="AP128" s="106">
        <f>'Prior Years'!N126</f>
        <v>0</v>
      </c>
      <c r="AQ128" s="106">
        <f>'Prior Years'!O126</f>
        <v>0</v>
      </c>
    </row>
    <row r="129" spans="3:163">
      <c r="C129" s="104" t="str">
        <f t="shared" si="124"/>
        <v>Empty</v>
      </c>
      <c r="D129" s="105">
        <f>'Prior Years'!D22</f>
        <v>0</v>
      </c>
      <c r="E129" s="105">
        <f>'Prior Years'!E22</f>
        <v>0</v>
      </c>
      <c r="F129" s="105">
        <f>'Prior Years'!F22</f>
        <v>0</v>
      </c>
      <c r="G129" s="105">
        <f>'Prior Years'!G22</f>
        <v>0</v>
      </c>
      <c r="H129" s="106">
        <f>'Prior Years'!D57</f>
        <v>0</v>
      </c>
      <c r="I129" s="106">
        <f>'Prior Years'!E57</f>
        <v>0</v>
      </c>
      <c r="J129" s="106">
        <f>'Prior Years'!F57</f>
        <v>0</v>
      </c>
      <c r="K129" s="106">
        <f>'Prior Years'!G57</f>
        <v>0</v>
      </c>
      <c r="L129" s="106">
        <f>'Prior Years'!H57</f>
        <v>0</v>
      </c>
      <c r="M129" s="106">
        <f>'Prior Years'!I57</f>
        <v>0</v>
      </c>
      <c r="N129" s="106">
        <f>'Prior Years'!J57</f>
        <v>0</v>
      </c>
      <c r="O129" s="106">
        <f>'Prior Years'!K57</f>
        <v>0</v>
      </c>
      <c r="P129" s="106">
        <f>'Prior Years'!L57</f>
        <v>0</v>
      </c>
      <c r="Q129" s="106">
        <f>'Prior Years'!M57</f>
        <v>0</v>
      </c>
      <c r="R129" s="106">
        <f>'Prior Years'!N57</f>
        <v>0</v>
      </c>
      <c r="S129" s="106">
        <f>'Prior Years'!O57</f>
        <v>0</v>
      </c>
      <c r="T129" s="388">
        <f>'Prior Years'!D92</f>
        <v>0</v>
      </c>
      <c r="U129" s="388">
        <f>'Prior Years'!E92</f>
        <v>0</v>
      </c>
      <c r="V129" s="388">
        <f>'Prior Years'!F92</f>
        <v>0</v>
      </c>
      <c r="W129" s="106">
        <f>'Prior Years'!G92</f>
        <v>0</v>
      </c>
      <c r="X129" s="106">
        <f>'Prior Years'!H92</f>
        <v>0</v>
      </c>
      <c r="Y129" s="106">
        <f>'Prior Years'!I92</f>
        <v>0</v>
      </c>
      <c r="Z129" s="388">
        <f>'Prior Years'!J92</f>
        <v>0</v>
      </c>
      <c r="AA129" s="388">
        <f>'Prior Years'!K92</f>
        <v>0</v>
      </c>
      <c r="AB129" s="388">
        <f>'Prior Years'!L92</f>
        <v>0</v>
      </c>
      <c r="AC129" s="106">
        <f>'Prior Years'!M92</f>
        <v>0</v>
      </c>
      <c r="AD129" s="106">
        <f>'Prior Years'!N92</f>
        <v>0</v>
      </c>
      <c r="AE129" s="106">
        <f>'Prior Years'!O92</f>
        <v>0</v>
      </c>
      <c r="AF129" s="106">
        <f>'Prior Years'!D127</f>
        <v>0</v>
      </c>
      <c r="AG129" s="106">
        <f>'Prior Years'!E127</f>
        <v>0</v>
      </c>
      <c r="AH129" s="106">
        <f>'Prior Years'!F127</f>
        <v>0</v>
      </c>
      <c r="AI129" s="106">
        <f>'Prior Years'!G127</f>
        <v>0</v>
      </c>
      <c r="AJ129" s="106">
        <f>'Prior Years'!H127</f>
        <v>0</v>
      </c>
      <c r="AK129" s="106">
        <f>'Prior Years'!I127</f>
        <v>0</v>
      </c>
      <c r="AL129" s="106">
        <f>'Prior Years'!J127</f>
        <v>0</v>
      </c>
      <c r="AM129" s="106">
        <f>'Prior Years'!K127</f>
        <v>0</v>
      </c>
      <c r="AN129" s="106">
        <f>'Prior Years'!L127</f>
        <v>0</v>
      </c>
      <c r="AO129" s="106">
        <f>'Prior Years'!M127</f>
        <v>0</v>
      </c>
      <c r="AP129" s="106">
        <f>'Prior Years'!N127</f>
        <v>0</v>
      </c>
      <c r="AQ129" s="106">
        <f>'Prior Years'!O127</f>
        <v>0</v>
      </c>
    </row>
    <row r="130" spans="3:163">
      <c r="C130" s="104" t="str">
        <f t="shared" si="124"/>
        <v>Empty</v>
      </c>
      <c r="D130" s="105">
        <f>'Prior Years'!D23</f>
        <v>0</v>
      </c>
      <c r="E130" s="105">
        <f>'Prior Years'!E23</f>
        <v>0</v>
      </c>
      <c r="F130" s="105">
        <f>'Prior Years'!F23</f>
        <v>0</v>
      </c>
      <c r="G130" s="105">
        <f>'Prior Years'!G23</f>
        <v>0</v>
      </c>
      <c r="H130" s="106">
        <f>'Prior Years'!D58</f>
        <v>0</v>
      </c>
      <c r="I130" s="106">
        <f>'Prior Years'!E58</f>
        <v>0</v>
      </c>
      <c r="J130" s="106">
        <f>'Prior Years'!F58</f>
        <v>0</v>
      </c>
      <c r="K130" s="106">
        <f>'Prior Years'!G58</f>
        <v>0</v>
      </c>
      <c r="L130" s="106">
        <f>'Prior Years'!H58</f>
        <v>0</v>
      </c>
      <c r="M130" s="106">
        <f>'Prior Years'!I58</f>
        <v>0</v>
      </c>
      <c r="N130" s="106">
        <f>'Prior Years'!J58</f>
        <v>0</v>
      </c>
      <c r="O130" s="106">
        <f>'Prior Years'!K58</f>
        <v>0</v>
      </c>
      <c r="P130" s="106">
        <f>'Prior Years'!L58</f>
        <v>0</v>
      </c>
      <c r="Q130" s="106">
        <f>'Prior Years'!M58</f>
        <v>0</v>
      </c>
      <c r="R130" s="106">
        <f>'Prior Years'!N58</f>
        <v>0</v>
      </c>
      <c r="S130" s="106">
        <f>'Prior Years'!O58</f>
        <v>0</v>
      </c>
      <c r="T130" s="388">
        <f>'Prior Years'!D93</f>
        <v>0</v>
      </c>
      <c r="U130" s="388">
        <f>'Prior Years'!E93</f>
        <v>0</v>
      </c>
      <c r="V130" s="388">
        <f>'Prior Years'!F93</f>
        <v>0</v>
      </c>
      <c r="W130" s="106">
        <f>'Prior Years'!G93</f>
        <v>0</v>
      </c>
      <c r="X130" s="106">
        <f>'Prior Years'!H93</f>
        <v>0</v>
      </c>
      <c r="Y130" s="106">
        <f>'Prior Years'!I93</f>
        <v>0</v>
      </c>
      <c r="Z130" s="388">
        <f>'Prior Years'!J93</f>
        <v>0</v>
      </c>
      <c r="AA130" s="388">
        <f>'Prior Years'!K93</f>
        <v>0</v>
      </c>
      <c r="AB130" s="388">
        <f>'Prior Years'!L93</f>
        <v>0</v>
      </c>
      <c r="AC130" s="106">
        <f>'Prior Years'!M93</f>
        <v>0</v>
      </c>
      <c r="AD130" s="106">
        <f>'Prior Years'!N93</f>
        <v>0</v>
      </c>
      <c r="AE130" s="106">
        <f>'Prior Years'!O93</f>
        <v>0</v>
      </c>
      <c r="AF130" s="106">
        <f>'Prior Years'!D128</f>
        <v>0</v>
      </c>
      <c r="AG130" s="106">
        <f>'Prior Years'!E128</f>
        <v>0</v>
      </c>
      <c r="AH130" s="106">
        <f>'Prior Years'!F128</f>
        <v>0</v>
      </c>
      <c r="AI130" s="106">
        <f>'Prior Years'!G128</f>
        <v>0</v>
      </c>
      <c r="AJ130" s="106">
        <f>'Prior Years'!H128</f>
        <v>0</v>
      </c>
      <c r="AK130" s="106">
        <f>'Prior Years'!I128</f>
        <v>0</v>
      </c>
      <c r="AL130" s="106">
        <f>'Prior Years'!J128</f>
        <v>0</v>
      </c>
      <c r="AM130" s="106">
        <f>'Prior Years'!K128</f>
        <v>0</v>
      </c>
      <c r="AN130" s="106">
        <f>'Prior Years'!L128</f>
        <v>0</v>
      </c>
      <c r="AO130" s="106">
        <f>'Prior Years'!M128</f>
        <v>0</v>
      </c>
      <c r="AP130" s="106">
        <f>'Prior Years'!N128</f>
        <v>0</v>
      </c>
      <c r="AQ130" s="106">
        <f>'Prior Years'!O128</f>
        <v>0</v>
      </c>
    </row>
    <row r="131" spans="3:163">
      <c r="C131" s="104" t="str">
        <f t="shared" si="124"/>
        <v>Empty</v>
      </c>
      <c r="D131" s="105">
        <f>'Prior Years'!D24</f>
        <v>0</v>
      </c>
      <c r="E131" s="105">
        <f>'Prior Years'!E24</f>
        <v>0</v>
      </c>
      <c r="F131" s="105">
        <f>'Prior Years'!F24</f>
        <v>0</v>
      </c>
      <c r="G131" s="105">
        <f>'Prior Years'!G24</f>
        <v>0</v>
      </c>
      <c r="H131" s="106">
        <f>'Prior Years'!D59</f>
        <v>0</v>
      </c>
      <c r="I131" s="106">
        <f>'Prior Years'!E59</f>
        <v>0</v>
      </c>
      <c r="J131" s="106">
        <f>'Prior Years'!F59</f>
        <v>0</v>
      </c>
      <c r="K131" s="106">
        <f>'Prior Years'!G59</f>
        <v>0</v>
      </c>
      <c r="L131" s="106">
        <f>'Prior Years'!H59</f>
        <v>0</v>
      </c>
      <c r="M131" s="106">
        <f>'Prior Years'!I59</f>
        <v>0</v>
      </c>
      <c r="N131" s="106">
        <f>'Prior Years'!J59</f>
        <v>0</v>
      </c>
      <c r="O131" s="106">
        <f>'Prior Years'!K59</f>
        <v>0</v>
      </c>
      <c r="P131" s="106">
        <f>'Prior Years'!L59</f>
        <v>0</v>
      </c>
      <c r="Q131" s="106">
        <f>'Prior Years'!M59</f>
        <v>0</v>
      </c>
      <c r="R131" s="106">
        <f>'Prior Years'!N59</f>
        <v>0</v>
      </c>
      <c r="S131" s="106">
        <f>'Prior Years'!O59</f>
        <v>0</v>
      </c>
      <c r="T131" s="388">
        <f>'Prior Years'!D94</f>
        <v>0</v>
      </c>
      <c r="U131" s="388">
        <f>'Prior Years'!E94</f>
        <v>0</v>
      </c>
      <c r="V131" s="388">
        <f>'Prior Years'!F94</f>
        <v>0</v>
      </c>
      <c r="W131" s="106">
        <f>'Prior Years'!G94</f>
        <v>0</v>
      </c>
      <c r="X131" s="106">
        <f>'Prior Years'!H94</f>
        <v>0</v>
      </c>
      <c r="Y131" s="106">
        <f>'Prior Years'!I94</f>
        <v>0</v>
      </c>
      <c r="Z131" s="388">
        <f>'Prior Years'!J94</f>
        <v>0</v>
      </c>
      <c r="AA131" s="388">
        <f>'Prior Years'!K94</f>
        <v>0</v>
      </c>
      <c r="AB131" s="388">
        <f>'Prior Years'!L94</f>
        <v>0</v>
      </c>
      <c r="AC131" s="106">
        <f>'Prior Years'!M94</f>
        <v>0</v>
      </c>
      <c r="AD131" s="106">
        <f>'Prior Years'!N94</f>
        <v>0</v>
      </c>
      <c r="AE131" s="106">
        <f>'Prior Years'!O94</f>
        <v>0</v>
      </c>
      <c r="AF131" s="106">
        <f>'Prior Years'!D129</f>
        <v>0</v>
      </c>
      <c r="AG131" s="106">
        <f>'Prior Years'!E129</f>
        <v>0</v>
      </c>
      <c r="AH131" s="106">
        <f>'Prior Years'!F129</f>
        <v>0</v>
      </c>
      <c r="AI131" s="106">
        <f>'Prior Years'!G129</f>
        <v>0</v>
      </c>
      <c r="AJ131" s="106">
        <f>'Prior Years'!H129</f>
        <v>0</v>
      </c>
      <c r="AK131" s="106">
        <f>'Prior Years'!I129</f>
        <v>0</v>
      </c>
      <c r="AL131" s="106">
        <f>'Prior Years'!J129</f>
        <v>0</v>
      </c>
      <c r="AM131" s="106">
        <f>'Prior Years'!K129</f>
        <v>0</v>
      </c>
      <c r="AN131" s="106">
        <f>'Prior Years'!L129</f>
        <v>0</v>
      </c>
      <c r="AO131" s="106">
        <f>'Prior Years'!M129</f>
        <v>0</v>
      </c>
      <c r="AP131" s="106">
        <f>'Prior Years'!N129</f>
        <v>0</v>
      </c>
      <c r="AQ131" s="106">
        <f>'Prior Years'!O129</f>
        <v>0</v>
      </c>
    </row>
    <row r="132" spans="3:163">
      <c r="C132" s="104" t="str">
        <f t="shared" si="124"/>
        <v>Empty</v>
      </c>
      <c r="D132" s="105">
        <f>'Prior Years'!D25</f>
        <v>0</v>
      </c>
      <c r="E132" s="105">
        <f>'Prior Years'!E25</f>
        <v>0</v>
      </c>
      <c r="F132" s="105">
        <f>'Prior Years'!F25</f>
        <v>0</v>
      </c>
      <c r="G132" s="105">
        <f>'Prior Years'!G25</f>
        <v>0</v>
      </c>
      <c r="H132" s="106">
        <f>'Prior Years'!D60</f>
        <v>0</v>
      </c>
      <c r="I132" s="106">
        <f>'Prior Years'!E60</f>
        <v>0</v>
      </c>
      <c r="J132" s="106">
        <f>'Prior Years'!F60</f>
        <v>0</v>
      </c>
      <c r="K132" s="106">
        <f>'Prior Years'!G60</f>
        <v>0</v>
      </c>
      <c r="L132" s="106">
        <f>'Prior Years'!H60</f>
        <v>0</v>
      </c>
      <c r="M132" s="106">
        <f>'Prior Years'!I60</f>
        <v>0</v>
      </c>
      <c r="N132" s="106">
        <f>'Prior Years'!J60</f>
        <v>0</v>
      </c>
      <c r="O132" s="106">
        <f>'Prior Years'!K60</f>
        <v>0</v>
      </c>
      <c r="P132" s="106">
        <f>'Prior Years'!L60</f>
        <v>0</v>
      </c>
      <c r="Q132" s="106">
        <f>'Prior Years'!M60</f>
        <v>0</v>
      </c>
      <c r="R132" s="106">
        <f>'Prior Years'!N60</f>
        <v>0</v>
      </c>
      <c r="S132" s="106">
        <f>'Prior Years'!O60</f>
        <v>0</v>
      </c>
      <c r="T132" s="388">
        <f>'Prior Years'!D95</f>
        <v>0</v>
      </c>
      <c r="U132" s="388">
        <f>'Prior Years'!E95</f>
        <v>0</v>
      </c>
      <c r="V132" s="388">
        <f>'Prior Years'!F95</f>
        <v>0</v>
      </c>
      <c r="W132" s="106">
        <f>'Prior Years'!G95</f>
        <v>0</v>
      </c>
      <c r="X132" s="106">
        <f>'Prior Years'!H95</f>
        <v>0</v>
      </c>
      <c r="Y132" s="106">
        <f>'Prior Years'!I95</f>
        <v>0</v>
      </c>
      <c r="Z132" s="388">
        <f>'Prior Years'!J95</f>
        <v>0</v>
      </c>
      <c r="AA132" s="388">
        <f>'Prior Years'!K95</f>
        <v>0</v>
      </c>
      <c r="AB132" s="388">
        <f>'Prior Years'!L95</f>
        <v>0</v>
      </c>
      <c r="AC132" s="106">
        <f>'Prior Years'!M95</f>
        <v>0</v>
      </c>
      <c r="AD132" s="106">
        <f>'Prior Years'!N95</f>
        <v>0</v>
      </c>
      <c r="AE132" s="106">
        <f>'Prior Years'!O95</f>
        <v>0</v>
      </c>
      <c r="AF132" s="106">
        <f>'Prior Years'!D130</f>
        <v>0</v>
      </c>
      <c r="AG132" s="106">
        <f>'Prior Years'!E130</f>
        <v>0</v>
      </c>
      <c r="AH132" s="106">
        <f>'Prior Years'!F130</f>
        <v>0</v>
      </c>
      <c r="AI132" s="106">
        <f>'Prior Years'!G130</f>
        <v>0</v>
      </c>
      <c r="AJ132" s="106">
        <f>'Prior Years'!H130</f>
        <v>0</v>
      </c>
      <c r="AK132" s="106">
        <f>'Prior Years'!I130</f>
        <v>0</v>
      </c>
      <c r="AL132" s="106">
        <f>'Prior Years'!J130</f>
        <v>0</v>
      </c>
      <c r="AM132" s="106">
        <f>'Prior Years'!K130</f>
        <v>0</v>
      </c>
      <c r="AN132" s="106">
        <f>'Prior Years'!L130</f>
        <v>0</v>
      </c>
      <c r="AO132" s="106">
        <f>'Prior Years'!M130</f>
        <v>0</v>
      </c>
      <c r="AP132" s="106">
        <f>'Prior Years'!N130</f>
        <v>0</v>
      </c>
      <c r="AQ132" s="106">
        <f>'Prior Years'!O130</f>
        <v>0</v>
      </c>
    </row>
    <row r="133" spans="3:163">
      <c r="C133" s="104" t="str">
        <f t="shared" si="124"/>
        <v>Empty</v>
      </c>
      <c r="D133" s="105">
        <f>'Prior Years'!D26</f>
        <v>0</v>
      </c>
      <c r="E133" s="105">
        <f>'Prior Years'!E26</f>
        <v>0</v>
      </c>
      <c r="F133" s="105">
        <f>'Prior Years'!F26</f>
        <v>0</v>
      </c>
      <c r="G133" s="105">
        <f>'Prior Years'!G26</f>
        <v>0</v>
      </c>
      <c r="H133" s="106">
        <f>'Prior Years'!D61</f>
        <v>0</v>
      </c>
      <c r="I133" s="106">
        <f>'Prior Years'!E61</f>
        <v>0</v>
      </c>
      <c r="J133" s="106">
        <f>'Prior Years'!F61</f>
        <v>0</v>
      </c>
      <c r="K133" s="106">
        <f>'Prior Years'!G61</f>
        <v>0</v>
      </c>
      <c r="L133" s="106">
        <f>'Prior Years'!H61</f>
        <v>0</v>
      </c>
      <c r="M133" s="106">
        <f>'Prior Years'!I61</f>
        <v>0</v>
      </c>
      <c r="N133" s="106">
        <f>'Prior Years'!J61</f>
        <v>0</v>
      </c>
      <c r="O133" s="106">
        <f>'Prior Years'!K61</f>
        <v>0</v>
      </c>
      <c r="P133" s="106">
        <f>'Prior Years'!L61</f>
        <v>0</v>
      </c>
      <c r="Q133" s="106">
        <f>'Prior Years'!M61</f>
        <v>0</v>
      </c>
      <c r="R133" s="106">
        <f>'Prior Years'!N61</f>
        <v>0</v>
      </c>
      <c r="S133" s="106">
        <f>'Prior Years'!O61</f>
        <v>0</v>
      </c>
      <c r="T133" s="388">
        <f>'Prior Years'!D96</f>
        <v>0</v>
      </c>
      <c r="U133" s="388">
        <f>'Prior Years'!E96</f>
        <v>0</v>
      </c>
      <c r="V133" s="388">
        <f>'Prior Years'!F96</f>
        <v>0</v>
      </c>
      <c r="W133" s="106">
        <f>'Prior Years'!G96</f>
        <v>0</v>
      </c>
      <c r="X133" s="106">
        <f>'Prior Years'!H96</f>
        <v>0</v>
      </c>
      <c r="Y133" s="106">
        <f>'Prior Years'!I96</f>
        <v>0</v>
      </c>
      <c r="Z133" s="388">
        <f>'Prior Years'!J96</f>
        <v>0</v>
      </c>
      <c r="AA133" s="388">
        <f>'Prior Years'!K96</f>
        <v>0</v>
      </c>
      <c r="AB133" s="388">
        <f>'Prior Years'!L96</f>
        <v>0</v>
      </c>
      <c r="AC133" s="106">
        <f>'Prior Years'!M96</f>
        <v>0</v>
      </c>
      <c r="AD133" s="106">
        <f>'Prior Years'!N96</f>
        <v>0</v>
      </c>
      <c r="AE133" s="106">
        <f>'Prior Years'!O96</f>
        <v>0</v>
      </c>
      <c r="AF133" s="106">
        <f>'Prior Years'!D131</f>
        <v>0</v>
      </c>
      <c r="AG133" s="106">
        <f>'Prior Years'!E131</f>
        <v>0</v>
      </c>
      <c r="AH133" s="106">
        <f>'Prior Years'!F131</f>
        <v>0</v>
      </c>
      <c r="AI133" s="106">
        <f>'Prior Years'!G131</f>
        <v>0</v>
      </c>
      <c r="AJ133" s="106">
        <f>'Prior Years'!H131</f>
        <v>0</v>
      </c>
      <c r="AK133" s="106">
        <f>'Prior Years'!I131</f>
        <v>0</v>
      </c>
      <c r="AL133" s="106">
        <f>'Prior Years'!J131</f>
        <v>0</v>
      </c>
      <c r="AM133" s="106">
        <f>'Prior Years'!K131</f>
        <v>0</v>
      </c>
      <c r="AN133" s="106">
        <f>'Prior Years'!L131</f>
        <v>0</v>
      </c>
      <c r="AO133" s="106">
        <f>'Prior Years'!M131</f>
        <v>0</v>
      </c>
      <c r="AP133" s="106">
        <f>'Prior Years'!N131</f>
        <v>0</v>
      </c>
      <c r="AQ133" s="106">
        <f>'Prior Years'!O131</f>
        <v>0</v>
      </c>
    </row>
    <row r="134" spans="3:163">
      <c r="C134" s="104" t="str">
        <f t="shared" si="124"/>
        <v>Empty</v>
      </c>
      <c r="D134" s="105">
        <f>'Prior Years'!D27</f>
        <v>0</v>
      </c>
      <c r="E134" s="105">
        <f>'Prior Years'!E27</f>
        <v>0</v>
      </c>
      <c r="F134" s="105">
        <f>'Prior Years'!F27</f>
        <v>0</v>
      </c>
      <c r="G134" s="105">
        <f>'Prior Years'!G27</f>
        <v>0</v>
      </c>
      <c r="H134" s="106">
        <f>'Prior Years'!D62</f>
        <v>0</v>
      </c>
      <c r="I134" s="106">
        <f>'Prior Years'!E62</f>
        <v>0</v>
      </c>
      <c r="J134" s="106">
        <f>'Prior Years'!F62</f>
        <v>0</v>
      </c>
      <c r="K134" s="106">
        <f>'Prior Years'!G62</f>
        <v>0</v>
      </c>
      <c r="L134" s="106">
        <f>'Prior Years'!H62</f>
        <v>0</v>
      </c>
      <c r="M134" s="106">
        <f>'Prior Years'!I62</f>
        <v>0</v>
      </c>
      <c r="N134" s="106">
        <f>'Prior Years'!J62</f>
        <v>0</v>
      </c>
      <c r="O134" s="106">
        <f>'Prior Years'!K62</f>
        <v>0</v>
      </c>
      <c r="P134" s="106">
        <f>'Prior Years'!L62</f>
        <v>0</v>
      </c>
      <c r="Q134" s="106">
        <f>'Prior Years'!M62</f>
        <v>0</v>
      </c>
      <c r="R134" s="106">
        <f>'Prior Years'!N62</f>
        <v>0</v>
      </c>
      <c r="S134" s="106">
        <f>'Prior Years'!O62</f>
        <v>0</v>
      </c>
      <c r="T134" s="388">
        <f>'Prior Years'!D97</f>
        <v>0</v>
      </c>
      <c r="U134" s="388">
        <f>'Prior Years'!E97</f>
        <v>0</v>
      </c>
      <c r="V134" s="388">
        <f>'Prior Years'!F97</f>
        <v>0</v>
      </c>
      <c r="W134" s="106">
        <f>'Prior Years'!G97</f>
        <v>0</v>
      </c>
      <c r="X134" s="106">
        <f>'Prior Years'!H97</f>
        <v>0</v>
      </c>
      <c r="Y134" s="106">
        <f>'Prior Years'!I97</f>
        <v>0</v>
      </c>
      <c r="Z134" s="388">
        <f>'Prior Years'!J97</f>
        <v>0</v>
      </c>
      <c r="AA134" s="388">
        <f>'Prior Years'!K97</f>
        <v>0</v>
      </c>
      <c r="AB134" s="388">
        <f>'Prior Years'!L97</f>
        <v>0</v>
      </c>
      <c r="AC134" s="106">
        <f>'Prior Years'!M97</f>
        <v>0</v>
      </c>
      <c r="AD134" s="106">
        <f>'Prior Years'!N97</f>
        <v>0</v>
      </c>
      <c r="AE134" s="106">
        <f>'Prior Years'!O97</f>
        <v>0</v>
      </c>
      <c r="AF134" s="106">
        <f>'Prior Years'!D132</f>
        <v>0</v>
      </c>
      <c r="AG134" s="106">
        <f>'Prior Years'!E132</f>
        <v>0</v>
      </c>
      <c r="AH134" s="106">
        <f>'Prior Years'!F132</f>
        <v>0</v>
      </c>
      <c r="AI134" s="106">
        <f>'Prior Years'!G132</f>
        <v>0</v>
      </c>
      <c r="AJ134" s="106">
        <f>'Prior Years'!H132</f>
        <v>0</v>
      </c>
      <c r="AK134" s="106">
        <f>'Prior Years'!I132</f>
        <v>0</v>
      </c>
      <c r="AL134" s="106">
        <f>'Prior Years'!J132</f>
        <v>0</v>
      </c>
      <c r="AM134" s="106">
        <f>'Prior Years'!K132</f>
        <v>0</v>
      </c>
      <c r="AN134" s="106">
        <f>'Prior Years'!L132</f>
        <v>0</v>
      </c>
      <c r="AO134" s="106">
        <f>'Prior Years'!M132</f>
        <v>0</v>
      </c>
      <c r="AP134" s="106">
        <f>'Prior Years'!N132</f>
        <v>0</v>
      </c>
      <c r="AQ134" s="106">
        <f>'Prior Years'!O132</f>
        <v>0</v>
      </c>
    </row>
    <row r="135" spans="3:163">
      <c r="C135" s="104" t="str">
        <f t="shared" si="124"/>
        <v>Empty</v>
      </c>
      <c r="D135" s="105">
        <f>'Prior Years'!D28</f>
        <v>0</v>
      </c>
      <c r="E135" s="105">
        <f>'Prior Years'!E28</f>
        <v>0</v>
      </c>
      <c r="F135" s="105">
        <f>'Prior Years'!F28</f>
        <v>0</v>
      </c>
      <c r="G135" s="105">
        <f>'Prior Years'!G28</f>
        <v>0</v>
      </c>
      <c r="H135" s="106">
        <f>'Prior Years'!D63</f>
        <v>0</v>
      </c>
      <c r="I135" s="106">
        <f>'Prior Years'!E63</f>
        <v>0</v>
      </c>
      <c r="J135" s="106">
        <f>'Prior Years'!F63</f>
        <v>0</v>
      </c>
      <c r="K135" s="106">
        <f>'Prior Years'!G63</f>
        <v>0</v>
      </c>
      <c r="L135" s="106">
        <f>'Prior Years'!H63</f>
        <v>0</v>
      </c>
      <c r="M135" s="106">
        <f>'Prior Years'!I63</f>
        <v>0</v>
      </c>
      <c r="N135" s="106">
        <f>'Prior Years'!J63</f>
        <v>0</v>
      </c>
      <c r="O135" s="106">
        <f>'Prior Years'!K63</f>
        <v>0</v>
      </c>
      <c r="P135" s="106">
        <f>'Prior Years'!L63</f>
        <v>0</v>
      </c>
      <c r="Q135" s="106">
        <f>'Prior Years'!M63</f>
        <v>0</v>
      </c>
      <c r="R135" s="106">
        <f>'Prior Years'!N63</f>
        <v>0</v>
      </c>
      <c r="S135" s="106">
        <f>'Prior Years'!O63</f>
        <v>0</v>
      </c>
      <c r="T135" s="388">
        <f>'Prior Years'!D98</f>
        <v>0</v>
      </c>
      <c r="U135" s="388">
        <f>'Prior Years'!E98</f>
        <v>0</v>
      </c>
      <c r="V135" s="388">
        <f>'Prior Years'!F98</f>
        <v>0</v>
      </c>
      <c r="W135" s="106">
        <f>'Prior Years'!G98</f>
        <v>0</v>
      </c>
      <c r="X135" s="106">
        <f>'Prior Years'!H98</f>
        <v>0</v>
      </c>
      <c r="Y135" s="106">
        <f>'Prior Years'!I98</f>
        <v>0</v>
      </c>
      <c r="Z135" s="388">
        <f>'Prior Years'!J98</f>
        <v>0</v>
      </c>
      <c r="AA135" s="388">
        <f>'Prior Years'!K98</f>
        <v>0</v>
      </c>
      <c r="AB135" s="388">
        <f>'Prior Years'!L98</f>
        <v>0</v>
      </c>
      <c r="AC135" s="106">
        <f>'Prior Years'!M98</f>
        <v>0</v>
      </c>
      <c r="AD135" s="106">
        <f>'Prior Years'!N98</f>
        <v>0</v>
      </c>
      <c r="AE135" s="106">
        <f>'Prior Years'!O98</f>
        <v>0</v>
      </c>
      <c r="AF135" s="106">
        <f>'Prior Years'!D133</f>
        <v>0</v>
      </c>
      <c r="AG135" s="106">
        <f>'Prior Years'!E133</f>
        <v>0</v>
      </c>
      <c r="AH135" s="106">
        <f>'Prior Years'!F133</f>
        <v>0</v>
      </c>
      <c r="AI135" s="106">
        <f>'Prior Years'!G133</f>
        <v>0</v>
      </c>
      <c r="AJ135" s="106">
        <f>'Prior Years'!H133</f>
        <v>0</v>
      </c>
      <c r="AK135" s="106">
        <f>'Prior Years'!I133</f>
        <v>0</v>
      </c>
      <c r="AL135" s="106">
        <f>'Prior Years'!J133</f>
        <v>0</v>
      </c>
      <c r="AM135" s="106">
        <f>'Prior Years'!K133</f>
        <v>0</v>
      </c>
      <c r="AN135" s="106">
        <f>'Prior Years'!L133</f>
        <v>0</v>
      </c>
      <c r="AO135" s="106">
        <f>'Prior Years'!M133</f>
        <v>0</v>
      </c>
      <c r="AP135" s="106">
        <f>'Prior Years'!N133</f>
        <v>0</v>
      </c>
      <c r="AQ135" s="106">
        <f>'Prior Years'!O133</f>
        <v>0</v>
      </c>
    </row>
    <row r="136" spans="3:163">
      <c r="C136" s="104" t="str">
        <f t="shared" si="124"/>
        <v>Empty</v>
      </c>
      <c r="D136" s="105">
        <f>'Prior Years'!D29</f>
        <v>0</v>
      </c>
      <c r="E136" s="105">
        <f>'Prior Years'!E29</f>
        <v>0</v>
      </c>
      <c r="F136" s="105">
        <f>'Prior Years'!F29</f>
        <v>0</v>
      </c>
      <c r="G136" s="105">
        <f>'Prior Years'!G29</f>
        <v>0</v>
      </c>
      <c r="H136" s="106">
        <f>'Prior Years'!D64</f>
        <v>0</v>
      </c>
      <c r="I136" s="106">
        <f>'Prior Years'!E64</f>
        <v>0</v>
      </c>
      <c r="J136" s="106">
        <f>'Prior Years'!F64</f>
        <v>0</v>
      </c>
      <c r="K136" s="106">
        <f>'Prior Years'!G64</f>
        <v>0</v>
      </c>
      <c r="L136" s="106">
        <f>'Prior Years'!H64</f>
        <v>0</v>
      </c>
      <c r="M136" s="106">
        <f>'Prior Years'!I64</f>
        <v>0</v>
      </c>
      <c r="N136" s="106">
        <f>'Prior Years'!J64</f>
        <v>0</v>
      </c>
      <c r="O136" s="106">
        <f>'Prior Years'!K64</f>
        <v>0</v>
      </c>
      <c r="P136" s="106">
        <f>'Prior Years'!L64</f>
        <v>0</v>
      </c>
      <c r="Q136" s="106">
        <f>'Prior Years'!M64</f>
        <v>0</v>
      </c>
      <c r="R136" s="106">
        <f>'Prior Years'!N64</f>
        <v>0</v>
      </c>
      <c r="S136" s="106">
        <f>'Prior Years'!O64</f>
        <v>0</v>
      </c>
      <c r="T136" s="388">
        <f>'Prior Years'!D99</f>
        <v>0</v>
      </c>
      <c r="U136" s="388">
        <f>'Prior Years'!E99</f>
        <v>0</v>
      </c>
      <c r="V136" s="388">
        <f>'Prior Years'!F99</f>
        <v>0</v>
      </c>
      <c r="W136" s="106">
        <f>'Prior Years'!G99</f>
        <v>0</v>
      </c>
      <c r="X136" s="106">
        <f>'Prior Years'!H99</f>
        <v>0</v>
      </c>
      <c r="Y136" s="106">
        <f>'Prior Years'!I99</f>
        <v>0</v>
      </c>
      <c r="Z136" s="388">
        <f>'Prior Years'!J99</f>
        <v>0</v>
      </c>
      <c r="AA136" s="388">
        <f>'Prior Years'!K99</f>
        <v>0</v>
      </c>
      <c r="AB136" s="388">
        <f>'Prior Years'!L99</f>
        <v>0</v>
      </c>
      <c r="AC136" s="106">
        <f>'Prior Years'!M99</f>
        <v>0</v>
      </c>
      <c r="AD136" s="106">
        <f>'Prior Years'!N99</f>
        <v>0</v>
      </c>
      <c r="AE136" s="106">
        <f>'Prior Years'!O99</f>
        <v>0</v>
      </c>
      <c r="AF136" s="106">
        <f>'Prior Years'!D134</f>
        <v>0</v>
      </c>
      <c r="AG136" s="106">
        <f>'Prior Years'!E134</f>
        <v>0</v>
      </c>
      <c r="AH136" s="106">
        <f>'Prior Years'!F134</f>
        <v>0</v>
      </c>
      <c r="AI136" s="106">
        <f>'Prior Years'!G134</f>
        <v>0</v>
      </c>
      <c r="AJ136" s="106">
        <f>'Prior Years'!H134</f>
        <v>0</v>
      </c>
      <c r="AK136" s="106">
        <f>'Prior Years'!I134</f>
        <v>0</v>
      </c>
      <c r="AL136" s="106">
        <f>'Prior Years'!J134</f>
        <v>0</v>
      </c>
      <c r="AM136" s="106">
        <f>'Prior Years'!K134</f>
        <v>0</v>
      </c>
      <c r="AN136" s="106">
        <f>'Prior Years'!L134</f>
        <v>0</v>
      </c>
      <c r="AO136" s="106">
        <f>'Prior Years'!M134</f>
        <v>0</v>
      </c>
      <c r="AP136" s="106">
        <f>'Prior Years'!N134</f>
        <v>0</v>
      </c>
      <c r="AQ136" s="106">
        <f>'Prior Years'!O134</f>
        <v>0</v>
      </c>
    </row>
    <row r="137" spans="3:163">
      <c r="C137" s="104" t="str">
        <f t="shared" si="124"/>
        <v>Empty</v>
      </c>
      <c r="D137" s="105">
        <f>'Prior Years'!D30</f>
        <v>0</v>
      </c>
      <c r="E137" s="105">
        <f>'Prior Years'!E30</f>
        <v>0</v>
      </c>
      <c r="F137" s="105">
        <f>'Prior Years'!F30</f>
        <v>0</v>
      </c>
      <c r="G137" s="105">
        <f>'Prior Years'!G30</f>
        <v>0</v>
      </c>
      <c r="H137" s="106">
        <f>'Prior Years'!D65</f>
        <v>0</v>
      </c>
      <c r="I137" s="106">
        <f>'Prior Years'!E65</f>
        <v>0</v>
      </c>
      <c r="J137" s="106">
        <f>'Prior Years'!F65</f>
        <v>0</v>
      </c>
      <c r="K137" s="106">
        <f>'Prior Years'!G65</f>
        <v>0</v>
      </c>
      <c r="L137" s="106">
        <f>'Prior Years'!H65</f>
        <v>0</v>
      </c>
      <c r="M137" s="106">
        <f>'Prior Years'!I65</f>
        <v>0</v>
      </c>
      <c r="N137" s="106">
        <f>'Prior Years'!J65</f>
        <v>0</v>
      </c>
      <c r="O137" s="106">
        <f>'Prior Years'!K65</f>
        <v>0</v>
      </c>
      <c r="P137" s="106">
        <f>'Prior Years'!L65</f>
        <v>0</v>
      </c>
      <c r="Q137" s="106">
        <f>'Prior Years'!M65</f>
        <v>0</v>
      </c>
      <c r="R137" s="106">
        <f>'Prior Years'!N65</f>
        <v>0</v>
      </c>
      <c r="S137" s="106">
        <f>'Prior Years'!O65</f>
        <v>0</v>
      </c>
      <c r="T137" s="388">
        <f>'Prior Years'!D100</f>
        <v>0</v>
      </c>
      <c r="U137" s="388">
        <f>'Prior Years'!E100</f>
        <v>0</v>
      </c>
      <c r="V137" s="388">
        <f>'Prior Years'!F100</f>
        <v>0</v>
      </c>
      <c r="W137" s="106">
        <f>'Prior Years'!G100</f>
        <v>0</v>
      </c>
      <c r="X137" s="106">
        <f>'Prior Years'!H100</f>
        <v>0</v>
      </c>
      <c r="Y137" s="106">
        <f>'Prior Years'!I100</f>
        <v>0</v>
      </c>
      <c r="Z137" s="388">
        <f>'Prior Years'!J100</f>
        <v>0</v>
      </c>
      <c r="AA137" s="388">
        <f>'Prior Years'!K100</f>
        <v>0</v>
      </c>
      <c r="AB137" s="388">
        <f>'Prior Years'!L100</f>
        <v>0</v>
      </c>
      <c r="AC137" s="106">
        <f>'Prior Years'!M100</f>
        <v>0</v>
      </c>
      <c r="AD137" s="106">
        <f>'Prior Years'!N100</f>
        <v>0</v>
      </c>
      <c r="AE137" s="106">
        <f>'Prior Years'!O100</f>
        <v>0</v>
      </c>
      <c r="AF137" s="106">
        <f>'Prior Years'!D135</f>
        <v>0</v>
      </c>
      <c r="AG137" s="106">
        <f>'Prior Years'!E135</f>
        <v>0</v>
      </c>
      <c r="AH137" s="106">
        <f>'Prior Years'!F135</f>
        <v>0</v>
      </c>
      <c r="AI137" s="106">
        <f>'Prior Years'!G135</f>
        <v>0</v>
      </c>
      <c r="AJ137" s="106">
        <f>'Prior Years'!H135</f>
        <v>0</v>
      </c>
      <c r="AK137" s="106">
        <f>'Prior Years'!I135</f>
        <v>0</v>
      </c>
      <c r="AL137" s="106">
        <f>'Prior Years'!J135</f>
        <v>0</v>
      </c>
      <c r="AM137" s="106">
        <f>'Prior Years'!K135</f>
        <v>0</v>
      </c>
      <c r="AN137" s="106">
        <f>'Prior Years'!L135</f>
        <v>0</v>
      </c>
      <c r="AO137" s="106">
        <f>'Prior Years'!M135</f>
        <v>0</v>
      </c>
      <c r="AP137" s="106">
        <f>'Prior Years'!N135</f>
        <v>0</v>
      </c>
      <c r="AQ137" s="106">
        <f>'Prior Years'!O135</f>
        <v>0</v>
      </c>
    </row>
    <row r="138" spans="3:163">
      <c r="C138" s="104" t="str">
        <f t="shared" si="124"/>
        <v>Empty</v>
      </c>
      <c r="D138" s="105">
        <f>'Prior Years'!D31</f>
        <v>0</v>
      </c>
      <c r="E138" s="105">
        <f>'Prior Years'!E31</f>
        <v>0</v>
      </c>
      <c r="F138" s="105">
        <f>'Prior Years'!F31</f>
        <v>0</v>
      </c>
      <c r="G138" s="105">
        <f>'Prior Years'!G31</f>
        <v>0</v>
      </c>
      <c r="H138" s="106">
        <f>'Prior Years'!D66</f>
        <v>0</v>
      </c>
      <c r="I138" s="106">
        <f>'Prior Years'!E66</f>
        <v>0</v>
      </c>
      <c r="J138" s="106">
        <f>'Prior Years'!F66</f>
        <v>0</v>
      </c>
      <c r="K138" s="106">
        <f>'Prior Years'!G66</f>
        <v>0</v>
      </c>
      <c r="L138" s="106">
        <f>'Prior Years'!H66</f>
        <v>0</v>
      </c>
      <c r="M138" s="106">
        <f>'Prior Years'!I66</f>
        <v>0</v>
      </c>
      <c r="N138" s="106">
        <f>'Prior Years'!J66</f>
        <v>0</v>
      </c>
      <c r="O138" s="106">
        <f>'Prior Years'!K66</f>
        <v>0</v>
      </c>
      <c r="P138" s="106">
        <f>'Prior Years'!L66</f>
        <v>0</v>
      </c>
      <c r="Q138" s="106">
        <f>'Prior Years'!M66</f>
        <v>0</v>
      </c>
      <c r="R138" s="106">
        <f>'Prior Years'!N66</f>
        <v>0</v>
      </c>
      <c r="S138" s="106">
        <f>'Prior Years'!O66</f>
        <v>0</v>
      </c>
      <c r="T138" s="388">
        <f>'Prior Years'!D101</f>
        <v>0</v>
      </c>
      <c r="U138" s="388">
        <f>'Prior Years'!E101</f>
        <v>0</v>
      </c>
      <c r="V138" s="388">
        <f>'Prior Years'!F101</f>
        <v>0</v>
      </c>
      <c r="W138" s="106">
        <f>'Prior Years'!G101</f>
        <v>0</v>
      </c>
      <c r="X138" s="106">
        <f>'Prior Years'!H101</f>
        <v>0</v>
      </c>
      <c r="Y138" s="106">
        <f>'Prior Years'!I101</f>
        <v>0</v>
      </c>
      <c r="Z138" s="388">
        <f>'Prior Years'!J101</f>
        <v>0</v>
      </c>
      <c r="AA138" s="388">
        <f>'Prior Years'!K101</f>
        <v>0</v>
      </c>
      <c r="AB138" s="388">
        <f>'Prior Years'!L101</f>
        <v>0</v>
      </c>
      <c r="AC138" s="106">
        <f>'Prior Years'!M101</f>
        <v>0</v>
      </c>
      <c r="AD138" s="106">
        <f>'Prior Years'!N101</f>
        <v>0</v>
      </c>
      <c r="AE138" s="106">
        <f>'Prior Years'!O101</f>
        <v>0</v>
      </c>
      <c r="AF138" s="106">
        <f>'Prior Years'!D136</f>
        <v>0</v>
      </c>
      <c r="AG138" s="106">
        <f>'Prior Years'!E136</f>
        <v>0</v>
      </c>
      <c r="AH138" s="106">
        <f>'Prior Years'!F136</f>
        <v>0</v>
      </c>
      <c r="AI138" s="106">
        <f>'Prior Years'!G136</f>
        <v>0</v>
      </c>
      <c r="AJ138" s="106">
        <f>'Prior Years'!H136</f>
        <v>0</v>
      </c>
      <c r="AK138" s="106">
        <f>'Prior Years'!I136</f>
        <v>0</v>
      </c>
      <c r="AL138" s="106">
        <f>'Prior Years'!J136</f>
        <v>0</v>
      </c>
      <c r="AM138" s="106">
        <f>'Prior Years'!K136</f>
        <v>0</v>
      </c>
      <c r="AN138" s="106">
        <f>'Prior Years'!L136</f>
        <v>0</v>
      </c>
      <c r="AO138" s="106">
        <f>'Prior Years'!M136</f>
        <v>0</v>
      </c>
      <c r="AP138" s="106">
        <f>'Prior Years'!N136</f>
        <v>0</v>
      </c>
      <c r="AQ138" s="106">
        <f>'Prior Years'!O136</f>
        <v>0</v>
      </c>
    </row>
    <row r="139" spans="3:163">
      <c r="C139" s="104" t="str">
        <f t="shared" si="124"/>
        <v>Empty</v>
      </c>
      <c r="D139" s="105">
        <f>'Prior Years'!D32</f>
        <v>0</v>
      </c>
      <c r="E139" s="105">
        <f>'Prior Years'!E32</f>
        <v>0</v>
      </c>
      <c r="F139" s="105">
        <f>'Prior Years'!F32</f>
        <v>0</v>
      </c>
      <c r="G139" s="105">
        <f>'Prior Years'!G32</f>
        <v>0</v>
      </c>
      <c r="H139" s="106">
        <f>'Prior Years'!D67</f>
        <v>0</v>
      </c>
      <c r="I139" s="106">
        <f>'Prior Years'!E67</f>
        <v>0</v>
      </c>
      <c r="J139" s="106">
        <f>'Prior Years'!F67</f>
        <v>0</v>
      </c>
      <c r="K139" s="106">
        <f>'Prior Years'!G67</f>
        <v>0</v>
      </c>
      <c r="L139" s="106">
        <f>'Prior Years'!H67</f>
        <v>0</v>
      </c>
      <c r="M139" s="106">
        <f>'Prior Years'!I67</f>
        <v>0</v>
      </c>
      <c r="N139" s="106">
        <f>'Prior Years'!J67</f>
        <v>0</v>
      </c>
      <c r="O139" s="106">
        <f>'Prior Years'!K67</f>
        <v>0</v>
      </c>
      <c r="P139" s="106">
        <f>'Prior Years'!L67</f>
        <v>0</v>
      </c>
      <c r="Q139" s="106">
        <f>'Prior Years'!M67</f>
        <v>0</v>
      </c>
      <c r="R139" s="106">
        <f>'Prior Years'!N67</f>
        <v>0</v>
      </c>
      <c r="S139" s="106">
        <f>'Prior Years'!O67</f>
        <v>0</v>
      </c>
      <c r="T139" s="388">
        <f>'Prior Years'!D102</f>
        <v>0</v>
      </c>
      <c r="U139" s="388">
        <f>'Prior Years'!E102</f>
        <v>0</v>
      </c>
      <c r="V139" s="388">
        <f>'Prior Years'!F102</f>
        <v>0</v>
      </c>
      <c r="W139" s="106">
        <f>'Prior Years'!G102</f>
        <v>0</v>
      </c>
      <c r="X139" s="106">
        <f>'Prior Years'!H102</f>
        <v>0</v>
      </c>
      <c r="Y139" s="106">
        <f>'Prior Years'!I102</f>
        <v>0</v>
      </c>
      <c r="Z139" s="388">
        <f>'Prior Years'!J102</f>
        <v>0</v>
      </c>
      <c r="AA139" s="388">
        <f>'Prior Years'!K102</f>
        <v>0</v>
      </c>
      <c r="AB139" s="388">
        <f>'Prior Years'!L102</f>
        <v>0</v>
      </c>
      <c r="AC139" s="106">
        <f>'Prior Years'!M102</f>
        <v>0</v>
      </c>
      <c r="AD139" s="106">
        <f>'Prior Years'!N102</f>
        <v>0</v>
      </c>
      <c r="AE139" s="106">
        <f>'Prior Years'!O102</f>
        <v>0</v>
      </c>
      <c r="AF139" s="106">
        <f>'Prior Years'!D137</f>
        <v>0</v>
      </c>
      <c r="AG139" s="106">
        <f>'Prior Years'!E137</f>
        <v>0</v>
      </c>
      <c r="AH139" s="106">
        <f>'Prior Years'!F137</f>
        <v>0</v>
      </c>
      <c r="AI139" s="106">
        <f>'Prior Years'!G137</f>
        <v>0</v>
      </c>
      <c r="AJ139" s="106">
        <f>'Prior Years'!H137</f>
        <v>0</v>
      </c>
      <c r="AK139" s="106">
        <f>'Prior Years'!I137</f>
        <v>0</v>
      </c>
      <c r="AL139" s="106">
        <f>'Prior Years'!J137</f>
        <v>0</v>
      </c>
      <c r="AM139" s="106">
        <f>'Prior Years'!K137</f>
        <v>0</v>
      </c>
      <c r="AN139" s="106">
        <f>'Prior Years'!L137</f>
        <v>0</v>
      </c>
      <c r="AO139" s="106">
        <f>'Prior Years'!M137</f>
        <v>0</v>
      </c>
      <c r="AP139" s="106">
        <f>'Prior Years'!N137</f>
        <v>0</v>
      </c>
      <c r="AQ139" s="106">
        <f>'Prior Years'!O137</f>
        <v>0</v>
      </c>
    </row>
    <row r="140" spans="3:163">
      <c r="C140" s="104" t="str">
        <f t="shared" si="124"/>
        <v>Empty</v>
      </c>
      <c r="D140" s="105">
        <f>'Prior Years'!D33</f>
        <v>0</v>
      </c>
      <c r="E140" s="105">
        <f>'Prior Years'!E33</f>
        <v>0</v>
      </c>
      <c r="F140" s="105">
        <f>'Prior Years'!F33</f>
        <v>0</v>
      </c>
      <c r="G140" s="105">
        <f>'Prior Years'!G33</f>
        <v>0</v>
      </c>
      <c r="H140" s="106">
        <f>'Prior Years'!D68</f>
        <v>0</v>
      </c>
      <c r="I140" s="106">
        <f>'Prior Years'!E68</f>
        <v>0</v>
      </c>
      <c r="J140" s="106">
        <f>'Prior Years'!F68</f>
        <v>0</v>
      </c>
      <c r="K140" s="106">
        <f>'Prior Years'!G68</f>
        <v>0</v>
      </c>
      <c r="L140" s="106">
        <f>'Prior Years'!H68</f>
        <v>0</v>
      </c>
      <c r="M140" s="106">
        <f>'Prior Years'!I68</f>
        <v>0</v>
      </c>
      <c r="N140" s="106">
        <f>'Prior Years'!J68</f>
        <v>0</v>
      </c>
      <c r="O140" s="106">
        <f>'Prior Years'!K68</f>
        <v>0</v>
      </c>
      <c r="P140" s="106">
        <f>'Prior Years'!L68</f>
        <v>0</v>
      </c>
      <c r="Q140" s="106">
        <f>'Prior Years'!M68</f>
        <v>0</v>
      </c>
      <c r="R140" s="106">
        <f>'Prior Years'!N68</f>
        <v>0</v>
      </c>
      <c r="S140" s="106">
        <f>'Prior Years'!O68</f>
        <v>0</v>
      </c>
      <c r="T140" s="388">
        <f>'Prior Years'!D103</f>
        <v>0</v>
      </c>
      <c r="U140" s="388">
        <f>'Prior Years'!E103</f>
        <v>0</v>
      </c>
      <c r="V140" s="388">
        <f>'Prior Years'!F103</f>
        <v>0</v>
      </c>
      <c r="W140" s="106">
        <f>'Prior Years'!G103</f>
        <v>0</v>
      </c>
      <c r="X140" s="106">
        <f>'Prior Years'!H103</f>
        <v>0</v>
      </c>
      <c r="Y140" s="106">
        <f>'Prior Years'!I103</f>
        <v>0</v>
      </c>
      <c r="Z140" s="388">
        <f>'Prior Years'!J103</f>
        <v>0</v>
      </c>
      <c r="AA140" s="388">
        <f>'Prior Years'!K103</f>
        <v>0</v>
      </c>
      <c r="AB140" s="388">
        <f>'Prior Years'!L103</f>
        <v>0</v>
      </c>
      <c r="AC140" s="106">
        <f>'Prior Years'!M103</f>
        <v>0</v>
      </c>
      <c r="AD140" s="106">
        <f>'Prior Years'!N103</f>
        <v>0</v>
      </c>
      <c r="AE140" s="106">
        <f>'Prior Years'!O103</f>
        <v>0</v>
      </c>
      <c r="AF140" s="106">
        <f>'Prior Years'!D138</f>
        <v>0</v>
      </c>
      <c r="AG140" s="106">
        <f>'Prior Years'!E138</f>
        <v>0</v>
      </c>
      <c r="AH140" s="106">
        <f>'Prior Years'!F138</f>
        <v>0</v>
      </c>
      <c r="AI140" s="106">
        <f>'Prior Years'!G138</f>
        <v>0</v>
      </c>
      <c r="AJ140" s="106">
        <f>'Prior Years'!H138</f>
        <v>0</v>
      </c>
      <c r="AK140" s="106">
        <f>'Prior Years'!I138</f>
        <v>0</v>
      </c>
      <c r="AL140" s="106">
        <f>'Prior Years'!J138</f>
        <v>0</v>
      </c>
      <c r="AM140" s="106">
        <f>'Prior Years'!K138</f>
        <v>0</v>
      </c>
      <c r="AN140" s="106">
        <f>'Prior Years'!L138</f>
        <v>0</v>
      </c>
      <c r="AO140" s="106">
        <f>'Prior Years'!M138</f>
        <v>0</v>
      </c>
      <c r="AP140" s="106">
        <f>'Prior Years'!N138</f>
        <v>0</v>
      </c>
      <c r="AQ140" s="106">
        <f>'Prior Years'!O138</f>
        <v>0</v>
      </c>
    </row>
    <row r="141" spans="3:163">
      <c r="C141" s="104" t="str">
        <f t="shared" si="124"/>
        <v>Empty</v>
      </c>
      <c r="D141" s="105">
        <f>'Prior Years'!D34</f>
        <v>0</v>
      </c>
      <c r="E141" s="105">
        <f>'Prior Years'!E34</f>
        <v>0</v>
      </c>
      <c r="F141" s="105">
        <f>'Prior Years'!F34</f>
        <v>0</v>
      </c>
      <c r="G141" s="105">
        <f>'Prior Years'!G34</f>
        <v>0</v>
      </c>
      <c r="H141" s="106">
        <f>'Prior Years'!D69</f>
        <v>0</v>
      </c>
      <c r="I141" s="106">
        <f>'Prior Years'!E69</f>
        <v>0</v>
      </c>
      <c r="J141" s="106">
        <f>'Prior Years'!F69</f>
        <v>0</v>
      </c>
      <c r="K141" s="106">
        <f>'Prior Years'!G69</f>
        <v>0</v>
      </c>
      <c r="L141" s="106">
        <f>'Prior Years'!H69</f>
        <v>0</v>
      </c>
      <c r="M141" s="106">
        <f>'Prior Years'!I69</f>
        <v>0</v>
      </c>
      <c r="N141" s="106">
        <f>'Prior Years'!J69</f>
        <v>0</v>
      </c>
      <c r="O141" s="106">
        <f>'Prior Years'!K69</f>
        <v>0</v>
      </c>
      <c r="P141" s="106">
        <f>'Prior Years'!L69</f>
        <v>0</v>
      </c>
      <c r="Q141" s="106">
        <f>'Prior Years'!M69</f>
        <v>0</v>
      </c>
      <c r="R141" s="106">
        <f>'Prior Years'!N69</f>
        <v>0</v>
      </c>
      <c r="S141" s="106">
        <f>'Prior Years'!O69</f>
        <v>0</v>
      </c>
      <c r="T141" s="388">
        <f>'Prior Years'!D104</f>
        <v>0</v>
      </c>
      <c r="U141" s="388">
        <f>'Prior Years'!E104</f>
        <v>0</v>
      </c>
      <c r="V141" s="388">
        <f>'Prior Years'!F104</f>
        <v>0</v>
      </c>
      <c r="W141" s="106">
        <f>'Prior Years'!G104</f>
        <v>0</v>
      </c>
      <c r="X141" s="106">
        <f>'Prior Years'!H104</f>
        <v>0</v>
      </c>
      <c r="Y141" s="106">
        <f>'Prior Years'!I104</f>
        <v>0</v>
      </c>
      <c r="Z141" s="388">
        <f>'Prior Years'!J104</f>
        <v>0</v>
      </c>
      <c r="AA141" s="388">
        <f>'Prior Years'!K104</f>
        <v>0</v>
      </c>
      <c r="AB141" s="388">
        <f>'Prior Years'!L104</f>
        <v>0</v>
      </c>
      <c r="AC141" s="106">
        <f>'Prior Years'!M104</f>
        <v>0</v>
      </c>
      <c r="AD141" s="106">
        <f>'Prior Years'!N104</f>
        <v>0</v>
      </c>
      <c r="AE141" s="106">
        <f>'Prior Years'!O104</f>
        <v>0</v>
      </c>
      <c r="AF141" s="106">
        <f>'Prior Years'!D139</f>
        <v>0</v>
      </c>
      <c r="AG141" s="106">
        <f>'Prior Years'!E139</f>
        <v>0</v>
      </c>
      <c r="AH141" s="106">
        <f>'Prior Years'!F139</f>
        <v>0</v>
      </c>
      <c r="AI141" s="106">
        <f>'Prior Years'!G139</f>
        <v>0</v>
      </c>
      <c r="AJ141" s="106">
        <f>'Prior Years'!H139</f>
        <v>0</v>
      </c>
      <c r="AK141" s="106">
        <f>'Prior Years'!I139</f>
        <v>0</v>
      </c>
      <c r="AL141" s="106">
        <f>'Prior Years'!J139</f>
        <v>0</v>
      </c>
      <c r="AM141" s="106">
        <f>'Prior Years'!K139</f>
        <v>0</v>
      </c>
      <c r="AN141" s="106">
        <f>'Prior Years'!L139</f>
        <v>0</v>
      </c>
      <c r="AO141" s="106">
        <f>'Prior Years'!M139</f>
        <v>0</v>
      </c>
      <c r="AP141" s="106">
        <f>'Prior Years'!N139</f>
        <v>0</v>
      </c>
      <c r="AQ141" s="106">
        <f>'Prior Years'!O139</f>
        <v>0</v>
      </c>
    </row>
    <row r="143" spans="3:163">
      <c r="D143" s="558" t="s">
        <v>679</v>
      </c>
      <c r="E143" s="559"/>
      <c r="F143" s="559"/>
      <c r="G143" s="559"/>
      <c r="H143" s="559"/>
      <c r="I143" s="559"/>
      <c r="J143" s="559"/>
      <c r="K143" s="559"/>
      <c r="L143" s="559"/>
      <c r="M143" s="559"/>
      <c r="N143" s="559"/>
      <c r="O143" s="559"/>
      <c r="P143" s="559"/>
      <c r="Q143" s="559"/>
      <c r="R143" s="559"/>
      <c r="S143" s="559"/>
      <c r="T143" s="559"/>
      <c r="U143" s="559"/>
      <c r="V143" s="559"/>
      <c r="W143" s="560"/>
      <c r="X143" s="558" t="s">
        <v>55</v>
      </c>
      <c r="Y143" s="559"/>
      <c r="Z143" s="559"/>
      <c r="AA143" s="559"/>
      <c r="AB143" s="559"/>
      <c r="AC143" s="559" t="s">
        <v>243</v>
      </c>
      <c r="AD143" s="559"/>
      <c r="AE143" s="559"/>
      <c r="AF143" s="559"/>
      <c r="AG143" s="559"/>
      <c r="AH143" s="559" t="s">
        <v>256</v>
      </c>
      <c r="AI143" s="559"/>
      <c r="AJ143" s="559"/>
      <c r="AK143" s="559"/>
      <c r="AL143" s="559"/>
      <c r="AM143" s="559" t="s">
        <v>252</v>
      </c>
      <c r="AN143" s="559"/>
      <c r="AO143" s="559"/>
      <c r="AP143" s="559"/>
      <c r="AQ143" s="560"/>
      <c r="AR143" s="561" t="s">
        <v>370</v>
      </c>
      <c r="AS143" s="561"/>
      <c r="AT143" s="561"/>
      <c r="AU143" s="561"/>
      <c r="AV143" s="561"/>
      <c r="AW143" s="561"/>
      <c r="AX143" s="561"/>
      <c r="AY143" s="561"/>
      <c r="AZ143" s="561"/>
      <c r="BA143" s="561"/>
      <c r="BB143" s="561"/>
      <c r="BC143" s="561"/>
      <c r="BD143" s="561"/>
      <c r="BE143" s="561"/>
      <c r="BF143" s="561"/>
      <c r="BG143" s="562" t="s">
        <v>372</v>
      </c>
      <c r="BH143" s="562"/>
      <c r="BI143" s="562"/>
      <c r="BJ143" s="562"/>
      <c r="BK143" s="562"/>
      <c r="BL143" s="562"/>
      <c r="BM143" s="562"/>
      <c r="BN143" s="562"/>
      <c r="BO143" s="562"/>
      <c r="BP143" s="562"/>
      <c r="BQ143" s="562"/>
      <c r="BR143" s="562"/>
      <c r="BS143" s="562"/>
      <c r="BT143" s="562"/>
      <c r="BU143" s="562"/>
      <c r="BV143" s="562" t="s">
        <v>371</v>
      </c>
      <c r="BW143" s="562"/>
      <c r="BX143" s="562"/>
      <c r="BY143" s="562"/>
      <c r="BZ143" s="562"/>
      <c r="CA143" s="562"/>
      <c r="CB143" s="562"/>
      <c r="CC143" s="562"/>
      <c r="CD143" s="562"/>
      <c r="CE143" s="562"/>
      <c r="CF143" s="562"/>
      <c r="CG143" s="562"/>
      <c r="CH143" s="562"/>
      <c r="CI143" s="562"/>
      <c r="CJ143" s="562"/>
      <c r="CK143" s="562" t="s">
        <v>676</v>
      </c>
      <c r="CL143" s="562"/>
      <c r="CM143" s="562"/>
      <c r="CN143" s="562"/>
      <c r="CO143" s="562"/>
      <c r="CP143" s="562"/>
      <c r="CQ143" s="562"/>
      <c r="CR143" s="562"/>
      <c r="CS143" s="562"/>
      <c r="CT143" s="562"/>
      <c r="CU143" s="562"/>
      <c r="CV143" s="562"/>
      <c r="CW143" s="562"/>
      <c r="CX143" s="562"/>
      <c r="CY143" s="562"/>
      <c r="CZ143" s="563" t="s">
        <v>677</v>
      </c>
      <c r="DA143" s="564"/>
      <c r="DB143" s="564"/>
      <c r="DC143" s="564"/>
      <c r="DD143" s="564"/>
      <c r="DE143" s="564"/>
      <c r="DF143" s="564"/>
      <c r="DG143" s="564"/>
      <c r="DH143" s="564"/>
      <c r="DI143" s="564"/>
      <c r="DJ143" s="563" t="s">
        <v>678</v>
      </c>
      <c r="DK143" s="564"/>
      <c r="DL143" s="564"/>
      <c r="DM143" s="564"/>
      <c r="DN143" s="564"/>
      <c r="DO143" s="564"/>
      <c r="DP143" s="564"/>
      <c r="DQ143" s="564"/>
      <c r="DR143" s="564"/>
      <c r="DS143" s="564"/>
      <c r="DT143" s="101" t="s">
        <v>680</v>
      </c>
      <c r="ED143" s="101" t="s">
        <v>681</v>
      </c>
      <c r="EN143" s="101" t="s">
        <v>682</v>
      </c>
      <c r="EX143" s="101" t="s">
        <v>683</v>
      </c>
    </row>
    <row r="144" spans="3:163">
      <c r="C144" s="100" t="s">
        <v>332</v>
      </c>
      <c r="D144" s="1289" t="s">
        <v>55</v>
      </c>
      <c r="E144" s="1290"/>
      <c r="F144" s="1290"/>
      <c r="G144" s="1290"/>
      <c r="H144" s="1291"/>
      <c r="I144" s="1289" t="s">
        <v>243</v>
      </c>
      <c r="J144" s="1290"/>
      <c r="K144" s="1290"/>
      <c r="L144" s="1290"/>
      <c r="M144" s="1291"/>
      <c r="N144" s="1289" t="s">
        <v>256</v>
      </c>
      <c r="O144" s="1290"/>
      <c r="P144" s="1290"/>
      <c r="Q144" s="1290"/>
      <c r="R144" s="1291"/>
      <c r="S144" s="1289" t="s">
        <v>252</v>
      </c>
      <c r="T144" s="1290"/>
      <c r="U144" s="1290"/>
      <c r="V144" s="1290"/>
      <c r="W144" s="1291"/>
      <c r="X144" s="1289" t="s">
        <v>55</v>
      </c>
      <c r="Y144" s="1290"/>
      <c r="Z144" s="1290"/>
      <c r="AA144" s="1290"/>
      <c r="AB144" s="1291"/>
      <c r="AC144" s="1289" t="s">
        <v>243</v>
      </c>
      <c r="AD144" s="1290"/>
      <c r="AE144" s="1290"/>
      <c r="AF144" s="1290"/>
      <c r="AG144" s="1291"/>
      <c r="AH144" s="1289" t="s">
        <v>256</v>
      </c>
      <c r="AI144" s="1290"/>
      <c r="AJ144" s="1290"/>
      <c r="AK144" s="1290"/>
      <c r="AL144" s="1291"/>
      <c r="AM144" s="1289" t="s">
        <v>252</v>
      </c>
      <c r="AN144" s="1290"/>
      <c r="AO144" s="1290"/>
      <c r="AP144" s="1290"/>
      <c r="AQ144" s="1291"/>
      <c r="AR144" s="554" t="s">
        <v>243</v>
      </c>
      <c r="AS144" s="555"/>
      <c r="AT144" s="555"/>
      <c r="AU144" s="555"/>
      <c r="AV144" s="556"/>
      <c r="AW144" s="554" t="s">
        <v>256</v>
      </c>
      <c r="AX144" s="555"/>
      <c r="AY144" s="555"/>
      <c r="AZ144" s="555"/>
      <c r="BA144" s="556"/>
      <c r="BB144" s="562" t="s">
        <v>252</v>
      </c>
      <c r="BC144" s="562"/>
      <c r="BD144" s="562"/>
      <c r="BE144" s="562"/>
      <c r="BF144" s="562"/>
      <c r="BG144" s="554" t="s">
        <v>55</v>
      </c>
      <c r="BH144" s="555"/>
      <c r="BI144" s="555"/>
      <c r="BJ144" s="555"/>
      <c r="BK144" s="556"/>
      <c r="BL144" s="554" t="s">
        <v>256</v>
      </c>
      <c r="BM144" s="555"/>
      <c r="BN144" s="555"/>
      <c r="BO144" s="555"/>
      <c r="BP144" s="556"/>
      <c r="BQ144" s="562" t="s">
        <v>252</v>
      </c>
      <c r="BR144" s="562"/>
      <c r="BS144" s="562"/>
      <c r="BT144" s="562"/>
      <c r="BU144" s="562"/>
      <c r="BV144" s="554" t="s">
        <v>55</v>
      </c>
      <c r="BW144" s="555"/>
      <c r="BX144" s="555"/>
      <c r="BY144" s="555"/>
      <c r="BZ144" s="556"/>
      <c r="CA144" s="554" t="s">
        <v>243</v>
      </c>
      <c r="CB144" s="555"/>
      <c r="CC144" s="555"/>
      <c r="CD144" s="555"/>
      <c r="CE144" s="556"/>
      <c r="CF144" s="562" t="s">
        <v>252</v>
      </c>
      <c r="CG144" s="562"/>
      <c r="CH144" s="562"/>
      <c r="CI144" s="562"/>
      <c r="CJ144" s="562"/>
      <c r="CK144" s="554" t="s">
        <v>55</v>
      </c>
      <c r="CL144" s="555"/>
      <c r="CM144" s="555"/>
      <c r="CN144" s="555"/>
      <c r="CO144" s="556"/>
      <c r="CP144" s="554" t="s">
        <v>243</v>
      </c>
      <c r="CQ144" s="555"/>
      <c r="CR144" s="555"/>
      <c r="CS144" s="555"/>
      <c r="CT144" s="556"/>
      <c r="CU144" s="562" t="s">
        <v>256</v>
      </c>
      <c r="CV144" s="562"/>
      <c r="CW144" s="562"/>
      <c r="CX144" s="562"/>
      <c r="CY144" s="562"/>
      <c r="CZ144" s="554" t="s">
        <v>55</v>
      </c>
      <c r="DA144" s="555"/>
      <c r="DB144" s="555"/>
      <c r="DC144" s="555"/>
      <c r="DD144" s="556"/>
      <c r="DE144" s="554" t="s">
        <v>243</v>
      </c>
      <c r="DF144" s="555"/>
      <c r="DG144" s="555"/>
      <c r="DH144" s="555"/>
      <c r="DI144" s="556"/>
      <c r="DJ144" s="554" t="s">
        <v>55</v>
      </c>
      <c r="DK144" s="555"/>
      <c r="DL144" s="555"/>
      <c r="DM144" s="555"/>
      <c r="DN144" s="556"/>
      <c r="DO144" s="554" t="s">
        <v>256</v>
      </c>
      <c r="DP144" s="555"/>
      <c r="DQ144" s="555"/>
      <c r="DR144" s="555"/>
      <c r="DS144" s="556"/>
      <c r="DT144" s="554" t="s">
        <v>55</v>
      </c>
      <c r="DU144" s="555"/>
      <c r="DV144" s="555"/>
      <c r="DW144" s="555"/>
      <c r="DX144" s="556"/>
      <c r="DY144" s="554" t="s">
        <v>252</v>
      </c>
      <c r="DZ144" s="555"/>
      <c r="EA144" s="555"/>
      <c r="EB144" s="555"/>
      <c r="EC144" s="556"/>
      <c r="ED144" s="554" t="s">
        <v>243</v>
      </c>
      <c r="EE144" s="555"/>
      <c r="EF144" s="555"/>
      <c r="EG144" s="555"/>
      <c r="EH144" s="556"/>
      <c r="EI144" s="554" t="s">
        <v>256</v>
      </c>
      <c r="EJ144" s="555"/>
      <c r="EK144" s="555"/>
      <c r="EL144" s="555"/>
      <c r="EM144" s="556"/>
      <c r="EN144" s="554" t="s">
        <v>243</v>
      </c>
      <c r="EO144" s="555"/>
      <c r="EP144" s="555"/>
      <c r="EQ144" s="555"/>
      <c r="ER144" s="556"/>
      <c r="ES144" s="554" t="s">
        <v>252</v>
      </c>
      <c r="ET144" s="555"/>
      <c r="EU144" s="555"/>
      <c r="EV144" s="555"/>
      <c r="EW144" s="556"/>
      <c r="EX144" s="554" t="s">
        <v>256</v>
      </c>
      <c r="EY144" s="555"/>
      <c r="EZ144" s="555"/>
      <c r="FA144" s="555"/>
      <c r="FB144" s="556"/>
      <c r="FC144" s="554" t="s">
        <v>252</v>
      </c>
      <c r="FD144" s="555"/>
      <c r="FE144" s="555"/>
      <c r="FF144" s="555"/>
      <c r="FG144" s="556"/>
    </row>
    <row r="145" spans="3:163">
      <c r="C145" s="356" t="str">
        <f>C4</f>
        <v>Program Name</v>
      </c>
      <c r="D145" s="402" t="str">
        <f>'Program All'!D5</f>
        <v>Total 
Resource Costs (PV)</v>
      </c>
      <c r="E145" s="402" t="str">
        <f>'Program All'!E5</f>
        <v>Total Resource Benefits (PV)</v>
      </c>
      <c r="F145" s="402" t="str">
        <f>'Program All'!F5</f>
        <v>Total 
Resource Net Benefits (PV)</v>
      </c>
      <c r="G145" s="402" t="str">
        <f>'Program All'!G5</f>
        <v>TRC</v>
      </c>
      <c r="H145" s="402" t="str">
        <f>'Program All'!H5</f>
        <v>TR Levelized Costs (PV)</v>
      </c>
      <c r="I145" s="402" t="str">
        <f>'Program All'!I5</f>
        <v>Program Administrator
Costs (PV)</v>
      </c>
      <c r="J145" s="402" t="str">
        <f>'Program All'!J5</f>
        <v>Program Administrator Benefits (PV)</v>
      </c>
      <c r="K145" s="402" t="str">
        <f>'Program All'!K5</f>
        <v>Program Administrator Net Benefits (PV)</v>
      </c>
      <c r="L145" s="402" t="str">
        <f>'Program All'!L5</f>
        <v>PAC</v>
      </c>
      <c r="M145" s="402" t="str">
        <f>'Program All'!M5</f>
        <v>PA Levelized Cost (PV)</v>
      </c>
      <c r="N145" s="402" t="str">
        <f>'Program All'!N5</f>
        <v>Societal Costs  (PV)</v>
      </c>
      <c r="O145" s="402" t="str">
        <f>'Program All'!O5</f>
        <v>Societal Benefits (PV)</v>
      </c>
      <c r="P145" s="402" t="str">
        <f>'Program All'!P5</f>
        <v>Societal
Net Benefits (PV)</v>
      </c>
      <c r="Q145" s="402" t="str">
        <f>'Program All'!Q5</f>
        <v>SCT</v>
      </c>
      <c r="R145" s="402" t="str">
        <f>'Program All'!R5</f>
        <v>Societal Levelized Costs (PV)</v>
      </c>
      <c r="S145" s="402" t="str">
        <f>'Program All'!S5</f>
        <v>Rate Impact Measure Costs  (PV)</v>
      </c>
      <c r="T145" s="402" t="str">
        <f>'Program All'!T5</f>
        <v>Rate Impact Measure Benefits (PV)</v>
      </c>
      <c r="U145" s="402" t="str">
        <f>'Program All'!U5</f>
        <v>Rate Impact Measure
Net Benefits (PV)</v>
      </c>
      <c r="V145" s="402" t="str">
        <f>'Program All'!V5</f>
        <v>RIM</v>
      </c>
      <c r="W145" s="402" t="str">
        <f>'Program All'!W5</f>
        <v>RIM Levelized Costs (PV)</v>
      </c>
      <c r="X145" s="402" t="str">
        <f>'Program TRC'!D5</f>
        <v>Total 
Resource Costs (PV)</v>
      </c>
      <c r="Y145" s="402" t="str">
        <f>'Program TRC'!E5</f>
        <v>Total Resource Benefits (PV)</v>
      </c>
      <c r="Z145" s="402" t="str">
        <f>'Program TRC'!F5</f>
        <v>Total 
Resource Net Benefits (PV)</v>
      </c>
      <c r="AA145" s="402" t="str">
        <f>'Program TRC'!G5</f>
        <v>TRC</v>
      </c>
      <c r="AB145" s="402" t="str">
        <f>'Program TRC'!H5</f>
        <v>TR Levelized Costs (PV)</v>
      </c>
      <c r="AC145" s="402" t="str">
        <f>'Program PAC'!D5</f>
        <v>Program Administrator
Costs (PV)</v>
      </c>
      <c r="AD145" s="402" t="str">
        <f>'Program PAC'!E5</f>
        <v>Program Administrator Benefits (PV)</v>
      </c>
      <c r="AE145" s="402" t="str">
        <f>'Program PAC'!F5</f>
        <v>Program Administrator Net Benefits (PV)</v>
      </c>
      <c r="AF145" s="402" t="str">
        <f>'Program PAC'!G5</f>
        <v>PAC</v>
      </c>
      <c r="AG145" s="356" t="str">
        <f>'Program PAC'!H5</f>
        <v>PA Levelized Cost (PV)</v>
      </c>
      <c r="AH145" s="402" t="str">
        <f>'Program SCT'!D5</f>
        <v>Societal Costs  (PV)</v>
      </c>
      <c r="AI145" s="402" t="str">
        <f>'Program SCT'!E5</f>
        <v>Societal Benefits (PV)</v>
      </c>
      <c r="AJ145" s="402" t="str">
        <f>'Program SCT'!F5</f>
        <v>Total Societal
Net Benefits (PV)</v>
      </c>
      <c r="AK145" s="402" t="str">
        <f>'Program SCT'!G5</f>
        <v>SCT</v>
      </c>
      <c r="AL145" s="402" t="str">
        <f>'Program SCT'!H5</f>
        <v>Societal Levelized Costs (PV)</v>
      </c>
      <c r="AM145" s="402" t="str">
        <f>'Program RIM'!D5</f>
        <v>Rate Impact Measure Costs  (PV)</v>
      </c>
      <c r="AN145" s="402" t="str">
        <f>'Program RIM'!E5</f>
        <v>Rate Impact Measure Benefits (PV)</v>
      </c>
      <c r="AO145" s="402" t="str">
        <f>'Program RIM'!F5</f>
        <v>Rate Impact Measure
Net Benefits (PV)</v>
      </c>
      <c r="AP145" s="402" t="str">
        <f>'Program RIM'!G5</f>
        <v>RIM</v>
      </c>
      <c r="AQ145" s="402" t="str">
        <f>'Program RIM'!H5</f>
        <v>RIM Levelized Costs (PV)</v>
      </c>
      <c r="AR145" s="400" t="str">
        <f>'Program Other TRC'!D5</f>
        <v>Program Administrator
Costs (PV)</v>
      </c>
      <c r="AS145" s="400" t="str">
        <f>'Program Other TRC'!E5</f>
        <v>Program Administrator Benefits (PV)</v>
      </c>
      <c r="AT145" s="400" t="str">
        <f>'Program Other TRC'!F5</f>
        <v>Program Administrator Net Benefits (PV)</v>
      </c>
      <c r="AU145" s="400" t="str">
        <f>'Program Other TRC'!G5</f>
        <v>PAC</v>
      </c>
      <c r="AV145" s="400" t="str">
        <f>'Program Other TRC'!H5</f>
        <v>PA Levelized Cost (PV)</v>
      </c>
      <c r="AW145" s="400" t="str">
        <f>'Program Other TRC'!I5</f>
        <v>Societal Costs  (PV)</v>
      </c>
      <c r="AX145" s="400" t="str">
        <f>'Program Other TRC'!J5</f>
        <v>Societal Benefits (PV)</v>
      </c>
      <c r="AY145" s="400" t="str">
        <f>'Program Other TRC'!K5</f>
        <v>Societal
Net Benefits (PV)</v>
      </c>
      <c r="AZ145" s="400" t="str">
        <f>'Program Other TRC'!L5</f>
        <v>SCT</v>
      </c>
      <c r="BA145" s="400" t="str">
        <f>'Program Other TRC'!M5</f>
        <v>Societal Levelized Costs (PV)</v>
      </c>
      <c r="BB145" s="400" t="str">
        <f>'Program Other TRC'!I5</f>
        <v>Societal Costs  (PV)</v>
      </c>
      <c r="BC145" s="400" t="str">
        <f>'Program Other TRC'!J5</f>
        <v>Societal Benefits (PV)</v>
      </c>
      <c r="BD145" s="400" t="str">
        <f>'Program Other TRC'!K5</f>
        <v>Societal
Net Benefits (PV)</v>
      </c>
      <c r="BE145" s="400" t="str">
        <f>'Program Other TRC'!L5</f>
        <v>SCT</v>
      </c>
      <c r="BF145" s="400" t="str">
        <f>'Program Other TRC'!M5</f>
        <v>Societal Levelized Costs (PV)</v>
      </c>
      <c r="BG145" s="400" t="str">
        <f>'Program Other PAC'!D5</f>
        <v>Total 
Resource Costs (PV)</v>
      </c>
      <c r="BH145" s="400" t="str">
        <f>'Program Other PAC'!E5</f>
        <v>Total Resource Benefits (PV)</v>
      </c>
      <c r="BI145" s="400" t="str">
        <f>'Program Other PAC'!F5</f>
        <v>Total 
Resource Net Benefits (PV)</v>
      </c>
      <c r="BJ145" s="400" t="str">
        <f>'Program Other PAC'!G5</f>
        <v>TRC</v>
      </c>
      <c r="BK145" s="400" t="str">
        <f>'Program Other PAC'!H5</f>
        <v>TR Levelized Costs</v>
      </c>
      <c r="BL145" s="400" t="str">
        <f>'Program Other PAC'!I5</f>
        <v>Societal Costs  (PV)</v>
      </c>
      <c r="BM145" s="400" t="str">
        <f>'Program Other PAC'!J5</f>
        <v>Societal Benefits (PV)</v>
      </c>
      <c r="BN145" s="400" t="str">
        <f>'Program Other PAC'!K5</f>
        <v>Societal
Net Benefits (PV)</v>
      </c>
      <c r="BO145" s="400" t="str">
        <f>'Program Other PAC'!L5</f>
        <v>SCT</v>
      </c>
      <c r="BP145" s="400" t="str">
        <f>'Program Other PAC'!M5</f>
        <v>Societal Levelized Costs (PV)</v>
      </c>
      <c r="BQ145" s="400" t="str">
        <f>'Program Other PAC'!N5</f>
        <v>Rate Impact Measure Costs  (PV)</v>
      </c>
      <c r="BR145" s="400" t="str">
        <f>'Program Other PAC'!O5</f>
        <v>Rate Impact Measure Benefits (PV)</v>
      </c>
      <c r="BS145" s="400" t="str">
        <f>'Program Other PAC'!P5</f>
        <v>Rate Impact Measure
Net Benefits (PV)</v>
      </c>
      <c r="BT145" s="400" t="str">
        <f>'Program Other PAC'!Q5</f>
        <v>RIM</v>
      </c>
      <c r="BU145" s="400" t="str">
        <f>'Program Other PAC'!R5</f>
        <v>RIM Levelized Costs (PV)</v>
      </c>
      <c r="BV145" s="401" t="str">
        <f>'Program Other SCT'!D5</f>
        <v>Total 
Resource Costs (PV)</v>
      </c>
      <c r="BW145" s="401" t="str">
        <f>'Program Other SCT'!E5</f>
        <v>Total Resource Benefits (PV)</v>
      </c>
      <c r="BX145" s="401" t="str">
        <f>'Program Other SCT'!F5</f>
        <v>Total 
Resource Net Benefits (PV)</v>
      </c>
      <c r="BY145" s="401" t="str">
        <f>'Program Other SCT'!G5</f>
        <v>TRC</v>
      </c>
      <c r="BZ145" s="401" t="str">
        <f>'Program Other SCT'!H5</f>
        <v>TR Levelized Costs</v>
      </c>
      <c r="CA145" s="401" t="str">
        <f>'Program Other SCT'!I5</f>
        <v>Program Administrator
Costs (PV)</v>
      </c>
      <c r="CB145" s="401" t="str">
        <f>'Program Other SCT'!J5</f>
        <v>Program Administrator Benefits (PV)</v>
      </c>
      <c r="CC145" s="401" t="str">
        <f>'Program Other SCT'!K5</f>
        <v>Program Administrator Net Benefits</v>
      </c>
      <c r="CD145" s="401" t="str">
        <f>'Program Other SCT'!L5</f>
        <v>PAC</v>
      </c>
      <c r="CE145" s="401" t="str">
        <f>'Program Other SCT'!M5</f>
        <v>PA Levelized Cost (PV)</v>
      </c>
      <c r="CF145" s="401" t="str">
        <f>'Program Other SCT'!N5</f>
        <v>Rate Impact Measure Costs  (PV)</v>
      </c>
      <c r="CG145" s="401" t="str">
        <f>'Program Other SCT'!O5</f>
        <v>Rate Impact Measure Benefits (PV)</v>
      </c>
      <c r="CH145" s="401" t="str">
        <f>'Program Other SCT'!P5</f>
        <v>Rate Impact Measure
Net Benefits (PV)</v>
      </c>
      <c r="CI145" s="401" t="str">
        <f>'Program Other SCT'!Q5</f>
        <v>RIM</v>
      </c>
      <c r="CJ145" s="401" t="str">
        <f>'Program Other SCT'!R5</f>
        <v>RIM Levelized Costs (PV)</v>
      </c>
      <c r="CK145" s="401" t="str">
        <f>'Program Other RIM'!D5</f>
        <v>Total 
Resource Costs (PV)</v>
      </c>
      <c r="CL145" s="401" t="str">
        <f>'Program Other RIM'!E5</f>
        <v>Total Resource Benefits (PV)</v>
      </c>
      <c r="CM145" s="401" t="str">
        <f>'Program Other RIM'!F5</f>
        <v>Total 
Resource Net Benefits (PV)</v>
      </c>
      <c r="CN145" s="401" t="str">
        <f>'Program Other RIM'!G5</f>
        <v>TRC</v>
      </c>
      <c r="CO145" s="401" t="str">
        <f>'Program Other RIM'!H5</f>
        <v>TR Levelized Costs (PV)</v>
      </c>
      <c r="CP145" s="401" t="str">
        <f>'Program Other RIM'!I5</f>
        <v>Program Administrator
Costs (PV)</v>
      </c>
      <c r="CQ145" s="401" t="str">
        <f>'Program Other RIM'!J5</f>
        <v>Program Administrator Benefits (PV)</v>
      </c>
      <c r="CR145" s="401" t="str">
        <f>'Program Other RIM'!K5</f>
        <v>Program Administrator Net Benefits (PV)</v>
      </c>
      <c r="CS145" s="401" t="str">
        <f>'Program Other RIM'!L5</f>
        <v>PAC</v>
      </c>
      <c r="CT145" s="401" t="str">
        <f>'Program Other RIM'!M5</f>
        <v>PA Levelized Cost (PV)</v>
      </c>
      <c r="CU145" s="401" t="str">
        <f>'Program Other RIM'!N5</f>
        <v>Societal Costs  (PV)</v>
      </c>
      <c r="CV145" s="401" t="str">
        <f>'Program Other RIM'!O5</f>
        <v>Societal Benefits (PV)</v>
      </c>
      <c r="CW145" s="401" t="str">
        <f>'Program Other RIM'!P5</f>
        <v>Societal
Net Benefits (PV)</v>
      </c>
      <c r="CX145" s="401" t="str">
        <f>'Program Other RIM'!Q5</f>
        <v>SCT</v>
      </c>
      <c r="CY145" s="401" t="str">
        <f>'Program Other RIM'!R5</f>
        <v>Societal Levelized Costs (PV)</v>
      </c>
      <c r="CZ145" s="401" t="str">
        <f>'Program TRC PAC'!D5</f>
        <v>Total 
Resource Costs (PV)</v>
      </c>
      <c r="DA145" s="401" t="str">
        <f>'Program TRC PAC'!E5</f>
        <v>Total Resource Benefits (PV)</v>
      </c>
      <c r="DB145" s="401" t="str">
        <f>'Program TRC PAC'!F5</f>
        <v>Total 
Resource Net Benefits (PV)</v>
      </c>
      <c r="DC145" s="401" t="str">
        <f>'Program TRC PAC'!G5</f>
        <v>TRC</v>
      </c>
      <c r="DD145" s="401" t="str">
        <f>'Program TRC PAC'!H5</f>
        <v>TR Levelized Costs (PV)</v>
      </c>
      <c r="DE145" s="401" t="str">
        <f>'Program TRC PAC'!I5</f>
        <v>Program Administrator
Costs (PV)</v>
      </c>
      <c r="DF145" s="401" t="str">
        <f>'Program TRC PAC'!J5</f>
        <v>Program Administrator Benefits (PV)</v>
      </c>
      <c r="DG145" s="401" t="str">
        <f>'Program TRC PAC'!K5</f>
        <v>Program Administrator Net Benefits (PV)</v>
      </c>
      <c r="DH145" s="401" t="str">
        <f>'Program TRC PAC'!L5</f>
        <v>PAC</v>
      </c>
      <c r="DI145" s="401" t="str">
        <f>'Program TRC PAC'!M5</f>
        <v>PA Levelized Cost (PV)</v>
      </c>
      <c r="DJ145" s="401" t="str">
        <f>'Program TRC SCT'!D5</f>
        <v>Total 
Resource Costs (PV)</v>
      </c>
      <c r="DK145" s="401" t="str">
        <f>'Program TRC SCT'!E5</f>
        <v>Total Resource Benefits (PV)</v>
      </c>
      <c r="DL145" s="401" t="str">
        <f>'Program TRC SCT'!F5</f>
        <v>Total 
Resource Net Benefits (PV)</v>
      </c>
      <c r="DM145" s="401" t="str">
        <f>'Program TRC SCT'!G5</f>
        <v>TRC</v>
      </c>
      <c r="DN145" s="401" t="str">
        <f>'Program TRC SCT'!H5</f>
        <v>TR Levelized Costs (PV)</v>
      </c>
      <c r="DO145" s="401" t="str">
        <f>'Program TRC SCT'!I5</f>
        <v>Societal Costs  (PV)</v>
      </c>
      <c r="DP145" s="401" t="str">
        <f>'Program TRC SCT'!J5</f>
        <v>Societal Benefits (PV)</v>
      </c>
      <c r="DQ145" s="401" t="str">
        <f>'Program TRC SCT'!K5</f>
        <v>Societal
Net Benefits (PV)</v>
      </c>
      <c r="DR145" s="401" t="str">
        <f>'Program TRC SCT'!L5</f>
        <v>SCT</v>
      </c>
      <c r="DS145" s="401" t="str">
        <f>'Program TRC SCT'!M5</f>
        <v>Societal Levelized Costs (PV)</v>
      </c>
      <c r="DT145" s="401" t="str">
        <f>'Program TRC RIM'!D5</f>
        <v>Total 
Resource Costs (PV)</v>
      </c>
      <c r="DU145" s="401" t="str">
        <f>'Program TRC RIM'!E5</f>
        <v>Total Resource Benefits (PV)</v>
      </c>
      <c r="DV145" s="401" t="str">
        <f>'Program TRC RIM'!F5</f>
        <v>Total 
Resource Net Benefits (PV)</v>
      </c>
      <c r="DW145" s="401" t="str">
        <f>'Program TRC RIM'!G5</f>
        <v>TRC</v>
      </c>
      <c r="DX145" s="401" t="str">
        <f>'Program TRC RIM'!H5</f>
        <v>TR Levelized Costs (PV)</v>
      </c>
      <c r="DY145" s="401" t="str">
        <f>'Program TRC RIM'!I5</f>
        <v>Rate Impact Measure Costs  (PV)</v>
      </c>
      <c r="DZ145" s="401" t="str">
        <f>'Program TRC RIM'!J5</f>
        <v>Rate Impact Measure Benefits (PV)</v>
      </c>
      <c r="EA145" s="401" t="str">
        <f>'Program TRC RIM'!K5</f>
        <v>Rate Impact Measure
Net Benefits (PV)</v>
      </c>
      <c r="EB145" s="401" t="str">
        <f>'Program TRC RIM'!L5</f>
        <v>RIM</v>
      </c>
      <c r="EC145" s="401" t="str">
        <f>'Program TRC RIM'!M5</f>
        <v>RIM Levelized Costs (PV)</v>
      </c>
      <c r="ED145" s="401" t="str">
        <f>'Program PAC SCT'!D5</f>
        <v>Program Administrator
Costs (PV)</v>
      </c>
      <c r="EE145" s="401" t="str">
        <f>'Program PAC SCT'!E5</f>
        <v>Program Administrator Benefits (PV)</v>
      </c>
      <c r="EF145" s="401" t="str">
        <f>'Program PAC SCT'!F5</f>
        <v>Program Administrator Net Benefits (PV)</v>
      </c>
      <c r="EG145" s="401" t="str">
        <f>'Program PAC SCT'!G5</f>
        <v>PAC</v>
      </c>
      <c r="EH145" s="401" t="str">
        <f>'Program PAC SCT'!H5</f>
        <v>PA Levelized Cost (PV)</v>
      </c>
      <c r="EI145" s="401" t="str">
        <f>'Program PAC SCT'!I5</f>
        <v>Societal Costs  (PV)</v>
      </c>
      <c r="EJ145" s="401" t="str">
        <f>'Program PAC SCT'!J5</f>
        <v>Societal Benefits (PV)</v>
      </c>
      <c r="EK145" s="401" t="str">
        <f>'Program PAC SCT'!K5</f>
        <v>Societal
Net Benefits (PV)</v>
      </c>
      <c r="EL145" s="401" t="str">
        <f>'Program PAC SCT'!L5</f>
        <v>SCT</v>
      </c>
      <c r="EM145" s="401" t="str">
        <f>'Program PAC SCT'!M5</f>
        <v>Societal Levelized Costs (PV)</v>
      </c>
      <c r="EN145" s="401" t="str">
        <f>'Program PAC RIM'!D5</f>
        <v>Program Administrator
Costs (PV)</v>
      </c>
      <c r="EO145" s="401" t="str">
        <f>'Program PAC RIM'!E5</f>
        <v>Program Administrator Benefits (PV)</v>
      </c>
      <c r="EP145" s="401" t="str">
        <f>'Program PAC RIM'!F5</f>
        <v>Program Administrator Net Benefits (PV)</v>
      </c>
      <c r="EQ145" s="401" t="str">
        <f>'Program PAC RIM'!G5</f>
        <v>PAC</v>
      </c>
      <c r="ER145" s="401" t="str">
        <f>'Program PAC RIM'!H5</f>
        <v>PA Levelized Cost (PV)</v>
      </c>
      <c r="ES145" s="401" t="str">
        <f>'Program PAC RIM'!I5</f>
        <v>Rate Impact Measure Costs  (PV)</v>
      </c>
      <c r="ET145" s="401" t="str">
        <f>'Program PAC RIM'!J5</f>
        <v>Rate Impact Measure Benefits (PV)</v>
      </c>
      <c r="EU145" s="401" t="str">
        <f>'Program PAC RIM'!K5</f>
        <v>Rate Impact Measure
Net Benefits (PV)</v>
      </c>
      <c r="EV145" s="401" t="str">
        <f>'Program PAC RIM'!L5</f>
        <v>RIM</v>
      </c>
      <c r="EW145" s="401" t="str">
        <f>'Program PAC RIM'!M5</f>
        <v>RIM Levelized Costs (PV)</v>
      </c>
      <c r="EX145" s="401" t="str">
        <f>'Program SCT RIM'!D5</f>
        <v>Societal Costs  (PV)</v>
      </c>
      <c r="EY145" s="401" t="str">
        <f>'Program SCT RIM'!E5</f>
        <v>Societal Benefits (PV)</v>
      </c>
      <c r="EZ145" s="401" t="str">
        <f>'Program SCT RIM'!F5</f>
        <v>Societal
Net Benefits (PV)</v>
      </c>
      <c r="FA145" s="401" t="str">
        <f>'Program SCT RIM'!G5</f>
        <v>SCT</v>
      </c>
      <c r="FB145" s="401" t="str">
        <f>'Program SCT RIM'!H5</f>
        <v>Societal Levelized Costs (PV)</v>
      </c>
      <c r="FC145" s="401" t="str">
        <f>'Program SCT RIM'!I5</f>
        <v>Rate Impact Measure Costs  (PV)</v>
      </c>
      <c r="FD145" s="401" t="str">
        <f>'Program SCT RIM'!J5</f>
        <v>Rate Impact Measure Benefits (PV)</v>
      </c>
      <c r="FE145" s="401" t="str">
        <f>'Program SCT RIM'!K5</f>
        <v>Rate Impact Measure
Net Benefits (PV)</v>
      </c>
      <c r="FF145" s="401" t="str">
        <f>'Program SCT RIM'!L5</f>
        <v>RIM</v>
      </c>
      <c r="FG145" s="401" t="str">
        <f>'Program SCT RIM'!M5</f>
        <v>RIM Levelized Costs (PV)</v>
      </c>
    </row>
    <row r="146" spans="3:163">
      <c r="C146" s="356" t="s">
        <v>379</v>
      </c>
      <c r="D146" s="557" t="str">
        <f>'Program All'!D6</f>
        <v>($000's)</v>
      </c>
      <c r="E146" s="557" t="str">
        <f>'Program All'!E6</f>
        <v>($000's)</v>
      </c>
      <c r="F146" s="557" t="str">
        <f>'Program All'!F6</f>
        <v>($000's)</v>
      </c>
      <c r="G146" s="557" t="str">
        <f>'Program All'!G6</f>
        <v>Ratio</v>
      </c>
      <c r="H146" s="557" t="str">
        <f>'Program All'!H6</f>
        <v>($/MWh)</v>
      </c>
      <c r="I146" s="557" t="str">
        <f>'Program All'!I6</f>
        <v>($000's)</v>
      </c>
      <c r="J146" s="557" t="str">
        <f>'Program All'!J6</f>
        <v>($000's)</v>
      </c>
      <c r="K146" s="557" t="str">
        <f>'Program All'!K6</f>
        <v>($000's)</v>
      </c>
      <c r="L146" s="557" t="str">
        <f>'Program All'!L6</f>
        <v>Ratio</v>
      </c>
      <c r="M146" s="557" t="str">
        <f>'Program All'!M6</f>
        <v>($/MWh)</v>
      </c>
      <c r="N146" s="557" t="str">
        <f>'Program All'!N6</f>
        <v>($000's)</v>
      </c>
      <c r="O146" s="557" t="str">
        <f>'Program All'!O6</f>
        <v>($000's)</v>
      </c>
      <c r="P146" s="557" t="str">
        <f>'Program All'!P6</f>
        <v>($000's)</v>
      </c>
      <c r="Q146" s="557" t="str">
        <f>'Program All'!Q6</f>
        <v>Ratio</v>
      </c>
      <c r="R146" s="557" t="str">
        <f>'Program All'!R6</f>
        <v>($/MWh)</v>
      </c>
      <c r="S146" s="557" t="str">
        <f>'Program All'!S6</f>
        <v>($000's)</v>
      </c>
      <c r="T146" s="557" t="str">
        <f>'Program All'!T6</f>
        <v>($000's)</v>
      </c>
      <c r="U146" s="557" t="str">
        <f>'Program All'!U6</f>
        <v>($000's)</v>
      </c>
      <c r="V146" s="557" t="str">
        <f>'Program All'!V6</f>
        <v>Ratio</v>
      </c>
      <c r="W146" s="557" t="str">
        <f>'Program All'!W6</f>
        <v>($/MWh)</v>
      </c>
      <c r="X146" s="401" t="str">
        <f>'Program TRC'!D6</f>
        <v>($000's)</v>
      </c>
      <c r="Y146" s="401" t="str">
        <f>'Program TRC'!E6</f>
        <v>($000's)</v>
      </c>
      <c r="Z146" s="401" t="str">
        <f>'Program TRC'!F6</f>
        <v>($000's)</v>
      </c>
      <c r="AA146" s="401" t="str">
        <f>'Program TRC'!G6</f>
        <v>Ratio</v>
      </c>
      <c r="AB146" s="401" t="str">
        <f>'Program TRC'!H6</f>
        <v>($/MWh)</v>
      </c>
      <c r="AC146" s="400" t="str">
        <f>'Program PAC'!D6</f>
        <v>($000's)</v>
      </c>
      <c r="AD146" s="400" t="str">
        <f>'Program PAC'!E6</f>
        <v>($000's)</v>
      </c>
      <c r="AE146" s="400" t="str">
        <f>'Program PAC'!F6</f>
        <v>($000's)</v>
      </c>
      <c r="AF146" s="400" t="str">
        <f>'Program PAC'!G6</f>
        <v>Ratio</v>
      </c>
      <c r="AG146" s="399" t="str">
        <f>'Program PAC'!H6</f>
        <v>($/MWh)</v>
      </c>
      <c r="AH146" s="400" t="str">
        <f>'Program SCT'!D6</f>
        <v>($000's)</v>
      </c>
      <c r="AI146" s="400" t="str">
        <f>'Program SCT'!E6</f>
        <v>($000's)</v>
      </c>
      <c r="AJ146" s="400" t="str">
        <f>'Program SCT'!F6</f>
        <v>($000's)</v>
      </c>
      <c r="AK146" s="400" t="str">
        <f>'Program SCT'!G6</f>
        <v>Ratio</v>
      </c>
      <c r="AL146" s="400" t="str">
        <f>'Program SCT'!H6</f>
        <v>($/MWh)</v>
      </c>
      <c r="AM146" s="557" t="str">
        <f>'Program RIM'!D6</f>
        <v>($000's)</v>
      </c>
      <c r="AN146" s="557" t="str">
        <f>'Program RIM'!E6</f>
        <v>($000's)</v>
      </c>
      <c r="AO146" s="557" t="str">
        <f>'Program RIM'!F6</f>
        <v>($000's)</v>
      </c>
      <c r="AP146" s="557" t="str">
        <f>'Program RIM'!G6</f>
        <v>Ratio</v>
      </c>
      <c r="AQ146" s="557" t="str">
        <f>'Program RIM'!H6</f>
        <v>($/MWh)</v>
      </c>
      <c r="AR146" s="400" t="str">
        <f>'Program Other TRC'!D6</f>
        <v>($000's)</v>
      </c>
      <c r="AS146" s="400" t="str">
        <f>'Program Other TRC'!E6</f>
        <v>($000's)</v>
      </c>
      <c r="AT146" s="400" t="str">
        <f>'Program Other TRC'!F6</f>
        <v>($000's)</v>
      </c>
      <c r="AU146" s="400" t="str">
        <f>'Program Other TRC'!G6</f>
        <v>Ratio</v>
      </c>
      <c r="AV146" s="400" t="str">
        <f>'Program Other TRC'!H6</f>
        <v>($/)</v>
      </c>
      <c r="AW146" s="400" t="str">
        <f>'Program Other TRC'!I6</f>
        <v>($000's)</v>
      </c>
      <c r="AX146" s="400" t="str">
        <f>'Program Other TRC'!J6</f>
        <v>($000's)</v>
      </c>
      <c r="AY146" s="400" t="str">
        <f>'Program Other TRC'!K6</f>
        <v>($000's)</v>
      </c>
      <c r="AZ146" s="400" t="str">
        <f>'Program Other TRC'!L6</f>
        <v>Ratio</v>
      </c>
      <c r="BA146" s="400" t="str">
        <f>'Program Other TRC'!M6</f>
        <v>($/MWh)</v>
      </c>
      <c r="BB146" s="400" t="str">
        <f>'Program Other TRC'!I6</f>
        <v>($000's)</v>
      </c>
      <c r="BC146" s="400" t="str">
        <f>'Program Other TRC'!J6</f>
        <v>($000's)</v>
      </c>
      <c r="BD146" s="400" t="str">
        <f>'Program Other TRC'!K6</f>
        <v>($000's)</v>
      </c>
      <c r="BE146" s="400" t="str">
        <f>'Program Other TRC'!L6</f>
        <v>Ratio</v>
      </c>
      <c r="BF146" s="400" t="str">
        <f>'Program Other TRC'!M6</f>
        <v>($/MWh)</v>
      </c>
      <c r="BG146" s="401" t="str">
        <f>'Program Other PAC'!D6</f>
        <v>($000's)</v>
      </c>
      <c r="BH146" s="401" t="str">
        <f>'Program Other PAC'!E6</f>
        <v>($000's)</v>
      </c>
      <c r="BI146" s="401" t="str">
        <f>'Program Other PAC'!F6</f>
        <v>($000's)</v>
      </c>
      <c r="BJ146" s="401" t="str">
        <f>'Program Other PAC'!G6</f>
        <v>Ratio</v>
      </c>
      <c r="BK146" s="401" t="str">
        <f>'Program Other PAC'!H6</f>
        <v>($/MWh)</v>
      </c>
      <c r="BL146" s="401" t="str">
        <f>'Program Other PAC'!I6</f>
        <v>($000's)</v>
      </c>
      <c r="BM146" s="401" t="str">
        <f>'Program Other PAC'!J6</f>
        <v>($000's)</v>
      </c>
      <c r="BN146" s="401" t="str">
        <f>'Program Other PAC'!K6</f>
        <v>($000's)</v>
      </c>
      <c r="BO146" s="401" t="str">
        <f>'Program Other PAC'!L6</f>
        <v>Ratio</v>
      </c>
      <c r="BP146" s="401" t="str">
        <f>'Program Other PAC'!M6</f>
        <v>($/MWh)</v>
      </c>
      <c r="BQ146" s="401" t="str">
        <f>'Program Other PAC'!N6</f>
        <v>($000's)</v>
      </c>
      <c r="BR146" s="401" t="str">
        <f>'Program Other PAC'!O6</f>
        <v>($000's)</v>
      </c>
      <c r="BS146" s="401" t="str">
        <f>'Program Other PAC'!P6</f>
        <v>($000's)</v>
      </c>
      <c r="BT146" s="401" t="str">
        <f>'Program Other PAC'!Q6</f>
        <v>Ratio</v>
      </c>
      <c r="BU146" s="401" t="str">
        <f>'Program Other PAC'!R6</f>
        <v>($/)</v>
      </c>
      <c r="BV146" s="401" t="str">
        <f>'Program Other SCT'!D6</f>
        <v>($000's)</v>
      </c>
      <c r="BW146" s="401" t="str">
        <f>'Program Other SCT'!E6</f>
        <v>($000's)</v>
      </c>
      <c r="BX146" s="401" t="str">
        <f>'Program Other SCT'!F6</f>
        <v>($000's)</v>
      </c>
      <c r="BY146" s="401" t="str">
        <f>'Program Other SCT'!G6</f>
        <v>Ratio</v>
      </c>
      <c r="BZ146" s="401" t="str">
        <f>'Program Other SCT'!H6</f>
        <v>($/MWh)</v>
      </c>
      <c r="CA146" s="401" t="str">
        <f>'Program Other SCT'!I6</f>
        <v>($000's)</v>
      </c>
      <c r="CB146" s="401" t="str">
        <f>'Program Other SCT'!J6</f>
        <v>($000's)</v>
      </c>
      <c r="CC146" s="401" t="str">
        <f>'Program Other SCT'!K6</f>
        <v>($000's)</v>
      </c>
      <c r="CD146" s="401" t="str">
        <f>'Program Other SCT'!L6</f>
        <v>Ratio</v>
      </c>
      <c r="CE146" s="401" t="str">
        <f>'Program Other SCT'!M6</f>
        <v>($/)</v>
      </c>
      <c r="CF146" s="401" t="str">
        <f>'Program Other SCT'!N6</f>
        <v>($000's)</v>
      </c>
      <c r="CG146" s="401" t="str">
        <f>'Program Other SCT'!O6</f>
        <v>($000's)</v>
      </c>
      <c r="CH146" s="401" t="str">
        <f>'Program Other SCT'!P6</f>
        <v>($000's)</v>
      </c>
      <c r="CI146" s="401" t="str">
        <f>'Program Other SCT'!Q6</f>
        <v>Ratio</v>
      </c>
      <c r="CJ146" s="401" t="str">
        <f>'Program Other SCT'!R6</f>
        <v>($/)</v>
      </c>
      <c r="CK146" s="401" t="str">
        <f>'Program Other RIM'!D6</f>
        <v>($000's)</v>
      </c>
      <c r="CL146" s="401" t="str">
        <f>'Program Other RIM'!E6</f>
        <v>($000's)</v>
      </c>
      <c r="CM146" s="401" t="str">
        <f>'Program Other RIM'!F6</f>
        <v>($000's)</v>
      </c>
      <c r="CN146" s="401" t="str">
        <f>'Program Other RIM'!G6</f>
        <v>Ratio</v>
      </c>
      <c r="CO146" s="401" t="str">
        <f>'Program Other RIM'!H6</f>
        <v>($/MWh)</v>
      </c>
      <c r="CP146" s="401" t="str">
        <f>'Program Other RIM'!I6</f>
        <v>($000's)</v>
      </c>
      <c r="CQ146" s="401" t="str">
        <f>'Program Other RIM'!J6</f>
        <v>($000's)</v>
      </c>
      <c r="CR146" s="401" t="str">
        <f>'Program Other RIM'!K6</f>
        <v>($000's)</v>
      </c>
      <c r="CS146" s="401" t="str">
        <f>'Program Other RIM'!L6</f>
        <v>Ratio</v>
      </c>
      <c r="CT146" s="401" t="str">
        <f>'Program Other RIM'!M6</f>
        <v>($/MWh)</v>
      </c>
      <c r="CU146" s="401" t="str">
        <f>'Program Other RIM'!N6</f>
        <v>($000's)</v>
      </c>
      <c r="CV146" s="401" t="str">
        <f>'Program Other RIM'!O6</f>
        <v>($000's)</v>
      </c>
      <c r="CW146" s="401" t="str">
        <f>'Program Other RIM'!P6</f>
        <v>($000's)</v>
      </c>
      <c r="CX146" s="401" t="str">
        <f>'Program Other RIM'!Q6</f>
        <v>Ratio</v>
      </c>
      <c r="CY146" s="401" t="str">
        <f>'Program Other RIM'!R6</f>
        <v>($/MWh)</v>
      </c>
      <c r="CZ146" s="401" t="str">
        <f>'Program TRC PAC'!D6</f>
        <v>($000's)</v>
      </c>
      <c r="DA146" s="401" t="str">
        <f>'Program TRC PAC'!E6</f>
        <v>($000's)</v>
      </c>
      <c r="DB146" s="401" t="str">
        <f>'Program TRC PAC'!F6</f>
        <v>($000's)</v>
      </c>
      <c r="DC146" s="401" t="str">
        <f>'Program TRC PAC'!G6</f>
        <v>Ratio</v>
      </c>
      <c r="DD146" s="401" t="str">
        <f>'Program TRC PAC'!H6</f>
        <v>($/MWh)</v>
      </c>
      <c r="DE146" s="401" t="str">
        <f>'Program TRC PAC'!I6</f>
        <v>($000's)</v>
      </c>
      <c r="DF146" s="401" t="str">
        <f>'Program TRC PAC'!J6</f>
        <v>($000's)</v>
      </c>
      <c r="DG146" s="401" t="str">
        <f>'Program TRC PAC'!K6</f>
        <v>($000's)</v>
      </c>
      <c r="DH146" s="401" t="str">
        <f>'Program TRC PAC'!L6</f>
        <v>Ratio</v>
      </c>
      <c r="DI146" s="401" t="str">
        <f>'Program TRC PAC'!M6</f>
        <v>($/MWh)</v>
      </c>
      <c r="DJ146" s="401" t="str">
        <f>'Program TRC SCT'!D6</f>
        <v>($000's)</v>
      </c>
      <c r="DK146" s="401" t="str">
        <f>'Program TRC SCT'!E6</f>
        <v>($000's)</v>
      </c>
      <c r="DL146" s="401" t="str">
        <f>'Program TRC SCT'!F6</f>
        <v>($000's)</v>
      </c>
      <c r="DM146" s="401" t="str">
        <f>'Program TRC SCT'!G6</f>
        <v>Ratio</v>
      </c>
      <c r="DN146" s="401" t="str">
        <f>'Program TRC SCT'!H6</f>
        <v>($/MWh)</v>
      </c>
      <c r="DO146" s="401" t="str">
        <f>'Program TRC SCT'!I6</f>
        <v>($000's)</v>
      </c>
      <c r="DP146" s="401" t="str">
        <f>'Program TRC SCT'!J6</f>
        <v>($000's)</v>
      </c>
      <c r="DQ146" s="401" t="str">
        <f>'Program TRC SCT'!K6</f>
        <v>($000's)</v>
      </c>
      <c r="DR146" s="401" t="str">
        <f>'Program TRC SCT'!L6</f>
        <v>Ratio</v>
      </c>
      <c r="DS146" s="401" t="str">
        <f>'Program TRC SCT'!M6</f>
        <v>($/MWh)</v>
      </c>
      <c r="DT146" s="401" t="str">
        <f>'Program TRC RIM'!D6</f>
        <v>($000's)</v>
      </c>
      <c r="DU146" s="401" t="str">
        <f>'Program TRC RIM'!E6</f>
        <v>($000's)</v>
      </c>
      <c r="DV146" s="401" t="str">
        <f>'Program TRC RIM'!F6</f>
        <v>($000's)</v>
      </c>
      <c r="DW146" s="401" t="str">
        <f>'Program TRC RIM'!G6</f>
        <v>Ratio</v>
      </c>
      <c r="DX146" s="401" t="str">
        <f>'Program TRC RIM'!H6</f>
        <v>($/MWh)</v>
      </c>
      <c r="DY146" s="401" t="str">
        <f>'Program TRC RIM'!I6</f>
        <v>($000's)</v>
      </c>
      <c r="DZ146" s="401" t="str">
        <f>'Program TRC RIM'!J6</f>
        <v>($000's)</v>
      </c>
      <c r="EA146" s="401" t="str">
        <f>'Program TRC RIM'!K6</f>
        <v>($000's)</v>
      </c>
      <c r="EB146" s="401" t="str">
        <f>'Program TRC RIM'!L6</f>
        <v>Ratio</v>
      </c>
      <c r="EC146" s="401" t="str">
        <f>'Program TRC RIM'!M6</f>
        <v>($/MWh)</v>
      </c>
      <c r="ED146" s="401" t="str">
        <f>'Program PAC SCT'!D6</f>
        <v>($000's)</v>
      </c>
      <c r="EE146" s="401" t="str">
        <f>'Program PAC SCT'!E6</f>
        <v>($000's)</v>
      </c>
      <c r="EF146" s="401" t="str">
        <f>'Program PAC SCT'!F6</f>
        <v>($000's)</v>
      </c>
      <c r="EG146" s="401" t="str">
        <f>'Program PAC SCT'!G6</f>
        <v>Ratio</v>
      </c>
      <c r="EH146" s="401" t="str">
        <f>'Program PAC SCT'!H6</f>
        <v>($/MWh)</v>
      </c>
      <c r="EI146" s="401" t="str">
        <f>'Program PAC SCT'!I6</f>
        <v>($000's)</v>
      </c>
      <c r="EJ146" s="401" t="str">
        <f>'Program PAC SCT'!J6</f>
        <v>($000's)</v>
      </c>
      <c r="EK146" s="401" t="str">
        <f>'Program PAC SCT'!K6</f>
        <v>($000's)</v>
      </c>
      <c r="EL146" s="401" t="str">
        <f>'Program PAC SCT'!L6</f>
        <v>Ratio</v>
      </c>
      <c r="EM146" s="401" t="str">
        <f>'Program PAC SCT'!M6</f>
        <v>($/MWh)</v>
      </c>
      <c r="EN146" s="401" t="str">
        <f>'Program PAC RIM'!D6</f>
        <v>($000's)</v>
      </c>
      <c r="EO146" s="401" t="str">
        <f>'Program PAC RIM'!E6</f>
        <v>($000's)</v>
      </c>
      <c r="EP146" s="401" t="str">
        <f>'Program PAC RIM'!F6</f>
        <v>($000's)</v>
      </c>
      <c r="EQ146" s="401" t="str">
        <f>'Program PAC RIM'!G6</f>
        <v>Ratio</v>
      </c>
      <c r="ER146" s="401" t="str">
        <f>'Program PAC RIM'!H6</f>
        <v>($/MWh)</v>
      </c>
      <c r="ES146" s="401" t="str">
        <f>'Program PAC RIM'!I6</f>
        <v>($000's)</v>
      </c>
      <c r="ET146" s="401" t="str">
        <f>'Program PAC RIM'!J6</f>
        <v>($000's)</v>
      </c>
      <c r="EU146" s="401" t="str">
        <f>'Program PAC RIM'!K6</f>
        <v>($000's)</v>
      </c>
      <c r="EV146" s="401" t="str">
        <f>'Program PAC RIM'!L6</f>
        <v>Ratio</v>
      </c>
      <c r="EW146" s="401" t="str">
        <f>'Program PAC RIM'!M6</f>
        <v>($/MWh)</v>
      </c>
      <c r="EX146" s="401" t="str">
        <f>'Program SCT RIM'!D6</f>
        <v>($000's)</v>
      </c>
      <c r="EY146" s="401" t="str">
        <f>'Program SCT RIM'!E6</f>
        <v>($000's)</v>
      </c>
      <c r="EZ146" s="401" t="str">
        <f>'Program SCT RIM'!F6</f>
        <v>($000's)</v>
      </c>
      <c r="FA146" s="401" t="str">
        <f>'Program SCT RIM'!G6</f>
        <v>Ratio</v>
      </c>
      <c r="FB146" s="401" t="str">
        <f>'Program SCT RIM'!H6</f>
        <v>($/MWh)</v>
      </c>
      <c r="FC146" s="401" t="str">
        <f>'Program SCT RIM'!I6</f>
        <v>($000's)</v>
      </c>
      <c r="FD146" s="401" t="str">
        <f>'Program SCT RIM'!J6</f>
        <v>($000's)</v>
      </c>
      <c r="FE146" s="401" t="str">
        <f>'Program SCT RIM'!K6</f>
        <v>($000's)</v>
      </c>
      <c r="FF146" s="401" t="str">
        <f>'Program SCT RIM'!L6</f>
        <v>Ratio</v>
      </c>
      <c r="FG146" s="401" t="str">
        <f>'Program SCT RIM'!M6</f>
        <v>($/MWh)</v>
      </c>
    </row>
    <row r="147" spans="3:163">
      <c r="C147" s="399" t="str">
        <f t="shared" ref="C147:C176" si="125">C5</f>
        <v>Residential New Construction (example)</v>
      </c>
      <c r="D147" s="557">
        <f>'Program All'!D7</f>
        <v>2000</v>
      </c>
      <c r="E147" s="557">
        <f>'Program All'!E7</f>
        <v>3123</v>
      </c>
      <c r="F147" s="557">
        <f>'Program All'!F7</f>
        <v>1123</v>
      </c>
      <c r="G147" s="557">
        <f>'Program All'!G7</f>
        <v>1.5615000000000001</v>
      </c>
      <c r="H147" s="557">
        <f>'Program All'!H7</f>
        <v>0</v>
      </c>
      <c r="I147" s="557">
        <f>'Program All'!I7</f>
        <v>0</v>
      </c>
      <c r="J147" s="557">
        <f>'Program All'!J7</f>
        <v>0</v>
      </c>
      <c r="K147" s="557">
        <f>'Program All'!K7</f>
        <v>0</v>
      </c>
      <c r="L147" s="557" t="str">
        <f>'Program All'!L7</f>
        <v/>
      </c>
      <c r="M147" s="557">
        <f>'Program All'!M7</f>
        <v>0</v>
      </c>
      <c r="N147" s="557">
        <f>'Program All'!N7</f>
        <v>0</v>
      </c>
      <c r="O147" s="557">
        <f>'Program All'!O7</f>
        <v>0</v>
      </c>
      <c r="P147" s="557">
        <f>'Program All'!P7</f>
        <v>0</v>
      </c>
      <c r="Q147" s="557" t="str">
        <f>'Program All'!Q7</f>
        <v/>
      </c>
      <c r="R147" s="557">
        <f>'Program All'!R7</f>
        <v>0</v>
      </c>
      <c r="S147" s="557">
        <f>'Program All'!S7</f>
        <v>0</v>
      </c>
      <c r="T147" s="557">
        <f>'Program All'!T7</f>
        <v>0</v>
      </c>
      <c r="U147" s="557">
        <f>'Program All'!U7</f>
        <v>0</v>
      </c>
      <c r="V147" s="557" t="str">
        <f>'Program All'!V7</f>
        <v/>
      </c>
      <c r="W147" s="557">
        <f>'Program All'!W7</f>
        <v>0</v>
      </c>
      <c r="X147" s="401">
        <f>'Program TRC'!D7</f>
        <v>0</v>
      </c>
      <c r="Y147" s="401">
        <f>'Program TRC'!E7</f>
        <v>0</v>
      </c>
      <c r="Z147" s="401">
        <f>'Program TRC'!F7</f>
        <v>0</v>
      </c>
      <c r="AA147" s="401" t="str">
        <f>'Program TRC'!G7</f>
        <v/>
      </c>
      <c r="AB147" s="401">
        <f>'Program TRC'!H7</f>
        <v>0</v>
      </c>
      <c r="AC147" s="400">
        <f>'Program PAC'!D7</f>
        <v>0</v>
      </c>
      <c r="AD147" s="400">
        <f>'Program PAC'!E7</f>
        <v>0</v>
      </c>
      <c r="AE147" s="400">
        <f>'Program PAC'!F7</f>
        <v>0</v>
      </c>
      <c r="AF147" s="400" t="str">
        <f>'Program PAC'!G7</f>
        <v/>
      </c>
      <c r="AG147" s="399">
        <f>'Program PAC'!H7</f>
        <v>0</v>
      </c>
      <c r="AH147" s="400">
        <f>'Program SCT'!D7</f>
        <v>0</v>
      </c>
      <c r="AI147" s="400">
        <f>'Program SCT'!E7</f>
        <v>0</v>
      </c>
      <c r="AJ147" s="400">
        <f>'Program SCT'!F7</f>
        <v>0</v>
      </c>
      <c r="AK147" s="400" t="str">
        <f>'Program SCT'!G7</f>
        <v/>
      </c>
      <c r="AL147" s="400">
        <f>'Program SCT'!H7</f>
        <v>0</v>
      </c>
      <c r="AM147" s="557">
        <f>'Program RIM'!D7</f>
        <v>0</v>
      </c>
      <c r="AN147" s="557">
        <f>'Program RIM'!E7</f>
        <v>0</v>
      </c>
      <c r="AO147" s="557">
        <f>'Program RIM'!F7</f>
        <v>0</v>
      </c>
      <c r="AP147" s="557" t="str">
        <f>'Program RIM'!G7</f>
        <v/>
      </c>
      <c r="AQ147" s="557">
        <f>'Program RIM'!H7</f>
        <v>0</v>
      </c>
      <c r="AR147" s="400">
        <f>'Program Other TRC'!D7</f>
        <v>0</v>
      </c>
      <c r="AS147" s="400">
        <f>'Program Other TRC'!E7</f>
        <v>0</v>
      </c>
      <c r="AT147" s="400">
        <f>'Program Other TRC'!F7</f>
        <v>0</v>
      </c>
      <c r="AU147" s="400" t="str">
        <f>'Program Other TRC'!G7</f>
        <v/>
      </c>
      <c r="AV147" s="400">
        <f>'Program Other TRC'!H7</f>
        <v>0</v>
      </c>
      <c r="AW147" s="400">
        <f>'Program Other TRC'!I7</f>
        <v>0</v>
      </c>
      <c r="AX147" s="400">
        <f>'Program Other TRC'!J7</f>
        <v>0</v>
      </c>
      <c r="AY147" s="400">
        <f>'Program Other TRC'!K7</f>
        <v>0</v>
      </c>
      <c r="AZ147" s="400" t="str">
        <f>'Program Other TRC'!L7</f>
        <v/>
      </c>
      <c r="BA147" s="400">
        <f>'Program Other TRC'!M7</f>
        <v>0</v>
      </c>
      <c r="BB147" s="400">
        <f>'Program Other TRC'!I7</f>
        <v>0</v>
      </c>
      <c r="BC147" s="400">
        <f>'Program Other TRC'!J7</f>
        <v>0</v>
      </c>
      <c r="BD147" s="400">
        <f>'Program Other TRC'!K7</f>
        <v>0</v>
      </c>
      <c r="BE147" s="400" t="str">
        <f>'Program Other TRC'!L7</f>
        <v/>
      </c>
      <c r="BF147" s="400">
        <f>'Program Other TRC'!M7</f>
        <v>0</v>
      </c>
      <c r="BG147" s="401">
        <f>'Program Other PAC'!D7</f>
        <v>0</v>
      </c>
      <c r="BH147" s="401">
        <f>'Program Other PAC'!E7</f>
        <v>0</v>
      </c>
      <c r="BI147" s="401">
        <f>'Program Other PAC'!F7</f>
        <v>0</v>
      </c>
      <c r="BJ147" s="401" t="str">
        <f>'Program Other PAC'!G7</f>
        <v/>
      </c>
      <c r="BK147" s="401">
        <f>'Program Other PAC'!H7</f>
        <v>0</v>
      </c>
      <c r="BL147" s="401">
        <f>'Program Other PAC'!I7</f>
        <v>0</v>
      </c>
      <c r="BM147" s="401">
        <f>'Program Other PAC'!J7</f>
        <v>0</v>
      </c>
      <c r="BN147" s="401">
        <f>'Program Other PAC'!K7</f>
        <v>0</v>
      </c>
      <c r="BO147" s="401" t="str">
        <f>'Program Other PAC'!L7</f>
        <v/>
      </c>
      <c r="BP147" s="401">
        <f>'Program Other PAC'!M7</f>
        <v>0</v>
      </c>
      <c r="BQ147" s="401">
        <f>'Program Other PAC'!N7</f>
        <v>0</v>
      </c>
      <c r="BR147" s="401">
        <f>'Program Other PAC'!O7</f>
        <v>0</v>
      </c>
      <c r="BS147" s="401">
        <f>'Program Other PAC'!P7</f>
        <v>0</v>
      </c>
      <c r="BT147" s="401" t="str">
        <f>'Program Other PAC'!Q7</f>
        <v/>
      </c>
      <c r="BU147" s="401">
        <f>'Program Other PAC'!R7</f>
        <v>0</v>
      </c>
      <c r="BV147" s="401">
        <f>'Program Other SCT'!D7</f>
        <v>0</v>
      </c>
      <c r="BW147" s="401">
        <f>'Program Other SCT'!E7</f>
        <v>0</v>
      </c>
      <c r="BX147" s="401">
        <f>'Program Other SCT'!F7</f>
        <v>0</v>
      </c>
      <c r="BY147" s="401" t="str">
        <f>'Program Other SCT'!G7</f>
        <v/>
      </c>
      <c r="BZ147" s="401">
        <f>'Program Other SCT'!H7</f>
        <v>0</v>
      </c>
      <c r="CA147" s="401">
        <f>'Program Other SCT'!I7</f>
        <v>0</v>
      </c>
      <c r="CB147" s="401">
        <f>'Program Other SCT'!J7</f>
        <v>0</v>
      </c>
      <c r="CC147" s="401">
        <f>'Program Other SCT'!K7</f>
        <v>0</v>
      </c>
      <c r="CD147" s="401" t="str">
        <f>'Program Other SCT'!L7</f>
        <v/>
      </c>
      <c r="CE147" s="401">
        <f>'Program Other SCT'!M7</f>
        <v>0</v>
      </c>
      <c r="CF147" s="401">
        <f>'Program Other SCT'!N7</f>
        <v>0</v>
      </c>
      <c r="CG147" s="401">
        <f>'Program Other SCT'!O7</f>
        <v>0</v>
      </c>
      <c r="CH147" s="401">
        <f>'Program Other SCT'!P7</f>
        <v>0</v>
      </c>
      <c r="CI147" s="401" t="str">
        <f>'Program Other SCT'!Q7</f>
        <v/>
      </c>
      <c r="CJ147" s="401">
        <f>'Program Other SCT'!R7</f>
        <v>0</v>
      </c>
      <c r="CK147" s="401">
        <f>'Program Other RIM'!D7</f>
        <v>0</v>
      </c>
      <c r="CL147" s="401">
        <f>'Program Other RIM'!E7</f>
        <v>0</v>
      </c>
      <c r="CM147" s="401">
        <f>'Program Other RIM'!F7</f>
        <v>0</v>
      </c>
      <c r="CN147" s="401" t="str">
        <f>'Program Other RIM'!G7</f>
        <v/>
      </c>
      <c r="CO147" s="401">
        <f>'Program Other RIM'!H7</f>
        <v>0</v>
      </c>
      <c r="CP147" s="401">
        <f>'Program Other RIM'!I7</f>
        <v>0</v>
      </c>
      <c r="CQ147" s="401">
        <f>'Program Other RIM'!J7</f>
        <v>0</v>
      </c>
      <c r="CR147" s="401">
        <f>'Program Other RIM'!K7</f>
        <v>0</v>
      </c>
      <c r="CS147" s="401" t="str">
        <f>'Program Other RIM'!L7</f>
        <v/>
      </c>
      <c r="CT147" s="401">
        <f>'Program Other RIM'!M7</f>
        <v>0</v>
      </c>
      <c r="CU147" s="401">
        <f>'Program Other RIM'!N7</f>
        <v>0</v>
      </c>
      <c r="CV147" s="401">
        <f>'Program Other RIM'!O7</f>
        <v>0</v>
      </c>
      <c r="CW147" s="401">
        <f>'Program Other RIM'!P7</f>
        <v>0</v>
      </c>
      <c r="CX147" s="401" t="str">
        <f>'Program Other RIM'!Q7</f>
        <v/>
      </c>
      <c r="CY147" s="401">
        <f>'Program Other RIM'!R7</f>
        <v>0</v>
      </c>
      <c r="CZ147" s="401">
        <f>'Program TRC PAC'!D7</f>
        <v>0</v>
      </c>
      <c r="DA147" s="401">
        <f>'Program TRC PAC'!E7</f>
        <v>0</v>
      </c>
      <c r="DB147" s="401">
        <f>'Program TRC PAC'!F7</f>
        <v>0</v>
      </c>
      <c r="DC147" s="401" t="str">
        <f>'Program TRC PAC'!G7</f>
        <v/>
      </c>
      <c r="DD147" s="401">
        <f>'Program TRC PAC'!H7</f>
        <v>0</v>
      </c>
      <c r="DE147" s="401">
        <f>'Program TRC PAC'!I7</f>
        <v>0</v>
      </c>
      <c r="DF147" s="401">
        <f>'Program TRC PAC'!J7</f>
        <v>0</v>
      </c>
      <c r="DG147" s="401">
        <f>'Program TRC PAC'!K7</f>
        <v>0</v>
      </c>
      <c r="DH147" s="401" t="str">
        <f>'Program TRC PAC'!L7</f>
        <v/>
      </c>
      <c r="DI147" s="401">
        <f>'Program TRC PAC'!M7</f>
        <v>0</v>
      </c>
      <c r="DJ147" s="401">
        <f>'Program TRC SCT'!D7</f>
        <v>0</v>
      </c>
      <c r="DK147" s="401">
        <f>'Program TRC SCT'!E7</f>
        <v>0</v>
      </c>
      <c r="DL147" s="401">
        <f>'Program TRC SCT'!F7</f>
        <v>0</v>
      </c>
      <c r="DM147" s="401" t="str">
        <f>'Program TRC SCT'!G7</f>
        <v/>
      </c>
      <c r="DN147" s="401">
        <f>'Program TRC SCT'!H7</f>
        <v>0</v>
      </c>
      <c r="DO147" s="401">
        <f>'Program TRC SCT'!I7</f>
        <v>0</v>
      </c>
      <c r="DP147" s="401">
        <f>'Program TRC SCT'!J7</f>
        <v>0</v>
      </c>
      <c r="DQ147" s="401">
        <f>'Program TRC SCT'!K7</f>
        <v>0</v>
      </c>
      <c r="DR147" s="401" t="str">
        <f>'Program TRC SCT'!L7</f>
        <v/>
      </c>
      <c r="DS147" s="401">
        <f>'Program TRC SCT'!M7</f>
        <v>0</v>
      </c>
      <c r="DT147" s="401">
        <f>'Program TRC RIM'!D7</f>
        <v>0</v>
      </c>
      <c r="DU147" s="401">
        <f>'Program TRC RIM'!E7</f>
        <v>0</v>
      </c>
      <c r="DV147" s="401">
        <f>'Program TRC RIM'!F7</f>
        <v>0</v>
      </c>
      <c r="DW147" s="401" t="str">
        <f>'Program TRC RIM'!G7</f>
        <v/>
      </c>
      <c r="DX147" s="401">
        <f>'Program TRC RIM'!H7</f>
        <v>0</v>
      </c>
      <c r="DY147" s="401">
        <f>'Program TRC RIM'!I7</f>
        <v>0</v>
      </c>
      <c r="DZ147" s="401">
        <f>'Program TRC RIM'!J7</f>
        <v>0</v>
      </c>
      <c r="EA147" s="401">
        <f>'Program TRC RIM'!K7</f>
        <v>0</v>
      </c>
      <c r="EB147" s="401" t="str">
        <f>'Program TRC RIM'!L7</f>
        <v/>
      </c>
      <c r="EC147" s="401">
        <f>'Program TRC RIM'!M7</f>
        <v>0</v>
      </c>
      <c r="ED147" s="401">
        <f>'Program PAC SCT'!D7</f>
        <v>0</v>
      </c>
      <c r="EE147" s="401">
        <f>'Program PAC SCT'!E7</f>
        <v>0</v>
      </c>
      <c r="EF147" s="401">
        <f>'Program PAC SCT'!F7</f>
        <v>0</v>
      </c>
      <c r="EG147" s="401" t="str">
        <f>'Program PAC SCT'!G7</f>
        <v/>
      </c>
      <c r="EH147" s="401">
        <f>'Program PAC SCT'!H7</f>
        <v>0</v>
      </c>
      <c r="EI147" s="401">
        <f>'Program PAC SCT'!I7</f>
        <v>0</v>
      </c>
      <c r="EJ147" s="401">
        <f>'Program PAC SCT'!J7</f>
        <v>0</v>
      </c>
      <c r="EK147" s="401">
        <f>'Program PAC SCT'!K7</f>
        <v>0</v>
      </c>
      <c r="EL147" s="401" t="str">
        <f>'Program PAC SCT'!L7</f>
        <v/>
      </c>
      <c r="EM147" s="401">
        <f>'Program PAC SCT'!M7</f>
        <v>0</v>
      </c>
      <c r="EN147" s="401">
        <f>'Program PAC RIM'!D7</f>
        <v>0</v>
      </c>
      <c r="EO147" s="401">
        <f>'Program PAC RIM'!E7</f>
        <v>0</v>
      </c>
      <c r="EP147" s="401">
        <f>'Program PAC RIM'!F7</f>
        <v>0</v>
      </c>
      <c r="EQ147" s="401" t="str">
        <f>'Program PAC RIM'!G7</f>
        <v/>
      </c>
      <c r="ER147" s="401">
        <f>'Program PAC RIM'!H7</f>
        <v>0</v>
      </c>
      <c r="ES147" s="401">
        <f>'Program PAC RIM'!I7</f>
        <v>0</v>
      </c>
      <c r="ET147" s="401">
        <f>'Program PAC RIM'!J7</f>
        <v>0</v>
      </c>
      <c r="EU147" s="401">
        <f>'Program PAC RIM'!K7</f>
        <v>0</v>
      </c>
      <c r="EV147" s="401" t="str">
        <f>'Program PAC RIM'!L7</f>
        <v/>
      </c>
      <c r="EW147" s="401">
        <f>'Program PAC RIM'!M7</f>
        <v>0</v>
      </c>
      <c r="EX147" s="401">
        <f>'Program SCT RIM'!D7</f>
        <v>0</v>
      </c>
      <c r="EY147" s="401">
        <f>'Program SCT RIM'!E7</f>
        <v>0</v>
      </c>
      <c r="EZ147" s="401">
        <f>'Program SCT RIM'!F7</f>
        <v>0</v>
      </c>
      <c r="FA147" s="401" t="str">
        <f>'Program SCT RIM'!G7</f>
        <v/>
      </c>
      <c r="FB147" s="401">
        <f>'Program SCT RIM'!H7</f>
        <v>0</v>
      </c>
      <c r="FC147" s="401">
        <f>'Program SCT RIM'!I7</f>
        <v>0</v>
      </c>
      <c r="FD147" s="401">
        <f>'Program SCT RIM'!J7</f>
        <v>0</v>
      </c>
      <c r="FE147" s="401">
        <f>'Program SCT RIM'!K7</f>
        <v>0</v>
      </c>
      <c r="FF147" s="401" t="str">
        <f>'Program SCT RIM'!L7</f>
        <v/>
      </c>
      <c r="FG147" s="401">
        <f>'Program SCT RIM'!M7</f>
        <v>0</v>
      </c>
    </row>
    <row r="148" spans="3:163">
      <c r="C148" s="399" t="str">
        <f t="shared" si="125"/>
        <v>Residential Whole Home Retrofit</v>
      </c>
      <c r="D148" s="557">
        <f>'Program All'!D8</f>
        <v>0</v>
      </c>
      <c r="E148" s="557">
        <f>'Program All'!E8</f>
        <v>0</v>
      </c>
      <c r="F148" s="557">
        <f>'Program All'!F8</f>
        <v>0</v>
      </c>
      <c r="G148" s="557" t="str">
        <f>'Program All'!G8</f>
        <v/>
      </c>
      <c r="H148" s="557">
        <f>'Program All'!H8</f>
        <v>0</v>
      </c>
      <c r="I148" s="557">
        <f>'Program All'!I8</f>
        <v>0</v>
      </c>
      <c r="J148" s="557">
        <f>'Program All'!J8</f>
        <v>0</v>
      </c>
      <c r="K148" s="557">
        <f>'Program All'!K8</f>
        <v>0</v>
      </c>
      <c r="L148" s="557" t="str">
        <f>'Program All'!L8</f>
        <v/>
      </c>
      <c r="M148" s="557">
        <f>'Program All'!M8</f>
        <v>0</v>
      </c>
      <c r="N148" s="557">
        <f>'Program All'!N8</f>
        <v>0</v>
      </c>
      <c r="O148" s="557">
        <f>'Program All'!O8</f>
        <v>0</v>
      </c>
      <c r="P148" s="557">
        <f>'Program All'!P8</f>
        <v>0</v>
      </c>
      <c r="Q148" s="557" t="str">
        <f>'Program All'!Q8</f>
        <v/>
      </c>
      <c r="R148" s="557">
        <f>'Program All'!R8</f>
        <v>0</v>
      </c>
      <c r="S148" s="557">
        <f>'Program All'!S8</f>
        <v>0</v>
      </c>
      <c r="T148" s="557">
        <f>'Program All'!T8</f>
        <v>0</v>
      </c>
      <c r="U148" s="557">
        <f>'Program All'!U8</f>
        <v>0</v>
      </c>
      <c r="V148" s="557" t="str">
        <f>'Program All'!V8</f>
        <v/>
      </c>
      <c r="W148" s="557">
        <f>'Program All'!W8</f>
        <v>0</v>
      </c>
      <c r="X148" s="401">
        <f>'Program TRC'!D8</f>
        <v>0</v>
      </c>
      <c r="Y148" s="401">
        <f>'Program TRC'!E8</f>
        <v>0</v>
      </c>
      <c r="Z148" s="401">
        <f>'Program TRC'!F8</f>
        <v>0</v>
      </c>
      <c r="AA148" s="401" t="str">
        <f>'Program TRC'!G8</f>
        <v/>
      </c>
      <c r="AB148" s="401">
        <f>'Program TRC'!H8</f>
        <v>0</v>
      </c>
      <c r="AC148" s="400">
        <f>'Program PAC'!D8</f>
        <v>0</v>
      </c>
      <c r="AD148" s="400">
        <f>'Program PAC'!E8</f>
        <v>0</v>
      </c>
      <c r="AE148" s="400">
        <f>'Program PAC'!F8</f>
        <v>0</v>
      </c>
      <c r="AF148" s="400" t="str">
        <f>'Program PAC'!G8</f>
        <v/>
      </c>
      <c r="AG148" s="399">
        <f>'Program PAC'!H8</f>
        <v>0</v>
      </c>
      <c r="AH148" s="400">
        <f>'Program SCT'!D8</f>
        <v>0</v>
      </c>
      <c r="AI148" s="400">
        <f>'Program SCT'!E8</f>
        <v>0</v>
      </c>
      <c r="AJ148" s="400">
        <f>'Program SCT'!F8</f>
        <v>0</v>
      </c>
      <c r="AK148" s="400" t="str">
        <f>'Program SCT'!G8</f>
        <v/>
      </c>
      <c r="AL148" s="400">
        <f>'Program SCT'!H8</f>
        <v>0</v>
      </c>
      <c r="AM148" s="557">
        <f>'Program RIM'!D8</f>
        <v>0</v>
      </c>
      <c r="AN148" s="557">
        <f>'Program RIM'!E8</f>
        <v>0</v>
      </c>
      <c r="AO148" s="557">
        <f>'Program RIM'!F8</f>
        <v>0</v>
      </c>
      <c r="AP148" s="557" t="str">
        <f>'Program RIM'!G8</f>
        <v/>
      </c>
      <c r="AQ148" s="557">
        <f>'Program RIM'!H8</f>
        <v>0</v>
      </c>
      <c r="AR148" s="400">
        <f>'Program Other TRC'!D8</f>
        <v>0</v>
      </c>
      <c r="AS148" s="400">
        <f>'Program Other TRC'!E8</f>
        <v>0</v>
      </c>
      <c r="AT148" s="400">
        <f>'Program Other TRC'!F8</f>
        <v>0</v>
      </c>
      <c r="AU148" s="400" t="str">
        <f>'Program Other TRC'!G8</f>
        <v/>
      </c>
      <c r="AV148" s="400">
        <f>'Program Other TRC'!H8</f>
        <v>0</v>
      </c>
      <c r="AW148" s="400">
        <f>'Program Other TRC'!I8</f>
        <v>0</v>
      </c>
      <c r="AX148" s="400">
        <f>'Program Other TRC'!J8</f>
        <v>0</v>
      </c>
      <c r="AY148" s="400">
        <f>'Program Other TRC'!K8</f>
        <v>0</v>
      </c>
      <c r="AZ148" s="400" t="str">
        <f>'Program Other TRC'!L8</f>
        <v/>
      </c>
      <c r="BA148" s="400">
        <f>'Program Other TRC'!M8</f>
        <v>0</v>
      </c>
      <c r="BB148" s="400">
        <f>'Program Other TRC'!I8</f>
        <v>0</v>
      </c>
      <c r="BC148" s="400">
        <f>'Program Other TRC'!J8</f>
        <v>0</v>
      </c>
      <c r="BD148" s="400">
        <f>'Program Other TRC'!K8</f>
        <v>0</v>
      </c>
      <c r="BE148" s="400" t="str">
        <f>'Program Other TRC'!L8</f>
        <v/>
      </c>
      <c r="BF148" s="400">
        <f>'Program Other TRC'!M8</f>
        <v>0</v>
      </c>
      <c r="BG148" s="401">
        <f>'Program Other PAC'!D8</f>
        <v>0</v>
      </c>
      <c r="BH148" s="401">
        <f>'Program Other PAC'!E8</f>
        <v>0</v>
      </c>
      <c r="BI148" s="401">
        <f>'Program Other PAC'!F8</f>
        <v>0</v>
      </c>
      <c r="BJ148" s="401" t="str">
        <f>'Program Other PAC'!G8</f>
        <v/>
      </c>
      <c r="BK148" s="401">
        <f>'Program Other PAC'!H8</f>
        <v>0</v>
      </c>
      <c r="BL148" s="401">
        <f>'Program Other PAC'!I8</f>
        <v>0</v>
      </c>
      <c r="BM148" s="401">
        <f>'Program Other PAC'!J8</f>
        <v>0</v>
      </c>
      <c r="BN148" s="401">
        <f>'Program Other PAC'!K8</f>
        <v>0</v>
      </c>
      <c r="BO148" s="401" t="str">
        <f>'Program Other PAC'!L8</f>
        <v/>
      </c>
      <c r="BP148" s="401">
        <f>'Program Other PAC'!M8</f>
        <v>0</v>
      </c>
      <c r="BQ148" s="401">
        <f>'Program Other PAC'!N8</f>
        <v>0</v>
      </c>
      <c r="BR148" s="401">
        <f>'Program Other PAC'!O8</f>
        <v>0</v>
      </c>
      <c r="BS148" s="401">
        <f>'Program Other PAC'!P8</f>
        <v>0</v>
      </c>
      <c r="BT148" s="401" t="str">
        <f>'Program Other PAC'!Q8</f>
        <v/>
      </c>
      <c r="BU148" s="401">
        <f>'Program Other PAC'!R8</f>
        <v>0</v>
      </c>
      <c r="BV148" s="401">
        <f>'Program Other SCT'!D8</f>
        <v>0</v>
      </c>
      <c r="BW148" s="401">
        <f>'Program Other SCT'!E8</f>
        <v>0</v>
      </c>
      <c r="BX148" s="401">
        <f>'Program Other SCT'!F8</f>
        <v>0</v>
      </c>
      <c r="BY148" s="401" t="str">
        <f>'Program Other SCT'!G8</f>
        <v/>
      </c>
      <c r="BZ148" s="401">
        <f>'Program Other SCT'!H8</f>
        <v>0</v>
      </c>
      <c r="CA148" s="401">
        <f>'Program Other SCT'!I8</f>
        <v>0</v>
      </c>
      <c r="CB148" s="401">
        <f>'Program Other SCT'!J8</f>
        <v>0</v>
      </c>
      <c r="CC148" s="401">
        <f>'Program Other SCT'!K8</f>
        <v>0</v>
      </c>
      <c r="CD148" s="401" t="str">
        <f>'Program Other SCT'!L8</f>
        <v/>
      </c>
      <c r="CE148" s="401">
        <f>'Program Other SCT'!M8</f>
        <v>0</v>
      </c>
      <c r="CF148" s="401">
        <f>'Program Other SCT'!N8</f>
        <v>0</v>
      </c>
      <c r="CG148" s="401">
        <f>'Program Other SCT'!O8</f>
        <v>0</v>
      </c>
      <c r="CH148" s="401">
        <f>'Program Other SCT'!P8</f>
        <v>0</v>
      </c>
      <c r="CI148" s="401" t="str">
        <f>'Program Other SCT'!Q8</f>
        <v/>
      </c>
      <c r="CJ148" s="401">
        <f>'Program Other SCT'!R8</f>
        <v>0</v>
      </c>
      <c r="CK148" s="401">
        <f>'Program Other RIM'!D8</f>
        <v>0</v>
      </c>
      <c r="CL148" s="401">
        <f>'Program Other RIM'!E8</f>
        <v>0</v>
      </c>
      <c r="CM148" s="401">
        <f>'Program Other RIM'!F8</f>
        <v>0</v>
      </c>
      <c r="CN148" s="401" t="str">
        <f>'Program Other RIM'!G8</f>
        <v/>
      </c>
      <c r="CO148" s="401">
        <f>'Program Other RIM'!H8</f>
        <v>0</v>
      </c>
      <c r="CP148" s="401">
        <f>'Program Other RIM'!I8</f>
        <v>0</v>
      </c>
      <c r="CQ148" s="401">
        <f>'Program Other RIM'!J8</f>
        <v>0</v>
      </c>
      <c r="CR148" s="401">
        <f>'Program Other RIM'!K8</f>
        <v>0</v>
      </c>
      <c r="CS148" s="401" t="str">
        <f>'Program Other RIM'!L8</f>
        <v/>
      </c>
      <c r="CT148" s="401">
        <f>'Program Other RIM'!M8</f>
        <v>0</v>
      </c>
      <c r="CU148" s="401">
        <f>'Program Other RIM'!N8</f>
        <v>0</v>
      </c>
      <c r="CV148" s="401">
        <f>'Program Other RIM'!O8</f>
        <v>0</v>
      </c>
      <c r="CW148" s="401">
        <f>'Program Other RIM'!P8</f>
        <v>0</v>
      </c>
      <c r="CX148" s="401" t="str">
        <f>'Program Other RIM'!Q8</f>
        <v/>
      </c>
      <c r="CY148" s="401">
        <f>'Program Other RIM'!R8</f>
        <v>0</v>
      </c>
      <c r="CZ148" s="401">
        <f>'Program TRC PAC'!D8</f>
        <v>0</v>
      </c>
      <c r="DA148" s="401">
        <f>'Program TRC PAC'!E8</f>
        <v>0</v>
      </c>
      <c r="DB148" s="401">
        <f>'Program TRC PAC'!F8</f>
        <v>0</v>
      </c>
      <c r="DC148" s="401" t="str">
        <f>'Program TRC PAC'!G8</f>
        <v/>
      </c>
      <c r="DD148" s="401">
        <f>'Program TRC PAC'!H8</f>
        <v>0</v>
      </c>
      <c r="DE148" s="401">
        <f>'Program TRC PAC'!I8</f>
        <v>0</v>
      </c>
      <c r="DF148" s="401">
        <f>'Program TRC PAC'!J8</f>
        <v>0</v>
      </c>
      <c r="DG148" s="401">
        <f>'Program TRC PAC'!K8</f>
        <v>0</v>
      </c>
      <c r="DH148" s="401" t="str">
        <f>'Program TRC PAC'!L8</f>
        <v/>
      </c>
      <c r="DI148" s="401">
        <f>'Program TRC PAC'!M8</f>
        <v>0</v>
      </c>
      <c r="DJ148" s="401">
        <f>'Program TRC SCT'!D8</f>
        <v>0</v>
      </c>
      <c r="DK148" s="401">
        <f>'Program TRC SCT'!E8</f>
        <v>0</v>
      </c>
      <c r="DL148" s="401">
        <f>'Program TRC SCT'!F8</f>
        <v>0</v>
      </c>
      <c r="DM148" s="401" t="str">
        <f>'Program TRC SCT'!G8</f>
        <v/>
      </c>
      <c r="DN148" s="401">
        <f>'Program TRC SCT'!H8</f>
        <v>0</v>
      </c>
      <c r="DO148" s="401">
        <f>'Program TRC SCT'!I8</f>
        <v>0</v>
      </c>
      <c r="DP148" s="401">
        <f>'Program TRC SCT'!J8</f>
        <v>0</v>
      </c>
      <c r="DQ148" s="401">
        <f>'Program TRC SCT'!K8</f>
        <v>0</v>
      </c>
      <c r="DR148" s="401" t="str">
        <f>'Program TRC SCT'!L8</f>
        <v/>
      </c>
      <c r="DS148" s="401">
        <f>'Program TRC SCT'!M8</f>
        <v>0</v>
      </c>
      <c r="DT148" s="401">
        <f>'Program TRC RIM'!D8</f>
        <v>0</v>
      </c>
      <c r="DU148" s="401">
        <f>'Program TRC RIM'!E8</f>
        <v>0</v>
      </c>
      <c r="DV148" s="401">
        <f>'Program TRC RIM'!F8</f>
        <v>0</v>
      </c>
      <c r="DW148" s="401" t="str">
        <f>'Program TRC RIM'!G8</f>
        <v/>
      </c>
      <c r="DX148" s="401">
        <f>'Program TRC RIM'!H8</f>
        <v>0</v>
      </c>
      <c r="DY148" s="401">
        <f>'Program TRC RIM'!I8</f>
        <v>0</v>
      </c>
      <c r="DZ148" s="401">
        <f>'Program TRC RIM'!J8</f>
        <v>0</v>
      </c>
      <c r="EA148" s="401">
        <f>'Program TRC RIM'!K8</f>
        <v>0</v>
      </c>
      <c r="EB148" s="401" t="str">
        <f>'Program TRC RIM'!L8</f>
        <v/>
      </c>
      <c r="EC148" s="401">
        <f>'Program TRC RIM'!M8</f>
        <v>0</v>
      </c>
      <c r="ED148" s="401">
        <f>'Program PAC SCT'!D8</f>
        <v>0</v>
      </c>
      <c r="EE148" s="401">
        <f>'Program PAC SCT'!E8</f>
        <v>0</v>
      </c>
      <c r="EF148" s="401">
        <f>'Program PAC SCT'!F8</f>
        <v>0</v>
      </c>
      <c r="EG148" s="401" t="str">
        <f>'Program PAC SCT'!G8</f>
        <v/>
      </c>
      <c r="EH148" s="401">
        <f>'Program PAC SCT'!H8</f>
        <v>0</v>
      </c>
      <c r="EI148" s="401">
        <f>'Program PAC SCT'!I8</f>
        <v>0</v>
      </c>
      <c r="EJ148" s="401">
        <f>'Program PAC SCT'!J8</f>
        <v>0</v>
      </c>
      <c r="EK148" s="401">
        <f>'Program PAC SCT'!K8</f>
        <v>0</v>
      </c>
      <c r="EL148" s="401" t="str">
        <f>'Program PAC SCT'!L8</f>
        <v/>
      </c>
      <c r="EM148" s="401">
        <f>'Program PAC SCT'!M8</f>
        <v>0</v>
      </c>
      <c r="EN148" s="401">
        <f>'Program PAC RIM'!D8</f>
        <v>0</v>
      </c>
      <c r="EO148" s="401">
        <f>'Program PAC RIM'!E8</f>
        <v>0</v>
      </c>
      <c r="EP148" s="401">
        <f>'Program PAC RIM'!F8</f>
        <v>0</v>
      </c>
      <c r="EQ148" s="401" t="str">
        <f>'Program PAC RIM'!G8</f>
        <v/>
      </c>
      <c r="ER148" s="401">
        <f>'Program PAC RIM'!H8</f>
        <v>0</v>
      </c>
      <c r="ES148" s="401">
        <f>'Program PAC RIM'!I8</f>
        <v>0</v>
      </c>
      <c r="ET148" s="401">
        <f>'Program PAC RIM'!J8</f>
        <v>0</v>
      </c>
      <c r="EU148" s="401">
        <f>'Program PAC RIM'!K8</f>
        <v>0</v>
      </c>
      <c r="EV148" s="401" t="str">
        <f>'Program PAC RIM'!L8</f>
        <v/>
      </c>
      <c r="EW148" s="401">
        <f>'Program PAC RIM'!M8</f>
        <v>0</v>
      </c>
      <c r="EX148" s="401">
        <f>'Program SCT RIM'!D8</f>
        <v>0</v>
      </c>
      <c r="EY148" s="401">
        <f>'Program SCT RIM'!E8</f>
        <v>0</v>
      </c>
      <c r="EZ148" s="401">
        <f>'Program SCT RIM'!F8</f>
        <v>0</v>
      </c>
      <c r="FA148" s="401" t="str">
        <f>'Program SCT RIM'!G8</f>
        <v/>
      </c>
      <c r="FB148" s="401">
        <f>'Program SCT RIM'!H8</f>
        <v>0</v>
      </c>
      <c r="FC148" s="401">
        <f>'Program SCT RIM'!I8</f>
        <v>0</v>
      </c>
      <c r="FD148" s="401">
        <f>'Program SCT RIM'!J8</f>
        <v>0</v>
      </c>
      <c r="FE148" s="401">
        <f>'Program SCT RIM'!K8</f>
        <v>0</v>
      </c>
      <c r="FF148" s="401" t="str">
        <f>'Program SCT RIM'!L8</f>
        <v/>
      </c>
      <c r="FG148" s="401">
        <f>'Program SCT RIM'!M8</f>
        <v>0</v>
      </c>
    </row>
    <row r="149" spans="3:163">
      <c r="C149" s="399" t="str">
        <f t="shared" si="125"/>
        <v>C&amp;I Prescriptive</v>
      </c>
      <c r="D149" s="557">
        <f>'Program All'!D9</f>
        <v>0</v>
      </c>
      <c r="E149" s="557">
        <f>'Program All'!E9</f>
        <v>0</v>
      </c>
      <c r="F149" s="557">
        <f>'Program All'!F9</f>
        <v>0</v>
      </c>
      <c r="G149" s="557" t="str">
        <f>'Program All'!G9</f>
        <v/>
      </c>
      <c r="H149" s="557">
        <f>'Program All'!H9</f>
        <v>0</v>
      </c>
      <c r="I149" s="557">
        <f>'Program All'!I9</f>
        <v>0</v>
      </c>
      <c r="J149" s="557">
        <f>'Program All'!J9</f>
        <v>0</v>
      </c>
      <c r="K149" s="557">
        <f>'Program All'!K9</f>
        <v>0</v>
      </c>
      <c r="L149" s="557" t="str">
        <f>'Program All'!L9</f>
        <v/>
      </c>
      <c r="M149" s="557">
        <f>'Program All'!M9</f>
        <v>0</v>
      </c>
      <c r="N149" s="557">
        <f>'Program All'!N9</f>
        <v>0</v>
      </c>
      <c r="O149" s="557">
        <f>'Program All'!O9</f>
        <v>0</v>
      </c>
      <c r="P149" s="557">
        <f>'Program All'!P9</f>
        <v>0</v>
      </c>
      <c r="Q149" s="557" t="str">
        <f>'Program All'!Q9</f>
        <v/>
      </c>
      <c r="R149" s="557">
        <f>'Program All'!R9</f>
        <v>0</v>
      </c>
      <c r="S149" s="557">
        <f>'Program All'!S9</f>
        <v>0</v>
      </c>
      <c r="T149" s="557">
        <f>'Program All'!T9</f>
        <v>0</v>
      </c>
      <c r="U149" s="557">
        <f>'Program All'!U9</f>
        <v>0</v>
      </c>
      <c r="V149" s="557" t="str">
        <f>'Program All'!V9</f>
        <v/>
      </c>
      <c r="W149" s="557">
        <f>'Program All'!W9</f>
        <v>0</v>
      </c>
      <c r="X149" s="401">
        <f>'Program TRC'!D9</f>
        <v>0</v>
      </c>
      <c r="Y149" s="401">
        <f>'Program TRC'!E9</f>
        <v>0</v>
      </c>
      <c r="Z149" s="401">
        <f>'Program TRC'!F9</f>
        <v>0</v>
      </c>
      <c r="AA149" s="401" t="str">
        <f>'Program TRC'!G9</f>
        <v/>
      </c>
      <c r="AB149" s="401">
        <f>'Program TRC'!H9</f>
        <v>0</v>
      </c>
      <c r="AC149" s="400">
        <f>'Program PAC'!D9</f>
        <v>0</v>
      </c>
      <c r="AD149" s="400">
        <f>'Program PAC'!E9</f>
        <v>0</v>
      </c>
      <c r="AE149" s="400">
        <f>'Program PAC'!F9</f>
        <v>0</v>
      </c>
      <c r="AF149" s="400" t="str">
        <f>'Program PAC'!G9</f>
        <v/>
      </c>
      <c r="AG149" s="399">
        <f>'Program PAC'!H9</f>
        <v>0</v>
      </c>
      <c r="AH149" s="400">
        <f>'Program SCT'!D9</f>
        <v>0</v>
      </c>
      <c r="AI149" s="400">
        <f>'Program SCT'!E9</f>
        <v>0</v>
      </c>
      <c r="AJ149" s="400">
        <f>'Program SCT'!F9</f>
        <v>0</v>
      </c>
      <c r="AK149" s="400" t="str">
        <f>'Program SCT'!G9</f>
        <v/>
      </c>
      <c r="AL149" s="400">
        <f>'Program SCT'!H9</f>
        <v>0</v>
      </c>
      <c r="AM149" s="557">
        <f>'Program RIM'!D9</f>
        <v>0</v>
      </c>
      <c r="AN149" s="557">
        <f>'Program RIM'!E9</f>
        <v>0</v>
      </c>
      <c r="AO149" s="557">
        <f>'Program RIM'!F9</f>
        <v>0</v>
      </c>
      <c r="AP149" s="557" t="str">
        <f>'Program RIM'!G9</f>
        <v/>
      </c>
      <c r="AQ149" s="557">
        <f>'Program RIM'!H9</f>
        <v>0</v>
      </c>
      <c r="AR149" s="400">
        <f>'Program Other TRC'!D9</f>
        <v>0</v>
      </c>
      <c r="AS149" s="400">
        <f>'Program Other TRC'!E9</f>
        <v>0</v>
      </c>
      <c r="AT149" s="400">
        <f>'Program Other TRC'!F9</f>
        <v>0</v>
      </c>
      <c r="AU149" s="400" t="str">
        <f>'Program Other TRC'!G9</f>
        <v/>
      </c>
      <c r="AV149" s="400">
        <f>'Program Other TRC'!H9</f>
        <v>0</v>
      </c>
      <c r="AW149" s="400">
        <f>'Program Other TRC'!I9</f>
        <v>0</v>
      </c>
      <c r="AX149" s="400">
        <f>'Program Other TRC'!J9</f>
        <v>0</v>
      </c>
      <c r="AY149" s="400">
        <f>'Program Other TRC'!K9</f>
        <v>0</v>
      </c>
      <c r="AZ149" s="400" t="str">
        <f>'Program Other TRC'!L9</f>
        <v/>
      </c>
      <c r="BA149" s="400">
        <f>'Program Other TRC'!M9</f>
        <v>0</v>
      </c>
      <c r="BB149" s="400">
        <f>'Program Other TRC'!I9</f>
        <v>0</v>
      </c>
      <c r="BC149" s="400">
        <f>'Program Other TRC'!J9</f>
        <v>0</v>
      </c>
      <c r="BD149" s="400">
        <f>'Program Other TRC'!K9</f>
        <v>0</v>
      </c>
      <c r="BE149" s="400" t="str">
        <f>'Program Other TRC'!L9</f>
        <v/>
      </c>
      <c r="BF149" s="400">
        <f>'Program Other TRC'!M9</f>
        <v>0</v>
      </c>
      <c r="BG149" s="401">
        <f>'Program Other PAC'!D9</f>
        <v>0</v>
      </c>
      <c r="BH149" s="401">
        <f>'Program Other PAC'!E9</f>
        <v>0</v>
      </c>
      <c r="BI149" s="401">
        <f>'Program Other PAC'!F9</f>
        <v>0</v>
      </c>
      <c r="BJ149" s="401" t="str">
        <f>'Program Other PAC'!G9</f>
        <v/>
      </c>
      <c r="BK149" s="401">
        <f>'Program Other PAC'!H9</f>
        <v>0</v>
      </c>
      <c r="BL149" s="401">
        <f>'Program Other PAC'!I9</f>
        <v>0</v>
      </c>
      <c r="BM149" s="401">
        <f>'Program Other PAC'!J9</f>
        <v>0</v>
      </c>
      <c r="BN149" s="401">
        <f>'Program Other PAC'!K9</f>
        <v>0</v>
      </c>
      <c r="BO149" s="401" t="str">
        <f>'Program Other PAC'!L9</f>
        <v/>
      </c>
      <c r="BP149" s="401">
        <f>'Program Other PAC'!M9</f>
        <v>0</v>
      </c>
      <c r="BQ149" s="401">
        <f>'Program Other PAC'!N9</f>
        <v>0</v>
      </c>
      <c r="BR149" s="401">
        <f>'Program Other PAC'!O9</f>
        <v>0</v>
      </c>
      <c r="BS149" s="401">
        <f>'Program Other PAC'!P9</f>
        <v>0</v>
      </c>
      <c r="BT149" s="401" t="str">
        <f>'Program Other PAC'!Q9</f>
        <v/>
      </c>
      <c r="BU149" s="401">
        <f>'Program Other PAC'!R9</f>
        <v>0</v>
      </c>
      <c r="BV149" s="401">
        <f>'Program Other SCT'!D9</f>
        <v>0</v>
      </c>
      <c r="BW149" s="401">
        <f>'Program Other SCT'!E9</f>
        <v>0</v>
      </c>
      <c r="BX149" s="401">
        <f>'Program Other SCT'!F9</f>
        <v>0</v>
      </c>
      <c r="BY149" s="401" t="str">
        <f>'Program Other SCT'!G9</f>
        <v/>
      </c>
      <c r="BZ149" s="401">
        <f>'Program Other SCT'!H9</f>
        <v>0</v>
      </c>
      <c r="CA149" s="401">
        <f>'Program Other SCT'!I9</f>
        <v>0</v>
      </c>
      <c r="CB149" s="401">
        <f>'Program Other SCT'!J9</f>
        <v>0</v>
      </c>
      <c r="CC149" s="401">
        <f>'Program Other SCT'!K9</f>
        <v>0</v>
      </c>
      <c r="CD149" s="401" t="str">
        <f>'Program Other SCT'!L9</f>
        <v/>
      </c>
      <c r="CE149" s="401">
        <f>'Program Other SCT'!M9</f>
        <v>0</v>
      </c>
      <c r="CF149" s="401">
        <f>'Program Other SCT'!N9</f>
        <v>0</v>
      </c>
      <c r="CG149" s="401">
        <f>'Program Other SCT'!O9</f>
        <v>0</v>
      </c>
      <c r="CH149" s="401">
        <f>'Program Other SCT'!P9</f>
        <v>0</v>
      </c>
      <c r="CI149" s="401" t="str">
        <f>'Program Other SCT'!Q9</f>
        <v/>
      </c>
      <c r="CJ149" s="401">
        <f>'Program Other SCT'!R9</f>
        <v>0</v>
      </c>
      <c r="CK149" s="401">
        <f>'Program Other RIM'!D9</f>
        <v>0</v>
      </c>
      <c r="CL149" s="401">
        <f>'Program Other RIM'!E9</f>
        <v>0</v>
      </c>
      <c r="CM149" s="401">
        <f>'Program Other RIM'!F9</f>
        <v>0</v>
      </c>
      <c r="CN149" s="401" t="str">
        <f>'Program Other RIM'!G9</f>
        <v/>
      </c>
      <c r="CO149" s="401">
        <f>'Program Other RIM'!H9</f>
        <v>0</v>
      </c>
      <c r="CP149" s="401">
        <f>'Program Other RIM'!I9</f>
        <v>0</v>
      </c>
      <c r="CQ149" s="401">
        <f>'Program Other RIM'!J9</f>
        <v>0</v>
      </c>
      <c r="CR149" s="401">
        <f>'Program Other RIM'!K9</f>
        <v>0</v>
      </c>
      <c r="CS149" s="401" t="str">
        <f>'Program Other RIM'!L9</f>
        <v/>
      </c>
      <c r="CT149" s="401">
        <f>'Program Other RIM'!M9</f>
        <v>0</v>
      </c>
      <c r="CU149" s="401">
        <f>'Program Other RIM'!N9</f>
        <v>0</v>
      </c>
      <c r="CV149" s="401">
        <f>'Program Other RIM'!O9</f>
        <v>0</v>
      </c>
      <c r="CW149" s="401">
        <f>'Program Other RIM'!P9</f>
        <v>0</v>
      </c>
      <c r="CX149" s="401" t="str">
        <f>'Program Other RIM'!Q9</f>
        <v/>
      </c>
      <c r="CY149" s="401">
        <f>'Program Other RIM'!R9</f>
        <v>0</v>
      </c>
      <c r="CZ149" s="401">
        <f>'Program TRC PAC'!D9</f>
        <v>0</v>
      </c>
      <c r="DA149" s="401">
        <f>'Program TRC PAC'!E9</f>
        <v>0</v>
      </c>
      <c r="DB149" s="401">
        <f>'Program TRC PAC'!F9</f>
        <v>0</v>
      </c>
      <c r="DC149" s="401" t="str">
        <f>'Program TRC PAC'!G9</f>
        <v/>
      </c>
      <c r="DD149" s="401">
        <f>'Program TRC PAC'!H9</f>
        <v>0</v>
      </c>
      <c r="DE149" s="401">
        <f>'Program TRC PAC'!I9</f>
        <v>0</v>
      </c>
      <c r="DF149" s="401">
        <f>'Program TRC PAC'!J9</f>
        <v>0</v>
      </c>
      <c r="DG149" s="401">
        <f>'Program TRC PAC'!K9</f>
        <v>0</v>
      </c>
      <c r="DH149" s="401" t="str">
        <f>'Program TRC PAC'!L9</f>
        <v/>
      </c>
      <c r="DI149" s="401">
        <f>'Program TRC PAC'!M9</f>
        <v>0</v>
      </c>
      <c r="DJ149" s="401">
        <f>'Program TRC SCT'!D9</f>
        <v>0</v>
      </c>
      <c r="DK149" s="401">
        <f>'Program TRC SCT'!E9</f>
        <v>0</v>
      </c>
      <c r="DL149" s="401">
        <f>'Program TRC SCT'!F9</f>
        <v>0</v>
      </c>
      <c r="DM149" s="401" t="str">
        <f>'Program TRC SCT'!G9</f>
        <v/>
      </c>
      <c r="DN149" s="401">
        <f>'Program TRC SCT'!H9</f>
        <v>0</v>
      </c>
      <c r="DO149" s="401">
        <f>'Program TRC SCT'!I9</f>
        <v>0</v>
      </c>
      <c r="DP149" s="401">
        <f>'Program TRC SCT'!J9</f>
        <v>0</v>
      </c>
      <c r="DQ149" s="401">
        <f>'Program TRC SCT'!K9</f>
        <v>0</v>
      </c>
      <c r="DR149" s="401" t="str">
        <f>'Program TRC SCT'!L9</f>
        <v/>
      </c>
      <c r="DS149" s="401">
        <f>'Program TRC SCT'!M9</f>
        <v>0</v>
      </c>
      <c r="DT149" s="401">
        <f>'Program TRC RIM'!D9</f>
        <v>0</v>
      </c>
      <c r="DU149" s="401">
        <f>'Program TRC RIM'!E9</f>
        <v>0</v>
      </c>
      <c r="DV149" s="401">
        <f>'Program TRC RIM'!F9</f>
        <v>0</v>
      </c>
      <c r="DW149" s="401" t="str">
        <f>'Program TRC RIM'!G9</f>
        <v/>
      </c>
      <c r="DX149" s="401">
        <f>'Program TRC RIM'!H9</f>
        <v>0</v>
      </c>
      <c r="DY149" s="401">
        <f>'Program TRC RIM'!I9</f>
        <v>0</v>
      </c>
      <c r="DZ149" s="401">
        <f>'Program TRC RIM'!J9</f>
        <v>0</v>
      </c>
      <c r="EA149" s="401">
        <f>'Program TRC RIM'!K9</f>
        <v>0</v>
      </c>
      <c r="EB149" s="401" t="str">
        <f>'Program TRC RIM'!L9</f>
        <v/>
      </c>
      <c r="EC149" s="401">
        <f>'Program TRC RIM'!M9</f>
        <v>0</v>
      </c>
      <c r="ED149" s="401">
        <f>'Program PAC SCT'!D9</f>
        <v>0</v>
      </c>
      <c r="EE149" s="401">
        <f>'Program PAC SCT'!E9</f>
        <v>0</v>
      </c>
      <c r="EF149" s="401">
        <f>'Program PAC SCT'!F9</f>
        <v>0</v>
      </c>
      <c r="EG149" s="401" t="str">
        <f>'Program PAC SCT'!G9</f>
        <v/>
      </c>
      <c r="EH149" s="401">
        <f>'Program PAC SCT'!H9</f>
        <v>0</v>
      </c>
      <c r="EI149" s="401">
        <f>'Program PAC SCT'!I9</f>
        <v>0</v>
      </c>
      <c r="EJ149" s="401">
        <f>'Program PAC SCT'!J9</f>
        <v>0</v>
      </c>
      <c r="EK149" s="401">
        <f>'Program PAC SCT'!K9</f>
        <v>0</v>
      </c>
      <c r="EL149" s="401" t="str">
        <f>'Program PAC SCT'!L9</f>
        <v/>
      </c>
      <c r="EM149" s="401">
        <f>'Program PAC SCT'!M9</f>
        <v>0</v>
      </c>
      <c r="EN149" s="401">
        <f>'Program PAC RIM'!D9</f>
        <v>0</v>
      </c>
      <c r="EO149" s="401">
        <f>'Program PAC RIM'!E9</f>
        <v>0</v>
      </c>
      <c r="EP149" s="401">
        <f>'Program PAC RIM'!F9</f>
        <v>0</v>
      </c>
      <c r="EQ149" s="401" t="str">
        <f>'Program PAC RIM'!G9</f>
        <v/>
      </c>
      <c r="ER149" s="401">
        <f>'Program PAC RIM'!H9</f>
        <v>0</v>
      </c>
      <c r="ES149" s="401">
        <f>'Program PAC RIM'!I9</f>
        <v>0</v>
      </c>
      <c r="ET149" s="401">
        <f>'Program PAC RIM'!J9</f>
        <v>0</v>
      </c>
      <c r="EU149" s="401">
        <f>'Program PAC RIM'!K9</f>
        <v>0</v>
      </c>
      <c r="EV149" s="401" t="str">
        <f>'Program PAC RIM'!L9</f>
        <v/>
      </c>
      <c r="EW149" s="401">
        <f>'Program PAC RIM'!M9</f>
        <v>0</v>
      </c>
      <c r="EX149" s="401">
        <f>'Program SCT RIM'!D9</f>
        <v>0</v>
      </c>
      <c r="EY149" s="401">
        <f>'Program SCT RIM'!E9</f>
        <v>0</v>
      </c>
      <c r="EZ149" s="401">
        <f>'Program SCT RIM'!F9</f>
        <v>0</v>
      </c>
      <c r="FA149" s="401" t="str">
        <f>'Program SCT RIM'!G9</f>
        <v/>
      </c>
      <c r="FB149" s="401">
        <f>'Program SCT RIM'!H9</f>
        <v>0</v>
      </c>
      <c r="FC149" s="401">
        <f>'Program SCT RIM'!I9</f>
        <v>0</v>
      </c>
      <c r="FD149" s="401">
        <f>'Program SCT RIM'!J9</f>
        <v>0</v>
      </c>
      <c r="FE149" s="401">
        <f>'Program SCT RIM'!K9</f>
        <v>0</v>
      </c>
      <c r="FF149" s="401" t="str">
        <f>'Program SCT RIM'!L9</f>
        <v/>
      </c>
      <c r="FG149" s="401">
        <f>'Program SCT RIM'!M9</f>
        <v>0</v>
      </c>
    </row>
    <row r="150" spans="3:163">
      <c r="C150" s="399" t="str">
        <f t="shared" si="125"/>
        <v>Empty</v>
      </c>
      <c r="D150" s="557">
        <f>'Program All'!D10</f>
        <v>0</v>
      </c>
      <c r="E150" s="557">
        <f>'Program All'!E10</f>
        <v>0</v>
      </c>
      <c r="F150" s="557">
        <f>'Program All'!F10</f>
        <v>0</v>
      </c>
      <c r="G150" s="557" t="str">
        <f>'Program All'!G10</f>
        <v/>
      </c>
      <c r="H150" s="557">
        <f>'Program All'!H10</f>
        <v>0</v>
      </c>
      <c r="I150" s="557">
        <f>'Program All'!I10</f>
        <v>0</v>
      </c>
      <c r="J150" s="557">
        <f>'Program All'!J10</f>
        <v>0</v>
      </c>
      <c r="K150" s="557">
        <f>'Program All'!K10</f>
        <v>0</v>
      </c>
      <c r="L150" s="557" t="str">
        <f>'Program All'!L10</f>
        <v/>
      </c>
      <c r="M150" s="557">
        <f>'Program All'!M10</f>
        <v>0</v>
      </c>
      <c r="N150" s="557">
        <f>'Program All'!N10</f>
        <v>0</v>
      </c>
      <c r="O150" s="557">
        <f>'Program All'!O10</f>
        <v>0</v>
      </c>
      <c r="P150" s="557">
        <f>'Program All'!P10</f>
        <v>0</v>
      </c>
      <c r="Q150" s="557" t="str">
        <f>'Program All'!Q10</f>
        <v/>
      </c>
      <c r="R150" s="557">
        <f>'Program All'!R10</f>
        <v>0</v>
      </c>
      <c r="S150" s="557">
        <f>'Program All'!S10</f>
        <v>0</v>
      </c>
      <c r="T150" s="557">
        <f>'Program All'!T10</f>
        <v>0</v>
      </c>
      <c r="U150" s="557">
        <f>'Program All'!U10</f>
        <v>0</v>
      </c>
      <c r="V150" s="557" t="str">
        <f>'Program All'!V10</f>
        <v/>
      </c>
      <c r="W150" s="557">
        <f>'Program All'!W10</f>
        <v>0</v>
      </c>
      <c r="X150" s="401">
        <f>'Program TRC'!D10</f>
        <v>0</v>
      </c>
      <c r="Y150" s="401">
        <f>'Program TRC'!E10</f>
        <v>0</v>
      </c>
      <c r="Z150" s="401">
        <f>'Program TRC'!F10</f>
        <v>0</v>
      </c>
      <c r="AA150" s="401" t="str">
        <f>'Program TRC'!G10</f>
        <v/>
      </c>
      <c r="AB150" s="401">
        <f>'Program TRC'!H10</f>
        <v>0</v>
      </c>
      <c r="AC150" s="400">
        <f>'Program PAC'!D10</f>
        <v>0</v>
      </c>
      <c r="AD150" s="400">
        <f>'Program PAC'!E10</f>
        <v>0</v>
      </c>
      <c r="AE150" s="400">
        <f>'Program PAC'!F10</f>
        <v>0</v>
      </c>
      <c r="AF150" s="400" t="str">
        <f>'Program PAC'!G10</f>
        <v/>
      </c>
      <c r="AG150" s="399">
        <f>'Program PAC'!H10</f>
        <v>0</v>
      </c>
      <c r="AH150" s="400">
        <f>'Program SCT'!D10</f>
        <v>0</v>
      </c>
      <c r="AI150" s="400">
        <f>'Program SCT'!E10</f>
        <v>0</v>
      </c>
      <c r="AJ150" s="400">
        <f>'Program SCT'!F10</f>
        <v>0</v>
      </c>
      <c r="AK150" s="400" t="str">
        <f>'Program SCT'!G10</f>
        <v/>
      </c>
      <c r="AL150" s="400">
        <f>'Program SCT'!H10</f>
        <v>0</v>
      </c>
      <c r="AM150" s="557">
        <f>'Program RIM'!D10</f>
        <v>0</v>
      </c>
      <c r="AN150" s="557">
        <f>'Program RIM'!E10</f>
        <v>0</v>
      </c>
      <c r="AO150" s="557">
        <f>'Program RIM'!F10</f>
        <v>0</v>
      </c>
      <c r="AP150" s="557" t="str">
        <f>'Program RIM'!G10</f>
        <v/>
      </c>
      <c r="AQ150" s="557">
        <f>'Program RIM'!H10</f>
        <v>0</v>
      </c>
      <c r="AR150" s="400">
        <f>'Program Other TRC'!D10</f>
        <v>0</v>
      </c>
      <c r="AS150" s="400">
        <f>'Program Other TRC'!E10</f>
        <v>0</v>
      </c>
      <c r="AT150" s="400">
        <f>'Program Other TRC'!F10</f>
        <v>0</v>
      </c>
      <c r="AU150" s="400" t="str">
        <f>'Program Other TRC'!G10</f>
        <v/>
      </c>
      <c r="AV150" s="400">
        <f>'Program Other TRC'!H10</f>
        <v>0</v>
      </c>
      <c r="AW150" s="400">
        <f>'Program Other TRC'!I10</f>
        <v>0</v>
      </c>
      <c r="AX150" s="400">
        <f>'Program Other TRC'!J10</f>
        <v>0</v>
      </c>
      <c r="AY150" s="400">
        <f>'Program Other TRC'!K10</f>
        <v>0</v>
      </c>
      <c r="AZ150" s="400" t="str">
        <f>'Program Other TRC'!L10</f>
        <v/>
      </c>
      <c r="BA150" s="400">
        <f>'Program Other TRC'!M10</f>
        <v>0</v>
      </c>
      <c r="BB150" s="400">
        <f>'Program Other TRC'!I10</f>
        <v>0</v>
      </c>
      <c r="BC150" s="400">
        <f>'Program Other TRC'!J10</f>
        <v>0</v>
      </c>
      <c r="BD150" s="400">
        <f>'Program Other TRC'!K10</f>
        <v>0</v>
      </c>
      <c r="BE150" s="400" t="str">
        <f>'Program Other TRC'!L10</f>
        <v/>
      </c>
      <c r="BF150" s="400">
        <f>'Program Other TRC'!M10</f>
        <v>0</v>
      </c>
      <c r="BG150" s="401">
        <f>'Program Other PAC'!D10</f>
        <v>0</v>
      </c>
      <c r="BH150" s="401">
        <f>'Program Other PAC'!E10</f>
        <v>0</v>
      </c>
      <c r="BI150" s="401">
        <f>'Program Other PAC'!F10</f>
        <v>0</v>
      </c>
      <c r="BJ150" s="401" t="str">
        <f>'Program Other PAC'!G10</f>
        <v/>
      </c>
      <c r="BK150" s="401">
        <f>'Program Other PAC'!H10</f>
        <v>0</v>
      </c>
      <c r="BL150" s="401">
        <f>'Program Other PAC'!I10</f>
        <v>0</v>
      </c>
      <c r="BM150" s="401">
        <f>'Program Other PAC'!J10</f>
        <v>0</v>
      </c>
      <c r="BN150" s="401">
        <f>'Program Other PAC'!K10</f>
        <v>0</v>
      </c>
      <c r="BO150" s="401" t="str">
        <f>'Program Other PAC'!L10</f>
        <v/>
      </c>
      <c r="BP150" s="401">
        <f>'Program Other PAC'!M10</f>
        <v>0</v>
      </c>
      <c r="BQ150" s="401">
        <f>'Program Other PAC'!N10</f>
        <v>0</v>
      </c>
      <c r="BR150" s="401">
        <f>'Program Other PAC'!O10</f>
        <v>0</v>
      </c>
      <c r="BS150" s="401">
        <f>'Program Other PAC'!P10</f>
        <v>0</v>
      </c>
      <c r="BT150" s="401" t="str">
        <f>'Program Other PAC'!Q10</f>
        <v/>
      </c>
      <c r="BU150" s="401">
        <f>'Program Other PAC'!R10</f>
        <v>0</v>
      </c>
      <c r="BV150" s="401">
        <f>'Program Other SCT'!D10</f>
        <v>0</v>
      </c>
      <c r="BW150" s="401">
        <f>'Program Other SCT'!E10</f>
        <v>0</v>
      </c>
      <c r="BX150" s="401">
        <f>'Program Other SCT'!F10</f>
        <v>0</v>
      </c>
      <c r="BY150" s="401" t="str">
        <f>'Program Other SCT'!G10</f>
        <v/>
      </c>
      <c r="BZ150" s="401">
        <f>'Program Other SCT'!H10</f>
        <v>0</v>
      </c>
      <c r="CA150" s="401">
        <f>'Program Other SCT'!I10</f>
        <v>0</v>
      </c>
      <c r="CB150" s="401">
        <f>'Program Other SCT'!J10</f>
        <v>0</v>
      </c>
      <c r="CC150" s="401">
        <f>'Program Other SCT'!K10</f>
        <v>0</v>
      </c>
      <c r="CD150" s="401" t="str">
        <f>'Program Other SCT'!L10</f>
        <v/>
      </c>
      <c r="CE150" s="401">
        <f>'Program Other SCT'!M10</f>
        <v>0</v>
      </c>
      <c r="CF150" s="401">
        <f>'Program Other SCT'!N10</f>
        <v>0</v>
      </c>
      <c r="CG150" s="401">
        <f>'Program Other SCT'!O10</f>
        <v>0</v>
      </c>
      <c r="CH150" s="401">
        <f>'Program Other SCT'!P10</f>
        <v>0</v>
      </c>
      <c r="CI150" s="401" t="str">
        <f>'Program Other SCT'!Q10</f>
        <v/>
      </c>
      <c r="CJ150" s="401">
        <f>'Program Other SCT'!R10</f>
        <v>0</v>
      </c>
      <c r="CK150" s="401">
        <f>'Program Other RIM'!D10</f>
        <v>0</v>
      </c>
      <c r="CL150" s="401">
        <f>'Program Other RIM'!E10</f>
        <v>0</v>
      </c>
      <c r="CM150" s="401">
        <f>'Program Other RIM'!F10</f>
        <v>0</v>
      </c>
      <c r="CN150" s="401" t="str">
        <f>'Program Other RIM'!G10</f>
        <v/>
      </c>
      <c r="CO150" s="401">
        <f>'Program Other RIM'!H10</f>
        <v>0</v>
      </c>
      <c r="CP150" s="401">
        <f>'Program Other RIM'!I10</f>
        <v>0</v>
      </c>
      <c r="CQ150" s="401">
        <f>'Program Other RIM'!J10</f>
        <v>0</v>
      </c>
      <c r="CR150" s="401">
        <f>'Program Other RIM'!K10</f>
        <v>0</v>
      </c>
      <c r="CS150" s="401" t="str">
        <f>'Program Other RIM'!L10</f>
        <v/>
      </c>
      <c r="CT150" s="401">
        <f>'Program Other RIM'!M10</f>
        <v>0</v>
      </c>
      <c r="CU150" s="401">
        <f>'Program Other RIM'!N10</f>
        <v>0</v>
      </c>
      <c r="CV150" s="401">
        <f>'Program Other RIM'!O10</f>
        <v>0</v>
      </c>
      <c r="CW150" s="401">
        <f>'Program Other RIM'!P10</f>
        <v>0</v>
      </c>
      <c r="CX150" s="401" t="str">
        <f>'Program Other RIM'!Q10</f>
        <v/>
      </c>
      <c r="CY150" s="401">
        <f>'Program Other RIM'!R10</f>
        <v>0</v>
      </c>
      <c r="CZ150" s="401">
        <f>'Program TRC PAC'!D10</f>
        <v>0</v>
      </c>
      <c r="DA150" s="401">
        <f>'Program TRC PAC'!E10</f>
        <v>0</v>
      </c>
      <c r="DB150" s="401">
        <f>'Program TRC PAC'!F10</f>
        <v>0</v>
      </c>
      <c r="DC150" s="401" t="str">
        <f>'Program TRC PAC'!G10</f>
        <v/>
      </c>
      <c r="DD150" s="401">
        <f>'Program TRC PAC'!H10</f>
        <v>0</v>
      </c>
      <c r="DE150" s="401">
        <f>'Program TRC PAC'!I10</f>
        <v>0</v>
      </c>
      <c r="DF150" s="401">
        <f>'Program TRC PAC'!J10</f>
        <v>0</v>
      </c>
      <c r="DG150" s="401">
        <f>'Program TRC PAC'!K10</f>
        <v>0</v>
      </c>
      <c r="DH150" s="401" t="str">
        <f>'Program TRC PAC'!L10</f>
        <v/>
      </c>
      <c r="DI150" s="401">
        <f>'Program TRC PAC'!M10</f>
        <v>0</v>
      </c>
      <c r="DJ150" s="401">
        <f>'Program TRC SCT'!D10</f>
        <v>0</v>
      </c>
      <c r="DK150" s="401">
        <f>'Program TRC SCT'!E10</f>
        <v>0</v>
      </c>
      <c r="DL150" s="401">
        <f>'Program TRC SCT'!F10</f>
        <v>0</v>
      </c>
      <c r="DM150" s="401" t="str">
        <f>'Program TRC SCT'!G10</f>
        <v/>
      </c>
      <c r="DN150" s="401">
        <f>'Program TRC SCT'!H10</f>
        <v>0</v>
      </c>
      <c r="DO150" s="401">
        <f>'Program TRC SCT'!I10</f>
        <v>0</v>
      </c>
      <c r="DP150" s="401">
        <f>'Program TRC SCT'!J10</f>
        <v>0</v>
      </c>
      <c r="DQ150" s="401">
        <f>'Program TRC SCT'!K10</f>
        <v>0</v>
      </c>
      <c r="DR150" s="401" t="str">
        <f>'Program TRC SCT'!L10</f>
        <v/>
      </c>
      <c r="DS150" s="401">
        <f>'Program TRC SCT'!M10</f>
        <v>0</v>
      </c>
      <c r="DT150" s="401">
        <f>'Program TRC RIM'!D10</f>
        <v>0</v>
      </c>
      <c r="DU150" s="401">
        <f>'Program TRC RIM'!E10</f>
        <v>0</v>
      </c>
      <c r="DV150" s="401">
        <f>'Program TRC RIM'!F10</f>
        <v>0</v>
      </c>
      <c r="DW150" s="401" t="str">
        <f>'Program TRC RIM'!G10</f>
        <v/>
      </c>
      <c r="DX150" s="401">
        <f>'Program TRC RIM'!H10</f>
        <v>0</v>
      </c>
      <c r="DY150" s="401">
        <f>'Program TRC RIM'!I10</f>
        <v>0</v>
      </c>
      <c r="DZ150" s="401">
        <f>'Program TRC RIM'!J10</f>
        <v>0</v>
      </c>
      <c r="EA150" s="401">
        <f>'Program TRC RIM'!K10</f>
        <v>0</v>
      </c>
      <c r="EB150" s="401" t="str">
        <f>'Program TRC RIM'!L10</f>
        <v/>
      </c>
      <c r="EC150" s="401">
        <f>'Program TRC RIM'!M10</f>
        <v>0</v>
      </c>
      <c r="ED150" s="401">
        <f>'Program PAC SCT'!D10</f>
        <v>0</v>
      </c>
      <c r="EE150" s="401">
        <f>'Program PAC SCT'!E10</f>
        <v>0</v>
      </c>
      <c r="EF150" s="401">
        <f>'Program PAC SCT'!F10</f>
        <v>0</v>
      </c>
      <c r="EG150" s="401" t="str">
        <f>'Program PAC SCT'!G10</f>
        <v/>
      </c>
      <c r="EH150" s="401">
        <f>'Program PAC SCT'!H10</f>
        <v>0</v>
      </c>
      <c r="EI150" s="401">
        <f>'Program PAC SCT'!I10</f>
        <v>0</v>
      </c>
      <c r="EJ150" s="401">
        <f>'Program PAC SCT'!J10</f>
        <v>0</v>
      </c>
      <c r="EK150" s="401">
        <f>'Program PAC SCT'!K10</f>
        <v>0</v>
      </c>
      <c r="EL150" s="401" t="str">
        <f>'Program PAC SCT'!L10</f>
        <v/>
      </c>
      <c r="EM150" s="401">
        <f>'Program PAC SCT'!M10</f>
        <v>0</v>
      </c>
      <c r="EN150" s="401">
        <f>'Program PAC RIM'!D10</f>
        <v>0</v>
      </c>
      <c r="EO150" s="401">
        <f>'Program PAC RIM'!E10</f>
        <v>0</v>
      </c>
      <c r="EP150" s="401">
        <f>'Program PAC RIM'!F10</f>
        <v>0</v>
      </c>
      <c r="EQ150" s="401" t="str">
        <f>'Program PAC RIM'!G10</f>
        <v/>
      </c>
      <c r="ER150" s="401">
        <f>'Program PAC RIM'!H10</f>
        <v>0</v>
      </c>
      <c r="ES150" s="401">
        <f>'Program PAC RIM'!I10</f>
        <v>0</v>
      </c>
      <c r="ET150" s="401">
        <f>'Program PAC RIM'!J10</f>
        <v>0</v>
      </c>
      <c r="EU150" s="401">
        <f>'Program PAC RIM'!K10</f>
        <v>0</v>
      </c>
      <c r="EV150" s="401" t="str">
        <f>'Program PAC RIM'!L10</f>
        <v/>
      </c>
      <c r="EW150" s="401">
        <f>'Program PAC RIM'!M10</f>
        <v>0</v>
      </c>
      <c r="EX150" s="401">
        <f>'Program SCT RIM'!D10</f>
        <v>0</v>
      </c>
      <c r="EY150" s="401">
        <f>'Program SCT RIM'!E10</f>
        <v>0</v>
      </c>
      <c r="EZ150" s="401">
        <f>'Program SCT RIM'!F10</f>
        <v>0</v>
      </c>
      <c r="FA150" s="401" t="str">
        <f>'Program SCT RIM'!G10</f>
        <v/>
      </c>
      <c r="FB150" s="401">
        <f>'Program SCT RIM'!H10</f>
        <v>0</v>
      </c>
      <c r="FC150" s="401">
        <f>'Program SCT RIM'!I10</f>
        <v>0</v>
      </c>
      <c r="FD150" s="401">
        <f>'Program SCT RIM'!J10</f>
        <v>0</v>
      </c>
      <c r="FE150" s="401">
        <f>'Program SCT RIM'!K10</f>
        <v>0</v>
      </c>
      <c r="FF150" s="401" t="str">
        <f>'Program SCT RIM'!L10</f>
        <v/>
      </c>
      <c r="FG150" s="401">
        <f>'Program SCT RIM'!M10</f>
        <v>0</v>
      </c>
    </row>
    <row r="151" spans="3:163">
      <c r="C151" s="399" t="str">
        <f t="shared" si="125"/>
        <v>Empty</v>
      </c>
      <c r="D151" s="557">
        <f>'Program All'!D11</f>
        <v>0</v>
      </c>
      <c r="E151" s="557">
        <f>'Program All'!E11</f>
        <v>0</v>
      </c>
      <c r="F151" s="557">
        <f>'Program All'!F11</f>
        <v>0</v>
      </c>
      <c r="G151" s="557" t="str">
        <f>'Program All'!G11</f>
        <v/>
      </c>
      <c r="H151" s="557">
        <f>'Program All'!H11</f>
        <v>0</v>
      </c>
      <c r="I151" s="557">
        <f>'Program All'!I11</f>
        <v>0</v>
      </c>
      <c r="J151" s="557">
        <f>'Program All'!J11</f>
        <v>0</v>
      </c>
      <c r="K151" s="557">
        <f>'Program All'!K11</f>
        <v>0</v>
      </c>
      <c r="L151" s="557" t="str">
        <f>'Program All'!L11</f>
        <v/>
      </c>
      <c r="M151" s="557">
        <f>'Program All'!M11</f>
        <v>0</v>
      </c>
      <c r="N151" s="557">
        <f>'Program All'!N11</f>
        <v>0</v>
      </c>
      <c r="O151" s="557">
        <f>'Program All'!O11</f>
        <v>0</v>
      </c>
      <c r="P151" s="557">
        <f>'Program All'!P11</f>
        <v>0</v>
      </c>
      <c r="Q151" s="557" t="str">
        <f>'Program All'!Q11</f>
        <v/>
      </c>
      <c r="R151" s="557">
        <f>'Program All'!R11</f>
        <v>0</v>
      </c>
      <c r="S151" s="557">
        <f>'Program All'!S11</f>
        <v>0</v>
      </c>
      <c r="T151" s="557">
        <f>'Program All'!T11</f>
        <v>0</v>
      </c>
      <c r="U151" s="557">
        <f>'Program All'!U11</f>
        <v>0</v>
      </c>
      <c r="V151" s="557" t="str">
        <f>'Program All'!V11</f>
        <v/>
      </c>
      <c r="W151" s="557">
        <f>'Program All'!W11</f>
        <v>0</v>
      </c>
      <c r="X151" s="401">
        <f>'Program TRC'!D11</f>
        <v>0</v>
      </c>
      <c r="Y151" s="401">
        <f>'Program TRC'!E11</f>
        <v>0</v>
      </c>
      <c r="Z151" s="401">
        <f>'Program TRC'!F11</f>
        <v>0</v>
      </c>
      <c r="AA151" s="401" t="str">
        <f>'Program TRC'!G11</f>
        <v/>
      </c>
      <c r="AB151" s="401">
        <f>'Program TRC'!H11</f>
        <v>0</v>
      </c>
      <c r="AC151" s="400">
        <f>'Program PAC'!D11</f>
        <v>0</v>
      </c>
      <c r="AD151" s="400">
        <f>'Program PAC'!E11</f>
        <v>0</v>
      </c>
      <c r="AE151" s="400">
        <f>'Program PAC'!F11</f>
        <v>0</v>
      </c>
      <c r="AF151" s="400" t="str">
        <f>'Program PAC'!G11</f>
        <v/>
      </c>
      <c r="AG151" s="399">
        <f>'Program PAC'!H11</f>
        <v>0</v>
      </c>
      <c r="AH151" s="400">
        <f>'Program SCT'!D11</f>
        <v>0</v>
      </c>
      <c r="AI151" s="400">
        <f>'Program SCT'!E11</f>
        <v>0</v>
      </c>
      <c r="AJ151" s="400">
        <f>'Program SCT'!F11</f>
        <v>0</v>
      </c>
      <c r="AK151" s="400" t="str">
        <f>'Program SCT'!G11</f>
        <v/>
      </c>
      <c r="AL151" s="400">
        <f>'Program SCT'!H11</f>
        <v>0</v>
      </c>
      <c r="AM151" s="557">
        <f>'Program RIM'!D11</f>
        <v>0</v>
      </c>
      <c r="AN151" s="557">
        <f>'Program RIM'!E11</f>
        <v>0</v>
      </c>
      <c r="AO151" s="557">
        <f>'Program RIM'!F11</f>
        <v>0</v>
      </c>
      <c r="AP151" s="557" t="str">
        <f>'Program RIM'!G11</f>
        <v/>
      </c>
      <c r="AQ151" s="557">
        <f>'Program RIM'!H11</f>
        <v>0</v>
      </c>
      <c r="AR151" s="400">
        <f>'Program Other TRC'!D11</f>
        <v>0</v>
      </c>
      <c r="AS151" s="400">
        <f>'Program Other TRC'!E11</f>
        <v>0</v>
      </c>
      <c r="AT151" s="400">
        <f>'Program Other TRC'!F11</f>
        <v>0</v>
      </c>
      <c r="AU151" s="400" t="str">
        <f>'Program Other TRC'!G11</f>
        <v/>
      </c>
      <c r="AV151" s="400">
        <f>'Program Other TRC'!H11</f>
        <v>0</v>
      </c>
      <c r="AW151" s="400">
        <f>'Program Other TRC'!I11</f>
        <v>0</v>
      </c>
      <c r="AX151" s="400">
        <f>'Program Other TRC'!J11</f>
        <v>0</v>
      </c>
      <c r="AY151" s="400">
        <f>'Program Other TRC'!K11</f>
        <v>0</v>
      </c>
      <c r="AZ151" s="400" t="str">
        <f>'Program Other TRC'!L11</f>
        <v/>
      </c>
      <c r="BA151" s="400">
        <f>'Program Other TRC'!M11</f>
        <v>0</v>
      </c>
      <c r="BB151" s="400">
        <f>'Program Other TRC'!I11</f>
        <v>0</v>
      </c>
      <c r="BC151" s="400">
        <f>'Program Other TRC'!J11</f>
        <v>0</v>
      </c>
      <c r="BD151" s="400">
        <f>'Program Other TRC'!K11</f>
        <v>0</v>
      </c>
      <c r="BE151" s="400" t="str">
        <f>'Program Other TRC'!L11</f>
        <v/>
      </c>
      <c r="BF151" s="400">
        <f>'Program Other TRC'!M11</f>
        <v>0</v>
      </c>
      <c r="BG151" s="401">
        <f>'Program Other PAC'!D11</f>
        <v>0</v>
      </c>
      <c r="BH151" s="401">
        <f>'Program Other PAC'!E11</f>
        <v>0</v>
      </c>
      <c r="BI151" s="401">
        <f>'Program Other PAC'!F11</f>
        <v>0</v>
      </c>
      <c r="BJ151" s="401" t="str">
        <f>'Program Other PAC'!G11</f>
        <v/>
      </c>
      <c r="BK151" s="401">
        <f>'Program Other PAC'!H11</f>
        <v>0</v>
      </c>
      <c r="BL151" s="401">
        <f>'Program Other PAC'!I11</f>
        <v>0</v>
      </c>
      <c r="BM151" s="401">
        <f>'Program Other PAC'!J11</f>
        <v>0</v>
      </c>
      <c r="BN151" s="401">
        <f>'Program Other PAC'!K11</f>
        <v>0</v>
      </c>
      <c r="BO151" s="401" t="str">
        <f>'Program Other PAC'!L11</f>
        <v/>
      </c>
      <c r="BP151" s="401">
        <f>'Program Other PAC'!M11</f>
        <v>0</v>
      </c>
      <c r="BQ151" s="401">
        <f>'Program Other PAC'!N11</f>
        <v>0</v>
      </c>
      <c r="BR151" s="401">
        <f>'Program Other PAC'!O11</f>
        <v>0</v>
      </c>
      <c r="BS151" s="401">
        <f>'Program Other PAC'!P11</f>
        <v>0</v>
      </c>
      <c r="BT151" s="401" t="str">
        <f>'Program Other PAC'!Q11</f>
        <v/>
      </c>
      <c r="BU151" s="401">
        <f>'Program Other PAC'!R11</f>
        <v>0</v>
      </c>
      <c r="BV151" s="401">
        <f>'Program Other SCT'!D11</f>
        <v>0</v>
      </c>
      <c r="BW151" s="401">
        <f>'Program Other SCT'!E11</f>
        <v>0</v>
      </c>
      <c r="BX151" s="401">
        <f>'Program Other SCT'!F11</f>
        <v>0</v>
      </c>
      <c r="BY151" s="401" t="str">
        <f>'Program Other SCT'!G11</f>
        <v/>
      </c>
      <c r="BZ151" s="401">
        <f>'Program Other SCT'!H11</f>
        <v>0</v>
      </c>
      <c r="CA151" s="401">
        <f>'Program Other SCT'!I11</f>
        <v>0</v>
      </c>
      <c r="CB151" s="401">
        <f>'Program Other SCT'!J11</f>
        <v>0</v>
      </c>
      <c r="CC151" s="401">
        <f>'Program Other SCT'!K11</f>
        <v>0</v>
      </c>
      <c r="CD151" s="401" t="str">
        <f>'Program Other SCT'!L11</f>
        <v/>
      </c>
      <c r="CE151" s="401">
        <f>'Program Other SCT'!M11</f>
        <v>0</v>
      </c>
      <c r="CF151" s="401">
        <f>'Program Other SCT'!N11</f>
        <v>0</v>
      </c>
      <c r="CG151" s="401">
        <f>'Program Other SCT'!O11</f>
        <v>0</v>
      </c>
      <c r="CH151" s="401">
        <f>'Program Other SCT'!P11</f>
        <v>0</v>
      </c>
      <c r="CI151" s="401" t="str">
        <f>'Program Other SCT'!Q11</f>
        <v/>
      </c>
      <c r="CJ151" s="401">
        <f>'Program Other SCT'!R11</f>
        <v>0</v>
      </c>
      <c r="CK151" s="401">
        <f>'Program Other RIM'!D11</f>
        <v>0</v>
      </c>
      <c r="CL151" s="401">
        <f>'Program Other RIM'!E11</f>
        <v>0</v>
      </c>
      <c r="CM151" s="401">
        <f>'Program Other RIM'!F11</f>
        <v>0</v>
      </c>
      <c r="CN151" s="401" t="str">
        <f>'Program Other RIM'!G11</f>
        <v/>
      </c>
      <c r="CO151" s="401">
        <f>'Program Other RIM'!H11</f>
        <v>0</v>
      </c>
      <c r="CP151" s="401">
        <f>'Program Other RIM'!I11</f>
        <v>0</v>
      </c>
      <c r="CQ151" s="401">
        <f>'Program Other RIM'!J11</f>
        <v>0</v>
      </c>
      <c r="CR151" s="401">
        <f>'Program Other RIM'!K11</f>
        <v>0</v>
      </c>
      <c r="CS151" s="401" t="str">
        <f>'Program Other RIM'!L11</f>
        <v/>
      </c>
      <c r="CT151" s="401">
        <f>'Program Other RIM'!M11</f>
        <v>0</v>
      </c>
      <c r="CU151" s="401">
        <f>'Program Other RIM'!N11</f>
        <v>0</v>
      </c>
      <c r="CV151" s="401">
        <f>'Program Other RIM'!O11</f>
        <v>0</v>
      </c>
      <c r="CW151" s="401">
        <f>'Program Other RIM'!P11</f>
        <v>0</v>
      </c>
      <c r="CX151" s="401" t="str">
        <f>'Program Other RIM'!Q11</f>
        <v/>
      </c>
      <c r="CY151" s="401">
        <f>'Program Other RIM'!R11</f>
        <v>0</v>
      </c>
      <c r="CZ151" s="401">
        <f>'Program TRC PAC'!D11</f>
        <v>0</v>
      </c>
      <c r="DA151" s="401">
        <f>'Program TRC PAC'!E11</f>
        <v>0</v>
      </c>
      <c r="DB151" s="401">
        <f>'Program TRC PAC'!F11</f>
        <v>0</v>
      </c>
      <c r="DC151" s="401" t="str">
        <f>'Program TRC PAC'!G11</f>
        <v/>
      </c>
      <c r="DD151" s="401">
        <f>'Program TRC PAC'!H11</f>
        <v>0</v>
      </c>
      <c r="DE151" s="401">
        <f>'Program TRC PAC'!I11</f>
        <v>0</v>
      </c>
      <c r="DF151" s="401">
        <f>'Program TRC PAC'!J11</f>
        <v>0</v>
      </c>
      <c r="DG151" s="401">
        <f>'Program TRC PAC'!K11</f>
        <v>0</v>
      </c>
      <c r="DH151" s="401" t="str">
        <f>'Program TRC PAC'!L11</f>
        <v/>
      </c>
      <c r="DI151" s="401">
        <f>'Program TRC PAC'!M11</f>
        <v>0</v>
      </c>
      <c r="DJ151" s="401">
        <f>'Program TRC SCT'!D11</f>
        <v>0</v>
      </c>
      <c r="DK151" s="401">
        <f>'Program TRC SCT'!E11</f>
        <v>0</v>
      </c>
      <c r="DL151" s="401">
        <f>'Program TRC SCT'!F11</f>
        <v>0</v>
      </c>
      <c r="DM151" s="401" t="str">
        <f>'Program TRC SCT'!G11</f>
        <v/>
      </c>
      <c r="DN151" s="401">
        <f>'Program TRC SCT'!H11</f>
        <v>0</v>
      </c>
      <c r="DO151" s="401">
        <f>'Program TRC SCT'!I11</f>
        <v>0</v>
      </c>
      <c r="DP151" s="401">
        <f>'Program TRC SCT'!J11</f>
        <v>0</v>
      </c>
      <c r="DQ151" s="401">
        <f>'Program TRC SCT'!K11</f>
        <v>0</v>
      </c>
      <c r="DR151" s="401" t="str">
        <f>'Program TRC SCT'!L11</f>
        <v/>
      </c>
      <c r="DS151" s="401">
        <f>'Program TRC SCT'!M11</f>
        <v>0</v>
      </c>
      <c r="DT151" s="401">
        <f>'Program TRC RIM'!D11</f>
        <v>0</v>
      </c>
      <c r="DU151" s="401">
        <f>'Program TRC RIM'!E11</f>
        <v>0</v>
      </c>
      <c r="DV151" s="401">
        <f>'Program TRC RIM'!F11</f>
        <v>0</v>
      </c>
      <c r="DW151" s="401" t="str">
        <f>'Program TRC RIM'!G11</f>
        <v/>
      </c>
      <c r="DX151" s="401">
        <f>'Program TRC RIM'!H11</f>
        <v>0</v>
      </c>
      <c r="DY151" s="401">
        <f>'Program TRC RIM'!I11</f>
        <v>0</v>
      </c>
      <c r="DZ151" s="401">
        <f>'Program TRC RIM'!J11</f>
        <v>0</v>
      </c>
      <c r="EA151" s="401">
        <f>'Program TRC RIM'!K11</f>
        <v>0</v>
      </c>
      <c r="EB151" s="401" t="str">
        <f>'Program TRC RIM'!L11</f>
        <v/>
      </c>
      <c r="EC151" s="401">
        <f>'Program TRC RIM'!M11</f>
        <v>0</v>
      </c>
      <c r="ED151" s="401">
        <f>'Program PAC SCT'!D11</f>
        <v>0</v>
      </c>
      <c r="EE151" s="401">
        <f>'Program PAC SCT'!E11</f>
        <v>0</v>
      </c>
      <c r="EF151" s="401">
        <f>'Program PAC SCT'!F11</f>
        <v>0</v>
      </c>
      <c r="EG151" s="401" t="str">
        <f>'Program PAC SCT'!G11</f>
        <v/>
      </c>
      <c r="EH151" s="401">
        <f>'Program PAC SCT'!H11</f>
        <v>0</v>
      </c>
      <c r="EI151" s="401">
        <f>'Program PAC SCT'!I11</f>
        <v>0</v>
      </c>
      <c r="EJ151" s="401">
        <f>'Program PAC SCT'!J11</f>
        <v>0</v>
      </c>
      <c r="EK151" s="401">
        <f>'Program PAC SCT'!K11</f>
        <v>0</v>
      </c>
      <c r="EL151" s="401" t="str">
        <f>'Program PAC SCT'!L11</f>
        <v/>
      </c>
      <c r="EM151" s="401">
        <f>'Program PAC SCT'!M11</f>
        <v>0</v>
      </c>
      <c r="EN151" s="401">
        <f>'Program PAC RIM'!D11</f>
        <v>0</v>
      </c>
      <c r="EO151" s="401">
        <f>'Program PAC RIM'!E11</f>
        <v>0</v>
      </c>
      <c r="EP151" s="401">
        <f>'Program PAC RIM'!F11</f>
        <v>0</v>
      </c>
      <c r="EQ151" s="401" t="str">
        <f>'Program PAC RIM'!G11</f>
        <v/>
      </c>
      <c r="ER151" s="401">
        <f>'Program PAC RIM'!H11</f>
        <v>0</v>
      </c>
      <c r="ES151" s="401">
        <f>'Program PAC RIM'!I11</f>
        <v>0</v>
      </c>
      <c r="ET151" s="401">
        <f>'Program PAC RIM'!J11</f>
        <v>0</v>
      </c>
      <c r="EU151" s="401">
        <f>'Program PAC RIM'!K11</f>
        <v>0</v>
      </c>
      <c r="EV151" s="401" t="str">
        <f>'Program PAC RIM'!L11</f>
        <v/>
      </c>
      <c r="EW151" s="401">
        <f>'Program PAC RIM'!M11</f>
        <v>0</v>
      </c>
      <c r="EX151" s="401">
        <f>'Program SCT RIM'!D11</f>
        <v>0</v>
      </c>
      <c r="EY151" s="401">
        <f>'Program SCT RIM'!E11</f>
        <v>0</v>
      </c>
      <c r="EZ151" s="401">
        <f>'Program SCT RIM'!F11</f>
        <v>0</v>
      </c>
      <c r="FA151" s="401" t="str">
        <f>'Program SCT RIM'!G11</f>
        <v/>
      </c>
      <c r="FB151" s="401">
        <f>'Program SCT RIM'!H11</f>
        <v>0</v>
      </c>
      <c r="FC151" s="401">
        <f>'Program SCT RIM'!I11</f>
        <v>0</v>
      </c>
      <c r="FD151" s="401">
        <f>'Program SCT RIM'!J11</f>
        <v>0</v>
      </c>
      <c r="FE151" s="401">
        <f>'Program SCT RIM'!K11</f>
        <v>0</v>
      </c>
      <c r="FF151" s="401" t="str">
        <f>'Program SCT RIM'!L11</f>
        <v/>
      </c>
      <c r="FG151" s="401">
        <f>'Program SCT RIM'!M11</f>
        <v>0</v>
      </c>
    </row>
    <row r="152" spans="3:163">
      <c r="C152" s="399" t="str">
        <f t="shared" si="125"/>
        <v>Empty</v>
      </c>
      <c r="D152" s="557">
        <f>'Program All'!D12</f>
        <v>0</v>
      </c>
      <c r="E152" s="557">
        <f>'Program All'!E12</f>
        <v>0</v>
      </c>
      <c r="F152" s="557">
        <f>'Program All'!F12</f>
        <v>0</v>
      </c>
      <c r="G152" s="557" t="str">
        <f>'Program All'!G12</f>
        <v/>
      </c>
      <c r="H152" s="557">
        <f>'Program All'!H12</f>
        <v>0</v>
      </c>
      <c r="I152" s="557">
        <f>'Program All'!I12</f>
        <v>0</v>
      </c>
      <c r="J152" s="557">
        <f>'Program All'!J12</f>
        <v>0</v>
      </c>
      <c r="K152" s="557">
        <f>'Program All'!K12</f>
        <v>0</v>
      </c>
      <c r="L152" s="557" t="str">
        <f>'Program All'!L12</f>
        <v/>
      </c>
      <c r="M152" s="557">
        <f>'Program All'!M12</f>
        <v>0</v>
      </c>
      <c r="N152" s="557">
        <f>'Program All'!N12</f>
        <v>0</v>
      </c>
      <c r="O152" s="557">
        <f>'Program All'!O12</f>
        <v>0</v>
      </c>
      <c r="P152" s="557">
        <f>'Program All'!P12</f>
        <v>0</v>
      </c>
      <c r="Q152" s="557" t="str">
        <f>'Program All'!Q12</f>
        <v/>
      </c>
      <c r="R152" s="557">
        <f>'Program All'!R12</f>
        <v>0</v>
      </c>
      <c r="S152" s="557">
        <f>'Program All'!S12</f>
        <v>0</v>
      </c>
      <c r="T152" s="557">
        <f>'Program All'!T12</f>
        <v>0</v>
      </c>
      <c r="U152" s="557">
        <f>'Program All'!U12</f>
        <v>0</v>
      </c>
      <c r="V152" s="557" t="str">
        <f>'Program All'!V12</f>
        <v/>
      </c>
      <c r="W152" s="557">
        <f>'Program All'!W12</f>
        <v>0</v>
      </c>
      <c r="X152" s="401">
        <f>'Program TRC'!D12</f>
        <v>0</v>
      </c>
      <c r="Y152" s="401">
        <f>'Program TRC'!E12</f>
        <v>0</v>
      </c>
      <c r="Z152" s="401">
        <f>'Program TRC'!F12</f>
        <v>0</v>
      </c>
      <c r="AA152" s="401" t="str">
        <f>'Program TRC'!G12</f>
        <v/>
      </c>
      <c r="AB152" s="401">
        <f>'Program TRC'!H12</f>
        <v>0</v>
      </c>
      <c r="AC152" s="400">
        <f>'Program PAC'!D12</f>
        <v>0</v>
      </c>
      <c r="AD152" s="400">
        <f>'Program PAC'!E12</f>
        <v>0</v>
      </c>
      <c r="AE152" s="400">
        <f>'Program PAC'!F12</f>
        <v>0</v>
      </c>
      <c r="AF152" s="400" t="str">
        <f>'Program PAC'!G12</f>
        <v/>
      </c>
      <c r="AG152" s="399">
        <f>'Program PAC'!H12</f>
        <v>0</v>
      </c>
      <c r="AH152" s="400">
        <f>'Program SCT'!D12</f>
        <v>0</v>
      </c>
      <c r="AI152" s="400">
        <f>'Program SCT'!E12</f>
        <v>0</v>
      </c>
      <c r="AJ152" s="400">
        <f>'Program SCT'!F12</f>
        <v>0</v>
      </c>
      <c r="AK152" s="400" t="str">
        <f>'Program SCT'!G12</f>
        <v/>
      </c>
      <c r="AL152" s="400">
        <f>'Program SCT'!H12</f>
        <v>0</v>
      </c>
      <c r="AM152" s="557">
        <f>'Program RIM'!D12</f>
        <v>0</v>
      </c>
      <c r="AN152" s="557">
        <f>'Program RIM'!E12</f>
        <v>0</v>
      </c>
      <c r="AO152" s="557">
        <f>'Program RIM'!F12</f>
        <v>0</v>
      </c>
      <c r="AP152" s="557" t="str">
        <f>'Program RIM'!G12</f>
        <v/>
      </c>
      <c r="AQ152" s="557">
        <f>'Program RIM'!H12</f>
        <v>0</v>
      </c>
      <c r="AR152" s="400">
        <f>'Program Other TRC'!D12</f>
        <v>0</v>
      </c>
      <c r="AS152" s="400">
        <f>'Program Other TRC'!E12</f>
        <v>0</v>
      </c>
      <c r="AT152" s="400">
        <f>'Program Other TRC'!F12</f>
        <v>0</v>
      </c>
      <c r="AU152" s="400" t="str">
        <f>'Program Other TRC'!G12</f>
        <v/>
      </c>
      <c r="AV152" s="400">
        <f>'Program Other TRC'!H12</f>
        <v>0</v>
      </c>
      <c r="AW152" s="400">
        <f>'Program Other TRC'!I12</f>
        <v>0</v>
      </c>
      <c r="AX152" s="400">
        <f>'Program Other TRC'!J12</f>
        <v>0</v>
      </c>
      <c r="AY152" s="400">
        <f>'Program Other TRC'!K12</f>
        <v>0</v>
      </c>
      <c r="AZ152" s="400" t="str">
        <f>'Program Other TRC'!L12</f>
        <v/>
      </c>
      <c r="BA152" s="400">
        <f>'Program Other TRC'!M12</f>
        <v>0</v>
      </c>
      <c r="BB152" s="400">
        <f>'Program Other TRC'!I12</f>
        <v>0</v>
      </c>
      <c r="BC152" s="400">
        <f>'Program Other TRC'!J12</f>
        <v>0</v>
      </c>
      <c r="BD152" s="400">
        <f>'Program Other TRC'!K12</f>
        <v>0</v>
      </c>
      <c r="BE152" s="400" t="str">
        <f>'Program Other TRC'!L12</f>
        <v/>
      </c>
      <c r="BF152" s="400">
        <f>'Program Other TRC'!M12</f>
        <v>0</v>
      </c>
      <c r="BG152" s="401">
        <f>'Program Other PAC'!D12</f>
        <v>0</v>
      </c>
      <c r="BH152" s="401">
        <f>'Program Other PAC'!E12</f>
        <v>0</v>
      </c>
      <c r="BI152" s="401">
        <f>'Program Other PAC'!F12</f>
        <v>0</v>
      </c>
      <c r="BJ152" s="401" t="str">
        <f>'Program Other PAC'!G12</f>
        <v/>
      </c>
      <c r="BK152" s="401">
        <f>'Program Other PAC'!H12</f>
        <v>0</v>
      </c>
      <c r="BL152" s="401">
        <f>'Program Other PAC'!I12</f>
        <v>0</v>
      </c>
      <c r="BM152" s="401">
        <f>'Program Other PAC'!J12</f>
        <v>0</v>
      </c>
      <c r="BN152" s="401">
        <f>'Program Other PAC'!K12</f>
        <v>0</v>
      </c>
      <c r="BO152" s="401" t="str">
        <f>'Program Other PAC'!L12</f>
        <v/>
      </c>
      <c r="BP152" s="401">
        <f>'Program Other PAC'!M12</f>
        <v>0</v>
      </c>
      <c r="BQ152" s="401">
        <f>'Program Other PAC'!N12</f>
        <v>0</v>
      </c>
      <c r="BR152" s="401">
        <f>'Program Other PAC'!O12</f>
        <v>0</v>
      </c>
      <c r="BS152" s="401">
        <f>'Program Other PAC'!P12</f>
        <v>0</v>
      </c>
      <c r="BT152" s="401" t="str">
        <f>'Program Other PAC'!Q12</f>
        <v/>
      </c>
      <c r="BU152" s="401">
        <f>'Program Other PAC'!R12</f>
        <v>0</v>
      </c>
      <c r="BV152" s="401">
        <f>'Program Other SCT'!D12</f>
        <v>0</v>
      </c>
      <c r="BW152" s="401">
        <f>'Program Other SCT'!E12</f>
        <v>0</v>
      </c>
      <c r="BX152" s="401">
        <f>'Program Other SCT'!F12</f>
        <v>0</v>
      </c>
      <c r="BY152" s="401" t="str">
        <f>'Program Other SCT'!G12</f>
        <v/>
      </c>
      <c r="BZ152" s="401">
        <f>'Program Other SCT'!H12</f>
        <v>0</v>
      </c>
      <c r="CA152" s="401">
        <f>'Program Other SCT'!I12</f>
        <v>0</v>
      </c>
      <c r="CB152" s="401">
        <f>'Program Other SCT'!J12</f>
        <v>0</v>
      </c>
      <c r="CC152" s="401">
        <f>'Program Other SCT'!K12</f>
        <v>0</v>
      </c>
      <c r="CD152" s="401" t="str">
        <f>'Program Other SCT'!L12</f>
        <v/>
      </c>
      <c r="CE152" s="401">
        <f>'Program Other SCT'!M12</f>
        <v>0</v>
      </c>
      <c r="CF152" s="401">
        <f>'Program Other SCT'!N12</f>
        <v>0</v>
      </c>
      <c r="CG152" s="401">
        <f>'Program Other SCT'!O12</f>
        <v>0</v>
      </c>
      <c r="CH152" s="401">
        <f>'Program Other SCT'!P12</f>
        <v>0</v>
      </c>
      <c r="CI152" s="401" t="str">
        <f>'Program Other SCT'!Q12</f>
        <v/>
      </c>
      <c r="CJ152" s="401">
        <f>'Program Other SCT'!R12</f>
        <v>0</v>
      </c>
      <c r="CK152" s="401">
        <f>'Program Other RIM'!D12</f>
        <v>0</v>
      </c>
      <c r="CL152" s="401">
        <f>'Program Other RIM'!E12</f>
        <v>0</v>
      </c>
      <c r="CM152" s="401">
        <f>'Program Other RIM'!F12</f>
        <v>0</v>
      </c>
      <c r="CN152" s="401" t="str">
        <f>'Program Other RIM'!G12</f>
        <v/>
      </c>
      <c r="CO152" s="401">
        <f>'Program Other RIM'!H12</f>
        <v>0</v>
      </c>
      <c r="CP152" s="401">
        <f>'Program Other RIM'!I12</f>
        <v>0</v>
      </c>
      <c r="CQ152" s="401">
        <f>'Program Other RIM'!J12</f>
        <v>0</v>
      </c>
      <c r="CR152" s="401">
        <f>'Program Other RIM'!K12</f>
        <v>0</v>
      </c>
      <c r="CS152" s="401" t="str">
        <f>'Program Other RIM'!L12</f>
        <v/>
      </c>
      <c r="CT152" s="401">
        <f>'Program Other RIM'!M12</f>
        <v>0</v>
      </c>
      <c r="CU152" s="401">
        <f>'Program Other RIM'!N12</f>
        <v>0</v>
      </c>
      <c r="CV152" s="401">
        <f>'Program Other RIM'!O12</f>
        <v>0</v>
      </c>
      <c r="CW152" s="401">
        <f>'Program Other RIM'!P12</f>
        <v>0</v>
      </c>
      <c r="CX152" s="401" t="str">
        <f>'Program Other RIM'!Q12</f>
        <v/>
      </c>
      <c r="CY152" s="401">
        <f>'Program Other RIM'!R12</f>
        <v>0</v>
      </c>
      <c r="CZ152" s="401">
        <f>'Program TRC PAC'!D12</f>
        <v>0</v>
      </c>
      <c r="DA152" s="401">
        <f>'Program TRC PAC'!E12</f>
        <v>0</v>
      </c>
      <c r="DB152" s="401">
        <f>'Program TRC PAC'!F12</f>
        <v>0</v>
      </c>
      <c r="DC152" s="401" t="str">
        <f>'Program TRC PAC'!G12</f>
        <v/>
      </c>
      <c r="DD152" s="401">
        <f>'Program TRC PAC'!H12</f>
        <v>0</v>
      </c>
      <c r="DE152" s="401">
        <f>'Program TRC PAC'!I12</f>
        <v>0</v>
      </c>
      <c r="DF152" s="401">
        <f>'Program TRC PAC'!J12</f>
        <v>0</v>
      </c>
      <c r="DG152" s="401">
        <f>'Program TRC PAC'!K12</f>
        <v>0</v>
      </c>
      <c r="DH152" s="401" t="str">
        <f>'Program TRC PAC'!L12</f>
        <v/>
      </c>
      <c r="DI152" s="401">
        <f>'Program TRC PAC'!M12</f>
        <v>0</v>
      </c>
      <c r="DJ152" s="401">
        <f>'Program TRC SCT'!D12</f>
        <v>0</v>
      </c>
      <c r="DK152" s="401">
        <f>'Program TRC SCT'!E12</f>
        <v>0</v>
      </c>
      <c r="DL152" s="401">
        <f>'Program TRC SCT'!F12</f>
        <v>0</v>
      </c>
      <c r="DM152" s="401" t="str">
        <f>'Program TRC SCT'!G12</f>
        <v/>
      </c>
      <c r="DN152" s="401">
        <f>'Program TRC SCT'!H12</f>
        <v>0</v>
      </c>
      <c r="DO152" s="401">
        <f>'Program TRC SCT'!I12</f>
        <v>0</v>
      </c>
      <c r="DP152" s="401">
        <f>'Program TRC SCT'!J12</f>
        <v>0</v>
      </c>
      <c r="DQ152" s="401">
        <f>'Program TRC SCT'!K12</f>
        <v>0</v>
      </c>
      <c r="DR152" s="401" t="str">
        <f>'Program TRC SCT'!L12</f>
        <v/>
      </c>
      <c r="DS152" s="401">
        <f>'Program TRC SCT'!M12</f>
        <v>0</v>
      </c>
      <c r="DT152" s="401">
        <f>'Program TRC RIM'!D12</f>
        <v>0</v>
      </c>
      <c r="DU152" s="401">
        <f>'Program TRC RIM'!E12</f>
        <v>0</v>
      </c>
      <c r="DV152" s="401">
        <f>'Program TRC RIM'!F12</f>
        <v>0</v>
      </c>
      <c r="DW152" s="401" t="str">
        <f>'Program TRC RIM'!G12</f>
        <v/>
      </c>
      <c r="DX152" s="401">
        <f>'Program TRC RIM'!H12</f>
        <v>0</v>
      </c>
      <c r="DY152" s="401">
        <f>'Program TRC RIM'!I12</f>
        <v>0</v>
      </c>
      <c r="DZ152" s="401">
        <f>'Program TRC RIM'!J12</f>
        <v>0</v>
      </c>
      <c r="EA152" s="401">
        <f>'Program TRC RIM'!K12</f>
        <v>0</v>
      </c>
      <c r="EB152" s="401" t="str">
        <f>'Program TRC RIM'!L12</f>
        <v/>
      </c>
      <c r="EC152" s="401">
        <f>'Program TRC RIM'!M12</f>
        <v>0</v>
      </c>
      <c r="ED152" s="401">
        <f>'Program PAC SCT'!D12</f>
        <v>0</v>
      </c>
      <c r="EE152" s="401">
        <f>'Program PAC SCT'!E12</f>
        <v>0</v>
      </c>
      <c r="EF152" s="401">
        <f>'Program PAC SCT'!F12</f>
        <v>0</v>
      </c>
      <c r="EG152" s="401" t="str">
        <f>'Program PAC SCT'!G12</f>
        <v/>
      </c>
      <c r="EH152" s="401">
        <f>'Program PAC SCT'!H12</f>
        <v>0</v>
      </c>
      <c r="EI152" s="401">
        <f>'Program PAC SCT'!I12</f>
        <v>0</v>
      </c>
      <c r="EJ152" s="401">
        <f>'Program PAC SCT'!J12</f>
        <v>0</v>
      </c>
      <c r="EK152" s="401">
        <f>'Program PAC SCT'!K12</f>
        <v>0</v>
      </c>
      <c r="EL152" s="401" t="str">
        <f>'Program PAC SCT'!L12</f>
        <v/>
      </c>
      <c r="EM152" s="401">
        <f>'Program PAC SCT'!M12</f>
        <v>0</v>
      </c>
      <c r="EN152" s="401">
        <f>'Program PAC RIM'!D12</f>
        <v>0</v>
      </c>
      <c r="EO152" s="401">
        <f>'Program PAC RIM'!E12</f>
        <v>0</v>
      </c>
      <c r="EP152" s="401">
        <f>'Program PAC RIM'!F12</f>
        <v>0</v>
      </c>
      <c r="EQ152" s="401" t="str">
        <f>'Program PAC RIM'!G12</f>
        <v/>
      </c>
      <c r="ER152" s="401">
        <f>'Program PAC RIM'!H12</f>
        <v>0</v>
      </c>
      <c r="ES152" s="401">
        <f>'Program PAC RIM'!I12</f>
        <v>0</v>
      </c>
      <c r="ET152" s="401">
        <f>'Program PAC RIM'!J12</f>
        <v>0</v>
      </c>
      <c r="EU152" s="401">
        <f>'Program PAC RIM'!K12</f>
        <v>0</v>
      </c>
      <c r="EV152" s="401" t="str">
        <f>'Program PAC RIM'!L12</f>
        <v/>
      </c>
      <c r="EW152" s="401">
        <f>'Program PAC RIM'!M12</f>
        <v>0</v>
      </c>
      <c r="EX152" s="401">
        <f>'Program SCT RIM'!D12</f>
        <v>0</v>
      </c>
      <c r="EY152" s="401">
        <f>'Program SCT RIM'!E12</f>
        <v>0</v>
      </c>
      <c r="EZ152" s="401">
        <f>'Program SCT RIM'!F12</f>
        <v>0</v>
      </c>
      <c r="FA152" s="401" t="str">
        <f>'Program SCT RIM'!G12</f>
        <v/>
      </c>
      <c r="FB152" s="401">
        <f>'Program SCT RIM'!H12</f>
        <v>0</v>
      </c>
      <c r="FC152" s="401">
        <f>'Program SCT RIM'!I12</f>
        <v>0</v>
      </c>
      <c r="FD152" s="401">
        <f>'Program SCT RIM'!J12</f>
        <v>0</v>
      </c>
      <c r="FE152" s="401">
        <f>'Program SCT RIM'!K12</f>
        <v>0</v>
      </c>
      <c r="FF152" s="401" t="str">
        <f>'Program SCT RIM'!L12</f>
        <v/>
      </c>
      <c r="FG152" s="401">
        <f>'Program SCT RIM'!M12</f>
        <v>0</v>
      </c>
    </row>
    <row r="153" spans="3:163">
      <c r="C153" s="399" t="str">
        <f t="shared" si="125"/>
        <v>Empty</v>
      </c>
      <c r="D153" s="557">
        <f>'Program All'!D13</f>
        <v>0</v>
      </c>
      <c r="E153" s="557">
        <f>'Program All'!E13</f>
        <v>0</v>
      </c>
      <c r="F153" s="557">
        <f>'Program All'!F13</f>
        <v>0</v>
      </c>
      <c r="G153" s="557" t="str">
        <f>'Program All'!G13</f>
        <v/>
      </c>
      <c r="H153" s="557">
        <f>'Program All'!H13</f>
        <v>0</v>
      </c>
      <c r="I153" s="557">
        <f>'Program All'!I13</f>
        <v>0</v>
      </c>
      <c r="J153" s="557">
        <f>'Program All'!J13</f>
        <v>0</v>
      </c>
      <c r="K153" s="557">
        <f>'Program All'!K13</f>
        <v>0</v>
      </c>
      <c r="L153" s="557" t="str">
        <f>'Program All'!L13</f>
        <v/>
      </c>
      <c r="M153" s="557">
        <f>'Program All'!M13</f>
        <v>0</v>
      </c>
      <c r="N153" s="557">
        <f>'Program All'!N13</f>
        <v>0</v>
      </c>
      <c r="O153" s="557">
        <f>'Program All'!O13</f>
        <v>0</v>
      </c>
      <c r="P153" s="557">
        <f>'Program All'!P13</f>
        <v>0</v>
      </c>
      <c r="Q153" s="557" t="str">
        <f>'Program All'!Q13</f>
        <v/>
      </c>
      <c r="R153" s="557">
        <f>'Program All'!R13</f>
        <v>0</v>
      </c>
      <c r="S153" s="557">
        <f>'Program All'!S13</f>
        <v>0</v>
      </c>
      <c r="T153" s="557">
        <f>'Program All'!T13</f>
        <v>0</v>
      </c>
      <c r="U153" s="557">
        <f>'Program All'!U13</f>
        <v>0</v>
      </c>
      <c r="V153" s="557" t="str">
        <f>'Program All'!V13</f>
        <v/>
      </c>
      <c r="W153" s="557">
        <f>'Program All'!W13</f>
        <v>0</v>
      </c>
      <c r="X153" s="401">
        <f>'Program TRC'!D13</f>
        <v>0</v>
      </c>
      <c r="Y153" s="401">
        <f>'Program TRC'!E13</f>
        <v>0</v>
      </c>
      <c r="Z153" s="401">
        <f>'Program TRC'!F13</f>
        <v>0</v>
      </c>
      <c r="AA153" s="401" t="str">
        <f>'Program TRC'!G13</f>
        <v/>
      </c>
      <c r="AB153" s="401">
        <f>'Program TRC'!H13</f>
        <v>0</v>
      </c>
      <c r="AC153" s="400">
        <f>'Program PAC'!D13</f>
        <v>0</v>
      </c>
      <c r="AD153" s="400">
        <f>'Program PAC'!E13</f>
        <v>0</v>
      </c>
      <c r="AE153" s="400">
        <f>'Program PAC'!F13</f>
        <v>0</v>
      </c>
      <c r="AF153" s="400" t="str">
        <f>'Program PAC'!G13</f>
        <v/>
      </c>
      <c r="AG153" s="399">
        <f>'Program PAC'!H13</f>
        <v>0</v>
      </c>
      <c r="AH153" s="400">
        <f>'Program SCT'!D13</f>
        <v>0</v>
      </c>
      <c r="AI153" s="400">
        <f>'Program SCT'!E13</f>
        <v>0</v>
      </c>
      <c r="AJ153" s="400">
        <f>'Program SCT'!F13</f>
        <v>0</v>
      </c>
      <c r="AK153" s="400" t="str">
        <f>'Program SCT'!G13</f>
        <v/>
      </c>
      <c r="AL153" s="400">
        <f>'Program SCT'!H13</f>
        <v>0</v>
      </c>
      <c r="AM153" s="557">
        <f>'Program RIM'!D13</f>
        <v>0</v>
      </c>
      <c r="AN153" s="557">
        <f>'Program RIM'!E13</f>
        <v>0</v>
      </c>
      <c r="AO153" s="557">
        <f>'Program RIM'!F13</f>
        <v>0</v>
      </c>
      <c r="AP153" s="557" t="str">
        <f>'Program RIM'!G13</f>
        <v/>
      </c>
      <c r="AQ153" s="557">
        <f>'Program RIM'!H13</f>
        <v>0</v>
      </c>
      <c r="AR153" s="400">
        <f>'Program Other TRC'!D13</f>
        <v>0</v>
      </c>
      <c r="AS153" s="400">
        <f>'Program Other TRC'!E13</f>
        <v>0</v>
      </c>
      <c r="AT153" s="400">
        <f>'Program Other TRC'!F13</f>
        <v>0</v>
      </c>
      <c r="AU153" s="400" t="str">
        <f>'Program Other TRC'!G13</f>
        <v/>
      </c>
      <c r="AV153" s="400">
        <f>'Program Other TRC'!H13</f>
        <v>0</v>
      </c>
      <c r="AW153" s="400">
        <f>'Program Other TRC'!I13</f>
        <v>0</v>
      </c>
      <c r="AX153" s="400">
        <f>'Program Other TRC'!J13</f>
        <v>0</v>
      </c>
      <c r="AY153" s="400">
        <f>'Program Other TRC'!K13</f>
        <v>0</v>
      </c>
      <c r="AZ153" s="400" t="str">
        <f>'Program Other TRC'!L13</f>
        <v/>
      </c>
      <c r="BA153" s="400">
        <f>'Program Other TRC'!M13</f>
        <v>0</v>
      </c>
      <c r="BB153" s="400">
        <f>'Program Other TRC'!I13</f>
        <v>0</v>
      </c>
      <c r="BC153" s="400">
        <f>'Program Other TRC'!J13</f>
        <v>0</v>
      </c>
      <c r="BD153" s="400">
        <f>'Program Other TRC'!K13</f>
        <v>0</v>
      </c>
      <c r="BE153" s="400" t="str">
        <f>'Program Other TRC'!L13</f>
        <v/>
      </c>
      <c r="BF153" s="400">
        <f>'Program Other TRC'!M13</f>
        <v>0</v>
      </c>
      <c r="BG153" s="401">
        <f>'Program Other PAC'!D13</f>
        <v>0</v>
      </c>
      <c r="BH153" s="401">
        <f>'Program Other PAC'!E13</f>
        <v>0</v>
      </c>
      <c r="BI153" s="401">
        <f>'Program Other PAC'!F13</f>
        <v>0</v>
      </c>
      <c r="BJ153" s="401" t="str">
        <f>'Program Other PAC'!G13</f>
        <v/>
      </c>
      <c r="BK153" s="401">
        <f>'Program Other PAC'!H13</f>
        <v>0</v>
      </c>
      <c r="BL153" s="401">
        <f>'Program Other PAC'!I13</f>
        <v>0</v>
      </c>
      <c r="BM153" s="401">
        <f>'Program Other PAC'!J13</f>
        <v>0</v>
      </c>
      <c r="BN153" s="401">
        <f>'Program Other PAC'!K13</f>
        <v>0</v>
      </c>
      <c r="BO153" s="401" t="str">
        <f>'Program Other PAC'!L13</f>
        <v/>
      </c>
      <c r="BP153" s="401">
        <f>'Program Other PAC'!M13</f>
        <v>0</v>
      </c>
      <c r="BQ153" s="401">
        <f>'Program Other PAC'!N13</f>
        <v>0</v>
      </c>
      <c r="BR153" s="401">
        <f>'Program Other PAC'!O13</f>
        <v>0</v>
      </c>
      <c r="BS153" s="401">
        <f>'Program Other PAC'!P13</f>
        <v>0</v>
      </c>
      <c r="BT153" s="401" t="str">
        <f>'Program Other PAC'!Q13</f>
        <v/>
      </c>
      <c r="BU153" s="401">
        <f>'Program Other PAC'!R13</f>
        <v>0</v>
      </c>
      <c r="BV153" s="401">
        <f>'Program Other SCT'!D13</f>
        <v>0</v>
      </c>
      <c r="BW153" s="401">
        <f>'Program Other SCT'!E13</f>
        <v>0</v>
      </c>
      <c r="BX153" s="401">
        <f>'Program Other SCT'!F13</f>
        <v>0</v>
      </c>
      <c r="BY153" s="401" t="str">
        <f>'Program Other SCT'!G13</f>
        <v/>
      </c>
      <c r="BZ153" s="401">
        <f>'Program Other SCT'!H13</f>
        <v>0</v>
      </c>
      <c r="CA153" s="401">
        <f>'Program Other SCT'!I13</f>
        <v>0</v>
      </c>
      <c r="CB153" s="401">
        <f>'Program Other SCT'!J13</f>
        <v>0</v>
      </c>
      <c r="CC153" s="401">
        <f>'Program Other SCT'!K13</f>
        <v>0</v>
      </c>
      <c r="CD153" s="401" t="str">
        <f>'Program Other SCT'!L13</f>
        <v/>
      </c>
      <c r="CE153" s="401">
        <f>'Program Other SCT'!M13</f>
        <v>0</v>
      </c>
      <c r="CF153" s="401">
        <f>'Program Other SCT'!N13</f>
        <v>0</v>
      </c>
      <c r="CG153" s="401">
        <f>'Program Other SCT'!O13</f>
        <v>0</v>
      </c>
      <c r="CH153" s="401">
        <f>'Program Other SCT'!P13</f>
        <v>0</v>
      </c>
      <c r="CI153" s="401" t="str">
        <f>'Program Other SCT'!Q13</f>
        <v/>
      </c>
      <c r="CJ153" s="401">
        <f>'Program Other SCT'!R13</f>
        <v>0</v>
      </c>
      <c r="CK153" s="401">
        <f>'Program Other RIM'!D13</f>
        <v>0</v>
      </c>
      <c r="CL153" s="401">
        <f>'Program Other RIM'!E13</f>
        <v>0</v>
      </c>
      <c r="CM153" s="401">
        <f>'Program Other RIM'!F13</f>
        <v>0</v>
      </c>
      <c r="CN153" s="401" t="str">
        <f>'Program Other RIM'!G13</f>
        <v/>
      </c>
      <c r="CO153" s="401">
        <f>'Program Other RIM'!H13</f>
        <v>0</v>
      </c>
      <c r="CP153" s="401">
        <f>'Program Other RIM'!I13</f>
        <v>0</v>
      </c>
      <c r="CQ153" s="401">
        <f>'Program Other RIM'!J13</f>
        <v>0</v>
      </c>
      <c r="CR153" s="401">
        <f>'Program Other RIM'!K13</f>
        <v>0</v>
      </c>
      <c r="CS153" s="401" t="str">
        <f>'Program Other RIM'!L13</f>
        <v/>
      </c>
      <c r="CT153" s="401">
        <f>'Program Other RIM'!M13</f>
        <v>0</v>
      </c>
      <c r="CU153" s="401">
        <f>'Program Other RIM'!N13</f>
        <v>0</v>
      </c>
      <c r="CV153" s="401">
        <f>'Program Other RIM'!O13</f>
        <v>0</v>
      </c>
      <c r="CW153" s="401">
        <f>'Program Other RIM'!P13</f>
        <v>0</v>
      </c>
      <c r="CX153" s="401" t="str">
        <f>'Program Other RIM'!Q13</f>
        <v/>
      </c>
      <c r="CY153" s="401">
        <f>'Program Other RIM'!R13</f>
        <v>0</v>
      </c>
      <c r="CZ153" s="401">
        <f>'Program TRC PAC'!D13</f>
        <v>0</v>
      </c>
      <c r="DA153" s="401">
        <f>'Program TRC PAC'!E13</f>
        <v>0</v>
      </c>
      <c r="DB153" s="401">
        <f>'Program TRC PAC'!F13</f>
        <v>0</v>
      </c>
      <c r="DC153" s="401" t="str">
        <f>'Program TRC PAC'!G13</f>
        <v/>
      </c>
      <c r="DD153" s="401">
        <f>'Program TRC PAC'!H13</f>
        <v>0</v>
      </c>
      <c r="DE153" s="401">
        <f>'Program TRC PAC'!I13</f>
        <v>0</v>
      </c>
      <c r="DF153" s="401">
        <f>'Program TRC PAC'!J13</f>
        <v>0</v>
      </c>
      <c r="DG153" s="401">
        <f>'Program TRC PAC'!K13</f>
        <v>0</v>
      </c>
      <c r="DH153" s="401" t="str">
        <f>'Program TRC PAC'!L13</f>
        <v/>
      </c>
      <c r="DI153" s="401">
        <f>'Program TRC PAC'!M13</f>
        <v>0</v>
      </c>
      <c r="DJ153" s="401">
        <f>'Program TRC SCT'!D13</f>
        <v>0</v>
      </c>
      <c r="DK153" s="401">
        <f>'Program TRC SCT'!E13</f>
        <v>0</v>
      </c>
      <c r="DL153" s="401">
        <f>'Program TRC SCT'!F13</f>
        <v>0</v>
      </c>
      <c r="DM153" s="401" t="str">
        <f>'Program TRC SCT'!G13</f>
        <v/>
      </c>
      <c r="DN153" s="401">
        <f>'Program TRC SCT'!H13</f>
        <v>0</v>
      </c>
      <c r="DO153" s="401">
        <f>'Program TRC SCT'!I13</f>
        <v>0</v>
      </c>
      <c r="DP153" s="401">
        <f>'Program TRC SCT'!J13</f>
        <v>0</v>
      </c>
      <c r="DQ153" s="401">
        <f>'Program TRC SCT'!K13</f>
        <v>0</v>
      </c>
      <c r="DR153" s="401" t="str">
        <f>'Program TRC SCT'!L13</f>
        <v/>
      </c>
      <c r="DS153" s="401">
        <f>'Program TRC SCT'!M13</f>
        <v>0</v>
      </c>
      <c r="DT153" s="401">
        <f>'Program TRC RIM'!D13</f>
        <v>0</v>
      </c>
      <c r="DU153" s="401">
        <f>'Program TRC RIM'!E13</f>
        <v>0</v>
      </c>
      <c r="DV153" s="401">
        <f>'Program TRC RIM'!F13</f>
        <v>0</v>
      </c>
      <c r="DW153" s="401" t="str">
        <f>'Program TRC RIM'!G13</f>
        <v/>
      </c>
      <c r="DX153" s="401">
        <f>'Program TRC RIM'!H13</f>
        <v>0</v>
      </c>
      <c r="DY153" s="401">
        <f>'Program TRC RIM'!I13</f>
        <v>0</v>
      </c>
      <c r="DZ153" s="401">
        <f>'Program TRC RIM'!J13</f>
        <v>0</v>
      </c>
      <c r="EA153" s="401">
        <f>'Program TRC RIM'!K13</f>
        <v>0</v>
      </c>
      <c r="EB153" s="401" t="str">
        <f>'Program TRC RIM'!L13</f>
        <v/>
      </c>
      <c r="EC153" s="401">
        <f>'Program TRC RIM'!M13</f>
        <v>0</v>
      </c>
      <c r="ED153" s="401">
        <f>'Program PAC SCT'!D13</f>
        <v>0</v>
      </c>
      <c r="EE153" s="401">
        <f>'Program PAC SCT'!E13</f>
        <v>0</v>
      </c>
      <c r="EF153" s="401">
        <f>'Program PAC SCT'!F13</f>
        <v>0</v>
      </c>
      <c r="EG153" s="401" t="str">
        <f>'Program PAC SCT'!G13</f>
        <v/>
      </c>
      <c r="EH153" s="401">
        <f>'Program PAC SCT'!H13</f>
        <v>0</v>
      </c>
      <c r="EI153" s="401">
        <f>'Program PAC SCT'!I13</f>
        <v>0</v>
      </c>
      <c r="EJ153" s="401">
        <f>'Program PAC SCT'!J13</f>
        <v>0</v>
      </c>
      <c r="EK153" s="401">
        <f>'Program PAC SCT'!K13</f>
        <v>0</v>
      </c>
      <c r="EL153" s="401" t="str">
        <f>'Program PAC SCT'!L13</f>
        <v/>
      </c>
      <c r="EM153" s="401">
        <f>'Program PAC SCT'!M13</f>
        <v>0</v>
      </c>
      <c r="EN153" s="401">
        <f>'Program PAC RIM'!D13</f>
        <v>0</v>
      </c>
      <c r="EO153" s="401">
        <f>'Program PAC RIM'!E13</f>
        <v>0</v>
      </c>
      <c r="EP153" s="401">
        <f>'Program PAC RIM'!F13</f>
        <v>0</v>
      </c>
      <c r="EQ153" s="401" t="str">
        <f>'Program PAC RIM'!G13</f>
        <v/>
      </c>
      <c r="ER153" s="401">
        <f>'Program PAC RIM'!H13</f>
        <v>0</v>
      </c>
      <c r="ES153" s="401">
        <f>'Program PAC RIM'!I13</f>
        <v>0</v>
      </c>
      <c r="ET153" s="401">
        <f>'Program PAC RIM'!J13</f>
        <v>0</v>
      </c>
      <c r="EU153" s="401">
        <f>'Program PAC RIM'!K13</f>
        <v>0</v>
      </c>
      <c r="EV153" s="401" t="str">
        <f>'Program PAC RIM'!L13</f>
        <v/>
      </c>
      <c r="EW153" s="401">
        <f>'Program PAC RIM'!M13</f>
        <v>0</v>
      </c>
      <c r="EX153" s="401">
        <f>'Program SCT RIM'!D13</f>
        <v>0</v>
      </c>
      <c r="EY153" s="401">
        <f>'Program SCT RIM'!E13</f>
        <v>0</v>
      </c>
      <c r="EZ153" s="401">
        <f>'Program SCT RIM'!F13</f>
        <v>0</v>
      </c>
      <c r="FA153" s="401" t="str">
        <f>'Program SCT RIM'!G13</f>
        <v/>
      </c>
      <c r="FB153" s="401">
        <f>'Program SCT RIM'!H13</f>
        <v>0</v>
      </c>
      <c r="FC153" s="401">
        <f>'Program SCT RIM'!I13</f>
        <v>0</v>
      </c>
      <c r="FD153" s="401">
        <f>'Program SCT RIM'!J13</f>
        <v>0</v>
      </c>
      <c r="FE153" s="401">
        <f>'Program SCT RIM'!K13</f>
        <v>0</v>
      </c>
      <c r="FF153" s="401" t="str">
        <f>'Program SCT RIM'!L13</f>
        <v/>
      </c>
      <c r="FG153" s="401">
        <f>'Program SCT RIM'!M13</f>
        <v>0</v>
      </c>
    </row>
    <row r="154" spans="3:163">
      <c r="C154" s="399" t="str">
        <f t="shared" si="125"/>
        <v>Empty</v>
      </c>
      <c r="D154" s="557">
        <f>'Program All'!D14</f>
        <v>0</v>
      </c>
      <c r="E154" s="557">
        <f>'Program All'!E14</f>
        <v>0</v>
      </c>
      <c r="F154" s="557">
        <f>'Program All'!F14</f>
        <v>0</v>
      </c>
      <c r="G154" s="557" t="str">
        <f>'Program All'!G14</f>
        <v/>
      </c>
      <c r="H154" s="557">
        <f>'Program All'!H14</f>
        <v>0</v>
      </c>
      <c r="I154" s="557">
        <f>'Program All'!I14</f>
        <v>0</v>
      </c>
      <c r="J154" s="557">
        <f>'Program All'!J14</f>
        <v>0</v>
      </c>
      <c r="K154" s="557">
        <f>'Program All'!K14</f>
        <v>0</v>
      </c>
      <c r="L154" s="557" t="str">
        <f>'Program All'!L14</f>
        <v/>
      </c>
      <c r="M154" s="557">
        <f>'Program All'!M14</f>
        <v>0</v>
      </c>
      <c r="N154" s="557">
        <f>'Program All'!N14</f>
        <v>0</v>
      </c>
      <c r="O154" s="557">
        <f>'Program All'!O14</f>
        <v>0</v>
      </c>
      <c r="P154" s="557">
        <f>'Program All'!P14</f>
        <v>0</v>
      </c>
      <c r="Q154" s="557" t="str">
        <f>'Program All'!Q14</f>
        <v/>
      </c>
      <c r="R154" s="557">
        <f>'Program All'!R14</f>
        <v>0</v>
      </c>
      <c r="S154" s="557">
        <f>'Program All'!S14</f>
        <v>0</v>
      </c>
      <c r="T154" s="557">
        <f>'Program All'!T14</f>
        <v>0</v>
      </c>
      <c r="U154" s="557">
        <f>'Program All'!U14</f>
        <v>0</v>
      </c>
      <c r="V154" s="557" t="str">
        <f>'Program All'!V14</f>
        <v/>
      </c>
      <c r="W154" s="557">
        <f>'Program All'!W14</f>
        <v>0</v>
      </c>
      <c r="X154" s="401">
        <f>'Program TRC'!D14</f>
        <v>0</v>
      </c>
      <c r="Y154" s="401">
        <f>'Program TRC'!E14</f>
        <v>0</v>
      </c>
      <c r="Z154" s="401">
        <f>'Program TRC'!F14</f>
        <v>0</v>
      </c>
      <c r="AA154" s="401" t="str">
        <f>'Program TRC'!G14</f>
        <v/>
      </c>
      <c r="AB154" s="401">
        <f>'Program TRC'!H14</f>
        <v>0</v>
      </c>
      <c r="AC154" s="400">
        <f>'Program PAC'!D14</f>
        <v>0</v>
      </c>
      <c r="AD154" s="400">
        <f>'Program PAC'!E14</f>
        <v>0</v>
      </c>
      <c r="AE154" s="400">
        <f>'Program PAC'!F14</f>
        <v>0</v>
      </c>
      <c r="AF154" s="400" t="str">
        <f>'Program PAC'!G14</f>
        <v/>
      </c>
      <c r="AG154" s="399">
        <f>'Program PAC'!H14</f>
        <v>0</v>
      </c>
      <c r="AH154" s="400">
        <f>'Program SCT'!D14</f>
        <v>0</v>
      </c>
      <c r="AI154" s="400">
        <f>'Program SCT'!E14</f>
        <v>0</v>
      </c>
      <c r="AJ154" s="400">
        <f>'Program SCT'!F14</f>
        <v>0</v>
      </c>
      <c r="AK154" s="400" t="str">
        <f>'Program SCT'!G14</f>
        <v/>
      </c>
      <c r="AL154" s="400">
        <f>'Program SCT'!H14</f>
        <v>0</v>
      </c>
      <c r="AM154" s="557">
        <f>'Program RIM'!D14</f>
        <v>0</v>
      </c>
      <c r="AN154" s="557">
        <f>'Program RIM'!E14</f>
        <v>0</v>
      </c>
      <c r="AO154" s="557">
        <f>'Program RIM'!F14</f>
        <v>0</v>
      </c>
      <c r="AP154" s="557" t="str">
        <f>'Program RIM'!G14</f>
        <v/>
      </c>
      <c r="AQ154" s="557">
        <f>'Program RIM'!H14</f>
        <v>0</v>
      </c>
      <c r="AR154" s="400">
        <f>'Program Other TRC'!D14</f>
        <v>0</v>
      </c>
      <c r="AS154" s="400">
        <f>'Program Other TRC'!E14</f>
        <v>0</v>
      </c>
      <c r="AT154" s="400">
        <f>'Program Other TRC'!F14</f>
        <v>0</v>
      </c>
      <c r="AU154" s="400" t="str">
        <f>'Program Other TRC'!G14</f>
        <v/>
      </c>
      <c r="AV154" s="400">
        <f>'Program Other TRC'!H14</f>
        <v>0</v>
      </c>
      <c r="AW154" s="400">
        <f>'Program Other TRC'!I14</f>
        <v>0</v>
      </c>
      <c r="AX154" s="400">
        <f>'Program Other TRC'!J14</f>
        <v>0</v>
      </c>
      <c r="AY154" s="400">
        <f>'Program Other TRC'!K14</f>
        <v>0</v>
      </c>
      <c r="AZ154" s="400" t="str">
        <f>'Program Other TRC'!L14</f>
        <v/>
      </c>
      <c r="BA154" s="400">
        <f>'Program Other TRC'!M14</f>
        <v>0</v>
      </c>
      <c r="BB154" s="400">
        <f>'Program Other TRC'!I14</f>
        <v>0</v>
      </c>
      <c r="BC154" s="400">
        <f>'Program Other TRC'!J14</f>
        <v>0</v>
      </c>
      <c r="BD154" s="400">
        <f>'Program Other TRC'!K14</f>
        <v>0</v>
      </c>
      <c r="BE154" s="400" t="str">
        <f>'Program Other TRC'!L14</f>
        <v/>
      </c>
      <c r="BF154" s="400">
        <f>'Program Other TRC'!M14</f>
        <v>0</v>
      </c>
      <c r="BG154" s="401">
        <f>'Program Other PAC'!D14</f>
        <v>0</v>
      </c>
      <c r="BH154" s="401">
        <f>'Program Other PAC'!E14</f>
        <v>0</v>
      </c>
      <c r="BI154" s="401">
        <f>'Program Other PAC'!F14</f>
        <v>0</v>
      </c>
      <c r="BJ154" s="401" t="str">
        <f>'Program Other PAC'!G14</f>
        <v/>
      </c>
      <c r="BK154" s="401">
        <f>'Program Other PAC'!H14</f>
        <v>0</v>
      </c>
      <c r="BL154" s="401">
        <f>'Program Other PAC'!I14</f>
        <v>0</v>
      </c>
      <c r="BM154" s="401">
        <f>'Program Other PAC'!J14</f>
        <v>0</v>
      </c>
      <c r="BN154" s="401">
        <f>'Program Other PAC'!K14</f>
        <v>0</v>
      </c>
      <c r="BO154" s="401" t="str">
        <f>'Program Other PAC'!L14</f>
        <v/>
      </c>
      <c r="BP154" s="401">
        <f>'Program Other PAC'!M14</f>
        <v>0</v>
      </c>
      <c r="BQ154" s="401">
        <f>'Program Other PAC'!N14</f>
        <v>0</v>
      </c>
      <c r="BR154" s="401">
        <f>'Program Other PAC'!O14</f>
        <v>0</v>
      </c>
      <c r="BS154" s="401">
        <f>'Program Other PAC'!P14</f>
        <v>0</v>
      </c>
      <c r="BT154" s="401" t="str">
        <f>'Program Other PAC'!Q14</f>
        <v/>
      </c>
      <c r="BU154" s="401">
        <f>'Program Other PAC'!R14</f>
        <v>0</v>
      </c>
      <c r="BV154" s="401">
        <f>'Program Other SCT'!D14</f>
        <v>0</v>
      </c>
      <c r="BW154" s="401">
        <f>'Program Other SCT'!E14</f>
        <v>0</v>
      </c>
      <c r="BX154" s="401">
        <f>'Program Other SCT'!F14</f>
        <v>0</v>
      </c>
      <c r="BY154" s="401" t="str">
        <f>'Program Other SCT'!G14</f>
        <v/>
      </c>
      <c r="BZ154" s="401">
        <f>'Program Other SCT'!H14</f>
        <v>0</v>
      </c>
      <c r="CA154" s="401">
        <f>'Program Other SCT'!I14</f>
        <v>0</v>
      </c>
      <c r="CB154" s="401">
        <f>'Program Other SCT'!J14</f>
        <v>0</v>
      </c>
      <c r="CC154" s="401">
        <f>'Program Other SCT'!K14</f>
        <v>0</v>
      </c>
      <c r="CD154" s="401" t="str">
        <f>'Program Other SCT'!L14</f>
        <v/>
      </c>
      <c r="CE154" s="401">
        <f>'Program Other SCT'!M14</f>
        <v>0</v>
      </c>
      <c r="CF154" s="401">
        <f>'Program Other SCT'!N14</f>
        <v>0</v>
      </c>
      <c r="CG154" s="401">
        <f>'Program Other SCT'!O14</f>
        <v>0</v>
      </c>
      <c r="CH154" s="401">
        <f>'Program Other SCT'!P14</f>
        <v>0</v>
      </c>
      <c r="CI154" s="401" t="str">
        <f>'Program Other SCT'!Q14</f>
        <v/>
      </c>
      <c r="CJ154" s="401">
        <f>'Program Other SCT'!R14</f>
        <v>0</v>
      </c>
      <c r="CK154" s="401">
        <f>'Program Other RIM'!D14</f>
        <v>0</v>
      </c>
      <c r="CL154" s="401">
        <f>'Program Other RIM'!E14</f>
        <v>0</v>
      </c>
      <c r="CM154" s="401">
        <f>'Program Other RIM'!F14</f>
        <v>0</v>
      </c>
      <c r="CN154" s="401" t="str">
        <f>'Program Other RIM'!G14</f>
        <v/>
      </c>
      <c r="CO154" s="401">
        <f>'Program Other RIM'!H14</f>
        <v>0</v>
      </c>
      <c r="CP154" s="401">
        <f>'Program Other RIM'!I14</f>
        <v>0</v>
      </c>
      <c r="CQ154" s="401">
        <f>'Program Other RIM'!J14</f>
        <v>0</v>
      </c>
      <c r="CR154" s="401">
        <f>'Program Other RIM'!K14</f>
        <v>0</v>
      </c>
      <c r="CS154" s="401" t="str">
        <f>'Program Other RIM'!L14</f>
        <v/>
      </c>
      <c r="CT154" s="401">
        <f>'Program Other RIM'!M14</f>
        <v>0</v>
      </c>
      <c r="CU154" s="401">
        <f>'Program Other RIM'!N14</f>
        <v>0</v>
      </c>
      <c r="CV154" s="401">
        <f>'Program Other RIM'!O14</f>
        <v>0</v>
      </c>
      <c r="CW154" s="401">
        <f>'Program Other RIM'!P14</f>
        <v>0</v>
      </c>
      <c r="CX154" s="401" t="str">
        <f>'Program Other RIM'!Q14</f>
        <v/>
      </c>
      <c r="CY154" s="401">
        <f>'Program Other RIM'!R14</f>
        <v>0</v>
      </c>
      <c r="CZ154" s="401">
        <f>'Program TRC PAC'!D14</f>
        <v>0</v>
      </c>
      <c r="DA154" s="401">
        <f>'Program TRC PAC'!E14</f>
        <v>0</v>
      </c>
      <c r="DB154" s="401">
        <f>'Program TRC PAC'!F14</f>
        <v>0</v>
      </c>
      <c r="DC154" s="401" t="str">
        <f>'Program TRC PAC'!G14</f>
        <v/>
      </c>
      <c r="DD154" s="401">
        <f>'Program TRC PAC'!H14</f>
        <v>0</v>
      </c>
      <c r="DE154" s="401">
        <f>'Program TRC PAC'!I14</f>
        <v>0</v>
      </c>
      <c r="DF154" s="401">
        <f>'Program TRC PAC'!J14</f>
        <v>0</v>
      </c>
      <c r="DG154" s="401">
        <f>'Program TRC PAC'!K14</f>
        <v>0</v>
      </c>
      <c r="DH154" s="401" t="str">
        <f>'Program TRC PAC'!L14</f>
        <v/>
      </c>
      <c r="DI154" s="401">
        <f>'Program TRC PAC'!M14</f>
        <v>0</v>
      </c>
      <c r="DJ154" s="401">
        <f>'Program TRC SCT'!D14</f>
        <v>0</v>
      </c>
      <c r="DK154" s="401">
        <f>'Program TRC SCT'!E14</f>
        <v>0</v>
      </c>
      <c r="DL154" s="401">
        <f>'Program TRC SCT'!F14</f>
        <v>0</v>
      </c>
      <c r="DM154" s="401" t="str">
        <f>'Program TRC SCT'!G14</f>
        <v/>
      </c>
      <c r="DN154" s="401">
        <f>'Program TRC SCT'!H14</f>
        <v>0</v>
      </c>
      <c r="DO154" s="401">
        <f>'Program TRC SCT'!I14</f>
        <v>0</v>
      </c>
      <c r="DP154" s="401">
        <f>'Program TRC SCT'!J14</f>
        <v>0</v>
      </c>
      <c r="DQ154" s="401">
        <f>'Program TRC SCT'!K14</f>
        <v>0</v>
      </c>
      <c r="DR154" s="401" t="str">
        <f>'Program TRC SCT'!L14</f>
        <v/>
      </c>
      <c r="DS154" s="401">
        <f>'Program TRC SCT'!M14</f>
        <v>0</v>
      </c>
      <c r="DT154" s="401">
        <f>'Program TRC RIM'!D14</f>
        <v>0</v>
      </c>
      <c r="DU154" s="401">
        <f>'Program TRC RIM'!E14</f>
        <v>0</v>
      </c>
      <c r="DV154" s="401">
        <f>'Program TRC RIM'!F14</f>
        <v>0</v>
      </c>
      <c r="DW154" s="401" t="str">
        <f>'Program TRC RIM'!G14</f>
        <v/>
      </c>
      <c r="DX154" s="401">
        <f>'Program TRC RIM'!H14</f>
        <v>0</v>
      </c>
      <c r="DY154" s="401">
        <f>'Program TRC RIM'!I14</f>
        <v>0</v>
      </c>
      <c r="DZ154" s="401">
        <f>'Program TRC RIM'!J14</f>
        <v>0</v>
      </c>
      <c r="EA154" s="401">
        <f>'Program TRC RIM'!K14</f>
        <v>0</v>
      </c>
      <c r="EB154" s="401" t="str">
        <f>'Program TRC RIM'!L14</f>
        <v/>
      </c>
      <c r="EC154" s="401">
        <f>'Program TRC RIM'!M14</f>
        <v>0</v>
      </c>
      <c r="ED154" s="401">
        <f>'Program PAC SCT'!D14</f>
        <v>0</v>
      </c>
      <c r="EE154" s="401">
        <f>'Program PAC SCT'!E14</f>
        <v>0</v>
      </c>
      <c r="EF154" s="401">
        <f>'Program PAC SCT'!F14</f>
        <v>0</v>
      </c>
      <c r="EG154" s="401" t="str">
        <f>'Program PAC SCT'!G14</f>
        <v/>
      </c>
      <c r="EH154" s="401">
        <f>'Program PAC SCT'!H14</f>
        <v>0</v>
      </c>
      <c r="EI154" s="401">
        <f>'Program PAC SCT'!I14</f>
        <v>0</v>
      </c>
      <c r="EJ154" s="401">
        <f>'Program PAC SCT'!J14</f>
        <v>0</v>
      </c>
      <c r="EK154" s="401">
        <f>'Program PAC SCT'!K14</f>
        <v>0</v>
      </c>
      <c r="EL154" s="401" t="str">
        <f>'Program PAC SCT'!L14</f>
        <v/>
      </c>
      <c r="EM154" s="401">
        <f>'Program PAC SCT'!M14</f>
        <v>0</v>
      </c>
      <c r="EN154" s="401">
        <f>'Program PAC RIM'!D14</f>
        <v>0</v>
      </c>
      <c r="EO154" s="401">
        <f>'Program PAC RIM'!E14</f>
        <v>0</v>
      </c>
      <c r="EP154" s="401">
        <f>'Program PAC RIM'!F14</f>
        <v>0</v>
      </c>
      <c r="EQ154" s="401" t="str">
        <f>'Program PAC RIM'!G14</f>
        <v/>
      </c>
      <c r="ER154" s="401">
        <f>'Program PAC RIM'!H14</f>
        <v>0</v>
      </c>
      <c r="ES154" s="401">
        <f>'Program PAC RIM'!I14</f>
        <v>0</v>
      </c>
      <c r="ET154" s="401">
        <f>'Program PAC RIM'!J14</f>
        <v>0</v>
      </c>
      <c r="EU154" s="401">
        <f>'Program PAC RIM'!K14</f>
        <v>0</v>
      </c>
      <c r="EV154" s="401" t="str">
        <f>'Program PAC RIM'!L14</f>
        <v/>
      </c>
      <c r="EW154" s="401">
        <f>'Program PAC RIM'!M14</f>
        <v>0</v>
      </c>
      <c r="EX154" s="401">
        <f>'Program SCT RIM'!D14</f>
        <v>0</v>
      </c>
      <c r="EY154" s="401">
        <f>'Program SCT RIM'!E14</f>
        <v>0</v>
      </c>
      <c r="EZ154" s="401">
        <f>'Program SCT RIM'!F14</f>
        <v>0</v>
      </c>
      <c r="FA154" s="401" t="str">
        <f>'Program SCT RIM'!G14</f>
        <v/>
      </c>
      <c r="FB154" s="401">
        <f>'Program SCT RIM'!H14</f>
        <v>0</v>
      </c>
      <c r="FC154" s="401">
        <f>'Program SCT RIM'!I14</f>
        <v>0</v>
      </c>
      <c r="FD154" s="401">
        <f>'Program SCT RIM'!J14</f>
        <v>0</v>
      </c>
      <c r="FE154" s="401">
        <f>'Program SCT RIM'!K14</f>
        <v>0</v>
      </c>
      <c r="FF154" s="401" t="str">
        <f>'Program SCT RIM'!L14</f>
        <v/>
      </c>
      <c r="FG154" s="401">
        <f>'Program SCT RIM'!M14</f>
        <v>0</v>
      </c>
    </row>
    <row r="155" spans="3:163">
      <c r="C155" s="399" t="str">
        <f t="shared" si="125"/>
        <v>Empty</v>
      </c>
      <c r="D155" s="557">
        <f>'Program All'!D15</f>
        <v>0</v>
      </c>
      <c r="E155" s="557">
        <f>'Program All'!E15</f>
        <v>0</v>
      </c>
      <c r="F155" s="557">
        <f>'Program All'!F15</f>
        <v>0</v>
      </c>
      <c r="G155" s="557" t="str">
        <f>'Program All'!G15</f>
        <v/>
      </c>
      <c r="H155" s="557">
        <f>'Program All'!H15</f>
        <v>0</v>
      </c>
      <c r="I155" s="557">
        <f>'Program All'!I15</f>
        <v>0</v>
      </c>
      <c r="J155" s="557">
        <f>'Program All'!J15</f>
        <v>0</v>
      </c>
      <c r="K155" s="557">
        <f>'Program All'!K15</f>
        <v>0</v>
      </c>
      <c r="L155" s="557" t="str">
        <f>'Program All'!L15</f>
        <v/>
      </c>
      <c r="M155" s="557">
        <f>'Program All'!M15</f>
        <v>0</v>
      </c>
      <c r="N155" s="557">
        <f>'Program All'!N15</f>
        <v>0</v>
      </c>
      <c r="O155" s="557">
        <f>'Program All'!O15</f>
        <v>0</v>
      </c>
      <c r="P155" s="557">
        <f>'Program All'!P15</f>
        <v>0</v>
      </c>
      <c r="Q155" s="557" t="str">
        <f>'Program All'!Q15</f>
        <v/>
      </c>
      <c r="R155" s="557">
        <f>'Program All'!R15</f>
        <v>0</v>
      </c>
      <c r="S155" s="557">
        <f>'Program All'!S15</f>
        <v>0</v>
      </c>
      <c r="T155" s="557">
        <f>'Program All'!T15</f>
        <v>0</v>
      </c>
      <c r="U155" s="557">
        <f>'Program All'!U15</f>
        <v>0</v>
      </c>
      <c r="V155" s="557" t="str">
        <f>'Program All'!V15</f>
        <v/>
      </c>
      <c r="W155" s="557">
        <f>'Program All'!W15</f>
        <v>0</v>
      </c>
      <c r="X155" s="401">
        <f>'Program TRC'!D15</f>
        <v>0</v>
      </c>
      <c r="Y155" s="401">
        <f>'Program TRC'!E15</f>
        <v>0</v>
      </c>
      <c r="Z155" s="401">
        <f>'Program TRC'!F15</f>
        <v>0</v>
      </c>
      <c r="AA155" s="401" t="str">
        <f>'Program TRC'!G15</f>
        <v/>
      </c>
      <c r="AB155" s="401">
        <f>'Program TRC'!H15</f>
        <v>0</v>
      </c>
      <c r="AC155" s="400">
        <f>'Program PAC'!D15</f>
        <v>0</v>
      </c>
      <c r="AD155" s="400">
        <f>'Program PAC'!E15</f>
        <v>0</v>
      </c>
      <c r="AE155" s="400">
        <f>'Program PAC'!F15</f>
        <v>0</v>
      </c>
      <c r="AF155" s="400" t="str">
        <f>'Program PAC'!G15</f>
        <v/>
      </c>
      <c r="AG155" s="399">
        <f>'Program PAC'!H15</f>
        <v>0</v>
      </c>
      <c r="AH155" s="400">
        <f>'Program SCT'!D15</f>
        <v>0</v>
      </c>
      <c r="AI155" s="400">
        <f>'Program SCT'!E15</f>
        <v>0</v>
      </c>
      <c r="AJ155" s="400">
        <f>'Program SCT'!F15</f>
        <v>0</v>
      </c>
      <c r="AK155" s="400" t="str">
        <f>'Program SCT'!G15</f>
        <v/>
      </c>
      <c r="AL155" s="400">
        <f>'Program SCT'!H15</f>
        <v>0</v>
      </c>
      <c r="AM155" s="557">
        <f>'Program RIM'!D15</f>
        <v>0</v>
      </c>
      <c r="AN155" s="557">
        <f>'Program RIM'!E15</f>
        <v>0</v>
      </c>
      <c r="AO155" s="557">
        <f>'Program RIM'!F15</f>
        <v>0</v>
      </c>
      <c r="AP155" s="557" t="str">
        <f>'Program RIM'!G15</f>
        <v/>
      </c>
      <c r="AQ155" s="557">
        <f>'Program RIM'!H15</f>
        <v>0</v>
      </c>
      <c r="AR155" s="400">
        <f>'Program Other TRC'!D15</f>
        <v>0</v>
      </c>
      <c r="AS155" s="400">
        <f>'Program Other TRC'!E15</f>
        <v>0</v>
      </c>
      <c r="AT155" s="400">
        <f>'Program Other TRC'!F15</f>
        <v>0</v>
      </c>
      <c r="AU155" s="400" t="str">
        <f>'Program Other TRC'!G15</f>
        <v/>
      </c>
      <c r="AV155" s="400">
        <f>'Program Other TRC'!H15</f>
        <v>0</v>
      </c>
      <c r="AW155" s="400">
        <f>'Program Other TRC'!I15</f>
        <v>0</v>
      </c>
      <c r="AX155" s="400">
        <f>'Program Other TRC'!J15</f>
        <v>0</v>
      </c>
      <c r="AY155" s="400">
        <f>'Program Other TRC'!K15</f>
        <v>0</v>
      </c>
      <c r="AZ155" s="400" t="str">
        <f>'Program Other TRC'!L15</f>
        <v/>
      </c>
      <c r="BA155" s="400">
        <f>'Program Other TRC'!M15</f>
        <v>0</v>
      </c>
      <c r="BB155" s="400">
        <f>'Program Other TRC'!I15</f>
        <v>0</v>
      </c>
      <c r="BC155" s="400">
        <f>'Program Other TRC'!J15</f>
        <v>0</v>
      </c>
      <c r="BD155" s="400">
        <f>'Program Other TRC'!K15</f>
        <v>0</v>
      </c>
      <c r="BE155" s="400" t="str">
        <f>'Program Other TRC'!L15</f>
        <v/>
      </c>
      <c r="BF155" s="400">
        <f>'Program Other TRC'!M15</f>
        <v>0</v>
      </c>
      <c r="BG155" s="401">
        <f>'Program Other PAC'!D15</f>
        <v>0</v>
      </c>
      <c r="BH155" s="401">
        <f>'Program Other PAC'!E15</f>
        <v>0</v>
      </c>
      <c r="BI155" s="401">
        <f>'Program Other PAC'!F15</f>
        <v>0</v>
      </c>
      <c r="BJ155" s="401" t="str">
        <f>'Program Other PAC'!G15</f>
        <v/>
      </c>
      <c r="BK155" s="401">
        <f>'Program Other PAC'!H15</f>
        <v>0</v>
      </c>
      <c r="BL155" s="401">
        <f>'Program Other PAC'!I15</f>
        <v>0</v>
      </c>
      <c r="BM155" s="401">
        <f>'Program Other PAC'!J15</f>
        <v>0</v>
      </c>
      <c r="BN155" s="401">
        <f>'Program Other PAC'!K15</f>
        <v>0</v>
      </c>
      <c r="BO155" s="401" t="str">
        <f>'Program Other PAC'!L15</f>
        <v/>
      </c>
      <c r="BP155" s="401">
        <f>'Program Other PAC'!M15</f>
        <v>0</v>
      </c>
      <c r="BQ155" s="401">
        <f>'Program Other PAC'!N15</f>
        <v>0</v>
      </c>
      <c r="BR155" s="401">
        <f>'Program Other PAC'!O15</f>
        <v>0</v>
      </c>
      <c r="BS155" s="401">
        <f>'Program Other PAC'!P15</f>
        <v>0</v>
      </c>
      <c r="BT155" s="401" t="str">
        <f>'Program Other PAC'!Q15</f>
        <v/>
      </c>
      <c r="BU155" s="401">
        <f>'Program Other PAC'!R15</f>
        <v>0</v>
      </c>
      <c r="BV155" s="401">
        <f>'Program Other SCT'!D15</f>
        <v>0</v>
      </c>
      <c r="BW155" s="401">
        <f>'Program Other SCT'!E15</f>
        <v>0</v>
      </c>
      <c r="BX155" s="401">
        <f>'Program Other SCT'!F15</f>
        <v>0</v>
      </c>
      <c r="BY155" s="401" t="str">
        <f>'Program Other SCT'!G15</f>
        <v/>
      </c>
      <c r="BZ155" s="401">
        <f>'Program Other SCT'!H15</f>
        <v>0</v>
      </c>
      <c r="CA155" s="401">
        <f>'Program Other SCT'!I15</f>
        <v>0</v>
      </c>
      <c r="CB155" s="401">
        <f>'Program Other SCT'!J15</f>
        <v>0</v>
      </c>
      <c r="CC155" s="401">
        <f>'Program Other SCT'!K15</f>
        <v>0</v>
      </c>
      <c r="CD155" s="401" t="str">
        <f>'Program Other SCT'!L15</f>
        <v/>
      </c>
      <c r="CE155" s="401">
        <f>'Program Other SCT'!M15</f>
        <v>0</v>
      </c>
      <c r="CF155" s="401">
        <f>'Program Other SCT'!N15</f>
        <v>0</v>
      </c>
      <c r="CG155" s="401">
        <f>'Program Other SCT'!O15</f>
        <v>0</v>
      </c>
      <c r="CH155" s="401">
        <f>'Program Other SCT'!P15</f>
        <v>0</v>
      </c>
      <c r="CI155" s="401" t="str">
        <f>'Program Other SCT'!Q15</f>
        <v/>
      </c>
      <c r="CJ155" s="401">
        <f>'Program Other SCT'!R15</f>
        <v>0</v>
      </c>
      <c r="CK155" s="401">
        <f>'Program Other RIM'!D15</f>
        <v>0</v>
      </c>
      <c r="CL155" s="401">
        <f>'Program Other RIM'!E15</f>
        <v>0</v>
      </c>
      <c r="CM155" s="401">
        <f>'Program Other RIM'!F15</f>
        <v>0</v>
      </c>
      <c r="CN155" s="401" t="str">
        <f>'Program Other RIM'!G15</f>
        <v/>
      </c>
      <c r="CO155" s="401">
        <f>'Program Other RIM'!H15</f>
        <v>0</v>
      </c>
      <c r="CP155" s="401">
        <f>'Program Other RIM'!I15</f>
        <v>0</v>
      </c>
      <c r="CQ155" s="401">
        <f>'Program Other RIM'!J15</f>
        <v>0</v>
      </c>
      <c r="CR155" s="401">
        <f>'Program Other RIM'!K15</f>
        <v>0</v>
      </c>
      <c r="CS155" s="401" t="str">
        <f>'Program Other RIM'!L15</f>
        <v/>
      </c>
      <c r="CT155" s="401">
        <f>'Program Other RIM'!M15</f>
        <v>0</v>
      </c>
      <c r="CU155" s="401">
        <f>'Program Other RIM'!N15</f>
        <v>0</v>
      </c>
      <c r="CV155" s="401">
        <f>'Program Other RIM'!O15</f>
        <v>0</v>
      </c>
      <c r="CW155" s="401">
        <f>'Program Other RIM'!P15</f>
        <v>0</v>
      </c>
      <c r="CX155" s="401" t="str">
        <f>'Program Other RIM'!Q15</f>
        <v/>
      </c>
      <c r="CY155" s="401">
        <f>'Program Other RIM'!R15</f>
        <v>0</v>
      </c>
      <c r="CZ155" s="401">
        <f>'Program TRC PAC'!D15</f>
        <v>0</v>
      </c>
      <c r="DA155" s="401">
        <f>'Program TRC PAC'!E15</f>
        <v>0</v>
      </c>
      <c r="DB155" s="401">
        <f>'Program TRC PAC'!F15</f>
        <v>0</v>
      </c>
      <c r="DC155" s="401" t="str">
        <f>'Program TRC PAC'!G15</f>
        <v/>
      </c>
      <c r="DD155" s="401">
        <f>'Program TRC PAC'!H15</f>
        <v>0</v>
      </c>
      <c r="DE155" s="401">
        <f>'Program TRC PAC'!I15</f>
        <v>0</v>
      </c>
      <c r="DF155" s="401">
        <f>'Program TRC PAC'!J15</f>
        <v>0</v>
      </c>
      <c r="DG155" s="401">
        <f>'Program TRC PAC'!K15</f>
        <v>0</v>
      </c>
      <c r="DH155" s="401" t="str">
        <f>'Program TRC PAC'!L15</f>
        <v/>
      </c>
      <c r="DI155" s="401">
        <f>'Program TRC PAC'!M15</f>
        <v>0</v>
      </c>
      <c r="DJ155" s="401">
        <f>'Program TRC SCT'!D15</f>
        <v>0</v>
      </c>
      <c r="DK155" s="401">
        <f>'Program TRC SCT'!E15</f>
        <v>0</v>
      </c>
      <c r="DL155" s="401">
        <f>'Program TRC SCT'!F15</f>
        <v>0</v>
      </c>
      <c r="DM155" s="401" t="str">
        <f>'Program TRC SCT'!G15</f>
        <v/>
      </c>
      <c r="DN155" s="401">
        <f>'Program TRC SCT'!H15</f>
        <v>0</v>
      </c>
      <c r="DO155" s="401">
        <f>'Program TRC SCT'!I15</f>
        <v>0</v>
      </c>
      <c r="DP155" s="401">
        <f>'Program TRC SCT'!J15</f>
        <v>0</v>
      </c>
      <c r="DQ155" s="401">
        <f>'Program TRC SCT'!K15</f>
        <v>0</v>
      </c>
      <c r="DR155" s="401" t="str">
        <f>'Program TRC SCT'!L15</f>
        <v/>
      </c>
      <c r="DS155" s="401">
        <f>'Program TRC SCT'!M15</f>
        <v>0</v>
      </c>
      <c r="DT155" s="401">
        <f>'Program TRC RIM'!D15</f>
        <v>0</v>
      </c>
      <c r="DU155" s="401">
        <f>'Program TRC RIM'!E15</f>
        <v>0</v>
      </c>
      <c r="DV155" s="401">
        <f>'Program TRC RIM'!F15</f>
        <v>0</v>
      </c>
      <c r="DW155" s="401" t="str">
        <f>'Program TRC RIM'!G15</f>
        <v/>
      </c>
      <c r="DX155" s="401">
        <f>'Program TRC RIM'!H15</f>
        <v>0</v>
      </c>
      <c r="DY155" s="401">
        <f>'Program TRC RIM'!I15</f>
        <v>0</v>
      </c>
      <c r="DZ155" s="401">
        <f>'Program TRC RIM'!J15</f>
        <v>0</v>
      </c>
      <c r="EA155" s="401">
        <f>'Program TRC RIM'!K15</f>
        <v>0</v>
      </c>
      <c r="EB155" s="401" t="str">
        <f>'Program TRC RIM'!L15</f>
        <v/>
      </c>
      <c r="EC155" s="401">
        <f>'Program TRC RIM'!M15</f>
        <v>0</v>
      </c>
      <c r="ED155" s="401">
        <f>'Program PAC SCT'!D15</f>
        <v>0</v>
      </c>
      <c r="EE155" s="401">
        <f>'Program PAC SCT'!E15</f>
        <v>0</v>
      </c>
      <c r="EF155" s="401">
        <f>'Program PAC SCT'!F15</f>
        <v>0</v>
      </c>
      <c r="EG155" s="401" t="str">
        <f>'Program PAC SCT'!G15</f>
        <v/>
      </c>
      <c r="EH155" s="401">
        <f>'Program PAC SCT'!H15</f>
        <v>0</v>
      </c>
      <c r="EI155" s="401">
        <f>'Program PAC SCT'!I15</f>
        <v>0</v>
      </c>
      <c r="EJ155" s="401">
        <f>'Program PAC SCT'!J15</f>
        <v>0</v>
      </c>
      <c r="EK155" s="401">
        <f>'Program PAC SCT'!K15</f>
        <v>0</v>
      </c>
      <c r="EL155" s="401" t="str">
        <f>'Program PAC SCT'!L15</f>
        <v/>
      </c>
      <c r="EM155" s="401">
        <f>'Program PAC SCT'!M15</f>
        <v>0</v>
      </c>
      <c r="EN155" s="401">
        <f>'Program PAC RIM'!D15</f>
        <v>0</v>
      </c>
      <c r="EO155" s="401">
        <f>'Program PAC RIM'!E15</f>
        <v>0</v>
      </c>
      <c r="EP155" s="401">
        <f>'Program PAC RIM'!F15</f>
        <v>0</v>
      </c>
      <c r="EQ155" s="401" t="str">
        <f>'Program PAC RIM'!G15</f>
        <v/>
      </c>
      <c r="ER155" s="401">
        <f>'Program PAC RIM'!H15</f>
        <v>0</v>
      </c>
      <c r="ES155" s="401">
        <f>'Program PAC RIM'!I15</f>
        <v>0</v>
      </c>
      <c r="ET155" s="401">
        <f>'Program PAC RIM'!J15</f>
        <v>0</v>
      </c>
      <c r="EU155" s="401">
        <f>'Program PAC RIM'!K15</f>
        <v>0</v>
      </c>
      <c r="EV155" s="401" t="str">
        <f>'Program PAC RIM'!L15</f>
        <v/>
      </c>
      <c r="EW155" s="401">
        <f>'Program PAC RIM'!M15</f>
        <v>0</v>
      </c>
      <c r="EX155" s="401">
        <f>'Program SCT RIM'!D15</f>
        <v>0</v>
      </c>
      <c r="EY155" s="401">
        <f>'Program SCT RIM'!E15</f>
        <v>0</v>
      </c>
      <c r="EZ155" s="401">
        <f>'Program SCT RIM'!F15</f>
        <v>0</v>
      </c>
      <c r="FA155" s="401" t="str">
        <f>'Program SCT RIM'!G15</f>
        <v/>
      </c>
      <c r="FB155" s="401">
        <f>'Program SCT RIM'!H15</f>
        <v>0</v>
      </c>
      <c r="FC155" s="401">
        <f>'Program SCT RIM'!I15</f>
        <v>0</v>
      </c>
      <c r="FD155" s="401">
        <f>'Program SCT RIM'!J15</f>
        <v>0</v>
      </c>
      <c r="FE155" s="401">
        <f>'Program SCT RIM'!K15</f>
        <v>0</v>
      </c>
      <c r="FF155" s="401" t="str">
        <f>'Program SCT RIM'!L15</f>
        <v/>
      </c>
      <c r="FG155" s="401">
        <f>'Program SCT RIM'!M15</f>
        <v>0</v>
      </c>
    </row>
    <row r="156" spans="3:163">
      <c r="C156" s="399" t="str">
        <f t="shared" si="125"/>
        <v>Empty</v>
      </c>
      <c r="D156" s="557">
        <f>'Program All'!D16</f>
        <v>0</v>
      </c>
      <c r="E156" s="557">
        <f>'Program All'!E16</f>
        <v>0</v>
      </c>
      <c r="F156" s="557">
        <f>'Program All'!F16</f>
        <v>0</v>
      </c>
      <c r="G156" s="557" t="str">
        <f>'Program All'!G16</f>
        <v/>
      </c>
      <c r="H156" s="557">
        <f>'Program All'!H16</f>
        <v>0</v>
      </c>
      <c r="I156" s="557">
        <f>'Program All'!I16</f>
        <v>0</v>
      </c>
      <c r="J156" s="557">
        <f>'Program All'!J16</f>
        <v>0</v>
      </c>
      <c r="K156" s="557">
        <f>'Program All'!K16</f>
        <v>0</v>
      </c>
      <c r="L156" s="557" t="str">
        <f>'Program All'!L16</f>
        <v/>
      </c>
      <c r="M156" s="557">
        <f>'Program All'!M16</f>
        <v>0</v>
      </c>
      <c r="N156" s="557">
        <f>'Program All'!N16</f>
        <v>0</v>
      </c>
      <c r="O156" s="557">
        <f>'Program All'!O16</f>
        <v>0</v>
      </c>
      <c r="P156" s="557">
        <f>'Program All'!P16</f>
        <v>0</v>
      </c>
      <c r="Q156" s="557" t="str">
        <f>'Program All'!Q16</f>
        <v/>
      </c>
      <c r="R156" s="557">
        <f>'Program All'!R16</f>
        <v>0</v>
      </c>
      <c r="S156" s="557">
        <f>'Program All'!S16</f>
        <v>0</v>
      </c>
      <c r="T156" s="557">
        <f>'Program All'!T16</f>
        <v>0</v>
      </c>
      <c r="U156" s="557">
        <f>'Program All'!U16</f>
        <v>0</v>
      </c>
      <c r="V156" s="557" t="str">
        <f>'Program All'!V16</f>
        <v/>
      </c>
      <c r="W156" s="557">
        <f>'Program All'!W16</f>
        <v>0</v>
      </c>
      <c r="X156" s="401">
        <f>'Program TRC'!D16</f>
        <v>0</v>
      </c>
      <c r="Y156" s="401">
        <f>'Program TRC'!E16</f>
        <v>0</v>
      </c>
      <c r="Z156" s="401">
        <f>'Program TRC'!F16</f>
        <v>0</v>
      </c>
      <c r="AA156" s="401" t="str">
        <f>'Program TRC'!G16</f>
        <v/>
      </c>
      <c r="AB156" s="401">
        <f>'Program TRC'!H16</f>
        <v>0</v>
      </c>
      <c r="AC156" s="400">
        <f>'Program PAC'!D16</f>
        <v>0</v>
      </c>
      <c r="AD156" s="400">
        <f>'Program PAC'!E16</f>
        <v>0</v>
      </c>
      <c r="AE156" s="400">
        <f>'Program PAC'!F16</f>
        <v>0</v>
      </c>
      <c r="AF156" s="400" t="str">
        <f>'Program PAC'!G16</f>
        <v/>
      </c>
      <c r="AG156" s="399">
        <f>'Program PAC'!H16</f>
        <v>0</v>
      </c>
      <c r="AH156" s="400">
        <f>'Program SCT'!D16</f>
        <v>0</v>
      </c>
      <c r="AI156" s="400">
        <f>'Program SCT'!E16</f>
        <v>0</v>
      </c>
      <c r="AJ156" s="400">
        <f>'Program SCT'!F16</f>
        <v>0</v>
      </c>
      <c r="AK156" s="400" t="str">
        <f>'Program SCT'!G16</f>
        <v/>
      </c>
      <c r="AL156" s="400">
        <f>'Program SCT'!H16</f>
        <v>0</v>
      </c>
      <c r="AM156" s="557">
        <f>'Program RIM'!D16</f>
        <v>0</v>
      </c>
      <c r="AN156" s="557">
        <f>'Program RIM'!E16</f>
        <v>0</v>
      </c>
      <c r="AO156" s="557">
        <f>'Program RIM'!F16</f>
        <v>0</v>
      </c>
      <c r="AP156" s="557" t="str">
        <f>'Program RIM'!G16</f>
        <v/>
      </c>
      <c r="AQ156" s="557">
        <f>'Program RIM'!H16</f>
        <v>0</v>
      </c>
      <c r="AR156" s="400">
        <f>'Program Other TRC'!D16</f>
        <v>0</v>
      </c>
      <c r="AS156" s="400">
        <f>'Program Other TRC'!E16</f>
        <v>0</v>
      </c>
      <c r="AT156" s="400">
        <f>'Program Other TRC'!F16</f>
        <v>0</v>
      </c>
      <c r="AU156" s="400" t="str">
        <f>'Program Other TRC'!G16</f>
        <v/>
      </c>
      <c r="AV156" s="400">
        <f>'Program Other TRC'!H16</f>
        <v>0</v>
      </c>
      <c r="AW156" s="400">
        <f>'Program Other TRC'!I16</f>
        <v>0</v>
      </c>
      <c r="AX156" s="400">
        <f>'Program Other TRC'!J16</f>
        <v>0</v>
      </c>
      <c r="AY156" s="400">
        <f>'Program Other TRC'!K16</f>
        <v>0</v>
      </c>
      <c r="AZ156" s="400" t="str">
        <f>'Program Other TRC'!L16</f>
        <v/>
      </c>
      <c r="BA156" s="400">
        <f>'Program Other TRC'!M16</f>
        <v>0</v>
      </c>
      <c r="BB156" s="400">
        <f>'Program Other TRC'!I16</f>
        <v>0</v>
      </c>
      <c r="BC156" s="400">
        <f>'Program Other TRC'!J16</f>
        <v>0</v>
      </c>
      <c r="BD156" s="400">
        <f>'Program Other TRC'!K16</f>
        <v>0</v>
      </c>
      <c r="BE156" s="400" t="str">
        <f>'Program Other TRC'!L16</f>
        <v/>
      </c>
      <c r="BF156" s="400">
        <f>'Program Other TRC'!M16</f>
        <v>0</v>
      </c>
      <c r="BG156" s="401">
        <f>'Program Other PAC'!D16</f>
        <v>0</v>
      </c>
      <c r="BH156" s="401">
        <f>'Program Other PAC'!E16</f>
        <v>0</v>
      </c>
      <c r="BI156" s="401">
        <f>'Program Other PAC'!F16</f>
        <v>0</v>
      </c>
      <c r="BJ156" s="401" t="str">
        <f>'Program Other PAC'!G16</f>
        <v/>
      </c>
      <c r="BK156" s="401">
        <f>'Program Other PAC'!H16</f>
        <v>0</v>
      </c>
      <c r="BL156" s="401">
        <f>'Program Other PAC'!I16</f>
        <v>0</v>
      </c>
      <c r="BM156" s="401">
        <f>'Program Other PAC'!J16</f>
        <v>0</v>
      </c>
      <c r="BN156" s="401">
        <f>'Program Other PAC'!K16</f>
        <v>0</v>
      </c>
      <c r="BO156" s="401" t="str">
        <f>'Program Other PAC'!L16</f>
        <v/>
      </c>
      <c r="BP156" s="401">
        <f>'Program Other PAC'!M16</f>
        <v>0</v>
      </c>
      <c r="BQ156" s="401">
        <f>'Program Other PAC'!N16</f>
        <v>0</v>
      </c>
      <c r="BR156" s="401">
        <f>'Program Other PAC'!O16</f>
        <v>0</v>
      </c>
      <c r="BS156" s="401">
        <f>'Program Other PAC'!P16</f>
        <v>0</v>
      </c>
      <c r="BT156" s="401" t="str">
        <f>'Program Other PAC'!Q16</f>
        <v/>
      </c>
      <c r="BU156" s="401">
        <f>'Program Other PAC'!R16</f>
        <v>0</v>
      </c>
      <c r="BV156" s="401">
        <f>'Program Other SCT'!D16</f>
        <v>0</v>
      </c>
      <c r="BW156" s="401">
        <f>'Program Other SCT'!E16</f>
        <v>0</v>
      </c>
      <c r="BX156" s="401">
        <f>'Program Other SCT'!F16</f>
        <v>0</v>
      </c>
      <c r="BY156" s="401" t="str">
        <f>'Program Other SCT'!G16</f>
        <v/>
      </c>
      <c r="BZ156" s="401">
        <f>'Program Other SCT'!H16</f>
        <v>0</v>
      </c>
      <c r="CA156" s="401">
        <f>'Program Other SCT'!I16</f>
        <v>0</v>
      </c>
      <c r="CB156" s="401">
        <f>'Program Other SCT'!J16</f>
        <v>0</v>
      </c>
      <c r="CC156" s="401">
        <f>'Program Other SCT'!K16</f>
        <v>0</v>
      </c>
      <c r="CD156" s="401" t="str">
        <f>'Program Other SCT'!L16</f>
        <v/>
      </c>
      <c r="CE156" s="401">
        <f>'Program Other SCT'!M16</f>
        <v>0</v>
      </c>
      <c r="CF156" s="401">
        <f>'Program Other SCT'!N16</f>
        <v>0</v>
      </c>
      <c r="CG156" s="401">
        <f>'Program Other SCT'!O16</f>
        <v>0</v>
      </c>
      <c r="CH156" s="401">
        <f>'Program Other SCT'!P16</f>
        <v>0</v>
      </c>
      <c r="CI156" s="401" t="str">
        <f>'Program Other SCT'!Q16</f>
        <v/>
      </c>
      <c r="CJ156" s="401">
        <f>'Program Other SCT'!R16</f>
        <v>0</v>
      </c>
      <c r="CK156" s="401">
        <f>'Program Other RIM'!D16</f>
        <v>0</v>
      </c>
      <c r="CL156" s="401">
        <f>'Program Other RIM'!E16</f>
        <v>0</v>
      </c>
      <c r="CM156" s="401">
        <f>'Program Other RIM'!F16</f>
        <v>0</v>
      </c>
      <c r="CN156" s="401" t="str">
        <f>'Program Other RIM'!G16</f>
        <v/>
      </c>
      <c r="CO156" s="401">
        <f>'Program Other RIM'!H16</f>
        <v>0</v>
      </c>
      <c r="CP156" s="401">
        <f>'Program Other RIM'!I16</f>
        <v>0</v>
      </c>
      <c r="CQ156" s="401">
        <f>'Program Other RIM'!J16</f>
        <v>0</v>
      </c>
      <c r="CR156" s="401">
        <f>'Program Other RIM'!K16</f>
        <v>0</v>
      </c>
      <c r="CS156" s="401" t="str">
        <f>'Program Other RIM'!L16</f>
        <v/>
      </c>
      <c r="CT156" s="401">
        <f>'Program Other RIM'!M16</f>
        <v>0</v>
      </c>
      <c r="CU156" s="401">
        <f>'Program Other RIM'!N16</f>
        <v>0</v>
      </c>
      <c r="CV156" s="401">
        <f>'Program Other RIM'!O16</f>
        <v>0</v>
      </c>
      <c r="CW156" s="401">
        <f>'Program Other RIM'!P16</f>
        <v>0</v>
      </c>
      <c r="CX156" s="401" t="str">
        <f>'Program Other RIM'!Q16</f>
        <v/>
      </c>
      <c r="CY156" s="401">
        <f>'Program Other RIM'!R16</f>
        <v>0</v>
      </c>
      <c r="CZ156" s="401">
        <f>'Program TRC PAC'!D16</f>
        <v>0</v>
      </c>
      <c r="DA156" s="401">
        <f>'Program TRC PAC'!E16</f>
        <v>0</v>
      </c>
      <c r="DB156" s="401">
        <f>'Program TRC PAC'!F16</f>
        <v>0</v>
      </c>
      <c r="DC156" s="401" t="str">
        <f>'Program TRC PAC'!G16</f>
        <v/>
      </c>
      <c r="DD156" s="401">
        <f>'Program TRC PAC'!H16</f>
        <v>0</v>
      </c>
      <c r="DE156" s="401">
        <f>'Program TRC PAC'!I16</f>
        <v>0</v>
      </c>
      <c r="DF156" s="401">
        <f>'Program TRC PAC'!J16</f>
        <v>0</v>
      </c>
      <c r="DG156" s="401">
        <f>'Program TRC PAC'!K16</f>
        <v>0</v>
      </c>
      <c r="DH156" s="401" t="str">
        <f>'Program TRC PAC'!L16</f>
        <v/>
      </c>
      <c r="DI156" s="401">
        <f>'Program TRC PAC'!M16</f>
        <v>0</v>
      </c>
      <c r="DJ156" s="401">
        <f>'Program TRC SCT'!D16</f>
        <v>0</v>
      </c>
      <c r="DK156" s="401">
        <f>'Program TRC SCT'!E16</f>
        <v>0</v>
      </c>
      <c r="DL156" s="401">
        <f>'Program TRC SCT'!F16</f>
        <v>0</v>
      </c>
      <c r="DM156" s="401" t="str">
        <f>'Program TRC SCT'!G16</f>
        <v/>
      </c>
      <c r="DN156" s="401">
        <f>'Program TRC SCT'!H16</f>
        <v>0</v>
      </c>
      <c r="DO156" s="401">
        <f>'Program TRC SCT'!I16</f>
        <v>0</v>
      </c>
      <c r="DP156" s="401">
        <f>'Program TRC SCT'!J16</f>
        <v>0</v>
      </c>
      <c r="DQ156" s="401">
        <f>'Program TRC SCT'!K16</f>
        <v>0</v>
      </c>
      <c r="DR156" s="401" t="str">
        <f>'Program TRC SCT'!L16</f>
        <v/>
      </c>
      <c r="DS156" s="401">
        <f>'Program TRC SCT'!M16</f>
        <v>0</v>
      </c>
      <c r="DT156" s="401">
        <f>'Program TRC RIM'!D16</f>
        <v>0</v>
      </c>
      <c r="DU156" s="401">
        <f>'Program TRC RIM'!E16</f>
        <v>0</v>
      </c>
      <c r="DV156" s="401">
        <f>'Program TRC RIM'!F16</f>
        <v>0</v>
      </c>
      <c r="DW156" s="401" t="str">
        <f>'Program TRC RIM'!G16</f>
        <v/>
      </c>
      <c r="DX156" s="401">
        <f>'Program TRC RIM'!H16</f>
        <v>0</v>
      </c>
      <c r="DY156" s="401">
        <f>'Program TRC RIM'!I16</f>
        <v>0</v>
      </c>
      <c r="DZ156" s="401">
        <f>'Program TRC RIM'!J16</f>
        <v>0</v>
      </c>
      <c r="EA156" s="401">
        <f>'Program TRC RIM'!K16</f>
        <v>0</v>
      </c>
      <c r="EB156" s="401" t="str">
        <f>'Program TRC RIM'!L16</f>
        <v/>
      </c>
      <c r="EC156" s="401">
        <f>'Program TRC RIM'!M16</f>
        <v>0</v>
      </c>
      <c r="ED156" s="401">
        <f>'Program PAC SCT'!D16</f>
        <v>0</v>
      </c>
      <c r="EE156" s="401">
        <f>'Program PAC SCT'!E16</f>
        <v>0</v>
      </c>
      <c r="EF156" s="401">
        <f>'Program PAC SCT'!F16</f>
        <v>0</v>
      </c>
      <c r="EG156" s="401" t="str">
        <f>'Program PAC SCT'!G16</f>
        <v/>
      </c>
      <c r="EH156" s="401">
        <f>'Program PAC SCT'!H16</f>
        <v>0</v>
      </c>
      <c r="EI156" s="401">
        <f>'Program PAC SCT'!I16</f>
        <v>0</v>
      </c>
      <c r="EJ156" s="401">
        <f>'Program PAC SCT'!J16</f>
        <v>0</v>
      </c>
      <c r="EK156" s="401">
        <f>'Program PAC SCT'!K16</f>
        <v>0</v>
      </c>
      <c r="EL156" s="401" t="str">
        <f>'Program PAC SCT'!L16</f>
        <v/>
      </c>
      <c r="EM156" s="401">
        <f>'Program PAC SCT'!M16</f>
        <v>0</v>
      </c>
      <c r="EN156" s="401">
        <f>'Program PAC RIM'!D16</f>
        <v>0</v>
      </c>
      <c r="EO156" s="401">
        <f>'Program PAC RIM'!E16</f>
        <v>0</v>
      </c>
      <c r="EP156" s="401">
        <f>'Program PAC RIM'!F16</f>
        <v>0</v>
      </c>
      <c r="EQ156" s="401" t="str">
        <f>'Program PAC RIM'!G16</f>
        <v/>
      </c>
      <c r="ER156" s="401">
        <f>'Program PAC RIM'!H16</f>
        <v>0</v>
      </c>
      <c r="ES156" s="401">
        <f>'Program PAC RIM'!I16</f>
        <v>0</v>
      </c>
      <c r="ET156" s="401">
        <f>'Program PAC RIM'!J16</f>
        <v>0</v>
      </c>
      <c r="EU156" s="401">
        <f>'Program PAC RIM'!K16</f>
        <v>0</v>
      </c>
      <c r="EV156" s="401" t="str">
        <f>'Program PAC RIM'!L16</f>
        <v/>
      </c>
      <c r="EW156" s="401">
        <f>'Program PAC RIM'!M16</f>
        <v>0</v>
      </c>
      <c r="EX156" s="401">
        <f>'Program SCT RIM'!D16</f>
        <v>0</v>
      </c>
      <c r="EY156" s="401">
        <f>'Program SCT RIM'!E16</f>
        <v>0</v>
      </c>
      <c r="EZ156" s="401">
        <f>'Program SCT RIM'!F16</f>
        <v>0</v>
      </c>
      <c r="FA156" s="401" t="str">
        <f>'Program SCT RIM'!G16</f>
        <v/>
      </c>
      <c r="FB156" s="401">
        <f>'Program SCT RIM'!H16</f>
        <v>0</v>
      </c>
      <c r="FC156" s="401">
        <f>'Program SCT RIM'!I16</f>
        <v>0</v>
      </c>
      <c r="FD156" s="401">
        <f>'Program SCT RIM'!J16</f>
        <v>0</v>
      </c>
      <c r="FE156" s="401">
        <f>'Program SCT RIM'!K16</f>
        <v>0</v>
      </c>
      <c r="FF156" s="401" t="str">
        <f>'Program SCT RIM'!L16</f>
        <v/>
      </c>
      <c r="FG156" s="401">
        <f>'Program SCT RIM'!M16</f>
        <v>0</v>
      </c>
    </row>
    <row r="157" spans="3:163">
      <c r="C157" s="399" t="str">
        <f t="shared" si="125"/>
        <v>Empty</v>
      </c>
      <c r="D157" s="557">
        <f>'Program All'!D17</f>
        <v>0</v>
      </c>
      <c r="E157" s="557">
        <f>'Program All'!E17</f>
        <v>0</v>
      </c>
      <c r="F157" s="557">
        <f>'Program All'!F17</f>
        <v>0</v>
      </c>
      <c r="G157" s="557" t="str">
        <f>'Program All'!G17</f>
        <v/>
      </c>
      <c r="H157" s="557">
        <f>'Program All'!H17</f>
        <v>0</v>
      </c>
      <c r="I157" s="557">
        <f>'Program All'!I17</f>
        <v>0</v>
      </c>
      <c r="J157" s="557">
        <f>'Program All'!J17</f>
        <v>0</v>
      </c>
      <c r="K157" s="557">
        <f>'Program All'!K17</f>
        <v>0</v>
      </c>
      <c r="L157" s="557" t="str">
        <f>'Program All'!L17</f>
        <v/>
      </c>
      <c r="M157" s="557">
        <f>'Program All'!M17</f>
        <v>0</v>
      </c>
      <c r="N157" s="557">
        <f>'Program All'!N17</f>
        <v>0</v>
      </c>
      <c r="O157" s="557">
        <f>'Program All'!O17</f>
        <v>0</v>
      </c>
      <c r="P157" s="557">
        <f>'Program All'!P17</f>
        <v>0</v>
      </c>
      <c r="Q157" s="557" t="str">
        <f>'Program All'!Q17</f>
        <v/>
      </c>
      <c r="R157" s="557">
        <f>'Program All'!R17</f>
        <v>0</v>
      </c>
      <c r="S157" s="557">
        <f>'Program All'!S17</f>
        <v>0</v>
      </c>
      <c r="T157" s="557">
        <f>'Program All'!T17</f>
        <v>0</v>
      </c>
      <c r="U157" s="557">
        <f>'Program All'!U17</f>
        <v>0</v>
      </c>
      <c r="V157" s="557" t="str">
        <f>'Program All'!V17</f>
        <v/>
      </c>
      <c r="W157" s="557">
        <f>'Program All'!W17</f>
        <v>0</v>
      </c>
      <c r="X157" s="401">
        <f>'Program TRC'!D17</f>
        <v>0</v>
      </c>
      <c r="Y157" s="401">
        <f>'Program TRC'!E17</f>
        <v>0</v>
      </c>
      <c r="Z157" s="401">
        <f>'Program TRC'!F17</f>
        <v>0</v>
      </c>
      <c r="AA157" s="401" t="str">
        <f>'Program TRC'!G17</f>
        <v/>
      </c>
      <c r="AB157" s="401">
        <f>'Program TRC'!H17</f>
        <v>0</v>
      </c>
      <c r="AC157" s="400">
        <f>'Program PAC'!D17</f>
        <v>0</v>
      </c>
      <c r="AD157" s="400">
        <f>'Program PAC'!E17</f>
        <v>0</v>
      </c>
      <c r="AE157" s="400">
        <f>'Program PAC'!F17</f>
        <v>0</v>
      </c>
      <c r="AF157" s="400" t="str">
        <f>'Program PAC'!G17</f>
        <v/>
      </c>
      <c r="AG157" s="399">
        <f>'Program PAC'!H17</f>
        <v>0</v>
      </c>
      <c r="AH157" s="400">
        <f>'Program SCT'!D17</f>
        <v>0</v>
      </c>
      <c r="AI157" s="400">
        <f>'Program SCT'!E17</f>
        <v>0</v>
      </c>
      <c r="AJ157" s="400">
        <f>'Program SCT'!F17</f>
        <v>0</v>
      </c>
      <c r="AK157" s="400" t="str">
        <f>'Program SCT'!G17</f>
        <v/>
      </c>
      <c r="AL157" s="400">
        <f>'Program SCT'!H17</f>
        <v>0</v>
      </c>
      <c r="AM157" s="557">
        <f>'Program RIM'!D17</f>
        <v>0</v>
      </c>
      <c r="AN157" s="557">
        <f>'Program RIM'!E17</f>
        <v>0</v>
      </c>
      <c r="AO157" s="557">
        <f>'Program RIM'!F17</f>
        <v>0</v>
      </c>
      <c r="AP157" s="557" t="str">
        <f>'Program RIM'!G17</f>
        <v/>
      </c>
      <c r="AQ157" s="557">
        <f>'Program RIM'!H17</f>
        <v>0</v>
      </c>
      <c r="AR157" s="400">
        <f>'Program Other TRC'!D17</f>
        <v>0</v>
      </c>
      <c r="AS157" s="400">
        <f>'Program Other TRC'!E17</f>
        <v>0</v>
      </c>
      <c r="AT157" s="400">
        <f>'Program Other TRC'!F17</f>
        <v>0</v>
      </c>
      <c r="AU157" s="400" t="str">
        <f>'Program Other TRC'!G17</f>
        <v/>
      </c>
      <c r="AV157" s="400">
        <f>'Program Other TRC'!H17</f>
        <v>0</v>
      </c>
      <c r="AW157" s="400">
        <f>'Program Other TRC'!I17</f>
        <v>0</v>
      </c>
      <c r="AX157" s="400">
        <f>'Program Other TRC'!J17</f>
        <v>0</v>
      </c>
      <c r="AY157" s="400">
        <f>'Program Other TRC'!K17</f>
        <v>0</v>
      </c>
      <c r="AZ157" s="400" t="str">
        <f>'Program Other TRC'!L17</f>
        <v/>
      </c>
      <c r="BA157" s="400">
        <f>'Program Other TRC'!M17</f>
        <v>0</v>
      </c>
      <c r="BB157" s="400">
        <f>'Program Other TRC'!I17</f>
        <v>0</v>
      </c>
      <c r="BC157" s="400">
        <f>'Program Other TRC'!J17</f>
        <v>0</v>
      </c>
      <c r="BD157" s="400">
        <f>'Program Other TRC'!K17</f>
        <v>0</v>
      </c>
      <c r="BE157" s="400" t="str">
        <f>'Program Other TRC'!L17</f>
        <v/>
      </c>
      <c r="BF157" s="400">
        <f>'Program Other TRC'!M17</f>
        <v>0</v>
      </c>
      <c r="BG157" s="401">
        <f>'Program Other PAC'!D17</f>
        <v>0</v>
      </c>
      <c r="BH157" s="401">
        <f>'Program Other PAC'!E17</f>
        <v>0</v>
      </c>
      <c r="BI157" s="401">
        <f>'Program Other PAC'!F17</f>
        <v>0</v>
      </c>
      <c r="BJ157" s="401" t="str">
        <f>'Program Other PAC'!G17</f>
        <v/>
      </c>
      <c r="BK157" s="401">
        <f>'Program Other PAC'!H17</f>
        <v>0</v>
      </c>
      <c r="BL157" s="401">
        <f>'Program Other PAC'!I17</f>
        <v>0</v>
      </c>
      <c r="BM157" s="401">
        <f>'Program Other PAC'!J17</f>
        <v>0</v>
      </c>
      <c r="BN157" s="401">
        <f>'Program Other PAC'!K17</f>
        <v>0</v>
      </c>
      <c r="BO157" s="401" t="str">
        <f>'Program Other PAC'!L17</f>
        <v/>
      </c>
      <c r="BP157" s="401">
        <f>'Program Other PAC'!M17</f>
        <v>0</v>
      </c>
      <c r="BQ157" s="401">
        <f>'Program Other PAC'!N17</f>
        <v>0</v>
      </c>
      <c r="BR157" s="401">
        <f>'Program Other PAC'!O17</f>
        <v>0</v>
      </c>
      <c r="BS157" s="401">
        <f>'Program Other PAC'!P17</f>
        <v>0</v>
      </c>
      <c r="BT157" s="401" t="str">
        <f>'Program Other PAC'!Q17</f>
        <v/>
      </c>
      <c r="BU157" s="401">
        <f>'Program Other PAC'!R17</f>
        <v>0</v>
      </c>
      <c r="BV157" s="401">
        <f>'Program Other SCT'!D17</f>
        <v>0</v>
      </c>
      <c r="BW157" s="401">
        <f>'Program Other SCT'!E17</f>
        <v>0</v>
      </c>
      <c r="BX157" s="401">
        <f>'Program Other SCT'!F17</f>
        <v>0</v>
      </c>
      <c r="BY157" s="401" t="str">
        <f>'Program Other SCT'!G17</f>
        <v/>
      </c>
      <c r="BZ157" s="401">
        <f>'Program Other SCT'!H17</f>
        <v>0</v>
      </c>
      <c r="CA157" s="401">
        <f>'Program Other SCT'!I17</f>
        <v>0</v>
      </c>
      <c r="CB157" s="401">
        <f>'Program Other SCT'!J17</f>
        <v>0</v>
      </c>
      <c r="CC157" s="401">
        <f>'Program Other SCT'!K17</f>
        <v>0</v>
      </c>
      <c r="CD157" s="401" t="str">
        <f>'Program Other SCT'!L17</f>
        <v/>
      </c>
      <c r="CE157" s="401">
        <f>'Program Other SCT'!M17</f>
        <v>0</v>
      </c>
      <c r="CF157" s="401">
        <f>'Program Other SCT'!N17</f>
        <v>0</v>
      </c>
      <c r="CG157" s="401">
        <f>'Program Other SCT'!O17</f>
        <v>0</v>
      </c>
      <c r="CH157" s="401">
        <f>'Program Other SCT'!P17</f>
        <v>0</v>
      </c>
      <c r="CI157" s="401" t="str">
        <f>'Program Other SCT'!Q17</f>
        <v/>
      </c>
      <c r="CJ157" s="401">
        <f>'Program Other SCT'!R17</f>
        <v>0</v>
      </c>
      <c r="CK157" s="401">
        <f>'Program Other RIM'!D17</f>
        <v>0</v>
      </c>
      <c r="CL157" s="401">
        <f>'Program Other RIM'!E17</f>
        <v>0</v>
      </c>
      <c r="CM157" s="401">
        <f>'Program Other RIM'!F17</f>
        <v>0</v>
      </c>
      <c r="CN157" s="401" t="str">
        <f>'Program Other RIM'!G17</f>
        <v/>
      </c>
      <c r="CO157" s="401">
        <f>'Program Other RIM'!H17</f>
        <v>0</v>
      </c>
      <c r="CP157" s="401">
        <f>'Program Other RIM'!I17</f>
        <v>0</v>
      </c>
      <c r="CQ157" s="401">
        <f>'Program Other RIM'!J17</f>
        <v>0</v>
      </c>
      <c r="CR157" s="401">
        <f>'Program Other RIM'!K17</f>
        <v>0</v>
      </c>
      <c r="CS157" s="401" t="str">
        <f>'Program Other RIM'!L17</f>
        <v/>
      </c>
      <c r="CT157" s="401">
        <f>'Program Other RIM'!M17</f>
        <v>0</v>
      </c>
      <c r="CU157" s="401">
        <f>'Program Other RIM'!N17</f>
        <v>0</v>
      </c>
      <c r="CV157" s="401">
        <f>'Program Other RIM'!O17</f>
        <v>0</v>
      </c>
      <c r="CW157" s="401">
        <f>'Program Other RIM'!P17</f>
        <v>0</v>
      </c>
      <c r="CX157" s="401" t="str">
        <f>'Program Other RIM'!Q17</f>
        <v/>
      </c>
      <c r="CY157" s="401">
        <f>'Program Other RIM'!R17</f>
        <v>0</v>
      </c>
      <c r="CZ157" s="401">
        <f>'Program TRC PAC'!D17</f>
        <v>0</v>
      </c>
      <c r="DA157" s="401">
        <f>'Program TRC PAC'!E17</f>
        <v>0</v>
      </c>
      <c r="DB157" s="401">
        <f>'Program TRC PAC'!F17</f>
        <v>0</v>
      </c>
      <c r="DC157" s="401" t="str">
        <f>'Program TRC PAC'!G17</f>
        <v/>
      </c>
      <c r="DD157" s="401">
        <f>'Program TRC PAC'!H17</f>
        <v>0</v>
      </c>
      <c r="DE157" s="401">
        <f>'Program TRC PAC'!I17</f>
        <v>0</v>
      </c>
      <c r="DF157" s="401">
        <f>'Program TRC PAC'!J17</f>
        <v>0</v>
      </c>
      <c r="DG157" s="401">
        <f>'Program TRC PAC'!K17</f>
        <v>0</v>
      </c>
      <c r="DH157" s="401" t="str">
        <f>'Program TRC PAC'!L17</f>
        <v/>
      </c>
      <c r="DI157" s="401">
        <f>'Program TRC PAC'!M17</f>
        <v>0</v>
      </c>
      <c r="DJ157" s="401">
        <f>'Program TRC SCT'!D17</f>
        <v>0</v>
      </c>
      <c r="DK157" s="401">
        <f>'Program TRC SCT'!E17</f>
        <v>0</v>
      </c>
      <c r="DL157" s="401">
        <f>'Program TRC SCT'!F17</f>
        <v>0</v>
      </c>
      <c r="DM157" s="401" t="str">
        <f>'Program TRC SCT'!G17</f>
        <v/>
      </c>
      <c r="DN157" s="401">
        <f>'Program TRC SCT'!H17</f>
        <v>0</v>
      </c>
      <c r="DO157" s="401">
        <f>'Program TRC SCT'!I17</f>
        <v>0</v>
      </c>
      <c r="DP157" s="401">
        <f>'Program TRC SCT'!J17</f>
        <v>0</v>
      </c>
      <c r="DQ157" s="401">
        <f>'Program TRC SCT'!K17</f>
        <v>0</v>
      </c>
      <c r="DR157" s="401" t="str">
        <f>'Program TRC SCT'!L17</f>
        <v/>
      </c>
      <c r="DS157" s="401">
        <f>'Program TRC SCT'!M17</f>
        <v>0</v>
      </c>
      <c r="DT157" s="401">
        <f>'Program TRC RIM'!D17</f>
        <v>0</v>
      </c>
      <c r="DU157" s="401">
        <f>'Program TRC RIM'!E17</f>
        <v>0</v>
      </c>
      <c r="DV157" s="401">
        <f>'Program TRC RIM'!F17</f>
        <v>0</v>
      </c>
      <c r="DW157" s="401" t="str">
        <f>'Program TRC RIM'!G17</f>
        <v/>
      </c>
      <c r="DX157" s="401">
        <f>'Program TRC RIM'!H17</f>
        <v>0</v>
      </c>
      <c r="DY157" s="401">
        <f>'Program TRC RIM'!I17</f>
        <v>0</v>
      </c>
      <c r="DZ157" s="401">
        <f>'Program TRC RIM'!J17</f>
        <v>0</v>
      </c>
      <c r="EA157" s="401">
        <f>'Program TRC RIM'!K17</f>
        <v>0</v>
      </c>
      <c r="EB157" s="401" t="str">
        <f>'Program TRC RIM'!L17</f>
        <v/>
      </c>
      <c r="EC157" s="401">
        <f>'Program TRC RIM'!M17</f>
        <v>0</v>
      </c>
      <c r="ED157" s="401">
        <f>'Program PAC SCT'!D17</f>
        <v>0</v>
      </c>
      <c r="EE157" s="401">
        <f>'Program PAC SCT'!E17</f>
        <v>0</v>
      </c>
      <c r="EF157" s="401">
        <f>'Program PAC SCT'!F17</f>
        <v>0</v>
      </c>
      <c r="EG157" s="401" t="str">
        <f>'Program PAC SCT'!G17</f>
        <v/>
      </c>
      <c r="EH157" s="401">
        <f>'Program PAC SCT'!H17</f>
        <v>0</v>
      </c>
      <c r="EI157" s="401">
        <f>'Program PAC SCT'!I17</f>
        <v>0</v>
      </c>
      <c r="EJ157" s="401">
        <f>'Program PAC SCT'!J17</f>
        <v>0</v>
      </c>
      <c r="EK157" s="401">
        <f>'Program PAC SCT'!K17</f>
        <v>0</v>
      </c>
      <c r="EL157" s="401" t="str">
        <f>'Program PAC SCT'!L17</f>
        <v/>
      </c>
      <c r="EM157" s="401">
        <f>'Program PAC SCT'!M17</f>
        <v>0</v>
      </c>
      <c r="EN157" s="401">
        <f>'Program PAC RIM'!D17</f>
        <v>0</v>
      </c>
      <c r="EO157" s="401">
        <f>'Program PAC RIM'!E17</f>
        <v>0</v>
      </c>
      <c r="EP157" s="401">
        <f>'Program PAC RIM'!F17</f>
        <v>0</v>
      </c>
      <c r="EQ157" s="401" t="str">
        <f>'Program PAC RIM'!G17</f>
        <v/>
      </c>
      <c r="ER157" s="401">
        <f>'Program PAC RIM'!H17</f>
        <v>0</v>
      </c>
      <c r="ES157" s="401">
        <f>'Program PAC RIM'!I17</f>
        <v>0</v>
      </c>
      <c r="ET157" s="401">
        <f>'Program PAC RIM'!J17</f>
        <v>0</v>
      </c>
      <c r="EU157" s="401">
        <f>'Program PAC RIM'!K17</f>
        <v>0</v>
      </c>
      <c r="EV157" s="401" t="str">
        <f>'Program PAC RIM'!L17</f>
        <v/>
      </c>
      <c r="EW157" s="401">
        <f>'Program PAC RIM'!M17</f>
        <v>0</v>
      </c>
      <c r="EX157" s="401">
        <f>'Program SCT RIM'!D17</f>
        <v>0</v>
      </c>
      <c r="EY157" s="401">
        <f>'Program SCT RIM'!E17</f>
        <v>0</v>
      </c>
      <c r="EZ157" s="401">
        <f>'Program SCT RIM'!F17</f>
        <v>0</v>
      </c>
      <c r="FA157" s="401" t="str">
        <f>'Program SCT RIM'!G17</f>
        <v/>
      </c>
      <c r="FB157" s="401">
        <f>'Program SCT RIM'!H17</f>
        <v>0</v>
      </c>
      <c r="FC157" s="401">
        <f>'Program SCT RIM'!I17</f>
        <v>0</v>
      </c>
      <c r="FD157" s="401">
        <f>'Program SCT RIM'!J17</f>
        <v>0</v>
      </c>
      <c r="FE157" s="401">
        <f>'Program SCT RIM'!K17</f>
        <v>0</v>
      </c>
      <c r="FF157" s="401" t="str">
        <f>'Program SCT RIM'!L17</f>
        <v/>
      </c>
      <c r="FG157" s="401">
        <f>'Program SCT RIM'!M17</f>
        <v>0</v>
      </c>
    </row>
    <row r="158" spans="3:163">
      <c r="C158" s="399" t="str">
        <f t="shared" si="125"/>
        <v>Empty</v>
      </c>
      <c r="D158" s="557">
        <f>'Program All'!D18</f>
        <v>0</v>
      </c>
      <c r="E158" s="557">
        <f>'Program All'!E18</f>
        <v>0</v>
      </c>
      <c r="F158" s="557">
        <f>'Program All'!F18</f>
        <v>0</v>
      </c>
      <c r="G158" s="557" t="str">
        <f>'Program All'!G18</f>
        <v/>
      </c>
      <c r="H158" s="557">
        <f>'Program All'!H18</f>
        <v>0</v>
      </c>
      <c r="I158" s="557">
        <f>'Program All'!I18</f>
        <v>0</v>
      </c>
      <c r="J158" s="557">
        <f>'Program All'!J18</f>
        <v>0</v>
      </c>
      <c r="K158" s="557">
        <f>'Program All'!K18</f>
        <v>0</v>
      </c>
      <c r="L158" s="557" t="str">
        <f>'Program All'!L18</f>
        <v/>
      </c>
      <c r="M158" s="557">
        <f>'Program All'!M18</f>
        <v>0</v>
      </c>
      <c r="N158" s="557">
        <f>'Program All'!N18</f>
        <v>0</v>
      </c>
      <c r="O158" s="557">
        <f>'Program All'!O18</f>
        <v>0</v>
      </c>
      <c r="P158" s="557">
        <f>'Program All'!P18</f>
        <v>0</v>
      </c>
      <c r="Q158" s="557" t="str">
        <f>'Program All'!Q18</f>
        <v/>
      </c>
      <c r="R158" s="557">
        <f>'Program All'!R18</f>
        <v>0</v>
      </c>
      <c r="S158" s="557">
        <f>'Program All'!S18</f>
        <v>0</v>
      </c>
      <c r="T158" s="557">
        <f>'Program All'!T18</f>
        <v>0</v>
      </c>
      <c r="U158" s="557">
        <f>'Program All'!U18</f>
        <v>0</v>
      </c>
      <c r="V158" s="557" t="str">
        <f>'Program All'!V18</f>
        <v/>
      </c>
      <c r="W158" s="557">
        <f>'Program All'!W18</f>
        <v>0</v>
      </c>
      <c r="X158" s="401">
        <f>'Program TRC'!D18</f>
        <v>0</v>
      </c>
      <c r="Y158" s="401">
        <f>'Program TRC'!E18</f>
        <v>0</v>
      </c>
      <c r="Z158" s="401">
        <f>'Program TRC'!F18</f>
        <v>0</v>
      </c>
      <c r="AA158" s="401" t="str">
        <f>'Program TRC'!G18</f>
        <v/>
      </c>
      <c r="AB158" s="401">
        <f>'Program TRC'!H18</f>
        <v>0</v>
      </c>
      <c r="AC158" s="400">
        <f>'Program PAC'!D18</f>
        <v>0</v>
      </c>
      <c r="AD158" s="400">
        <f>'Program PAC'!E18</f>
        <v>0</v>
      </c>
      <c r="AE158" s="400">
        <f>'Program PAC'!F18</f>
        <v>0</v>
      </c>
      <c r="AF158" s="400" t="str">
        <f>'Program PAC'!G18</f>
        <v/>
      </c>
      <c r="AG158" s="399">
        <f>'Program PAC'!H18</f>
        <v>0</v>
      </c>
      <c r="AH158" s="400">
        <f>'Program SCT'!D18</f>
        <v>0</v>
      </c>
      <c r="AI158" s="400">
        <f>'Program SCT'!E18</f>
        <v>0</v>
      </c>
      <c r="AJ158" s="400">
        <f>'Program SCT'!F18</f>
        <v>0</v>
      </c>
      <c r="AK158" s="400" t="str">
        <f>'Program SCT'!G18</f>
        <v/>
      </c>
      <c r="AL158" s="400">
        <f>'Program SCT'!H18</f>
        <v>0</v>
      </c>
      <c r="AM158" s="557">
        <f>'Program RIM'!D18</f>
        <v>0</v>
      </c>
      <c r="AN158" s="557">
        <f>'Program RIM'!E18</f>
        <v>0</v>
      </c>
      <c r="AO158" s="557">
        <f>'Program RIM'!F18</f>
        <v>0</v>
      </c>
      <c r="AP158" s="557" t="str">
        <f>'Program RIM'!G18</f>
        <v/>
      </c>
      <c r="AQ158" s="557">
        <f>'Program RIM'!H18</f>
        <v>0</v>
      </c>
      <c r="AR158" s="400">
        <f>'Program Other TRC'!D18</f>
        <v>0</v>
      </c>
      <c r="AS158" s="400">
        <f>'Program Other TRC'!E18</f>
        <v>0</v>
      </c>
      <c r="AT158" s="400">
        <f>'Program Other TRC'!F18</f>
        <v>0</v>
      </c>
      <c r="AU158" s="400" t="str">
        <f>'Program Other TRC'!G18</f>
        <v/>
      </c>
      <c r="AV158" s="400">
        <f>'Program Other TRC'!H18</f>
        <v>0</v>
      </c>
      <c r="AW158" s="400">
        <f>'Program Other TRC'!I18</f>
        <v>0</v>
      </c>
      <c r="AX158" s="400">
        <f>'Program Other TRC'!J18</f>
        <v>0</v>
      </c>
      <c r="AY158" s="400">
        <f>'Program Other TRC'!K18</f>
        <v>0</v>
      </c>
      <c r="AZ158" s="400" t="str">
        <f>'Program Other TRC'!L18</f>
        <v/>
      </c>
      <c r="BA158" s="400">
        <f>'Program Other TRC'!M18</f>
        <v>0</v>
      </c>
      <c r="BB158" s="400">
        <f>'Program Other TRC'!I18</f>
        <v>0</v>
      </c>
      <c r="BC158" s="400">
        <f>'Program Other TRC'!J18</f>
        <v>0</v>
      </c>
      <c r="BD158" s="400">
        <f>'Program Other TRC'!K18</f>
        <v>0</v>
      </c>
      <c r="BE158" s="400" t="str">
        <f>'Program Other TRC'!L18</f>
        <v/>
      </c>
      <c r="BF158" s="400">
        <f>'Program Other TRC'!M18</f>
        <v>0</v>
      </c>
      <c r="BG158" s="401">
        <f>'Program Other PAC'!D18</f>
        <v>0</v>
      </c>
      <c r="BH158" s="401">
        <f>'Program Other PAC'!E18</f>
        <v>0</v>
      </c>
      <c r="BI158" s="401">
        <f>'Program Other PAC'!F18</f>
        <v>0</v>
      </c>
      <c r="BJ158" s="401" t="str">
        <f>'Program Other PAC'!G18</f>
        <v/>
      </c>
      <c r="BK158" s="401">
        <f>'Program Other PAC'!H18</f>
        <v>0</v>
      </c>
      <c r="BL158" s="401">
        <f>'Program Other PAC'!I18</f>
        <v>0</v>
      </c>
      <c r="BM158" s="401">
        <f>'Program Other PAC'!J18</f>
        <v>0</v>
      </c>
      <c r="BN158" s="401">
        <f>'Program Other PAC'!K18</f>
        <v>0</v>
      </c>
      <c r="BO158" s="401" t="str">
        <f>'Program Other PAC'!L18</f>
        <v/>
      </c>
      <c r="BP158" s="401">
        <f>'Program Other PAC'!M18</f>
        <v>0</v>
      </c>
      <c r="BQ158" s="401">
        <f>'Program Other PAC'!N18</f>
        <v>0</v>
      </c>
      <c r="BR158" s="401">
        <f>'Program Other PAC'!O18</f>
        <v>0</v>
      </c>
      <c r="BS158" s="401">
        <f>'Program Other PAC'!P18</f>
        <v>0</v>
      </c>
      <c r="BT158" s="401" t="str">
        <f>'Program Other PAC'!Q18</f>
        <v/>
      </c>
      <c r="BU158" s="401">
        <f>'Program Other PAC'!R18</f>
        <v>0</v>
      </c>
      <c r="BV158" s="401">
        <f>'Program Other SCT'!D18</f>
        <v>0</v>
      </c>
      <c r="BW158" s="401">
        <f>'Program Other SCT'!E18</f>
        <v>0</v>
      </c>
      <c r="BX158" s="401">
        <f>'Program Other SCT'!F18</f>
        <v>0</v>
      </c>
      <c r="BY158" s="401" t="str">
        <f>'Program Other SCT'!G18</f>
        <v/>
      </c>
      <c r="BZ158" s="401">
        <f>'Program Other SCT'!H18</f>
        <v>0</v>
      </c>
      <c r="CA158" s="401">
        <f>'Program Other SCT'!I18</f>
        <v>0</v>
      </c>
      <c r="CB158" s="401">
        <f>'Program Other SCT'!J18</f>
        <v>0</v>
      </c>
      <c r="CC158" s="401">
        <f>'Program Other SCT'!K18</f>
        <v>0</v>
      </c>
      <c r="CD158" s="401" t="str">
        <f>'Program Other SCT'!L18</f>
        <v/>
      </c>
      <c r="CE158" s="401">
        <f>'Program Other SCT'!M18</f>
        <v>0</v>
      </c>
      <c r="CF158" s="401">
        <f>'Program Other SCT'!N18</f>
        <v>0</v>
      </c>
      <c r="CG158" s="401">
        <f>'Program Other SCT'!O18</f>
        <v>0</v>
      </c>
      <c r="CH158" s="401">
        <f>'Program Other SCT'!P18</f>
        <v>0</v>
      </c>
      <c r="CI158" s="401" t="str">
        <f>'Program Other SCT'!Q18</f>
        <v/>
      </c>
      <c r="CJ158" s="401">
        <f>'Program Other SCT'!R18</f>
        <v>0</v>
      </c>
      <c r="CK158" s="401">
        <f>'Program Other RIM'!D18</f>
        <v>0</v>
      </c>
      <c r="CL158" s="401">
        <f>'Program Other RIM'!E18</f>
        <v>0</v>
      </c>
      <c r="CM158" s="401">
        <f>'Program Other RIM'!F18</f>
        <v>0</v>
      </c>
      <c r="CN158" s="401" t="str">
        <f>'Program Other RIM'!G18</f>
        <v/>
      </c>
      <c r="CO158" s="401">
        <f>'Program Other RIM'!H18</f>
        <v>0</v>
      </c>
      <c r="CP158" s="401">
        <f>'Program Other RIM'!I18</f>
        <v>0</v>
      </c>
      <c r="CQ158" s="401">
        <f>'Program Other RIM'!J18</f>
        <v>0</v>
      </c>
      <c r="CR158" s="401">
        <f>'Program Other RIM'!K18</f>
        <v>0</v>
      </c>
      <c r="CS158" s="401" t="str">
        <f>'Program Other RIM'!L18</f>
        <v/>
      </c>
      <c r="CT158" s="401">
        <f>'Program Other RIM'!M18</f>
        <v>0</v>
      </c>
      <c r="CU158" s="401">
        <f>'Program Other RIM'!N18</f>
        <v>0</v>
      </c>
      <c r="CV158" s="401">
        <f>'Program Other RIM'!O18</f>
        <v>0</v>
      </c>
      <c r="CW158" s="401">
        <f>'Program Other RIM'!P18</f>
        <v>0</v>
      </c>
      <c r="CX158" s="401" t="str">
        <f>'Program Other RIM'!Q18</f>
        <v/>
      </c>
      <c r="CY158" s="401">
        <f>'Program Other RIM'!R18</f>
        <v>0</v>
      </c>
      <c r="CZ158" s="401">
        <f>'Program TRC PAC'!D18</f>
        <v>0</v>
      </c>
      <c r="DA158" s="401">
        <f>'Program TRC PAC'!E18</f>
        <v>0</v>
      </c>
      <c r="DB158" s="401">
        <f>'Program TRC PAC'!F18</f>
        <v>0</v>
      </c>
      <c r="DC158" s="401" t="str">
        <f>'Program TRC PAC'!G18</f>
        <v/>
      </c>
      <c r="DD158" s="401">
        <f>'Program TRC PAC'!H18</f>
        <v>0</v>
      </c>
      <c r="DE158" s="401">
        <f>'Program TRC PAC'!I18</f>
        <v>0</v>
      </c>
      <c r="DF158" s="401">
        <f>'Program TRC PAC'!J18</f>
        <v>0</v>
      </c>
      <c r="DG158" s="401">
        <f>'Program TRC PAC'!K18</f>
        <v>0</v>
      </c>
      <c r="DH158" s="401" t="str">
        <f>'Program TRC PAC'!L18</f>
        <v/>
      </c>
      <c r="DI158" s="401">
        <f>'Program TRC PAC'!M18</f>
        <v>0</v>
      </c>
      <c r="DJ158" s="401">
        <f>'Program TRC SCT'!D18</f>
        <v>0</v>
      </c>
      <c r="DK158" s="401">
        <f>'Program TRC SCT'!E18</f>
        <v>0</v>
      </c>
      <c r="DL158" s="401">
        <f>'Program TRC SCT'!F18</f>
        <v>0</v>
      </c>
      <c r="DM158" s="401" t="str">
        <f>'Program TRC SCT'!G18</f>
        <v/>
      </c>
      <c r="DN158" s="401">
        <f>'Program TRC SCT'!H18</f>
        <v>0</v>
      </c>
      <c r="DO158" s="401">
        <f>'Program TRC SCT'!I18</f>
        <v>0</v>
      </c>
      <c r="DP158" s="401">
        <f>'Program TRC SCT'!J18</f>
        <v>0</v>
      </c>
      <c r="DQ158" s="401">
        <f>'Program TRC SCT'!K18</f>
        <v>0</v>
      </c>
      <c r="DR158" s="401" t="str">
        <f>'Program TRC SCT'!L18</f>
        <v/>
      </c>
      <c r="DS158" s="401">
        <f>'Program TRC SCT'!M18</f>
        <v>0</v>
      </c>
      <c r="DT158" s="401">
        <f>'Program TRC RIM'!D18</f>
        <v>0</v>
      </c>
      <c r="DU158" s="401">
        <f>'Program TRC RIM'!E18</f>
        <v>0</v>
      </c>
      <c r="DV158" s="401">
        <f>'Program TRC RIM'!F18</f>
        <v>0</v>
      </c>
      <c r="DW158" s="401" t="str">
        <f>'Program TRC RIM'!G18</f>
        <v/>
      </c>
      <c r="DX158" s="401">
        <f>'Program TRC RIM'!H18</f>
        <v>0</v>
      </c>
      <c r="DY158" s="401">
        <f>'Program TRC RIM'!I18</f>
        <v>0</v>
      </c>
      <c r="DZ158" s="401">
        <f>'Program TRC RIM'!J18</f>
        <v>0</v>
      </c>
      <c r="EA158" s="401">
        <f>'Program TRC RIM'!K18</f>
        <v>0</v>
      </c>
      <c r="EB158" s="401" t="str">
        <f>'Program TRC RIM'!L18</f>
        <v/>
      </c>
      <c r="EC158" s="401">
        <f>'Program TRC RIM'!M18</f>
        <v>0</v>
      </c>
      <c r="ED158" s="401">
        <f>'Program PAC SCT'!D18</f>
        <v>0</v>
      </c>
      <c r="EE158" s="401">
        <f>'Program PAC SCT'!E18</f>
        <v>0</v>
      </c>
      <c r="EF158" s="401">
        <f>'Program PAC SCT'!F18</f>
        <v>0</v>
      </c>
      <c r="EG158" s="401" t="str">
        <f>'Program PAC SCT'!G18</f>
        <v/>
      </c>
      <c r="EH158" s="401">
        <f>'Program PAC SCT'!H18</f>
        <v>0</v>
      </c>
      <c r="EI158" s="401">
        <f>'Program PAC SCT'!I18</f>
        <v>0</v>
      </c>
      <c r="EJ158" s="401">
        <f>'Program PAC SCT'!J18</f>
        <v>0</v>
      </c>
      <c r="EK158" s="401">
        <f>'Program PAC SCT'!K18</f>
        <v>0</v>
      </c>
      <c r="EL158" s="401" t="str">
        <f>'Program PAC SCT'!L18</f>
        <v/>
      </c>
      <c r="EM158" s="401">
        <f>'Program PAC SCT'!M18</f>
        <v>0</v>
      </c>
      <c r="EN158" s="401">
        <f>'Program PAC RIM'!D18</f>
        <v>0</v>
      </c>
      <c r="EO158" s="401">
        <f>'Program PAC RIM'!E18</f>
        <v>0</v>
      </c>
      <c r="EP158" s="401">
        <f>'Program PAC RIM'!F18</f>
        <v>0</v>
      </c>
      <c r="EQ158" s="401" t="str">
        <f>'Program PAC RIM'!G18</f>
        <v/>
      </c>
      <c r="ER158" s="401">
        <f>'Program PAC RIM'!H18</f>
        <v>0</v>
      </c>
      <c r="ES158" s="401">
        <f>'Program PAC RIM'!I18</f>
        <v>0</v>
      </c>
      <c r="ET158" s="401">
        <f>'Program PAC RIM'!J18</f>
        <v>0</v>
      </c>
      <c r="EU158" s="401">
        <f>'Program PAC RIM'!K18</f>
        <v>0</v>
      </c>
      <c r="EV158" s="401" t="str">
        <f>'Program PAC RIM'!L18</f>
        <v/>
      </c>
      <c r="EW158" s="401">
        <f>'Program PAC RIM'!M18</f>
        <v>0</v>
      </c>
      <c r="EX158" s="401">
        <f>'Program SCT RIM'!D18</f>
        <v>0</v>
      </c>
      <c r="EY158" s="401">
        <f>'Program SCT RIM'!E18</f>
        <v>0</v>
      </c>
      <c r="EZ158" s="401">
        <f>'Program SCT RIM'!F18</f>
        <v>0</v>
      </c>
      <c r="FA158" s="401" t="str">
        <f>'Program SCT RIM'!G18</f>
        <v/>
      </c>
      <c r="FB158" s="401">
        <f>'Program SCT RIM'!H18</f>
        <v>0</v>
      </c>
      <c r="FC158" s="401">
        <f>'Program SCT RIM'!I18</f>
        <v>0</v>
      </c>
      <c r="FD158" s="401">
        <f>'Program SCT RIM'!J18</f>
        <v>0</v>
      </c>
      <c r="FE158" s="401">
        <f>'Program SCT RIM'!K18</f>
        <v>0</v>
      </c>
      <c r="FF158" s="401" t="str">
        <f>'Program SCT RIM'!L18</f>
        <v/>
      </c>
      <c r="FG158" s="401">
        <f>'Program SCT RIM'!M18</f>
        <v>0</v>
      </c>
    </row>
    <row r="159" spans="3:163">
      <c r="C159" s="399" t="str">
        <f t="shared" si="125"/>
        <v>Empty</v>
      </c>
      <c r="D159" s="557">
        <f>'Program All'!D19</f>
        <v>0</v>
      </c>
      <c r="E159" s="557">
        <f>'Program All'!E19</f>
        <v>0</v>
      </c>
      <c r="F159" s="557">
        <f>'Program All'!F19</f>
        <v>0</v>
      </c>
      <c r="G159" s="557" t="str">
        <f>'Program All'!G19</f>
        <v/>
      </c>
      <c r="H159" s="557">
        <f>'Program All'!H19</f>
        <v>0</v>
      </c>
      <c r="I159" s="557">
        <f>'Program All'!I19</f>
        <v>0</v>
      </c>
      <c r="J159" s="557">
        <f>'Program All'!J19</f>
        <v>0</v>
      </c>
      <c r="K159" s="557">
        <f>'Program All'!K19</f>
        <v>0</v>
      </c>
      <c r="L159" s="557" t="str">
        <f>'Program All'!L19</f>
        <v/>
      </c>
      <c r="M159" s="557">
        <f>'Program All'!M19</f>
        <v>0</v>
      </c>
      <c r="N159" s="557">
        <f>'Program All'!N19</f>
        <v>0</v>
      </c>
      <c r="O159" s="557">
        <f>'Program All'!O19</f>
        <v>0</v>
      </c>
      <c r="P159" s="557">
        <f>'Program All'!P19</f>
        <v>0</v>
      </c>
      <c r="Q159" s="557" t="str">
        <f>'Program All'!Q19</f>
        <v/>
      </c>
      <c r="R159" s="557">
        <f>'Program All'!R19</f>
        <v>0</v>
      </c>
      <c r="S159" s="557">
        <f>'Program All'!S19</f>
        <v>0</v>
      </c>
      <c r="T159" s="557">
        <f>'Program All'!T19</f>
        <v>0</v>
      </c>
      <c r="U159" s="557">
        <f>'Program All'!U19</f>
        <v>0</v>
      </c>
      <c r="V159" s="557" t="str">
        <f>'Program All'!V19</f>
        <v/>
      </c>
      <c r="W159" s="557">
        <f>'Program All'!W19</f>
        <v>0</v>
      </c>
      <c r="X159" s="401">
        <f>'Program TRC'!D19</f>
        <v>0</v>
      </c>
      <c r="Y159" s="401">
        <f>'Program TRC'!E19</f>
        <v>0</v>
      </c>
      <c r="Z159" s="401">
        <f>'Program TRC'!F19</f>
        <v>0</v>
      </c>
      <c r="AA159" s="401" t="str">
        <f>'Program TRC'!G19</f>
        <v/>
      </c>
      <c r="AB159" s="401">
        <f>'Program TRC'!H19</f>
        <v>0</v>
      </c>
      <c r="AC159" s="400">
        <f>'Program PAC'!D19</f>
        <v>0</v>
      </c>
      <c r="AD159" s="400">
        <f>'Program PAC'!E19</f>
        <v>0</v>
      </c>
      <c r="AE159" s="400">
        <f>'Program PAC'!F19</f>
        <v>0</v>
      </c>
      <c r="AF159" s="400" t="str">
        <f>'Program PAC'!G19</f>
        <v/>
      </c>
      <c r="AG159" s="399">
        <f>'Program PAC'!H19</f>
        <v>0</v>
      </c>
      <c r="AH159" s="400">
        <f>'Program SCT'!D19</f>
        <v>0</v>
      </c>
      <c r="AI159" s="400">
        <f>'Program SCT'!E19</f>
        <v>0</v>
      </c>
      <c r="AJ159" s="400">
        <f>'Program SCT'!F19</f>
        <v>0</v>
      </c>
      <c r="AK159" s="400" t="str">
        <f>'Program SCT'!G19</f>
        <v/>
      </c>
      <c r="AL159" s="400">
        <f>'Program SCT'!H19</f>
        <v>0</v>
      </c>
      <c r="AM159" s="557">
        <f>'Program RIM'!D19</f>
        <v>0</v>
      </c>
      <c r="AN159" s="557">
        <f>'Program RIM'!E19</f>
        <v>0</v>
      </c>
      <c r="AO159" s="557">
        <f>'Program RIM'!F19</f>
        <v>0</v>
      </c>
      <c r="AP159" s="557" t="str">
        <f>'Program RIM'!G19</f>
        <v/>
      </c>
      <c r="AQ159" s="557">
        <f>'Program RIM'!H19</f>
        <v>0</v>
      </c>
      <c r="AR159" s="400">
        <f>'Program Other TRC'!D19</f>
        <v>0</v>
      </c>
      <c r="AS159" s="400">
        <f>'Program Other TRC'!E19</f>
        <v>0</v>
      </c>
      <c r="AT159" s="400">
        <f>'Program Other TRC'!F19</f>
        <v>0</v>
      </c>
      <c r="AU159" s="400" t="str">
        <f>'Program Other TRC'!G19</f>
        <v/>
      </c>
      <c r="AV159" s="400">
        <f>'Program Other TRC'!H19</f>
        <v>0</v>
      </c>
      <c r="AW159" s="400">
        <f>'Program Other TRC'!I19</f>
        <v>0</v>
      </c>
      <c r="AX159" s="400">
        <f>'Program Other TRC'!J19</f>
        <v>0</v>
      </c>
      <c r="AY159" s="400">
        <f>'Program Other TRC'!K19</f>
        <v>0</v>
      </c>
      <c r="AZ159" s="400" t="str">
        <f>'Program Other TRC'!L19</f>
        <v/>
      </c>
      <c r="BA159" s="400">
        <f>'Program Other TRC'!M19</f>
        <v>0</v>
      </c>
      <c r="BB159" s="400">
        <f>'Program Other TRC'!I19</f>
        <v>0</v>
      </c>
      <c r="BC159" s="400">
        <f>'Program Other TRC'!J19</f>
        <v>0</v>
      </c>
      <c r="BD159" s="400">
        <f>'Program Other TRC'!K19</f>
        <v>0</v>
      </c>
      <c r="BE159" s="400" t="str">
        <f>'Program Other TRC'!L19</f>
        <v/>
      </c>
      <c r="BF159" s="400">
        <f>'Program Other TRC'!M19</f>
        <v>0</v>
      </c>
      <c r="BG159" s="401">
        <f>'Program Other PAC'!D19</f>
        <v>0</v>
      </c>
      <c r="BH159" s="401">
        <f>'Program Other PAC'!E19</f>
        <v>0</v>
      </c>
      <c r="BI159" s="401">
        <f>'Program Other PAC'!F19</f>
        <v>0</v>
      </c>
      <c r="BJ159" s="401" t="str">
        <f>'Program Other PAC'!G19</f>
        <v/>
      </c>
      <c r="BK159" s="401">
        <f>'Program Other PAC'!H19</f>
        <v>0</v>
      </c>
      <c r="BL159" s="401">
        <f>'Program Other PAC'!I19</f>
        <v>0</v>
      </c>
      <c r="BM159" s="401">
        <f>'Program Other PAC'!J19</f>
        <v>0</v>
      </c>
      <c r="BN159" s="401">
        <f>'Program Other PAC'!K19</f>
        <v>0</v>
      </c>
      <c r="BO159" s="401" t="str">
        <f>'Program Other PAC'!L19</f>
        <v/>
      </c>
      <c r="BP159" s="401">
        <f>'Program Other PAC'!M19</f>
        <v>0</v>
      </c>
      <c r="BQ159" s="401">
        <f>'Program Other PAC'!N19</f>
        <v>0</v>
      </c>
      <c r="BR159" s="401">
        <f>'Program Other PAC'!O19</f>
        <v>0</v>
      </c>
      <c r="BS159" s="401">
        <f>'Program Other PAC'!P19</f>
        <v>0</v>
      </c>
      <c r="BT159" s="401" t="str">
        <f>'Program Other PAC'!Q19</f>
        <v/>
      </c>
      <c r="BU159" s="401">
        <f>'Program Other PAC'!R19</f>
        <v>0</v>
      </c>
      <c r="BV159" s="401">
        <f>'Program Other SCT'!D19</f>
        <v>0</v>
      </c>
      <c r="BW159" s="401">
        <f>'Program Other SCT'!E19</f>
        <v>0</v>
      </c>
      <c r="BX159" s="401">
        <f>'Program Other SCT'!F19</f>
        <v>0</v>
      </c>
      <c r="BY159" s="401" t="str">
        <f>'Program Other SCT'!G19</f>
        <v/>
      </c>
      <c r="BZ159" s="401">
        <f>'Program Other SCT'!H19</f>
        <v>0</v>
      </c>
      <c r="CA159" s="401">
        <f>'Program Other SCT'!I19</f>
        <v>0</v>
      </c>
      <c r="CB159" s="401">
        <f>'Program Other SCT'!J19</f>
        <v>0</v>
      </c>
      <c r="CC159" s="401">
        <f>'Program Other SCT'!K19</f>
        <v>0</v>
      </c>
      <c r="CD159" s="401" t="str">
        <f>'Program Other SCT'!L19</f>
        <v/>
      </c>
      <c r="CE159" s="401">
        <f>'Program Other SCT'!M19</f>
        <v>0</v>
      </c>
      <c r="CF159" s="401">
        <f>'Program Other SCT'!N19</f>
        <v>0</v>
      </c>
      <c r="CG159" s="401">
        <f>'Program Other SCT'!O19</f>
        <v>0</v>
      </c>
      <c r="CH159" s="401">
        <f>'Program Other SCT'!P19</f>
        <v>0</v>
      </c>
      <c r="CI159" s="401" t="str">
        <f>'Program Other SCT'!Q19</f>
        <v/>
      </c>
      <c r="CJ159" s="401">
        <f>'Program Other SCT'!R19</f>
        <v>0</v>
      </c>
      <c r="CK159" s="401">
        <f>'Program Other RIM'!D19</f>
        <v>0</v>
      </c>
      <c r="CL159" s="401">
        <f>'Program Other RIM'!E19</f>
        <v>0</v>
      </c>
      <c r="CM159" s="401">
        <f>'Program Other RIM'!F19</f>
        <v>0</v>
      </c>
      <c r="CN159" s="401" t="str">
        <f>'Program Other RIM'!G19</f>
        <v/>
      </c>
      <c r="CO159" s="401">
        <f>'Program Other RIM'!H19</f>
        <v>0</v>
      </c>
      <c r="CP159" s="401">
        <f>'Program Other RIM'!I19</f>
        <v>0</v>
      </c>
      <c r="CQ159" s="401">
        <f>'Program Other RIM'!J19</f>
        <v>0</v>
      </c>
      <c r="CR159" s="401">
        <f>'Program Other RIM'!K19</f>
        <v>0</v>
      </c>
      <c r="CS159" s="401" t="str">
        <f>'Program Other RIM'!L19</f>
        <v/>
      </c>
      <c r="CT159" s="401">
        <f>'Program Other RIM'!M19</f>
        <v>0</v>
      </c>
      <c r="CU159" s="401">
        <f>'Program Other RIM'!N19</f>
        <v>0</v>
      </c>
      <c r="CV159" s="401">
        <f>'Program Other RIM'!O19</f>
        <v>0</v>
      </c>
      <c r="CW159" s="401">
        <f>'Program Other RIM'!P19</f>
        <v>0</v>
      </c>
      <c r="CX159" s="401" t="str">
        <f>'Program Other RIM'!Q19</f>
        <v/>
      </c>
      <c r="CY159" s="401">
        <f>'Program Other RIM'!R19</f>
        <v>0</v>
      </c>
      <c r="CZ159" s="401">
        <f>'Program TRC PAC'!D19</f>
        <v>0</v>
      </c>
      <c r="DA159" s="401">
        <f>'Program TRC PAC'!E19</f>
        <v>0</v>
      </c>
      <c r="DB159" s="401">
        <f>'Program TRC PAC'!F19</f>
        <v>0</v>
      </c>
      <c r="DC159" s="401" t="str">
        <f>'Program TRC PAC'!G19</f>
        <v/>
      </c>
      <c r="DD159" s="401">
        <f>'Program TRC PAC'!H19</f>
        <v>0</v>
      </c>
      <c r="DE159" s="401">
        <f>'Program TRC PAC'!I19</f>
        <v>0</v>
      </c>
      <c r="DF159" s="401">
        <f>'Program TRC PAC'!J19</f>
        <v>0</v>
      </c>
      <c r="DG159" s="401">
        <f>'Program TRC PAC'!K19</f>
        <v>0</v>
      </c>
      <c r="DH159" s="401" t="str">
        <f>'Program TRC PAC'!L19</f>
        <v/>
      </c>
      <c r="DI159" s="401">
        <f>'Program TRC PAC'!M19</f>
        <v>0</v>
      </c>
      <c r="DJ159" s="401">
        <f>'Program TRC SCT'!D19</f>
        <v>0</v>
      </c>
      <c r="DK159" s="401">
        <f>'Program TRC SCT'!E19</f>
        <v>0</v>
      </c>
      <c r="DL159" s="401">
        <f>'Program TRC SCT'!F19</f>
        <v>0</v>
      </c>
      <c r="DM159" s="401" t="str">
        <f>'Program TRC SCT'!G19</f>
        <v/>
      </c>
      <c r="DN159" s="401">
        <f>'Program TRC SCT'!H19</f>
        <v>0</v>
      </c>
      <c r="DO159" s="401">
        <f>'Program TRC SCT'!I19</f>
        <v>0</v>
      </c>
      <c r="DP159" s="401">
        <f>'Program TRC SCT'!J19</f>
        <v>0</v>
      </c>
      <c r="DQ159" s="401">
        <f>'Program TRC SCT'!K19</f>
        <v>0</v>
      </c>
      <c r="DR159" s="401" t="str">
        <f>'Program TRC SCT'!L19</f>
        <v/>
      </c>
      <c r="DS159" s="401">
        <f>'Program TRC SCT'!M19</f>
        <v>0</v>
      </c>
      <c r="DT159" s="401">
        <f>'Program TRC RIM'!D19</f>
        <v>0</v>
      </c>
      <c r="DU159" s="401">
        <f>'Program TRC RIM'!E19</f>
        <v>0</v>
      </c>
      <c r="DV159" s="401">
        <f>'Program TRC RIM'!F19</f>
        <v>0</v>
      </c>
      <c r="DW159" s="401" t="str">
        <f>'Program TRC RIM'!G19</f>
        <v/>
      </c>
      <c r="DX159" s="401">
        <f>'Program TRC RIM'!H19</f>
        <v>0</v>
      </c>
      <c r="DY159" s="401">
        <f>'Program TRC RIM'!I19</f>
        <v>0</v>
      </c>
      <c r="DZ159" s="401">
        <f>'Program TRC RIM'!J19</f>
        <v>0</v>
      </c>
      <c r="EA159" s="401">
        <f>'Program TRC RIM'!K19</f>
        <v>0</v>
      </c>
      <c r="EB159" s="401" t="str">
        <f>'Program TRC RIM'!L19</f>
        <v/>
      </c>
      <c r="EC159" s="401">
        <f>'Program TRC RIM'!M19</f>
        <v>0</v>
      </c>
      <c r="ED159" s="401">
        <f>'Program PAC SCT'!D19</f>
        <v>0</v>
      </c>
      <c r="EE159" s="401">
        <f>'Program PAC SCT'!E19</f>
        <v>0</v>
      </c>
      <c r="EF159" s="401">
        <f>'Program PAC SCT'!F19</f>
        <v>0</v>
      </c>
      <c r="EG159" s="401" t="str">
        <f>'Program PAC SCT'!G19</f>
        <v/>
      </c>
      <c r="EH159" s="401">
        <f>'Program PAC SCT'!H19</f>
        <v>0</v>
      </c>
      <c r="EI159" s="401">
        <f>'Program PAC SCT'!I19</f>
        <v>0</v>
      </c>
      <c r="EJ159" s="401">
        <f>'Program PAC SCT'!J19</f>
        <v>0</v>
      </c>
      <c r="EK159" s="401">
        <f>'Program PAC SCT'!K19</f>
        <v>0</v>
      </c>
      <c r="EL159" s="401" t="str">
        <f>'Program PAC SCT'!L19</f>
        <v/>
      </c>
      <c r="EM159" s="401">
        <f>'Program PAC SCT'!M19</f>
        <v>0</v>
      </c>
      <c r="EN159" s="401">
        <f>'Program PAC RIM'!D19</f>
        <v>0</v>
      </c>
      <c r="EO159" s="401">
        <f>'Program PAC RIM'!E19</f>
        <v>0</v>
      </c>
      <c r="EP159" s="401">
        <f>'Program PAC RIM'!F19</f>
        <v>0</v>
      </c>
      <c r="EQ159" s="401" t="str">
        <f>'Program PAC RIM'!G19</f>
        <v/>
      </c>
      <c r="ER159" s="401">
        <f>'Program PAC RIM'!H19</f>
        <v>0</v>
      </c>
      <c r="ES159" s="401">
        <f>'Program PAC RIM'!I19</f>
        <v>0</v>
      </c>
      <c r="ET159" s="401">
        <f>'Program PAC RIM'!J19</f>
        <v>0</v>
      </c>
      <c r="EU159" s="401">
        <f>'Program PAC RIM'!K19</f>
        <v>0</v>
      </c>
      <c r="EV159" s="401" t="str">
        <f>'Program PAC RIM'!L19</f>
        <v/>
      </c>
      <c r="EW159" s="401">
        <f>'Program PAC RIM'!M19</f>
        <v>0</v>
      </c>
      <c r="EX159" s="401">
        <f>'Program SCT RIM'!D19</f>
        <v>0</v>
      </c>
      <c r="EY159" s="401">
        <f>'Program SCT RIM'!E19</f>
        <v>0</v>
      </c>
      <c r="EZ159" s="401">
        <f>'Program SCT RIM'!F19</f>
        <v>0</v>
      </c>
      <c r="FA159" s="401" t="str">
        <f>'Program SCT RIM'!G19</f>
        <v/>
      </c>
      <c r="FB159" s="401">
        <f>'Program SCT RIM'!H19</f>
        <v>0</v>
      </c>
      <c r="FC159" s="401">
        <f>'Program SCT RIM'!I19</f>
        <v>0</v>
      </c>
      <c r="FD159" s="401">
        <f>'Program SCT RIM'!J19</f>
        <v>0</v>
      </c>
      <c r="FE159" s="401">
        <f>'Program SCT RIM'!K19</f>
        <v>0</v>
      </c>
      <c r="FF159" s="401" t="str">
        <f>'Program SCT RIM'!L19</f>
        <v/>
      </c>
      <c r="FG159" s="401">
        <f>'Program SCT RIM'!M19</f>
        <v>0</v>
      </c>
    </row>
    <row r="160" spans="3:163">
      <c r="C160" s="399" t="str">
        <f t="shared" si="125"/>
        <v>Empty</v>
      </c>
      <c r="D160" s="557">
        <f>'Program All'!D20</f>
        <v>0</v>
      </c>
      <c r="E160" s="557">
        <f>'Program All'!E20</f>
        <v>0</v>
      </c>
      <c r="F160" s="557">
        <f>'Program All'!F20</f>
        <v>0</v>
      </c>
      <c r="G160" s="557" t="str">
        <f>'Program All'!G20</f>
        <v/>
      </c>
      <c r="H160" s="557">
        <f>'Program All'!H20</f>
        <v>0</v>
      </c>
      <c r="I160" s="557">
        <f>'Program All'!I20</f>
        <v>0</v>
      </c>
      <c r="J160" s="557">
        <f>'Program All'!J20</f>
        <v>0</v>
      </c>
      <c r="K160" s="557">
        <f>'Program All'!K20</f>
        <v>0</v>
      </c>
      <c r="L160" s="557" t="str">
        <f>'Program All'!L20</f>
        <v/>
      </c>
      <c r="M160" s="557">
        <f>'Program All'!M20</f>
        <v>0</v>
      </c>
      <c r="N160" s="557">
        <f>'Program All'!N20</f>
        <v>0</v>
      </c>
      <c r="O160" s="557">
        <f>'Program All'!O20</f>
        <v>0</v>
      </c>
      <c r="P160" s="557">
        <f>'Program All'!P20</f>
        <v>0</v>
      </c>
      <c r="Q160" s="557" t="str">
        <f>'Program All'!Q20</f>
        <v/>
      </c>
      <c r="R160" s="557">
        <f>'Program All'!R20</f>
        <v>0</v>
      </c>
      <c r="S160" s="557">
        <f>'Program All'!S20</f>
        <v>0</v>
      </c>
      <c r="T160" s="557">
        <f>'Program All'!T20</f>
        <v>0</v>
      </c>
      <c r="U160" s="557">
        <f>'Program All'!U20</f>
        <v>0</v>
      </c>
      <c r="V160" s="557" t="str">
        <f>'Program All'!V20</f>
        <v/>
      </c>
      <c r="W160" s="557">
        <f>'Program All'!W20</f>
        <v>0</v>
      </c>
      <c r="X160" s="401">
        <f>'Program TRC'!D20</f>
        <v>0</v>
      </c>
      <c r="Y160" s="401">
        <f>'Program TRC'!E20</f>
        <v>0</v>
      </c>
      <c r="Z160" s="401">
        <f>'Program TRC'!F20</f>
        <v>0</v>
      </c>
      <c r="AA160" s="401" t="str">
        <f>'Program TRC'!G20</f>
        <v/>
      </c>
      <c r="AB160" s="401">
        <f>'Program TRC'!H20</f>
        <v>0</v>
      </c>
      <c r="AC160" s="400">
        <f>'Program PAC'!D20</f>
        <v>0</v>
      </c>
      <c r="AD160" s="400">
        <f>'Program PAC'!E20</f>
        <v>0</v>
      </c>
      <c r="AE160" s="400">
        <f>'Program PAC'!F20</f>
        <v>0</v>
      </c>
      <c r="AF160" s="400" t="str">
        <f>'Program PAC'!G20</f>
        <v/>
      </c>
      <c r="AG160" s="399">
        <f>'Program PAC'!H20</f>
        <v>0</v>
      </c>
      <c r="AH160" s="400">
        <f>'Program SCT'!D20</f>
        <v>0</v>
      </c>
      <c r="AI160" s="400">
        <f>'Program SCT'!E20</f>
        <v>0</v>
      </c>
      <c r="AJ160" s="400">
        <f>'Program SCT'!F20</f>
        <v>0</v>
      </c>
      <c r="AK160" s="400" t="str">
        <f>'Program SCT'!G20</f>
        <v/>
      </c>
      <c r="AL160" s="400">
        <f>'Program SCT'!H20</f>
        <v>0</v>
      </c>
      <c r="AM160" s="557">
        <f>'Program RIM'!D20</f>
        <v>0</v>
      </c>
      <c r="AN160" s="557">
        <f>'Program RIM'!E20</f>
        <v>0</v>
      </c>
      <c r="AO160" s="557">
        <f>'Program RIM'!F20</f>
        <v>0</v>
      </c>
      <c r="AP160" s="557" t="str">
        <f>'Program RIM'!G20</f>
        <v/>
      </c>
      <c r="AQ160" s="557">
        <f>'Program RIM'!H20</f>
        <v>0</v>
      </c>
      <c r="AR160" s="400">
        <f>'Program Other TRC'!D20</f>
        <v>0</v>
      </c>
      <c r="AS160" s="400">
        <f>'Program Other TRC'!E20</f>
        <v>0</v>
      </c>
      <c r="AT160" s="400">
        <f>'Program Other TRC'!F20</f>
        <v>0</v>
      </c>
      <c r="AU160" s="400" t="str">
        <f>'Program Other TRC'!G20</f>
        <v/>
      </c>
      <c r="AV160" s="400">
        <f>'Program Other TRC'!H20</f>
        <v>0</v>
      </c>
      <c r="AW160" s="400">
        <f>'Program Other TRC'!I20</f>
        <v>0</v>
      </c>
      <c r="AX160" s="400">
        <f>'Program Other TRC'!J20</f>
        <v>0</v>
      </c>
      <c r="AY160" s="400">
        <f>'Program Other TRC'!K20</f>
        <v>0</v>
      </c>
      <c r="AZ160" s="400" t="str">
        <f>'Program Other TRC'!L20</f>
        <v/>
      </c>
      <c r="BA160" s="400">
        <f>'Program Other TRC'!M20</f>
        <v>0</v>
      </c>
      <c r="BB160" s="400">
        <f>'Program Other TRC'!I20</f>
        <v>0</v>
      </c>
      <c r="BC160" s="400">
        <f>'Program Other TRC'!J20</f>
        <v>0</v>
      </c>
      <c r="BD160" s="400">
        <f>'Program Other TRC'!K20</f>
        <v>0</v>
      </c>
      <c r="BE160" s="400" t="str">
        <f>'Program Other TRC'!L20</f>
        <v/>
      </c>
      <c r="BF160" s="400">
        <f>'Program Other TRC'!M20</f>
        <v>0</v>
      </c>
      <c r="BG160" s="401">
        <f>'Program Other PAC'!D20</f>
        <v>0</v>
      </c>
      <c r="BH160" s="401">
        <f>'Program Other PAC'!E20</f>
        <v>0</v>
      </c>
      <c r="BI160" s="401">
        <f>'Program Other PAC'!F20</f>
        <v>0</v>
      </c>
      <c r="BJ160" s="401" t="str">
        <f>'Program Other PAC'!G20</f>
        <v/>
      </c>
      <c r="BK160" s="401">
        <f>'Program Other PAC'!H20</f>
        <v>0</v>
      </c>
      <c r="BL160" s="401">
        <f>'Program Other PAC'!I20</f>
        <v>0</v>
      </c>
      <c r="BM160" s="401">
        <f>'Program Other PAC'!J20</f>
        <v>0</v>
      </c>
      <c r="BN160" s="401">
        <f>'Program Other PAC'!K20</f>
        <v>0</v>
      </c>
      <c r="BO160" s="401" t="str">
        <f>'Program Other PAC'!L20</f>
        <v/>
      </c>
      <c r="BP160" s="401">
        <f>'Program Other PAC'!M20</f>
        <v>0</v>
      </c>
      <c r="BQ160" s="401">
        <f>'Program Other PAC'!N20</f>
        <v>0</v>
      </c>
      <c r="BR160" s="401">
        <f>'Program Other PAC'!O20</f>
        <v>0</v>
      </c>
      <c r="BS160" s="401">
        <f>'Program Other PAC'!P20</f>
        <v>0</v>
      </c>
      <c r="BT160" s="401" t="str">
        <f>'Program Other PAC'!Q20</f>
        <v/>
      </c>
      <c r="BU160" s="401">
        <f>'Program Other PAC'!R20</f>
        <v>0</v>
      </c>
      <c r="BV160" s="401">
        <f>'Program Other SCT'!D20</f>
        <v>0</v>
      </c>
      <c r="BW160" s="401">
        <f>'Program Other SCT'!E20</f>
        <v>0</v>
      </c>
      <c r="BX160" s="401">
        <f>'Program Other SCT'!F20</f>
        <v>0</v>
      </c>
      <c r="BY160" s="401" t="str">
        <f>'Program Other SCT'!G20</f>
        <v/>
      </c>
      <c r="BZ160" s="401">
        <f>'Program Other SCT'!H20</f>
        <v>0</v>
      </c>
      <c r="CA160" s="401">
        <f>'Program Other SCT'!I20</f>
        <v>0</v>
      </c>
      <c r="CB160" s="401">
        <f>'Program Other SCT'!J20</f>
        <v>0</v>
      </c>
      <c r="CC160" s="401">
        <f>'Program Other SCT'!K20</f>
        <v>0</v>
      </c>
      <c r="CD160" s="401" t="str">
        <f>'Program Other SCT'!L20</f>
        <v/>
      </c>
      <c r="CE160" s="401">
        <f>'Program Other SCT'!M20</f>
        <v>0</v>
      </c>
      <c r="CF160" s="401">
        <f>'Program Other SCT'!N20</f>
        <v>0</v>
      </c>
      <c r="CG160" s="401">
        <f>'Program Other SCT'!O20</f>
        <v>0</v>
      </c>
      <c r="CH160" s="401">
        <f>'Program Other SCT'!P20</f>
        <v>0</v>
      </c>
      <c r="CI160" s="401" t="str">
        <f>'Program Other SCT'!Q20</f>
        <v/>
      </c>
      <c r="CJ160" s="401">
        <f>'Program Other SCT'!R20</f>
        <v>0</v>
      </c>
      <c r="CK160" s="401">
        <f>'Program Other RIM'!D20</f>
        <v>0</v>
      </c>
      <c r="CL160" s="401">
        <f>'Program Other RIM'!E20</f>
        <v>0</v>
      </c>
      <c r="CM160" s="401">
        <f>'Program Other RIM'!F20</f>
        <v>0</v>
      </c>
      <c r="CN160" s="401" t="str">
        <f>'Program Other RIM'!G20</f>
        <v/>
      </c>
      <c r="CO160" s="401">
        <f>'Program Other RIM'!H20</f>
        <v>0</v>
      </c>
      <c r="CP160" s="401">
        <f>'Program Other RIM'!I20</f>
        <v>0</v>
      </c>
      <c r="CQ160" s="401">
        <f>'Program Other RIM'!J20</f>
        <v>0</v>
      </c>
      <c r="CR160" s="401">
        <f>'Program Other RIM'!K20</f>
        <v>0</v>
      </c>
      <c r="CS160" s="401" t="str">
        <f>'Program Other RIM'!L20</f>
        <v/>
      </c>
      <c r="CT160" s="401">
        <f>'Program Other RIM'!M20</f>
        <v>0</v>
      </c>
      <c r="CU160" s="401">
        <f>'Program Other RIM'!N20</f>
        <v>0</v>
      </c>
      <c r="CV160" s="401">
        <f>'Program Other RIM'!O20</f>
        <v>0</v>
      </c>
      <c r="CW160" s="401">
        <f>'Program Other RIM'!P20</f>
        <v>0</v>
      </c>
      <c r="CX160" s="401" t="str">
        <f>'Program Other RIM'!Q20</f>
        <v/>
      </c>
      <c r="CY160" s="401">
        <f>'Program Other RIM'!R20</f>
        <v>0</v>
      </c>
      <c r="CZ160" s="401">
        <f>'Program TRC PAC'!D20</f>
        <v>0</v>
      </c>
      <c r="DA160" s="401">
        <f>'Program TRC PAC'!E20</f>
        <v>0</v>
      </c>
      <c r="DB160" s="401">
        <f>'Program TRC PAC'!F20</f>
        <v>0</v>
      </c>
      <c r="DC160" s="401" t="str">
        <f>'Program TRC PAC'!G20</f>
        <v/>
      </c>
      <c r="DD160" s="401">
        <f>'Program TRC PAC'!H20</f>
        <v>0</v>
      </c>
      <c r="DE160" s="401">
        <f>'Program TRC PAC'!I20</f>
        <v>0</v>
      </c>
      <c r="DF160" s="401">
        <f>'Program TRC PAC'!J20</f>
        <v>0</v>
      </c>
      <c r="DG160" s="401">
        <f>'Program TRC PAC'!K20</f>
        <v>0</v>
      </c>
      <c r="DH160" s="401" t="str">
        <f>'Program TRC PAC'!L20</f>
        <v/>
      </c>
      <c r="DI160" s="401">
        <f>'Program TRC PAC'!M20</f>
        <v>0</v>
      </c>
      <c r="DJ160" s="401">
        <f>'Program TRC SCT'!D20</f>
        <v>0</v>
      </c>
      <c r="DK160" s="401">
        <f>'Program TRC SCT'!E20</f>
        <v>0</v>
      </c>
      <c r="DL160" s="401">
        <f>'Program TRC SCT'!F20</f>
        <v>0</v>
      </c>
      <c r="DM160" s="401" t="str">
        <f>'Program TRC SCT'!G20</f>
        <v/>
      </c>
      <c r="DN160" s="401">
        <f>'Program TRC SCT'!H20</f>
        <v>0</v>
      </c>
      <c r="DO160" s="401">
        <f>'Program TRC SCT'!I20</f>
        <v>0</v>
      </c>
      <c r="DP160" s="401">
        <f>'Program TRC SCT'!J20</f>
        <v>0</v>
      </c>
      <c r="DQ160" s="401">
        <f>'Program TRC SCT'!K20</f>
        <v>0</v>
      </c>
      <c r="DR160" s="401" t="str">
        <f>'Program TRC SCT'!L20</f>
        <v/>
      </c>
      <c r="DS160" s="401">
        <f>'Program TRC SCT'!M20</f>
        <v>0</v>
      </c>
      <c r="DT160" s="401">
        <f>'Program TRC RIM'!D20</f>
        <v>0</v>
      </c>
      <c r="DU160" s="401">
        <f>'Program TRC RIM'!E20</f>
        <v>0</v>
      </c>
      <c r="DV160" s="401">
        <f>'Program TRC RIM'!F20</f>
        <v>0</v>
      </c>
      <c r="DW160" s="401" t="str">
        <f>'Program TRC RIM'!G20</f>
        <v/>
      </c>
      <c r="DX160" s="401">
        <f>'Program TRC RIM'!H20</f>
        <v>0</v>
      </c>
      <c r="DY160" s="401">
        <f>'Program TRC RIM'!I20</f>
        <v>0</v>
      </c>
      <c r="DZ160" s="401">
        <f>'Program TRC RIM'!J20</f>
        <v>0</v>
      </c>
      <c r="EA160" s="401">
        <f>'Program TRC RIM'!K20</f>
        <v>0</v>
      </c>
      <c r="EB160" s="401" t="str">
        <f>'Program TRC RIM'!L20</f>
        <v/>
      </c>
      <c r="EC160" s="401">
        <f>'Program TRC RIM'!M20</f>
        <v>0</v>
      </c>
      <c r="ED160" s="401">
        <f>'Program PAC SCT'!D20</f>
        <v>0</v>
      </c>
      <c r="EE160" s="401">
        <f>'Program PAC SCT'!E20</f>
        <v>0</v>
      </c>
      <c r="EF160" s="401">
        <f>'Program PAC SCT'!F20</f>
        <v>0</v>
      </c>
      <c r="EG160" s="401" t="str">
        <f>'Program PAC SCT'!G20</f>
        <v/>
      </c>
      <c r="EH160" s="401">
        <f>'Program PAC SCT'!H20</f>
        <v>0</v>
      </c>
      <c r="EI160" s="401">
        <f>'Program PAC SCT'!I20</f>
        <v>0</v>
      </c>
      <c r="EJ160" s="401">
        <f>'Program PAC SCT'!J20</f>
        <v>0</v>
      </c>
      <c r="EK160" s="401">
        <f>'Program PAC SCT'!K20</f>
        <v>0</v>
      </c>
      <c r="EL160" s="401" t="str">
        <f>'Program PAC SCT'!L20</f>
        <v/>
      </c>
      <c r="EM160" s="401">
        <f>'Program PAC SCT'!M20</f>
        <v>0</v>
      </c>
      <c r="EN160" s="401">
        <f>'Program PAC RIM'!D20</f>
        <v>0</v>
      </c>
      <c r="EO160" s="401">
        <f>'Program PAC RIM'!E20</f>
        <v>0</v>
      </c>
      <c r="EP160" s="401">
        <f>'Program PAC RIM'!F20</f>
        <v>0</v>
      </c>
      <c r="EQ160" s="401" t="str">
        <f>'Program PAC RIM'!G20</f>
        <v/>
      </c>
      <c r="ER160" s="401">
        <f>'Program PAC RIM'!H20</f>
        <v>0</v>
      </c>
      <c r="ES160" s="401">
        <f>'Program PAC RIM'!I20</f>
        <v>0</v>
      </c>
      <c r="ET160" s="401">
        <f>'Program PAC RIM'!J20</f>
        <v>0</v>
      </c>
      <c r="EU160" s="401">
        <f>'Program PAC RIM'!K20</f>
        <v>0</v>
      </c>
      <c r="EV160" s="401" t="str">
        <f>'Program PAC RIM'!L20</f>
        <v/>
      </c>
      <c r="EW160" s="401">
        <f>'Program PAC RIM'!M20</f>
        <v>0</v>
      </c>
      <c r="EX160" s="401">
        <f>'Program SCT RIM'!D20</f>
        <v>0</v>
      </c>
      <c r="EY160" s="401">
        <f>'Program SCT RIM'!E20</f>
        <v>0</v>
      </c>
      <c r="EZ160" s="401">
        <f>'Program SCT RIM'!F20</f>
        <v>0</v>
      </c>
      <c r="FA160" s="401" t="str">
        <f>'Program SCT RIM'!G20</f>
        <v/>
      </c>
      <c r="FB160" s="401">
        <f>'Program SCT RIM'!H20</f>
        <v>0</v>
      </c>
      <c r="FC160" s="401">
        <f>'Program SCT RIM'!I20</f>
        <v>0</v>
      </c>
      <c r="FD160" s="401">
        <f>'Program SCT RIM'!J20</f>
        <v>0</v>
      </c>
      <c r="FE160" s="401">
        <f>'Program SCT RIM'!K20</f>
        <v>0</v>
      </c>
      <c r="FF160" s="401" t="str">
        <f>'Program SCT RIM'!L20</f>
        <v/>
      </c>
      <c r="FG160" s="401">
        <f>'Program SCT RIM'!M20</f>
        <v>0</v>
      </c>
    </row>
    <row r="161" spans="3:163">
      <c r="C161" s="399" t="str">
        <f t="shared" si="125"/>
        <v>Empty</v>
      </c>
      <c r="D161" s="557">
        <f>'Program All'!D21</f>
        <v>0</v>
      </c>
      <c r="E161" s="557">
        <f>'Program All'!E21</f>
        <v>0</v>
      </c>
      <c r="F161" s="557">
        <f>'Program All'!F21</f>
        <v>0</v>
      </c>
      <c r="G161" s="557" t="str">
        <f>'Program All'!G21</f>
        <v/>
      </c>
      <c r="H161" s="557">
        <f>'Program All'!H21</f>
        <v>0</v>
      </c>
      <c r="I161" s="557">
        <f>'Program All'!I21</f>
        <v>0</v>
      </c>
      <c r="J161" s="557">
        <f>'Program All'!J21</f>
        <v>0</v>
      </c>
      <c r="K161" s="557">
        <f>'Program All'!K21</f>
        <v>0</v>
      </c>
      <c r="L161" s="557" t="str">
        <f>'Program All'!L21</f>
        <v/>
      </c>
      <c r="M161" s="557">
        <f>'Program All'!M21</f>
        <v>0</v>
      </c>
      <c r="N161" s="557">
        <f>'Program All'!N21</f>
        <v>0</v>
      </c>
      <c r="O161" s="557">
        <f>'Program All'!O21</f>
        <v>0</v>
      </c>
      <c r="P161" s="557">
        <f>'Program All'!P21</f>
        <v>0</v>
      </c>
      <c r="Q161" s="557" t="str">
        <f>'Program All'!Q21</f>
        <v/>
      </c>
      <c r="R161" s="557">
        <f>'Program All'!R21</f>
        <v>0</v>
      </c>
      <c r="S161" s="557">
        <f>'Program All'!S21</f>
        <v>0</v>
      </c>
      <c r="T161" s="557">
        <f>'Program All'!T21</f>
        <v>0</v>
      </c>
      <c r="U161" s="557">
        <f>'Program All'!U21</f>
        <v>0</v>
      </c>
      <c r="V161" s="557" t="str">
        <f>'Program All'!V21</f>
        <v/>
      </c>
      <c r="W161" s="557">
        <f>'Program All'!W21</f>
        <v>0</v>
      </c>
      <c r="X161" s="401">
        <f>'Program TRC'!D21</f>
        <v>0</v>
      </c>
      <c r="Y161" s="401">
        <f>'Program TRC'!E21</f>
        <v>0</v>
      </c>
      <c r="Z161" s="401">
        <f>'Program TRC'!F21</f>
        <v>0</v>
      </c>
      <c r="AA161" s="401" t="str">
        <f>'Program TRC'!G21</f>
        <v/>
      </c>
      <c r="AB161" s="401">
        <f>'Program TRC'!H21</f>
        <v>0</v>
      </c>
      <c r="AC161" s="400">
        <f>'Program PAC'!D21</f>
        <v>0</v>
      </c>
      <c r="AD161" s="400">
        <f>'Program PAC'!E21</f>
        <v>0</v>
      </c>
      <c r="AE161" s="400">
        <f>'Program PAC'!F21</f>
        <v>0</v>
      </c>
      <c r="AF161" s="400" t="str">
        <f>'Program PAC'!G21</f>
        <v/>
      </c>
      <c r="AG161" s="399">
        <f>'Program PAC'!H21</f>
        <v>0</v>
      </c>
      <c r="AH161" s="400">
        <f>'Program SCT'!D21</f>
        <v>0</v>
      </c>
      <c r="AI161" s="400">
        <f>'Program SCT'!E21</f>
        <v>0</v>
      </c>
      <c r="AJ161" s="400">
        <f>'Program SCT'!F21</f>
        <v>0</v>
      </c>
      <c r="AK161" s="400" t="str">
        <f>'Program SCT'!G21</f>
        <v/>
      </c>
      <c r="AL161" s="400">
        <f>'Program SCT'!H21</f>
        <v>0</v>
      </c>
      <c r="AM161" s="557">
        <f>'Program RIM'!D21</f>
        <v>0</v>
      </c>
      <c r="AN161" s="557">
        <f>'Program RIM'!E21</f>
        <v>0</v>
      </c>
      <c r="AO161" s="557">
        <f>'Program RIM'!F21</f>
        <v>0</v>
      </c>
      <c r="AP161" s="557" t="str">
        <f>'Program RIM'!G21</f>
        <v/>
      </c>
      <c r="AQ161" s="557">
        <f>'Program RIM'!H21</f>
        <v>0</v>
      </c>
      <c r="AR161" s="400">
        <f>'Program Other TRC'!D21</f>
        <v>0</v>
      </c>
      <c r="AS161" s="400">
        <f>'Program Other TRC'!E21</f>
        <v>0</v>
      </c>
      <c r="AT161" s="400">
        <f>'Program Other TRC'!F21</f>
        <v>0</v>
      </c>
      <c r="AU161" s="400" t="str">
        <f>'Program Other TRC'!G21</f>
        <v/>
      </c>
      <c r="AV161" s="400">
        <f>'Program Other TRC'!H21</f>
        <v>0</v>
      </c>
      <c r="AW161" s="400">
        <f>'Program Other TRC'!I21</f>
        <v>0</v>
      </c>
      <c r="AX161" s="400">
        <f>'Program Other TRC'!J21</f>
        <v>0</v>
      </c>
      <c r="AY161" s="400">
        <f>'Program Other TRC'!K21</f>
        <v>0</v>
      </c>
      <c r="AZ161" s="400" t="str">
        <f>'Program Other TRC'!L21</f>
        <v/>
      </c>
      <c r="BA161" s="400">
        <f>'Program Other TRC'!M21</f>
        <v>0</v>
      </c>
      <c r="BB161" s="400">
        <f>'Program Other TRC'!I21</f>
        <v>0</v>
      </c>
      <c r="BC161" s="400">
        <f>'Program Other TRC'!J21</f>
        <v>0</v>
      </c>
      <c r="BD161" s="400">
        <f>'Program Other TRC'!K21</f>
        <v>0</v>
      </c>
      <c r="BE161" s="400" t="str">
        <f>'Program Other TRC'!L21</f>
        <v/>
      </c>
      <c r="BF161" s="400">
        <f>'Program Other TRC'!M21</f>
        <v>0</v>
      </c>
      <c r="BG161" s="401">
        <f>'Program Other PAC'!D21</f>
        <v>0</v>
      </c>
      <c r="BH161" s="401">
        <f>'Program Other PAC'!E21</f>
        <v>0</v>
      </c>
      <c r="BI161" s="401">
        <f>'Program Other PAC'!F21</f>
        <v>0</v>
      </c>
      <c r="BJ161" s="401" t="str">
        <f>'Program Other PAC'!G21</f>
        <v/>
      </c>
      <c r="BK161" s="401">
        <f>'Program Other PAC'!H21</f>
        <v>0</v>
      </c>
      <c r="BL161" s="401">
        <f>'Program Other PAC'!I21</f>
        <v>0</v>
      </c>
      <c r="BM161" s="401">
        <f>'Program Other PAC'!J21</f>
        <v>0</v>
      </c>
      <c r="BN161" s="401">
        <f>'Program Other PAC'!K21</f>
        <v>0</v>
      </c>
      <c r="BO161" s="401" t="str">
        <f>'Program Other PAC'!L21</f>
        <v/>
      </c>
      <c r="BP161" s="401">
        <f>'Program Other PAC'!M21</f>
        <v>0</v>
      </c>
      <c r="BQ161" s="401">
        <f>'Program Other PAC'!N21</f>
        <v>0</v>
      </c>
      <c r="BR161" s="401">
        <f>'Program Other PAC'!O21</f>
        <v>0</v>
      </c>
      <c r="BS161" s="401">
        <f>'Program Other PAC'!P21</f>
        <v>0</v>
      </c>
      <c r="BT161" s="401" t="str">
        <f>'Program Other PAC'!Q21</f>
        <v/>
      </c>
      <c r="BU161" s="401">
        <f>'Program Other PAC'!R21</f>
        <v>0</v>
      </c>
      <c r="BV161" s="401">
        <f>'Program Other SCT'!D21</f>
        <v>0</v>
      </c>
      <c r="BW161" s="401">
        <f>'Program Other SCT'!E21</f>
        <v>0</v>
      </c>
      <c r="BX161" s="401">
        <f>'Program Other SCT'!F21</f>
        <v>0</v>
      </c>
      <c r="BY161" s="401" t="str">
        <f>'Program Other SCT'!G21</f>
        <v/>
      </c>
      <c r="BZ161" s="401">
        <f>'Program Other SCT'!H21</f>
        <v>0</v>
      </c>
      <c r="CA161" s="401">
        <f>'Program Other SCT'!I21</f>
        <v>0</v>
      </c>
      <c r="CB161" s="401">
        <f>'Program Other SCT'!J21</f>
        <v>0</v>
      </c>
      <c r="CC161" s="401">
        <f>'Program Other SCT'!K21</f>
        <v>0</v>
      </c>
      <c r="CD161" s="401" t="str">
        <f>'Program Other SCT'!L21</f>
        <v/>
      </c>
      <c r="CE161" s="401">
        <f>'Program Other SCT'!M21</f>
        <v>0</v>
      </c>
      <c r="CF161" s="401">
        <f>'Program Other SCT'!N21</f>
        <v>0</v>
      </c>
      <c r="CG161" s="401">
        <f>'Program Other SCT'!O21</f>
        <v>0</v>
      </c>
      <c r="CH161" s="401">
        <f>'Program Other SCT'!P21</f>
        <v>0</v>
      </c>
      <c r="CI161" s="401" t="str">
        <f>'Program Other SCT'!Q21</f>
        <v/>
      </c>
      <c r="CJ161" s="401">
        <f>'Program Other SCT'!R21</f>
        <v>0</v>
      </c>
      <c r="CK161" s="401">
        <f>'Program Other RIM'!D21</f>
        <v>0</v>
      </c>
      <c r="CL161" s="401">
        <f>'Program Other RIM'!E21</f>
        <v>0</v>
      </c>
      <c r="CM161" s="401">
        <f>'Program Other RIM'!F21</f>
        <v>0</v>
      </c>
      <c r="CN161" s="401" t="str">
        <f>'Program Other RIM'!G21</f>
        <v/>
      </c>
      <c r="CO161" s="401">
        <f>'Program Other RIM'!H21</f>
        <v>0</v>
      </c>
      <c r="CP161" s="401">
        <f>'Program Other RIM'!I21</f>
        <v>0</v>
      </c>
      <c r="CQ161" s="401">
        <f>'Program Other RIM'!J21</f>
        <v>0</v>
      </c>
      <c r="CR161" s="401">
        <f>'Program Other RIM'!K21</f>
        <v>0</v>
      </c>
      <c r="CS161" s="401" t="str">
        <f>'Program Other RIM'!L21</f>
        <v/>
      </c>
      <c r="CT161" s="401">
        <f>'Program Other RIM'!M21</f>
        <v>0</v>
      </c>
      <c r="CU161" s="401">
        <f>'Program Other RIM'!N21</f>
        <v>0</v>
      </c>
      <c r="CV161" s="401">
        <f>'Program Other RIM'!O21</f>
        <v>0</v>
      </c>
      <c r="CW161" s="401">
        <f>'Program Other RIM'!P21</f>
        <v>0</v>
      </c>
      <c r="CX161" s="401" t="str">
        <f>'Program Other RIM'!Q21</f>
        <v/>
      </c>
      <c r="CY161" s="401">
        <f>'Program Other RIM'!R21</f>
        <v>0</v>
      </c>
      <c r="CZ161" s="401">
        <f>'Program TRC PAC'!D21</f>
        <v>0</v>
      </c>
      <c r="DA161" s="401">
        <f>'Program TRC PAC'!E21</f>
        <v>0</v>
      </c>
      <c r="DB161" s="401">
        <f>'Program TRC PAC'!F21</f>
        <v>0</v>
      </c>
      <c r="DC161" s="401" t="str">
        <f>'Program TRC PAC'!G21</f>
        <v/>
      </c>
      <c r="DD161" s="401">
        <f>'Program TRC PAC'!H21</f>
        <v>0</v>
      </c>
      <c r="DE161" s="401">
        <f>'Program TRC PAC'!I21</f>
        <v>0</v>
      </c>
      <c r="DF161" s="401">
        <f>'Program TRC PAC'!J21</f>
        <v>0</v>
      </c>
      <c r="DG161" s="401">
        <f>'Program TRC PAC'!K21</f>
        <v>0</v>
      </c>
      <c r="DH161" s="401" t="str">
        <f>'Program TRC PAC'!L21</f>
        <v/>
      </c>
      <c r="DI161" s="401">
        <f>'Program TRC PAC'!M21</f>
        <v>0</v>
      </c>
      <c r="DJ161" s="401">
        <f>'Program TRC SCT'!D21</f>
        <v>0</v>
      </c>
      <c r="DK161" s="401">
        <f>'Program TRC SCT'!E21</f>
        <v>0</v>
      </c>
      <c r="DL161" s="401">
        <f>'Program TRC SCT'!F21</f>
        <v>0</v>
      </c>
      <c r="DM161" s="401" t="str">
        <f>'Program TRC SCT'!G21</f>
        <v/>
      </c>
      <c r="DN161" s="401">
        <f>'Program TRC SCT'!H21</f>
        <v>0</v>
      </c>
      <c r="DO161" s="401">
        <f>'Program TRC SCT'!I21</f>
        <v>0</v>
      </c>
      <c r="DP161" s="401">
        <f>'Program TRC SCT'!J21</f>
        <v>0</v>
      </c>
      <c r="DQ161" s="401">
        <f>'Program TRC SCT'!K21</f>
        <v>0</v>
      </c>
      <c r="DR161" s="401" t="str">
        <f>'Program TRC SCT'!L21</f>
        <v/>
      </c>
      <c r="DS161" s="401">
        <f>'Program TRC SCT'!M21</f>
        <v>0</v>
      </c>
      <c r="DT161" s="401">
        <f>'Program TRC RIM'!D21</f>
        <v>0</v>
      </c>
      <c r="DU161" s="401">
        <f>'Program TRC RIM'!E21</f>
        <v>0</v>
      </c>
      <c r="DV161" s="401">
        <f>'Program TRC RIM'!F21</f>
        <v>0</v>
      </c>
      <c r="DW161" s="401" t="str">
        <f>'Program TRC RIM'!G21</f>
        <v/>
      </c>
      <c r="DX161" s="401">
        <f>'Program TRC RIM'!H21</f>
        <v>0</v>
      </c>
      <c r="DY161" s="401">
        <f>'Program TRC RIM'!I21</f>
        <v>0</v>
      </c>
      <c r="DZ161" s="401">
        <f>'Program TRC RIM'!J21</f>
        <v>0</v>
      </c>
      <c r="EA161" s="401">
        <f>'Program TRC RIM'!K21</f>
        <v>0</v>
      </c>
      <c r="EB161" s="401" t="str">
        <f>'Program TRC RIM'!L21</f>
        <v/>
      </c>
      <c r="EC161" s="401">
        <f>'Program TRC RIM'!M21</f>
        <v>0</v>
      </c>
      <c r="ED161" s="401">
        <f>'Program PAC SCT'!D21</f>
        <v>0</v>
      </c>
      <c r="EE161" s="401">
        <f>'Program PAC SCT'!E21</f>
        <v>0</v>
      </c>
      <c r="EF161" s="401">
        <f>'Program PAC SCT'!F21</f>
        <v>0</v>
      </c>
      <c r="EG161" s="401" t="str">
        <f>'Program PAC SCT'!G21</f>
        <v/>
      </c>
      <c r="EH161" s="401">
        <f>'Program PAC SCT'!H21</f>
        <v>0</v>
      </c>
      <c r="EI161" s="401">
        <f>'Program PAC SCT'!I21</f>
        <v>0</v>
      </c>
      <c r="EJ161" s="401">
        <f>'Program PAC SCT'!J21</f>
        <v>0</v>
      </c>
      <c r="EK161" s="401">
        <f>'Program PAC SCT'!K21</f>
        <v>0</v>
      </c>
      <c r="EL161" s="401" t="str">
        <f>'Program PAC SCT'!L21</f>
        <v/>
      </c>
      <c r="EM161" s="401">
        <f>'Program PAC SCT'!M21</f>
        <v>0</v>
      </c>
      <c r="EN161" s="401">
        <f>'Program PAC RIM'!D21</f>
        <v>0</v>
      </c>
      <c r="EO161" s="401">
        <f>'Program PAC RIM'!E21</f>
        <v>0</v>
      </c>
      <c r="EP161" s="401">
        <f>'Program PAC RIM'!F21</f>
        <v>0</v>
      </c>
      <c r="EQ161" s="401" t="str">
        <f>'Program PAC RIM'!G21</f>
        <v/>
      </c>
      <c r="ER161" s="401">
        <f>'Program PAC RIM'!H21</f>
        <v>0</v>
      </c>
      <c r="ES161" s="401">
        <f>'Program PAC RIM'!I21</f>
        <v>0</v>
      </c>
      <c r="ET161" s="401">
        <f>'Program PAC RIM'!J21</f>
        <v>0</v>
      </c>
      <c r="EU161" s="401">
        <f>'Program PAC RIM'!K21</f>
        <v>0</v>
      </c>
      <c r="EV161" s="401" t="str">
        <f>'Program PAC RIM'!L21</f>
        <v/>
      </c>
      <c r="EW161" s="401">
        <f>'Program PAC RIM'!M21</f>
        <v>0</v>
      </c>
      <c r="EX161" s="401">
        <f>'Program SCT RIM'!D21</f>
        <v>0</v>
      </c>
      <c r="EY161" s="401">
        <f>'Program SCT RIM'!E21</f>
        <v>0</v>
      </c>
      <c r="EZ161" s="401">
        <f>'Program SCT RIM'!F21</f>
        <v>0</v>
      </c>
      <c r="FA161" s="401" t="str">
        <f>'Program SCT RIM'!G21</f>
        <v/>
      </c>
      <c r="FB161" s="401">
        <f>'Program SCT RIM'!H21</f>
        <v>0</v>
      </c>
      <c r="FC161" s="401">
        <f>'Program SCT RIM'!I21</f>
        <v>0</v>
      </c>
      <c r="FD161" s="401">
        <f>'Program SCT RIM'!J21</f>
        <v>0</v>
      </c>
      <c r="FE161" s="401">
        <f>'Program SCT RIM'!K21</f>
        <v>0</v>
      </c>
      <c r="FF161" s="401" t="str">
        <f>'Program SCT RIM'!L21</f>
        <v/>
      </c>
      <c r="FG161" s="401">
        <f>'Program SCT RIM'!M21</f>
        <v>0</v>
      </c>
    </row>
    <row r="162" spans="3:163">
      <c r="C162" s="399" t="str">
        <f t="shared" si="125"/>
        <v>Empty</v>
      </c>
      <c r="D162" s="557">
        <f>'Program All'!D22</f>
        <v>0</v>
      </c>
      <c r="E162" s="557">
        <f>'Program All'!E22</f>
        <v>0</v>
      </c>
      <c r="F162" s="557">
        <f>'Program All'!F22</f>
        <v>0</v>
      </c>
      <c r="G162" s="557" t="str">
        <f>'Program All'!G22</f>
        <v/>
      </c>
      <c r="H162" s="557">
        <f>'Program All'!H22</f>
        <v>0</v>
      </c>
      <c r="I162" s="557">
        <f>'Program All'!I22</f>
        <v>0</v>
      </c>
      <c r="J162" s="557">
        <f>'Program All'!J22</f>
        <v>0</v>
      </c>
      <c r="K162" s="557">
        <f>'Program All'!K22</f>
        <v>0</v>
      </c>
      <c r="L162" s="557" t="str">
        <f>'Program All'!L22</f>
        <v/>
      </c>
      <c r="M162" s="557">
        <f>'Program All'!M22</f>
        <v>0</v>
      </c>
      <c r="N162" s="557">
        <f>'Program All'!N22</f>
        <v>0</v>
      </c>
      <c r="O162" s="557">
        <f>'Program All'!O22</f>
        <v>0</v>
      </c>
      <c r="P162" s="557">
        <f>'Program All'!P22</f>
        <v>0</v>
      </c>
      <c r="Q162" s="557" t="str">
        <f>'Program All'!Q22</f>
        <v/>
      </c>
      <c r="R162" s="557">
        <f>'Program All'!R22</f>
        <v>0</v>
      </c>
      <c r="S162" s="557">
        <f>'Program All'!S22</f>
        <v>0</v>
      </c>
      <c r="T162" s="557">
        <f>'Program All'!T22</f>
        <v>0</v>
      </c>
      <c r="U162" s="557">
        <f>'Program All'!U22</f>
        <v>0</v>
      </c>
      <c r="V162" s="557" t="str">
        <f>'Program All'!V22</f>
        <v/>
      </c>
      <c r="W162" s="557">
        <f>'Program All'!W22</f>
        <v>0</v>
      </c>
      <c r="X162" s="401">
        <f>'Program TRC'!D22</f>
        <v>0</v>
      </c>
      <c r="Y162" s="401">
        <f>'Program TRC'!E22</f>
        <v>0</v>
      </c>
      <c r="Z162" s="401">
        <f>'Program TRC'!F22</f>
        <v>0</v>
      </c>
      <c r="AA162" s="401" t="str">
        <f>'Program TRC'!G22</f>
        <v/>
      </c>
      <c r="AB162" s="401">
        <f>'Program TRC'!H22</f>
        <v>0</v>
      </c>
      <c r="AC162" s="400">
        <f>'Program PAC'!D22</f>
        <v>0</v>
      </c>
      <c r="AD162" s="400">
        <f>'Program PAC'!E22</f>
        <v>0</v>
      </c>
      <c r="AE162" s="400">
        <f>'Program PAC'!F22</f>
        <v>0</v>
      </c>
      <c r="AF162" s="400" t="str">
        <f>'Program PAC'!G22</f>
        <v/>
      </c>
      <c r="AG162" s="399">
        <f>'Program PAC'!H22</f>
        <v>0</v>
      </c>
      <c r="AH162" s="400">
        <f>'Program SCT'!D22</f>
        <v>0</v>
      </c>
      <c r="AI162" s="400">
        <f>'Program SCT'!E22</f>
        <v>0</v>
      </c>
      <c r="AJ162" s="400">
        <f>'Program SCT'!F22</f>
        <v>0</v>
      </c>
      <c r="AK162" s="400" t="str">
        <f>'Program SCT'!G22</f>
        <v/>
      </c>
      <c r="AL162" s="400">
        <f>'Program SCT'!H22</f>
        <v>0</v>
      </c>
      <c r="AM162" s="557">
        <f>'Program RIM'!D22</f>
        <v>0</v>
      </c>
      <c r="AN162" s="557">
        <f>'Program RIM'!E22</f>
        <v>0</v>
      </c>
      <c r="AO162" s="557">
        <f>'Program RIM'!F22</f>
        <v>0</v>
      </c>
      <c r="AP162" s="557" t="str">
        <f>'Program RIM'!G22</f>
        <v/>
      </c>
      <c r="AQ162" s="557">
        <f>'Program RIM'!H22</f>
        <v>0</v>
      </c>
      <c r="AR162" s="400">
        <f>'Program Other TRC'!D22</f>
        <v>0</v>
      </c>
      <c r="AS162" s="400">
        <f>'Program Other TRC'!E22</f>
        <v>0</v>
      </c>
      <c r="AT162" s="400">
        <f>'Program Other TRC'!F22</f>
        <v>0</v>
      </c>
      <c r="AU162" s="400" t="str">
        <f>'Program Other TRC'!G22</f>
        <v/>
      </c>
      <c r="AV162" s="400">
        <f>'Program Other TRC'!H22</f>
        <v>0</v>
      </c>
      <c r="AW162" s="400">
        <f>'Program Other TRC'!I22</f>
        <v>0</v>
      </c>
      <c r="AX162" s="400">
        <f>'Program Other TRC'!J22</f>
        <v>0</v>
      </c>
      <c r="AY162" s="400">
        <f>'Program Other TRC'!K22</f>
        <v>0</v>
      </c>
      <c r="AZ162" s="400" t="str">
        <f>'Program Other TRC'!L22</f>
        <v/>
      </c>
      <c r="BA162" s="400">
        <f>'Program Other TRC'!M22</f>
        <v>0</v>
      </c>
      <c r="BB162" s="400">
        <f>'Program Other TRC'!I22</f>
        <v>0</v>
      </c>
      <c r="BC162" s="400">
        <f>'Program Other TRC'!J22</f>
        <v>0</v>
      </c>
      <c r="BD162" s="400">
        <f>'Program Other TRC'!K22</f>
        <v>0</v>
      </c>
      <c r="BE162" s="400" t="str">
        <f>'Program Other TRC'!L22</f>
        <v/>
      </c>
      <c r="BF162" s="400">
        <f>'Program Other TRC'!M22</f>
        <v>0</v>
      </c>
      <c r="BG162" s="401">
        <f>'Program Other PAC'!D22</f>
        <v>0</v>
      </c>
      <c r="BH162" s="401">
        <f>'Program Other PAC'!E22</f>
        <v>0</v>
      </c>
      <c r="BI162" s="401">
        <f>'Program Other PAC'!F22</f>
        <v>0</v>
      </c>
      <c r="BJ162" s="401" t="str">
        <f>'Program Other PAC'!G22</f>
        <v/>
      </c>
      <c r="BK162" s="401">
        <f>'Program Other PAC'!H22</f>
        <v>0</v>
      </c>
      <c r="BL162" s="401">
        <f>'Program Other PAC'!I22</f>
        <v>0</v>
      </c>
      <c r="BM162" s="401">
        <f>'Program Other PAC'!J22</f>
        <v>0</v>
      </c>
      <c r="BN162" s="401">
        <f>'Program Other PAC'!K22</f>
        <v>0</v>
      </c>
      <c r="BO162" s="401" t="str">
        <f>'Program Other PAC'!L22</f>
        <v/>
      </c>
      <c r="BP162" s="401">
        <f>'Program Other PAC'!M22</f>
        <v>0</v>
      </c>
      <c r="BQ162" s="401">
        <f>'Program Other PAC'!N22</f>
        <v>0</v>
      </c>
      <c r="BR162" s="401">
        <f>'Program Other PAC'!O22</f>
        <v>0</v>
      </c>
      <c r="BS162" s="401">
        <f>'Program Other PAC'!P22</f>
        <v>0</v>
      </c>
      <c r="BT162" s="401" t="str">
        <f>'Program Other PAC'!Q22</f>
        <v/>
      </c>
      <c r="BU162" s="401">
        <f>'Program Other PAC'!R22</f>
        <v>0</v>
      </c>
      <c r="BV162" s="401">
        <f>'Program Other SCT'!D22</f>
        <v>0</v>
      </c>
      <c r="BW162" s="401">
        <f>'Program Other SCT'!E22</f>
        <v>0</v>
      </c>
      <c r="BX162" s="401">
        <f>'Program Other SCT'!F22</f>
        <v>0</v>
      </c>
      <c r="BY162" s="401" t="str">
        <f>'Program Other SCT'!G22</f>
        <v/>
      </c>
      <c r="BZ162" s="401">
        <f>'Program Other SCT'!H22</f>
        <v>0</v>
      </c>
      <c r="CA162" s="401">
        <f>'Program Other SCT'!I22</f>
        <v>0</v>
      </c>
      <c r="CB162" s="401">
        <f>'Program Other SCT'!J22</f>
        <v>0</v>
      </c>
      <c r="CC162" s="401">
        <f>'Program Other SCT'!K22</f>
        <v>0</v>
      </c>
      <c r="CD162" s="401" t="str">
        <f>'Program Other SCT'!L22</f>
        <v/>
      </c>
      <c r="CE162" s="401">
        <f>'Program Other SCT'!M22</f>
        <v>0</v>
      </c>
      <c r="CF162" s="401">
        <f>'Program Other SCT'!N22</f>
        <v>0</v>
      </c>
      <c r="CG162" s="401">
        <f>'Program Other SCT'!O22</f>
        <v>0</v>
      </c>
      <c r="CH162" s="401">
        <f>'Program Other SCT'!P22</f>
        <v>0</v>
      </c>
      <c r="CI162" s="401" t="str">
        <f>'Program Other SCT'!Q22</f>
        <v/>
      </c>
      <c r="CJ162" s="401">
        <f>'Program Other SCT'!R22</f>
        <v>0</v>
      </c>
      <c r="CK162" s="401">
        <f>'Program Other RIM'!D22</f>
        <v>0</v>
      </c>
      <c r="CL162" s="401">
        <f>'Program Other RIM'!E22</f>
        <v>0</v>
      </c>
      <c r="CM162" s="401">
        <f>'Program Other RIM'!F22</f>
        <v>0</v>
      </c>
      <c r="CN162" s="401" t="str">
        <f>'Program Other RIM'!G22</f>
        <v/>
      </c>
      <c r="CO162" s="401">
        <f>'Program Other RIM'!H22</f>
        <v>0</v>
      </c>
      <c r="CP162" s="401">
        <f>'Program Other RIM'!I22</f>
        <v>0</v>
      </c>
      <c r="CQ162" s="401">
        <f>'Program Other RIM'!J22</f>
        <v>0</v>
      </c>
      <c r="CR162" s="401">
        <f>'Program Other RIM'!K22</f>
        <v>0</v>
      </c>
      <c r="CS162" s="401" t="str">
        <f>'Program Other RIM'!L22</f>
        <v/>
      </c>
      <c r="CT162" s="401">
        <f>'Program Other RIM'!M22</f>
        <v>0</v>
      </c>
      <c r="CU162" s="401">
        <f>'Program Other RIM'!N22</f>
        <v>0</v>
      </c>
      <c r="CV162" s="401">
        <f>'Program Other RIM'!O22</f>
        <v>0</v>
      </c>
      <c r="CW162" s="401">
        <f>'Program Other RIM'!P22</f>
        <v>0</v>
      </c>
      <c r="CX162" s="401" t="str">
        <f>'Program Other RIM'!Q22</f>
        <v/>
      </c>
      <c r="CY162" s="401">
        <f>'Program Other RIM'!R22</f>
        <v>0</v>
      </c>
      <c r="CZ162" s="401">
        <f>'Program TRC PAC'!D22</f>
        <v>0</v>
      </c>
      <c r="DA162" s="401">
        <f>'Program TRC PAC'!E22</f>
        <v>0</v>
      </c>
      <c r="DB162" s="401">
        <f>'Program TRC PAC'!F22</f>
        <v>0</v>
      </c>
      <c r="DC162" s="401" t="str">
        <f>'Program TRC PAC'!G22</f>
        <v/>
      </c>
      <c r="DD162" s="401">
        <f>'Program TRC PAC'!H22</f>
        <v>0</v>
      </c>
      <c r="DE162" s="401">
        <f>'Program TRC PAC'!I22</f>
        <v>0</v>
      </c>
      <c r="DF162" s="401">
        <f>'Program TRC PAC'!J22</f>
        <v>0</v>
      </c>
      <c r="DG162" s="401">
        <f>'Program TRC PAC'!K22</f>
        <v>0</v>
      </c>
      <c r="DH162" s="401" t="str">
        <f>'Program TRC PAC'!L22</f>
        <v/>
      </c>
      <c r="DI162" s="401">
        <f>'Program TRC PAC'!M22</f>
        <v>0</v>
      </c>
      <c r="DJ162" s="401">
        <f>'Program TRC SCT'!D22</f>
        <v>0</v>
      </c>
      <c r="DK162" s="401">
        <f>'Program TRC SCT'!E22</f>
        <v>0</v>
      </c>
      <c r="DL162" s="401">
        <f>'Program TRC SCT'!F22</f>
        <v>0</v>
      </c>
      <c r="DM162" s="401" t="str">
        <f>'Program TRC SCT'!G22</f>
        <v/>
      </c>
      <c r="DN162" s="401">
        <f>'Program TRC SCT'!H22</f>
        <v>0</v>
      </c>
      <c r="DO162" s="401">
        <f>'Program TRC SCT'!I22</f>
        <v>0</v>
      </c>
      <c r="DP162" s="401">
        <f>'Program TRC SCT'!J22</f>
        <v>0</v>
      </c>
      <c r="DQ162" s="401">
        <f>'Program TRC SCT'!K22</f>
        <v>0</v>
      </c>
      <c r="DR162" s="401" t="str">
        <f>'Program TRC SCT'!L22</f>
        <v/>
      </c>
      <c r="DS162" s="401">
        <f>'Program TRC SCT'!M22</f>
        <v>0</v>
      </c>
      <c r="DT162" s="401">
        <f>'Program TRC RIM'!D22</f>
        <v>0</v>
      </c>
      <c r="DU162" s="401">
        <f>'Program TRC RIM'!E22</f>
        <v>0</v>
      </c>
      <c r="DV162" s="401">
        <f>'Program TRC RIM'!F22</f>
        <v>0</v>
      </c>
      <c r="DW162" s="401" t="str">
        <f>'Program TRC RIM'!G22</f>
        <v/>
      </c>
      <c r="DX162" s="401">
        <f>'Program TRC RIM'!H22</f>
        <v>0</v>
      </c>
      <c r="DY162" s="401">
        <f>'Program TRC RIM'!I22</f>
        <v>0</v>
      </c>
      <c r="DZ162" s="401">
        <f>'Program TRC RIM'!J22</f>
        <v>0</v>
      </c>
      <c r="EA162" s="401">
        <f>'Program TRC RIM'!K22</f>
        <v>0</v>
      </c>
      <c r="EB162" s="401" t="str">
        <f>'Program TRC RIM'!L22</f>
        <v/>
      </c>
      <c r="EC162" s="401">
        <f>'Program TRC RIM'!M22</f>
        <v>0</v>
      </c>
      <c r="ED162" s="401">
        <f>'Program PAC SCT'!D22</f>
        <v>0</v>
      </c>
      <c r="EE162" s="401">
        <f>'Program PAC SCT'!E22</f>
        <v>0</v>
      </c>
      <c r="EF162" s="401">
        <f>'Program PAC SCT'!F22</f>
        <v>0</v>
      </c>
      <c r="EG162" s="401" t="str">
        <f>'Program PAC SCT'!G22</f>
        <v/>
      </c>
      <c r="EH162" s="401">
        <f>'Program PAC SCT'!H22</f>
        <v>0</v>
      </c>
      <c r="EI162" s="401">
        <f>'Program PAC SCT'!I22</f>
        <v>0</v>
      </c>
      <c r="EJ162" s="401">
        <f>'Program PAC SCT'!J22</f>
        <v>0</v>
      </c>
      <c r="EK162" s="401">
        <f>'Program PAC SCT'!K22</f>
        <v>0</v>
      </c>
      <c r="EL162" s="401" t="str">
        <f>'Program PAC SCT'!L22</f>
        <v/>
      </c>
      <c r="EM162" s="401">
        <f>'Program PAC SCT'!M22</f>
        <v>0</v>
      </c>
      <c r="EN162" s="401">
        <f>'Program PAC RIM'!D22</f>
        <v>0</v>
      </c>
      <c r="EO162" s="401">
        <f>'Program PAC RIM'!E22</f>
        <v>0</v>
      </c>
      <c r="EP162" s="401">
        <f>'Program PAC RIM'!F22</f>
        <v>0</v>
      </c>
      <c r="EQ162" s="401" t="str">
        <f>'Program PAC RIM'!G22</f>
        <v/>
      </c>
      <c r="ER162" s="401">
        <f>'Program PAC RIM'!H22</f>
        <v>0</v>
      </c>
      <c r="ES162" s="401">
        <f>'Program PAC RIM'!I22</f>
        <v>0</v>
      </c>
      <c r="ET162" s="401">
        <f>'Program PAC RIM'!J22</f>
        <v>0</v>
      </c>
      <c r="EU162" s="401">
        <f>'Program PAC RIM'!K22</f>
        <v>0</v>
      </c>
      <c r="EV162" s="401" t="str">
        <f>'Program PAC RIM'!L22</f>
        <v/>
      </c>
      <c r="EW162" s="401">
        <f>'Program PAC RIM'!M22</f>
        <v>0</v>
      </c>
      <c r="EX162" s="401">
        <f>'Program SCT RIM'!D22</f>
        <v>0</v>
      </c>
      <c r="EY162" s="401">
        <f>'Program SCT RIM'!E22</f>
        <v>0</v>
      </c>
      <c r="EZ162" s="401">
        <f>'Program SCT RIM'!F22</f>
        <v>0</v>
      </c>
      <c r="FA162" s="401" t="str">
        <f>'Program SCT RIM'!G22</f>
        <v/>
      </c>
      <c r="FB162" s="401">
        <f>'Program SCT RIM'!H22</f>
        <v>0</v>
      </c>
      <c r="FC162" s="401">
        <f>'Program SCT RIM'!I22</f>
        <v>0</v>
      </c>
      <c r="FD162" s="401">
        <f>'Program SCT RIM'!J22</f>
        <v>0</v>
      </c>
      <c r="FE162" s="401">
        <f>'Program SCT RIM'!K22</f>
        <v>0</v>
      </c>
      <c r="FF162" s="401" t="str">
        <f>'Program SCT RIM'!L22</f>
        <v/>
      </c>
      <c r="FG162" s="401">
        <f>'Program SCT RIM'!M22</f>
        <v>0</v>
      </c>
    </row>
    <row r="163" spans="3:163">
      <c r="C163" s="399" t="str">
        <f t="shared" si="125"/>
        <v>Empty</v>
      </c>
      <c r="D163" s="557">
        <f>'Program All'!D23</f>
        <v>0</v>
      </c>
      <c r="E163" s="557">
        <f>'Program All'!E23</f>
        <v>0</v>
      </c>
      <c r="F163" s="557">
        <f>'Program All'!F23</f>
        <v>0</v>
      </c>
      <c r="G163" s="557" t="str">
        <f>'Program All'!G23</f>
        <v/>
      </c>
      <c r="H163" s="557">
        <f>'Program All'!H23</f>
        <v>0</v>
      </c>
      <c r="I163" s="557">
        <f>'Program All'!I23</f>
        <v>0</v>
      </c>
      <c r="J163" s="557">
        <f>'Program All'!J23</f>
        <v>0</v>
      </c>
      <c r="K163" s="557">
        <f>'Program All'!K23</f>
        <v>0</v>
      </c>
      <c r="L163" s="557" t="str">
        <f>'Program All'!L23</f>
        <v/>
      </c>
      <c r="M163" s="557">
        <f>'Program All'!M23</f>
        <v>0</v>
      </c>
      <c r="N163" s="557">
        <f>'Program All'!N23</f>
        <v>0</v>
      </c>
      <c r="O163" s="557">
        <f>'Program All'!O23</f>
        <v>0</v>
      </c>
      <c r="P163" s="557">
        <f>'Program All'!P23</f>
        <v>0</v>
      </c>
      <c r="Q163" s="557" t="str">
        <f>'Program All'!Q23</f>
        <v/>
      </c>
      <c r="R163" s="557">
        <f>'Program All'!R23</f>
        <v>0</v>
      </c>
      <c r="S163" s="557">
        <f>'Program All'!S23</f>
        <v>0</v>
      </c>
      <c r="T163" s="557">
        <f>'Program All'!T23</f>
        <v>0</v>
      </c>
      <c r="U163" s="557">
        <f>'Program All'!U23</f>
        <v>0</v>
      </c>
      <c r="V163" s="557" t="str">
        <f>'Program All'!V23</f>
        <v/>
      </c>
      <c r="W163" s="557">
        <f>'Program All'!W23</f>
        <v>0</v>
      </c>
      <c r="X163" s="401">
        <f>'Program TRC'!D23</f>
        <v>0</v>
      </c>
      <c r="Y163" s="401">
        <f>'Program TRC'!E23</f>
        <v>0</v>
      </c>
      <c r="Z163" s="401">
        <f>'Program TRC'!F23</f>
        <v>0</v>
      </c>
      <c r="AA163" s="401" t="str">
        <f>'Program TRC'!G23</f>
        <v/>
      </c>
      <c r="AB163" s="401">
        <f>'Program TRC'!H23</f>
        <v>0</v>
      </c>
      <c r="AC163" s="400">
        <f>'Program PAC'!D23</f>
        <v>0</v>
      </c>
      <c r="AD163" s="400">
        <f>'Program PAC'!E23</f>
        <v>0</v>
      </c>
      <c r="AE163" s="400">
        <f>'Program PAC'!F23</f>
        <v>0</v>
      </c>
      <c r="AF163" s="400" t="str">
        <f>'Program PAC'!G23</f>
        <v/>
      </c>
      <c r="AG163" s="399">
        <f>'Program PAC'!H23</f>
        <v>0</v>
      </c>
      <c r="AH163" s="400">
        <f>'Program SCT'!D23</f>
        <v>0</v>
      </c>
      <c r="AI163" s="400">
        <f>'Program SCT'!E23</f>
        <v>0</v>
      </c>
      <c r="AJ163" s="400">
        <f>'Program SCT'!F23</f>
        <v>0</v>
      </c>
      <c r="AK163" s="400" t="str">
        <f>'Program SCT'!G23</f>
        <v/>
      </c>
      <c r="AL163" s="400">
        <f>'Program SCT'!H23</f>
        <v>0</v>
      </c>
      <c r="AM163" s="557">
        <f>'Program RIM'!D23</f>
        <v>0</v>
      </c>
      <c r="AN163" s="557">
        <f>'Program RIM'!E23</f>
        <v>0</v>
      </c>
      <c r="AO163" s="557">
        <f>'Program RIM'!F23</f>
        <v>0</v>
      </c>
      <c r="AP163" s="557" t="str">
        <f>'Program RIM'!G23</f>
        <v/>
      </c>
      <c r="AQ163" s="557">
        <f>'Program RIM'!H23</f>
        <v>0</v>
      </c>
      <c r="AR163" s="400">
        <f>'Program Other TRC'!D23</f>
        <v>0</v>
      </c>
      <c r="AS163" s="400">
        <f>'Program Other TRC'!E23</f>
        <v>0</v>
      </c>
      <c r="AT163" s="400">
        <f>'Program Other TRC'!F23</f>
        <v>0</v>
      </c>
      <c r="AU163" s="400" t="str">
        <f>'Program Other TRC'!G23</f>
        <v/>
      </c>
      <c r="AV163" s="400">
        <f>'Program Other TRC'!H23</f>
        <v>0</v>
      </c>
      <c r="AW163" s="400">
        <f>'Program Other TRC'!I23</f>
        <v>0</v>
      </c>
      <c r="AX163" s="400">
        <f>'Program Other TRC'!J23</f>
        <v>0</v>
      </c>
      <c r="AY163" s="400">
        <f>'Program Other TRC'!K23</f>
        <v>0</v>
      </c>
      <c r="AZ163" s="400" t="str">
        <f>'Program Other TRC'!L23</f>
        <v/>
      </c>
      <c r="BA163" s="400">
        <f>'Program Other TRC'!M23</f>
        <v>0</v>
      </c>
      <c r="BB163" s="400">
        <f>'Program Other TRC'!I23</f>
        <v>0</v>
      </c>
      <c r="BC163" s="400">
        <f>'Program Other TRC'!J23</f>
        <v>0</v>
      </c>
      <c r="BD163" s="400">
        <f>'Program Other TRC'!K23</f>
        <v>0</v>
      </c>
      <c r="BE163" s="400" t="str">
        <f>'Program Other TRC'!L23</f>
        <v/>
      </c>
      <c r="BF163" s="400">
        <f>'Program Other TRC'!M23</f>
        <v>0</v>
      </c>
      <c r="BG163" s="401">
        <f>'Program Other PAC'!D23</f>
        <v>0</v>
      </c>
      <c r="BH163" s="401">
        <f>'Program Other PAC'!E23</f>
        <v>0</v>
      </c>
      <c r="BI163" s="401">
        <f>'Program Other PAC'!F23</f>
        <v>0</v>
      </c>
      <c r="BJ163" s="401" t="str">
        <f>'Program Other PAC'!G23</f>
        <v/>
      </c>
      <c r="BK163" s="401">
        <f>'Program Other PAC'!H23</f>
        <v>0</v>
      </c>
      <c r="BL163" s="401">
        <f>'Program Other PAC'!I23</f>
        <v>0</v>
      </c>
      <c r="BM163" s="401">
        <f>'Program Other PAC'!J23</f>
        <v>0</v>
      </c>
      <c r="BN163" s="401">
        <f>'Program Other PAC'!K23</f>
        <v>0</v>
      </c>
      <c r="BO163" s="401" t="str">
        <f>'Program Other PAC'!L23</f>
        <v/>
      </c>
      <c r="BP163" s="401">
        <f>'Program Other PAC'!M23</f>
        <v>0</v>
      </c>
      <c r="BQ163" s="401">
        <f>'Program Other PAC'!N23</f>
        <v>0</v>
      </c>
      <c r="BR163" s="401">
        <f>'Program Other PAC'!O23</f>
        <v>0</v>
      </c>
      <c r="BS163" s="401">
        <f>'Program Other PAC'!P23</f>
        <v>0</v>
      </c>
      <c r="BT163" s="401" t="str">
        <f>'Program Other PAC'!Q23</f>
        <v/>
      </c>
      <c r="BU163" s="401">
        <f>'Program Other PAC'!R23</f>
        <v>0</v>
      </c>
      <c r="BV163" s="401">
        <f>'Program Other SCT'!D23</f>
        <v>0</v>
      </c>
      <c r="BW163" s="401">
        <f>'Program Other SCT'!E23</f>
        <v>0</v>
      </c>
      <c r="BX163" s="401">
        <f>'Program Other SCT'!F23</f>
        <v>0</v>
      </c>
      <c r="BY163" s="401" t="str">
        <f>'Program Other SCT'!G23</f>
        <v/>
      </c>
      <c r="BZ163" s="401">
        <f>'Program Other SCT'!H23</f>
        <v>0</v>
      </c>
      <c r="CA163" s="401">
        <f>'Program Other SCT'!I23</f>
        <v>0</v>
      </c>
      <c r="CB163" s="401">
        <f>'Program Other SCT'!J23</f>
        <v>0</v>
      </c>
      <c r="CC163" s="401">
        <f>'Program Other SCT'!K23</f>
        <v>0</v>
      </c>
      <c r="CD163" s="401" t="str">
        <f>'Program Other SCT'!L23</f>
        <v/>
      </c>
      <c r="CE163" s="401">
        <f>'Program Other SCT'!M23</f>
        <v>0</v>
      </c>
      <c r="CF163" s="401">
        <f>'Program Other SCT'!N23</f>
        <v>0</v>
      </c>
      <c r="CG163" s="401">
        <f>'Program Other SCT'!O23</f>
        <v>0</v>
      </c>
      <c r="CH163" s="401">
        <f>'Program Other SCT'!P23</f>
        <v>0</v>
      </c>
      <c r="CI163" s="401" t="str">
        <f>'Program Other SCT'!Q23</f>
        <v/>
      </c>
      <c r="CJ163" s="401">
        <f>'Program Other SCT'!R23</f>
        <v>0</v>
      </c>
      <c r="CK163" s="401">
        <f>'Program Other RIM'!D23</f>
        <v>0</v>
      </c>
      <c r="CL163" s="401">
        <f>'Program Other RIM'!E23</f>
        <v>0</v>
      </c>
      <c r="CM163" s="401">
        <f>'Program Other RIM'!F23</f>
        <v>0</v>
      </c>
      <c r="CN163" s="401" t="str">
        <f>'Program Other RIM'!G23</f>
        <v/>
      </c>
      <c r="CO163" s="401">
        <f>'Program Other RIM'!H23</f>
        <v>0</v>
      </c>
      <c r="CP163" s="401">
        <f>'Program Other RIM'!I23</f>
        <v>0</v>
      </c>
      <c r="CQ163" s="401">
        <f>'Program Other RIM'!J23</f>
        <v>0</v>
      </c>
      <c r="CR163" s="401">
        <f>'Program Other RIM'!K23</f>
        <v>0</v>
      </c>
      <c r="CS163" s="401" t="str">
        <f>'Program Other RIM'!L23</f>
        <v/>
      </c>
      <c r="CT163" s="401">
        <f>'Program Other RIM'!M23</f>
        <v>0</v>
      </c>
      <c r="CU163" s="401">
        <f>'Program Other RIM'!N23</f>
        <v>0</v>
      </c>
      <c r="CV163" s="401">
        <f>'Program Other RIM'!O23</f>
        <v>0</v>
      </c>
      <c r="CW163" s="401">
        <f>'Program Other RIM'!P23</f>
        <v>0</v>
      </c>
      <c r="CX163" s="401" t="str">
        <f>'Program Other RIM'!Q23</f>
        <v/>
      </c>
      <c r="CY163" s="401">
        <f>'Program Other RIM'!R23</f>
        <v>0</v>
      </c>
      <c r="CZ163" s="401">
        <f>'Program TRC PAC'!D23</f>
        <v>0</v>
      </c>
      <c r="DA163" s="401">
        <f>'Program TRC PAC'!E23</f>
        <v>0</v>
      </c>
      <c r="DB163" s="401">
        <f>'Program TRC PAC'!F23</f>
        <v>0</v>
      </c>
      <c r="DC163" s="401" t="str">
        <f>'Program TRC PAC'!G23</f>
        <v/>
      </c>
      <c r="DD163" s="401">
        <f>'Program TRC PAC'!H23</f>
        <v>0</v>
      </c>
      <c r="DE163" s="401">
        <f>'Program TRC PAC'!I23</f>
        <v>0</v>
      </c>
      <c r="DF163" s="401">
        <f>'Program TRC PAC'!J23</f>
        <v>0</v>
      </c>
      <c r="DG163" s="401">
        <f>'Program TRC PAC'!K23</f>
        <v>0</v>
      </c>
      <c r="DH163" s="401" t="str">
        <f>'Program TRC PAC'!L23</f>
        <v/>
      </c>
      <c r="DI163" s="401">
        <f>'Program TRC PAC'!M23</f>
        <v>0</v>
      </c>
      <c r="DJ163" s="401">
        <f>'Program TRC SCT'!D23</f>
        <v>0</v>
      </c>
      <c r="DK163" s="401">
        <f>'Program TRC SCT'!E23</f>
        <v>0</v>
      </c>
      <c r="DL163" s="401">
        <f>'Program TRC SCT'!F23</f>
        <v>0</v>
      </c>
      <c r="DM163" s="401" t="str">
        <f>'Program TRC SCT'!G23</f>
        <v/>
      </c>
      <c r="DN163" s="401">
        <f>'Program TRC SCT'!H23</f>
        <v>0</v>
      </c>
      <c r="DO163" s="401">
        <f>'Program TRC SCT'!I23</f>
        <v>0</v>
      </c>
      <c r="DP163" s="401">
        <f>'Program TRC SCT'!J23</f>
        <v>0</v>
      </c>
      <c r="DQ163" s="401">
        <f>'Program TRC SCT'!K23</f>
        <v>0</v>
      </c>
      <c r="DR163" s="401" t="str">
        <f>'Program TRC SCT'!L23</f>
        <v/>
      </c>
      <c r="DS163" s="401">
        <f>'Program TRC SCT'!M23</f>
        <v>0</v>
      </c>
      <c r="DT163" s="401">
        <f>'Program TRC RIM'!D23</f>
        <v>0</v>
      </c>
      <c r="DU163" s="401">
        <f>'Program TRC RIM'!E23</f>
        <v>0</v>
      </c>
      <c r="DV163" s="401">
        <f>'Program TRC RIM'!F23</f>
        <v>0</v>
      </c>
      <c r="DW163" s="401" t="str">
        <f>'Program TRC RIM'!G23</f>
        <v/>
      </c>
      <c r="DX163" s="401">
        <f>'Program TRC RIM'!H23</f>
        <v>0</v>
      </c>
      <c r="DY163" s="401">
        <f>'Program TRC RIM'!I23</f>
        <v>0</v>
      </c>
      <c r="DZ163" s="401">
        <f>'Program TRC RIM'!J23</f>
        <v>0</v>
      </c>
      <c r="EA163" s="401">
        <f>'Program TRC RIM'!K23</f>
        <v>0</v>
      </c>
      <c r="EB163" s="401" t="str">
        <f>'Program TRC RIM'!L23</f>
        <v/>
      </c>
      <c r="EC163" s="401">
        <f>'Program TRC RIM'!M23</f>
        <v>0</v>
      </c>
      <c r="ED163" s="401">
        <f>'Program PAC SCT'!D23</f>
        <v>0</v>
      </c>
      <c r="EE163" s="401">
        <f>'Program PAC SCT'!E23</f>
        <v>0</v>
      </c>
      <c r="EF163" s="401">
        <f>'Program PAC SCT'!F23</f>
        <v>0</v>
      </c>
      <c r="EG163" s="401" t="str">
        <f>'Program PAC SCT'!G23</f>
        <v/>
      </c>
      <c r="EH163" s="401">
        <f>'Program PAC SCT'!H23</f>
        <v>0</v>
      </c>
      <c r="EI163" s="401">
        <f>'Program PAC SCT'!I23</f>
        <v>0</v>
      </c>
      <c r="EJ163" s="401">
        <f>'Program PAC SCT'!J23</f>
        <v>0</v>
      </c>
      <c r="EK163" s="401">
        <f>'Program PAC SCT'!K23</f>
        <v>0</v>
      </c>
      <c r="EL163" s="401" t="str">
        <f>'Program PAC SCT'!L23</f>
        <v/>
      </c>
      <c r="EM163" s="401">
        <f>'Program PAC SCT'!M23</f>
        <v>0</v>
      </c>
      <c r="EN163" s="401">
        <f>'Program PAC RIM'!D23</f>
        <v>0</v>
      </c>
      <c r="EO163" s="401">
        <f>'Program PAC RIM'!E23</f>
        <v>0</v>
      </c>
      <c r="EP163" s="401">
        <f>'Program PAC RIM'!F23</f>
        <v>0</v>
      </c>
      <c r="EQ163" s="401" t="str">
        <f>'Program PAC RIM'!G23</f>
        <v/>
      </c>
      <c r="ER163" s="401">
        <f>'Program PAC RIM'!H23</f>
        <v>0</v>
      </c>
      <c r="ES163" s="401">
        <f>'Program PAC RIM'!I23</f>
        <v>0</v>
      </c>
      <c r="ET163" s="401">
        <f>'Program PAC RIM'!J23</f>
        <v>0</v>
      </c>
      <c r="EU163" s="401">
        <f>'Program PAC RIM'!K23</f>
        <v>0</v>
      </c>
      <c r="EV163" s="401" t="str">
        <f>'Program PAC RIM'!L23</f>
        <v/>
      </c>
      <c r="EW163" s="401">
        <f>'Program PAC RIM'!M23</f>
        <v>0</v>
      </c>
      <c r="EX163" s="401">
        <f>'Program SCT RIM'!D23</f>
        <v>0</v>
      </c>
      <c r="EY163" s="401">
        <f>'Program SCT RIM'!E23</f>
        <v>0</v>
      </c>
      <c r="EZ163" s="401">
        <f>'Program SCT RIM'!F23</f>
        <v>0</v>
      </c>
      <c r="FA163" s="401" t="str">
        <f>'Program SCT RIM'!G23</f>
        <v/>
      </c>
      <c r="FB163" s="401">
        <f>'Program SCT RIM'!H23</f>
        <v>0</v>
      </c>
      <c r="FC163" s="401">
        <f>'Program SCT RIM'!I23</f>
        <v>0</v>
      </c>
      <c r="FD163" s="401">
        <f>'Program SCT RIM'!J23</f>
        <v>0</v>
      </c>
      <c r="FE163" s="401">
        <f>'Program SCT RIM'!K23</f>
        <v>0</v>
      </c>
      <c r="FF163" s="401" t="str">
        <f>'Program SCT RIM'!L23</f>
        <v/>
      </c>
      <c r="FG163" s="401">
        <f>'Program SCT RIM'!M23</f>
        <v>0</v>
      </c>
    </row>
    <row r="164" spans="3:163">
      <c r="C164" s="399" t="str">
        <f t="shared" si="125"/>
        <v>Empty</v>
      </c>
      <c r="D164" s="557">
        <f>'Program All'!D24</f>
        <v>0</v>
      </c>
      <c r="E164" s="557">
        <f>'Program All'!E24</f>
        <v>0</v>
      </c>
      <c r="F164" s="557">
        <f>'Program All'!F24</f>
        <v>0</v>
      </c>
      <c r="G164" s="557" t="str">
        <f>'Program All'!G24</f>
        <v/>
      </c>
      <c r="H164" s="557">
        <f>'Program All'!H24</f>
        <v>0</v>
      </c>
      <c r="I164" s="557">
        <f>'Program All'!I24</f>
        <v>0</v>
      </c>
      <c r="J164" s="557">
        <f>'Program All'!J24</f>
        <v>0</v>
      </c>
      <c r="K164" s="557">
        <f>'Program All'!K24</f>
        <v>0</v>
      </c>
      <c r="L164" s="557" t="str">
        <f>'Program All'!L24</f>
        <v/>
      </c>
      <c r="M164" s="557">
        <f>'Program All'!M24</f>
        <v>0</v>
      </c>
      <c r="N164" s="557">
        <f>'Program All'!N24</f>
        <v>0</v>
      </c>
      <c r="O164" s="557">
        <f>'Program All'!O24</f>
        <v>0</v>
      </c>
      <c r="P164" s="557">
        <f>'Program All'!P24</f>
        <v>0</v>
      </c>
      <c r="Q164" s="557" t="str">
        <f>'Program All'!Q24</f>
        <v/>
      </c>
      <c r="R164" s="557">
        <f>'Program All'!R24</f>
        <v>0</v>
      </c>
      <c r="S164" s="557">
        <f>'Program All'!S24</f>
        <v>0</v>
      </c>
      <c r="T164" s="557">
        <f>'Program All'!T24</f>
        <v>0</v>
      </c>
      <c r="U164" s="557">
        <f>'Program All'!U24</f>
        <v>0</v>
      </c>
      <c r="V164" s="557" t="str">
        <f>'Program All'!V24</f>
        <v/>
      </c>
      <c r="W164" s="557">
        <f>'Program All'!W24</f>
        <v>0</v>
      </c>
      <c r="X164" s="401">
        <f>'Program TRC'!D24</f>
        <v>0</v>
      </c>
      <c r="Y164" s="401">
        <f>'Program TRC'!E24</f>
        <v>0</v>
      </c>
      <c r="Z164" s="401">
        <f>'Program TRC'!F24</f>
        <v>0</v>
      </c>
      <c r="AA164" s="401" t="str">
        <f>'Program TRC'!G24</f>
        <v/>
      </c>
      <c r="AB164" s="401">
        <f>'Program TRC'!H24</f>
        <v>0</v>
      </c>
      <c r="AC164" s="400">
        <f>'Program PAC'!D24</f>
        <v>0</v>
      </c>
      <c r="AD164" s="400">
        <f>'Program PAC'!E24</f>
        <v>0</v>
      </c>
      <c r="AE164" s="400">
        <f>'Program PAC'!F24</f>
        <v>0</v>
      </c>
      <c r="AF164" s="400" t="str">
        <f>'Program PAC'!G24</f>
        <v/>
      </c>
      <c r="AG164" s="399">
        <f>'Program PAC'!H24</f>
        <v>0</v>
      </c>
      <c r="AH164" s="400">
        <f>'Program SCT'!D24</f>
        <v>0</v>
      </c>
      <c r="AI164" s="400">
        <f>'Program SCT'!E24</f>
        <v>0</v>
      </c>
      <c r="AJ164" s="400">
        <f>'Program SCT'!F24</f>
        <v>0</v>
      </c>
      <c r="AK164" s="400" t="str">
        <f>'Program SCT'!G24</f>
        <v/>
      </c>
      <c r="AL164" s="400">
        <f>'Program SCT'!H24</f>
        <v>0</v>
      </c>
      <c r="AM164" s="557">
        <f>'Program RIM'!D24</f>
        <v>0</v>
      </c>
      <c r="AN164" s="557">
        <f>'Program RIM'!E24</f>
        <v>0</v>
      </c>
      <c r="AO164" s="557">
        <f>'Program RIM'!F24</f>
        <v>0</v>
      </c>
      <c r="AP164" s="557" t="str">
        <f>'Program RIM'!G24</f>
        <v/>
      </c>
      <c r="AQ164" s="557">
        <f>'Program RIM'!H24</f>
        <v>0</v>
      </c>
      <c r="AR164" s="400">
        <f>'Program Other TRC'!D24</f>
        <v>0</v>
      </c>
      <c r="AS164" s="400">
        <f>'Program Other TRC'!E24</f>
        <v>0</v>
      </c>
      <c r="AT164" s="400">
        <f>'Program Other TRC'!F24</f>
        <v>0</v>
      </c>
      <c r="AU164" s="400" t="str">
        <f>'Program Other TRC'!G24</f>
        <v/>
      </c>
      <c r="AV164" s="400">
        <f>'Program Other TRC'!H24</f>
        <v>0</v>
      </c>
      <c r="AW164" s="400">
        <f>'Program Other TRC'!I24</f>
        <v>0</v>
      </c>
      <c r="AX164" s="400">
        <f>'Program Other TRC'!J24</f>
        <v>0</v>
      </c>
      <c r="AY164" s="400">
        <f>'Program Other TRC'!K24</f>
        <v>0</v>
      </c>
      <c r="AZ164" s="400" t="str">
        <f>'Program Other TRC'!L24</f>
        <v/>
      </c>
      <c r="BA164" s="400">
        <f>'Program Other TRC'!M24</f>
        <v>0</v>
      </c>
      <c r="BB164" s="400">
        <f>'Program Other TRC'!I24</f>
        <v>0</v>
      </c>
      <c r="BC164" s="400">
        <f>'Program Other TRC'!J24</f>
        <v>0</v>
      </c>
      <c r="BD164" s="400">
        <f>'Program Other TRC'!K24</f>
        <v>0</v>
      </c>
      <c r="BE164" s="400" t="str">
        <f>'Program Other TRC'!L24</f>
        <v/>
      </c>
      <c r="BF164" s="400">
        <f>'Program Other TRC'!M24</f>
        <v>0</v>
      </c>
      <c r="BG164" s="401">
        <f>'Program Other PAC'!D24</f>
        <v>0</v>
      </c>
      <c r="BH164" s="401">
        <f>'Program Other PAC'!E24</f>
        <v>0</v>
      </c>
      <c r="BI164" s="401">
        <f>'Program Other PAC'!F24</f>
        <v>0</v>
      </c>
      <c r="BJ164" s="401" t="str">
        <f>'Program Other PAC'!G24</f>
        <v/>
      </c>
      <c r="BK164" s="401">
        <f>'Program Other PAC'!H24</f>
        <v>0</v>
      </c>
      <c r="BL164" s="401">
        <f>'Program Other PAC'!I24</f>
        <v>0</v>
      </c>
      <c r="BM164" s="401">
        <f>'Program Other PAC'!J24</f>
        <v>0</v>
      </c>
      <c r="BN164" s="401">
        <f>'Program Other PAC'!K24</f>
        <v>0</v>
      </c>
      <c r="BO164" s="401" t="str">
        <f>'Program Other PAC'!L24</f>
        <v/>
      </c>
      <c r="BP164" s="401">
        <f>'Program Other PAC'!M24</f>
        <v>0</v>
      </c>
      <c r="BQ164" s="401">
        <f>'Program Other PAC'!N24</f>
        <v>0</v>
      </c>
      <c r="BR164" s="401">
        <f>'Program Other PAC'!O24</f>
        <v>0</v>
      </c>
      <c r="BS164" s="401">
        <f>'Program Other PAC'!P24</f>
        <v>0</v>
      </c>
      <c r="BT164" s="401" t="str">
        <f>'Program Other PAC'!Q24</f>
        <v/>
      </c>
      <c r="BU164" s="401">
        <f>'Program Other PAC'!R24</f>
        <v>0</v>
      </c>
      <c r="BV164" s="401">
        <f>'Program Other SCT'!D24</f>
        <v>0</v>
      </c>
      <c r="BW164" s="401">
        <f>'Program Other SCT'!E24</f>
        <v>0</v>
      </c>
      <c r="BX164" s="401">
        <f>'Program Other SCT'!F24</f>
        <v>0</v>
      </c>
      <c r="BY164" s="401" t="str">
        <f>'Program Other SCT'!G24</f>
        <v/>
      </c>
      <c r="BZ164" s="401">
        <f>'Program Other SCT'!H24</f>
        <v>0</v>
      </c>
      <c r="CA164" s="401">
        <f>'Program Other SCT'!I24</f>
        <v>0</v>
      </c>
      <c r="CB164" s="401">
        <f>'Program Other SCT'!J24</f>
        <v>0</v>
      </c>
      <c r="CC164" s="401">
        <f>'Program Other SCT'!K24</f>
        <v>0</v>
      </c>
      <c r="CD164" s="401" t="str">
        <f>'Program Other SCT'!L24</f>
        <v/>
      </c>
      <c r="CE164" s="401">
        <f>'Program Other SCT'!M24</f>
        <v>0</v>
      </c>
      <c r="CF164" s="401">
        <f>'Program Other SCT'!N24</f>
        <v>0</v>
      </c>
      <c r="CG164" s="401">
        <f>'Program Other SCT'!O24</f>
        <v>0</v>
      </c>
      <c r="CH164" s="401">
        <f>'Program Other SCT'!P24</f>
        <v>0</v>
      </c>
      <c r="CI164" s="401" t="str">
        <f>'Program Other SCT'!Q24</f>
        <v/>
      </c>
      <c r="CJ164" s="401">
        <f>'Program Other SCT'!R24</f>
        <v>0</v>
      </c>
      <c r="CK164" s="401">
        <f>'Program Other RIM'!D24</f>
        <v>0</v>
      </c>
      <c r="CL164" s="401">
        <f>'Program Other RIM'!E24</f>
        <v>0</v>
      </c>
      <c r="CM164" s="401">
        <f>'Program Other RIM'!F24</f>
        <v>0</v>
      </c>
      <c r="CN164" s="401" t="str">
        <f>'Program Other RIM'!G24</f>
        <v/>
      </c>
      <c r="CO164" s="401">
        <f>'Program Other RIM'!H24</f>
        <v>0</v>
      </c>
      <c r="CP164" s="401">
        <f>'Program Other RIM'!I24</f>
        <v>0</v>
      </c>
      <c r="CQ164" s="401">
        <f>'Program Other RIM'!J24</f>
        <v>0</v>
      </c>
      <c r="CR164" s="401">
        <f>'Program Other RIM'!K24</f>
        <v>0</v>
      </c>
      <c r="CS164" s="401" t="str">
        <f>'Program Other RIM'!L24</f>
        <v/>
      </c>
      <c r="CT164" s="401">
        <f>'Program Other RIM'!M24</f>
        <v>0</v>
      </c>
      <c r="CU164" s="401">
        <f>'Program Other RIM'!N24</f>
        <v>0</v>
      </c>
      <c r="CV164" s="401">
        <f>'Program Other RIM'!O24</f>
        <v>0</v>
      </c>
      <c r="CW164" s="401">
        <f>'Program Other RIM'!P24</f>
        <v>0</v>
      </c>
      <c r="CX164" s="401" t="str">
        <f>'Program Other RIM'!Q24</f>
        <v/>
      </c>
      <c r="CY164" s="401">
        <f>'Program Other RIM'!R24</f>
        <v>0</v>
      </c>
      <c r="CZ164" s="401">
        <f>'Program TRC PAC'!D24</f>
        <v>0</v>
      </c>
      <c r="DA164" s="401">
        <f>'Program TRC PAC'!E24</f>
        <v>0</v>
      </c>
      <c r="DB164" s="401">
        <f>'Program TRC PAC'!F24</f>
        <v>0</v>
      </c>
      <c r="DC164" s="401" t="str">
        <f>'Program TRC PAC'!G24</f>
        <v/>
      </c>
      <c r="DD164" s="401">
        <f>'Program TRC PAC'!H24</f>
        <v>0</v>
      </c>
      <c r="DE164" s="401">
        <f>'Program TRC PAC'!I24</f>
        <v>0</v>
      </c>
      <c r="DF164" s="401">
        <f>'Program TRC PAC'!J24</f>
        <v>0</v>
      </c>
      <c r="DG164" s="401">
        <f>'Program TRC PAC'!K24</f>
        <v>0</v>
      </c>
      <c r="DH164" s="401" t="str">
        <f>'Program TRC PAC'!L24</f>
        <v/>
      </c>
      <c r="DI164" s="401">
        <f>'Program TRC PAC'!M24</f>
        <v>0</v>
      </c>
      <c r="DJ164" s="401">
        <f>'Program TRC SCT'!D24</f>
        <v>0</v>
      </c>
      <c r="DK164" s="401">
        <f>'Program TRC SCT'!E24</f>
        <v>0</v>
      </c>
      <c r="DL164" s="401">
        <f>'Program TRC SCT'!F24</f>
        <v>0</v>
      </c>
      <c r="DM164" s="401" t="str">
        <f>'Program TRC SCT'!G24</f>
        <v/>
      </c>
      <c r="DN164" s="401">
        <f>'Program TRC SCT'!H24</f>
        <v>0</v>
      </c>
      <c r="DO164" s="401">
        <f>'Program TRC SCT'!I24</f>
        <v>0</v>
      </c>
      <c r="DP164" s="401">
        <f>'Program TRC SCT'!J24</f>
        <v>0</v>
      </c>
      <c r="DQ164" s="401">
        <f>'Program TRC SCT'!K24</f>
        <v>0</v>
      </c>
      <c r="DR164" s="401" t="str">
        <f>'Program TRC SCT'!L24</f>
        <v/>
      </c>
      <c r="DS164" s="401">
        <f>'Program TRC SCT'!M24</f>
        <v>0</v>
      </c>
      <c r="DT164" s="401">
        <f>'Program TRC RIM'!D24</f>
        <v>0</v>
      </c>
      <c r="DU164" s="401">
        <f>'Program TRC RIM'!E24</f>
        <v>0</v>
      </c>
      <c r="DV164" s="401">
        <f>'Program TRC RIM'!F24</f>
        <v>0</v>
      </c>
      <c r="DW164" s="401" t="str">
        <f>'Program TRC RIM'!G24</f>
        <v/>
      </c>
      <c r="DX164" s="401">
        <f>'Program TRC RIM'!H24</f>
        <v>0</v>
      </c>
      <c r="DY164" s="401">
        <f>'Program TRC RIM'!I24</f>
        <v>0</v>
      </c>
      <c r="DZ164" s="401">
        <f>'Program TRC RIM'!J24</f>
        <v>0</v>
      </c>
      <c r="EA164" s="401">
        <f>'Program TRC RIM'!K24</f>
        <v>0</v>
      </c>
      <c r="EB164" s="401" t="str">
        <f>'Program TRC RIM'!L24</f>
        <v/>
      </c>
      <c r="EC164" s="401">
        <f>'Program TRC RIM'!M24</f>
        <v>0</v>
      </c>
      <c r="ED164" s="401">
        <f>'Program PAC SCT'!D24</f>
        <v>0</v>
      </c>
      <c r="EE164" s="401">
        <f>'Program PAC SCT'!E24</f>
        <v>0</v>
      </c>
      <c r="EF164" s="401">
        <f>'Program PAC SCT'!F24</f>
        <v>0</v>
      </c>
      <c r="EG164" s="401" t="str">
        <f>'Program PAC SCT'!G24</f>
        <v/>
      </c>
      <c r="EH164" s="401">
        <f>'Program PAC SCT'!H24</f>
        <v>0</v>
      </c>
      <c r="EI164" s="401">
        <f>'Program PAC SCT'!I24</f>
        <v>0</v>
      </c>
      <c r="EJ164" s="401">
        <f>'Program PAC SCT'!J24</f>
        <v>0</v>
      </c>
      <c r="EK164" s="401">
        <f>'Program PAC SCT'!K24</f>
        <v>0</v>
      </c>
      <c r="EL164" s="401" t="str">
        <f>'Program PAC SCT'!L24</f>
        <v/>
      </c>
      <c r="EM164" s="401">
        <f>'Program PAC SCT'!M24</f>
        <v>0</v>
      </c>
      <c r="EN164" s="401">
        <f>'Program PAC RIM'!D24</f>
        <v>0</v>
      </c>
      <c r="EO164" s="401">
        <f>'Program PAC RIM'!E24</f>
        <v>0</v>
      </c>
      <c r="EP164" s="401">
        <f>'Program PAC RIM'!F24</f>
        <v>0</v>
      </c>
      <c r="EQ164" s="401" t="str">
        <f>'Program PAC RIM'!G24</f>
        <v/>
      </c>
      <c r="ER164" s="401">
        <f>'Program PAC RIM'!H24</f>
        <v>0</v>
      </c>
      <c r="ES164" s="401">
        <f>'Program PAC RIM'!I24</f>
        <v>0</v>
      </c>
      <c r="ET164" s="401">
        <f>'Program PAC RIM'!J24</f>
        <v>0</v>
      </c>
      <c r="EU164" s="401">
        <f>'Program PAC RIM'!K24</f>
        <v>0</v>
      </c>
      <c r="EV164" s="401" t="str">
        <f>'Program PAC RIM'!L24</f>
        <v/>
      </c>
      <c r="EW164" s="401">
        <f>'Program PAC RIM'!M24</f>
        <v>0</v>
      </c>
      <c r="EX164" s="401">
        <f>'Program SCT RIM'!D24</f>
        <v>0</v>
      </c>
      <c r="EY164" s="401">
        <f>'Program SCT RIM'!E24</f>
        <v>0</v>
      </c>
      <c r="EZ164" s="401">
        <f>'Program SCT RIM'!F24</f>
        <v>0</v>
      </c>
      <c r="FA164" s="401" t="str">
        <f>'Program SCT RIM'!G24</f>
        <v/>
      </c>
      <c r="FB164" s="401">
        <f>'Program SCT RIM'!H24</f>
        <v>0</v>
      </c>
      <c r="FC164" s="401">
        <f>'Program SCT RIM'!I24</f>
        <v>0</v>
      </c>
      <c r="FD164" s="401">
        <f>'Program SCT RIM'!J24</f>
        <v>0</v>
      </c>
      <c r="FE164" s="401">
        <f>'Program SCT RIM'!K24</f>
        <v>0</v>
      </c>
      <c r="FF164" s="401" t="str">
        <f>'Program SCT RIM'!L24</f>
        <v/>
      </c>
      <c r="FG164" s="401">
        <f>'Program SCT RIM'!M24</f>
        <v>0</v>
      </c>
    </row>
    <row r="165" spans="3:163">
      <c r="C165" s="399" t="str">
        <f t="shared" si="125"/>
        <v>Empty</v>
      </c>
      <c r="D165" s="557">
        <f>'Program All'!D25</f>
        <v>0</v>
      </c>
      <c r="E165" s="557">
        <f>'Program All'!E25</f>
        <v>0</v>
      </c>
      <c r="F165" s="557">
        <f>'Program All'!F25</f>
        <v>0</v>
      </c>
      <c r="G165" s="557" t="str">
        <f>'Program All'!G25</f>
        <v/>
      </c>
      <c r="H165" s="557">
        <f>'Program All'!H25</f>
        <v>0</v>
      </c>
      <c r="I165" s="557">
        <f>'Program All'!I25</f>
        <v>0</v>
      </c>
      <c r="J165" s="557">
        <f>'Program All'!J25</f>
        <v>0</v>
      </c>
      <c r="K165" s="557">
        <f>'Program All'!K25</f>
        <v>0</v>
      </c>
      <c r="L165" s="557" t="str">
        <f>'Program All'!L25</f>
        <v/>
      </c>
      <c r="M165" s="557">
        <f>'Program All'!M25</f>
        <v>0</v>
      </c>
      <c r="N165" s="557">
        <f>'Program All'!N25</f>
        <v>0</v>
      </c>
      <c r="O165" s="557">
        <f>'Program All'!O25</f>
        <v>0</v>
      </c>
      <c r="P165" s="557">
        <f>'Program All'!P25</f>
        <v>0</v>
      </c>
      <c r="Q165" s="557" t="str">
        <f>'Program All'!Q25</f>
        <v/>
      </c>
      <c r="R165" s="557">
        <f>'Program All'!R25</f>
        <v>0</v>
      </c>
      <c r="S165" s="557">
        <f>'Program All'!S25</f>
        <v>0</v>
      </c>
      <c r="T165" s="557">
        <f>'Program All'!T25</f>
        <v>0</v>
      </c>
      <c r="U165" s="557">
        <f>'Program All'!U25</f>
        <v>0</v>
      </c>
      <c r="V165" s="557" t="str">
        <f>'Program All'!V25</f>
        <v/>
      </c>
      <c r="W165" s="557">
        <f>'Program All'!W25</f>
        <v>0</v>
      </c>
      <c r="X165" s="401">
        <f>'Program TRC'!D25</f>
        <v>0</v>
      </c>
      <c r="Y165" s="401">
        <f>'Program TRC'!E25</f>
        <v>0</v>
      </c>
      <c r="Z165" s="401">
        <f>'Program TRC'!F25</f>
        <v>0</v>
      </c>
      <c r="AA165" s="401" t="str">
        <f>'Program TRC'!G25</f>
        <v/>
      </c>
      <c r="AB165" s="401">
        <f>'Program TRC'!H25</f>
        <v>0</v>
      </c>
      <c r="AC165" s="400">
        <f>'Program PAC'!D25</f>
        <v>0</v>
      </c>
      <c r="AD165" s="400">
        <f>'Program PAC'!E25</f>
        <v>0</v>
      </c>
      <c r="AE165" s="400">
        <f>'Program PAC'!F25</f>
        <v>0</v>
      </c>
      <c r="AF165" s="400" t="str">
        <f>'Program PAC'!G25</f>
        <v/>
      </c>
      <c r="AG165" s="399">
        <f>'Program PAC'!H25</f>
        <v>0</v>
      </c>
      <c r="AH165" s="400">
        <f>'Program SCT'!D25</f>
        <v>0</v>
      </c>
      <c r="AI165" s="400">
        <f>'Program SCT'!E25</f>
        <v>0</v>
      </c>
      <c r="AJ165" s="400">
        <f>'Program SCT'!F25</f>
        <v>0</v>
      </c>
      <c r="AK165" s="400" t="str">
        <f>'Program SCT'!G25</f>
        <v/>
      </c>
      <c r="AL165" s="400">
        <f>'Program SCT'!H25</f>
        <v>0</v>
      </c>
      <c r="AM165" s="557">
        <f>'Program RIM'!D25</f>
        <v>0</v>
      </c>
      <c r="AN165" s="557">
        <f>'Program RIM'!E25</f>
        <v>0</v>
      </c>
      <c r="AO165" s="557">
        <f>'Program RIM'!F25</f>
        <v>0</v>
      </c>
      <c r="AP165" s="557" t="str">
        <f>'Program RIM'!G25</f>
        <v/>
      </c>
      <c r="AQ165" s="557">
        <f>'Program RIM'!H25</f>
        <v>0</v>
      </c>
      <c r="AR165" s="400">
        <f>'Program Other TRC'!D25</f>
        <v>0</v>
      </c>
      <c r="AS165" s="400">
        <f>'Program Other TRC'!E25</f>
        <v>0</v>
      </c>
      <c r="AT165" s="400">
        <f>'Program Other TRC'!F25</f>
        <v>0</v>
      </c>
      <c r="AU165" s="400" t="str">
        <f>'Program Other TRC'!G25</f>
        <v/>
      </c>
      <c r="AV165" s="400">
        <f>'Program Other TRC'!H25</f>
        <v>0</v>
      </c>
      <c r="AW165" s="400">
        <f>'Program Other TRC'!I25</f>
        <v>0</v>
      </c>
      <c r="AX165" s="400">
        <f>'Program Other TRC'!J25</f>
        <v>0</v>
      </c>
      <c r="AY165" s="400">
        <f>'Program Other TRC'!K25</f>
        <v>0</v>
      </c>
      <c r="AZ165" s="400" t="str">
        <f>'Program Other TRC'!L25</f>
        <v/>
      </c>
      <c r="BA165" s="400">
        <f>'Program Other TRC'!M25</f>
        <v>0</v>
      </c>
      <c r="BB165" s="400">
        <f>'Program Other TRC'!I25</f>
        <v>0</v>
      </c>
      <c r="BC165" s="400">
        <f>'Program Other TRC'!J25</f>
        <v>0</v>
      </c>
      <c r="BD165" s="400">
        <f>'Program Other TRC'!K25</f>
        <v>0</v>
      </c>
      <c r="BE165" s="400" t="str">
        <f>'Program Other TRC'!L25</f>
        <v/>
      </c>
      <c r="BF165" s="400">
        <f>'Program Other TRC'!M25</f>
        <v>0</v>
      </c>
      <c r="BG165" s="401">
        <f>'Program Other PAC'!D25</f>
        <v>0</v>
      </c>
      <c r="BH165" s="401">
        <f>'Program Other PAC'!E25</f>
        <v>0</v>
      </c>
      <c r="BI165" s="401">
        <f>'Program Other PAC'!F25</f>
        <v>0</v>
      </c>
      <c r="BJ165" s="401" t="str">
        <f>'Program Other PAC'!G25</f>
        <v/>
      </c>
      <c r="BK165" s="401">
        <f>'Program Other PAC'!H25</f>
        <v>0</v>
      </c>
      <c r="BL165" s="401">
        <f>'Program Other PAC'!I25</f>
        <v>0</v>
      </c>
      <c r="BM165" s="401">
        <f>'Program Other PAC'!J25</f>
        <v>0</v>
      </c>
      <c r="BN165" s="401">
        <f>'Program Other PAC'!K25</f>
        <v>0</v>
      </c>
      <c r="BO165" s="401" t="str">
        <f>'Program Other PAC'!L25</f>
        <v/>
      </c>
      <c r="BP165" s="401">
        <f>'Program Other PAC'!M25</f>
        <v>0</v>
      </c>
      <c r="BQ165" s="401">
        <f>'Program Other PAC'!N25</f>
        <v>0</v>
      </c>
      <c r="BR165" s="401">
        <f>'Program Other PAC'!O25</f>
        <v>0</v>
      </c>
      <c r="BS165" s="401">
        <f>'Program Other PAC'!P25</f>
        <v>0</v>
      </c>
      <c r="BT165" s="401" t="str">
        <f>'Program Other PAC'!Q25</f>
        <v/>
      </c>
      <c r="BU165" s="401">
        <f>'Program Other PAC'!R25</f>
        <v>0</v>
      </c>
      <c r="BV165" s="401">
        <f>'Program Other SCT'!D25</f>
        <v>0</v>
      </c>
      <c r="BW165" s="401">
        <f>'Program Other SCT'!E25</f>
        <v>0</v>
      </c>
      <c r="BX165" s="401">
        <f>'Program Other SCT'!F25</f>
        <v>0</v>
      </c>
      <c r="BY165" s="401" t="str">
        <f>'Program Other SCT'!G25</f>
        <v/>
      </c>
      <c r="BZ165" s="401">
        <f>'Program Other SCT'!H25</f>
        <v>0</v>
      </c>
      <c r="CA165" s="401">
        <f>'Program Other SCT'!I25</f>
        <v>0</v>
      </c>
      <c r="CB165" s="401">
        <f>'Program Other SCT'!J25</f>
        <v>0</v>
      </c>
      <c r="CC165" s="401">
        <f>'Program Other SCT'!K25</f>
        <v>0</v>
      </c>
      <c r="CD165" s="401" t="str">
        <f>'Program Other SCT'!L25</f>
        <v/>
      </c>
      <c r="CE165" s="401">
        <f>'Program Other SCT'!M25</f>
        <v>0</v>
      </c>
      <c r="CF165" s="401">
        <f>'Program Other SCT'!N25</f>
        <v>0</v>
      </c>
      <c r="CG165" s="401">
        <f>'Program Other SCT'!O25</f>
        <v>0</v>
      </c>
      <c r="CH165" s="401">
        <f>'Program Other SCT'!P25</f>
        <v>0</v>
      </c>
      <c r="CI165" s="401" t="str">
        <f>'Program Other SCT'!Q25</f>
        <v/>
      </c>
      <c r="CJ165" s="401">
        <f>'Program Other SCT'!R25</f>
        <v>0</v>
      </c>
      <c r="CK165" s="401">
        <f>'Program Other RIM'!D25</f>
        <v>0</v>
      </c>
      <c r="CL165" s="401">
        <f>'Program Other RIM'!E25</f>
        <v>0</v>
      </c>
      <c r="CM165" s="401">
        <f>'Program Other RIM'!F25</f>
        <v>0</v>
      </c>
      <c r="CN165" s="401" t="str">
        <f>'Program Other RIM'!G25</f>
        <v/>
      </c>
      <c r="CO165" s="401">
        <f>'Program Other RIM'!H25</f>
        <v>0</v>
      </c>
      <c r="CP165" s="401">
        <f>'Program Other RIM'!I25</f>
        <v>0</v>
      </c>
      <c r="CQ165" s="401">
        <f>'Program Other RIM'!J25</f>
        <v>0</v>
      </c>
      <c r="CR165" s="401">
        <f>'Program Other RIM'!K25</f>
        <v>0</v>
      </c>
      <c r="CS165" s="401" t="str">
        <f>'Program Other RIM'!L25</f>
        <v/>
      </c>
      <c r="CT165" s="401">
        <f>'Program Other RIM'!M25</f>
        <v>0</v>
      </c>
      <c r="CU165" s="401">
        <f>'Program Other RIM'!N25</f>
        <v>0</v>
      </c>
      <c r="CV165" s="401">
        <f>'Program Other RIM'!O25</f>
        <v>0</v>
      </c>
      <c r="CW165" s="401">
        <f>'Program Other RIM'!P25</f>
        <v>0</v>
      </c>
      <c r="CX165" s="401" t="str">
        <f>'Program Other RIM'!Q25</f>
        <v/>
      </c>
      <c r="CY165" s="401">
        <f>'Program Other RIM'!R25</f>
        <v>0</v>
      </c>
      <c r="CZ165" s="401">
        <f>'Program TRC PAC'!D25</f>
        <v>0</v>
      </c>
      <c r="DA165" s="401">
        <f>'Program TRC PAC'!E25</f>
        <v>0</v>
      </c>
      <c r="DB165" s="401">
        <f>'Program TRC PAC'!F25</f>
        <v>0</v>
      </c>
      <c r="DC165" s="401" t="str">
        <f>'Program TRC PAC'!G25</f>
        <v/>
      </c>
      <c r="DD165" s="401">
        <f>'Program TRC PAC'!H25</f>
        <v>0</v>
      </c>
      <c r="DE165" s="401">
        <f>'Program TRC PAC'!I25</f>
        <v>0</v>
      </c>
      <c r="DF165" s="401">
        <f>'Program TRC PAC'!J25</f>
        <v>0</v>
      </c>
      <c r="DG165" s="401">
        <f>'Program TRC PAC'!K25</f>
        <v>0</v>
      </c>
      <c r="DH165" s="401" t="str">
        <f>'Program TRC PAC'!L25</f>
        <v/>
      </c>
      <c r="DI165" s="401">
        <f>'Program TRC PAC'!M25</f>
        <v>0</v>
      </c>
      <c r="DJ165" s="401">
        <f>'Program TRC SCT'!D25</f>
        <v>0</v>
      </c>
      <c r="DK165" s="401">
        <f>'Program TRC SCT'!E25</f>
        <v>0</v>
      </c>
      <c r="DL165" s="401">
        <f>'Program TRC SCT'!F25</f>
        <v>0</v>
      </c>
      <c r="DM165" s="401" t="str">
        <f>'Program TRC SCT'!G25</f>
        <v/>
      </c>
      <c r="DN165" s="401">
        <f>'Program TRC SCT'!H25</f>
        <v>0</v>
      </c>
      <c r="DO165" s="401">
        <f>'Program TRC SCT'!I25</f>
        <v>0</v>
      </c>
      <c r="DP165" s="401">
        <f>'Program TRC SCT'!J25</f>
        <v>0</v>
      </c>
      <c r="DQ165" s="401">
        <f>'Program TRC SCT'!K25</f>
        <v>0</v>
      </c>
      <c r="DR165" s="401" t="str">
        <f>'Program TRC SCT'!L25</f>
        <v/>
      </c>
      <c r="DS165" s="401">
        <f>'Program TRC SCT'!M25</f>
        <v>0</v>
      </c>
      <c r="DT165" s="401">
        <f>'Program TRC RIM'!D25</f>
        <v>0</v>
      </c>
      <c r="DU165" s="401">
        <f>'Program TRC RIM'!E25</f>
        <v>0</v>
      </c>
      <c r="DV165" s="401">
        <f>'Program TRC RIM'!F25</f>
        <v>0</v>
      </c>
      <c r="DW165" s="401" t="str">
        <f>'Program TRC RIM'!G25</f>
        <v/>
      </c>
      <c r="DX165" s="401">
        <f>'Program TRC RIM'!H25</f>
        <v>0</v>
      </c>
      <c r="DY165" s="401">
        <f>'Program TRC RIM'!I25</f>
        <v>0</v>
      </c>
      <c r="DZ165" s="401">
        <f>'Program TRC RIM'!J25</f>
        <v>0</v>
      </c>
      <c r="EA165" s="401">
        <f>'Program TRC RIM'!K25</f>
        <v>0</v>
      </c>
      <c r="EB165" s="401" t="str">
        <f>'Program TRC RIM'!L25</f>
        <v/>
      </c>
      <c r="EC165" s="401">
        <f>'Program TRC RIM'!M25</f>
        <v>0</v>
      </c>
      <c r="ED165" s="401">
        <f>'Program PAC SCT'!D25</f>
        <v>0</v>
      </c>
      <c r="EE165" s="401">
        <f>'Program PAC SCT'!E25</f>
        <v>0</v>
      </c>
      <c r="EF165" s="401">
        <f>'Program PAC SCT'!F25</f>
        <v>0</v>
      </c>
      <c r="EG165" s="401" t="str">
        <f>'Program PAC SCT'!G25</f>
        <v/>
      </c>
      <c r="EH165" s="401">
        <f>'Program PAC SCT'!H25</f>
        <v>0</v>
      </c>
      <c r="EI165" s="401">
        <f>'Program PAC SCT'!I25</f>
        <v>0</v>
      </c>
      <c r="EJ165" s="401">
        <f>'Program PAC SCT'!J25</f>
        <v>0</v>
      </c>
      <c r="EK165" s="401">
        <f>'Program PAC SCT'!K25</f>
        <v>0</v>
      </c>
      <c r="EL165" s="401" t="str">
        <f>'Program PAC SCT'!L25</f>
        <v/>
      </c>
      <c r="EM165" s="401">
        <f>'Program PAC SCT'!M25</f>
        <v>0</v>
      </c>
      <c r="EN165" s="401">
        <f>'Program PAC RIM'!D25</f>
        <v>0</v>
      </c>
      <c r="EO165" s="401">
        <f>'Program PAC RIM'!E25</f>
        <v>0</v>
      </c>
      <c r="EP165" s="401">
        <f>'Program PAC RIM'!F25</f>
        <v>0</v>
      </c>
      <c r="EQ165" s="401" t="str">
        <f>'Program PAC RIM'!G25</f>
        <v/>
      </c>
      <c r="ER165" s="401">
        <f>'Program PAC RIM'!H25</f>
        <v>0</v>
      </c>
      <c r="ES165" s="401">
        <f>'Program PAC RIM'!I25</f>
        <v>0</v>
      </c>
      <c r="ET165" s="401">
        <f>'Program PAC RIM'!J25</f>
        <v>0</v>
      </c>
      <c r="EU165" s="401">
        <f>'Program PAC RIM'!K25</f>
        <v>0</v>
      </c>
      <c r="EV165" s="401" t="str">
        <f>'Program PAC RIM'!L25</f>
        <v/>
      </c>
      <c r="EW165" s="401">
        <f>'Program PAC RIM'!M25</f>
        <v>0</v>
      </c>
      <c r="EX165" s="401">
        <f>'Program SCT RIM'!D25</f>
        <v>0</v>
      </c>
      <c r="EY165" s="401">
        <f>'Program SCT RIM'!E25</f>
        <v>0</v>
      </c>
      <c r="EZ165" s="401">
        <f>'Program SCT RIM'!F25</f>
        <v>0</v>
      </c>
      <c r="FA165" s="401" t="str">
        <f>'Program SCT RIM'!G25</f>
        <v/>
      </c>
      <c r="FB165" s="401">
        <f>'Program SCT RIM'!H25</f>
        <v>0</v>
      </c>
      <c r="FC165" s="401">
        <f>'Program SCT RIM'!I25</f>
        <v>0</v>
      </c>
      <c r="FD165" s="401">
        <f>'Program SCT RIM'!J25</f>
        <v>0</v>
      </c>
      <c r="FE165" s="401">
        <f>'Program SCT RIM'!K25</f>
        <v>0</v>
      </c>
      <c r="FF165" s="401" t="str">
        <f>'Program SCT RIM'!L25</f>
        <v/>
      </c>
      <c r="FG165" s="401">
        <f>'Program SCT RIM'!M25</f>
        <v>0</v>
      </c>
    </row>
    <row r="166" spans="3:163">
      <c r="C166" s="399" t="str">
        <f t="shared" si="125"/>
        <v>Empty</v>
      </c>
      <c r="D166" s="557">
        <f>'Program All'!D26</f>
        <v>0</v>
      </c>
      <c r="E166" s="557">
        <f>'Program All'!E26</f>
        <v>0</v>
      </c>
      <c r="F166" s="557">
        <f>'Program All'!F26</f>
        <v>0</v>
      </c>
      <c r="G166" s="557" t="str">
        <f>'Program All'!G26</f>
        <v/>
      </c>
      <c r="H166" s="557">
        <f>'Program All'!H26</f>
        <v>0</v>
      </c>
      <c r="I166" s="557">
        <f>'Program All'!I26</f>
        <v>0</v>
      </c>
      <c r="J166" s="557">
        <f>'Program All'!J26</f>
        <v>0</v>
      </c>
      <c r="K166" s="557">
        <f>'Program All'!K26</f>
        <v>0</v>
      </c>
      <c r="L166" s="557" t="str">
        <f>'Program All'!L26</f>
        <v/>
      </c>
      <c r="M166" s="557">
        <f>'Program All'!M26</f>
        <v>0</v>
      </c>
      <c r="N166" s="557">
        <f>'Program All'!N26</f>
        <v>0</v>
      </c>
      <c r="O166" s="557">
        <f>'Program All'!O26</f>
        <v>0</v>
      </c>
      <c r="P166" s="557">
        <f>'Program All'!P26</f>
        <v>0</v>
      </c>
      <c r="Q166" s="557" t="str">
        <f>'Program All'!Q26</f>
        <v/>
      </c>
      <c r="R166" s="557">
        <f>'Program All'!R26</f>
        <v>0</v>
      </c>
      <c r="S166" s="557">
        <f>'Program All'!S26</f>
        <v>0</v>
      </c>
      <c r="T166" s="557">
        <f>'Program All'!T26</f>
        <v>0</v>
      </c>
      <c r="U166" s="557">
        <f>'Program All'!U26</f>
        <v>0</v>
      </c>
      <c r="V166" s="557" t="str">
        <f>'Program All'!V26</f>
        <v/>
      </c>
      <c r="W166" s="557">
        <f>'Program All'!W26</f>
        <v>0</v>
      </c>
      <c r="X166" s="401">
        <f>'Program TRC'!D26</f>
        <v>0</v>
      </c>
      <c r="Y166" s="401">
        <f>'Program TRC'!E26</f>
        <v>0</v>
      </c>
      <c r="Z166" s="401">
        <f>'Program TRC'!F26</f>
        <v>0</v>
      </c>
      <c r="AA166" s="401" t="str">
        <f>'Program TRC'!G26</f>
        <v/>
      </c>
      <c r="AB166" s="401">
        <f>'Program TRC'!H26</f>
        <v>0</v>
      </c>
      <c r="AC166" s="400">
        <f>'Program PAC'!D26</f>
        <v>0</v>
      </c>
      <c r="AD166" s="400">
        <f>'Program PAC'!E26</f>
        <v>0</v>
      </c>
      <c r="AE166" s="400">
        <f>'Program PAC'!F26</f>
        <v>0</v>
      </c>
      <c r="AF166" s="400" t="str">
        <f>'Program PAC'!G26</f>
        <v/>
      </c>
      <c r="AG166" s="399">
        <f>'Program PAC'!H26</f>
        <v>0</v>
      </c>
      <c r="AH166" s="400">
        <f>'Program SCT'!D26</f>
        <v>0</v>
      </c>
      <c r="AI166" s="400">
        <f>'Program SCT'!E26</f>
        <v>0</v>
      </c>
      <c r="AJ166" s="400">
        <f>'Program SCT'!F26</f>
        <v>0</v>
      </c>
      <c r="AK166" s="400" t="str">
        <f>'Program SCT'!G26</f>
        <v/>
      </c>
      <c r="AL166" s="400">
        <f>'Program SCT'!H26</f>
        <v>0</v>
      </c>
      <c r="AM166" s="557">
        <f>'Program RIM'!D26</f>
        <v>0</v>
      </c>
      <c r="AN166" s="557">
        <f>'Program RIM'!E26</f>
        <v>0</v>
      </c>
      <c r="AO166" s="557">
        <f>'Program RIM'!F26</f>
        <v>0</v>
      </c>
      <c r="AP166" s="557" t="str">
        <f>'Program RIM'!G26</f>
        <v/>
      </c>
      <c r="AQ166" s="557">
        <f>'Program RIM'!H26</f>
        <v>0</v>
      </c>
      <c r="AR166" s="400">
        <f>'Program Other TRC'!D26</f>
        <v>0</v>
      </c>
      <c r="AS166" s="400">
        <f>'Program Other TRC'!E26</f>
        <v>0</v>
      </c>
      <c r="AT166" s="400">
        <f>'Program Other TRC'!F26</f>
        <v>0</v>
      </c>
      <c r="AU166" s="400" t="str">
        <f>'Program Other TRC'!G26</f>
        <v/>
      </c>
      <c r="AV166" s="400">
        <f>'Program Other TRC'!H26</f>
        <v>0</v>
      </c>
      <c r="AW166" s="400">
        <f>'Program Other TRC'!I26</f>
        <v>0</v>
      </c>
      <c r="AX166" s="400">
        <f>'Program Other TRC'!J26</f>
        <v>0</v>
      </c>
      <c r="AY166" s="400">
        <f>'Program Other TRC'!K26</f>
        <v>0</v>
      </c>
      <c r="AZ166" s="400" t="str">
        <f>'Program Other TRC'!L26</f>
        <v/>
      </c>
      <c r="BA166" s="400">
        <f>'Program Other TRC'!M26</f>
        <v>0</v>
      </c>
      <c r="BB166" s="400">
        <f>'Program Other TRC'!I26</f>
        <v>0</v>
      </c>
      <c r="BC166" s="400">
        <f>'Program Other TRC'!J26</f>
        <v>0</v>
      </c>
      <c r="BD166" s="400">
        <f>'Program Other TRC'!K26</f>
        <v>0</v>
      </c>
      <c r="BE166" s="400" t="str">
        <f>'Program Other TRC'!L26</f>
        <v/>
      </c>
      <c r="BF166" s="400">
        <f>'Program Other TRC'!M26</f>
        <v>0</v>
      </c>
      <c r="BG166" s="401">
        <f>'Program Other PAC'!D26</f>
        <v>0</v>
      </c>
      <c r="BH166" s="401">
        <f>'Program Other PAC'!E26</f>
        <v>0</v>
      </c>
      <c r="BI166" s="401">
        <f>'Program Other PAC'!F26</f>
        <v>0</v>
      </c>
      <c r="BJ166" s="401" t="str">
        <f>'Program Other PAC'!G26</f>
        <v/>
      </c>
      <c r="BK166" s="401">
        <f>'Program Other PAC'!H26</f>
        <v>0</v>
      </c>
      <c r="BL166" s="401">
        <f>'Program Other PAC'!I26</f>
        <v>0</v>
      </c>
      <c r="BM166" s="401">
        <f>'Program Other PAC'!J26</f>
        <v>0</v>
      </c>
      <c r="BN166" s="401">
        <f>'Program Other PAC'!K26</f>
        <v>0</v>
      </c>
      <c r="BO166" s="401" t="str">
        <f>'Program Other PAC'!L26</f>
        <v/>
      </c>
      <c r="BP166" s="401">
        <f>'Program Other PAC'!M26</f>
        <v>0</v>
      </c>
      <c r="BQ166" s="401">
        <f>'Program Other PAC'!N26</f>
        <v>0</v>
      </c>
      <c r="BR166" s="401">
        <f>'Program Other PAC'!O26</f>
        <v>0</v>
      </c>
      <c r="BS166" s="401">
        <f>'Program Other PAC'!P26</f>
        <v>0</v>
      </c>
      <c r="BT166" s="401" t="str">
        <f>'Program Other PAC'!Q26</f>
        <v/>
      </c>
      <c r="BU166" s="401">
        <f>'Program Other PAC'!R26</f>
        <v>0</v>
      </c>
      <c r="BV166" s="401">
        <f>'Program Other SCT'!D26</f>
        <v>0</v>
      </c>
      <c r="BW166" s="401">
        <f>'Program Other SCT'!E26</f>
        <v>0</v>
      </c>
      <c r="BX166" s="401">
        <f>'Program Other SCT'!F26</f>
        <v>0</v>
      </c>
      <c r="BY166" s="401" t="str">
        <f>'Program Other SCT'!G26</f>
        <v/>
      </c>
      <c r="BZ166" s="401">
        <f>'Program Other SCT'!H26</f>
        <v>0</v>
      </c>
      <c r="CA166" s="401">
        <f>'Program Other SCT'!I26</f>
        <v>0</v>
      </c>
      <c r="CB166" s="401">
        <f>'Program Other SCT'!J26</f>
        <v>0</v>
      </c>
      <c r="CC166" s="401">
        <f>'Program Other SCT'!K26</f>
        <v>0</v>
      </c>
      <c r="CD166" s="401" t="str">
        <f>'Program Other SCT'!L26</f>
        <v/>
      </c>
      <c r="CE166" s="401">
        <f>'Program Other SCT'!M26</f>
        <v>0</v>
      </c>
      <c r="CF166" s="401">
        <f>'Program Other SCT'!N26</f>
        <v>0</v>
      </c>
      <c r="CG166" s="401">
        <f>'Program Other SCT'!O26</f>
        <v>0</v>
      </c>
      <c r="CH166" s="401">
        <f>'Program Other SCT'!P26</f>
        <v>0</v>
      </c>
      <c r="CI166" s="401" t="str">
        <f>'Program Other SCT'!Q26</f>
        <v/>
      </c>
      <c r="CJ166" s="401">
        <f>'Program Other SCT'!R26</f>
        <v>0</v>
      </c>
      <c r="CK166" s="401">
        <f>'Program Other RIM'!D26</f>
        <v>0</v>
      </c>
      <c r="CL166" s="401">
        <f>'Program Other RIM'!E26</f>
        <v>0</v>
      </c>
      <c r="CM166" s="401">
        <f>'Program Other RIM'!F26</f>
        <v>0</v>
      </c>
      <c r="CN166" s="401" t="str">
        <f>'Program Other RIM'!G26</f>
        <v/>
      </c>
      <c r="CO166" s="401">
        <f>'Program Other RIM'!H26</f>
        <v>0</v>
      </c>
      <c r="CP166" s="401">
        <f>'Program Other RIM'!I26</f>
        <v>0</v>
      </c>
      <c r="CQ166" s="401">
        <f>'Program Other RIM'!J26</f>
        <v>0</v>
      </c>
      <c r="CR166" s="401">
        <f>'Program Other RIM'!K26</f>
        <v>0</v>
      </c>
      <c r="CS166" s="401" t="str">
        <f>'Program Other RIM'!L26</f>
        <v/>
      </c>
      <c r="CT166" s="401">
        <f>'Program Other RIM'!M26</f>
        <v>0</v>
      </c>
      <c r="CU166" s="401">
        <f>'Program Other RIM'!N26</f>
        <v>0</v>
      </c>
      <c r="CV166" s="401">
        <f>'Program Other RIM'!O26</f>
        <v>0</v>
      </c>
      <c r="CW166" s="401">
        <f>'Program Other RIM'!P26</f>
        <v>0</v>
      </c>
      <c r="CX166" s="401" t="str">
        <f>'Program Other RIM'!Q26</f>
        <v/>
      </c>
      <c r="CY166" s="401">
        <f>'Program Other RIM'!R26</f>
        <v>0</v>
      </c>
      <c r="CZ166" s="401">
        <f>'Program TRC PAC'!D26</f>
        <v>0</v>
      </c>
      <c r="DA166" s="401">
        <f>'Program TRC PAC'!E26</f>
        <v>0</v>
      </c>
      <c r="DB166" s="401">
        <f>'Program TRC PAC'!F26</f>
        <v>0</v>
      </c>
      <c r="DC166" s="401" t="str">
        <f>'Program TRC PAC'!G26</f>
        <v/>
      </c>
      <c r="DD166" s="401">
        <f>'Program TRC PAC'!H26</f>
        <v>0</v>
      </c>
      <c r="DE166" s="401">
        <f>'Program TRC PAC'!I26</f>
        <v>0</v>
      </c>
      <c r="DF166" s="401">
        <f>'Program TRC PAC'!J26</f>
        <v>0</v>
      </c>
      <c r="DG166" s="401">
        <f>'Program TRC PAC'!K26</f>
        <v>0</v>
      </c>
      <c r="DH166" s="401" t="str">
        <f>'Program TRC PAC'!L26</f>
        <v/>
      </c>
      <c r="DI166" s="401">
        <f>'Program TRC PAC'!M26</f>
        <v>0</v>
      </c>
      <c r="DJ166" s="401">
        <f>'Program TRC SCT'!D26</f>
        <v>0</v>
      </c>
      <c r="DK166" s="401">
        <f>'Program TRC SCT'!E26</f>
        <v>0</v>
      </c>
      <c r="DL166" s="401">
        <f>'Program TRC SCT'!F26</f>
        <v>0</v>
      </c>
      <c r="DM166" s="401" t="str">
        <f>'Program TRC SCT'!G26</f>
        <v/>
      </c>
      <c r="DN166" s="401">
        <f>'Program TRC SCT'!H26</f>
        <v>0</v>
      </c>
      <c r="DO166" s="401">
        <f>'Program TRC SCT'!I26</f>
        <v>0</v>
      </c>
      <c r="DP166" s="401">
        <f>'Program TRC SCT'!J26</f>
        <v>0</v>
      </c>
      <c r="DQ166" s="401">
        <f>'Program TRC SCT'!K26</f>
        <v>0</v>
      </c>
      <c r="DR166" s="401" t="str">
        <f>'Program TRC SCT'!L26</f>
        <v/>
      </c>
      <c r="DS166" s="401">
        <f>'Program TRC SCT'!M26</f>
        <v>0</v>
      </c>
      <c r="DT166" s="401">
        <f>'Program TRC RIM'!D26</f>
        <v>0</v>
      </c>
      <c r="DU166" s="401">
        <f>'Program TRC RIM'!E26</f>
        <v>0</v>
      </c>
      <c r="DV166" s="401">
        <f>'Program TRC RIM'!F26</f>
        <v>0</v>
      </c>
      <c r="DW166" s="401" t="str">
        <f>'Program TRC RIM'!G26</f>
        <v/>
      </c>
      <c r="DX166" s="401">
        <f>'Program TRC RIM'!H26</f>
        <v>0</v>
      </c>
      <c r="DY166" s="401">
        <f>'Program TRC RIM'!I26</f>
        <v>0</v>
      </c>
      <c r="DZ166" s="401">
        <f>'Program TRC RIM'!J26</f>
        <v>0</v>
      </c>
      <c r="EA166" s="401">
        <f>'Program TRC RIM'!K26</f>
        <v>0</v>
      </c>
      <c r="EB166" s="401" t="str">
        <f>'Program TRC RIM'!L26</f>
        <v/>
      </c>
      <c r="EC166" s="401">
        <f>'Program TRC RIM'!M26</f>
        <v>0</v>
      </c>
      <c r="ED166" s="401">
        <f>'Program PAC SCT'!D26</f>
        <v>0</v>
      </c>
      <c r="EE166" s="401">
        <f>'Program PAC SCT'!E26</f>
        <v>0</v>
      </c>
      <c r="EF166" s="401">
        <f>'Program PAC SCT'!F26</f>
        <v>0</v>
      </c>
      <c r="EG166" s="401" t="str">
        <f>'Program PAC SCT'!G26</f>
        <v/>
      </c>
      <c r="EH166" s="401">
        <f>'Program PAC SCT'!H26</f>
        <v>0</v>
      </c>
      <c r="EI166" s="401">
        <f>'Program PAC SCT'!I26</f>
        <v>0</v>
      </c>
      <c r="EJ166" s="401">
        <f>'Program PAC SCT'!J26</f>
        <v>0</v>
      </c>
      <c r="EK166" s="401">
        <f>'Program PAC SCT'!K26</f>
        <v>0</v>
      </c>
      <c r="EL166" s="401" t="str">
        <f>'Program PAC SCT'!L26</f>
        <v/>
      </c>
      <c r="EM166" s="401">
        <f>'Program PAC SCT'!M26</f>
        <v>0</v>
      </c>
      <c r="EN166" s="401">
        <f>'Program PAC RIM'!D26</f>
        <v>0</v>
      </c>
      <c r="EO166" s="401">
        <f>'Program PAC RIM'!E26</f>
        <v>0</v>
      </c>
      <c r="EP166" s="401">
        <f>'Program PAC RIM'!F26</f>
        <v>0</v>
      </c>
      <c r="EQ166" s="401" t="str">
        <f>'Program PAC RIM'!G26</f>
        <v/>
      </c>
      <c r="ER166" s="401">
        <f>'Program PAC RIM'!H26</f>
        <v>0</v>
      </c>
      <c r="ES166" s="401">
        <f>'Program PAC RIM'!I26</f>
        <v>0</v>
      </c>
      <c r="ET166" s="401">
        <f>'Program PAC RIM'!J26</f>
        <v>0</v>
      </c>
      <c r="EU166" s="401">
        <f>'Program PAC RIM'!K26</f>
        <v>0</v>
      </c>
      <c r="EV166" s="401" t="str">
        <f>'Program PAC RIM'!L26</f>
        <v/>
      </c>
      <c r="EW166" s="401">
        <f>'Program PAC RIM'!M26</f>
        <v>0</v>
      </c>
      <c r="EX166" s="401">
        <f>'Program SCT RIM'!D26</f>
        <v>0</v>
      </c>
      <c r="EY166" s="401">
        <f>'Program SCT RIM'!E26</f>
        <v>0</v>
      </c>
      <c r="EZ166" s="401">
        <f>'Program SCT RIM'!F26</f>
        <v>0</v>
      </c>
      <c r="FA166" s="401" t="str">
        <f>'Program SCT RIM'!G26</f>
        <v/>
      </c>
      <c r="FB166" s="401">
        <f>'Program SCT RIM'!H26</f>
        <v>0</v>
      </c>
      <c r="FC166" s="401">
        <f>'Program SCT RIM'!I26</f>
        <v>0</v>
      </c>
      <c r="FD166" s="401">
        <f>'Program SCT RIM'!J26</f>
        <v>0</v>
      </c>
      <c r="FE166" s="401">
        <f>'Program SCT RIM'!K26</f>
        <v>0</v>
      </c>
      <c r="FF166" s="401" t="str">
        <f>'Program SCT RIM'!L26</f>
        <v/>
      </c>
      <c r="FG166" s="401">
        <f>'Program SCT RIM'!M26</f>
        <v>0</v>
      </c>
    </row>
    <row r="167" spans="3:163">
      <c r="C167" s="399" t="str">
        <f t="shared" si="125"/>
        <v>Empty</v>
      </c>
      <c r="D167" s="557">
        <f>'Program All'!D27</f>
        <v>0</v>
      </c>
      <c r="E167" s="557">
        <f>'Program All'!E27</f>
        <v>0</v>
      </c>
      <c r="F167" s="557">
        <f>'Program All'!F27</f>
        <v>0</v>
      </c>
      <c r="G167" s="557" t="str">
        <f>'Program All'!G27</f>
        <v/>
      </c>
      <c r="H167" s="557">
        <f>'Program All'!H27</f>
        <v>0</v>
      </c>
      <c r="I167" s="557">
        <f>'Program All'!I27</f>
        <v>0</v>
      </c>
      <c r="J167" s="557">
        <f>'Program All'!J27</f>
        <v>0</v>
      </c>
      <c r="K167" s="557">
        <f>'Program All'!K27</f>
        <v>0</v>
      </c>
      <c r="L167" s="557" t="str">
        <f>'Program All'!L27</f>
        <v/>
      </c>
      <c r="M167" s="557">
        <f>'Program All'!M27</f>
        <v>0</v>
      </c>
      <c r="N167" s="557">
        <f>'Program All'!N27</f>
        <v>0</v>
      </c>
      <c r="O167" s="557">
        <f>'Program All'!O27</f>
        <v>0</v>
      </c>
      <c r="P167" s="557">
        <f>'Program All'!P27</f>
        <v>0</v>
      </c>
      <c r="Q167" s="557" t="str">
        <f>'Program All'!Q27</f>
        <v/>
      </c>
      <c r="R167" s="557">
        <f>'Program All'!R27</f>
        <v>0</v>
      </c>
      <c r="S167" s="557">
        <f>'Program All'!S27</f>
        <v>0</v>
      </c>
      <c r="T167" s="557">
        <f>'Program All'!T27</f>
        <v>0</v>
      </c>
      <c r="U167" s="557">
        <f>'Program All'!U27</f>
        <v>0</v>
      </c>
      <c r="V167" s="557" t="str">
        <f>'Program All'!V27</f>
        <v/>
      </c>
      <c r="W167" s="557">
        <f>'Program All'!W27</f>
        <v>0</v>
      </c>
      <c r="X167" s="401">
        <f>'Program TRC'!D27</f>
        <v>0</v>
      </c>
      <c r="Y167" s="401">
        <f>'Program TRC'!E27</f>
        <v>0</v>
      </c>
      <c r="Z167" s="401">
        <f>'Program TRC'!F27</f>
        <v>0</v>
      </c>
      <c r="AA167" s="401" t="str">
        <f>'Program TRC'!G27</f>
        <v/>
      </c>
      <c r="AB167" s="401">
        <f>'Program TRC'!H27</f>
        <v>0</v>
      </c>
      <c r="AC167" s="400">
        <f>'Program PAC'!D27</f>
        <v>0</v>
      </c>
      <c r="AD167" s="400">
        <f>'Program PAC'!E27</f>
        <v>0</v>
      </c>
      <c r="AE167" s="400">
        <f>'Program PAC'!F27</f>
        <v>0</v>
      </c>
      <c r="AF167" s="400" t="str">
        <f>'Program PAC'!G27</f>
        <v/>
      </c>
      <c r="AG167" s="399">
        <f>'Program PAC'!H27</f>
        <v>0</v>
      </c>
      <c r="AH167" s="400">
        <f>'Program SCT'!D27</f>
        <v>0</v>
      </c>
      <c r="AI167" s="400">
        <f>'Program SCT'!E27</f>
        <v>0</v>
      </c>
      <c r="AJ167" s="400">
        <f>'Program SCT'!F27</f>
        <v>0</v>
      </c>
      <c r="AK167" s="400" t="str">
        <f>'Program SCT'!G27</f>
        <v/>
      </c>
      <c r="AL167" s="400">
        <f>'Program SCT'!H27</f>
        <v>0</v>
      </c>
      <c r="AM167" s="557">
        <f>'Program RIM'!D27</f>
        <v>0</v>
      </c>
      <c r="AN167" s="557">
        <f>'Program RIM'!E27</f>
        <v>0</v>
      </c>
      <c r="AO167" s="557">
        <f>'Program RIM'!F27</f>
        <v>0</v>
      </c>
      <c r="AP167" s="557" t="str">
        <f>'Program RIM'!G27</f>
        <v/>
      </c>
      <c r="AQ167" s="557">
        <f>'Program RIM'!H27</f>
        <v>0</v>
      </c>
      <c r="AR167" s="400">
        <f>'Program Other TRC'!D27</f>
        <v>0</v>
      </c>
      <c r="AS167" s="400">
        <f>'Program Other TRC'!E27</f>
        <v>0</v>
      </c>
      <c r="AT167" s="400">
        <f>'Program Other TRC'!F27</f>
        <v>0</v>
      </c>
      <c r="AU167" s="400" t="str">
        <f>'Program Other TRC'!G27</f>
        <v/>
      </c>
      <c r="AV167" s="400">
        <f>'Program Other TRC'!H27</f>
        <v>0</v>
      </c>
      <c r="AW167" s="400">
        <f>'Program Other TRC'!I27</f>
        <v>0</v>
      </c>
      <c r="AX167" s="400">
        <f>'Program Other TRC'!J27</f>
        <v>0</v>
      </c>
      <c r="AY167" s="400">
        <f>'Program Other TRC'!K27</f>
        <v>0</v>
      </c>
      <c r="AZ167" s="400" t="str">
        <f>'Program Other TRC'!L27</f>
        <v/>
      </c>
      <c r="BA167" s="400">
        <f>'Program Other TRC'!M27</f>
        <v>0</v>
      </c>
      <c r="BB167" s="400">
        <f>'Program Other TRC'!I27</f>
        <v>0</v>
      </c>
      <c r="BC167" s="400">
        <f>'Program Other TRC'!J27</f>
        <v>0</v>
      </c>
      <c r="BD167" s="400">
        <f>'Program Other TRC'!K27</f>
        <v>0</v>
      </c>
      <c r="BE167" s="400" t="str">
        <f>'Program Other TRC'!L27</f>
        <v/>
      </c>
      <c r="BF167" s="400">
        <f>'Program Other TRC'!M27</f>
        <v>0</v>
      </c>
      <c r="BG167" s="401">
        <f>'Program Other PAC'!D27</f>
        <v>0</v>
      </c>
      <c r="BH167" s="401">
        <f>'Program Other PAC'!E27</f>
        <v>0</v>
      </c>
      <c r="BI167" s="401">
        <f>'Program Other PAC'!F27</f>
        <v>0</v>
      </c>
      <c r="BJ167" s="401" t="str">
        <f>'Program Other PAC'!G27</f>
        <v/>
      </c>
      <c r="BK167" s="401">
        <f>'Program Other PAC'!H27</f>
        <v>0</v>
      </c>
      <c r="BL167" s="401">
        <f>'Program Other PAC'!I27</f>
        <v>0</v>
      </c>
      <c r="BM167" s="401">
        <f>'Program Other PAC'!J27</f>
        <v>0</v>
      </c>
      <c r="BN167" s="401">
        <f>'Program Other PAC'!K27</f>
        <v>0</v>
      </c>
      <c r="BO167" s="401" t="str">
        <f>'Program Other PAC'!L27</f>
        <v/>
      </c>
      <c r="BP167" s="401">
        <f>'Program Other PAC'!M27</f>
        <v>0</v>
      </c>
      <c r="BQ167" s="401">
        <f>'Program Other PAC'!N27</f>
        <v>0</v>
      </c>
      <c r="BR167" s="401">
        <f>'Program Other PAC'!O27</f>
        <v>0</v>
      </c>
      <c r="BS167" s="401">
        <f>'Program Other PAC'!P27</f>
        <v>0</v>
      </c>
      <c r="BT167" s="401" t="str">
        <f>'Program Other PAC'!Q27</f>
        <v/>
      </c>
      <c r="BU167" s="401">
        <f>'Program Other PAC'!R27</f>
        <v>0</v>
      </c>
      <c r="BV167" s="401">
        <f>'Program Other SCT'!D27</f>
        <v>0</v>
      </c>
      <c r="BW167" s="401">
        <f>'Program Other SCT'!E27</f>
        <v>0</v>
      </c>
      <c r="BX167" s="401">
        <f>'Program Other SCT'!F27</f>
        <v>0</v>
      </c>
      <c r="BY167" s="401" t="str">
        <f>'Program Other SCT'!G27</f>
        <v/>
      </c>
      <c r="BZ167" s="401">
        <f>'Program Other SCT'!H27</f>
        <v>0</v>
      </c>
      <c r="CA167" s="401">
        <f>'Program Other SCT'!I27</f>
        <v>0</v>
      </c>
      <c r="CB167" s="401">
        <f>'Program Other SCT'!J27</f>
        <v>0</v>
      </c>
      <c r="CC167" s="401">
        <f>'Program Other SCT'!K27</f>
        <v>0</v>
      </c>
      <c r="CD167" s="401" t="str">
        <f>'Program Other SCT'!L27</f>
        <v/>
      </c>
      <c r="CE167" s="401">
        <f>'Program Other SCT'!M27</f>
        <v>0</v>
      </c>
      <c r="CF167" s="401">
        <f>'Program Other SCT'!N27</f>
        <v>0</v>
      </c>
      <c r="CG167" s="401">
        <f>'Program Other SCT'!O27</f>
        <v>0</v>
      </c>
      <c r="CH167" s="401">
        <f>'Program Other SCT'!P27</f>
        <v>0</v>
      </c>
      <c r="CI167" s="401" t="str">
        <f>'Program Other SCT'!Q27</f>
        <v/>
      </c>
      <c r="CJ167" s="401">
        <f>'Program Other SCT'!R27</f>
        <v>0</v>
      </c>
      <c r="CK167" s="401">
        <f>'Program Other RIM'!D27</f>
        <v>0</v>
      </c>
      <c r="CL167" s="401">
        <f>'Program Other RIM'!E27</f>
        <v>0</v>
      </c>
      <c r="CM167" s="401">
        <f>'Program Other RIM'!F27</f>
        <v>0</v>
      </c>
      <c r="CN167" s="401" t="str">
        <f>'Program Other RIM'!G27</f>
        <v/>
      </c>
      <c r="CO167" s="401">
        <f>'Program Other RIM'!H27</f>
        <v>0</v>
      </c>
      <c r="CP167" s="401">
        <f>'Program Other RIM'!I27</f>
        <v>0</v>
      </c>
      <c r="CQ167" s="401">
        <f>'Program Other RIM'!J27</f>
        <v>0</v>
      </c>
      <c r="CR167" s="401">
        <f>'Program Other RIM'!K27</f>
        <v>0</v>
      </c>
      <c r="CS167" s="401" t="str">
        <f>'Program Other RIM'!L27</f>
        <v/>
      </c>
      <c r="CT167" s="401">
        <f>'Program Other RIM'!M27</f>
        <v>0</v>
      </c>
      <c r="CU167" s="401">
        <f>'Program Other RIM'!N27</f>
        <v>0</v>
      </c>
      <c r="CV167" s="401">
        <f>'Program Other RIM'!O27</f>
        <v>0</v>
      </c>
      <c r="CW167" s="401">
        <f>'Program Other RIM'!P27</f>
        <v>0</v>
      </c>
      <c r="CX167" s="401" t="str">
        <f>'Program Other RIM'!Q27</f>
        <v/>
      </c>
      <c r="CY167" s="401">
        <f>'Program Other RIM'!R27</f>
        <v>0</v>
      </c>
      <c r="CZ167" s="401">
        <f>'Program TRC PAC'!D27</f>
        <v>0</v>
      </c>
      <c r="DA167" s="401">
        <f>'Program TRC PAC'!E27</f>
        <v>0</v>
      </c>
      <c r="DB167" s="401">
        <f>'Program TRC PAC'!F27</f>
        <v>0</v>
      </c>
      <c r="DC167" s="401" t="str">
        <f>'Program TRC PAC'!G27</f>
        <v/>
      </c>
      <c r="DD167" s="401">
        <f>'Program TRC PAC'!H27</f>
        <v>0</v>
      </c>
      <c r="DE167" s="401">
        <f>'Program TRC PAC'!I27</f>
        <v>0</v>
      </c>
      <c r="DF167" s="401">
        <f>'Program TRC PAC'!J27</f>
        <v>0</v>
      </c>
      <c r="DG167" s="401">
        <f>'Program TRC PAC'!K27</f>
        <v>0</v>
      </c>
      <c r="DH167" s="401" t="str">
        <f>'Program TRC PAC'!L27</f>
        <v/>
      </c>
      <c r="DI167" s="401">
        <f>'Program TRC PAC'!M27</f>
        <v>0</v>
      </c>
      <c r="DJ167" s="401">
        <f>'Program TRC SCT'!D27</f>
        <v>0</v>
      </c>
      <c r="DK167" s="401">
        <f>'Program TRC SCT'!E27</f>
        <v>0</v>
      </c>
      <c r="DL167" s="401">
        <f>'Program TRC SCT'!F27</f>
        <v>0</v>
      </c>
      <c r="DM167" s="401" t="str">
        <f>'Program TRC SCT'!G27</f>
        <v/>
      </c>
      <c r="DN167" s="401">
        <f>'Program TRC SCT'!H27</f>
        <v>0</v>
      </c>
      <c r="DO167" s="401">
        <f>'Program TRC SCT'!I27</f>
        <v>0</v>
      </c>
      <c r="DP167" s="401">
        <f>'Program TRC SCT'!J27</f>
        <v>0</v>
      </c>
      <c r="DQ167" s="401">
        <f>'Program TRC SCT'!K27</f>
        <v>0</v>
      </c>
      <c r="DR167" s="401" t="str">
        <f>'Program TRC SCT'!L27</f>
        <v/>
      </c>
      <c r="DS167" s="401">
        <f>'Program TRC SCT'!M27</f>
        <v>0</v>
      </c>
      <c r="DT167" s="401">
        <f>'Program TRC RIM'!D27</f>
        <v>0</v>
      </c>
      <c r="DU167" s="401">
        <f>'Program TRC RIM'!E27</f>
        <v>0</v>
      </c>
      <c r="DV167" s="401">
        <f>'Program TRC RIM'!F27</f>
        <v>0</v>
      </c>
      <c r="DW167" s="401" t="str">
        <f>'Program TRC RIM'!G27</f>
        <v/>
      </c>
      <c r="DX167" s="401">
        <f>'Program TRC RIM'!H27</f>
        <v>0</v>
      </c>
      <c r="DY167" s="401">
        <f>'Program TRC RIM'!I27</f>
        <v>0</v>
      </c>
      <c r="DZ167" s="401">
        <f>'Program TRC RIM'!J27</f>
        <v>0</v>
      </c>
      <c r="EA167" s="401">
        <f>'Program TRC RIM'!K27</f>
        <v>0</v>
      </c>
      <c r="EB167" s="401" t="str">
        <f>'Program TRC RIM'!L27</f>
        <v/>
      </c>
      <c r="EC167" s="401">
        <f>'Program TRC RIM'!M27</f>
        <v>0</v>
      </c>
      <c r="ED167" s="401">
        <f>'Program PAC SCT'!D27</f>
        <v>0</v>
      </c>
      <c r="EE167" s="401">
        <f>'Program PAC SCT'!E27</f>
        <v>0</v>
      </c>
      <c r="EF167" s="401">
        <f>'Program PAC SCT'!F27</f>
        <v>0</v>
      </c>
      <c r="EG167" s="401" t="str">
        <f>'Program PAC SCT'!G27</f>
        <v/>
      </c>
      <c r="EH167" s="401">
        <f>'Program PAC SCT'!H27</f>
        <v>0</v>
      </c>
      <c r="EI167" s="401">
        <f>'Program PAC SCT'!I27</f>
        <v>0</v>
      </c>
      <c r="EJ167" s="401">
        <f>'Program PAC SCT'!J27</f>
        <v>0</v>
      </c>
      <c r="EK167" s="401">
        <f>'Program PAC SCT'!K27</f>
        <v>0</v>
      </c>
      <c r="EL167" s="401" t="str">
        <f>'Program PAC SCT'!L27</f>
        <v/>
      </c>
      <c r="EM167" s="401">
        <f>'Program PAC SCT'!M27</f>
        <v>0</v>
      </c>
      <c r="EN167" s="401">
        <f>'Program PAC RIM'!D27</f>
        <v>0</v>
      </c>
      <c r="EO167" s="401">
        <f>'Program PAC RIM'!E27</f>
        <v>0</v>
      </c>
      <c r="EP167" s="401">
        <f>'Program PAC RIM'!F27</f>
        <v>0</v>
      </c>
      <c r="EQ167" s="401" t="str">
        <f>'Program PAC RIM'!G27</f>
        <v/>
      </c>
      <c r="ER167" s="401">
        <f>'Program PAC RIM'!H27</f>
        <v>0</v>
      </c>
      <c r="ES167" s="401">
        <f>'Program PAC RIM'!I27</f>
        <v>0</v>
      </c>
      <c r="ET167" s="401">
        <f>'Program PAC RIM'!J27</f>
        <v>0</v>
      </c>
      <c r="EU167" s="401">
        <f>'Program PAC RIM'!K27</f>
        <v>0</v>
      </c>
      <c r="EV167" s="401" t="str">
        <f>'Program PAC RIM'!L27</f>
        <v/>
      </c>
      <c r="EW167" s="401">
        <f>'Program PAC RIM'!M27</f>
        <v>0</v>
      </c>
      <c r="EX167" s="401">
        <f>'Program SCT RIM'!D27</f>
        <v>0</v>
      </c>
      <c r="EY167" s="401">
        <f>'Program SCT RIM'!E27</f>
        <v>0</v>
      </c>
      <c r="EZ167" s="401">
        <f>'Program SCT RIM'!F27</f>
        <v>0</v>
      </c>
      <c r="FA167" s="401" t="str">
        <f>'Program SCT RIM'!G27</f>
        <v/>
      </c>
      <c r="FB167" s="401">
        <f>'Program SCT RIM'!H27</f>
        <v>0</v>
      </c>
      <c r="FC167" s="401">
        <f>'Program SCT RIM'!I27</f>
        <v>0</v>
      </c>
      <c r="FD167" s="401">
        <f>'Program SCT RIM'!J27</f>
        <v>0</v>
      </c>
      <c r="FE167" s="401">
        <f>'Program SCT RIM'!K27</f>
        <v>0</v>
      </c>
      <c r="FF167" s="401" t="str">
        <f>'Program SCT RIM'!L27</f>
        <v/>
      </c>
      <c r="FG167" s="401">
        <f>'Program SCT RIM'!M27</f>
        <v>0</v>
      </c>
    </row>
    <row r="168" spans="3:163">
      <c r="C168" s="399" t="str">
        <f t="shared" si="125"/>
        <v>Empty</v>
      </c>
      <c r="D168" s="557">
        <f>'Program All'!D28</f>
        <v>0</v>
      </c>
      <c r="E168" s="557">
        <f>'Program All'!E28</f>
        <v>0</v>
      </c>
      <c r="F168" s="557">
        <f>'Program All'!F28</f>
        <v>0</v>
      </c>
      <c r="G168" s="557" t="str">
        <f>'Program All'!G28</f>
        <v/>
      </c>
      <c r="H168" s="557">
        <f>'Program All'!H28</f>
        <v>0</v>
      </c>
      <c r="I168" s="557">
        <f>'Program All'!I28</f>
        <v>0</v>
      </c>
      <c r="J168" s="557">
        <f>'Program All'!J28</f>
        <v>0</v>
      </c>
      <c r="K168" s="557">
        <f>'Program All'!K28</f>
        <v>0</v>
      </c>
      <c r="L168" s="557" t="str">
        <f>'Program All'!L28</f>
        <v/>
      </c>
      <c r="M168" s="557">
        <f>'Program All'!M28</f>
        <v>0</v>
      </c>
      <c r="N168" s="557">
        <f>'Program All'!N28</f>
        <v>0</v>
      </c>
      <c r="O168" s="557">
        <f>'Program All'!O28</f>
        <v>0</v>
      </c>
      <c r="P168" s="557">
        <f>'Program All'!P28</f>
        <v>0</v>
      </c>
      <c r="Q168" s="557" t="str">
        <f>'Program All'!Q28</f>
        <v/>
      </c>
      <c r="R168" s="557">
        <f>'Program All'!R28</f>
        <v>0</v>
      </c>
      <c r="S168" s="557">
        <f>'Program All'!S28</f>
        <v>0</v>
      </c>
      <c r="T168" s="557">
        <f>'Program All'!T28</f>
        <v>0</v>
      </c>
      <c r="U168" s="557">
        <f>'Program All'!U28</f>
        <v>0</v>
      </c>
      <c r="V168" s="557" t="str">
        <f>'Program All'!V28</f>
        <v/>
      </c>
      <c r="W168" s="557">
        <f>'Program All'!W28</f>
        <v>0</v>
      </c>
      <c r="X168" s="401">
        <f>'Program TRC'!D28</f>
        <v>0</v>
      </c>
      <c r="Y168" s="401">
        <f>'Program TRC'!E28</f>
        <v>0</v>
      </c>
      <c r="Z168" s="401">
        <f>'Program TRC'!F28</f>
        <v>0</v>
      </c>
      <c r="AA168" s="401" t="str">
        <f>'Program TRC'!G28</f>
        <v/>
      </c>
      <c r="AB168" s="401">
        <f>'Program TRC'!H28</f>
        <v>0</v>
      </c>
      <c r="AC168" s="400">
        <f>'Program PAC'!D28</f>
        <v>0</v>
      </c>
      <c r="AD168" s="400">
        <f>'Program PAC'!E28</f>
        <v>0</v>
      </c>
      <c r="AE168" s="400">
        <f>'Program PAC'!F28</f>
        <v>0</v>
      </c>
      <c r="AF168" s="400" t="str">
        <f>'Program PAC'!G28</f>
        <v/>
      </c>
      <c r="AG168" s="399">
        <f>'Program PAC'!H28</f>
        <v>0</v>
      </c>
      <c r="AH168" s="400">
        <f>'Program SCT'!D28</f>
        <v>0</v>
      </c>
      <c r="AI168" s="400">
        <f>'Program SCT'!E28</f>
        <v>0</v>
      </c>
      <c r="AJ168" s="400">
        <f>'Program SCT'!F28</f>
        <v>0</v>
      </c>
      <c r="AK168" s="400" t="str">
        <f>'Program SCT'!G28</f>
        <v/>
      </c>
      <c r="AL168" s="400">
        <f>'Program SCT'!H28</f>
        <v>0</v>
      </c>
      <c r="AM168" s="557">
        <f>'Program RIM'!D28</f>
        <v>0</v>
      </c>
      <c r="AN168" s="557">
        <f>'Program RIM'!E28</f>
        <v>0</v>
      </c>
      <c r="AO168" s="557">
        <f>'Program RIM'!F28</f>
        <v>0</v>
      </c>
      <c r="AP168" s="557" t="str">
        <f>'Program RIM'!G28</f>
        <v/>
      </c>
      <c r="AQ168" s="557">
        <f>'Program RIM'!H28</f>
        <v>0</v>
      </c>
      <c r="AR168" s="400">
        <f>'Program Other TRC'!D28</f>
        <v>0</v>
      </c>
      <c r="AS168" s="400">
        <f>'Program Other TRC'!E28</f>
        <v>0</v>
      </c>
      <c r="AT168" s="400">
        <f>'Program Other TRC'!F28</f>
        <v>0</v>
      </c>
      <c r="AU168" s="400" t="str">
        <f>'Program Other TRC'!G28</f>
        <v/>
      </c>
      <c r="AV168" s="400">
        <f>'Program Other TRC'!H28</f>
        <v>0</v>
      </c>
      <c r="AW168" s="400">
        <f>'Program Other TRC'!I28</f>
        <v>0</v>
      </c>
      <c r="AX168" s="400">
        <f>'Program Other TRC'!J28</f>
        <v>0</v>
      </c>
      <c r="AY168" s="400">
        <f>'Program Other TRC'!K28</f>
        <v>0</v>
      </c>
      <c r="AZ168" s="400" t="str">
        <f>'Program Other TRC'!L28</f>
        <v/>
      </c>
      <c r="BA168" s="400">
        <f>'Program Other TRC'!M28</f>
        <v>0</v>
      </c>
      <c r="BB168" s="400">
        <f>'Program Other TRC'!I28</f>
        <v>0</v>
      </c>
      <c r="BC168" s="400">
        <f>'Program Other TRC'!J28</f>
        <v>0</v>
      </c>
      <c r="BD168" s="400">
        <f>'Program Other TRC'!K28</f>
        <v>0</v>
      </c>
      <c r="BE168" s="400" t="str">
        <f>'Program Other TRC'!L28</f>
        <v/>
      </c>
      <c r="BF168" s="400">
        <f>'Program Other TRC'!M28</f>
        <v>0</v>
      </c>
      <c r="BG168" s="401">
        <f>'Program Other PAC'!D28</f>
        <v>0</v>
      </c>
      <c r="BH168" s="401">
        <f>'Program Other PAC'!E28</f>
        <v>0</v>
      </c>
      <c r="BI168" s="401">
        <f>'Program Other PAC'!F28</f>
        <v>0</v>
      </c>
      <c r="BJ168" s="401" t="str">
        <f>'Program Other PAC'!G28</f>
        <v/>
      </c>
      <c r="BK168" s="401">
        <f>'Program Other PAC'!H28</f>
        <v>0</v>
      </c>
      <c r="BL168" s="401">
        <f>'Program Other PAC'!I28</f>
        <v>0</v>
      </c>
      <c r="BM168" s="401">
        <f>'Program Other PAC'!J28</f>
        <v>0</v>
      </c>
      <c r="BN168" s="401">
        <f>'Program Other PAC'!K28</f>
        <v>0</v>
      </c>
      <c r="BO168" s="401" t="str">
        <f>'Program Other PAC'!L28</f>
        <v/>
      </c>
      <c r="BP168" s="401">
        <f>'Program Other PAC'!M28</f>
        <v>0</v>
      </c>
      <c r="BQ168" s="401">
        <f>'Program Other PAC'!N28</f>
        <v>0</v>
      </c>
      <c r="BR168" s="401">
        <f>'Program Other PAC'!O28</f>
        <v>0</v>
      </c>
      <c r="BS168" s="401">
        <f>'Program Other PAC'!P28</f>
        <v>0</v>
      </c>
      <c r="BT168" s="401" t="str">
        <f>'Program Other PAC'!Q28</f>
        <v/>
      </c>
      <c r="BU168" s="401">
        <f>'Program Other PAC'!R28</f>
        <v>0</v>
      </c>
      <c r="BV168" s="401">
        <f>'Program Other SCT'!D28</f>
        <v>0</v>
      </c>
      <c r="BW168" s="401">
        <f>'Program Other SCT'!E28</f>
        <v>0</v>
      </c>
      <c r="BX168" s="401">
        <f>'Program Other SCT'!F28</f>
        <v>0</v>
      </c>
      <c r="BY168" s="401" t="str">
        <f>'Program Other SCT'!G28</f>
        <v/>
      </c>
      <c r="BZ168" s="401">
        <f>'Program Other SCT'!H28</f>
        <v>0</v>
      </c>
      <c r="CA168" s="401">
        <f>'Program Other SCT'!I28</f>
        <v>0</v>
      </c>
      <c r="CB168" s="401">
        <f>'Program Other SCT'!J28</f>
        <v>0</v>
      </c>
      <c r="CC168" s="401">
        <f>'Program Other SCT'!K28</f>
        <v>0</v>
      </c>
      <c r="CD168" s="401" t="str">
        <f>'Program Other SCT'!L28</f>
        <v/>
      </c>
      <c r="CE168" s="401">
        <f>'Program Other SCT'!M28</f>
        <v>0</v>
      </c>
      <c r="CF168" s="401">
        <f>'Program Other SCT'!N28</f>
        <v>0</v>
      </c>
      <c r="CG168" s="401">
        <f>'Program Other SCT'!O28</f>
        <v>0</v>
      </c>
      <c r="CH168" s="401">
        <f>'Program Other SCT'!P28</f>
        <v>0</v>
      </c>
      <c r="CI168" s="401" t="str">
        <f>'Program Other SCT'!Q28</f>
        <v/>
      </c>
      <c r="CJ168" s="401">
        <f>'Program Other SCT'!R28</f>
        <v>0</v>
      </c>
      <c r="CK168" s="401">
        <f>'Program Other RIM'!D28</f>
        <v>0</v>
      </c>
      <c r="CL168" s="401">
        <f>'Program Other RIM'!E28</f>
        <v>0</v>
      </c>
      <c r="CM168" s="401">
        <f>'Program Other RIM'!F28</f>
        <v>0</v>
      </c>
      <c r="CN168" s="401" t="str">
        <f>'Program Other RIM'!G28</f>
        <v/>
      </c>
      <c r="CO168" s="401">
        <f>'Program Other RIM'!H28</f>
        <v>0</v>
      </c>
      <c r="CP168" s="401">
        <f>'Program Other RIM'!I28</f>
        <v>0</v>
      </c>
      <c r="CQ168" s="401">
        <f>'Program Other RIM'!J28</f>
        <v>0</v>
      </c>
      <c r="CR168" s="401">
        <f>'Program Other RIM'!K28</f>
        <v>0</v>
      </c>
      <c r="CS168" s="401" t="str">
        <f>'Program Other RIM'!L28</f>
        <v/>
      </c>
      <c r="CT168" s="401">
        <f>'Program Other RIM'!M28</f>
        <v>0</v>
      </c>
      <c r="CU168" s="401">
        <f>'Program Other RIM'!N28</f>
        <v>0</v>
      </c>
      <c r="CV168" s="401">
        <f>'Program Other RIM'!O28</f>
        <v>0</v>
      </c>
      <c r="CW168" s="401">
        <f>'Program Other RIM'!P28</f>
        <v>0</v>
      </c>
      <c r="CX168" s="401" t="str">
        <f>'Program Other RIM'!Q28</f>
        <v/>
      </c>
      <c r="CY168" s="401">
        <f>'Program Other RIM'!R28</f>
        <v>0</v>
      </c>
      <c r="CZ168" s="401">
        <f>'Program TRC PAC'!D28</f>
        <v>0</v>
      </c>
      <c r="DA168" s="401">
        <f>'Program TRC PAC'!E28</f>
        <v>0</v>
      </c>
      <c r="DB168" s="401">
        <f>'Program TRC PAC'!F28</f>
        <v>0</v>
      </c>
      <c r="DC168" s="401" t="str">
        <f>'Program TRC PAC'!G28</f>
        <v/>
      </c>
      <c r="DD168" s="401">
        <f>'Program TRC PAC'!H28</f>
        <v>0</v>
      </c>
      <c r="DE168" s="401">
        <f>'Program TRC PAC'!I28</f>
        <v>0</v>
      </c>
      <c r="DF168" s="401">
        <f>'Program TRC PAC'!J28</f>
        <v>0</v>
      </c>
      <c r="DG168" s="401">
        <f>'Program TRC PAC'!K28</f>
        <v>0</v>
      </c>
      <c r="DH168" s="401" t="str">
        <f>'Program TRC PAC'!L28</f>
        <v/>
      </c>
      <c r="DI168" s="401">
        <f>'Program TRC PAC'!M28</f>
        <v>0</v>
      </c>
      <c r="DJ168" s="401">
        <f>'Program TRC SCT'!D28</f>
        <v>0</v>
      </c>
      <c r="DK168" s="401">
        <f>'Program TRC SCT'!E28</f>
        <v>0</v>
      </c>
      <c r="DL168" s="401">
        <f>'Program TRC SCT'!F28</f>
        <v>0</v>
      </c>
      <c r="DM168" s="401" t="str">
        <f>'Program TRC SCT'!G28</f>
        <v/>
      </c>
      <c r="DN168" s="401">
        <f>'Program TRC SCT'!H28</f>
        <v>0</v>
      </c>
      <c r="DO168" s="401">
        <f>'Program TRC SCT'!I28</f>
        <v>0</v>
      </c>
      <c r="DP168" s="401">
        <f>'Program TRC SCT'!J28</f>
        <v>0</v>
      </c>
      <c r="DQ168" s="401">
        <f>'Program TRC SCT'!K28</f>
        <v>0</v>
      </c>
      <c r="DR168" s="401" t="str">
        <f>'Program TRC SCT'!L28</f>
        <v/>
      </c>
      <c r="DS168" s="401">
        <f>'Program TRC SCT'!M28</f>
        <v>0</v>
      </c>
      <c r="DT168" s="401">
        <f>'Program TRC RIM'!D28</f>
        <v>0</v>
      </c>
      <c r="DU168" s="401">
        <f>'Program TRC RIM'!E28</f>
        <v>0</v>
      </c>
      <c r="DV168" s="401">
        <f>'Program TRC RIM'!F28</f>
        <v>0</v>
      </c>
      <c r="DW168" s="401" t="str">
        <f>'Program TRC RIM'!G28</f>
        <v/>
      </c>
      <c r="DX168" s="401">
        <f>'Program TRC RIM'!H28</f>
        <v>0</v>
      </c>
      <c r="DY168" s="401">
        <f>'Program TRC RIM'!I28</f>
        <v>0</v>
      </c>
      <c r="DZ168" s="401">
        <f>'Program TRC RIM'!J28</f>
        <v>0</v>
      </c>
      <c r="EA168" s="401">
        <f>'Program TRC RIM'!K28</f>
        <v>0</v>
      </c>
      <c r="EB168" s="401" t="str">
        <f>'Program TRC RIM'!L28</f>
        <v/>
      </c>
      <c r="EC168" s="401">
        <f>'Program TRC RIM'!M28</f>
        <v>0</v>
      </c>
      <c r="ED168" s="401">
        <f>'Program PAC SCT'!D28</f>
        <v>0</v>
      </c>
      <c r="EE168" s="401">
        <f>'Program PAC SCT'!E28</f>
        <v>0</v>
      </c>
      <c r="EF168" s="401">
        <f>'Program PAC SCT'!F28</f>
        <v>0</v>
      </c>
      <c r="EG168" s="401" t="str">
        <f>'Program PAC SCT'!G28</f>
        <v/>
      </c>
      <c r="EH168" s="401">
        <f>'Program PAC SCT'!H28</f>
        <v>0</v>
      </c>
      <c r="EI168" s="401">
        <f>'Program PAC SCT'!I28</f>
        <v>0</v>
      </c>
      <c r="EJ168" s="401">
        <f>'Program PAC SCT'!J28</f>
        <v>0</v>
      </c>
      <c r="EK168" s="401">
        <f>'Program PAC SCT'!K28</f>
        <v>0</v>
      </c>
      <c r="EL168" s="401" t="str">
        <f>'Program PAC SCT'!L28</f>
        <v/>
      </c>
      <c r="EM168" s="401">
        <f>'Program PAC SCT'!M28</f>
        <v>0</v>
      </c>
      <c r="EN168" s="401">
        <f>'Program PAC RIM'!D28</f>
        <v>0</v>
      </c>
      <c r="EO168" s="401">
        <f>'Program PAC RIM'!E28</f>
        <v>0</v>
      </c>
      <c r="EP168" s="401">
        <f>'Program PAC RIM'!F28</f>
        <v>0</v>
      </c>
      <c r="EQ168" s="401" t="str">
        <f>'Program PAC RIM'!G28</f>
        <v/>
      </c>
      <c r="ER168" s="401">
        <f>'Program PAC RIM'!H28</f>
        <v>0</v>
      </c>
      <c r="ES168" s="401">
        <f>'Program PAC RIM'!I28</f>
        <v>0</v>
      </c>
      <c r="ET168" s="401">
        <f>'Program PAC RIM'!J28</f>
        <v>0</v>
      </c>
      <c r="EU168" s="401">
        <f>'Program PAC RIM'!K28</f>
        <v>0</v>
      </c>
      <c r="EV168" s="401" t="str">
        <f>'Program PAC RIM'!L28</f>
        <v/>
      </c>
      <c r="EW168" s="401">
        <f>'Program PAC RIM'!M28</f>
        <v>0</v>
      </c>
      <c r="EX168" s="401">
        <f>'Program SCT RIM'!D28</f>
        <v>0</v>
      </c>
      <c r="EY168" s="401">
        <f>'Program SCT RIM'!E28</f>
        <v>0</v>
      </c>
      <c r="EZ168" s="401">
        <f>'Program SCT RIM'!F28</f>
        <v>0</v>
      </c>
      <c r="FA168" s="401" t="str">
        <f>'Program SCT RIM'!G28</f>
        <v/>
      </c>
      <c r="FB168" s="401">
        <f>'Program SCT RIM'!H28</f>
        <v>0</v>
      </c>
      <c r="FC168" s="401">
        <f>'Program SCT RIM'!I28</f>
        <v>0</v>
      </c>
      <c r="FD168" s="401">
        <f>'Program SCT RIM'!J28</f>
        <v>0</v>
      </c>
      <c r="FE168" s="401">
        <f>'Program SCT RIM'!K28</f>
        <v>0</v>
      </c>
      <c r="FF168" s="401" t="str">
        <f>'Program SCT RIM'!L28</f>
        <v/>
      </c>
      <c r="FG168" s="401">
        <f>'Program SCT RIM'!M28</f>
        <v>0</v>
      </c>
    </row>
    <row r="169" spans="3:163">
      <c r="C169" s="399" t="str">
        <f t="shared" si="125"/>
        <v>Empty</v>
      </c>
      <c r="D169" s="557">
        <f>'Program All'!D29</f>
        <v>0</v>
      </c>
      <c r="E169" s="557">
        <f>'Program All'!E29</f>
        <v>0</v>
      </c>
      <c r="F169" s="557">
        <f>'Program All'!F29</f>
        <v>0</v>
      </c>
      <c r="G169" s="557" t="str">
        <f>'Program All'!G29</f>
        <v/>
      </c>
      <c r="H169" s="557">
        <f>'Program All'!H29</f>
        <v>0</v>
      </c>
      <c r="I169" s="557">
        <f>'Program All'!I29</f>
        <v>0</v>
      </c>
      <c r="J169" s="557">
        <f>'Program All'!J29</f>
        <v>0</v>
      </c>
      <c r="K169" s="557">
        <f>'Program All'!K29</f>
        <v>0</v>
      </c>
      <c r="L169" s="557" t="str">
        <f>'Program All'!L29</f>
        <v/>
      </c>
      <c r="M169" s="557">
        <f>'Program All'!M29</f>
        <v>0</v>
      </c>
      <c r="N169" s="557">
        <f>'Program All'!N29</f>
        <v>0</v>
      </c>
      <c r="O169" s="557">
        <f>'Program All'!O29</f>
        <v>0</v>
      </c>
      <c r="P169" s="557">
        <f>'Program All'!P29</f>
        <v>0</v>
      </c>
      <c r="Q169" s="557" t="str">
        <f>'Program All'!Q29</f>
        <v/>
      </c>
      <c r="R169" s="557">
        <f>'Program All'!R29</f>
        <v>0</v>
      </c>
      <c r="S169" s="557">
        <f>'Program All'!S29</f>
        <v>0</v>
      </c>
      <c r="T169" s="557">
        <f>'Program All'!T29</f>
        <v>0</v>
      </c>
      <c r="U169" s="557">
        <f>'Program All'!U29</f>
        <v>0</v>
      </c>
      <c r="V169" s="557" t="str">
        <f>'Program All'!V29</f>
        <v/>
      </c>
      <c r="W169" s="557">
        <f>'Program All'!W29</f>
        <v>0</v>
      </c>
      <c r="X169" s="401">
        <f>'Program TRC'!D29</f>
        <v>0</v>
      </c>
      <c r="Y169" s="401">
        <f>'Program TRC'!E29</f>
        <v>0</v>
      </c>
      <c r="Z169" s="401">
        <f>'Program TRC'!F29</f>
        <v>0</v>
      </c>
      <c r="AA169" s="401" t="str">
        <f>'Program TRC'!G29</f>
        <v/>
      </c>
      <c r="AB169" s="401">
        <f>'Program TRC'!H29</f>
        <v>0</v>
      </c>
      <c r="AC169" s="400">
        <f>'Program PAC'!D29</f>
        <v>0</v>
      </c>
      <c r="AD169" s="400">
        <f>'Program PAC'!E29</f>
        <v>0</v>
      </c>
      <c r="AE169" s="400">
        <f>'Program PAC'!F29</f>
        <v>0</v>
      </c>
      <c r="AF169" s="400" t="str">
        <f>'Program PAC'!G29</f>
        <v/>
      </c>
      <c r="AG169" s="399">
        <f>'Program PAC'!H29</f>
        <v>0</v>
      </c>
      <c r="AH169" s="400">
        <f>'Program SCT'!D29</f>
        <v>0</v>
      </c>
      <c r="AI169" s="400">
        <f>'Program SCT'!E29</f>
        <v>0</v>
      </c>
      <c r="AJ169" s="400">
        <f>'Program SCT'!F29</f>
        <v>0</v>
      </c>
      <c r="AK169" s="400" t="str">
        <f>'Program SCT'!G29</f>
        <v/>
      </c>
      <c r="AL169" s="400">
        <f>'Program SCT'!H29</f>
        <v>0</v>
      </c>
      <c r="AM169" s="557">
        <f>'Program RIM'!D29</f>
        <v>0</v>
      </c>
      <c r="AN169" s="557">
        <f>'Program RIM'!E29</f>
        <v>0</v>
      </c>
      <c r="AO169" s="557">
        <f>'Program RIM'!F29</f>
        <v>0</v>
      </c>
      <c r="AP169" s="557" t="str">
        <f>'Program RIM'!G29</f>
        <v/>
      </c>
      <c r="AQ169" s="557">
        <f>'Program RIM'!H29</f>
        <v>0</v>
      </c>
      <c r="AR169" s="400">
        <f>'Program Other TRC'!D29</f>
        <v>0</v>
      </c>
      <c r="AS169" s="400">
        <f>'Program Other TRC'!E29</f>
        <v>0</v>
      </c>
      <c r="AT169" s="400">
        <f>'Program Other TRC'!F29</f>
        <v>0</v>
      </c>
      <c r="AU169" s="400" t="str">
        <f>'Program Other TRC'!G29</f>
        <v/>
      </c>
      <c r="AV169" s="400">
        <f>'Program Other TRC'!H29</f>
        <v>0</v>
      </c>
      <c r="AW169" s="400">
        <f>'Program Other TRC'!I29</f>
        <v>0</v>
      </c>
      <c r="AX169" s="400">
        <f>'Program Other TRC'!J29</f>
        <v>0</v>
      </c>
      <c r="AY169" s="400">
        <f>'Program Other TRC'!K29</f>
        <v>0</v>
      </c>
      <c r="AZ169" s="400" t="str">
        <f>'Program Other TRC'!L29</f>
        <v/>
      </c>
      <c r="BA169" s="400">
        <f>'Program Other TRC'!M29</f>
        <v>0</v>
      </c>
      <c r="BB169" s="400">
        <f>'Program Other TRC'!I29</f>
        <v>0</v>
      </c>
      <c r="BC169" s="400">
        <f>'Program Other TRC'!J29</f>
        <v>0</v>
      </c>
      <c r="BD169" s="400">
        <f>'Program Other TRC'!K29</f>
        <v>0</v>
      </c>
      <c r="BE169" s="400" t="str">
        <f>'Program Other TRC'!L29</f>
        <v/>
      </c>
      <c r="BF169" s="400">
        <f>'Program Other TRC'!M29</f>
        <v>0</v>
      </c>
      <c r="BG169" s="401">
        <f>'Program Other PAC'!D29</f>
        <v>0</v>
      </c>
      <c r="BH169" s="401">
        <f>'Program Other PAC'!E29</f>
        <v>0</v>
      </c>
      <c r="BI169" s="401">
        <f>'Program Other PAC'!F29</f>
        <v>0</v>
      </c>
      <c r="BJ169" s="401" t="str">
        <f>'Program Other PAC'!G29</f>
        <v/>
      </c>
      <c r="BK169" s="401">
        <f>'Program Other PAC'!H29</f>
        <v>0</v>
      </c>
      <c r="BL169" s="401">
        <f>'Program Other PAC'!I29</f>
        <v>0</v>
      </c>
      <c r="BM169" s="401">
        <f>'Program Other PAC'!J29</f>
        <v>0</v>
      </c>
      <c r="BN169" s="401">
        <f>'Program Other PAC'!K29</f>
        <v>0</v>
      </c>
      <c r="BO169" s="401" t="str">
        <f>'Program Other PAC'!L29</f>
        <v/>
      </c>
      <c r="BP169" s="401">
        <f>'Program Other PAC'!M29</f>
        <v>0</v>
      </c>
      <c r="BQ169" s="401">
        <f>'Program Other PAC'!N29</f>
        <v>0</v>
      </c>
      <c r="BR169" s="401">
        <f>'Program Other PAC'!O29</f>
        <v>0</v>
      </c>
      <c r="BS169" s="401">
        <f>'Program Other PAC'!P29</f>
        <v>0</v>
      </c>
      <c r="BT169" s="401" t="str">
        <f>'Program Other PAC'!Q29</f>
        <v/>
      </c>
      <c r="BU169" s="401">
        <f>'Program Other PAC'!R29</f>
        <v>0</v>
      </c>
      <c r="BV169" s="401">
        <f>'Program Other SCT'!D29</f>
        <v>0</v>
      </c>
      <c r="BW169" s="401">
        <f>'Program Other SCT'!E29</f>
        <v>0</v>
      </c>
      <c r="BX169" s="401">
        <f>'Program Other SCT'!F29</f>
        <v>0</v>
      </c>
      <c r="BY169" s="401" t="str">
        <f>'Program Other SCT'!G29</f>
        <v/>
      </c>
      <c r="BZ169" s="401">
        <f>'Program Other SCT'!H29</f>
        <v>0</v>
      </c>
      <c r="CA169" s="401">
        <f>'Program Other SCT'!I29</f>
        <v>0</v>
      </c>
      <c r="CB169" s="401">
        <f>'Program Other SCT'!J29</f>
        <v>0</v>
      </c>
      <c r="CC169" s="401">
        <f>'Program Other SCT'!K29</f>
        <v>0</v>
      </c>
      <c r="CD169" s="401" t="str">
        <f>'Program Other SCT'!L29</f>
        <v/>
      </c>
      <c r="CE169" s="401">
        <f>'Program Other SCT'!M29</f>
        <v>0</v>
      </c>
      <c r="CF169" s="401">
        <f>'Program Other SCT'!N29</f>
        <v>0</v>
      </c>
      <c r="CG169" s="401">
        <f>'Program Other SCT'!O29</f>
        <v>0</v>
      </c>
      <c r="CH169" s="401">
        <f>'Program Other SCT'!P29</f>
        <v>0</v>
      </c>
      <c r="CI169" s="401" t="str">
        <f>'Program Other SCT'!Q29</f>
        <v/>
      </c>
      <c r="CJ169" s="401">
        <f>'Program Other SCT'!R29</f>
        <v>0</v>
      </c>
      <c r="CK169" s="401">
        <f>'Program Other RIM'!D29</f>
        <v>0</v>
      </c>
      <c r="CL169" s="401">
        <f>'Program Other RIM'!E29</f>
        <v>0</v>
      </c>
      <c r="CM169" s="401">
        <f>'Program Other RIM'!F29</f>
        <v>0</v>
      </c>
      <c r="CN169" s="401" t="str">
        <f>'Program Other RIM'!G29</f>
        <v/>
      </c>
      <c r="CO169" s="401">
        <f>'Program Other RIM'!H29</f>
        <v>0</v>
      </c>
      <c r="CP169" s="401">
        <f>'Program Other RIM'!I29</f>
        <v>0</v>
      </c>
      <c r="CQ169" s="401">
        <f>'Program Other RIM'!J29</f>
        <v>0</v>
      </c>
      <c r="CR169" s="401">
        <f>'Program Other RIM'!K29</f>
        <v>0</v>
      </c>
      <c r="CS169" s="401" t="str">
        <f>'Program Other RIM'!L29</f>
        <v/>
      </c>
      <c r="CT169" s="401">
        <f>'Program Other RIM'!M29</f>
        <v>0</v>
      </c>
      <c r="CU169" s="401">
        <f>'Program Other RIM'!N29</f>
        <v>0</v>
      </c>
      <c r="CV169" s="401">
        <f>'Program Other RIM'!O29</f>
        <v>0</v>
      </c>
      <c r="CW169" s="401">
        <f>'Program Other RIM'!P29</f>
        <v>0</v>
      </c>
      <c r="CX169" s="401" t="str">
        <f>'Program Other RIM'!Q29</f>
        <v/>
      </c>
      <c r="CY169" s="401">
        <f>'Program Other RIM'!R29</f>
        <v>0</v>
      </c>
      <c r="CZ169" s="401">
        <f>'Program TRC PAC'!D29</f>
        <v>0</v>
      </c>
      <c r="DA169" s="401">
        <f>'Program TRC PAC'!E29</f>
        <v>0</v>
      </c>
      <c r="DB169" s="401">
        <f>'Program TRC PAC'!F29</f>
        <v>0</v>
      </c>
      <c r="DC169" s="401" t="str">
        <f>'Program TRC PAC'!G29</f>
        <v/>
      </c>
      <c r="DD169" s="401">
        <f>'Program TRC PAC'!H29</f>
        <v>0</v>
      </c>
      <c r="DE169" s="401">
        <f>'Program TRC PAC'!I29</f>
        <v>0</v>
      </c>
      <c r="DF169" s="401">
        <f>'Program TRC PAC'!J29</f>
        <v>0</v>
      </c>
      <c r="DG169" s="401">
        <f>'Program TRC PAC'!K29</f>
        <v>0</v>
      </c>
      <c r="DH169" s="401" t="str">
        <f>'Program TRC PAC'!L29</f>
        <v/>
      </c>
      <c r="DI169" s="401">
        <f>'Program TRC PAC'!M29</f>
        <v>0</v>
      </c>
      <c r="DJ169" s="401">
        <f>'Program TRC SCT'!D29</f>
        <v>0</v>
      </c>
      <c r="DK169" s="401">
        <f>'Program TRC SCT'!E29</f>
        <v>0</v>
      </c>
      <c r="DL169" s="401">
        <f>'Program TRC SCT'!F29</f>
        <v>0</v>
      </c>
      <c r="DM169" s="401" t="str">
        <f>'Program TRC SCT'!G29</f>
        <v/>
      </c>
      <c r="DN169" s="401">
        <f>'Program TRC SCT'!H29</f>
        <v>0</v>
      </c>
      <c r="DO169" s="401">
        <f>'Program TRC SCT'!I29</f>
        <v>0</v>
      </c>
      <c r="DP169" s="401">
        <f>'Program TRC SCT'!J29</f>
        <v>0</v>
      </c>
      <c r="DQ169" s="401">
        <f>'Program TRC SCT'!K29</f>
        <v>0</v>
      </c>
      <c r="DR169" s="401" t="str">
        <f>'Program TRC SCT'!L29</f>
        <v/>
      </c>
      <c r="DS169" s="401">
        <f>'Program TRC SCT'!M29</f>
        <v>0</v>
      </c>
      <c r="DT169" s="401">
        <f>'Program TRC RIM'!D29</f>
        <v>0</v>
      </c>
      <c r="DU169" s="401">
        <f>'Program TRC RIM'!E29</f>
        <v>0</v>
      </c>
      <c r="DV169" s="401">
        <f>'Program TRC RIM'!F29</f>
        <v>0</v>
      </c>
      <c r="DW169" s="401" t="str">
        <f>'Program TRC RIM'!G29</f>
        <v/>
      </c>
      <c r="DX169" s="401">
        <f>'Program TRC RIM'!H29</f>
        <v>0</v>
      </c>
      <c r="DY169" s="401">
        <f>'Program TRC RIM'!I29</f>
        <v>0</v>
      </c>
      <c r="DZ169" s="401">
        <f>'Program TRC RIM'!J29</f>
        <v>0</v>
      </c>
      <c r="EA169" s="401">
        <f>'Program TRC RIM'!K29</f>
        <v>0</v>
      </c>
      <c r="EB169" s="401" t="str">
        <f>'Program TRC RIM'!L29</f>
        <v/>
      </c>
      <c r="EC169" s="401">
        <f>'Program TRC RIM'!M29</f>
        <v>0</v>
      </c>
      <c r="ED169" s="401">
        <f>'Program PAC SCT'!D29</f>
        <v>0</v>
      </c>
      <c r="EE169" s="401">
        <f>'Program PAC SCT'!E29</f>
        <v>0</v>
      </c>
      <c r="EF169" s="401">
        <f>'Program PAC SCT'!F29</f>
        <v>0</v>
      </c>
      <c r="EG169" s="401" t="str">
        <f>'Program PAC SCT'!G29</f>
        <v/>
      </c>
      <c r="EH169" s="401">
        <f>'Program PAC SCT'!H29</f>
        <v>0</v>
      </c>
      <c r="EI169" s="401">
        <f>'Program PAC SCT'!I29</f>
        <v>0</v>
      </c>
      <c r="EJ169" s="401">
        <f>'Program PAC SCT'!J29</f>
        <v>0</v>
      </c>
      <c r="EK169" s="401">
        <f>'Program PAC SCT'!K29</f>
        <v>0</v>
      </c>
      <c r="EL169" s="401" t="str">
        <f>'Program PAC SCT'!L29</f>
        <v/>
      </c>
      <c r="EM169" s="401">
        <f>'Program PAC SCT'!M29</f>
        <v>0</v>
      </c>
      <c r="EN169" s="401">
        <f>'Program PAC RIM'!D29</f>
        <v>0</v>
      </c>
      <c r="EO169" s="401">
        <f>'Program PAC RIM'!E29</f>
        <v>0</v>
      </c>
      <c r="EP169" s="401">
        <f>'Program PAC RIM'!F29</f>
        <v>0</v>
      </c>
      <c r="EQ169" s="401" t="str">
        <f>'Program PAC RIM'!G29</f>
        <v/>
      </c>
      <c r="ER169" s="401">
        <f>'Program PAC RIM'!H29</f>
        <v>0</v>
      </c>
      <c r="ES169" s="401">
        <f>'Program PAC RIM'!I29</f>
        <v>0</v>
      </c>
      <c r="ET169" s="401">
        <f>'Program PAC RIM'!J29</f>
        <v>0</v>
      </c>
      <c r="EU169" s="401">
        <f>'Program PAC RIM'!K29</f>
        <v>0</v>
      </c>
      <c r="EV169" s="401" t="str">
        <f>'Program PAC RIM'!L29</f>
        <v/>
      </c>
      <c r="EW169" s="401">
        <f>'Program PAC RIM'!M29</f>
        <v>0</v>
      </c>
      <c r="EX169" s="401">
        <f>'Program SCT RIM'!D29</f>
        <v>0</v>
      </c>
      <c r="EY169" s="401">
        <f>'Program SCT RIM'!E29</f>
        <v>0</v>
      </c>
      <c r="EZ169" s="401">
        <f>'Program SCT RIM'!F29</f>
        <v>0</v>
      </c>
      <c r="FA169" s="401" t="str">
        <f>'Program SCT RIM'!G29</f>
        <v/>
      </c>
      <c r="FB169" s="401">
        <f>'Program SCT RIM'!H29</f>
        <v>0</v>
      </c>
      <c r="FC169" s="401">
        <f>'Program SCT RIM'!I29</f>
        <v>0</v>
      </c>
      <c r="FD169" s="401">
        <f>'Program SCT RIM'!J29</f>
        <v>0</v>
      </c>
      <c r="FE169" s="401">
        <f>'Program SCT RIM'!K29</f>
        <v>0</v>
      </c>
      <c r="FF169" s="401" t="str">
        <f>'Program SCT RIM'!L29</f>
        <v/>
      </c>
      <c r="FG169" s="401">
        <f>'Program SCT RIM'!M29</f>
        <v>0</v>
      </c>
    </row>
    <row r="170" spans="3:163">
      <c r="C170" s="399" t="str">
        <f t="shared" si="125"/>
        <v>Empty</v>
      </c>
      <c r="D170" s="557">
        <f>'Program All'!D30</f>
        <v>0</v>
      </c>
      <c r="E170" s="557">
        <f>'Program All'!E30</f>
        <v>0</v>
      </c>
      <c r="F170" s="557">
        <f>'Program All'!F30</f>
        <v>0</v>
      </c>
      <c r="G170" s="557" t="str">
        <f>'Program All'!G30</f>
        <v/>
      </c>
      <c r="H170" s="557">
        <f>'Program All'!H30</f>
        <v>0</v>
      </c>
      <c r="I170" s="557">
        <f>'Program All'!I30</f>
        <v>0</v>
      </c>
      <c r="J170" s="557">
        <f>'Program All'!J30</f>
        <v>0</v>
      </c>
      <c r="K170" s="557">
        <f>'Program All'!K30</f>
        <v>0</v>
      </c>
      <c r="L170" s="557" t="str">
        <f>'Program All'!L30</f>
        <v/>
      </c>
      <c r="M170" s="557">
        <f>'Program All'!M30</f>
        <v>0</v>
      </c>
      <c r="N170" s="557">
        <f>'Program All'!N30</f>
        <v>0</v>
      </c>
      <c r="O170" s="557">
        <f>'Program All'!O30</f>
        <v>0</v>
      </c>
      <c r="P170" s="557">
        <f>'Program All'!P30</f>
        <v>0</v>
      </c>
      <c r="Q170" s="557" t="str">
        <f>'Program All'!Q30</f>
        <v/>
      </c>
      <c r="R170" s="557">
        <f>'Program All'!R30</f>
        <v>0</v>
      </c>
      <c r="S170" s="557">
        <f>'Program All'!S30</f>
        <v>0</v>
      </c>
      <c r="T170" s="557">
        <f>'Program All'!T30</f>
        <v>0</v>
      </c>
      <c r="U170" s="557">
        <f>'Program All'!U30</f>
        <v>0</v>
      </c>
      <c r="V170" s="557" t="str">
        <f>'Program All'!V30</f>
        <v/>
      </c>
      <c r="W170" s="557">
        <f>'Program All'!W30</f>
        <v>0</v>
      </c>
      <c r="X170" s="401">
        <f>'Program TRC'!D30</f>
        <v>0</v>
      </c>
      <c r="Y170" s="401">
        <f>'Program TRC'!E30</f>
        <v>0</v>
      </c>
      <c r="Z170" s="401">
        <f>'Program TRC'!F30</f>
        <v>0</v>
      </c>
      <c r="AA170" s="401" t="str">
        <f>'Program TRC'!G30</f>
        <v/>
      </c>
      <c r="AB170" s="401">
        <f>'Program TRC'!H30</f>
        <v>0</v>
      </c>
      <c r="AC170" s="400">
        <f>'Program PAC'!D30</f>
        <v>0</v>
      </c>
      <c r="AD170" s="400">
        <f>'Program PAC'!E30</f>
        <v>0</v>
      </c>
      <c r="AE170" s="400">
        <f>'Program PAC'!F30</f>
        <v>0</v>
      </c>
      <c r="AF170" s="400" t="str">
        <f>'Program PAC'!G30</f>
        <v/>
      </c>
      <c r="AG170" s="399">
        <f>'Program PAC'!H30</f>
        <v>0</v>
      </c>
      <c r="AH170" s="400">
        <f>'Program SCT'!D30</f>
        <v>0</v>
      </c>
      <c r="AI170" s="400">
        <f>'Program SCT'!E30</f>
        <v>0</v>
      </c>
      <c r="AJ170" s="400">
        <f>'Program SCT'!F30</f>
        <v>0</v>
      </c>
      <c r="AK170" s="400" t="str">
        <f>'Program SCT'!G30</f>
        <v/>
      </c>
      <c r="AL170" s="400">
        <f>'Program SCT'!H30</f>
        <v>0</v>
      </c>
      <c r="AM170" s="557">
        <f>'Program RIM'!D30</f>
        <v>0</v>
      </c>
      <c r="AN170" s="557">
        <f>'Program RIM'!E30</f>
        <v>0</v>
      </c>
      <c r="AO170" s="557">
        <f>'Program RIM'!F30</f>
        <v>0</v>
      </c>
      <c r="AP170" s="557" t="str">
        <f>'Program RIM'!G30</f>
        <v/>
      </c>
      <c r="AQ170" s="557">
        <f>'Program RIM'!H30</f>
        <v>0</v>
      </c>
      <c r="AR170" s="400">
        <f>'Program Other TRC'!D30</f>
        <v>0</v>
      </c>
      <c r="AS170" s="400">
        <f>'Program Other TRC'!E30</f>
        <v>0</v>
      </c>
      <c r="AT170" s="400">
        <f>'Program Other TRC'!F30</f>
        <v>0</v>
      </c>
      <c r="AU170" s="400" t="str">
        <f>'Program Other TRC'!G30</f>
        <v/>
      </c>
      <c r="AV170" s="400">
        <f>'Program Other TRC'!H30</f>
        <v>0</v>
      </c>
      <c r="AW170" s="400">
        <f>'Program Other TRC'!I30</f>
        <v>0</v>
      </c>
      <c r="AX170" s="400">
        <f>'Program Other TRC'!J30</f>
        <v>0</v>
      </c>
      <c r="AY170" s="400">
        <f>'Program Other TRC'!K30</f>
        <v>0</v>
      </c>
      <c r="AZ170" s="400" t="str">
        <f>'Program Other TRC'!L30</f>
        <v/>
      </c>
      <c r="BA170" s="400">
        <f>'Program Other TRC'!M30</f>
        <v>0</v>
      </c>
      <c r="BB170" s="400">
        <f>'Program Other TRC'!I30</f>
        <v>0</v>
      </c>
      <c r="BC170" s="400">
        <f>'Program Other TRC'!J30</f>
        <v>0</v>
      </c>
      <c r="BD170" s="400">
        <f>'Program Other TRC'!K30</f>
        <v>0</v>
      </c>
      <c r="BE170" s="400" t="str">
        <f>'Program Other TRC'!L30</f>
        <v/>
      </c>
      <c r="BF170" s="400">
        <f>'Program Other TRC'!M30</f>
        <v>0</v>
      </c>
      <c r="BG170" s="401">
        <f>'Program Other PAC'!D30</f>
        <v>0</v>
      </c>
      <c r="BH170" s="401">
        <f>'Program Other PAC'!E30</f>
        <v>0</v>
      </c>
      <c r="BI170" s="401">
        <f>'Program Other PAC'!F30</f>
        <v>0</v>
      </c>
      <c r="BJ170" s="401" t="str">
        <f>'Program Other PAC'!G30</f>
        <v/>
      </c>
      <c r="BK170" s="401">
        <f>'Program Other PAC'!H30</f>
        <v>0</v>
      </c>
      <c r="BL170" s="401">
        <f>'Program Other PAC'!I30</f>
        <v>0</v>
      </c>
      <c r="BM170" s="401">
        <f>'Program Other PAC'!J30</f>
        <v>0</v>
      </c>
      <c r="BN170" s="401">
        <f>'Program Other PAC'!K30</f>
        <v>0</v>
      </c>
      <c r="BO170" s="401" t="str">
        <f>'Program Other PAC'!L30</f>
        <v/>
      </c>
      <c r="BP170" s="401">
        <f>'Program Other PAC'!M30</f>
        <v>0</v>
      </c>
      <c r="BQ170" s="401">
        <f>'Program Other PAC'!N30</f>
        <v>0</v>
      </c>
      <c r="BR170" s="401">
        <f>'Program Other PAC'!O30</f>
        <v>0</v>
      </c>
      <c r="BS170" s="401">
        <f>'Program Other PAC'!P30</f>
        <v>0</v>
      </c>
      <c r="BT170" s="401" t="str">
        <f>'Program Other PAC'!Q30</f>
        <v/>
      </c>
      <c r="BU170" s="401">
        <f>'Program Other PAC'!R30</f>
        <v>0</v>
      </c>
      <c r="BV170" s="401">
        <f>'Program Other SCT'!D30</f>
        <v>0</v>
      </c>
      <c r="BW170" s="401">
        <f>'Program Other SCT'!E30</f>
        <v>0</v>
      </c>
      <c r="BX170" s="401">
        <f>'Program Other SCT'!F30</f>
        <v>0</v>
      </c>
      <c r="BY170" s="401" t="str">
        <f>'Program Other SCT'!G30</f>
        <v/>
      </c>
      <c r="BZ170" s="401">
        <f>'Program Other SCT'!H30</f>
        <v>0</v>
      </c>
      <c r="CA170" s="401">
        <f>'Program Other SCT'!I30</f>
        <v>0</v>
      </c>
      <c r="CB170" s="401">
        <f>'Program Other SCT'!J30</f>
        <v>0</v>
      </c>
      <c r="CC170" s="401">
        <f>'Program Other SCT'!K30</f>
        <v>0</v>
      </c>
      <c r="CD170" s="401" t="str">
        <f>'Program Other SCT'!L30</f>
        <v/>
      </c>
      <c r="CE170" s="401">
        <f>'Program Other SCT'!M30</f>
        <v>0</v>
      </c>
      <c r="CF170" s="401">
        <f>'Program Other SCT'!N30</f>
        <v>0</v>
      </c>
      <c r="CG170" s="401">
        <f>'Program Other SCT'!O30</f>
        <v>0</v>
      </c>
      <c r="CH170" s="401">
        <f>'Program Other SCT'!P30</f>
        <v>0</v>
      </c>
      <c r="CI170" s="401" t="str">
        <f>'Program Other SCT'!Q30</f>
        <v/>
      </c>
      <c r="CJ170" s="401">
        <f>'Program Other SCT'!R30</f>
        <v>0</v>
      </c>
      <c r="CK170" s="401">
        <f>'Program Other RIM'!D30</f>
        <v>0</v>
      </c>
      <c r="CL170" s="401">
        <f>'Program Other RIM'!E30</f>
        <v>0</v>
      </c>
      <c r="CM170" s="401">
        <f>'Program Other RIM'!F30</f>
        <v>0</v>
      </c>
      <c r="CN170" s="401" t="str">
        <f>'Program Other RIM'!G30</f>
        <v/>
      </c>
      <c r="CO170" s="401">
        <f>'Program Other RIM'!H30</f>
        <v>0</v>
      </c>
      <c r="CP170" s="401">
        <f>'Program Other RIM'!I30</f>
        <v>0</v>
      </c>
      <c r="CQ170" s="401">
        <f>'Program Other RIM'!J30</f>
        <v>0</v>
      </c>
      <c r="CR170" s="401">
        <f>'Program Other RIM'!K30</f>
        <v>0</v>
      </c>
      <c r="CS170" s="401" t="str">
        <f>'Program Other RIM'!L30</f>
        <v/>
      </c>
      <c r="CT170" s="401">
        <f>'Program Other RIM'!M30</f>
        <v>0</v>
      </c>
      <c r="CU170" s="401">
        <f>'Program Other RIM'!N30</f>
        <v>0</v>
      </c>
      <c r="CV170" s="401">
        <f>'Program Other RIM'!O30</f>
        <v>0</v>
      </c>
      <c r="CW170" s="401">
        <f>'Program Other RIM'!P30</f>
        <v>0</v>
      </c>
      <c r="CX170" s="401" t="str">
        <f>'Program Other RIM'!Q30</f>
        <v/>
      </c>
      <c r="CY170" s="401">
        <f>'Program Other RIM'!R30</f>
        <v>0</v>
      </c>
      <c r="CZ170" s="401">
        <f>'Program TRC PAC'!D30</f>
        <v>0</v>
      </c>
      <c r="DA170" s="401">
        <f>'Program TRC PAC'!E30</f>
        <v>0</v>
      </c>
      <c r="DB170" s="401">
        <f>'Program TRC PAC'!F30</f>
        <v>0</v>
      </c>
      <c r="DC170" s="401" t="str">
        <f>'Program TRC PAC'!G30</f>
        <v/>
      </c>
      <c r="DD170" s="401">
        <f>'Program TRC PAC'!H30</f>
        <v>0</v>
      </c>
      <c r="DE170" s="401">
        <f>'Program TRC PAC'!I30</f>
        <v>0</v>
      </c>
      <c r="DF170" s="401">
        <f>'Program TRC PAC'!J30</f>
        <v>0</v>
      </c>
      <c r="DG170" s="401">
        <f>'Program TRC PAC'!K30</f>
        <v>0</v>
      </c>
      <c r="DH170" s="401" t="str">
        <f>'Program TRC PAC'!L30</f>
        <v/>
      </c>
      <c r="DI170" s="401">
        <f>'Program TRC PAC'!M30</f>
        <v>0</v>
      </c>
      <c r="DJ170" s="401">
        <f>'Program TRC SCT'!D30</f>
        <v>0</v>
      </c>
      <c r="DK170" s="401">
        <f>'Program TRC SCT'!E30</f>
        <v>0</v>
      </c>
      <c r="DL170" s="401">
        <f>'Program TRC SCT'!F30</f>
        <v>0</v>
      </c>
      <c r="DM170" s="401" t="str">
        <f>'Program TRC SCT'!G30</f>
        <v/>
      </c>
      <c r="DN170" s="401">
        <f>'Program TRC SCT'!H30</f>
        <v>0</v>
      </c>
      <c r="DO170" s="401">
        <f>'Program TRC SCT'!I30</f>
        <v>0</v>
      </c>
      <c r="DP170" s="401">
        <f>'Program TRC SCT'!J30</f>
        <v>0</v>
      </c>
      <c r="DQ170" s="401">
        <f>'Program TRC SCT'!K30</f>
        <v>0</v>
      </c>
      <c r="DR170" s="401" t="str">
        <f>'Program TRC SCT'!L30</f>
        <v/>
      </c>
      <c r="DS170" s="401">
        <f>'Program TRC SCT'!M30</f>
        <v>0</v>
      </c>
      <c r="DT170" s="401">
        <f>'Program TRC RIM'!D30</f>
        <v>0</v>
      </c>
      <c r="DU170" s="401">
        <f>'Program TRC RIM'!E30</f>
        <v>0</v>
      </c>
      <c r="DV170" s="401">
        <f>'Program TRC RIM'!F30</f>
        <v>0</v>
      </c>
      <c r="DW170" s="401" t="str">
        <f>'Program TRC RIM'!G30</f>
        <v/>
      </c>
      <c r="DX170" s="401">
        <f>'Program TRC RIM'!H30</f>
        <v>0</v>
      </c>
      <c r="DY170" s="401">
        <f>'Program TRC RIM'!I30</f>
        <v>0</v>
      </c>
      <c r="DZ170" s="401">
        <f>'Program TRC RIM'!J30</f>
        <v>0</v>
      </c>
      <c r="EA170" s="401">
        <f>'Program TRC RIM'!K30</f>
        <v>0</v>
      </c>
      <c r="EB170" s="401" t="str">
        <f>'Program TRC RIM'!L30</f>
        <v/>
      </c>
      <c r="EC170" s="401">
        <f>'Program TRC RIM'!M30</f>
        <v>0</v>
      </c>
      <c r="ED170" s="401">
        <f>'Program PAC SCT'!D30</f>
        <v>0</v>
      </c>
      <c r="EE170" s="401">
        <f>'Program PAC SCT'!E30</f>
        <v>0</v>
      </c>
      <c r="EF170" s="401">
        <f>'Program PAC SCT'!F30</f>
        <v>0</v>
      </c>
      <c r="EG170" s="401" t="str">
        <f>'Program PAC SCT'!G30</f>
        <v/>
      </c>
      <c r="EH170" s="401">
        <f>'Program PAC SCT'!H30</f>
        <v>0</v>
      </c>
      <c r="EI170" s="401">
        <f>'Program PAC SCT'!I30</f>
        <v>0</v>
      </c>
      <c r="EJ170" s="401">
        <f>'Program PAC SCT'!J30</f>
        <v>0</v>
      </c>
      <c r="EK170" s="401">
        <f>'Program PAC SCT'!K30</f>
        <v>0</v>
      </c>
      <c r="EL170" s="401" t="str">
        <f>'Program PAC SCT'!L30</f>
        <v/>
      </c>
      <c r="EM170" s="401">
        <f>'Program PAC SCT'!M30</f>
        <v>0</v>
      </c>
      <c r="EN170" s="401">
        <f>'Program PAC RIM'!D30</f>
        <v>0</v>
      </c>
      <c r="EO170" s="401">
        <f>'Program PAC RIM'!E30</f>
        <v>0</v>
      </c>
      <c r="EP170" s="401">
        <f>'Program PAC RIM'!F30</f>
        <v>0</v>
      </c>
      <c r="EQ170" s="401" t="str">
        <f>'Program PAC RIM'!G30</f>
        <v/>
      </c>
      <c r="ER170" s="401">
        <f>'Program PAC RIM'!H30</f>
        <v>0</v>
      </c>
      <c r="ES170" s="401">
        <f>'Program PAC RIM'!I30</f>
        <v>0</v>
      </c>
      <c r="ET170" s="401">
        <f>'Program PAC RIM'!J30</f>
        <v>0</v>
      </c>
      <c r="EU170" s="401">
        <f>'Program PAC RIM'!K30</f>
        <v>0</v>
      </c>
      <c r="EV170" s="401" t="str">
        <f>'Program PAC RIM'!L30</f>
        <v/>
      </c>
      <c r="EW170" s="401">
        <f>'Program PAC RIM'!M30</f>
        <v>0</v>
      </c>
      <c r="EX170" s="401">
        <f>'Program SCT RIM'!D30</f>
        <v>0</v>
      </c>
      <c r="EY170" s="401">
        <f>'Program SCT RIM'!E30</f>
        <v>0</v>
      </c>
      <c r="EZ170" s="401">
        <f>'Program SCT RIM'!F30</f>
        <v>0</v>
      </c>
      <c r="FA170" s="401" t="str">
        <f>'Program SCT RIM'!G30</f>
        <v/>
      </c>
      <c r="FB170" s="401">
        <f>'Program SCT RIM'!H30</f>
        <v>0</v>
      </c>
      <c r="FC170" s="401">
        <f>'Program SCT RIM'!I30</f>
        <v>0</v>
      </c>
      <c r="FD170" s="401">
        <f>'Program SCT RIM'!J30</f>
        <v>0</v>
      </c>
      <c r="FE170" s="401">
        <f>'Program SCT RIM'!K30</f>
        <v>0</v>
      </c>
      <c r="FF170" s="401" t="str">
        <f>'Program SCT RIM'!L30</f>
        <v/>
      </c>
      <c r="FG170" s="401">
        <f>'Program SCT RIM'!M30</f>
        <v>0</v>
      </c>
    </row>
    <row r="171" spans="3:163">
      <c r="C171" s="399" t="str">
        <f t="shared" si="125"/>
        <v>Empty</v>
      </c>
      <c r="D171" s="557">
        <f>'Program All'!D31</f>
        <v>0</v>
      </c>
      <c r="E171" s="557">
        <f>'Program All'!E31</f>
        <v>0</v>
      </c>
      <c r="F171" s="557">
        <f>'Program All'!F31</f>
        <v>0</v>
      </c>
      <c r="G171" s="557" t="str">
        <f>'Program All'!G31</f>
        <v/>
      </c>
      <c r="H171" s="557">
        <f>'Program All'!H31</f>
        <v>0</v>
      </c>
      <c r="I171" s="557">
        <f>'Program All'!I31</f>
        <v>0</v>
      </c>
      <c r="J171" s="557">
        <f>'Program All'!J31</f>
        <v>0</v>
      </c>
      <c r="K171" s="557">
        <f>'Program All'!K31</f>
        <v>0</v>
      </c>
      <c r="L171" s="557" t="str">
        <f>'Program All'!L31</f>
        <v/>
      </c>
      <c r="M171" s="557">
        <f>'Program All'!M31</f>
        <v>0</v>
      </c>
      <c r="N171" s="557">
        <f>'Program All'!N31</f>
        <v>0</v>
      </c>
      <c r="O171" s="557">
        <f>'Program All'!O31</f>
        <v>0</v>
      </c>
      <c r="P171" s="557">
        <f>'Program All'!P31</f>
        <v>0</v>
      </c>
      <c r="Q171" s="557" t="str">
        <f>'Program All'!Q31</f>
        <v/>
      </c>
      <c r="R171" s="557">
        <f>'Program All'!R31</f>
        <v>0</v>
      </c>
      <c r="S171" s="557">
        <f>'Program All'!S31</f>
        <v>0</v>
      </c>
      <c r="T171" s="557">
        <f>'Program All'!T31</f>
        <v>0</v>
      </c>
      <c r="U171" s="557">
        <f>'Program All'!U31</f>
        <v>0</v>
      </c>
      <c r="V171" s="557" t="str">
        <f>'Program All'!V31</f>
        <v/>
      </c>
      <c r="W171" s="557">
        <f>'Program All'!W31</f>
        <v>0</v>
      </c>
      <c r="X171" s="401">
        <f>'Program TRC'!D31</f>
        <v>0</v>
      </c>
      <c r="Y171" s="401">
        <f>'Program TRC'!E31</f>
        <v>0</v>
      </c>
      <c r="Z171" s="401">
        <f>'Program TRC'!F31</f>
        <v>0</v>
      </c>
      <c r="AA171" s="401" t="str">
        <f>'Program TRC'!G31</f>
        <v/>
      </c>
      <c r="AB171" s="401">
        <f>'Program TRC'!H31</f>
        <v>0</v>
      </c>
      <c r="AC171" s="400">
        <f>'Program PAC'!D31</f>
        <v>0</v>
      </c>
      <c r="AD171" s="400">
        <f>'Program PAC'!E31</f>
        <v>0</v>
      </c>
      <c r="AE171" s="400">
        <f>'Program PAC'!F31</f>
        <v>0</v>
      </c>
      <c r="AF171" s="400" t="str">
        <f>'Program PAC'!G31</f>
        <v/>
      </c>
      <c r="AG171" s="399">
        <f>'Program PAC'!H31</f>
        <v>0</v>
      </c>
      <c r="AH171" s="400">
        <f>'Program SCT'!D31</f>
        <v>0</v>
      </c>
      <c r="AI171" s="400">
        <f>'Program SCT'!E31</f>
        <v>0</v>
      </c>
      <c r="AJ171" s="400">
        <f>'Program SCT'!F31</f>
        <v>0</v>
      </c>
      <c r="AK171" s="400" t="str">
        <f>'Program SCT'!G31</f>
        <v/>
      </c>
      <c r="AL171" s="400">
        <f>'Program SCT'!H31</f>
        <v>0</v>
      </c>
      <c r="AM171" s="557">
        <f>'Program RIM'!D31</f>
        <v>0</v>
      </c>
      <c r="AN171" s="557">
        <f>'Program RIM'!E31</f>
        <v>0</v>
      </c>
      <c r="AO171" s="557">
        <f>'Program RIM'!F31</f>
        <v>0</v>
      </c>
      <c r="AP171" s="557" t="str">
        <f>'Program RIM'!G31</f>
        <v/>
      </c>
      <c r="AQ171" s="557">
        <f>'Program RIM'!H31</f>
        <v>0</v>
      </c>
      <c r="AR171" s="400">
        <f>'Program Other TRC'!D31</f>
        <v>0</v>
      </c>
      <c r="AS171" s="400">
        <f>'Program Other TRC'!E31</f>
        <v>0</v>
      </c>
      <c r="AT171" s="400">
        <f>'Program Other TRC'!F31</f>
        <v>0</v>
      </c>
      <c r="AU171" s="400" t="str">
        <f>'Program Other TRC'!G31</f>
        <v/>
      </c>
      <c r="AV171" s="400">
        <f>'Program Other TRC'!H31</f>
        <v>0</v>
      </c>
      <c r="AW171" s="400">
        <f>'Program Other TRC'!I31</f>
        <v>0</v>
      </c>
      <c r="AX171" s="400">
        <f>'Program Other TRC'!J31</f>
        <v>0</v>
      </c>
      <c r="AY171" s="400">
        <f>'Program Other TRC'!K31</f>
        <v>0</v>
      </c>
      <c r="AZ171" s="400" t="str">
        <f>'Program Other TRC'!L31</f>
        <v/>
      </c>
      <c r="BA171" s="400">
        <f>'Program Other TRC'!M31</f>
        <v>0</v>
      </c>
      <c r="BB171" s="400">
        <f>'Program Other TRC'!I31</f>
        <v>0</v>
      </c>
      <c r="BC171" s="400">
        <f>'Program Other TRC'!J31</f>
        <v>0</v>
      </c>
      <c r="BD171" s="400">
        <f>'Program Other TRC'!K31</f>
        <v>0</v>
      </c>
      <c r="BE171" s="400" t="str">
        <f>'Program Other TRC'!L31</f>
        <v/>
      </c>
      <c r="BF171" s="400">
        <f>'Program Other TRC'!M31</f>
        <v>0</v>
      </c>
      <c r="BG171" s="401">
        <f>'Program Other PAC'!D31</f>
        <v>0</v>
      </c>
      <c r="BH171" s="401">
        <f>'Program Other PAC'!E31</f>
        <v>0</v>
      </c>
      <c r="BI171" s="401">
        <f>'Program Other PAC'!F31</f>
        <v>0</v>
      </c>
      <c r="BJ171" s="401" t="str">
        <f>'Program Other PAC'!G31</f>
        <v/>
      </c>
      <c r="BK171" s="401">
        <f>'Program Other PAC'!H31</f>
        <v>0</v>
      </c>
      <c r="BL171" s="401">
        <f>'Program Other PAC'!I31</f>
        <v>0</v>
      </c>
      <c r="BM171" s="401">
        <f>'Program Other PAC'!J31</f>
        <v>0</v>
      </c>
      <c r="BN171" s="401">
        <f>'Program Other PAC'!K31</f>
        <v>0</v>
      </c>
      <c r="BO171" s="401" t="str">
        <f>'Program Other PAC'!L31</f>
        <v/>
      </c>
      <c r="BP171" s="401">
        <f>'Program Other PAC'!M31</f>
        <v>0</v>
      </c>
      <c r="BQ171" s="401">
        <f>'Program Other PAC'!N31</f>
        <v>0</v>
      </c>
      <c r="BR171" s="401">
        <f>'Program Other PAC'!O31</f>
        <v>0</v>
      </c>
      <c r="BS171" s="401">
        <f>'Program Other PAC'!P31</f>
        <v>0</v>
      </c>
      <c r="BT171" s="401" t="str">
        <f>'Program Other PAC'!Q31</f>
        <v/>
      </c>
      <c r="BU171" s="401">
        <f>'Program Other PAC'!R31</f>
        <v>0</v>
      </c>
      <c r="BV171" s="401">
        <f>'Program Other SCT'!D31</f>
        <v>0</v>
      </c>
      <c r="BW171" s="401">
        <f>'Program Other SCT'!E31</f>
        <v>0</v>
      </c>
      <c r="BX171" s="401">
        <f>'Program Other SCT'!F31</f>
        <v>0</v>
      </c>
      <c r="BY171" s="401" t="str">
        <f>'Program Other SCT'!G31</f>
        <v/>
      </c>
      <c r="BZ171" s="401">
        <f>'Program Other SCT'!H31</f>
        <v>0</v>
      </c>
      <c r="CA171" s="401">
        <f>'Program Other SCT'!I31</f>
        <v>0</v>
      </c>
      <c r="CB171" s="401">
        <f>'Program Other SCT'!J31</f>
        <v>0</v>
      </c>
      <c r="CC171" s="401">
        <f>'Program Other SCT'!K31</f>
        <v>0</v>
      </c>
      <c r="CD171" s="401" t="str">
        <f>'Program Other SCT'!L31</f>
        <v/>
      </c>
      <c r="CE171" s="401">
        <f>'Program Other SCT'!M31</f>
        <v>0</v>
      </c>
      <c r="CF171" s="401">
        <f>'Program Other SCT'!N31</f>
        <v>0</v>
      </c>
      <c r="CG171" s="401">
        <f>'Program Other SCT'!O31</f>
        <v>0</v>
      </c>
      <c r="CH171" s="401">
        <f>'Program Other SCT'!P31</f>
        <v>0</v>
      </c>
      <c r="CI171" s="401" t="str">
        <f>'Program Other SCT'!Q31</f>
        <v/>
      </c>
      <c r="CJ171" s="401">
        <f>'Program Other SCT'!R31</f>
        <v>0</v>
      </c>
      <c r="CK171" s="401">
        <f>'Program Other RIM'!D31</f>
        <v>0</v>
      </c>
      <c r="CL171" s="401">
        <f>'Program Other RIM'!E31</f>
        <v>0</v>
      </c>
      <c r="CM171" s="401">
        <f>'Program Other RIM'!F31</f>
        <v>0</v>
      </c>
      <c r="CN171" s="401" t="str">
        <f>'Program Other RIM'!G31</f>
        <v/>
      </c>
      <c r="CO171" s="401">
        <f>'Program Other RIM'!H31</f>
        <v>0</v>
      </c>
      <c r="CP171" s="401">
        <f>'Program Other RIM'!I31</f>
        <v>0</v>
      </c>
      <c r="CQ171" s="401">
        <f>'Program Other RIM'!J31</f>
        <v>0</v>
      </c>
      <c r="CR171" s="401">
        <f>'Program Other RIM'!K31</f>
        <v>0</v>
      </c>
      <c r="CS171" s="401" t="str">
        <f>'Program Other RIM'!L31</f>
        <v/>
      </c>
      <c r="CT171" s="401">
        <f>'Program Other RIM'!M31</f>
        <v>0</v>
      </c>
      <c r="CU171" s="401">
        <f>'Program Other RIM'!N31</f>
        <v>0</v>
      </c>
      <c r="CV171" s="401">
        <f>'Program Other RIM'!O31</f>
        <v>0</v>
      </c>
      <c r="CW171" s="401">
        <f>'Program Other RIM'!P31</f>
        <v>0</v>
      </c>
      <c r="CX171" s="401" t="str">
        <f>'Program Other RIM'!Q31</f>
        <v/>
      </c>
      <c r="CY171" s="401">
        <f>'Program Other RIM'!R31</f>
        <v>0</v>
      </c>
      <c r="CZ171" s="401">
        <f>'Program TRC PAC'!D31</f>
        <v>0</v>
      </c>
      <c r="DA171" s="401">
        <f>'Program TRC PAC'!E31</f>
        <v>0</v>
      </c>
      <c r="DB171" s="401">
        <f>'Program TRC PAC'!F31</f>
        <v>0</v>
      </c>
      <c r="DC171" s="401" t="str">
        <f>'Program TRC PAC'!G31</f>
        <v/>
      </c>
      <c r="DD171" s="401">
        <f>'Program TRC PAC'!H31</f>
        <v>0</v>
      </c>
      <c r="DE171" s="401">
        <f>'Program TRC PAC'!I31</f>
        <v>0</v>
      </c>
      <c r="DF171" s="401">
        <f>'Program TRC PAC'!J31</f>
        <v>0</v>
      </c>
      <c r="DG171" s="401">
        <f>'Program TRC PAC'!K31</f>
        <v>0</v>
      </c>
      <c r="DH171" s="401" t="str">
        <f>'Program TRC PAC'!L31</f>
        <v/>
      </c>
      <c r="DI171" s="401">
        <f>'Program TRC PAC'!M31</f>
        <v>0</v>
      </c>
      <c r="DJ171" s="401">
        <f>'Program TRC SCT'!D31</f>
        <v>0</v>
      </c>
      <c r="DK171" s="401">
        <f>'Program TRC SCT'!E31</f>
        <v>0</v>
      </c>
      <c r="DL171" s="401">
        <f>'Program TRC SCT'!F31</f>
        <v>0</v>
      </c>
      <c r="DM171" s="401" t="str">
        <f>'Program TRC SCT'!G31</f>
        <v/>
      </c>
      <c r="DN171" s="401">
        <f>'Program TRC SCT'!H31</f>
        <v>0</v>
      </c>
      <c r="DO171" s="401">
        <f>'Program TRC SCT'!I31</f>
        <v>0</v>
      </c>
      <c r="DP171" s="401">
        <f>'Program TRC SCT'!J31</f>
        <v>0</v>
      </c>
      <c r="DQ171" s="401">
        <f>'Program TRC SCT'!K31</f>
        <v>0</v>
      </c>
      <c r="DR171" s="401" t="str">
        <f>'Program TRC SCT'!L31</f>
        <v/>
      </c>
      <c r="DS171" s="401">
        <f>'Program TRC SCT'!M31</f>
        <v>0</v>
      </c>
      <c r="DT171" s="401">
        <f>'Program TRC RIM'!D31</f>
        <v>0</v>
      </c>
      <c r="DU171" s="401">
        <f>'Program TRC RIM'!E31</f>
        <v>0</v>
      </c>
      <c r="DV171" s="401">
        <f>'Program TRC RIM'!F31</f>
        <v>0</v>
      </c>
      <c r="DW171" s="401" t="str">
        <f>'Program TRC RIM'!G31</f>
        <v/>
      </c>
      <c r="DX171" s="401">
        <f>'Program TRC RIM'!H31</f>
        <v>0</v>
      </c>
      <c r="DY171" s="401">
        <f>'Program TRC RIM'!I31</f>
        <v>0</v>
      </c>
      <c r="DZ171" s="401">
        <f>'Program TRC RIM'!J31</f>
        <v>0</v>
      </c>
      <c r="EA171" s="401">
        <f>'Program TRC RIM'!K31</f>
        <v>0</v>
      </c>
      <c r="EB171" s="401" t="str">
        <f>'Program TRC RIM'!L31</f>
        <v/>
      </c>
      <c r="EC171" s="401">
        <f>'Program TRC RIM'!M31</f>
        <v>0</v>
      </c>
      <c r="ED171" s="401">
        <f>'Program PAC SCT'!D31</f>
        <v>0</v>
      </c>
      <c r="EE171" s="401">
        <f>'Program PAC SCT'!E31</f>
        <v>0</v>
      </c>
      <c r="EF171" s="401">
        <f>'Program PAC SCT'!F31</f>
        <v>0</v>
      </c>
      <c r="EG171" s="401" t="str">
        <f>'Program PAC SCT'!G31</f>
        <v/>
      </c>
      <c r="EH171" s="401">
        <f>'Program PAC SCT'!H31</f>
        <v>0</v>
      </c>
      <c r="EI171" s="401">
        <f>'Program PAC SCT'!I31</f>
        <v>0</v>
      </c>
      <c r="EJ171" s="401">
        <f>'Program PAC SCT'!J31</f>
        <v>0</v>
      </c>
      <c r="EK171" s="401">
        <f>'Program PAC SCT'!K31</f>
        <v>0</v>
      </c>
      <c r="EL171" s="401" t="str">
        <f>'Program PAC SCT'!L31</f>
        <v/>
      </c>
      <c r="EM171" s="401">
        <f>'Program PAC SCT'!M31</f>
        <v>0</v>
      </c>
      <c r="EN171" s="401">
        <f>'Program PAC RIM'!D31</f>
        <v>0</v>
      </c>
      <c r="EO171" s="401">
        <f>'Program PAC RIM'!E31</f>
        <v>0</v>
      </c>
      <c r="EP171" s="401">
        <f>'Program PAC RIM'!F31</f>
        <v>0</v>
      </c>
      <c r="EQ171" s="401" t="str">
        <f>'Program PAC RIM'!G31</f>
        <v/>
      </c>
      <c r="ER171" s="401">
        <f>'Program PAC RIM'!H31</f>
        <v>0</v>
      </c>
      <c r="ES171" s="401">
        <f>'Program PAC RIM'!I31</f>
        <v>0</v>
      </c>
      <c r="ET171" s="401">
        <f>'Program PAC RIM'!J31</f>
        <v>0</v>
      </c>
      <c r="EU171" s="401">
        <f>'Program PAC RIM'!K31</f>
        <v>0</v>
      </c>
      <c r="EV171" s="401" t="str">
        <f>'Program PAC RIM'!L31</f>
        <v/>
      </c>
      <c r="EW171" s="401">
        <f>'Program PAC RIM'!M31</f>
        <v>0</v>
      </c>
      <c r="EX171" s="401">
        <f>'Program SCT RIM'!D31</f>
        <v>0</v>
      </c>
      <c r="EY171" s="401">
        <f>'Program SCT RIM'!E31</f>
        <v>0</v>
      </c>
      <c r="EZ171" s="401">
        <f>'Program SCT RIM'!F31</f>
        <v>0</v>
      </c>
      <c r="FA171" s="401" t="str">
        <f>'Program SCT RIM'!G31</f>
        <v/>
      </c>
      <c r="FB171" s="401">
        <f>'Program SCT RIM'!H31</f>
        <v>0</v>
      </c>
      <c r="FC171" s="401">
        <f>'Program SCT RIM'!I31</f>
        <v>0</v>
      </c>
      <c r="FD171" s="401">
        <f>'Program SCT RIM'!J31</f>
        <v>0</v>
      </c>
      <c r="FE171" s="401">
        <f>'Program SCT RIM'!K31</f>
        <v>0</v>
      </c>
      <c r="FF171" s="401" t="str">
        <f>'Program SCT RIM'!L31</f>
        <v/>
      </c>
      <c r="FG171" s="401">
        <f>'Program SCT RIM'!M31</f>
        <v>0</v>
      </c>
    </row>
    <row r="172" spans="3:163">
      <c r="C172" s="399" t="str">
        <f t="shared" si="125"/>
        <v>Empty</v>
      </c>
      <c r="D172" s="557">
        <f>'Program All'!D32</f>
        <v>0</v>
      </c>
      <c r="E172" s="557">
        <f>'Program All'!E32</f>
        <v>0</v>
      </c>
      <c r="F172" s="557">
        <f>'Program All'!F32</f>
        <v>0</v>
      </c>
      <c r="G172" s="557" t="str">
        <f>'Program All'!G32</f>
        <v/>
      </c>
      <c r="H172" s="557">
        <f>'Program All'!H32</f>
        <v>0</v>
      </c>
      <c r="I172" s="557">
        <f>'Program All'!I32</f>
        <v>0</v>
      </c>
      <c r="J172" s="557">
        <f>'Program All'!J32</f>
        <v>0</v>
      </c>
      <c r="K172" s="557">
        <f>'Program All'!K32</f>
        <v>0</v>
      </c>
      <c r="L172" s="557" t="str">
        <f>'Program All'!L32</f>
        <v/>
      </c>
      <c r="M172" s="557">
        <f>'Program All'!M32</f>
        <v>0</v>
      </c>
      <c r="N172" s="557">
        <f>'Program All'!N32</f>
        <v>0</v>
      </c>
      <c r="O172" s="557">
        <f>'Program All'!O32</f>
        <v>0</v>
      </c>
      <c r="P172" s="557">
        <f>'Program All'!P32</f>
        <v>0</v>
      </c>
      <c r="Q172" s="557" t="str">
        <f>'Program All'!Q32</f>
        <v/>
      </c>
      <c r="R172" s="557">
        <f>'Program All'!R32</f>
        <v>0</v>
      </c>
      <c r="S172" s="557">
        <f>'Program All'!S32</f>
        <v>0</v>
      </c>
      <c r="T172" s="557">
        <f>'Program All'!T32</f>
        <v>0</v>
      </c>
      <c r="U172" s="557">
        <f>'Program All'!U32</f>
        <v>0</v>
      </c>
      <c r="V172" s="557" t="str">
        <f>'Program All'!V32</f>
        <v/>
      </c>
      <c r="W172" s="557">
        <f>'Program All'!W32</f>
        <v>0</v>
      </c>
      <c r="X172" s="401">
        <f>'Program TRC'!D32</f>
        <v>0</v>
      </c>
      <c r="Y172" s="401">
        <f>'Program TRC'!E32</f>
        <v>0</v>
      </c>
      <c r="Z172" s="401">
        <f>'Program TRC'!F32</f>
        <v>0</v>
      </c>
      <c r="AA172" s="401" t="str">
        <f>'Program TRC'!G32</f>
        <v/>
      </c>
      <c r="AB172" s="401">
        <f>'Program TRC'!H32</f>
        <v>0</v>
      </c>
      <c r="AC172" s="400">
        <f>'Program PAC'!D32</f>
        <v>0</v>
      </c>
      <c r="AD172" s="400">
        <f>'Program PAC'!E32</f>
        <v>0</v>
      </c>
      <c r="AE172" s="400">
        <f>'Program PAC'!F32</f>
        <v>0</v>
      </c>
      <c r="AF172" s="400" t="str">
        <f>'Program PAC'!G32</f>
        <v/>
      </c>
      <c r="AG172" s="399">
        <f>'Program PAC'!H32</f>
        <v>0</v>
      </c>
      <c r="AH172" s="400">
        <f>'Program SCT'!D32</f>
        <v>0</v>
      </c>
      <c r="AI172" s="400">
        <f>'Program SCT'!E32</f>
        <v>0</v>
      </c>
      <c r="AJ172" s="400">
        <f>'Program SCT'!F32</f>
        <v>0</v>
      </c>
      <c r="AK172" s="400" t="str">
        <f>'Program SCT'!G32</f>
        <v/>
      </c>
      <c r="AL172" s="400">
        <f>'Program SCT'!H32</f>
        <v>0</v>
      </c>
      <c r="AM172" s="557">
        <f>'Program RIM'!D32</f>
        <v>0</v>
      </c>
      <c r="AN172" s="557">
        <f>'Program RIM'!E32</f>
        <v>0</v>
      </c>
      <c r="AO172" s="557">
        <f>'Program RIM'!F32</f>
        <v>0</v>
      </c>
      <c r="AP172" s="557" t="str">
        <f>'Program RIM'!G32</f>
        <v/>
      </c>
      <c r="AQ172" s="557">
        <f>'Program RIM'!H32</f>
        <v>0</v>
      </c>
      <c r="AR172" s="400">
        <f>'Program Other TRC'!D32</f>
        <v>0</v>
      </c>
      <c r="AS172" s="400">
        <f>'Program Other TRC'!E32</f>
        <v>0</v>
      </c>
      <c r="AT172" s="400">
        <f>'Program Other TRC'!F32</f>
        <v>0</v>
      </c>
      <c r="AU172" s="400" t="str">
        <f>'Program Other TRC'!G32</f>
        <v/>
      </c>
      <c r="AV172" s="400">
        <f>'Program Other TRC'!H32</f>
        <v>0</v>
      </c>
      <c r="AW172" s="400">
        <f>'Program Other TRC'!I32</f>
        <v>0</v>
      </c>
      <c r="AX172" s="400">
        <f>'Program Other TRC'!J32</f>
        <v>0</v>
      </c>
      <c r="AY172" s="400">
        <f>'Program Other TRC'!K32</f>
        <v>0</v>
      </c>
      <c r="AZ172" s="400" t="str">
        <f>'Program Other TRC'!L32</f>
        <v/>
      </c>
      <c r="BA172" s="400">
        <f>'Program Other TRC'!M32</f>
        <v>0</v>
      </c>
      <c r="BB172" s="400">
        <f>'Program Other TRC'!I32</f>
        <v>0</v>
      </c>
      <c r="BC172" s="400">
        <f>'Program Other TRC'!J32</f>
        <v>0</v>
      </c>
      <c r="BD172" s="400">
        <f>'Program Other TRC'!K32</f>
        <v>0</v>
      </c>
      <c r="BE172" s="400" t="str">
        <f>'Program Other TRC'!L32</f>
        <v/>
      </c>
      <c r="BF172" s="400">
        <f>'Program Other TRC'!M32</f>
        <v>0</v>
      </c>
      <c r="BG172" s="401">
        <f>'Program Other PAC'!D32</f>
        <v>0</v>
      </c>
      <c r="BH172" s="401">
        <f>'Program Other PAC'!E32</f>
        <v>0</v>
      </c>
      <c r="BI172" s="401">
        <f>'Program Other PAC'!F32</f>
        <v>0</v>
      </c>
      <c r="BJ172" s="401" t="str">
        <f>'Program Other PAC'!G32</f>
        <v/>
      </c>
      <c r="BK172" s="401">
        <f>'Program Other PAC'!H32</f>
        <v>0</v>
      </c>
      <c r="BL172" s="401">
        <f>'Program Other PAC'!I32</f>
        <v>0</v>
      </c>
      <c r="BM172" s="401">
        <f>'Program Other PAC'!J32</f>
        <v>0</v>
      </c>
      <c r="BN172" s="401">
        <f>'Program Other PAC'!K32</f>
        <v>0</v>
      </c>
      <c r="BO172" s="401" t="str">
        <f>'Program Other PAC'!L32</f>
        <v/>
      </c>
      <c r="BP172" s="401">
        <f>'Program Other PAC'!M32</f>
        <v>0</v>
      </c>
      <c r="BQ172" s="401">
        <f>'Program Other PAC'!N32</f>
        <v>0</v>
      </c>
      <c r="BR172" s="401">
        <f>'Program Other PAC'!O32</f>
        <v>0</v>
      </c>
      <c r="BS172" s="401">
        <f>'Program Other PAC'!P32</f>
        <v>0</v>
      </c>
      <c r="BT172" s="401" t="str">
        <f>'Program Other PAC'!Q32</f>
        <v/>
      </c>
      <c r="BU172" s="401">
        <f>'Program Other PAC'!R32</f>
        <v>0</v>
      </c>
      <c r="BV172" s="401">
        <f>'Program Other SCT'!D32</f>
        <v>0</v>
      </c>
      <c r="BW172" s="401">
        <f>'Program Other SCT'!E32</f>
        <v>0</v>
      </c>
      <c r="BX172" s="401">
        <f>'Program Other SCT'!F32</f>
        <v>0</v>
      </c>
      <c r="BY172" s="401" t="str">
        <f>'Program Other SCT'!G32</f>
        <v/>
      </c>
      <c r="BZ172" s="401">
        <f>'Program Other SCT'!H32</f>
        <v>0</v>
      </c>
      <c r="CA172" s="401">
        <f>'Program Other SCT'!I32</f>
        <v>0</v>
      </c>
      <c r="CB172" s="401">
        <f>'Program Other SCT'!J32</f>
        <v>0</v>
      </c>
      <c r="CC172" s="401">
        <f>'Program Other SCT'!K32</f>
        <v>0</v>
      </c>
      <c r="CD172" s="401" t="str">
        <f>'Program Other SCT'!L32</f>
        <v/>
      </c>
      <c r="CE172" s="401">
        <f>'Program Other SCT'!M32</f>
        <v>0</v>
      </c>
      <c r="CF172" s="401">
        <f>'Program Other SCT'!N32</f>
        <v>0</v>
      </c>
      <c r="CG172" s="401">
        <f>'Program Other SCT'!O32</f>
        <v>0</v>
      </c>
      <c r="CH172" s="401">
        <f>'Program Other SCT'!P32</f>
        <v>0</v>
      </c>
      <c r="CI172" s="401" t="str">
        <f>'Program Other SCT'!Q32</f>
        <v/>
      </c>
      <c r="CJ172" s="401">
        <f>'Program Other SCT'!R32</f>
        <v>0</v>
      </c>
      <c r="CK172" s="401">
        <f>'Program Other RIM'!D32</f>
        <v>0</v>
      </c>
      <c r="CL172" s="401">
        <f>'Program Other RIM'!E32</f>
        <v>0</v>
      </c>
      <c r="CM172" s="401">
        <f>'Program Other RIM'!F32</f>
        <v>0</v>
      </c>
      <c r="CN172" s="401" t="str">
        <f>'Program Other RIM'!G32</f>
        <v/>
      </c>
      <c r="CO172" s="401">
        <f>'Program Other RIM'!H32</f>
        <v>0</v>
      </c>
      <c r="CP172" s="401">
        <f>'Program Other RIM'!I32</f>
        <v>0</v>
      </c>
      <c r="CQ172" s="401">
        <f>'Program Other RIM'!J32</f>
        <v>0</v>
      </c>
      <c r="CR172" s="401">
        <f>'Program Other RIM'!K32</f>
        <v>0</v>
      </c>
      <c r="CS172" s="401" t="str">
        <f>'Program Other RIM'!L32</f>
        <v/>
      </c>
      <c r="CT172" s="401">
        <f>'Program Other RIM'!M32</f>
        <v>0</v>
      </c>
      <c r="CU172" s="401">
        <f>'Program Other RIM'!N32</f>
        <v>0</v>
      </c>
      <c r="CV172" s="401">
        <f>'Program Other RIM'!O32</f>
        <v>0</v>
      </c>
      <c r="CW172" s="401">
        <f>'Program Other RIM'!P32</f>
        <v>0</v>
      </c>
      <c r="CX172" s="401" t="str">
        <f>'Program Other RIM'!Q32</f>
        <v/>
      </c>
      <c r="CY172" s="401">
        <f>'Program Other RIM'!R32</f>
        <v>0</v>
      </c>
      <c r="CZ172" s="401">
        <f>'Program TRC PAC'!D32</f>
        <v>0</v>
      </c>
      <c r="DA172" s="401">
        <f>'Program TRC PAC'!E32</f>
        <v>0</v>
      </c>
      <c r="DB172" s="401">
        <f>'Program TRC PAC'!F32</f>
        <v>0</v>
      </c>
      <c r="DC172" s="401" t="str">
        <f>'Program TRC PAC'!G32</f>
        <v/>
      </c>
      <c r="DD172" s="401">
        <f>'Program TRC PAC'!H32</f>
        <v>0</v>
      </c>
      <c r="DE172" s="401">
        <f>'Program TRC PAC'!I32</f>
        <v>0</v>
      </c>
      <c r="DF172" s="401">
        <f>'Program TRC PAC'!J32</f>
        <v>0</v>
      </c>
      <c r="DG172" s="401">
        <f>'Program TRC PAC'!K32</f>
        <v>0</v>
      </c>
      <c r="DH172" s="401" t="str">
        <f>'Program TRC PAC'!L32</f>
        <v/>
      </c>
      <c r="DI172" s="401">
        <f>'Program TRC PAC'!M32</f>
        <v>0</v>
      </c>
      <c r="DJ172" s="401">
        <f>'Program TRC SCT'!D32</f>
        <v>0</v>
      </c>
      <c r="DK172" s="401">
        <f>'Program TRC SCT'!E32</f>
        <v>0</v>
      </c>
      <c r="DL172" s="401">
        <f>'Program TRC SCT'!F32</f>
        <v>0</v>
      </c>
      <c r="DM172" s="401" t="str">
        <f>'Program TRC SCT'!G32</f>
        <v/>
      </c>
      <c r="DN172" s="401">
        <f>'Program TRC SCT'!H32</f>
        <v>0</v>
      </c>
      <c r="DO172" s="401">
        <f>'Program TRC SCT'!I32</f>
        <v>0</v>
      </c>
      <c r="DP172" s="401">
        <f>'Program TRC SCT'!J32</f>
        <v>0</v>
      </c>
      <c r="DQ172" s="401">
        <f>'Program TRC SCT'!K32</f>
        <v>0</v>
      </c>
      <c r="DR172" s="401" t="str">
        <f>'Program TRC SCT'!L32</f>
        <v/>
      </c>
      <c r="DS172" s="401">
        <f>'Program TRC SCT'!M32</f>
        <v>0</v>
      </c>
      <c r="DT172" s="401">
        <f>'Program TRC RIM'!D32</f>
        <v>0</v>
      </c>
      <c r="DU172" s="401">
        <f>'Program TRC RIM'!E32</f>
        <v>0</v>
      </c>
      <c r="DV172" s="401">
        <f>'Program TRC RIM'!F32</f>
        <v>0</v>
      </c>
      <c r="DW172" s="401" t="str">
        <f>'Program TRC RIM'!G32</f>
        <v/>
      </c>
      <c r="DX172" s="401">
        <f>'Program TRC RIM'!H32</f>
        <v>0</v>
      </c>
      <c r="DY172" s="401">
        <f>'Program TRC RIM'!I32</f>
        <v>0</v>
      </c>
      <c r="DZ172" s="401">
        <f>'Program TRC RIM'!J32</f>
        <v>0</v>
      </c>
      <c r="EA172" s="401">
        <f>'Program TRC RIM'!K32</f>
        <v>0</v>
      </c>
      <c r="EB172" s="401" t="str">
        <f>'Program TRC RIM'!L32</f>
        <v/>
      </c>
      <c r="EC172" s="401">
        <f>'Program TRC RIM'!M32</f>
        <v>0</v>
      </c>
      <c r="ED172" s="401">
        <f>'Program PAC SCT'!D32</f>
        <v>0</v>
      </c>
      <c r="EE172" s="401">
        <f>'Program PAC SCT'!E32</f>
        <v>0</v>
      </c>
      <c r="EF172" s="401">
        <f>'Program PAC SCT'!F32</f>
        <v>0</v>
      </c>
      <c r="EG172" s="401" t="str">
        <f>'Program PAC SCT'!G32</f>
        <v/>
      </c>
      <c r="EH172" s="401">
        <f>'Program PAC SCT'!H32</f>
        <v>0</v>
      </c>
      <c r="EI172" s="401">
        <f>'Program PAC SCT'!I32</f>
        <v>0</v>
      </c>
      <c r="EJ172" s="401">
        <f>'Program PAC SCT'!J32</f>
        <v>0</v>
      </c>
      <c r="EK172" s="401">
        <f>'Program PAC SCT'!K32</f>
        <v>0</v>
      </c>
      <c r="EL172" s="401" t="str">
        <f>'Program PAC SCT'!L32</f>
        <v/>
      </c>
      <c r="EM172" s="401">
        <f>'Program PAC SCT'!M32</f>
        <v>0</v>
      </c>
      <c r="EN172" s="401">
        <f>'Program PAC RIM'!D32</f>
        <v>0</v>
      </c>
      <c r="EO172" s="401">
        <f>'Program PAC RIM'!E32</f>
        <v>0</v>
      </c>
      <c r="EP172" s="401">
        <f>'Program PAC RIM'!F32</f>
        <v>0</v>
      </c>
      <c r="EQ172" s="401" t="str">
        <f>'Program PAC RIM'!G32</f>
        <v/>
      </c>
      <c r="ER172" s="401">
        <f>'Program PAC RIM'!H32</f>
        <v>0</v>
      </c>
      <c r="ES172" s="401">
        <f>'Program PAC RIM'!I32</f>
        <v>0</v>
      </c>
      <c r="ET172" s="401">
        <f>'Program PAC RIM'!J32</f>
        <v>0</v>
      </c>
      <c r="EU172" s="401">
        <f>'Program PAC RIM'!K32</f>
        <v>0</v>
      </c>
      <c r="EV172" s="401" t="str">
        <f>'Program PAC RIM'!L32</f>
        <v/>
      </c>
      <c r="EW172" s="401">
        <f>'Program PAC RIM'!M32</f>
        <v>0</v>
      </c>
      <c r="EX172" s="401">
        <f>'Program SCT RIM'!D32</f>
        <v>0</v>
      </c>
      <c r="EY172" s="401">
        <f>'Program SCT RIM'!E32</f>
        <v>0</v>
      </c>
      <c r="EZ172" s="401">
        <f>'Program SCT RIM'!F32</f>
        <v>0</v>
      </c>
      <c r="FA172" s="401" t="str">
        <f>'Program SCT RIM'!G32</f>
        <v/>
      </c>
      <c r="FB172" s="401">
        <f>'Program SCT RIM'!H32</f>
        <v>0</v>
      </c>
      <c r="FC172" s="401">
        <f>'Program SCT RIM'!I32</f>
        <v>0</v>
      </c>
      <c r="FD172" s="401">
        <f>'Program SCT RIM'!J32</f>
        <v>0</v>
      </c>
      <c r="FE172" s="401">
        <f>'Program SCT RIM'!K32</f>
        <v>0</v>
      </c>
      <c r="FF172" s="401" t="str">
        <f>'Program SCT RIM'!L32</f>
        <v/>
      </c>
      <c r="FG172" s="401">
        <f>'Program SCT RIM'!M32</f>
        <v>0</v>
      </c>
    </row>
    <row r="173" spans="3:163">
      <c r="C173" s="399" t="str">
        <f t="shared" si="125"/>
        <v>Empty</v>
      </c>
      <c r="D173" s="557">
        <f>'Program All'!D33</f>
        <v>0</v>
      </c>
      <c r="E173" s="557">
        <f>'Program All'!E33</f>
        <v>0</v>
      </c>
      <c r="F173" s="557">
        <f>'Program All'!F33</f>
        <v>0</v>
      </c>
      <c r="G173" s="557" t="str">
        <f>'Program All'!G33</f>
        <v/>
      </c>
      <c r="H173" s="557">
        <f>'Program All'!H33</f>
        <v>0</v>
      </c>
      <c r="I173" s="557">
        <f>'Program All'!I33</f>
        <v>0</v>
      </c>
      <c r="J173" s="557">
        <f>'Program All'!J33</f>
        <v>0</v>
      </c>
      <c r="K173" s="557">
        <f>'Program All'!K33</f>
        <v>0</v>
      </c>
      <c r="L173" s="557" t="str">
        <f>'Program All'!L33</f>
        <v/>
      </c>
      <c r="M173" s="557">
        <f>'Program All'!M33</f>
        <v>0</v>
      </c>
      <c r="N173" s="557">
        <f>'Program All'!N33</f>
        <v>0</v>
      </c>
      <c r="O173" s="557">
        <f>'Program All'!O33</f>
        <v>0</v>
      </c>
      <c r="P173" s="557">
        <f>'Program All'!P33</f>
        <v>0</v>
      </c>
      <c r="Q173" s="557" t="str">
        <f>'Program All'!Q33</f>
        <v/>
      </c>
      <c r="R173" s="557">
        <f>'Program All'!R33</f>
        <v>0</v>
      </c>
      <c r="S173" s="557">
        <f>'Program All'!S33</f>
        <v>0</v>
      </c>
      <c r="T173" s="557">
        <f>'Program All'!T33</f>
        <v>0</v>
      </c>
      <c r="U173" s="557">
        <f>'Program All'!U33</f>
        <v>0</v>
      </c>
      <c r="V173" s="557" t="str">
        <f>'Program All'!V33</f>
        <v/>
      </c>
      <c r="W173" s="557">
        <f>'Program All'!W33</f>
        <v>0</v>
      </c>
      <c r="X173" s="401">
        <f>'Program TRC'!D33</f>
        <v>0</v>
      </c>
      <c r="Y173" s="401">
        <f>'Program TRC'!E33</f>
        <v>0</v>
      </c>
      <c r="Z173" s="401">
        <f>'Program TRC'!F33</f>
        <v>0</v>
      </c>
      <c r="AA173" s="401" t="str">
        <f>'Program TRC'!G33</f>
        <v/>
      </c>
      <c r="AB173" s="401">
        <f>'Program TRC'!H33</f>
        <v>0</v>
      </c>
      <c r="AC173" s="400">
        <f>'Program PAC'!D33</f>
        <v>0</v>
      </c>
      <c r="AD173" s="400">
        <f>'Program PAC'!E33</f>
        <v>0</v>
      </c>
      <c r="AE173" s="400">
        <f>'Program PAC'!F33</f>
        <v>0</v>
      </c>
      <c r="AF173" s="400" t="str">
        <f>'Program PAC'!G33</f>
        <v/>
      </c>
      <c r="AG173" s="399">
        <f>'Program PAC'!H33</f>
        <v>0</v>
      </c>
      <c r="AH173" s="400">
        <f>'Program SCT'!D33</f>
        <v>0</v>
      </c>
      <c r="AI173" s="400">
        <f>'Program SCT'!E33</f>
        <v>0</v>
      </c>
      <c r="AJ173" s="400">
        <f>'Program SCT'!F33</f>
        <v>0</v>
      </c>
      <c r="AK173" s="400" t="str">
        <f>'Program SCT'!G33</f>
        <v/>
      </c>
      <c r="AL173" s="400">
        <f>'Program SCT'!H33</f>
        <v>0</v>
      </c>
      <c r="AM173" s="557">
        <f>'Program RIM'!D33</f>
        <v>0</v>
      </c>
      <c r="AN173" s="557">
        <f>'Program RIM'!E33</f>
        <v>0</v>
      </c>
      <c r="AO173" s="557">
        <f>'Program RIM'!F33</f>
        <v>0</v>
      </c>
      <c r="AP173" s="557" t="str">
        <f>'Program RIM'!G33</f>
        <v/>
      </c>
      <c r="AQ173" s="557">
        <f>'Program RIM'!H33</f>
        <v>0</v>
      </c>
      <c r="AR173" s="400">
        <f>'Program Other TRC'!D33</f>
        <v>0</v>
      </c>
      <c r="AS173" s="400">
        <f>'Program Other TRC'!E33</f>
        <v>0</v>
      </c>
      <c r="AT173" s="400">
        <f>'Program Other TRC'!F33</f>
        <v>0</v>
      </c>
      <c r="AU173" s="400" t="str">
        <f>'Program Other TRC'!G33</f>
        <v/>
      </c>
      <c r="AV173" s="400">
        <f>'Program Other TRC'!H33</f>
        <v>0</v>
      </c>
      <c r="AW173" s="400">
        <f>'Program Other TRC'!I33</f>
        <v>0</v>
      </c>
      <c r="AX173" s="400">
        <f>'Program Other TRC'!J33</f>
        <v>0</v>
      </c>
      <c r="AY173" s="400">
        <f>'Program Other TRC'!K33</f>
        <v>0</v>
      </c>
      <c r="AZ173" s="400" t="str">
        <f>'Program Other TRC'!L33</f>
        <v/>
      </c>
      <c r="BA173" s="400">
        <f>'Program Other TRC'!M33</f>
        <v>0</v>
      </c>
      <c r="BB173" s="400">
        <f>'Program Other TRC'!I33</f>
        <v>0</v>
      </c>
      <c r="BC173" s="400">
        <f>'Program Other TRC'!J33</f>
        <v>0</v>
      </c>
      <c r="BD173" s="400">
        <f>'Program Other TRC'!K33</f>
        <v>0</v>
      </c>
      <c r="BE173" s="400" t="str">
        <f>'Program Other TRC'!L33</f>
        <v/>
      </c>
      <c r="BF173" s="400">
        <f>'Program Other TRC'!M33</f>
        <v>0</v>
      </c>
      <c r="BG173" s="401">
        <f>'Program Other PAC'!D33</f>
        <v>0</v>
      </c>
      <c r="BH173" s="401">
        <f>'Program Other PAC'!E33</f>
        <v>0</v>
      </c>
      <c r="BI173" s="401">
        <f>'Program Other PAC'!F33</f>
        <v>0</v>
      </c>
      <c r="BJ173" s="401" t="str">
        <f>'Program Other PAC'!G33</f>
        <v/>
      </c>
      <c r="BK173" s="401">
        <f>'Program Other PAC'!H33</f>
        <v>0</v>
      </c>
      <c r="BL173" s="401">
        <f>'Program Other PAC'!I33</f>
        <v>0</v>
      </c>
      <c r="BM173" s="401">
        <f>'Program Other PAC'!J33</f>
        <v>0</v>
      </c>
      <c r="BN173" s="401">
        <f>'Program Other PAC'!K33</f>
        <v>0</v>
      </c>
      <c r="BO173" s="401" t="str">
        <f>'Program Other PAC'!L33</f>
        <v/>
      </c>
      <c r="BP173" s="401">
        <f>'Program Other PAC'!M33</f>
        <v>0</v>
      </c>
      <c r="BQ173" s="401">
        <f>'Program Other PAC'!N33</f>
        <v>0</v>
      </c>
      <c r="BR173" s="401">
        <f>'Program Other PAC'!O33</f>
        <v>0</v>
      </c>
      <c r="BS173" s="401">
        <f>'Program Other PAC'!P33</f>
        <v>0</v>
      </c>
      <c r="BT173" s="401" t="str">
        <f>'Program Other PAC'!Q33</f>
        <v/>
      </c>
      <c r="BU173" s="401">
        <f>'Program Other PAC'!R33</f>
        <v>0</v>
      </c>
      <c r="BV173" s="401">
        <f>'Program Other SCT'!D33</f>
        <v>0</v>
      </c>
      <c r="BW173" s="401">
        <f>'Program Other SCT'!E33</f>
        <v>0</v>
      </c>
      <c r="BX173" s="401">
        <f>'Program Other SCT'!F33</f>
        <v>0</v>
      </c>
      <c r="BY173" s="401" t="str">
        <f>'Program Other SCT'!G33</f>
        <v/>
      </c>
      <c r="BZ173" s="401">
        <f>'Program Other SCT'!H33</f>
        <v>0</v>
      </c>
      <c r="CA173" s="401">
        <f>'Program Other SCT'!I33</f>
        <v>0</v>
      </c>
      <c r="CB173" s="401">
        <f>'Program Other SCT'!J33</f>
        <v>0</v>
      </c>
      <c r="CC173" s="401">
        <f>'Program Other SCT'!K33</f>
        <v>0</v>
      </c>
      <c r="CD173" s="401" t="str">
        <f>'Program Other SCT'!L33</f>
        <v/>
      </c>
      <c r="CE173" s="401">
        <f>'Program Other SCT'!M33</f>
        <v>0</v>
      </c>
      <c r="CF173" s="401">
        <f>'Program Other SCT'!N33</f>
        <v>0</v>
      </c>
      <c r="CG173" s="401">
        <f>'Program Other SCT'!O33</f>
        <v>0</v>
      </c>
      <c r="CH173" s="401">
        <f>'Program Other SCT'!P33</f>
        <v>0</v>
      </c>
      <c r="CI173" s="401" t="str">
        <f>'Program Other SCT'!Q33</f>
        <v/>
      </c>
      <c r="CJ173" s="401">
        <f>'Program Other SCT'!R33</f>
        <v>0</v>
      </c>
      <c r="CK173" s="401">
        <f>'Program Other RIM'!D33</f>
        <v>0</v>
      </c>
      <c r="CL173" s="401">
        <f>'Program Other RIM'!E33</f>
        <v>0</v>
      </c>
      <c r="CM173" s="401">
        <f>'Program Other RIM'!F33</f>
        <v>0</v>
      </c>
      <c r="CN173" s="401" t="str">
        <f>'Program Other RIM'!G33</f>
        <v/>
      </c>
      <c r="CO173" s="401">
        <f>'Program Other RIM'!H33</f>
        <v>0</v>
      </c>
      <c r="CP173" s="401">
        <f>'Program Other RIM'!I33</f>
        <v>0</v>
      </c>
      <c r="CQ173" s="401">
        <f>'Program Other RIM'!J33</f>
        <v>0</v>
      </c>
      <c r="CR173" s="401">
        <f>'Program Other RIM'!K33</f>
        <v>0</v>
      </c>
      <c r="CS173" s="401" t="str">
        <f>'Program Other RIM'!L33</f>
        <v/>
      </c>
      <c r="CT173" s="401">
        <f>'Program Other RIM'!M33</f>
        <v>0</v>
      </c>
      <c r="CU173" s="401">
        <f>'Program Other RIM'!N33</f>
        <v>0</v>
      </c>
      <c r="CV173" s="401">
        <f>'Program Other RIM'!O33</f>
        <v>0</v>
      </c>
      <c r="CW173" s="401">
        <f>'Program Other RIM'!P33</f>
        <v>0</v>
      </c>
      <c r="CX173" s="401" t="str">
        <f>'Program Other RIM'!Q33</f>
        <v/>
      </c>
      <c r="CY173" s="401">
        <f>'Program Other RIM'!R33</f>
        <v>0</v>
      </c>
      <c r="CZ173" s="401">
        <f>'Program TRC PAC'!D33</f>
        <v>0</v>
      </c>
      <c r="DA173" s="401">
        <f>'Program TRC PAC'!E33</f>
        <v>0</v>
      </c>
      <c r="DB173" s="401">
        <f>'Program TRC PAC'!F33</f>
        <v>0</v>
      </c>
      <c r="DC173" s="401" t="str">
        <f>'Program TRC PAC'!G33</f>
        <v/>
      </c>
      <c r="DD173" s="401">
        <f>'Program TRC PAC'!H33</f>
        <v>0</v>
      </c>
      <c r="DE173" s="401">
        <f>'Program TRC PAC'!I33</f>
        <v>0</v>
      </c>
      <c r="DF173" s="401">
        <f>'Program TRC PAC'!J33</f>
        <v>0</v>
      </c>
      <c r="DG173" s="401">
        <f>'Program TRC PAC'!K33</f>
        <v>0</v>
      </c>
      <c r="DH173" s="401" t="str">
        <f>'Program TRC PAC'!L33</f>
        <v/>
      </c>
      <c r="DI173" s="401">
        <f>'Program TRC PAC'!M33</f>
        <v>0</v>
      </c>
      <c r="DJ173" s="401">
        <f>'Program TRC SCT'!D33</f>
        <v>0</v>
      </c>
      <c r="DK173" s="401">
        <f>'Program TRC SCT'!E33</f>
        <v>0</v>
      </c>
      <c r="DL173" s="401">
        <f>'Program TRC SCT'!F33</f>
        <v>0</v>
      </c>
      <c r="DM173" s="401" t="str">
        <f>'Program TRC SCT'!G33</f>
        <v/>
      </c>
      <c r="DN173" s="401">
        <f>'Program TRC SCT'!H33</f>
        <v>0</v>
      </c>
      <c r="DO173" s="401">
        <f>'Program TRC SCT'!I33</f>
        <v>0</v>
      </c>
      <c r="DP173" s="401">
        <f>'Program TRC SCT'!J33</f>
        <v>0</v>
      </c>
      <c r="DQ173" s="401">
        <f>'Program TRC SCT'!K33</f>
        <v>0</v>
      </c>
      <c r="DR173" s="401" t="str">
        <f>'Program TRC SCT'!L33</f>
        <v/>
      </c>
      <c r="DS173" s="401">
        <f>'Program TRC SCT'!M33</f>
        <v>0</v>
      </c>
      <c r="DT173" s="401">
        <f>'Program TRC RIM'!D33</f>
        <v>0</v>
      </c>
      <c r="DU173" s="401">
        <f>'Program TRC RIM'!E33</f>
        <v>0</v>
      </c>
      <c r="DV173" s="401">
        <f>'Program TRC RIM'!F33</f>
        <v>0</v>
      </c>
      <c r="DW173" s="401" t="str">
        <f>'Program TRC RIM'!G33</f>
        <v/>
      </c>
      <c r="DX173" s="401">
        <f>'Program TRC RIM'!H33</f>
        <v>0</v>
      </c>
      <c r="DY173" s="401">
        <f>'Program TRC RIM'!I33</f>
        <v>0</v>
      </c>
      <c r="DZ173" s="401">
        <f>'Program TRC RIM'!J33</f>
        <v>0</v>
      </c>
      <c r="EA173" s="401">
        <f>'Program TRC RIM'!K33</f>
        <v>0</v>
      </c>
      <c r="EB173" s="401" t="str">
        <f>'Program TRC RIM'!L33</f>
        <v/>
      </c>
      <c r="EC173" s="401">
        <f>'Program TRC RIM'!M33</f>
        <v>0</v>
      </c>
      <c r="ED173" s="401">
        <f>'Program PAC SCT'!D33</f>
        <v>0</v>
      </c>
      <c r="EE173" s="401">
        <f>'Program PAC SCT'!E33</f>
        <v>0</v>
      </c>
      <c r="EF173" s="401">
        <f>'Program PAC SCT'!F33</f>
        <v>0</v>
      </c>
      <c r="EG173" s="401" t="str">
        <f>'Program PAC SCT'!G33</f>
        <v/>
      </c>
      <c r="EH173" s="401">
        <f>'Program PAC SCT'!H33</f>
        <v>0</v>
      </c>
      <c r="EI173" s="401">
        <f>'Program PAC SCT'!I33</f>
        <v>0</v>
      </c>
      <c r="EJ173" s="401">
        <f>'Program PAC SCT'!J33</f>
        <v>0</v>
      </c>
      <c r="EK173" s="401">
        <f>'Program PAC SCT'!K33</f>
        <v>0</v>
      </c>
      <c r="EL173" s="401" t="str">
        <f>'Program PAC SCT'!L33</f>
        <v/>
      </c>
      <c r="EM173" s="401">
        <f>'Program PAC SCT'!M33</f>
        <v>0</v>
      </c>
      <c r="EN173" s="401">
        <f>'Program PAC RIM'!D33</f>
        <v>0</v>
      </c>
      <c r="EO173" s="401">
        <f>'Program PAC RIM'!E33</f>
        <v>0</v>
      </c>
      <c r="EP173" s="401">
        <f>'Program PAC RIM'!F33</f>
        <v>0</v>
      </c>
      <c r="EQ173" s="401" t="str">
        <f>'Program PAC RIM'!G33</f>
        <v/>
      </c>
      <c r="ER173" s="401">
        <f>'Program PAC RIM'!H33</f>
        <v>0</v>
      </c>
      <c r="ES173" s="401">
        <f>'Program PAC RIM'!I33</f>
        <v>0</v>
      </c>
      <c r="ET173" s="401">
        <f>'Program PAC RIM'!J33</f>
        <v>0</v>
      </c>
      <c r="EU173" s="401">
        <f>'Program PAC RIM'!K33</f>
        <v>0</v>
      </c>
      <c r="EV173" s="401" t="str">
        <f>'Program PAC RIM'!L33</f>
        <v/>
      </c>
      <c r="EW173" s="401">
        <f>'Program PAC RIM'!M33</f>
        <v>0</v>
      </c>
      <c r="EX173" s="401">
        <f>'Program SCT RIM'!D33</f>
        <v>0</v>
      </c>
      <c r="EY173" s="401">
        <f>'Program SCT RIM'!E33</f>
        <v>0</v>
      </c>
      <c r="EZ173" s="401">
        <f>'Program SCT RIM'!F33</f>
        <v>0</v>
      </c>
      <c r="FA173" s="401" t="str">
        <f>'Program SCT RIM'!G33</f>
        <v/>
      </c>
      <c r="FB173" s="401">
        <f>'Program SCT RIM'!H33</f>
        <v>0</v>
      </c>
      <c r="FC173" s="401">
        <f>'Program SCT RIM'!I33</f>
        <v>0</v>
      </c>
      <c r="FD173" s="401">
        <f>'Program SCT RIM'!J33</f>
        <v>0</v>
      </c>
      <c r="FE173" s="401">
        <f>'Program SCT RIM'!K33</f>
        <v>0</v>
      </c>
      <c r="FF173" s="401" t="str">
        <f>'Program SCT RIM'!L33</f>
        <v/>
      </c>
      <c r="FG173" s="401">
        <f>'Program SCT RIM'!M33</f>
        <v>0</v>
      </c>
    </row>
    <row r="174" spans="3:163">
      <c r="C174" s="399" t="str">
        <f t="shared" si="125"/>
        <v>Empty</v>
      </c>
      <c r="D174" s="557">
        <f>'Program All'!D34</f>
        <v>0</v>
      </c>
      <c r="E174" s="557">
        <f>'Program All'!E34</f>
        <v>0</v>
      </c>
      <c r="F174" s="557">
        <f>'Program All'!F34</f>
        <v>0</v>
      </c>
      <c r="G174" s="557" t="str">
        <f>'Program All'!G34</f>
        <v/>
      </c>
      <c r="H174" s="557">
        <f>'Program All'!H34</f>
        <v>0</v>
      </c>
      <c r="I174" s="557">
        <f>'Program All'!I34</f>
        <v>0</v>
      </c>
      <c r="J174" s="557">
        <f>'Program All'!J34</f>
        <v>0</v>
      </c>
      <c r="K174" s="557">
        <f>'Program All'!K34</f>
        <v>0</v>
      </c>
      <c r="L174" s="557" t="str">
        <f>'Program All'!L34</f>
        <v/>
      </c>
      <c r="M174" s="557">
        <f>'Program All'!M34</f>
        <v>0</v>
      </c>
      <c r="N174" s="557">
        <f>'Program All'!N34</f>
        <v>0</v>
      </c>
      <c r="O174" s="557">
        <f>'Program All'!O34</f>
        <v>0</v>
      </c>
      <c r="P174" s="557">
        <f>'Program All'!P34</f>
        <v>0</v>
      </c>
      <c r="Q174" s="557" t="str">
        <f>'Program All'!Q34</f>
        <v/>
      </c>
      <c r="R174" s="557">
        <f>'Program All'!R34</f>
        <v>0</v>
      </c>
      <c r="S174" s="557">
        <f>'Program All'!S34</f>
        <v>0</v>
      </c>
      <c r="T174" s="557">
        <f>'Program All'!T34</f>
        <v>0</v>
      </c>
      <c r="U174" s="557">
        <f>'Program All'!U34</f>
        <v>0</v>
      </c>
      <c r="V174" s="557" t="str">
        <f>'Program All'!V34</f>
        <v/>
      </c>
      <c r="W174" s="557">
        <f>'Program All'!W34</f>
        <v>0</v>
      </c>
      <c r="X174" s="401">
        <f>'Program TRC'!D34</f>
        <v>0</v>
      </c>
      <c r="Y174" s="401">
        <f>'Program TRC'!E34</f>
        <v>0</v>
      </c>
      <c r="Z174" s="401">
        <f>'Program TRC'!F34</f>
        <v>0</v>
      </c>
      <c r="AA174" s="401" t="str">
        <f>'Program TRC'!G34</f>
        <v/>
      </c>
      <c r="AB174" s="401">
        <f>'Program TRC'!H34</f>
        <v>0</v>
      </c>
      <c r="AC174" s="400">
        <f>'Program PAC'!D34</f>
        <v>0</v>
      </c>
      <c r="AD174" s="400">
        <f>'Program PAC'!E34</f>
        <v>0</v>
      </c>
      <c r="AE174" s="400">
        <f>'Program PAC'!F34</f>
        <v>0</v>
      </c>
      <c r="AF174" s="400" t="str">
        <f>'Program PAC'!G34</f>
        <v/>
      </c>
      <c r="AG174" s="399">
        <f>'Program PAC'!H34</f>
        <v>0</v>
      </c>
      <c r="AH174" s="400">
        <f>'Program SCT'!D34</f>
        <v>0</v>
      </c>
      <c r="AI174" s="400">
        <f>'Program SCT'!E34</f>
        <v>0</v>
      </c>
      <c r="AJ174" s="400">
        <f>'Program SCT'!F34</f>
        <v>0</v>
      </c>
      <c r="AK174" s="400" t="str">
        <f>'Program SCT'!G34</f>
        <v/>
      </c>
      <c r="AL174" s="400">
        <f>'Program SCT'!H34</f>
        <v>0</v>
      </c>
      <c r="AM174" s="557">
        <f>'Program RIM'!D34</f>
        <v>0</v>
      </c>
      <c r="AN174" s="557">
        <f>'Program RIM'!E34</f>
        <v>0</v>
      </c>
      <c r="AO174" s="557">
        <f>'Program RIM'!F34</f>
        <v>0</v>
      </c>
      <c r="AP174" s="557" t="str">
        <f>'Program RIM'!G34</f>
        <v/>
      </c>
      <c r="AQ174" s="557">
        <f>'Program RIM'!H34</f>
        <v>0</v>
      </c>
      <c r="AR174" s="400">
        <f>'Program Other TRC'!D34</f>
        <v>0</v>
      </c>
      <c r="AS174" s="400">
        <f>'Program Other TRC'!E34</f>
        <v>0</v>
      </c>
      <c r="AT174" s="400">
        <f>'Program Other TRC'!F34</f>
        <v>0</v>
      </c>
      <c r="AU174" s="400" t="str">
        <f>'Program Other TRC'!G34</f>
        <v/>
      </c>
      <c r="AV174" s="400">
        <f>'Program Other TRC'!H34</f>
        <v>0</v>
      </c>
      <c r="AW174" s="400">
        <f>'Program Other TRC'!I34</f>
        <v>0</v>
      </c>
      <c r="AX174" s="400">
        <f>'Program Other TRC'!J34</f>
        <v>0</v>
      </c>
      <c r="AY174" s="400">
        <f>'Program Other TRC'!K34</f>
        <v>0</v>
      </c>
      <c r="AZ174" s="400" t="str">
        <f>'Program Other TRC'!L34</f>
        <v/>
      </c>
      <c r="BA174" s="400">
        <f>'Program Other TRC'!M34</f>
        <v>0</v>
      </c>
      <c r="BB174" s="400">
        <f>'Program Other TRC'!I34</f>
        <v>0</v>
      </c>
      <c r="BC174" s="400">
        <f>'Program Other TRC'!J34</f>
        <v>0</v>
      </c>
      <c r="BD174" s="400">
        <f>'Program Other TRC'!K34</f>
        <v>0</v>
      </c>
      <c r="BE174" s="400" t="str">
        <f>'Program Other TRC'!L34</f>
        <v/>
      </c>
      <c r="BF174" s="400">
        <f>'Program Other TRC'!M34</f>
        <v>0</v>
      </c>
      <c r="BG174" s="401">
        <f>'Program Other PAC'!D34</f>
        <v>0</v>
      </c>
      <c r="BH174" s="401">
        <f>'Program Other PAC'!E34</f>
        <v>0</v>
      </c>
      <c r="BI174" s="401">
        <f>'Program Other PAC'!F34</f>
        <v>0</v>
      </c>
      <c r="BJ174" s="401" t="str">
        <f>'Program Other PAC'!G34</f>
        <v/>
      </c>
      <c r="BK174" s="401">
        <f>'Program Other PAC'!H34</f>
        <v>0</v>
      </c>
      <c r="BL174" s="401">
        <f>'Program Other PAC'!I34</f>
        <v>0</v>
      </c>
      <c r="BM174" s="401">
        <f>'Program Other PAC'!J34</f>
        <v>0</v>
      </c>
      <c r="BN174" s="401">
        <f>'Program Other PAC'!K34</f>
        <v>0</v>
      </c>
      <c r="BO174" s="401" t="str">
        <f>'Program Other PAC'!L34</f>
        <v/>
      </c>
      <c r="BP174" s="401">
        <f>'Program Other PAC'!M34</f>
        <v>0</v>
      </c>
      <c r="BQ174" s="401">
        <f>'Program Other PAC'!N34</f>
        <v>0</v>
      </c>
      <c r="BR174" s="401">
        <f>'Program Other PAC'!O34</f>
        <v>0</v>
      </c>
      <c r="BS174" s="401">
        <f>'Program Other PAC'!P34</f>
        <v>0</v>
      </c>
      <c r="BT174" s="401" t="str">
        <f>'Program Other PAC'!Q34</f>
        <v/>
      </c>
      <c r="BU174" s="401">
        <f>'Program Other PAC'!R34</f>
        <v>0</v>
      </c>
      <c r="BV174" s="401">
        <f>'Program Other SCT'!D34</f>
        <v>0</v>
      </c>
      <c r="BW174" s="401">
        <f>'Program Other SCT'!E34</f>
        <v>0</v>
      </c>
      <c r="BX174" s="401">
        <f>'Program Other SCT'!F34</f>
        <v>0</v>
      </c>
      <c r="BY174" s="401" t="str">
        <f>'Program Other SCT'!G34</f>
        <v/>
      </c>
      <c r="BZ174" s="401">
        <f>'Program Other SCT'!H34</f>
        <v>0</v>
      </c>
      <c r="CA174" s="401">
        <f>'Program Other SCT'!I34</f>
        <v>0</v>
      </c>
      <c r="CB174" s="401">
        <f>'Program Other SCT'!J34</f>
        <v>0</v>
      </c>
      <c r="CC174" s="401">
        <f>'Program Other SCT'!K34</f>
        <v>0</v>
      </c>
      <c r="CD174" s="401" t="str">
        <f>'Program Other SCT'!L34</f>
        <v/>
      </c>
      <c r="CE174" s="401">
        <f>'Program Other SCT'!M34</f>
        <v>0</v>
      </c>
      <c r="CF174" s="401">
        <f>'Program Other SCT'!N34</f>
        <v>0</v>
      </c>
      <c r="CG174" s="401">
        <f>'Program Other SCT'!O34</f>
        <v>0</v>
      </c>
      <c r="CH174" s="401">
        <f>'Program Other SCT'!P34</f>
        <v>0</v>
      </c>
      <c r="CI174" s="401" t="str">
        <f>'Program Other SCT'!Q34</f>
        <v/>
      </c>
      <c r="CJ174" s="401">
        <f>'Program Other SCT'!R34</f>
        <v>0</v>
      </c>
      <c r="CK174" s="401">
        <f>'Program Other RIM'!D34</f>
        <v>0</v>
      </c>
      <c r="CL174" s="401">
        <f>'Program Other RIM'!E34</f>
        <v>0</v>
      </c>
      <c r="CM174" s="401">
        <f>'Program Other RIM'!F34</f>
        <v>0</v>
      </c>
      <c r="CN174" s="401" t="str">
        <f>'Program Other RIM'!G34</f>
        <v/>
      </c>
      <c r="CO174" s="401">
        <f>'Program Other RIM'!H34</f>
        <v>0</v>
      </c>
      <c r="CP174" s="401">
        <f>'Program Other RIM'!I34</f>
        <v>0</v>
      </c>
      <c r="CQ174" s="401">
        <f>'Program Other RIM'!J34</f>
        <v>0</v>
      </c>
      <c r="CR174" s="401">
        <f>'Program Other RIM'!K34</f>
        <v>0</v>
      </c>
      <c r="CS174" s="401" t="str">
        <f>'Program Other RIM'!L34</f>
        <v/>
      </c>
      <c r="CT174" s="401">
        <f>'Program Other RIM'!M34</f>
        <v>0</v>
      </c>
      <c r="CU174" s="401">
        <f>'Program Other RIM'!N34</f>
        <v>0</v>
      </c>
      <c r="CV174" s="401">
        <f>'Program Other RIM'!O34</f>
        <v>0</v>
      </c>
      <c r="CW174" s="401">
        <f>'Program Other RIM'!P34</f>
        <v>0</v>
      </c>
      <c r="CX174" s="401" t="str">
        <f>'Program Other RIM'!Q34</f>
        <v/>
      </c>
      <c r="CY174" s="401">
        <f>'Program Other RIM'!R34</f>
        <v>0</v>
      </c>
      <c r="CZ174" s="401">
        <f>'Program TRC PAC'!D34</f>
        <v>0</v>
      </c>
      <c r="DA174" s="401">
        <f>'Program TRC PAC'!E34</f>
        <v>0</v>
      </c>
      <c r="DB174" s="401">
        <f>'Program TRC PAC'!F34</f>
        <v>0</v>
      </c>
      <c r="DC174" s="401" t="str">
        <f>'Program TRC PAC'!G34</f>
        <v/>
      </c>
      <c r="DD174" s="401">
        <f>'Program TRC PAC'!H34</f>
        <v>0</v>
      </c>
      <c r="DE174" s="401">
        <f>'Program TRC PAC'!I34</f>
        <v>0</v>
      </c>
      <c r="DF174" s="401">
        <f>'Program TRC PAC'!J34</f>
        <v>0</v>
      </c>
      <c r="DG174" s="401">
        <f>'Program TRC PAC'!K34</f>
        <v>0</v>
      </c>
      <c r="DH174" s="401" t="str">
        <f>'Program TRC PAC'!L34</f>
        <v/>
      </c>
      <c r="DI174" s="401">
        <f>'Program TRC PAC'!M34</f>
        <v>0</v>
      </c>
      <c r="DJ174" s="401">
        <f>'Program TRC SCT'!D34</f>
        <v>0</v>
      </c>
      <c r="DK174" s="401">
        <f>'Program TRC SCT'!E34</f>
        <v>0</v>
      </c>
      <c r="DL174" s="401">
        <f>'Program TRC SCT'!F34</f>
        <v>0</v>
      </c>
      <c r="DM174" s="401" t="str">
        <f>'Program TRC SCT'!G34</f>
        <v/>
      </c>
      <c r="DN174" s="401">
        <f>'Program TRC SCT'!H34</f>
        <v>0</v>
      </c>
      <c r="DO174" s="401">
        <f>'Program TRC SCT'!I34</f>
        <v>0</v>
      </c>
      <c r="DP174" s="401">
        <f>'Program TRC SCT'!J34</f>
        <v>0</v>
      </c>
      <c r="DQ174" s="401">
        <f>'Program TRC SCT'!K34</f>
        <v>0</v>
      </c>
      <c r="DR174" s="401" t="str">
        <f>'Program TRC SCT'!L34</f>
        <v/>
      </c>
      <c r="DS174" s="401">
        <f>'Program TRC SCT'!M34</f>
        <v>0</v>
      </c>
      <c r="DT174" s="401">
        <f>'Program TRC RIM'!D34</f>
        <v>0</v>
      </c>
      <c r="DU174" s="401">
        <f>'Program TRC RIM'!E34</f>
        <v>0</v>
      </c>
      <c r="DV174" s="401">
        <f>'Program TRC RIM'!F34</f>
        <v>0</v>
      </c>
      <c r="DW174" s="401" t="str">
        <f>'Program TRC RIM'!G34</f>
        <v/>
      </c>
      <c r="DX174" s="401">
        <f>'Program TRC RIM'!H34</f>
        <v>0</v>
      </c>
      <c r="DY174" s="401">
        <f>'Program TRC RIM'!I34</f>
        <v>0</v>
      </c>
      <c r="DZ174" s="401">
        <f>'Program TRC RIM'!J34</f>
        <v>0</v>
      </c>
      <c r="EA174" s="401">
        <f>'Program TRC RIM'!K34</f>
        <v>0</v>
      </c>
      <c r="EB174" s="401" t="str">
        <f>'Program TRC RIM'!L34</f>
        <v/>
      </c>
      <c r="EC174" s="401">
        <f>'Program TRC RIM'!M34</f>
        <v>0</v>
      </c>
      <c r="ED174" s="401">
        <f>'Program PAC SCT'!D34</f>
        <v>0</v>
      </c>
      <c r="EE174" s="401">
        <f>'Program PAC SCT'!E34</f>
        <v>0</v>
      </c>
      <c r="EF174" s="401">
        <f>'Program PAC SCT'!F34</f>
        <v>0</v>
      </c>
      <c r="EG174" s="401" t="str">
        <f>'Program PAC SCT'!G34</f>
        <v/>
      </c>
      <c r="EH174" s="401">
        <f>'Program PAC SCT'!H34</f>
        <v>0</v>
      </c>
      <c r="EI174" s="401">
        <f>'Program PAC SCT'!I34</f>
        <v>0</v>
      </c>
      <c r="EJ174" s="401">
        <f>'Program PAC SCT'!J34</f>
        <v>0</v>
      </c>
      <c r="EK174" s="401">
        <f>'Program PAC SCT'!K34</f>
        <v>0</v>
      </c>
      <c r="EL174" s="401" t="str">
        <f>'Program PAC SCT'!L34</f>
        <v/>
      </c>
      <c r="EM174" s="401">
        <f>'Program PAC SCT'!M34</f>
        <v>0</v>
      </c>
      <c r="EN174" s="401">
        <f>'Program PAC RIM'!D34</f>
        <v>0</v>
      </c>
      <c r="EO174" s="401">
        <f>'Program PAC RIM'!E34</f>
        <v>0</v>
      </c>
      <c r="EP174" s="401">
        <f>'Program PAC RIM'!F34</f>
        <v>0</v>
      </c>
      <c r="EQ174" s="401" t="str">
        <f>'Program PAC RIM'!G34</f>
        <v/>
      </c>
      <c r="ER174" s="401">
        <f>'Program PAC RIM'!H34</f>
        <v>0</v>
      </c>
      <c r="ES174" s="401">
        <f>'Program PAC RIM'!I34</f>
        <v>0</v>
      </c>
      <c r="ET174" s="401">
        <f>'Program PAC RIM'!J34</f>
        <v>0</v>
      </c>
      <c r="EU174" s="401">
        <f>'Program PAC RIM'!K34</f>
        <v>0</v>
      </c>
      <c r="EV174" s="401" t="str">
        <f>'Program PAC RIM'!L34</f>
        <v/>
      </c>
      <c r="EW174" s="401">
        <f>'Program PAC RIM'!M34</f>
        <v>0</v>
      </c>
      <c r="EX174" s="401">
        <f>'Program SCT RIM'!D34</f>
        <v>0</v>
      </c>
      <c r="EY174" s="401">
        <f>'Program SCT RIM'!E34</f>
        <v>0</v>
      </c>
      <c r="EZ174" s="401">
        <f>'Program SCT RIM'!F34</f>
        <v>0</v>
      </c>
      <c r="FA174" s="401" t="str">
        <f>'Program SCT RIM'!G34</f>
        <v/>
      </c>
      <c r="FB174" s="401">
        <f>'Program SCT RIM'!H34</f>
        <v>0</v>
      </c>
      <c r="FC174" s="401">
        <f>'Program SCT RIM'!I34</f>
        <v>0</v>
      </c>
      <c r="FD174" s="401">
        <f>'Program SCT RIM'!J34</f>
        <v>0</v>
      </c>
      <c r="FE174" s="401">
        <f>'Program SCT RIM'!K34</f>
        <v>0</v>
      </c>
      <c r="FF174" s="401" t="str">
        <f>'Program SCT RIM'!L34</f>
        <v/>
      </c>
      <c r="FG174" s="401">
        <f>'Program SCT RIM'!M34</f>
        <v>0</v>
      </c>
    </row>
    <row r="175" spans="3:163">
      <c r="C175" s="399" t="str">
        <f t="shared" si="125"/>
        <v>Empty</v>
      </c>
      <c r="D175" s="557">
        <f>'Program All'!D35</f>
        <v>0</v>
      </c>
      <c r="E175" s="557">
        <f>'Program All'!E35</f>
        <v>0</v>
      </c>
      <c r="F175" s="557">
        <f>'Program All'!F35</f>
        <v>0</v>
      </c>
      <c r="G175" s="557" t="str">
        <f>'Program All'!G35</f>
        <v/>
      </c>
      <c r="H175" s="557">
        <f>'Program All'!H35</f>
        <v>0</v>
      </c>
      <c r="I175" s="557">
        <f>'Program All'!I35</f>
        <v>0</v>
      </c>
      <c r="J175" s="557">
        <f>'Program All'!J35</f>
        <v>0</v>
      </c>
      <c r="K175" s="557">
        <f>'Program All'!K35</f>
        <v>0</v>
      </c>
      <c r="L175" s="557" t="str">
        <f>'Program All'!L35</f>
        <v/>
      </c>
      <c r="M175" s="557">
        <f>'Program All'!M35</f>
        <v>0</v>
      </c>
      <c r="N175" s="557">
        <f>'Program All'!N35</f>
        <v>0</v>
      </c>
      <c r="O175" s="557">
        <f>'Program All'!O35</f>
        <v>0</v>
      </c>
      <c r="P175" s="557">
        <f>'Program All'!P35</f>
        <v>0</v>
      </c>
      <c r="Q175" s="557" t="str">
        <f>'Program All'!Q35</f>
        <v/>
      </c>
      <c r="R175" s="557">
        <f>'Program All'!R35</f>
        <v>0</v>
      </c>
      <c r="S175" s="557">
        <f>'Program All'!S35</f>
        <v>0</v>
      </c>
      <c r="T175" s="557">
        <f>'Program All'!T35</f>
        <v>0</v>
      </c>
      <c r="U175" s="557">
        <f>'Program All'!U35</f>
        <v>0</v>
      </c>
      <c r="V175" s="557" t="str">
        <f>'Program All'!V35</f>
        <v/>
      </c>
      <c r="W175" s="557">
        <f>'Program All'!W35</f>
        <v>0</v>
      </c>
      <c r="X175" s="401">
        <f>'Program TRC'!D35</f>
        <v>0</v>
      </c>
      <c r="Y175" s="401">
        <f>'Program TRC'!E35</f>
        <v>0</v>
      </c>
      <c r="Z175" s="401">
        <f>'Program TRC'!F35</f>
        <v>0</v>
      </c>
      <c r="AA175" s="401" t="str">
        <f>'Program TRC'!G35</f>
        <v/>
      </c>
      <c r="AB175" s="401">
        <f>'Program TRC'!H35</f>
        <v>0</v>
      </c>
      <c r="AC175" s="400">
        <f>'Program PAC'!D35</f>
        <v>0</v>
      </c>
      <c r="AD175" s="400">
        <f>'Program PAC'!E35</f>
        <v>0</v>
      </c>
      <c r="AE175" s="400">
        <f>'Program PAC'!F35</f>
        <v>0</v>
      </c>
      <c r="AF175" s="400" t="str">
        <f>'Program PAC'!G35</f>
        <v/>
      </c>
      <c r="AG175" s="399">
        <f>'Program PAC'!H35</f>
        <v>0</v>
      </c>
      <c r="AH175" s="400">
        <f>'Program SCT'!D35</f>
        <v>0</v>
      </c>
      <c r="AI175" s="400">
        <f>'Program SCT'!E35</f>
        <v>0</v>
      </c>
      <c r="AJ175" s="400">
        <f>'Program SCT'!F35</f>
        <v>0</v>
      </c>
      <c r="AK175" s="400" t="str">
        <f>'Program SCT'!G35</f>
        <v/>
      </c>
      <c r="AL175" s="400">
        <f>'Program SCT'!H35</f>
        <v>0</v>
      </c>
      <c r="AM175" s="557">
        <f>'Program RIM'!D35</f>
        <v>0</v>
      </c>
      <c r="AN175" s="557">
        <f>'Program RIM'!E35</f>
        <v>0</v>
      </c>
      <c r="AO175" s="557">
        <f>'Program RIM'!F35</f>
        <v>0</v>
      </c>
      <c r="AP175" s="557" t="str">
        <f>'Program RIM'!G35</f>
        <v/>
      </c>
      <c r="AQ175" s="557">
        <f>'Program RIM'!H35</f>
        <v>0</v>
      </c>
      <c r="AR175" s="400">
        <f>'Program Other TRC'!D35</f>
        <v>0</v>
      </c>
      <c r="AS175" s="400">
        <f>'Program Other TRC'!E35</f>
        <v>0</v>
      </c>
      <c r="AT175" s="400">
        <f>'Program Other TRC'!F35</f>
        <v>0</v>
      </c>
      <c r="AU175" s="400" t="str">
        <f>'Program Other TRC'!G35</f>
        <v/>
      </c>
      <c r="AV175" s="400">
        <f>'Program Other TRC'!H35</f>
        <v>0</v>
      </c>
      <c r="AW175" s="400">
        <f>'Program Other TRC'!I35</f>
        <v>0</v>
      </c>
      <c r="AX175" s="400">
        <f>'Program Other TRC'!J35</f>
        <v>0</v>
      </c>
      <c r="AY175" s="400">
        <f>'Program Other TRC'!K35</f>
        <v>0</v>
      </c>
      <c r="AZ175" s="400" t="str">
        <f>'Program Other TRC'!L35</f>
        <v/>
      </c>
      <c r="BA175" s="400">
        <f>'Program Other TRC'!M35</f>
        <v>0</v>
      </c>
      <c r="BB175" s="400">
        <f>'Program Other TRC'!I35</f>
        <v>0</v>
      </c>
      <c r="BC175" s="400">
        <f>'Program Other TRC'!J35</f>
        <v>0</v>
      </c>
      <c r="BD175" s="400">
        <f>'Program Other TRC'!K35</f>
        <v>0</v>
      </c>
      <c r="BE175" s="400" t="str">
        <f>'Program Other TRC'!L35</f>
        <v/>
      </c>
      <c r="BF175" s="400">
        <f>'Program Other TRC'!M35</f>
        <v>0</v>
      </c>
      <c r="BG175" s="401">
        <f>'Program Other PAC'!D35</f>
        <v>0</v>
      </c>
      <c r="BH175" s="401">
        <f>'Program Other PAC'!E35</f>
        <v>0</v>
      </c>
      <c r="BI175" s="401">
        <f>'Program Other PAC'!F35</f>
        <v>0</v>
      </c>
      <c r="BJ175" s="401" t="str">
        <f>'Program Other PAC'!G35</f>
        <v/>
      </c>
      <c r="BK175" s="401">
        <f>'Program Other PAC'!H35</f>
        <v>0</v>
      </c>
      <c r="BL175" s="401">
        <f>'Program Other PAC'!I35</f>
        <v>0</v>
      </c>
      <c r="BM175" s="401">
        <f>'Program Other PAC'!J35</f>
        <v>0</v>
      </c>
      <c r="BN175" s="401">
        <f>'Program Other PAC'!K35</f>
        <v>0</v>
      </c>
      <c r="BO175" s="401" t="str">
        <f>'Program Other PAC'!L35</f>
        <v/>
      </c>
      <c r="BP175" s="401">
        <f>'Program Other PAC'!M35</f>
        <v>0</v>
      </c>
      <c r="BQ175" s="401">
        <f>'Program Other PAC'!N35</f>
        <v>0</v>
      </c>
      <c r="BR175" s="401">
        <f>'Program Other PAC'!O35</f>
        <v>0</v>
      </c>
      <c r="BS175" s="401">
        <f>'Program Other PAC'!P35</f>
        <v>0</v>
      </c>
      <c r="BT175" s="401" t="str">
        <f>'Program Other PAC'!Q35</f>
        <v/>
      </c>
      <c r="BU175" s="401">
        <f>'Program Other PAC'!R35</f>
        <v>0</v>
      </c>
      <c r="BV175" s="401">
        <f>'Program Other SCT'!D35</f>
        <v>0</v>
      </c>
      <c r="BW175" s="401">
        <f>'Program Other SCT'!E35</f>
        <v>0</v>
      </c>
      <c r="BX175" s="401">
        <f>'Program Other SCT'!F35</f>
        <v>0</v>
      </c>
      <c r="BY175" s="401" t="str">
        <f>'Program Other SCT'!G35</f>
        <v/>
      </c>
      <c r="BZ175" s="401">
        <f>'Program Other SCT'!H35</f>
        <v>0</v>
      </c>
      <c r="CA175" s="401">
        <f>'Program Other SCT'!I35</f>
        <v>0</v>
      </c>
      <c r="CB175" s="401">
        <f>'Program Other SCT'!J35</f>
        <v>0</v>
      </c>
      <c r="CC175" s="401">
        <f>'Program Other SCT'!K35</f>
        <v>0</v>
      </c>
      <c r="CD175" s="401" t="str">
        <f>'Program Other SCT'!L35</f>
        <v/>
      </c>
      <c r="CE175" s="401">
        <f>'Program Other SCT'!M35</f>
        <v>0</v>
      </c>
      <c r="CF175" s="401">
        <f>'Program Other SCT'!N35</f>
        <v>0</v>
      </c>
      <c r="CG175" s="401">
        <f>'Program Other SCT'!O35</f>
        <v>0</v>
      </c>
      <c r="CH175" s="401">
        <f>'Program Other SCT'!P35</f>
        <v>0</v>
      </c>
      <c r="CI175" s="401" t="str">
        <f>'Program Other SCT'!Q35</f>
        <v/>
      </c>
      <c r="CJ175" s="401">
        <f>'Program Other SCT'!R35</f>
        <v>0</v>
      </c>
      <c r="CK175" s="401">
        <f>'Program Other RIM'!D35</f>
        <v>0</v>
      </c>
      <c r="CL175" s="401">
        <f>'Program Other RIM'!E35</f>
        <v>0</v>
      </c>
      <c r="CM175" s="401">
        <f>'Program Other RIM'!F35</f>
        <v>0</v>
      </c>
      <c r="CN175" s="401" t="str">
        <f>'Program Other RIM'!G35</f>
        <v/>
      </c>
      <c r="CO175" s="401">
        <f>'Program Other RIM'!H35</f>
        <v>0</v>
      </c>
      <c r="CP175" s="401">
        <f>'Program Other RIM'!I35</f>
        <v>0</v>
      </c>
      <c r="CQ175" s="401">
        <f>'Program Other RIM'!J35</f>
        <v>0</v>
      </c>
      <c r="CR175" s="401">
        <f>'Program Other RIM'!K35</f>
        <v>0</v>
      </c>
      <c r="CS175" s="401" t="str">
        <f>'Program Other RIM'!L35</f>
        <v/>
      </c>
      <c r="CT175" s="401">
        <f>'Program Other RIM'!M35</f>
        <v>0</v>
      </c>
      <c r="CU175" s="401">
        <f>'Program Other RIM'!N35</f>
        <v>0</v>
      </c>
      <c r="CV175" s="401">
        <f>'Program Other RIM'!O35</f>
        <v>0</v>
      </c>
      <c r="CW175" s="401">
        <f>'Program Other RIM'!P35</f>
        <v>0</v>
      </c>
      <c r="CX175" s="401" t="str">
        <f>'Program Other RIM'!Q35</f>
        <v/>
      </c>
      <c r="CY175" s="401">
        <f>'Program Other RIM'!R35</f>
        <v>0</v>
      </c>
      <c r="CZ175" s="401">
        <f>'Program TRC PAC'!D35</f>
        <v>0</v>
      </c>
      <c r="DA175" s="401">
        <f>'Program TRC PAC'!E35</f>
        <v>0</v>
      </c>
      <c r="DB175" s="401">
        <f>'Program TRC PAC'!F35</f>
        <v>0</v>
      </c>
      <c r="DC175" s="401" t="str">
        <f>'Program TRC PAC'!G35</f>
        <v/>
      </c>
      <c r="DD175" s="401">
        <f>'Program TRC PAC'!H35</f>
        <v>0</v>
      </c>
      <c r="DE175" s="401">
        <f>'Program TRC PAC'!I35</f>
        <v>0</v>
      </c>
      <c r="DF175" s="401">
        <f>'Program TRC PAC'!J35</f>
        <v>0</v>
      </c>
      <c r="DG175" s="401">
        <f>'Program TRC PAC'!K35</f>
        <v>0</v>
      </c>
      <c r="DH175" s="401" t="str">
        <f>'Program TRC PAC'!L35</f>
        <v/>
      </c>
      <c r="DI175" s="401">
        <f>'Program TRC PAC'!M35</f>
        <v>0</v>
      </c>
      <c r="DJ175" s="401">
        <f>'Program TRC SCT'!D35</f>
        <v>0</v>
      </c>
      <c r="DK175" s="401">
        <f>'Program TRC SCT'!E35</f>
        <v>0</v>
      </c>
      <c r="DL175" s="401">
        <f>'Program TRC SCT'!F35</f>
        <v>0</v>
      </c>
      <c r="DM175" s="401" t="str">
        <f>'Program TRC SCT'!G35</f>
        <v/>
      </c>
      <c r="DN175" s="401">
        <f>'Program TRC SCT'!H35</f>
        <v>0</v>
      </c>
      <c r="DO175" s="401">
        <f>'Program TRC SCT'!I35</f>
        <v>0</v>
      </c>
      <c r="DP175" s="401">
        <f>'Program TRC SCT'!J35</f>
        <v>0</v>
      </c>
      <c r="DQ175" s="401">
        <f>'Program TRC SCT'!K35</f>
        <v>0</v>
      </c>
      <c r="DR175" s="401" t="str">
        <f>'Program TRC SCT'!L35</f>
        <v/>
      </c>
      <c r="DS175" s="401">
        <f>'Program TRC SCT'!M35</f>
        <v>0</v>
      </c>
      <c r="DT175" s="401">
        <f>'Program TRC RIM'!D35</f>
        <v>0</v>
      </c>
      <c r="DU175" s="401">
        <f>'Program TRC RIM'!E35</f>
        <v>0</v>
      </c>
      <c r="DV175" s="401">
        <f>'Program TRC RIM'!F35</f>
        <v>0</v>
      </c>
      <c r="DW175" s="401" t="str">
        <f>'Program TRC RIM'!G35</f>
        <v/>
      </c>
      <c r="DX175" s="401">
        <f>'Program TRC RIM'!H35</f>
        <v>0</v>
      </c>
      <c r="DY175" s="401">
        <f>'Program TRC RIM'!I35</f>
        <v>0</v>
      </c>
      <c r="DZ175" s="401">
        <f>'Program TRC RIM'!J35</f>
        <v>0</v>
      </c>
      <c r="EA175" s="401">
        <f>'Program TRC RIM'!K35</f>
        <v>0</v>
      </c>
      <c r="EB175" s="401" t="str">
        <f>'Program TRC RIM'!L35</f>
        <v/>
      </c>
      <c r="EC175" s="401">
        <f>'Program TRC RIM'!M35</f>
        <v>0</v>
      </c>
      <c r="ED175" s="401">
        <f>'Program PAC SCT'!D35</f>
        <v>0</v>
      </c>
      <c r="EE175" s="401">
        <f>'Program PAC SCT'!E35</f>
        <v>0</v>
      </c>
      <c r="EF175" s="401">
        <f>'Program PAC SCT'!F35</f>
        <v>0</v>
      </c>
      <c r="EG175" s="401" t="str">
        <f>'Program PAC SCT'!G35</f>
        <v/>
      </c>
      <c r="EH175" s="401">
        <f>'Program PAC SCT'!H35</f>
        <v>0</v>
      </c>
      <c r="EI175" s="401">
        <f>'Program PAC SCT'!I35</f>
        <v>0</v>
      </c>
      <c r="EJ175" s="401">
        <f>'Program PAC SCT'!J35</f>
        <v>0</v>
      </c>
      <c r="EK175" s="401">
        <f>'Program PAC SCT'!K35</f>
        <v>0</v>
      </c>
      <c r="EL175" s="401" t="str">
        <f>'Program PAC SCT'!L35</f>
        <v/>
      </c>
      <c r="EM175" s="401">
        <f>'Program PAC SCT'!M35</f>
        <v>0</v>
      </c>
      <c r="EN175" s="401">
        <f>'Program PAC RIM'!D35</f>
        <v>0</v>
      </c>
      <c r="EO175" s="401">
        <f>'Program PAC RIM'!E35</f>
        <v>0</v>
      </c>
      <c r="EP175" s="401">
        <f>'Program PAC RIM'!F35</f>
        <v>0</v>
      </c>
      <c r="EQ175" s="401" t="str">
        <f>'Program PAC RIM'!G35</f>
        <v/>
      </c>
      <c r="ER175" s="401">
        <f>'Program PAC RIM'!H35</f>
        <v>0</v>
      </c>
      <c r="ES175" s="401">
        <f>'Program PAC RIM'!I35</f>
        <v>0</v>
      </c>
      <c r="ET175" s="401">
        <f>'Program PAC RIM'!J35</f>
        <v>0</v>
      </c>
      <c r="EU175" s="401">
        <f>'Program PAC RIM'!K35</f>
        <v>0</v>
      </c>
      <c r="EV175" s="401" t="str">
        <f>'Program PAC RIM'!L35</f>
        <v/>
      </c>
      <c r="EW175" s="401">
        <f>'Program PAC RIM'!M35</f>
        <v>0</v>
      </c>
      <c r="EX175" s="401">
        <f>'Program SCT RIM'!D35</f>
        <v>0</v>
      </c>
      <c r="EY175" s="401">
        <f>'Program SCT RIM'!E35</f>
        <v>0</v>
      </c>
      <c r="EZ175" s="401">
        <f>'Program SCT RIM'!F35</f>
        <v>0</v>
      </c>
      <c r="FA175" s="401" t="str">
        <f>'Program SCT RIM'!G35</f>
        <v/>
      </c>
      <c r="FB175" s="401">
        <f>'Program SCT RIM'!H35</f>
        <v>0</v>
      </c>
      <c r="FC175" s="401">
        <f>'Program SCT RIM'!I35</f>
        <v>0</v>
      </c>
      <c r="FD175" s="401">
        <f>'Program SCT RIM'!J35</f>
        <v>0</v>
      </c>
      <c r="FE175" s="401">
        <f>'Program SCT RIM'!K35</f>
        <v>0</v>
      </c>
      <c r="FF175" s="401" t="str">
        <f>'Program SCT RIM'!L35</f>
        <v/>
      </c>
      <c r="FG175" s="401">
        <f>'Program SCT RIM'!M35</f>
        <v>0</v>
      </c>
    </row>
    <row r="176" spans="3:163">
      <c r="C176" s="399" t="str">
        <f t="shared" si="125"/>
        <v>Empty</v>
      </c>
      <c r="D176" s="557">
        <f>'Program All'!D36</f>
        <v>0</v>
      </c>
      <c r="E176" s="557">
        <f>'Program All'!E36</f>
        <v>0</v>
      </c>
      <c r="F176" s="557">
        <f>'Program All'!F36</f>
        <v>0</v>
      </c>
      <c r="G176" s="557" t="str">
        <f>'Program All'!G36</f>
        <v/>
      </c>
      <c r="H176" s="557">
        <f>'Program All'!H36</f>
        <v>0</v>
      </c>
      <c r="I176" s="557">
        <f>'Program All'!I36</f>
        <v>0</v>
      </c>
      <c r="J176" s="557">
        <f>'Program All'!J36</f>
        <v>0</v>
      </c>
      <c r="K176" s="557">
        <f>'Program All'!K36</f>
        <v>0</v>
      </c>
      <c r="L176" s="557" t="str">
        <f>'Program All'!L36</f>
        <v/>
      </c>
      <c r="M176" s="557">
        <f>'Program All'!M36</f>
        <v>0</v>
      </c>
      <c r="N176" s="557">
        <f>'Program All'!N36</f>
        <v>0</v>
      </c>
      <c r="O176" s="557">
        <f>'Program All'!O36</f>
        <v>0</v>
      </c>
      <c r="P176" s="557">
        <f>'Program All'!P36</f>
        <v>0</v>
      </c>
      <c r="Q176" s="557" t="str">
        <f>'Program All'!Q36</f>
        <v/>
      </c>
      <c r="R176" s="557">
        <f>'Program All'!R36</f>
        <v>0</v>
      </c>
      <c r="S176" s="557">
        <f>'Program All'!S36</f>
        <v>0</v>
      </c>
      <c r="T176" s="557">
        <f>'Program All'!T36</f>
        <v>0</v>
      </c>
      <c r="U176" s="557">
        <f>'Program All'!U36</f>
        <v>0</v>
      </c>
      <c r="V176" s="557" t="str">
        <f>'Program All'!V36</f>
        <v/>
      </c>
      <c r="W176" s="557">
        <f>'Program All'!W36</f>
        <v>0</v>
      </c>
      <c r="X176" s="401">
        <f>'Program TRC'!D36</f>
        <v>0</v>
      </c>
      <c r="Y176" s="401">
        <f>'Program TRC'!E36</f>
        <v>0</v>
      </c>
      <c r="Z176" s="401">
        <f>'Program TRC'!F36</f>
        <v>0</v>
      </c>
      <c r="AA176" s="401" t="str">
        <f>'Program TRC'!G36</f>
        <v/>
      </c>
      <c r="AB176" s="401">
        <f>'Program TRC'!H36</f>
        <v>0</v>
      </c>
      <c r="AC176" s="400">
        <f>'Program PAC'!D36</f>
        <v>0</v>
      </c>
      <c r="AD176" s="400">
        <f>'Program PAC'!E36</f>
        <v>0</v>
      </c>
      <c r="AE176" s="400">
        <f>'Program PAC'!F36</f>
        <v>0</v>
      </c>
      <c r="AF176" s="400" t="str">
        <f>'Program PAC'!G36</f>
        <v/>
      </c>
      <c r="AG176" s="399">
        <f>'Program PAC'!H36</f>
        <v>0</v>
      </c>
      <c r="AH176" s="400">
        <f>'Program SCT'!D36</f>
        <v>0</v>
      </c>
      <c r="AI176" s="400">
        <f>'Program SCT'!E36</f>
        <v>0</v>
      </c>
      <c r="AJ176" s="400">
        <f>'Program SCT'!F36</f>
        <v>0</v>
      </c>
      <c r="AK176" s="400" t="str">
        <f>'Program SCT'!G36</f>
        <v/>
      </c>
      <c r="AL176" s="400">
        <f>'Program SCT'!H36</f>
        <v>0</v>
      </c>
      <c r="AM176" s="557">
        <f>'Program RIM'!D36</f>
        <v>0</v>
      </c>
      <c r="AN176" s="557">
        <f>'Program RIM'!E36</f>
        <v>0</v>
      </c>
      <c r="AO176" s="557">
        <f>'Program RIM'!F36</f>
        <v>0</v>
      </c>
      <c r="AP176" s="557" t="str">
        <f>'Program RIM'!G36</f>
        <v/>
      </c>
      <c r="AQ176" s="557">
        <f>'Program RIM'!H36</f>
        <v>0</v>
      </c>
      <c r="AR176" s="400">
        <f>'Program Other TRC'!D36</f>
        <v>0</v>
      </c>
      <c r="AS176" s="400">
        <f>'Program Other TRC'!E36</f>
        <v>0</v>
      </c>
      <c r="AT176" s="400">
        <f>'Program Other TRC'!F36</f>
        <v>0</v>
      </c>
      <c r="AU176" s="400" t="str">
        <f>'Program Other TRC'!G36</f>
        <v/>
      </c>
      <c r="AV176" s="400">
        <f>'Program Other TRC'!H36</f>
        <v>0</v>
      </c>
      <c r="AW176" s="400">
        <f>'Program Other TRC'!I36</f>
        <v>0</v>
      </c>
      <c r="AX176" s="400">
        <f>'Program Other TRC'!J36</f>
        <v>0</v>
      </c>
      <c r="AY176" s="400">
        <f>'Program Other TRC'!K36</f>
        <v>0</v>
      </c>
      <c r="AZ176" s="400" t="str">
        <f>'Program Other TRC'!L36</f>
        <v/>
      </c>
      <c r="BA176" s="400">
        <f>'Program Other TRC'!M36</f>
        <v>0</v>
      </c>
      <c r="BB176" s="400">
        <f>'Program Other TRC'!I36</f>
        <v>0</v>
      </c>
      <c r="BC176" s="400">
        <f>'Program Other TRC'!J36</f>
        <v>0</v>
      </c>
      <c r="BD176" s="400">
        <f>'Program Other TRC'!K36</f>
        <v>0</v>
      </c>
      <c r="BE176" s="400" t="str">
        <f>'Program Other TRC'!L36</f>
        <v/>
      </c>
      <c r="BF176" s="400">
        <f>'Program Other TRC'!M36</f>
        <v>0</v>
      </c>
      <c r="BG176" s="401">
        <f>'Program Other PAC'!D36</f>
        <v>0</v>
      </c>
      <c r="BH176" s="401">
        <f>'Program Other PAC'!E36</f>
        <v>0</v>
      </c>
      <c r="BI176" s="401">
        <f>'Program Other PAC'!F36</f>
        <v>0</v>
      </c>
      <c r="BJ176" s="401" t="str">
        <f>'Program Other PAC'!G36</f>
        <v/>
      </c>
      <c r="BK176" s="401">
        <f>'Program Other PAC'!H36</f>
        <v>0</v>
      </c>
      <c r="BL176" s="401">
        <f>'Program Other PAC'!I36</f>
        <v>0</v>
      </c>
      <c r="BM176" s="401">
        <f>'Program Other PAC'!J36</f>
        <v>0</v>
      </c>
      <c r="BN176" s="401">
        <f>'Program Other PAC'!K36</f>
        <v>0</v>
      </c>
      <c r="BO176" s="401" t="str">
        <f>'Program Other PAC'!L36</f>
        <v/>
      </c>
      <c r="BP176" s="401">
        <f>'Program Other PAC'!M36</f>
        <v>0</v>
      </c>
      <c r="BQ176" s="401">
        <f>'Program Other PAC'!N36</f>
        <v>0</v>
      </c>
      <c r="BR176" s="401">
        <f>'Program Other PAC'!O36</f>
        <v>0</v>
      </c>
      <c r="BS176" s="401">
        <f>'Program Other PAC'!P36</f>
        <v>0</v>
      </c>
      <c r="BT176" s="401" t="str">
        <f>'Program Other PAC'!Q36</f>
        <v/>
      </c>
      <c r="BU176" s="401">
        <f>'Program Other PAC'!R36</f>
        <v>0</v>
      </c>
      <c r="BV176" s="401">
        <f>'Program Other SCT'!D36</f>
        <v>0</v>
      </c>
      <c r="BW176" s="401">
        <f>'Program Other SCT'!E36</f>
        <v>0</v>
      </c>
      <c r="BX176" s="401">
        <f>'Program Other SCT'!F36</f>
        <v>0</v>
      </c>
      <c r="BY176" s="401" t="str">
        <f>'Program Other SCT'!G36</f>
        <v/>
      </c>
      <c r="BZ176" s="401">
        <f>'Program Other SCT'!H36</f>
        <v>0</v>
      </c>
      <c r="CA176" s="401">
        <f>'Program Other SCT'!I36</f>
        <v>0</v>
      </c>
      <c r="CB176" s="401">
        <f>'Program Other SCT'!J36</f>
        <v>0</v>
      </c>
      <c r="CC176" s="401">
        <f>'Program Other SCT'!K36</f>
        <v>0</v>
      </c>
      <c r="CD176" s="401" t="str">
        <f>'Program Other SCT'!L36</f>
        <v/>
      </c>
      <c r="CE176" s="401">
        <f>'Program Other SCT'!M36</f>
        <v>0</v>
      </c>
      <c r="CF176" s="401">
        <f>'Program Other SCT'!N36</f>
        <v>0</v>
      </c>
      <c r="CG176" s="401">
        <f>'Program Other SCT'!O36</f>
        <v>0</v>
      </c>
      <c r="CH176" s="401">
        <f>'Program Other SCT'!P36</f>
        <v>0</v>
      </c>
      <c r="CI176" s="401" t="str">
        <f>'Program Other SCT'!Q36</f>
        <v/>
      </c>
      <c r="CJ176" s="401">
        <f>'Program Other SCT'!R36</f>
        <v>0</v>
      </c>
      <c r="CK176" s="401">
        <f>'Program Other RIM'!D36</f>
        <v>0</v>
      </c>
      <c r="CL176" s="401">
        <f>'Program Other RIM'!E36</f>
        <v>0</v>
      </c>
      <c r="CM176" s="401">
        <f>'Program Other RIM'!F36</f>
        <v>0</v>
      </c>
      <c r="CN176" s="401" t="str">
        <f>'Program Other RIM'!G36</f>
        <v/>
      </c>
      <c r="CO176" s="401">
        <f>'Program Other RIM'!H36</f>
        <v>0</v>
      </c>
      <c r="CP176" s="401">
        <f>'Program Other RIM'!I36</f>
        <v>0</v>
      </c>
      <c r="CQ176" s="401">
        <f>'Program Other RIM'!J36</f>
        <v>0</v>
      </c>
      <c r="CR176" s="401">
        <f>'Program Other RIM'!K36</f>
        <v>0</v>
      </c>
      <c r="CS176" s="401" t="str">
        <f>'Program Other RIM'!L36</f>
        <v/>
      </c>
      <c r="CT176" s="401">
        <f>'Program Other RIM'!M36</f>
        <v>0</v>
      </c>
      <c r="CU176" s="401">
        <f>'Program Other RIM'!N36</f>
        <v>0</v>
      </c>
      <c r="CV176" s="401">
        <f>'Program Other RIM'!O36</f>
        <v>0</v>
      </c>
      <c r="CW176" s="401">
        <f>'Program Other RIM'!P36</f>
        <v>0</v>
      </c>
      <c r="CX176" s="401" t="str">
        <f>'Program Other RIM'!Q36</f>
        <v/>
      </c>
      <c r="CY176" s="401">
        <f>'Program Other RIM'!R36</f>
        <v>0</v>
      </c>
      <c r="CZ176" s="401">
        <f>'Program TRC PAC'!D36</f>
        <v>0</v>
      </c>
      <c r="DA176" s="401">
        <f>'Program TRC PAC'!E36</f>
        <v>0</v>
      </c>
      <c r="DB176" s="401">
        <f>'Program TRC PAC'!F36</f>
        <v>0</v>
      </c>
      <c r="DC176" s="401" t="str">
        <f>'Program TRC PAC'!G36</f>
        <v/>
      </c>
      <c r="DD176" s="401">
        <f>'Program TRC PAC'!H36</f>
        <v>0</v>
      </c>
      <c r="DE176" s="401">
        <f>'Program TRC PAC'!I36</f>
        <v>0</v>
      </c>
      <c r="DF176" s="401">
        <f>'Program TRC PAC'!J36</f>
        <v>0</v>
      </c>
      <c r="DG176" s="401">
        <f>'Program TRC PAC'!K36</f>
        <v>0</v>
      </c>
      <c r="DH176" s="401" t="str">
        <f>'Program TRC PAC'!L36</f>
        <v/>
      </c>
      <c r="DI176" s="401">
        <f>'Program TRC PAC'!M36</f>
        <v>0</v>
      </c>
      <c r="DJ176" s="401">
        <f>'Program TRC SCT'!D36</f>
        <v>0</v>
      </c>
      <c r="DK176" s="401">
        <f>'Program TRC SCT'!E36</f>
        <v>0</v>
      </c>
      <c r="DL176" s="401">
        <f>'Program TRC SCT'!F36</f>
        <v>0</v>
      </c>
      <c r="DM176" s="401" t="str">
        <f>'Program TRC SCT'!G36</f>
        <v/>
      </c>
      <c r="DN176" s="401">
        <f>'Program TRC SCT'!H36</f>
        <v>0</v>
      </c>
      <c r="DO176" s="401">
        <f>'Program TRC SCT'!I36</f>
        <v>0</v>
      </c>
      <c r="DP176" s="401">
        <f>'Program TRC SCT'!J36</f>
        <v>0</v>
      </c>
      <c r="DQ176" s="401">
        <f>'Program TRC SCT'!K36</f>
        <v>0</v>
      </c>
      <c r="DR176" s="401" t="str">
        <f>'Program TRC SCT'!L36</f>
        <v/>
      </c>
      <c r="DS176" s="401">
        <f>'Program TRC SCT'!M36</f>
        <v>0</v>
      </c>
      <c r="DT176" s="401">
        <f>'Program TRC RIM'!D36</f>
        <v>0</v>
      </c>
      <c r="DU176" s="401">
        <f>'Program TRC RIM'!E36</f>
        <v>0</v>
      </c>
      <c r="DV176" s="401">
        <f>'Program TRC RIM'!F36</f>
        <v>0</v>
      </c>
      <c r="DW176" s="401" t="str">
        <f>'Program TRC RIM'!G36</f>
        <v/>
      </c>
      <c r="DX176" s="401">
        <f>'Program TRC RIM'!H36</f>
        <v>0</v>
      </c>
      <c r="DY176" s="401">
        <f>'Program TRC RIM'!I36</f>
        <v>0</v>
      </c>
      <c r="DZ176" s="401">
        <f>'Program TRC RIM'!J36</f>
        <v>0</v>
      </c>
      <c r="EA176" s="401">
        <f>'Program TRC RIM'!K36</f>
        <v>0</v>
      </c>
      <c r="EB176" s="401" t="str">
        <f>'Program TRC RIM'!L36</f>
        <v/>
      </c>
      <c r="EC176" s="401">
        <f>'Program TRC RIM'!M36</f>
        <v>0</v>
      </c>
      <c r="ED176" s="401">
        <f>'Program PAC SCT'!D36</f>
        <v>0</v>
      </c>
      <c r="EE176" s="401">
        <f>'Program PAC SCT'!E36</f>
        <v>0</v>
      </c>
      <c r="EF176" s="401">
        <f>'Program PAC SCT'!F36</f>
        <v>0</v>
      </c>
      <c r="EG176" s="401" t="str">
        <f>'Program PAC SCT'!G36</f>
        <v/>
      </c>
      <c r="EH176" s="401">
        <f>'Program PAC SCT'!H36</f>
        <v>0</v>
      </c>
      <c r="EI176" s="401">
        <f>'Program PAC SCT'!I36</f>
        <v>0</v>
      </c>
      <c r="EJ176" s="401">
        <f>'Program PAC SCT'!J36</f>
        <v>0</v>
      </c>
      <c r="EK176" s="401">
        <f>'Program PAC SCT'!K36</f>
        <v>0</v>
      </c>
      <c r="EL176" s="401" t="str">
        <f>'Program PAC SCT'!L36</f>
        <v/>
      </c>
      <c r="EM176" s="401">
        <f>'Program PAC SCT'!M36</f>
        <v>0</v>
      </c>
      <c r="EN176" s="401">
        <f>'Program PAC RIM'!D36</f>
        <v>0</v>
      </c>
      <c r="EO176" s="401">
        <f>'Program PAC RIM'!E36</f>
        <v>0</v>
      </c>
      <c r="EP176" s="401">
        <f>'Program PAC RIM'!F36</f>
        <v>0</v>
      </c>
      <c r="EQ176" s="401" t="str">
        <f>'Program PAC RIM'!G36</f>
        <v/>
      </c>
      <c r="ER176" s="401">
        <f>'Program PAC RIM'!H36</f>
        <v>0</v>
      </c>
      <c r="ES176" s="401">
        <f>'Program PAC RIM'!I36</f>
        <v>0</v>
      </c>
      <c r="ET176" s="401">
        <f>'Program PAC RIM'!J36</f>
        <v>0</v>
      </c>
      <c r="EU176" s="401">
        <f>'Program PAC RIM'!K36</f>
        <v>0</v>
      </c>
      <c r="EV176" s="401" t="str">
        <f>'Program PAC RIM'!L36</f>
        <v/>
      </c>
      <c r="EW176" s="401">
        <f>'Program PAC RIM'!M36</f>
        <v>0</v>
      </c>
      <c r="EX176" s="401">
        <f>'Program SCT RIM'!D36</f>
        <v>0</v>
      </c>
      <c r="EY176" s="401">
        <f>'Program SCT RIM'!E36</f>
        <v>0</v>
      </c>
      <c r="EZ176" s="401">
        <f>'Program SCT RIM'!F36</f>
        <v>0</v>
      </c>
      <c r="FA176" s="401" t="str">
        <f>'Program SCT RIM'!G36</f>
        <v/>
      </c>
      <c r="FB176" s="401">
        <f>'Program SCT RIM'!H36</f>
        <v>0</v>
      </c>
      <c r="FC176" s="401">
        <f>'Program SCT RIM'!I36</f>
        <v>0</v>
      </c>
      <c r="FD176" s="401">
        <f>'Program SCT RIM'!J36</f>
        <v>0</v>
      </c>
      <c r="FE176" s="401">
        <f>'Program SCT RIM'!K36</f>
        <v>0</v>
      </c>
      <c r="FF176" s="401" t="str">
        <f>'Program SCT RIM'!L36</f>
        <v/>
      </c>
      <c r="FG176" s="401">
        <f>'Program SCT RIM'!M36</f>
        <v>0</v>
      </c>
    </row>
    <row r="177" spans="3:163">
      <c r="C177" s="101" t="s">
        <v>374</v>
      </c>
      <c r="D177" s="557">
        <f>'Program All'!D37</f>
        <v>2000</v>
      </c>
      <c r="E177" s="557">
        <f>'Program All'!E37</f>
        <v>3123</v>
      </c>
      <c r="F177" s="557">
        <f>'Program All'!F37</f>
        <v>1123</v>
      </c>
      <c r="G177" s="557">
        <f>'Program All'!G37</f>
        <v>1.5615000000000001</v>
      </c>
      <c r="H177" s="557">
        <f>'Program All'!H37</f>
        <v>0</v>
      </c>
      <c r="I177" s="557">
        <f>'Program All'!I37</f>
        <v>0</v>
      </c>
      <c r="J177" s="557">
        <f>'Program All'!J37</f>
        <v>0</v>
      </c>
      <c r="K177" s="557">
        <f>'Program All'!K37</f>
        <v>0</v>
      </c>
      <c r="L177" s="557" t="str">
        <f>'Program All'!L37</f>
        <v/>
      </c>
      <c r="M177" s="557">
        <f>'Program All'!M37</f>
        <v>0</v>
      </c>
      <c r="N177" s="557">
        <f>'Program All'!N37</f>
        <v>0</v>
      </c>
      <c r="O177" s="557">
        <f>'Program All'!O37</f>
        <v>0</v>
      </c>
      <c r="P177" s="557">
        <f>'Program All'!P37</f>
        <v>0</v>
      </c>
      <c r="Q177" s="557" t="str">
        <f>'Program All'!Q37</f>
        <v/>
      </c>
      <c r="R177" s="557">
        <f>'Program All'!R37</f>
        <v>0</v>
      </c>
      <c r="S177" s="557">
        <f>'Program All'!S37</f>
        <v>0</v>
      </c>
      <c r="T177" s="557">
        <f>'Program All'!T37</f>
        <v>0</v>
      </c>
      <c r="U177" s="557">
        <f>'Program All'!U37</f>
        <v>0</v>
      </c>
      <c r="V177" s="557" t="str">
        <f>'Program All'!V37</f>
        <v/>
      </c>
      <c r="W177" s="557">
        <f>'Program All'!W37</f>
        <v>0</v>
      </c>
      <c r="X177" s="401">
        <f>'Program TRC'!D37</f>
        <v>0</v>
      </c>
      <c r="Y177" s="401">
        <f>'Program TRC'!E37</f>
        <v>0</v>
      </c>
      <c r="Z177" s="401">
        <f>'Program TRC'!F37</f>
        <v>0</v>
      </c>
      <c r="AA177" s="401" t="str">
        <f>'Program TRC'!G37</f>
        <v/>
      </c>
      <c r="AB177" s="401">
        <f>'Program TRC'!H37</f>
        <v>0</v>
      </c>
      <c r="AC177" s="400">
        <f>'Program PAC'!D37</f>
        <v>0</v>
      </c>
      <c r="AD177" s="400">
        <f>'Program PAC'!E37</f>
        <v>0</v>
      </c>
      <c r="AE177" s="400">
        <f>'Program PAC'!F37</f>
        <v>0</v>
      </c>
      <c r="AF177" s="400" t="str">
        <f>'Program PAC'!G37</f>
        <v/>
      </c>
      <c r="AG177" s="399">
        <f>'Program PAC'!H37</f>
        <v>0</v>
      </c>
      <c r="AH177" s="400">
        <f>'Program SCT'!D37</f>
        <v>0</v>
      </c>
      <c r="AI177" s="400">
        <f>'Program SCT'!E37</f>
        <v>0</v>
      </c>
      <c r="AJ177" s="400">
        <f>'Program SCT'!F37</f>
        <v>0</v>
      </c>
      <c r="AK177" s="400" t="str">
        <f>'Program SCT'!G37</f>
        <v/>
      </c>
      <c r="AL177" s="400">
        <f>'Program SCT'!H37</f>
        <v>0</v>
      </c>
      <c r="AM177" s="557">
        <f>'Program RIM'!D37</f>
        <v>0</v>
      </c>
      <c r="AN177" s="557">
        <f>'Program RIM'!E37</f>
        <v>0</v>
      </c>
      <c r="AO177" s="557">
        <f>'Program RIM'!F37</f>
        <v>0</v>
      </c>
      <c r="AP177" s="557" t="str">
        <f>'Program RIM'!G37</f>
        <v/>
      </c>
      <c r="AQ177" s="557">
        <f>'Program RIM'!H37</f>
        <v>0</v>
      </c>
      <c r="AR177" s="400">
        <f>'Program Other TRC'!D37</f>
        <v>0</v>
      </c>
      <c r="AS177" s="400">
        <f>'Program Other TRC'!E37</f>
        <v>0</v>
      </c>
      <c r="AT177" s="400">
        <f>'Program Other TRC'!F37</f>
        <v>0</v>
      </c>
      <c r="AU177" s="400" t="str">
        <f>'Program Other TRC'!G37</f>
        <v/>
      </c>
      <c r="AV177" s="400">
        <f>'Program Other TRC'!H37</f>
        <v>0</v>
      </c>
      <c r="AW177" s="400">
        <f>'Program Other TRC'!I37</f>
        <v>0</v>
      </c>
      <c r="AX177" s="400">
        <f>'Program Other TRC'!J37</f>
        <v>0</v>
      </c>
      <c r="AY177" s="400">
        <f>'Program Other TRC'!K37</f>
        <v>0</v>
      </c>
      <c r="AZ177" s="400" t="str">
        <f>'Program Other TRC'!L37</f>
        <v/>
      </c>
      <c r="BA177" s="400">
        <f>'Program Other TRC'!M37</f>
        <v>0</v>
      </c>
      <c r="BB177" s="400">
        <f>'Program Other TRC'!I37</f>
        <v>0</v>
      </c>
      <c r="BC177" s="400">
        <f>'Program Other TRC'!J37</f>
        <v>0</v>
      </c>
      <c r="BD177" s="400">
        <f>'Program Other TRC'!K37</f>
        <v>0</v>
      </c>
      <c r="BE177" s="400" t="str">
        <f>'Program Other TRC'!L37</f>
        <v/>
      </c>
      <c r="BF177" s="400">
        <f>'Program Other TRC'!M37</f>
        <v>0</v>
      </c>
      <c r="BG177" s="401">
        <f>'Program Other PAC'!D37</f>
        <v>0</v>
      </c>
      <c r="BH177" s="401">
        <f>'Program Other PAC'!E37</f>
        <v>0</v>
      </c>
      <c r="BI177" s="401">
        <f>'Program Other PAC'!F37</f>
        <v>0</v>
      </c>
      <c r="BJ177" s="401" t="str">
        <f>'Program Other PAC'!G37</f>
        <v/>
      </c>
      <c r="BK177" s="401">
        <f>'Program Other PAC'!H37</f>
        <v>0</v>
      </c>
      <c r="BL177" s="401">
        <f>'Program Other PAC'!I37</f>
        <v>0</v>
      </c>
      <c r="BM177" s="401">
        <f>'Program Other PAC'!J37</f>
        <v>0</v>
      </c>
      <c r="BN177" s="401">
        <f>'Program Other PAC'!K37</f>
        <v>0</v>
      </c>
      <c r="BO177" s="401" t="str">
        <f>'Program Other PAC'!L37</f>
        <v/>
      </c>
      <c r="BP177" s="401">
        <f>'Program Other PAC'!M37</f>
        <v>0</v>
      </c>
      <c r="BQ177" s="401">
        <f>'Program Other PAC'!N37</f>
        <v>0</v>
      </c>
      <c r="BR177" s="401">
        <f>'Program Other PAC'!O37</f>
        <v>0</v>
      </c>
      <c r="BS177" s="401">
        <f>'Program Other PAC'!P37</f>
        <v>0</v>
      </c>
      <c r="BT177" s="401" t="str">
        <f>'Program Other PAC'!Q37</f>
        <v/>
      </c>
      <c r="BU177" s="401">
        <f>'Program Other PAC'!R37</f>
        <v>0</v>
      </c>
      <c r="BV177" s="401">
        <f>'Program Other SCT'!D37</f>
        <v>0</v>
      </c>
      <c r="BW177" s="401">
        <f>'Program Other SCT'!E37</f>
        <v>0</v>
      </c>
      <c r="BX177" s="401">
        <f>'Program Other SCT'!F37</f>
        <v>0</v>
      </c>
      <c r="BY177" s="401" t="str">
        <f>'Program Other SCT'!G37</f>
        <v/>
      </c>
      <c r="BZ177" s="401">
        <f>'Program Other SCT'!H37</f>
        <v>0</v>
      </c>
      <c r="CA177" s="401">
        <f>'Program Other SCT'!I37</f>
        <v>0</v>
      </c>
      <c r="CB177" s="401">
        <f>'Program Other SCT'!J37</f>
        <v>0</v>
      </c>
      <c r="CC177" s="401">
        <f>'Program Other SCT'!K37</f>
        <v>0</v>
      </c>
      <c r="CD177" s="401" t="str">
        <f>'Program Other SCT'!L37</f>
        <v/>
      </c>
      <c r="CE177" s="401">
        <f>'Program Other SCT'!M37</f>
        <v>0</v>
      </c>
      <c r="CF177" s="401">
        <f>'Program Other SCT'!N37</f>
        <v>0</v>
      </c>
      <c r="CG177" s="401">
        <f>'Program Other SCT'!O37</f>
        <v>0</v>
      </c>
      <c r="CH177" s="401">
        <f>'Program Other SCT'!P37</f>
        <v>0</v>
      </c>
      <c r="CI177" s="401" t="str">
        <f>'Program Other SCT'!Q37</f>
        <v/>
      </c>
      <c r="CJ177" s="401">
        <f>'Program Other SCT'!R37</f>
        <v>0</v>
      </c>
      <c r="CK177" s="401">
        <f>'Program Other RIM'!D37</f>
        <v>0</v>
      </c>
      <c r="CL177" s="401">
        <f>'Program Other RIM'!E37</f>
        <v>0</v>
      </c>
      <c r="CM177" s="401">
        <f>'Program Other RIM'!F37</f>
        <v>0</v>
      </c>
      <c r="CN177" s="401" t="str">
        <f>'Program Other RIM'!G37</f>
        <v/>
      </c>
      <c r="CO177" s="401">
        <f>'Program Other RIM'!H37</f>
        <v>0</v>
      </c>
      <c r="CP177" s="401">
        <f>'Program Other RIM'!I37</f>
        <v>0</v>
      </c>
      <c r="CQ177" s="401">
        <f>'Program Other RIM'!J37</f>
        <v>0</v>
      </c>
      <c r="CR177" s="401">
        <f>'Program Other RIM'!K37</f>
        <v>0</v>
      </c>
      <c r="CS177" s="401" t="str">
        <f>'Program Other RIM'!L37</f>
        <v/>
      </c>
      <c r="CT177" s="401">
        <f>'Program Other RIM'!M37</f>
        <v>0</v>
      </c>
      <c r="CU177" s="401">
        <f>'Program Other RIM'!N37</f>
        <v>0</v>
      </c>
      <c r="CV177" s="401">
        <f>'Program Other RIM'!O37</f>
        <v>0</v>
      </c>
      <c r="CW177" s="401">
        <f>'Program Other RIM'!P37</f>
        <v>0</v>
      </c>
      <c r="CX177" s="401" t="str">
        <f>'Program Other RIM'!Q37</f>
        <v/>
      </c>
      <c r="CY177" s="401">
        <f>'Program Other RIM'!R37</f>
        <v>0</v>
      </c>
      <c r="CZ177" s="401">
        <f>'Program TRC PAC'!D37</f>
        <v>0</v>
      </c>
      <c r="DA177" s="401">
        <f>'Program TRC PAC'!E37</f>
        <v>0</v>
      </c>
      <c r="DB177" s="401">
        <f>'Program TRC PAC'!F37</f>
        <v>0</v>
      </c>
      <c r="DC177" s="401" t="str">
        <f>'Program TRC PAC'!G37</f>
        <v/>
      </c>
      <c r="DD177" s="401">
        <f>'Program TRC PAC'!H37</f>
        <v>0</v>
      </c>
      <c r="DE177" s="401">
        <f>'Program TRC PAC'!I37</f>
        <v>0</v>
      </c>
      <c r="DF177" s="401">
        <f>'Program TRC PAC'!J37</f>
        <v>0</v>
      </c>
      <c r="DG177" s="401">
        <f>'Program TRC PAC'!K37</f>
        <v>0</v>
      </c>
      <c r="DH177" s="401" t="str">
        <f>'Program TRC PAC'!L37</f>
        <v/>
      </c>
      <c r="DI177" s="401">
        <f>'Program TRC PAC'!M37</f>
        <v>0</v>
      </c>
      <c r="DJ177" s="401">
        <f>'Program TRC SCT'!D37</f>
        <v>0</v>
      </c>
      <c r="DK177" s="401">
        <f>'Program TRC SCT'!E37</f>
        <v>0</v>
      </c>
      <c r="DL177" s="401">
        <f>'Program TRC SCT'!F37</f>
        <v>0</v>
      </c>
      <c r="DM177" s="401" t="str">
        <f>'Program TRC SCT'!G37</f>
        <v/>
      </c>
      <c r="DN177" s="401">
        <f>'Program TRC SCT'!H37</f>
        <v>0</v>
      </c>
      <c r="DO177" s="401">
        <f>'Program TRC SCT'!I37</f>
        <v>0</v>
      </c>
      <c r="DP177" s="401">
        <f>'Program TRC SCT'!J37</f>
        <v>0</v>
      </c>
      <c r="DQ177" s="401">
        <f>'Program TRC SCT'!K37</f>
        <v>0</v>
      </c>
      <c r="DR177" s="401" t="str">
        <f>'Program TRC SCT'!L37</f>
        <v/>
      </c>
      <c r="DS177" s="401">
        <f>'Program TRC SCT'!M37</f>
        <v>0</v>
      </c>
      <c r="DT177" s="401">
        <f>'Program TRC RIM'!D37</f>
        <v>0</v>
      </c>
      <c r="DU177" s="401">
        <f>'Program TRC RIM'!E37</f>
        <v>0</v>
      </c>
      <c r="DV177" s="401">
        <f>'Program TRC RIM'!F37</f>
        <v>0</v>
      </c>
      <c r="DW177" s="401" t="str">
        <f>'Program TRC RIM'!G37</f>
        <v/>
      </c>
      <c r="DX177" s="401">
        <f>'Program TRC RIM'!H37</f>
        <v>0</v>
      </c>
      <c r="DY177" s="401">
        <f>'Program TRC RIM'!I37</f>
        <v>0</v>
      </c>
      <c r="DZ177" s="401">
        <f>'Program TRC RIM'!J37</f>
        <v>0</v>
      </c>
      <c r="EA177" s="401">
        <f>'Program TRC RIM'!K37</f>
        <v>0</v>
      </c>
      <c r="EB177" s="401" t="str">
        <f>'Program TRC RIM'!L37</f>
        <v/>
      </c>
      <c r="EC177" s="401">
        <f>'Program TRC RIM'!M37</f>
        <v>0</v>
      </c>
      <c r="ED177" s="401">
        <f>'Program PAC SCT'!D37</f>
        <v>0</v>
      </c>
      <c r="EE177" s="401">
        <f>'Program PAC SCT'!E37</f>
        <v>0</v>
      </c>
      <c r="EF177" s="401">
        <f>'Program PAC SCT'!F37</f>
        <v>0</v>
      </c>
      <c r="EG177" s="401" t="str">
        <f>'Program PAC SCT'!G37</f>
        <v/>
      </c>
      <c r="EH177" s="401">
        <f>'Program PAC SCT'!H37</f>
        <v>0</v>
      </c>
      <c r="EI177" s="401">
        <f>'Program PAC SCT'!I37</f>
        <v>0</v>
      </c>
      <c r="EJ177" s="401">
        <f>'Program PAC SCT'!J37</f>
        <v>0</v>
      </c>
      <c r="EK177" s="401">
        <f>'Program PAC SCT'!K37</f>
        <v>0</v>
      </c>
      <c r="EL177" s="401" t="str">
        <f>'Program PAC SCT'!L37</f>
        <v/>
      </c>
      <c r="EM177" s="401">
        <f>'Program PAC SCT'!M37</f>
        <v>0</v>
      </c>
      <c r="EN177" s="401">
        <f>'Program PAC RIM'!D37</f>
        <v>0</v>
      </c>
      <c r="EO177" s="401">
        <f>'Program PAC RIM'!E37</f>
        <v>0</v>
      </c>
      <c r="EP177" s="401">
        <f>'Program PAC RIM'!F37</f>
        <v>0</v>
      </c>
      <c r="EQ177" s="401" t="str">
        <f>'Program PAC RIM'!G37</f>
        <v/>
      </c>
      <c r="ER177" s="401">
        <f>'Program PAC RIM'!H37</f>
        <v>0</v>
      </c>
      <c r="ES177" s="401">
        <f>'Program PAC RIM'!I37</f>
        <v>0</v>
      </c>
      <c r="ET177" s="401">
        <f>'Program PAC RIM'!J37</f>
        <v>0</v>
      </c>
      <c r="EU177" s="401">
        <f>'Program PAC RIM'!K37</f>
        <v>0</v>
      </c>
      <c r="EV177" s="401" t="str">
        <f>'Program PAC RIM'!L37</f>
        <v/>
      </c>
      <c r="EW177" s="401">
        <f>'Program PAC RIM'!M37</f>
        <v>0</v>
      </c>
      <c r="EX177" s="401">
        <f>'Program SCT RIM'!D37</f>
        <v>0</v>
      </c>
      <c r="EY177" s="401">
        <f>'Program SCT RIM'!E37</f>
        <v>0</v>
      </c>
      <c r="EZ177" s="401">
        <f>'Program SCT RIM'!F37</f>
        <v>0</v>
      </c>
      <c r="FA177" s="401" t="str">
        <f>'Program SCT RIM'!G37</f>
        <v/>
      </c>
      <c r="FB177" s="401">
        <f>'Program SCT RIM'!H37</f>
        <v>0</v>
      </c>
      <c r="FC177" s="401">
        <f>'Program SCT RIM'!I37</f>
        <v>0</v>
      </c>
      <c r="FD177" s="401">
        <f>'Program SCT RIM'!J37</f>
        <v>0</v>
      </c>
      <c r="FE177" s="401">
        <f>'Program SCT RIM'!K37</f>
        <v>0</v>
      </c>
      <c r="FF177" s="401" t="str">
        <f>'Program SCT RIM'!L37</f>
        <v/>
      </c>
      <c r="FG177" s="401">
        <f>'Program SCT RIM'!M37</f>
        <v>0</v>
      </c>
    </row>
    <row r="179" spans="3:163">
      <c r="D179" s="100" t="s">
        <v>121</v>
      </c>
    </row>
    <row r="180" spans="3:163">
      <c r="D180" s="558" t="s">
        <v>679</v>
      </c>
      <c r="E180" s="559"/>
      <c r="F180" s="559"/>
      <c r="G180" s="559"/>
      <c r="H180" s="559"/>
      <c r="I180" s="559"/>
      <c r="J180" s="559"/>
      <c r="K180" s="559"/>
      <c r="L180" s="559"/>
      <c r="M180" s="559"/>
      <c r="N180" s="559"/>
      <c r="O180" s="559"/>
      <c r="P180" s="559"/>
      <c r="Q180" s="559"/>
      <c r="R180" s="559"/>
      <c r="S180" s="559"/>
      <c r="T180" s="559"/>
      <c r="U180" s="559"/>
      <c r="V180" s="559"/>
      <c r="W180" s="560"/>
      <c r="X180" s="558" t="s">
        <v>55</v>
      </c>
      <c r="Y180" s="559"/>
      <c r="Z180" s="559"/>
      <c r="AA180" s="559"/>
      <c r="AB180" s="559"/>
      <c r="AC180" s="559" t="s">
        <v>243</v>
      </c>
      <c r="AD180" s="559"/>
      <c r="AE180" s="559"/>
      <c r="AF180" s="559"/>
      <c r="AG180" s="559"/>
      <c r="AH180" s="559" t="s">
        <v>256</v>
      </c>
      <c r="AI180" s="559"/>
      <c r="AJ180" s="559"/>
      <c r="AK180" s="559"/>
      <c r="AL180" s="559"/>
      <c r="AM180" s="559" t="s">
        <v>252</v>
      </c>
      <c r="AN180" s="559"/>
      <c r="AO180" s="559"/>
      <c r="AP180" s="559"/>
      <c r="AQ180" s="560"/>
      <c r="AR180" s="561" t="s">
        <v>370</v>
      </c>
      <c r="AS180" s="561"/>
      <c r="AT180" s="561"/>
      <c r="AU180" s="561"/>
      <c r="AV180" s="561"/>
      <c r="AW180" s="561"/>
      <c r="AX180" s="561"/>
      <c r="AY180" s="561"/>
      <c r="AZ180" s="561"/>
      <c r="BA180" s="561"/>
      <c r="BB180" s="561"/>
      <c r="BC180" s="561"/>
      <c r="BD180" s="561"/>
      <c r="BE180" s="561"/>
      <c r="BF180" s="561"/>
      <c r="BG180" s="562" t="s">
        <v>372</v>
      </c>
      <c r="BH180" s="562"/>
      <c r="BI180" s="562"/>
      <c r="BJ180" s="562"/>
      <c r="BK180" s="562"/>
      <c r="BL180" s="562"/>
      <c r="BM180" s="562"/>
      <c r="BN180" s="562"/>
      <c r="BO180" s="562"/>
      <c r="BP180" s="562"/>
      <c r="BQ180" s="562"/>
      <c r="BR180" s="562"/>
      <c r="BS180" s="562"/>
      <c r="BT180" s="562"/>
      <c r="BU180" s="562"/>
      <c r="BV180" s="562" t="s">
        <v>371</v>
      </c>
      <c r="BW180" s="562"/>
      <c r="BX180" s="562"/>
      <c r="BY180" s="562"/>
      <c r="BZ180" s="562"/>
      <c r="CA180" s="562"/>
      <c r="CB180" s="562"/>
      <c r="CC180" s="562"/>
      <c r="CD180" s="562"/>
      <c r="CE180" s="562"/>
      <c r="CF180" s="562"/>
      <c r="CG180" s="562"/>
      <c r="CH180" s="562"/>
      <c r="CI180" s="562"/>
      <c r="CJ180" s="562"/>
      <c r="CK180" s="562" t="s">
        <v>676</v>
      </c>
      <c r="CL180" s="562"/>
      <c r="CM180" s="562"/>
      <c r="CN180" s="562"/>
      <c r="CO180" s="562"/>
      <c r="CP180" s="562"/>
      <c r="CQ180" s="562"/>
      <c r="CR180" s="562"/>
      <c r="CS180" s="562"/>
      <c r="CT180" s="562"/>
      <c r="CU180" s="562"/>
      <c r="CV180" s="562"/>
      <c r="CW180" s="562"/>
      <c r="CX180" s="562"/>
      <c r="CY180" s="562"/>
      <c r="CZ180" s="563" t="s">
        <v>677</v>
      </c>
      <c r="DA180" s="564"/>
      <c r="DB180" s="564"/>
      <c r="DC180" s="564"/>
      <c r="DD180" s="564"/>
      <c r="DE180" s="564"/>
      <c r="DF180" s="564"/>
      <c r="DG180" s="564"/>
      <c r="DH180" s="564"/>
      <c r="DI180" s="564"/>
      <c r="DJ180" s="563" t="s">
        <v>678</v>
      </c>
      <c r="DK180" s="564"/>
      <c r="DL180" s="564"/>
      <c r="DM180" s="564"/>
      <c r="DN180" s="564"/>
      <c r="DO180" s="564"/>
      <c r="DP180" s="564"/>
      <c r="DQ180" s="564"/>
      <c r="DR180" s="564"/>
      <c r="DS180" s="564"/>
      <c r="DT180" s="101" t="s">
        <v>680</v>
      </c>
      <c r="ED180" s="101" t="s">
        <v>681</v>
      </c>
      <c r="EN180" s="101" t="s">
        <v>682</v>
      </c>
      <c r="EX180" s="101" t="s">
        <v>683</v>
      </c>
    </row>
    <row r="181" spans="3:163">
      <c r="D181" s="1289" t="s">
        <v>55</v>
      </c>
      <c r="E181" s="1290"/>
      <c r="F181" s="1290"/>
      <c r="G181" s="1290"/>
      <c r="H181" s="1291"/>
      <c r="I181" s="1289" t="s">
        <v>243</v>
      </c>
      <c r="J181" s="1290"/>
      <c r="K181" s="1290"/>
      <c r="L181" s="1290"/>
      <c r="M181" s="1291"/>
      <c r="N181" s="1289" t="s">
        <v>256</v>
      </c>
      <c r="O181" s="1290"/>
      <c r="P181" s="1290"/>
      <c r="Q181" s="1290"/>
      <c r="R181" s="1291"/>
      <c r="S181" s="1289" t="s">
        <v>252</v>
      </c>
      <c r="T181" s="1290"/>
      <c r="U181" s="1290"/>
      <c r="V181" s="1290"/>
      <c r="W181" s="1291"/>
      <c r="X181" s="1289" t="s">
        <v>55</v>
      </c>
      <c r="Y181" s="1290"/>
      <c r="Z181" s="1290"/>
      <c r="AA181" s="1290"/>
      <c r="AB181" s="1291"/>
      <c r="AC181" s="1289" t="s">
        <v>243</v>
      </c>
      <c r="AD181" s="1290"/>
      <c r="AE181" s="1290"/>
      <c r="AF181" s="1290"/>
      <c r="AG181" s="1291"/>
      <c r="AH181" s="1289" t="s">
        <v>256</v>
      </c>
      <c r="AI181" s="1290"/>
      <c r="AJ181" s="1290"/>
      <c r="AK181" s="1290"/>
      <c r="AL181" s="1291"/>
      <c r="AM181" s="1289" t="s">
        <v>252</v>
      </c>
      <c r="AN181" s="1290"/>
      <c r="AO181" s="1290"/>
      <c r="AP181" s="1290"/>
      <c r="AQ181" s="1291"/>
      <c r="AR181" s="554" t="s">
        <v>243</v>
      </c>
      <c r="AS181" s="555"/>
      <c r="AT181" s="555"/>
      <c r="AU181" s="555"/>
      <c r="AV181" s="556"/>
      <c r="AW181" s="554" t="s">
        <v>256</v>
      </c>
      <c r="AX181" s="555"/>
      <c r="AY181" s="555"/>
      <c r="AZ181" s="555"/>
      <c r="BA181" s="556"/>
      <c r="BB181" s="562" t="s">
        <v>252</v>
      </c>
      <c r="BC181" s="562"/>
      <c r="BD181" s="562"/>
      <c r="BE181" s="562"/>
      <c r="BF181" s="562"/>
      <c r="BG181" s="554" t="s">
        <v>55</v>
      </c>
      <c r="BH181" s="555"/>
      <c r="BI181" s="555"/>
      <c r="BJ181" s="555"/>
      <c r="BK181" s="556"/>
      <c r="BL181" s="554" t="s">
        <v>256</v>
      </c>
      <c r="BM181" s="555"/>
      <c r="BN181" s="555"/>
      <c r="BO181" s="555"/>
      <c r="BP181" s="556"/>
      <c r="BQ181" s="562" t="s">
        <v>252</v>
      </c>
      <c r="BR181" s="562"/>
      <c r="BS181" s="562"/>
      <c r="BT181" s="562"/>
      <c r="BU181" s="562"/>
      <c r="BV181" s="554" t="s">
        <v>55</v>
      </c>
      <c r="BW181" s="555"/>
      <c r="BX181" s="555"/>
      <c r="BY181" s="555"/>
      <c r="BZ181" s="556"/>
      <c r="CA181" s="554" t="s">
        <v>243</v>
      </c>
      <c r="CB181" s="555"/>
      <c r="CC181" s="555"/>
      <c r="CD181" s="555"/>
      <c r="CE181" s="556"/>
      <c r="CF181" s="562" t="s">
        <v>252</v>
      </c>
      <c r="CG181" s="562"/>
      <c r="CH181" s="562"/>
      <c r="CI181" s="562"/>
      <c r="CJ181" s="562"/>
      <c r="CK181" s="554" t="s">
        <v>55</v>
      </c>
      <c r="CL181" s="555"/>
      <c r="CM181" s="555"/>
      <c r="CN181" s="555"/>
      <c r="CO181" s="556"/>
      <c r="CP181" s="554" t="s">
        <v>243</v>
      </c>
      <c r="CQ181" s="555"/>
      <c r="CR181" s="555"/>
      <c r="CS181" s="555"/>
      <c r="CT181" s="556"/>
      <c r="CU181" s="562" t="s">
        <v>256</v>
      </c>
      <c r="CV181" s="562"/>
      <c r="CW181" s="562"/>
      <c r="CX181" s="562"/>
      <c r="CY181" s="562"/>
      <c r="CZ181" s="554" t="s">
        <v>55</v>
      </c>
      <c r="DA181" s="555"/>
      <c r="DB181" s="555"/>
      <c r="DC181" s="555"/>
      <c r="DD181" s="556"/>
      <c r="DE181" s="554" t="s">
        <v>243</v>
      </c>
      <c r="DF181" s="555"/>
      <c r="DG181" s="555"/>
      <c r="DH181" s="555"/>
      <c r="DI181" s="556"/>
      <c r="DJ181" s="554" t="s">
        <v>55</v>
      </c>
      <c r="DK181" s="555"/>
      <c r="DL181" s="555"/>
      <c r="DM181" s="555"/>
      <c r="DN181" s="556"/>
      <c r="DO181" s="554" t="s">
        <v>256</v>
      </c>
      <c r="DP181" s="555"/>
      <c r="DQ181" s="555"/>
      <c r="DR181" s="555"/>
      <c r="DS181" s="556"/>
      <c r="DT181" s="554" t="s">
        <v>55</v>
      </c>
      <c r="DU181" s="555"/>
      <c r="DV181" s="555"/>
      <c r="DW181" s="555"/>
      <c r="DX181" s="556"/>
      <c r="DY181" s="554" t="s">
        <v>252</v>
      </c>
      <c r="DZ181" s="555"/>
      <c r="EA181" s="555"/>
      <c r="EB181" s="555"/>
      <c r="EC181" s="556"/>
      <c r="ED181" s="554" t="s">
        <v>243</v>
      </c>
      <c r="EE181" s="555"/>
      <c r="EF181" s="555"/>
      <c r="EG181" s="555"/>
      <c r="EH181" s="556"/>
      <c r="EI181" s="554" t="s">
        <v>256</v>
      </c>
      <c r="EJ181" s="555"/>
      <c r="EK181" s="555"/>
      <c r="EL181" s="555"/>
      <c r="EM181" s="556"/>
      <c r="EN181" s="554" t="s">
        <v>243</v>
      </c>
      <c r="EO181" s="555"/>
      <c r="EP181" s="555"/>
      <c r="EQ181" s="555"/>
      <c r="ER181" s="556"/>
      <c r="ES181" s="554" t="s">
        <v>252</v>
      </c>
      <c r="ET181" s="555"/>
      <c r="EU181" s="555"/>
      <c r="EV181" s="555"/>
      <c r="EW181" s="556"/>
      <c r="EX181" s="554" t="s">
        <v>256</v>
      </c>
      <c r="EY181" s="555"/>
      <c r="EZ181" s="555"/>
      <c r="FA181" s="555"/>
      <c r="FB181" s="556"/>
      <c r="FC181" s="554" t="s">
        <v>252</v>
      </c>
      <c r="FD181" s="555"/>
      <c r="FE181" s="555"/>
      <c r="FF181" s="555"/>
      <c r="FG181" s="556"/>
    </row>
    <row r="182" spans="3:163">
      <c r="C182" s="402" t="s">
        <v>369</v>
      </c>
      <c r="D182" s="557" t="str">
        <f>'Portfolio All'!D5</f>
        <v>Total 
Resource Costs (PV)</v>
      </c>
      <c r="E182" s="402" t="str">
        <f>'Portfolio All'!E5</f>
        <v>Total Resource Benefits (PV)</v>
      </c>
      <c r="F182" s="402" t="str">
        <f>'Portfolio All'!F5</f>
        <v>Total 
Resource Net Benefits (PV)</v>
      </c>
      <c r="G182" s="402" t="str">
        <f>'Portfolio All'!G5</f>
        <v>TRC</v>
      </c>
      <c r="H182" s="402" t="str">
        <f>'Portfolio All'!H5</f>
        <v>TR Levelized Costs (PV)</v>
      </c>
      <c r="I182" s="402" t="str">
        <f>'Portfolio All'!I5</f>
        <v>Program Administrator
Costs (PV)</v>
      </c>
      <c r="J182" s="402" t="str">
        <f>'Portfolio All'!J5</f>
        <v>Program Administrator Benefits (PV)</v>
      </c>
      <c r="K182" s="402" t="str">
        <f>'Portfolio All'!K5</f>
        <v>Program Administrator Net Benefits (PV)</v>
      </c>
      <c r="L182" s="402" t="str">
        <f>'Portfolio All'!L5</f>
        <v>PAC</v>
      </c>
      <c r="M182" s="402" t="str">
        <f>'Portfolio All'!M5</f>
        <v>PA Levelized Cost (PV)</v>
      </c>
      <c r="N182" s="402" t="str">
        <f>'Portfolio All'!N5</f>
        <v>Societal Costs  (PV)</v>
      </c>
      <c r="O182" s="402" t="str">
        <f>'Portfolio All'!O5</f>
        <v>Societal Benefits (PV)</v>
      </c>
      <c r="P182" s="402" t="str">
        <f>'Portfolio All'!P5</f>
        <v>Societal
Net Benefits (PV)</v>
      </c>
      <c r="Q182" s="402" t="str">
        <f>'Portfolio All'!Q5</f>
        <v>SCT</v>
      </c>
      <c r="R182" s="402" t="str">
        <f>'Portfolio All'!R5</f>
        <v>Societal Levelized Costs (PV)</v>
      </c>
      <c r="S182" s="402" t="str">
        <f>'Portfolio All'!S5</f>
        <v>Rate Impact Measure Costs  (PV)</v>
      </c>
      <c r="T182" s="402" t="str">
        <f>'Portfolio All'!T5</f>
        <v>Rate Impact Measure Benefits (PV)</v>
      </c>
      <c r="U182" s="402" t="str">
        <f>'Portfolio All'!U5</f>
        <v>Rate Impact Measure
Net Benefits (PV)</v>
      </c>
      <c r="V182" s="402" t="str">
        <f>'Portfolio All'!V5</f>
        <v>RIM</v>
      </c>
      <c r="W182" s="402" t="str">
        <f>'Portfolio All'!W5</f>
        <v>RIM Levelized Costs (PV)</v>
      </c>
      <c r="X182" s="402" t="str">
        <f>'Portfolio TRC'!D5</f>
        <v>Total 
Resource Costs (PV)</v>
      </c>
      <c r="Y182" s="402" t="str">
        <f>'Portfolio TRC'!E5</f>
        <v>Total Resource Benefits (PV)</v>
      </c>
      <c r="Z182" s="402" t="str">
        <f>'Portfolio TRC'!F5</f>
        <v>Total 
Resource Net Benefits (PV)</v>
      </c>
      <c r="AA182" s="402" t="str">
        <f>'Portfolio TRC'!G5</f>
        <v>TRC</v>
      </c>
      <c r="AB182" s="402" t="str">
        <f>'Portfolio TRC'!H5</f>
        <v>TR Levelized Costs (PV)</v>
      </c>
      <c r="AC182" s="402" t="str">
        <f>'Portfolio PAC'!D5</f>
        <v>Program Administrator
Costs (PV)</v>
      </c>
      <c r="AD182" s="402" t="str">
        <f>'Portfolio PAC'!E5</f>
        <v>Program Administrator Benefits (PV)</v>
      </c>
      <c r="AE182" s="402" t="str">
        <f>'Portfolio PAC'!F5</f>
        <v>Program Administrator Net Benefits (PV)</v>
      </c>
      <c r="AF182" s="402" t="str">
        <f>'Portfolio PAC'!G5</f>
        <v>PAC</v>
      </c>
      <c r="AG182" s="356" t="str">
        <f>'Portfolio PAC'!H5</f>
        <v>PA Levelized Cost (PV)</v>
      </c>
      <c r="AH182" s="402" t="str">
        <f>'Portfolio SCT'!D5</f>
        <v>Societal Costs  (PV)</v>
      </c>
      <c r="AI182" s="402" t="str">
        <f>'Portfolio SCT'!E5</f>
        <v>Societal Benefits (PV)</v>
      </c>
      <c r="AJ182" s="402" t="str">
        <f>'Portfolio SCT'!F5</f>
        <v>Societal
Net Benefits (PV)</v>
      </c>
      <c r="AK182" s="402" t="str">
        <f>'Portfolio SCT'!G5</f>
        <v>SCT</v>
      </c>
      <c r="AL182" s="402" t="str">
        <f>'Portfolio SCT'!H5</f>
        <v>Societal Levelized Costs (PV)</v>
      </c>
      <c r="AM182" s="402" t="str">
        <f>'Portfolio RIM'!D5</f>
        <v>Rate Impact Measure Costs  (PV)</v>
      </c>
      <c r="AN182" s="402" t="str">
        <f>'Portfolio RIM'!E5</f>
        <v>Rate Impact Measure Benefits (PV)</v>
      </c>
      <c r="AO182" s="402" t="str">
        <f>'Portfolio RIM'!F5</f>
        <v>Rate Impact Measure
Net Benefits (PV)</v>
      </c>
      <c r="AP182" s="402" t="str">
        <f>'Portfolio RIM'!G5</f>
        <v>RIM</v>
      </c>
      <c r="AQ182" s="402" t="str">
        <f>'Portfolio RIM'!H5</f>
        <v>RIM Levelized Costs (PV)</v>
      </c>
      <c r="AR182" s="400" t="str">
        <f>'Portfolio Other TRC'!D5</f>
        <v>Program Administrator
Costs (PV)</v>
      </c>
      <c r="AS182" s="400" t="str">
        <f>'Portfolio Other TRC'!E5</f>
        <v>Program Administrator Benefits (PV)</v>
      </c>
      <c r="AT182" s="400" t="str">
        <f>'Portfolio Other TRC'!F5</f>
        <v>Program Administrator Net Benefits (PV)</v>
      </c>
      <c r="AU182" s="400" t="str">
        <f>'Portfolio Other TRC'!G5</f>
        <v>PAC</v>
      </c>
      <c r="AV182" s="400" t="str">
        <f>'Portfolio Other TRC'!H5</f>
        <v>PA Levelized Cost (PV)</v>
      </c>
      <c r="AW182" s="400" t="str">
        <f>'Portfolio Other TRC'!I5</f>
        <v>Societal Costs  (PV)</v>
      </c>
      <c r="AX182" s="400" t="str">
        <f>'Portfolio Other TRC'!J5</f>
        <v>Societal Benefits (PV)</v>
      </c>
      <c r="AY182" s="400" t="str">
        <f>'Portfolio Other TRC'!K5</f>
        <v>Societal
Net Benefits (PV)</v>
      </c>
      <c r="AZ182" s="400" t="str">
        <f>'Portfolio Other TRC'!L5</f>
        <v>SCT</v>
      </c>
      <c r="BA182" s="400" t="str">
        <f>'Portfolio Other TRC'!M5</f>
        <v>Societal Levelized Costs (PV)</v>
      </c>
      <c r="BB182" s="400" t="str">
        <f>'Portfolio Other TRC'!N5</f>
        <v>Rate Impact Measure Costs  (PV)</v>
      </c>
      <c r="BC182" s="400" t="str">
        <f>'Portfolio Other TRC'!O5</f>
        <v>Rate Impact Measure Benefits (PV)</v>
      </c>
      <c r="BD182" s="400" t="str">
        <f>'Portfolio Other TRC'!P5</f>
        <v>Rate Impact Measure
Net Benefits (PV)</v>
      </c>
      <c r="BE182" s="400" t="str">
        <f>'Portfolio Other TRC'!Q5</f>
        <v>RIM</v>
      </c>
      <c r="BF182" s="400" t="str">
        <f>'Portfolio Other TRC'!R5</f>
        <v>RIM Levelized Costs (PV)</v>
      </c>
      <c r="BG182" s="400" t="str">
        <f>'Portfolio Other PAC'!D5</f>
        <v>Total 
Resource Costs (PV)</v>
      </c>
      <c r="BH182" s="400" t="str">
        <f>'Portfolio Other PAC'!E5</f>
        <v>Total Resource Benefits (PV)</v>
      </c>
      <c r="BI182" s="400" t="str">
        <f>'Portfolio Other PAC'!F5</f>
        <v>Total 
Resource Net Benefits (PV)</v>
      </c>
      <c r="BJ182" s="400" t="str">
        <f>'Portfolio Other PAC'!G5</f>
        <v>TRC</v>
      </c>
      <c r="BK182" s="400" t="str">
        <f>'Portfolio Other PAC'!H5</f>
        <v>TR Levelized Costs (PV)</v>
      </c>
      <c r="BL182" s="400" t="str">
        <f>'Portfolio Other PAC'!I5</f>
        <v>Societal Costs  (PV)</v>
      </c>
      <c r="BM182" s="400" t="str">
        <f>'Portfolio Other PAC'!J5</f>
        <v>Societal Benefits (PV)</v>
      </c>
      <c r="BN182" s="400" t="str">
        <f>'Portfolio Other PAC'!K5</f>
        <v>Societal
Net Benefits (PV)</v>
      </c>
      <c r="BO182" s="400" t="str">
        <f>'Portfolio Other PAC'!L5</f>
        <v>SCT</v>
      </c>
      <c r="BP182" s="400" t="str">
        <f>'Portfolio Other PAC'!M5</f>
        <v>Societal Levelized Costs (PV)</v>
      </c>
      <c r="BQ182" s="400" t="str">
        <f>'Portfolio Other PAC'!N5</f>
        <v>Rate Impact Measure Costs  (PV)</v>
      </c>
      <c r="BR182" s="400" t="str">
        <f>'Portfolio Other PAC'!O5</f>
        <v>Rate Impact Measure Benefits (PV)</v>
      </c>
      <c r="BS182" s="400" t="str">
        <f>'Portfolio Other PAC'!P5</f>
        <v>Rate Impact Measure
Net Benefits (PV)</v>
      </c>
      <c r="BT182" s="400" t="str">
        <f>'Portfolio Other PAC'!Q5</f>
        <v>RIM</v>
      </c>
      <c r="BU182" s="400" t="str">
        <f>'Portfolio Other PAC'!R5</f>
        <v>RIM Levelized Costs (PV)</v>
      </c>
      <c r="BV182" s="401" t="str">
        <f>'Portfolio Other SCT'!D5</f>
        <v>Total 
Resource Costs (PV)</v>
      </c>
      <c r="BW182" s="401" t="str">
        <f>'Portfolio Other SCT'!E5</f>
        <v>Total Resource Benefits (PV)</v>
      </c>
      <c r="BX182" s="401" t="str">
        <f>'Portfolio Other SCT'!F5</f>
        <v>Total 
Resource Net Benefits (PV)</v>
      </c>
      <c r="BY182" s="401" t="str">
        <f>'Portfolio Other SCT'!G5</f>
        <v>TRC</v>
      </c>
      <c r="BZ182" s="401" t="str">
        <f>'Portfolio Other SCT'!H5</f>
        <v>TR Levelized Costs (PV)</v>
      </c>
      <c r="CA182" s="401" t="str">
        <f>'Portfolio Other SCT'!I5</f>
        <v>Program Administrator
Costs (PV)</v>
      </c>
      <c r="CB182" s="401" t="str">
        <f>'Portfolio Other SCT'!J5</f>
        <v>Program Administrator Benefits (PV)</v>
      </c>
      <c r="CC182" s="401" t="str">
        <f>'Portfolio Other SCT'!K5</f>
        <v>Program Administrator Net Benefits (PV)</v>
      </c>
      <c r="CD182" s="401" t="str">
        <f>'Portfolio Other SCT'!L5</f>
        <v>PAC</v>
      </c>
      <c r="CE182" s="401" t="str">
        <f>'Portfolio Other SCT'!M5</f>
        <v>PA Levelized Cost (PV)</v>
      </c>
      <c r="CF182" s="401" t="str">
        <f>'Portfolio Other SCT'!N5</f>
        <v>Rate Impact Measure Costs  (PV)</v>
      </c>
      <c r="CG182" s="401" t="str">
        <f>'Portfolio Other SCT'!O5</f>
        <v>Rate Impact Measure Benefits (PV)</v>
      </c>
      <c r="CH182" s="401" t="str">
        <f>'Portfolio Other SCT'!P5</f>
        <v>Rate Impact Measure
Net Benefits (PV)</v>
      </c>
      <c r="CI182" s="401" t="str">
        <f>'Portfolio Other SCT'!Q5</f>
        <v>RIM</v>
      </c>
      <c r="CJ182" s="401" t="str">
        <f>'Portfolio Other SCT'!R5</f>
        <v>RIM Levelized Costs (PV)</v>
      </c>
      <c r="CK182" s="401" t="str">
        <f>'Portfolio Other RIM'!D5</f>
        <v>Total 
Resource Costs (PV)</v>
      </c>
      <c r="CL182" s="401" t="str">
        <f>'Portfolio Other RIM'!E5</f>
        <v>Total Resource Benefits (PV)</v>
      </c>
      <c r="CM182" s="401" t="str">
        <f>'Portfolio Other RIM'!F5</f>
        <v>Total 
Resource Net Benefits (PV)</v>
      </c>
      <c r="CN182" s="401" t="str">
        <f>'Portfolio Other RIM'!G5</f>
        <v>TRC</v>
      </c>
      <c r="CO182" s="401" t="str">
        <f>'Portfolio Other RIM'!H5</f>
        <v>TR Levelized Costs (PV)</v>
      </c>
      <c r="CP182" s="401" t="str">
        <f>'Portfolio Other RIM'!I5</f>
        <v>Program Administrator
Costs (PV)</v>
      </c>
      <c r="CQ182" s="401" t="str">
        <f>'Portfolio Other RIM'!J5</f>
        <v>Program Administrator Benefits (PV)</v>
      </c>
      <c r="CR182" s="401" t="str">
        <f>'Portfolio Other RIM'!K5</f>
        <v>Program Administrator Net Benefits (PV)</v>
      </c>
      <c r="CS182" s="401" t="str">
        <f>'Portfolio Other RIM'!L5</f>
        <v>PAC</v>
      </c>
      <c r="CT182" s="401" t="str">
        <f>'Portfolio Other RIM'!M5</f>
        <v>PA Levelized Cost (PV)</v>
      </c>
      <c r="CU182" s="401" t="str">
        <f>'Portfolio Other RIM'!N5</f>
        <v>Societal Costs  (PV)</v>
      </c>
      <c r="CV182" s="401" t="str">
        <f>'Portfolio Other RIM'!O5</f>
        <v>Societal Benefits (PV)</v>
      </c>
      <c r="CW182" s="401" t="str">
        <f>'Portfolio Other RIM'!P5</f>
        <v>Societal
Net Benefits (PV)</v>
      </c>
      <c r="CX182" s="401" t="str">
        <f>'Portfolio Other RIM'!Q5</f>
        <v>SCT</v>
      </c>
      <c r="CY182" s="401" t="str">
        <f>'Portfolio Other RIM'!R5</f>
        <v>Societal Levelized Costs (PV)</v>
      </c>
      <c r="CZ182" s="401" t="str">
        <f>'Portfolio TRC PAC'!D5</f>
        <v>Total 
Resource Costs (PV)</v>
      </c>
      <c r="DA182" s="401" t="str">
        <f>'Portfolio TRC PAC'!E5</f>
        <v>Total Resource Benefits (PV)</v>
      </c>
      <c r="DB182" s="401" t="str">
        <f>'Portfolio TRC PAC'!F5</f>
        <v>Total 
Resource Net Benefits (PV)</v>
      </c>
      <c r="DC182" s="401" t="str">
        <f>'Portfolio TRC PAC'!G5</f>
        <v>TRC</v>
      </c>
      <c r="DD182" s="401" t="str">
        <f>'Portfolio TRC PAC'!H5</f>
        <v>TR Levelized Costs (PV)</v>
      </c>
      <c r="DE182" s="401" t="str">
        <f>'Portfolio TRC PAC'!I5</f>
        <v>Program Administrator
Costs (PV)</v>
      </c>
      <c r="DF182" s="401" t="str">
        <f>'Portfolio TRC PAC'!J5</f>
        <v>Program Administrator Benefits (PV)</v>
      </c>
      <c r="DG182" s="401" t="str">
        <f>'Portfolio TRC PAC'!K5</f>
        <v>Program Administrator Net Benefits (PV)</v>
      </c>
      <c r="DH182" s="401" t="str">
        <f>'Portfolio TRC PAC'!L5</f>
        <v>PAC</v>
      </c>
      <c r="DI182" s="401" t="str">
        <f>'Portfolio TRC PAC'!M5</f>
        <v>PA Levelized Cost (PV)</v>
      </c>
      <c r="DJ182" s="401" t="str">
        <f>'Portfolio TRC SCT'!D5</f>
        <v>Total 
Resource Costs (PV)</v>
      </c>
      <c r="DK182" s="401" t="str">
        <f>'Portfolio TRC SCT'!E5</f>
        <v>Total Resource Benefits (PV)</v>
      </c>
      <c r="DL182" s="401" t="str">
        <f>'Portfolio TRC SCT'!F5</f>
        <v>Total 
Resource Net Benefits (PV)</v>
      </c>
      <c r="DM182" s="401" t="str">
        <f>'Portfolio TRC SCT'!G5</f>
        <v>TRC</v>
      </c>
      <c r="DN182" s="401" t="str">
        <f>'Portfolio TRC SCT'!H5</f>
        <v>TR Levelized Costs (PV)</v>
      </c>
      <c r="DO182" s="401" t="str">
        <f>'Portfolio TRC SCT'!I5</f>
        <v>Societal Costs  (PV)</v>
      </c>
      <c r="DP182" s="401" t="str">
        <f>'Portfolio TRC SCT'!J5</f>
        <v>Societal Benefits (PV)</v>
      </c>
      <c r="DQ182" s="401" t="str">
        <f>'Portfolio TRC SCT'!K5</f>
        <v>Societal
Net Benefits (PV)</v>
      </c>
      <c r="DR182" s="401" t="str">
        <f>'Portfolio TRC SCT'!L5</f>
        <v>SCT</v>
      </c>
      <c r="DS182" s="401" t="str">
        <f>'Portfolio TRC SCT'!M5</f>
        <v>Societal Levelized Costs (PV)</v>
      </c>
      <c r="DT182" s="401" t="str">
        <f>'Portfolio TRC RIM'!D5</f>
        <v>Total 
Resource Costs (PV)</v>
      </c>
      <c r="DU182" s="401" t="str">
        <f>'Portfolio TRC RIM'!E5</f>
        <v>Total Resource Benefits (PV)</v>
      </c>
      <c r="DV182" s="401" t="str">
        <f>'Portfolio TRC RIM'!F5</f>
        <v>Total 
Resource Net Benefits (PV)</v>
      </c>
      <c r="DW182" s="401" t="str">
        <f>'Portfolio TRC RIM'!G5</f>
        <v>TRC</v>
      </c>
      <c r="DX182" s="401" t="str">
        <f>'Portfolio TRC RIM'!H5</f>
        <v>TR Levelized Costs (PV)</v>
      </c>
      <c r="DY182" s="401" t="str">
        <f>'Portfolio TRC RIM'!I5</f>
        <v>Rate Impact Measure Costs  (PV)</v>
      </c>
      <c r="DZ182" s="401" t="str">
        <f>'Portfolio TRC RIM'!J5</f>
        <v>Rate Impact Measure Benefits (PV)</v>
      </c>
      <c r="EA182" s="401" t="str">
        <f>'Portfolio TRC RIM'!K5</f>
        <v>Rate Impact Measure
Net Benefits (PV)</v>
      </c>
      <c r="EB182" s="401" t="str">
        <f>'Portfolio TRC RIM'!L5</f>
        <v>RIM</v>
      </c>
      <c r="EC182" s="401" t="str">
        <f>'Portfolio TRC RIM'!M5</f>
        <v>RIM Levelized Costs (PV)</v>
      </c>
      <c r="ED182" s="401" t="str">
        <f>'Portfolio PAC SCT'!D5</f>
        <v>Program Administrator
Costs (PV)</v>
      </c>
      <c r="EE182" s="401" t="str">
        <f>'Portfolio PAC SCT'!E5</f>
        <v>Program Administrator Benefits (PV)</v>
      </c>
      <c r="EF182" s="401" t="str">
        <f>'Portfolio PAC SCT'!F5</f>
        <v>Program Administrator Net Benefits (PV)</v>
      </c>
      <c r="EG182" s="401" t="str">
        <f>'Portfolio PAC SCT'!G5</f>
        <v>PAC</v>
      </c>
      <c r="EH182" s="401" t="str">
        <f>'Portfolio PAC SCT'!H5</f>
        <v>PA Levelized Cost (PV)</v>
      </c>
      <c r="EI182" s="401" t="str">
        <f>'Portfolio PAC SCT'!I5</f>
        <v>Societal Costs  (PV)</v>
      </c>
      <c r="EJ182" s="401" t="str">
        <f>'Portfolio PAC SCT'!J5</f>
        <v>Societal Benefits (PV)</v>
      </c>
      <c r="EK182" s="401" t="str">
        <f>'Portfolio PAC SCT'!K5</f>
        <v>Societal
Net Benefits (PV)</v>
      </c>
      <c r="EL182" s="401" t="str">
        <f>'Portfolio PAC SCT'!L5</f>
        <v>SCT</v>
      </c>
      <c r="EM182" s="401" t="str">
        <f>'Portfolio PAC SCT'!M5</f>
        <v>Societal Levelized Costs (PV)</v>
      </c>
      <c r="EN182" s="401" t="str">
        <f>'Portfolio PAC RIM'!D5</f>
        <v>Program Administrator
Costs (PV)</v>
      </c>
      <c r="EO182" s="401" t="str">
        <f>'Portfolio PAC RIM'!E5</f>
        <v>Program Administrator Benefits (PV)</v>
      </c>
      <c r="EP182" s="401" t="str">
        <f>'Portfolio PAC RIM'!F5</f>
        <v>Program Administrator Net Benefits (PV)</v>
      </c>
      <c r="EQ182" s="401" t="str">
        <f>'Portfolio PAC RIM'!G5</f>
        <v>PAC</v>
      </c>
      <c r="ER182" s="401" t="str">
        <f>'Portfolio PAC RIM'!H5</f>
        <v>PA Levelized Cost (PV)</v>
      </c>
      <c r="ES182" s="401" t="str">
        <f>'Portfolio PAC RIM'!I5</f>
        <v>Rate Impact Measure Costs  (PV)</v>
      </c>
      <c r="ET182" s="401" t="str">
        <f>'Portfolio PAC RIM'!J5</f>
        <v>Rate Impact Measure Benefits (PV)</v>
      </c>
      <c r="EU182" s="401" t="str">
        <f>'Portfolio PAC RIM'!K5</f>
        <v>Rate Impact Measure
Net Benefits (PV)</v>
      </c>
      <c r="EV182" s="401" t="str">
        <f>'Portfolio PAC RIM'!L5</f>
        <v>RIM</v>
      </c>
      <c r="EW182" s="401" t="str">
        <f>'Portfolio PAC RIM'!M5</f>
        <v>RIM Levelized Costs (PV)</v>
      </c>
      <c r="EX182" s="401" t="str">
        <f>'Portfolio SCT RIM'!D5</f>
        <v>Societal Costs  (PV)</v>
      </c>
      <c r="EY182" s="401" t="str">
        <f>'Portfolio SCT RIM'!E5</f>
        <v>Societal Benefits (PV)</v>
      </c>
      <c r="EZ182" s="401" t="str">
        <f>'Portfolio SCT RIM'!F5</f>
        <v>Societal
Net Benefits (PV)</v>
      </c>
      <c r="FA182" s="401" t="str">
        <f>'Portfolio SCT RIM'!G5</f>
        <v>SCT</v>
      </c>
      <c r="FB182" s="401" t="str">
        <f>'Portfolio SCT RIM'!H5</f>
        <v>Societal Levelized Costs (PV)</v>
      </c>
      <c r="FC182" s="401" t="str">
        <f>'Portfolio SCT RIM'!I5</f>
        <v>Rate Impact Measure Costs  (PV)</v>
      </c>
      <c r="FD182" s="401" t="str">
        <f>'Portfolio SCT RIM'!J5</f>
        <v>Rate Impact Measure Benefits (PV)</v>
      </c>
      <c r="FE182" s="401" t="str">
        <f>'Portfolio SCT RIM'!K5</f>
        <v>Rate Impact Measure
Net Benefits (PV)</v>
      </c>
      <c r="FF182" s="401" t="str">
        <f>'Portfolio SCT RIM'!L5</f>
        <v>RIM</v>
      </c>
      <c r="FG182" s="401" t="str">
        <f>'Portfolio SCT RIM'!M5</f>
        <v>RIM Levelized Costs (PV)</v>
      </c>
    </row>
    <row r="183" spans="3:163">
      <c r="C183" s="402" t="s">
        <v>379</v>
      </c>
      <c r="D183" s="557" t="str">
        <f>'Portfolio All'!D6</f>
        <v>($000's)</v>
      </c>
      <c r="E183" s="557" t="str">
        <f>'Portfolio All'!E6</f>
        <v>($000's)</v>
      </c>
      <c r="F183" s="557" t="str">
        <f>'Portfolio All'!F6</f>
        <v>($000's)</v>
      </c>
      <c r="G183" s="557" t="str">
        <f>'Portfolio All'!G6</f>
        <v>Ratio</v>
      </c>
      <c r="H183" s="557" t="str">
        <f>'Portfolio All'!H6</f>
        <v>($/MWh)</v>
      </c>
      <c r="I183" s="557" t="str">
        <f>'Portfolio All'!I6</f>
        <v>($000's)</v>
      </c>
      <c r="J183" s="557" t="str">
        <f>'Portfolio All'!J6</f>
        <v>($000's)</v>
      </c>
      <c r="K183" s="557" t="str">
        <f>'Portfolio All'!K6</f>
        <v>($000's)</v>
      </c>
      <c r="L183" s="557" t="str">
        <f>'Portfolio All'!L6</f>
        <v>Ratio</v>
      </c>
      <c r="M183" s="557" t="str">
        <f>'Portfolio All'!M6</f>
        <v>($/)</v>
      </c>
      <c r="N183" s="557" t="str">
        <f>'Portfolio All'!N6</f>
        <v>($000's)</v>
      </c>
      <c r="O183" s="557" t="str">
        <f>'Portfolio All'!O6</f>
        <v>($000's)</v>
      </c>
      <c r="P183" s="557" t="str">
        <f>'Portfolio All'!P6</f>
        <v>($000's)</v>
      </c>
      <c r="Q183" s="557" t="str">
        <f>'Portfolio All'!Q6</f>
        <v>Ratio</v>
      </c>
      <c r="R183" s="557" t="str">
        <f>'Portfolio All'!R6</f>
        <v>($/MWh)</v>
      </c>
      <c r="S183" s="557" t="str">
        <f>'Portfolio All'!S6</f>
        <v>($000's)</v>
      </c>
      <c r="T183" s="557" t="str">
        <f>'Portfolio All'!T6</f>
        <v>($000's)</v>
      </c>
      <c r="U183" s="557" t="str">
        <f>'Portfolio All'!U6</f>
        <v>($000's)</v>
      </c>
      <c r="V183" s="557" t="str">
        <f>'Portfolio All'!V6</f>
        <v>Ratio</v>
      </c>
      <c r="W183" s="557" t="str">
        <f>'Portfolio All'!W6</f>
        <v>($/)</v>
      </c>
      <c r="X183" s="557" t="str">
        <f>'Portfolio TRC'!D6</f>
        <v>($000's)</v>
      </c>
      <c r="Y183" s="401" t="str">
        <f>'Portfolio TRC'!E6</f>
        <v>($000's)</v>
      </c>
      <c r="Z183" s="401" t="str">
        <f>'Portfolio TRC'!F6</f>
        <v>($000's)</v>
      </c>
      <c r="AA183" s="401" t="str">
        <f>'Portfolio TRC'!G6</f>
        <v>Ratio</v>
      </c>
      <c r="AB183" s="401" t="str">
        <f>'Portfolio TRC'!H6</f>
        <v>($/MWh)</v>
      </c>
      <c r="AC183" s="400" t="str">
        <f>'Portfolio PAC'!D6</f>
        <v>($000's)</v>
      </c>
      <c r="AD183" s="400" t="str">
        <f>'Portfolio PAC'!E6</f>
        <v>($000's)</v>
      </c>
      <c r="AE183" s="400" t="str">
        <f>'Portfolio PAC'!F6</f>
        <v>($000's)</v>
      </c>
      <c r="AF183" s="400" t="str">
        <f>'Portfolio PAC'!G6</f>
        <v>Ratio</v>
      </c>
      <c r="AG183" s="399" t="str">
        <f>'Portfolio PAC'!H6</f>
        <v>($/)</v>
      </c>
      <c r="AH183" s="400" t="str">
        <f>'Portfolio SCT'!D6</f>
        <v>($000's)</v>
      </c>
      <c r="AI183" s="400" t="str">
        <f>'Portfolio SCT'!E6</f>
        <v>($000's)</v>
      </c>
      <c r="AJ183" s="400" t="str">
        <f>'Portfolio SCT'!F6</f>
        <v>($000's)</v>
      </c>
      <c r="AK183" s="400" t="str">
        <f>'Portfolio SCT'!G6</f>
        <v>Ratio</v>
      </c>
      <c r="AL183" s="400" t="str">
        <f>'Portfolio SCT'!H6</f>
        <v>($/MWh)</v>
      </c>
      <c r="AM183" s="557" t="str">
        <f>'Portfolio RIM'!D6</f>
        <v>($000's)</v>
      </c>
      <c r="AN183" s="557" t="str">
        <f>'Portfolio RIM'!E6</f>
        <v>($000's)</v>
      </c>
      <c r="AO183" s="557" t="str">
        <f>'Portfolio RIM'!F6</f>
        <v>($000's)</v>
      </c>
      <c r="AP183" s="557" t="str">
        <f>'Portfolio RIM'!G6</f>
        <v>Ratio</v>
      </c>
      <c r="AQ183" s="557" t="str">
        <f>'Portfolio RIM'!H6</f>
        <v>($/)</v>
      </c>
      <c r="AR183" s="400" t="str">
        <f>'Portfolio Other TRC'!D6</f>
        <v>($000's)</v>
      </c>
      <c r="AS183" s="400" t="str">
        <f>'Portfolio Other TRC'!E6</f>
        <v>($000's)</v>
      </c>
      <c r="AT183" s="400" t="str">
        <f>'Portfolio Other TRC'!F6</f>
        <v>($000's)</v>
      </c>
      <c r="AU183" s="400" t="str">
        <f>'Portfolio Other TRC'!G6</f>
        <v>Ratio</v>
      </c>
      <c r="AV183" s="400" t="str">
        <f>'Portfolio Other TRC'!H6</f>
        <v>($/)</v>
      </c>
      <c r="AW183" s="400" t="str">
        <f>'Portfolio Other TRC'!I6</f>
        <v>($000's)</v>
      </c>
      <c r="AX183" s="400" t="str">
        <f>'Portfolio Other TRC'!J6</f>
        <v>($000's)</v>
      </c>
      <c r="AY183" s="400" t="str">
        <f>'Portfolio Other TRC'!K6</f>
        <v>($000's)</v>
      </c>
      <c r="AZ183" s="400" t="str">
        <f>'Portfolio Other TRC'!L6</f>
        <v>Ratio</v>
      </c>
      <c r="BA183" s="400" t="str">
        <f>'Portfolio Other TRC'!M6</f>
        <v>($/MWh)</v>
      </c>
      <c r="BB183" s="400" t="str">
        <f>'Portfolio Other TRC'!N6</f>
        <v>($000's)</v>
      </c>
      <c r="BC183" s="400" t="str">
        <f>'Portfolio Other TRC'!O6</f>
        <v>($000's)</v>
      </c>
      <c r="BD183" s="400" t="str">
        <f>'Portfolio Other TRC'!P6</f>
        <v>($000's)</v>
      </c>
      <c r="BE183" s="400" t="str">
        <f>'Portfolio Other TRC'!Q6</f>
        <v>Ratio</v>
      </c>
      <c r="BF183" s="400" t="str">
        <f>'Portfolio Other TRC'!R6</f>
        <v>($/)</v>
      </c>
      <c r="BG183" s="401" t="str">
        <f>'Portfolio Other PAC'!D6</f>
        <v>($000's)</v>
      </c>
      <c r="BH183" s="401" t="str">
        <f>'Portfolio Other PAC'!E6</f>
        <v>($000's)</v>
      </c>
      <c r="BI183" s="401" t="str">
        <f>'Portfolio Other PAC'!F6</f>
        <v>($000's)</v>
      </c>
      <c r="BJ183" s="401" t="str">
        <f>'Portfolio Other PAC'!G6</f>
        <v>Ratio</v>
      </c>
      <c r="BK183" s="401" t="str">
        <f>'Portfolio Other PAC'!H6</f>
        <v>($/MWh)</v>
      </c>
      <c r="BL183" s="401" t="str">
        <f>'Portfolio Other PAC'!I6</f>
        <v>($000's)</v>
      </c>
      <c r="BM183" s="401" t="str">
        <f>'Portfolio Other PAC'!J6</f>
        <v>($000's)</v>
      </c>
      <c r="BN183" s="401" t="str">
        <f>'Portfolio Other PAC'!K6</f>
        <v>($000's)</v>
      </c>
      <c r="BO183" s="401" t="str">
        <f>'Portfolio Other PAC'!L6</f>
        <v>Ratio</v>
      </c>
      <c r="BP183" s="401" t="str">
        <f>'Portfolio Other PAC'!M6</f>
        <v>($/MWh)</v>
      </c>
      <c r="BQ183" s="401" t="str">
        <f>'Portfolio Other PAC'!N6</f>
        <v>($000's)</v>
      </c>
      <c r="BR183" s="401" t="str">
        <f>'Portfolio Other PAC'!O6</f>
        <v>($000's)</v>
      </c>
      <c r="BS183" s="401" t="str">
        <f>'Portfolio Other PAC'!P6</f>
        <v>($000's)</v>
      </c>
      <c r="BT183" s="401" t="str">
        <f>'Portfolio Other PAC'!Q6</f>
        <v>Ratio</v>
      </c>
      <c r="BU183" s="401" t="str">
        <f>'Portfolio Other PAC'!R6</f>
        <v>($/)</v>
      </c>
      <c r="BV183" s="401" t="str">
        <f>'Portfolio Other SCT'!D6</f>
        <v>($000's)</v>
      </c>
      <c r="BW183" s="401" t="str">
        <f>'Portfolio Other SCT'!E6</f>
        <v>($000's)</v>
      </c>
      <c r="BX183" s="401" t="str">
        <f>'Portfolio Other SCT'!F6</f>
        <v>($000's)</v>
      </c>
      <c r="BY183" s="401" t="str">
        <f>'Portfolio Other SCT'!G6</f>
        <v>Ratio</v>
      </c>
      <c r="BZ183" s="401" t="str">
        <f>'Portfolio Other SCT'!H6</f>
        <v>($/MWh)</v>
      </c>
      <c r="CA183" s="401" t="str">
        <f>'Portfolio Other SCT'!I6</f>
        <v>($000's)</v>
      </c>
      <c r="CB183" s="401" t="str">
        <f>'Portfolio Other SCT'!J6</f>
        <v>($000's)</v>
      </c>
      <c r="CC183" s="401" t="str">
        <f>'Portfolio Other SCT'!K6</f>
        <v>($000's)</v>
      </c>
      <c r="CD183" s="401" t="str">
        <f>'Portfolio Other SCT'!L6</f>
        <v>Ratio</v>
      </c>
      <c r="CE183" s="401" t="str">
        <f>'Portfolio Other SCT'!M6</f>
        <v>($/)</v>
      </c>
      <c r="CF183" s="401" t="str">
        <f>'Portfolio Other SCT'!N6</f>
        <v>($000's)</v>
      </c>
      <c r="CG183" s="401" t="str">
        <f>'Portfolio Other SCT'!O6</f>
        <v>($000's)</v>
      </c>
      <c r="CH183" s="401" t="str">
        <f>'Portfolio Other SCT'!P6</f>
        <v>($000's)</v>
      </c>
      <c r="CI183" s="401" t="str">
        <f>'Portfolio Other SCT'!Q6</f>
        <v>Ratio</v>
      </c>
      <c r="CJ183" s="401" t="str">
        <f>'Portfolio Other SCT'!R6</f>
        <v>($/)</v>
      </c>
      <c r="CK183" s="401" t="str">
        <f>'Portfolio Other RIM'!D6</f>
        <v>($000's)</v>
      </c>
      <c r="CL183" s="401" t="str">
        <f>'Portfolio Other RIM'!E6</f>
        <v>($000's)</v>
      </c>
      <c r="CM183" s="401" t="str">
        <f>'Portfolio Other RIM'!F6</f>
        <v>($000's)</v>
      </c>
      <c r="CN183" s="401" t="str">
        <f>'Portfolio Other RIM'!G6</f>
        <v>Ratio</v>
      </c>
      <c r="CO183" s="401" t="str">
        <f>'Portfolio Other RIM'!H6</f>
        <v>($/MWh)</v>
      </c>
      <c r="CP183" s="401" t="str">
        <f>'Portfolio Other RIM'!I6</f>
        <v>($000's)</v>
      </c>
      <c r="CQ183" s="401" t="str">
        <f>'Portfolio Other RIM'!J6</f>
        <v>($000's)</v>
      </c>
      <c r="CR183" s="401" t="str">
        <f>'Portfolio Other RIM'!K6</f>
        <v>($000's)</v>
      </c>
      <c r="CS183" s="401" t="str">
        <f>'Portfolio Other RIM'!L6</f>
        <v>Ratio</v>
      </c>
      <c r="CT183" s="401" t="str">
        <f>'Portfolio Other RIM'!M6</f>
        <v>($/)</v>
      </c>
      <c r="CU183" s="401" t="str">
        <f>'Portfolio Other RIM'!N6</f>
        <v>($000's)</v>
      </c>
      <c r="CV183" s="401" t="str">
        <f>'Portfolio Other RIM'!O6</f>
        <v>($000's)</v>
      </c>
      <c r="CW183" s="401" t="str">
        <f>'Portfolio Other RIM'!P6</f>
        <v>($000's)</v>
      </c>
      <c r="CX183" s="401" t="str">
        <f>'Portfolio Other RIM'!Q6</f>
        <v>Ratio</v>
      </c>
      <c r="CY183" s="401" t="str">
        <f>'Portfolio Other RIM'!R6</f>
        <v>($/MWh)</v>
      </c>
      <c r="CZ183" s="401" t="str">
        <f>'Portfolio TRC PAC'!D6</f>
        <v>($000's)</v>
      </c>
      <c r="DA183" s="401" t="str">
        <f>'Portfolio TRC PAC'!E6</f>
        <v>($000's)</v>
      </c>
      <c r="DB183" s="401" t="str">
        <f>'Portfolio TRC PAC'!F6</f>
        <v>($000's)</v>
      </c>
      <c r="DC183" s="401" t="str">
        <f>'Portfolio TRC PAC'!G6</f>
        <v>Ratio</v>
      </c>
      <c r="DD183" s="401" t="str">
        <f>'Portfolio TRC PAC'!H6</f>
        <v>($/MWh)</v>
      </c>
      <c r="DE183" s="401" t="str">
        <f>'Portfolio TRC PAC'!I6</f>
        <v>($000's)</v>
      </c>
      <c r="DF183" s="401" t="str">
        <f>'Portfolio TRC PAC'!J6</f>
        <v>($000's)</v>
      </c>
      <c r="DG183" s="401" t="str">
        <f>'Portfolio TRC PAC'!K6</f>
        <v>($000's)</v>
      </c>
      <c r="DH183" s="401" t="str">
        <f>'Portfolio TRC PAC'!L6</f>
        <v>Ratio</v>
      </c>
      <c r="DI183" s="401" t="str">
        <f>'Portfolio TRC PAC'!M6</f>
        <v>($/)</v>
      </c>
      <c r="DJ183" s="401" t="str">
        <f>'Portfolio TRC SCT'!D6</f>
        <v>($000's)</v>
      </c>
      <c r="DK183" s="401" t="str">
        <f>'Portfolio TRC SCT'!E6</f>
        <v>($000's)</v>
      </c>
      <c r="DL183" s="401" t="str">
        <f>'Portfolio TRC SCT'!F6</f>
        <v>($000's)</v>
      </c>
      <c r="DM183" s="401" t="str">
        <f>'Portfolio TRC SCT'!G6</f>
        <v>Ratio</v>
      </c>
      <c r="DN183" s="401" t="str">
        <f>'Portfolio TRC SCT'!H6</f>
        <v>($/MWh)</v>
      </c>
      <c r="DO183" s="401" t="str">
        <f>'Portfolio TRC SCT'!I6</f>
        <v>($000's)</v>
      </c>
      <c r="DP183" s="401" t="str">
        <f>'Portfolio TRC SCT'!J6</f>
        <v>($000's)</v>
      </c>
      <c r="DQ183" s="401" t="str">
        <f>'Portfolio TRC SCT'!K6</f>
        <v>($000's)</v>
      </c>
      <c r="DR183" s="401" t="str">
        <f>'Portfolio TRC SCT'!L6</f>
        <v>Ratio</v>
      </c>
      <c r="DS183" s="401" t="str">
        <f>'Portfolio TRC SCT'!M6</f>
        <v>($/MWh)</v>
      </c>
      <c r="DT183" s="401" t="str">
        <f>'Portfolio TRC RIM'!D6</f>
        <v>($000's)</v>
      </c>
      <c r="DU183" s="401" t="str">
        <f>'Portfolio TRC RIM'!E6</f>
        <v>($000's)</v>
      </c>
      <c r="DV183" s="401" t="str">
        <f>'Portfolio TRC RIM'!F6</f>
        <v>($000's)</v>
      </c>
      <c r="DW183" s="401" t="str">
        <f>'Portfolio TRC RIM'!G6</f>
        <v>Ratio</v>
      </c>
      <c r="DX183" s="401" t="str">
        <f>'Portfolio TRC RIM'!H6</f>
        <v>($/MWh)</v>
      </c>
      <c r="DY183" s="401" t="str">
        <f>'Portfolio TRC RIM'!I6</f>
        <v>($000's)</v>
      </c>
      <c r="DZ183" s="401" t="str">
        <f>'Portfolio TRC RIM'!J6</f>
        <v>($000's)</v>
      </c>
      <c r="EA183" s="401" t="str">
        <f>'Portfolio TRC RIM'!K6</f>
        <v>($000's)</v>
      </c>
      <c r="EB183" s="401" t="str">
        <f>'Portfolio TRC RIM'!L6</f>
        <v>Ratio</v>
      </c>
      <c r="EC183" s="401" t="str">
        <f>'Portfolio TRC RIM'!M6</f>
        <v>($/)</v>
      </c>
      <c r="ED183" s="401" t="str">
        <f>'Portfolio PAC SCT'!D6</f>
        <v>($000's)</v>
      </c>
      <c r="EE183" s="401" t="str">
        <f>'Portfolio PAC SCT'!E6</f>
        <v>($000's)</v>
      </c>
      <c r="EF183" s="401" t="str">
        <f>'Portfolio PAC SCT'!F6</f>
        <v>($000's)</v>
      </c>
      <c r="EG183" s="401" t="str">
        <f>'Portfolio PAC SCT'!G6</f>
        <v>Ratio</v>
      </c>
      <c r="EH183" s="401" t="str">
        <f>'Portfolio PAC SCT'!H6</f>
        <v>($/)</v>
      </c>
      <c r="EI183" s="401" t="str">
        <f>'Portfolio PAC SCT'!I6</f>
        <v>($000's)</v>
      </c>
      <c r="EJ183" s="401" t="str">
        <f>'Portfolio PAC SCT'!J6</f>
        <v>($000's)</v>
      </c>
      <c r="EK183" s="401" t="str">
        <f>'Portfolio PAC SCT'!K6</f>
        <v>($000's)</v>
      </c>
      <c r="EL183" s="401" t="str">
        <f>'Portfolio PAC SCT'!L6</f>
        <v>Ratio</v>
      </c>
      <c r="EM183" s="401" t="str">
        <f>'Portfolio PAC SCT'!M6</f>
        <v>($/MWh)</v>
      </c>
      <c r="EN183" s="401" t="str">
        <f>'Portfolio PAC RIM'!D6</f>
        <v>($000's)</v>
      </c>
      <c r="EO183" s="401" t="str">
        <f>'Portfolio PAC RIM'!E6</f>
        <v>($000's)</v>
      </c>
      <c r="EP183" s="401" t="str">
        <f>'Portfolio PAC RIM'!F6</f>
        <v>($000's)</v>
      </c>
      <c r="EQ183" s="401" t="str">
        <f>'Portfolio PAC RIM'!G6</f>
        <v>Ratio</v>
      </c>
      <c r="ER183" s="401" t="str">
        <f>'Portfolio PAC RIM'!H6</f>
        <v>($/)</v>
      </c>
      <c r="ES183" s="401" t="str">
        <f>'Portfolio PAC RIM'!I6</f>
        <v>($000's)</v>
      </c>
      <c r="ET183" s="401" t="str">
        <f>'Portfolio PAC RIM'!J6</f>
        <v>($000's)</v>
      </c>
      <c r="EU183" s="401" t="str">
        <f>'Portfolio PAC RIM'!K6</f>
        <v>($000's)</v>
      </c>
      <c r="EV183" s="401" t="str">
        <f>'Portfolio PAC RIM'!L6</f>
        <v>Ratio</v>
      </c>
      <c r="EW183" s="401" t="str">
        <f>'Portfolio PAC RIM'!M6</f>
        <v>($/)</v>
      </c>
      <c r="EX183" s="401" t="str">
        <f>'Portfolio SCT RIM'!D6</f>
        <v>($000's)</v>
      </c>
      <c r="EY183" s="401" t="str">
        <f>'Portfolio SCT RIM'!E6</f>
        <v>($000's)</v>
      </c>
      <c r="EZ183" s="401" t="str">
        <f>'Portfolio SCT RIM'!F6</f>
        <v>($000's)</v>
      </c>
      <c r="FA183" s="401" t="str">
        <f>'Portfolio SCT RIM'!G6</f>
        <v>Ratio</v>
      </c>
      <c r="FB183" s="401" t="str">
        <f>'Portfolio SCT RIM'!H6</f>
        <v>($/MWh)</v>
      </c>
      <c r="FC183" s="401" t="str">
        <f>'Portfolio SCT RIM'!I6</f>
        <v>($000's)</v>
      </c>
      <c r="FD183" s="401" t="str">
        <f>'Portfolio SCT RIM'!J6</f>
        <v>($000's)</v>
      </c>
      <c r="FE183" s="401" t="str">
        <f>'Portfolio SCT RIM'!K6</f>
        <v>($000's)</v>
      </c>
      <c r="FF183" s="401" t="str">
        <f>'Portfolio SCT RIM'!L6</f>
        <v>Ratio</v>
      </c>
      <c r="FG183" s="401" t="str">
        <f>'Portfolio SCT RIM'!M6</f>
        <v>($/)</v>
      </c>
    </row>
    <row r="184" spans="3:163">
      <c r="C184" s="400" t="str">
        <f>'Portfolio TRC'!C7</f>
        <v>Residential</v>
      </c>
      <c r="D184" s="557">
        <f>'Portfolio All'!D7</f>
        <v>0</v>
      </c>
      <c r="E184" s="557">
        <f>'Portfolio All'!E7</f>
        <v>0</v>
      </c>
      <c r="F184" s="557">
        <f>'Portfolio All'!F7</f>
        <v>0</v>
      </c>
      <c r="G184" s="557" t="str">
        <f>'Portfolio All'!G7</f>
        <v/>
      </c>
      <c r="H184" s="557">
        <f>'Portfolio All'!H7</f>
        <v>0</v>
      </c>
      <c r="I184" s="557">
        <f>'Portfolio All'!I7</f>
        <v>0</v>
      </c>
      <c r="J184" s="557">
        <f>'Portfolio All'!J7</f>
        <v>0</v>
      </c>
      <c r="K184" s="557">
        <f>'Portfolio All'!K7</f>
        <v>0</v>
      </c>
      <c r="L184" s="557" t="str">
        <f>'Portfolio All'!L7</f>
        <v/>
      </c>
      <c r="M184" s="557">
        <f>'Portfolio All'!M7</f>
        <v>0</v>
      </c>
      <c r="N184" s="557">
        <f>'Portfolio All'!N7</f>
        <v>0</v>
      </c>
      <c r="O184" s="557">
        <f>'Portfolio All'!O7</f>
        <v>0</v>
      </c>
      <c r="P184" s="557">
        <f>'Portfolio All'!P7</f>
        <v>0</v>
      </c>
      <c r="Q184" s="557" t="str">
        <f>'Portfolio All'!Q7</f>
        <v/>
      </c>
      <c r="R184" s="557">
        <f>'Portfolio All'!R7</f>
        <v>0</v>
      </c>
      <c r="S184" s="557">
        <f>'Portfolio All'!S7</f>
        <v>0</v>
      </c>
      <c r="T184" s="557">
        <f>'Portfolio All'!T7</f>
        <v>0</v>
      </c>
      <c r="U184" s="557">
        <f>'Portfolio All'!U7</f>
        <v>0</v>
      </c>
      <c r="V184" s="557" t="str">
        <f>'Portfolio All'!V7</f>
        <v/>
      </c>
      <c r="W184" s="557">
        <f>'Portfolio All'!W7</f>
        <v>0</v>
      </c>
      <c r="X184" s="557">
        <f>'Portfolio TRC'!D7</f>
        <v>0</v>
      </c>
      <c r="Y184" s="401">
        <f>'Portfolio TRC'!E7</f>
        <v>0</v>
      </c>
      <c r="Z184" s="401">
        <f>'Portfolio TRC'!F7</f>
        <v>0</v>
      </c>
      <c r="AA184" s="401" t="str">
        <f>'Portfolio TRC'!G7</f>
        <v/>
      </c>
      <c r="AB184" s="401">
        <f>'Portfolio TRC'!H7</f>
        <v>0</v>
      </c>
      <c r="AC184" s="401">
        <f>'Portfolio PAC'!D7</f>
        <v>0</v>
      </c>
      <c r="AD184" s="401">
        <f>'Portfolio PAC'!E7</f>
        <v>0</v>
      </c>
      <c r="AE184" s="401">
        <f>'Portfolio PAC'!F7</f>
        <v>0</v>
      </c>
      <c r="AF184" s="407" t="str">
        <f>'Portfolio PAC'!G7</f>
        <v/>
      </c>
      <c r="AG184" s="399">
        <f>'Portfolio PAC'!H7</f>
        <v>0</v>
      </c>
      <c r="AH184" s="401">
        <f>'Portfolio SCT'!D7</f>
        <v>0</v>
      </c>
      <c r="AI184" s="401">
        <f>'Portfolio SCT'!E7</f>
        <v>0</v>
      </c>
      <c r="AJ184" s="401">
        <f>'Portfolio SCT'!F7</f>
        <v>0</v>
      </c>
      <c r="AK184" s="407" t="str">
        <f>'Portfolio SCT'!G7</f>
        <v/>
      </c>
      <c r="AL184" s="400">
        <f>'Portfolio SCT'!H7</f>
        <v>0</v>
      </c>
      <c r="AM184" s="565">
        <f>'Portfolio RIM'!D7</f>
        <v>0</v>
      </c>
      <c r="AN184" s="565">
        <f>'Portfolio RIM'!E7</f>
        <v>0</v>
      </c>
      <c r="AO184" s="565">
        <f>'Portfolio RIM'!F7</f>
        <v>0</v>
      </c>
      <c r="AP184" s="566" t="str">
        <f>'Portfolio RIM'!G7</f>
        <v/>
      </c>
      <c r="AQ184" s="557">
        <f>'Portfolio RIM'!H7</f>
        <v>0</v>
      </c>
      <c r="AR184" s="401">
        <f>'Portfolio Other TRC'!D7</f>
        <v>0</v>
      </c>
      <c r="AS184" s="401">
        <f>'Portfolio Other TRC'!E7</f>
        <v>0</v>
      </c>
      <c r="AT184" s="401">
        <f>'Portfolio Other TRC'!F7</f>
        <v>0</v>
      </c>
      <c r="AU184" s="407" t="str">
        <f>'Portfolio Other TRC'!G7</f>
        <v/>
      </c>
      <c r="AV184" s="400">
        <f>'Portfolio Other TRC'!H7</f>
        <v>0</v>
      </c>
      <c r="AW184" s="401">
        <f>'Portfolio Other TRC'!I7</f>
        <v>0</v>
      </c>
      <c r="AX184" s="401">
        <f>'Portfolio Other TRC'!J7</f>
        <v>0</v>
      </c>
      <c r="AY184" s="401">
        <f>'Portfolio Other TRC'!K7</f>
        <v>0</v>
      </c>
      <c r="AZ184" s="401" t="str">
        <f>'Portfolio Other TRC'!L7</f>
        <v/>
      </c>
      <c r="BA184" s="401">
        <f>'Portfolio Other TRC'!M7</f>
        <v>0</v>
      </c>
      <c r="BB184" s="401">
        <f>'Portfolio Other TRC'!N7</f>
        <v>0</v>
      </c>
      <c r="BC184" s="401">
        <f>'Portfolio Other TRC'!O7</f>
        <v>0</v>
      </c>
      <c r="BD184" s="401">
        <f>'Portfolio Other TRC'!P7</f>
        <v>0</v>
      </c>
      <c r="BE184" s="401" t="str">
        <f>'Portfolio Other TRC'!Q7</f>
        <v/>
      </c>
      <c r="BF184" s="401">
        <f>'Portfolio Other TRC'!R7</f>
        <v>0</v>
      </c>
      <c r="BG184" s="401">
        <f>'Portfolio Other PAC'!D7</f>
        <v>0</v>
      </c>
      <c r="BH184" s="401">
        <f>'Portfolio Other PAC'!E7</f>
        <v>0</v>
      </c>
      <c r="BI184" s="401">
        <f>'Portfolio Other PAC'!F7</f>
        <v>0</v>
      </c>
      <c r="BJ184" s="401" t="str">
        <f>'Portfolio Other PAC'!G7</f>
        <v/>
      </c>
      <c r="BK184" s="401">
        <f>'Portfolio Other PAC'!H7</f>
        <v>0</v>
      </c>
      <c r="BL184" s="401">
        <f>'Portfolio Other PAC'!I7</f>
        <v>0</v>
      </c>
      <c r="BM184" s="401">
        <f>'Portfolio Other PAC'!J7</f>
        <v>0</v>
      </c>
      <c r="BN184" s="401">
        <f>'Portfolio Other PAC'!K7</f>
        <v>0</v>
      </c>
      <c r="BO184" s="401" t="str">
        <f>'Portfolio Other PAC'!L7</f>
        <v/>
      </c>
      <c r="BP184" s="401">
        <f>'Portfolio Other PAC'!M7</f>
        <v>0</v>
      </c>
      <c r="BQ184" s="401">
        <f>'Portfolio Other PAC'!N7</f>
        <v>0</v>
      </c>
      <c r="BR184" s="401">
        <f>'Portfolio Other PAC'!O7</f>
        <v>0</v>
      </c>
      <c r="BS184" s="401">
        <f>'Portfolio Other PAC'!P7</f>
        <v>0</v>
      </c>
      <c r="BT184" s="401" t="str">
        <f>'Portfolio Other PAC'!Q7</f>
        <v/>
      </c>
      <c r="BU184" s="401">
        <f>'Portfolio Other PAC'!R7</f>
        <v>0</v>
      </c>
      <c r="BV184" s="401">
        <f>'Portfolio Other SCT'!D7</f>
        <v>0</v>
      </c>
      <c r="BW184" s="401">
        <f>'Portfolio Other SCT'!E7</f>
        <v>0</v>
      </c>
      <c r="BX184" s="401">
        <f>'Portfolio Other SCT'!F7</f>
        <v>0</v>
      </c>
      <c r="BY184" s="401" t="str">
        <f>'Portfolio Other SCT'!G7</f>
        <v/>
      </c>
      <c r="BZ184" s="401">
        <f>'Portfolio Other SCT'!H7</f>
        <v>0</v>
      </c>
      <c r="CA184" s="401">
        <f>'Portfolio Other SCT'!I7</f>
        <v>0</v>
      </c>
      <c r="CB184" s="401">
        <f>'Portfolio Other SCT'!J7</f>
        <v>0</v>
      </c>
      <c r="CC184" s="401">
        <f>'Portfolio Other SCT'!K7</f>
        <v>0</v>
      </c>
      <c r="CD184" s="401" t="str">
        <f>'Portfolio Other SCT'!L7</f>
        <v/>
      </c>
      <c r="CE184" s="401">
        <f>'Portfolio Other SCT'!M7</f>
        <v>0</v>
      </c>
      <c r="CF184" s="401">
        <f>'Portfolio Other SCT'!N7</f>
        <v>0</v>
      </c>
      <c r="CG184" s="401">
        <f>'Portfolio Other SCT'!O7</f>
        <v>0</v>
      </c>
      <c r="CH184" s="401">
        <f>'Portfolio Other SCT'!P7</f>
        <v>0</v>
      </c>
      <c r="CI184" s="401" t="str">
        <f>'Portfolio Other SCT'!Q7</f>
        <v/>
      </c>
      <c r="CJ184" s="401">
        <f>'Portfolio Other SCT'!R7</f>
        <v>0</v>
      </c>
      <c r="CK184" s="401">
        <f>'Portfolio Other RIM'!D7</f>
        <v>0</v>
      </c>
      <c r="CL184" s="401">
        <f>'Portfolio Other RIM'!E7</f>
        <v>0</v>
      </c>
      <c r="CM184" s="401">
        <f>'Portfolio Other RIM'!F7</f>
        <v>0</v>
      </c>
      <c r="CN184" s="401" t="str">
        <f>'Portfolio Other RIM'!G7</f>
        <v/>
      </c>
      <c r="CO184" s="401">
        <f>'Portfolio Other RIM'!H7</f>
        <v>0</v>
      </c>
      <c r="CP184" s="401">
        <f>'Portfolio Other RIM'!I7</f>
        <v>0</v>
      </c>
      <c r="CQ184" s="401">
        <f>'Portfolio Other RIM'!J7</f>
        <v>0</v>
      </c>
      <c r="CR184" s="401">
        <f>'Portfolio Other RIM'!K7</f>
        <v>0</v>
      </c>
      <c r="CS184" s="401" t="str">
        <f>'Portfolio Other RIM'!L7</f>
        <v/>
      </c>
      <c r="CT184" s="401">
        <f>'Portfolio Other RIM'!M7</f>
        <v>0</v>
      </c>
      <c r="CU184" s="401">
        <f>'Portfolio Other RIM'!N7</f>
        <v>0</v>
      </c>
      <c r="CV184" s="401">
        <f>'Portfolio Other RIM'!O7</f>
        <v>0</v>
      </c>
      <c r="CW184" s="401">
        <f>'Portfolio Other RIM'!P7</f>
        <v>0</v>
      </c>
      <c r="CX184" s="401" t="str">
        <f>'Portfolio Other RIM'!Q7</f>
        <v/>
      </c>
      <c r="CY184" s="401">
        <f>'Portfolio Other RIM'!R7</f>
        <v>0</v>
      </c>
      <c r="CZ184" s="401">
        <f>'Portfolio TRC PAC'!D7</f>
        <v>0</v>
      </c>
      <c r="DA184" s="401">
        <f>'Portfolio TRC PAC'!E7</f>
        <v>0</v>
      </c>
      <c r="DB184" s="401">
        <f>'Portfolio TRC PAC'!F7</f>
        <v>0</v>
      </c>
      <c r="DC184" s="401" t="str">
        <f>'Portfolio TRC PAC'!G7</f>
        <v/>
      </c>
      <c r="DD184" s="401">
        <f>'Portfolio TRC PAC'!H7</f>
        <v>0</v>
      </c>
      <c r="DE184" s="401">
        <f>'Portfolio TRC PAC'!I7</f>
        <v>0</v>
      </c>
      <c r="DF184" s="401">
        <f>'Portfolio TRC PAC'!J7</f>
        <v>0</v>
      </c>
      <c r="DG184" s="401">
        <f>'Portfolio TRC PAC'!K7</f>
        <v>0</v>
      </c>
      <c r="DH184" s="401" t="str">
        <f>'Portfolio TRC PAC'!L7</f>
        <v/>
      </c>
      <c r="DI184" s="401">
        <f>'Portfolio TRC PAC'!M7</f>
        <v>0</v>
      </c>
      <c r="DJ184" s="401">
        <f>'Portfolio TRC SCT'!D7</f>
        <v>0</v>
      </c>
      <c r="DK184" s="401">
        <f>'Portfolio TRC SCT'!E7</f>
        <v>0</v>
      </c>
      <c r="DL184" s="401">
        <f>'Portfolio TRC SCT'!F7</f>
        <v>0</v>
      </c>
      <c r="DM184" s="401" t="str">
        <f>'Portfolio TRC SCT'!G7</f>
        <v/>
      </c>
      <c r="DN184" s="401">
        <f>'Portfolio TRC SCT'!H7</f>
        <v>0</v>
      </c>
      <c r="DO184" s="401">
        <f>'Portfolio TRC SCT'!I7</f>
        <v>0</v>
      </c>
      <c r="DP184" s="401">
        <f>'Portfolio TRC SCT'!J7</f>
        <v>0</v>
      </c>
      <c r="DQ184" s="401">
        <f>'Portfolio TRC SCT'!K7</f>
        <v>0</v>
      </c>
      <c r="DR184" s="401" t="str">
        <f>'Portfolio TRC SCT'!L7</f>
        <v/>
      </c>
      <c r="DS184" s="401">
        <f>'Portfolio TRC SCT'!M7</f>
        <v>0</v>
      </c>
      <c r="DT184" s="401">
        <f>'Portfolio TRC RIM'!D7</f>
        <v>0</v>
      </c>
      <c r="DU184" s="401">
        <f>'Portfolio TRC RIM'!E7</f>
        <v>0</v>
      </c>
      <c r="DV184" s="401">
        <f>'Portfolio TRC RIM'!F7</f>
        <v>0</v>
      </c>
      <c r="DW184" s="401" t="str">
        <f>'Portfolio TRC RIM'!G7</f>
        <v/>
      </c>
      <c r="DX184" s="401">
        <f>'Portfolio TRC RIM'!H7</f>
        <v>0</v>
      </c>
      <c r="DY184" s="401">
        <f>'Portfolio TRC RIM'!I7</f>
        <v>0</v>
      </c>
      <c r="DZ184" s="401">
        <f>'Portfolio TRC RIM'!J7</f>
        <v>0</v>
      </c>
      <c r="EA184" s="401">
        <f>'Portfolio TRC RIM'!K7</f>
        <v>0</v>
      </c>
      <c r="EB184" s="401" t="str">
        <f>'Portfolio TRC RIM'!L7</f>
        <v/>
      </c>
      <c r="EC184" s="401">
        <f>'Portfolio TRC RIM'!M7</f>
        <v>0</v>
      </c>
      <c r="ED184" s="401">
        <f>'Portfolio PAC SCT'!D7</f>
        <v>0</v>
      </c>
      <c r="EE184" s="401">
        <f>'Portfolio PAC SCT'!E7</f>
        <v>0</v>
      </c>
      <c r="EF184" s="401">
        <f>'Portfolio PAC SCT'!F7</f>
        <v>0</v>
      </c>
      <c r="EG184" s="401" t="str">
        <f>'Portfolio PAC SCT'!G7</f>
        <v/>
      </c>
      <c r="EH184" s="401">
        <f>'Portfolio PAC SCT'!H7</f>
        <v>0</v>
      </c>
      <c r="EI184" s="401">
        <f>'Portfolio PAC SCT'!I7</f>
        <v>0</v>
      </c>
      <c r="EJ184" s="401">
        <f>'Portfolio PAC SCT'!J7</f>
        <v>0</v>
      </c>
      <c r="EK184" s="401">
        <f>'Portfolio PAC SCT'!K7</f>
        <v>0</v>
      </c>
      <c r="EL184" s="401" t="str">
        <f>'Portfolio PAC SCT'!L7</f>
        <v/>
      </c>
      <c r="EM184" s="401">
        <f>'Portfolio PAC SCT'!M7</f>
        <v>0</v>
      </c>
      <c r="EN184" s="401">
        <f>'Portfolio PAC RIM'!D7</f>
        <v>0</v>
      </c>
      <c r="EO184" s="401">
        <f>'Portfolio PAC RIM'!E7</f>
        <v>0</v>
      </c>
      <c r="EP184" s="401">
        <f>'Portfolio PAC RIM'!F7</f>
        <v>0</v>
      </c>
      <c r="EQ184" s="401" t="str">
        <f>'Portfolio PAC RIM'!G7</f>
        <v/>
      </c>
      <c r="ER184" s="401">
        <f>'Portfolio PAC RIM'!H7</f>
        <v>0</v>
      </c>
      <c r="ES184" s="401">
        <f>'Portfolio PAC RIM'!I7</f>
        <v>0</v>
      </c>
      <c r="ET184" s="401">
        <f>'Portfolio PAC RIM'!J7</f>
        <v>0</v>
      </c>
      <c r="EU184" s="401">
        <f>'Portfolio PAC RIM'!K7</f>
        <v>0</v>
      </c>
      <c r="EV184" s="401" t="str">
        <f>'Portfolio PAC RIM'!L7</f>
        <v/>
      </c>
      <c r="EW184" s="401">
        <f>'Portfolio PAC RIM'!M7</f>
        <v>0</v>
      </c>
      <c r="EX184" s="401">
        <f>'Portfolio SCT RIM'!D7</f>
        <v>0</v>
      </c>
      <c r="EY184" s="401">
        <f>'Portfolio SCT RIM'!E7</f>
        <v>0</v>
      </c>
      <c r="EZ184" s="401">
        <f>'Portfolio SCT RIM'!F7</f>
        <v>0</v>
      </c>
      <c r="FA184" s="401" t="str">
        <f>'Portfolio SCT RIM'!G7</f>
        <v/>
      </c>
      <c r="FB184" s="401">
        <f>'Portfolio SCT RIM'!H7</f>
        <v>0</v>
      </c>
      <c r="FC184" s="401">
        <f>'Portfolio SCT RIM'!I7</f>
        <v>0</v>
      </c>
      <c r="FD184" s="401">
        <f>'Portfolio SCT RIM'!J7</f>
        <v>0</v>
      </c>
      <c r="FE184" s="401">
        <f>'Portfolio SCT RIM'!K7</f>
        <v>0</v>
      </c>
      <c r="FF184" s="401" t="str">
        <f>'Portfolio SCT RIM'!L7</f>
        <v/>
      </c>
      <c r="FG184" s="401">
        <f>'Portfolio SCT RIM'!M7</f>
        <v>0</v>
      </c>
    </row>
    <row r="185" spans="3:163">
      <c r="C185" s="400" t="str">
        <f>'Portfolio TRC'!C8</f>
        <v>Low-income</v>
      </c>
      <c r="D185" s="557">
        <f>'Portfolio All'!D8</f>
        <v>0</v>
      </c>
      <c r="E185" s="557">
        <f>'Portfolio All'!E8</f>
        <v>0</v>
      </c>
      <c r="F185" s="557">
        <f>'Portfolio All'!F8</f>
        <v>0</v>
      </c>
      <c r="G185" s="557" t="str">
        <f>'Portfolio All'!G8</f>
        <v/>
      </c>
      <c r="H185" s="557">
        <f>'Portfolio All'!H8</f>
        <v>0</v>
      </c>
      <c r="I185" s="557">
        <f>'Portfolio All'!I8</f>
        <v>0</v>
      </c>
      <c r="J185" s="557">
        <f>'Portfolio All'!J8</f>
        <v>0</v>
      </c>
      <c r="K185" s="557">
        <f>'Portfolio All'!K8</f>
        <v>0</v>
      </c>
      <c r="L185" s="557" t="str">
        <f>'Portfolio All'!L8</f>
        <v/>
      </c>
      <c r="M185" s="557">
        <f>'Portfolio All'!M8</f>
        <v>0</v>
      </c>
      <c r="N185" s="557">
        <f>'Portfolio All'!N8</f>
        <v>0</v>
      </c>
      <c r="O185" s="557">
        <f>'Portfolio All'!O8</f>
        <v>0</v>
      </c>
      <c r="P185" s="557">
        <f>'Portfolio All'!P8</f>
        <v>0</v>
      </c>
      <c r="Q185" s="557" t="str">
        <f>'Portfolio All'!Q8</f>
        <v/>
      </c>
      <c r="R185" s="557">
        <f>'Portfolio All'!R8</f>
        <v>0</v>
      </c>
      <c r="S185" s="557">
        <f>'Portfolio All'!S8</f>
        <v>0</v>
      </c>
      <c r="T185" s="557">
        <f>'Portfolio All'!T8</f>
        <v>0</v>
      </c>
      <c r="U185" s="557">
        <f>'Portfolio All'!U8</f>
        <v>0</v>
      </c>
      <c r="V185" s="557" t="str">
        <f>'Portfolio All'!V8</f>
        <v/>
      </c>
      <c r="W185" s="557">
        <f>'Portfolio All'!W8</f>
        <v>0</v>
      </c>
      <c r="X185" s="557">
        <f>'Portfolio TRC'!D8</f>
        <v>0</v>
      </c>
      <c r="Y185" s="401">
        <f>'Portfolio TRC'!E8</f>
        <v>0</v>
      </c>
      <c r="Z185" s="401">
        <f>'Portfolio TRC'!F8</f>
        <v>0</v>
      </c>
      <c r="AA185" s="401" t="str">
        <f>'Portfolio TRC'!G8</f>
        <v/>
      </c>
      <c r="AB185" s="401">
        <f>'Portfolio TRC'!H8</f>
        <v>0</v>
      </c>
      <c r="AC185" s="401">
        <f>'Portfolio PAC'!D8</f>
        <v>0</v>
      </c>
      <c r="AD185" s="401">
        <f>'Portfolio PAC'!E8</f>
        <v>0</v>
      </c>
      <c r="AE185" s="401">
        <f>'Portfolio PAC'!F8</f>
        <v>0</v>
      </c>
      <c r="AF185" s="407" t="str">
        <f>'Portfolio PAC'!G8</f>
        <v/>
      </c>
      <c r="AG185" s="399">
        <f>'Portfolio PAC'!H8</f>
        <v>0</v>
      </c>
      <c r="AH185" s="401">
        <f>'Portfolio SCT'!D8</f>
        <v>0</v>
      </c>
      <c r="AI185" s="401">
        <f>'Portfolio SCT'!E8</f>
        <v>0</v>
      </c>
      <c r="AJ185" s="401">
        <f>'Portfolio SCT'!F8</f>
        <v>0</v>
      </c>
      <c r="AK185" s="407" t="str">
        <f>'Portfolio SCT'!G8</f>
        <v/>
      </c>
      <c r="AL185" s="400">
        <f>'Portfolio SCT'!H8</f>
        <v>0</v>
      </c>
      <c r="AM185" s="565">
        <f>'Portfolio RIM'!D8</f>
        <v>0</v>
      </c>
      <c r="AN185" s="565">
        <f>'Portfolio RIM'!E8</f>
        <v>0</v>
      </c>
      <c r="AO185" s="565">
        <f>'Portfolio RIM'!F8</f>
        <v>0</v>
      </c>
      <c r="AP185" s="566" t="str">
        <f>'Portfolio RIM'!G8</f>
        <v/>
      </c>
      <c r="AQ185" s="557">
        <f>'Portfolio RIM'!H8</f>
        <v>0</v>
      </c>
      <c r="AR185" s="401">
        <f>'Portfolio Other TRC'!D8</f>
        <v>0</v>
      </c>
      <c r="AS185" s="401">
        <f>'Portfolio Other TRC'!E8</f>
        <v>0</v>
      </c>
      <c r="AT185" s="401">
        <f>'Portfolio Other TRC'!F8</f>
        <v>0</v>
      </c>
      <c r="AU185" s="407" t="str">
        <f>'Portfolio Other TRC'!G8</f>
        <v/>
      </c>
      <c r="AV185" s="400">
        <f>'Portfolio Other TRC'!H8</f>
        <v>0</v>
      </c>
      <c r="AW185" s="401">
        <f>'Portfolio Other TRC'!I8</f>
        <v>0</v>
      </c>
      <c r="AX185" s="401">
        <f>'Portfolio Other TRC'!J8</f>
        <v>0</v>
      </c>
      <c r="AY185" s="401">
        <f>'Portfolio Other TRC'!K8</f>
        <v>0</v>
      </c>
      <c r="AZ185" s="401" t="str">
        <f>'Portfolio Other TRC'!L8</f>
        <v/>
      </c>
      <c r="BA185" s="401">
        <f>'Portfolio Other TRC'!M8</f>
        <v>0</v>
      </c>
      <c r="BB185" s="401">
        <f>'Portfolio Other TRC'!N8</f>
        <v>0</v>
      </c>
      <c r="BC185" s="401">
        <f>'Portfolio Other TRC'!O8</f>
        <v>0</v>
      </c>
      <c r="BD185" s="401">
        <f>'Portfolio Other TRC'!P8</f>
        <v>0</v>
      </c>
      <c r="BE185" s="401" t="str">
        <f>'Portfolio Other TRC'!Q8</f>
        <v/>
      </c>
      <c r="BF185" s="401">
        <f>'Portfolio Other TRC'!R8</f>
        <v>0</v>
      </c>
      <c r="BG185" s="401">
        <f>'Portfolio Other PAC'!D8</f>
        <v>0</v>
      </c>
      <c r="BH185" s="401">
        <f>'Portfolio Other PAC'!E8</f>
        <v>0</v>
      </c>
      <c r="BI185" s="401">
        <f>'Portfolio Other PAC'!F8</f>
        <v>0</v>
      </c>
      <c r="BJ185" s="401" t="str">
        <f>'Portfolio Other PAC'!G8</f>
        <v/>
      </c>
      <c r="BK185" s="401">
        <f>'Portfolio Other PAC'!H8</f>
        <v>0</v>
      </c>
      <c r="BL185" s="401">
        <f>'Portfolio Other PAC'!I8</f>
        <v>0</v>
      </c>
      <c r="BM185" s="401">
        <f>'Portfolio Other PAC'!J8</f>
        <v>0</v>
      </c>
      <c r="BN185" s="401">
        <f>'Portfolio Other PAC'!K8</f>
        <v>0</v>
      </c>
      <c r="BO185" s="401" t="str">
        <f>'Portfolio Other PAC'!L8</f>
        <v/>
      </c>
      <c r="BP185" s="401">
        <f>'Portfolio Other PAC'!M8</f>
        <v>0</v>
      </c>
      <c r="BQ185" s="401">
        <f>'Portfolio Other PAC'!N8</f>
        <v>0</v>
      </c>
      <c r="BR185" s="401">
        <f>'Portfolio Other PAC'!O8</f>
        <v>0</v>
      </c>
      <c r="BS185" s="401">
        <f>'Portfolio Other PAC'!P8</f>
        <v>0</v>
      </c>
      <c r="BT185" s="401" t="str">
        <f>'Portfolio Other PAC'!Q8</f>
        <v/>
      </c>
      <c r="BU185" s="401">
        <f>'Portfolio Other PAC'!R8</f>
        <v>0</v>
      </c>
      <c r="BV185" s="401">
        <f>'Portfolio Other SCT'!D8</f>
        <v>0</v>
      </c>
      <c r="BW185" s="401">
        <f>'Portfolio Other SCT'!E8</f>
        <v>0</v>
      </c>
      <c r="BX185" s="401">
        <f>'Portfolio Other SCT'!F8</f>
        <v>0</v>
      </c>
      <c r="BY185" s="401" t="str">
        <f>'Portfolio Other SCT'!G8</f>
        <v/>
      </c>
      <c r="BZ185" s="401">
        <f>'Portfolio Other SCT'!H8</f>
        <v>0</v>
      </c>
      <c r="CA185" s="401">
        <f>'Portfolio Other SCT'!I8</f>
        <v>0</v>
      </c>
      <c r="CB185" s="401">
        <f>'Portfolio Other SCT'!J8</f>
        <v>0</v>
      </c>
      <c r="CC185" s="401">
        <f>'Portfolio Other SCT'!K8</f>
        <v>0</v>
      </c>
      <c r="CD185" s="401" t="str">
        <f>'Portfolio Other SCT'!L8</f>
        <v/>
      </c>
      <c r="CE185" s="401">
        <f>'Portfolio Other SCT'!M8</f>
        <v>0</v>
      </c>
      <c r="CF185" s="401">
        <f>'Portfolio Other SCT'!N8</f>
        <v>0</v>
      </c>
      <c r="CG185" s="401">
        <f>'Portfolio Other SCT'!O8</f>
        <v>0</v>
      </c>
      <c r="CH185" s="401">
        <f>'Portfolio Other SCT'!P8</f>
        <v>0</v>
      </c>
      <c r="CI185" s="401" t="str">
        <f>'Portfolio Other SCT'!Q8</f>
        <v/>
      </c>
      <c r="CJ185" s="401">
        <f>'Portfolio Other SCT'!R8</f>
        <v>0</v>
      </c>
      <c r="CK185" s="401">
        <f>'Portfolio Other RIM'!D8</f>
        <v>0</v>
      </c>
      <c r="CL185" s="401">
        <f>'Portfolio Other RIM'!E8</f>
        <v>0</v>
      </c>
      <c r="CM185" s="401">
        <f>'Portfolio Other RIM'!F8</f>
        <v>0</v>
      </c>
      <c r="CN185" s="401" t="str">
        <f>'Portfolio Other RIM'!G8</f>
        <v/>
      </c>
      <c r="CO185" s="401">
        <f>'Portfolio Other RIM'!H8</f>
        <v>0</v>
      </c>
      <c r="CP185" s="401">
        <f>'Portfolio Other RIM'!I8</f>
        <v>0</v>
      </c>
      <c r="CQ185" s="401">
        <f>'Portfolio Other RIM'!J8</f>
        <v>0</v>
      </c>
      <c r="CR185" s="401">
        <f>'Portfolio Other RIM'!K8</f>
        <v>0</v>
      </c>
      <c r="CS185" s="401" t="str">
        <f>'Portfolio Other RIM'!L8</f>
        <v/>
      </c>
      <c r="CT185" s="401">
        <f>'Portfolio Other RIM'!M8</f>
        <v>0</v>
      </c>
      <c r="CU185" s="401">
        <f>'Portfolio Other RIM'!N8</f>
        <v>0</v>
      </c>
      <c r="CV185" s="401">
        <f>'Portfolio Other RIM'!O8</f>
        <v>0</v>
      </c>
      <c r="CW185" s="401">
        <f>'Portfolio Other RIM'!P8</f>
        <v>0</v>
      </c>
      <c r="CX185" s="401" t="str">
        <f>'Portfolio Other RIM'!Q8</f>
        <v/>
      </c>
      <c r="CY185" s="401">
        <f>'Portfolio Other RIM'!R8</f>
        <v>0</v>
      </c>
      <c r="CZ185" s="401">
        <f>'Portfolio TRC PAC'!D8</f>
        <v>0</v>
      </c>
      <c r="DA185" s="401">
        <f>'Portfolio TRC PAC'!E8</f>
        <v>0</v>
      </c>
      <c r="DB185" s="401">
        <f>'Portfolio TRC PAC'!F8</f>
        <v>0</v>
      </c>
      <c r="DC185" s="401" t="str">
        <f>'Portfolio TRC PAC'!G8</f>
        <v/>
      </c>
      <c r="DD185" s="401">
        <f>'Portfolio TRC PAC'!H8</f>
        <v>0</v>
      </c>
      <c r="DE185" s="401">
        <f>'Portfolio TRC PAC'!I8</f>
        <v>0</v>
      </c>
      <c r="DF185" s="401">
        <f>'Portfolio TRC PAC'!J8</f>
        <v>0</v>
      </c>
      <c r="DG185" s="401">
        <f>'Portfolio TRC PAC'!K8</f>
        <v>0</v>
      </c>
      <c r="DH185" s="401" t="str">
        <f>'Portfolio TRC PAC'!L8</f>
        <v/>
      </c>
      <c r="DI185" s="401">
        <f>'Portfolio TRC PAC'!M8</f>
        <v>0</v>
      </c>
      <c r="DJ185" s="401">
        <f>'Portfolio TRC SCT'!D8</f>
        <v>0</v>
      </c>
      <c r="DK185" s="401">
        <f>'Portfolio TRC SCT'!E8</f>
        <v>0</v>
      </c>
      <c r="DL185" s="401">
        <f>'Portfolio TRC SCT'!F8</f>
        <v>0</v>
      </c>
      <c r="DM185" s="401" t="str">
        <f>'Portfolio TRC SCT'!G8</f>
        <v/>
      </c>
      <c r="DN185" s="401">
        <f>'Portfolio TRC SCT'!H8</f>
        <v>0</v>
      </c>
      <c r="DO185" s="401">
        <f>'Portfolio TRC SCT'!I8</f>
        <v>0</v>
      </c>
      <c r="DP185" s="401">
        <f>'Portfolio TRC SCT'!J8</f>
        <v>0</v>
      </c>
      <c r="DQ185" s="401">
        <f>'Portfolio TRC SCT'!K8</f>
        <v>0</v>
      </c>
      <c r="DR185" s="401" t="str">
        <f>'Portfolio TRC SCT'!L8</f>
        <v/>
      </c>
      <c r="DS185" s="401">
        <f>'Portfolio TRC SCT'!M8</f>
        <v>0</v>
      </c>
      <c r="DT185" s="401">
        <f>'Portfolio TRC RIM'!D8</f>
        <v>0</v>
      </c>
      <c r="DU185" s="401">
        <f>'Portfolio TRC RIM'!E8</f>
        <v>0</v>
      </c>
      <c r="DV185" s="401">
        <f>'Portfolio TRC RIM'!F8</f>
        <v>0</v>
      </c>
      <c r="DW185" s="401" t="str">
        <f>'Portfolio TRC RIM'!G8</f>
        <v/>
      </c>
      <c r="DX185" s="401">
        <f>'Portfolio TRC RIM'!H8</f>
        <v>0</v>
      </c>
      <c r="DY185" s="401">
        <f>'Portfolio TRC RIM'!I8</f>
        <v>0</v>
      </c>
      <c r="DZ185" s="401">
        <f>'Portfolio TRC RIM'!J8</f>
        <v>0</v>
      </c>
      <c r="EA185" s="401">
        <f>'Portfolio TRC RIM'!K8</f>
        <v>0</v>
      </c>
      <c r="EB185" s="401" t="str">
        <f>'Portfolio TRC RIM'!L8</f>
        <v/>
      </c>
      <c r="EC185" s="401">
        <f>'Portfolio TRC RIM'!M8</f>
        <v>0</v>
      </c>
      <c r="ED185" s="401">
        <f>'Portfolio PAC SCT'!D8</f>
        <v>0</v>
      </c>
      <c r="EE185" s="401">
        <f>'Portfolio PAC SCT'!E8</f>
        <v>0</v>
      </c>
      <c r="EF185" s="401">
        <f>'Portfolio PAC SCT'!F8</f>
        <v>0</v>
      </c>
      <c r="EG185" s="401" t="str">
        <f>'Portfolio PAC SCT'!G8</f>
        <v/>
      </c>
      <c r="EH185" s="401">
        <f>'Portfolio PAC SCT'!H8</f>
        <v>0</v>
      </c>
      <c r="EI185" s="401">
        <f>'Portfolio PAC SCT'!I8</f>
        <v>0</v>
      </c>
      <c r="EJ185" s="401">
        <f>'Portfolio PAC SCT'!J8</f>
        <v>0</v>
      </c>
      <c r="EK185" s="401">
        <f>'Portfolio PAC SCT'!K8</f>
        <v>0</v>
      </c>
      <c r="EL185" s="401" t="str">
        <f>'Portfolio PAC SCT'!L8</f>
        <v/>
      </c>
      <c r="EM185" s="401">
        <f>'Portfolio PAC SCT'!M8</f>
        <v>0</v>
      </c>
      <c r="EN185" s="401">
        <f>'Portfolio PAC RIM'!D8</f>
        <v>0</v>
      </c>
      <c r="EO185" s="401">
        <f>'Portfolio PAC RIM'!E8</f>
        <v>0</v>
      </c>
      <c r="EP185" s="401">
        <f>'Portfolio PAC RIM'!F8</f>
        <v>0</v>
      </c>
      <c r="EQ185" s="401" t="str">
        <f>'Portfolio PAC RIM'!G8</f>
        <v/>
      </c>
      <c r="ER185" s="401">
        <f>'Portfolio PAC RIM'!H8</f>
        <v>0</v>
      </c>
      <c r="ES185" s="401">
        <f>'Portfolio PAC RIM'!I8</f>
        <v>0</v>
      </c>
      <c r="ET185" s="401">
        <f>'Portfolio PAC RIM'!J8</f>
        <v>0</v>
      </c>
      <c r="EU185" s="401">
        <f>'Portfolio PAC RIM'!K8</f>
        <v>0</v>
      </c>
      <c r="EV185" s="401" t="str">
        <f>'Portfolio PAC RIM'!L8</f>
        <v/>
      </c>
      <c r="EW185" s="401">
        <f>'Portfolio PAC RIM'!M8</f>
        <v>0</v>
      </c>
      <c r="EX185" s="401">
        <f>'Portfolio SCT RIM'!D8</f>
        <v>0</v>
      </c>
      <c r="EY185" s="401">
        <f>'Portfolio SCT RIM'!E8</f>
        <v>0</v>
      </c>
      <c r="EZ185" s="401">
        <f>'Portfolio SCT RIM'!F8</f>
        <v>0</v>
      </c>
      <c r="FA185" s="401" t="str">
        <f>'Portfolio SCT RIM'!G8</f>
        <v/>
      </c>
      <c r="FB185" s="401">
        <f>'Portfolio SCT RIM'!H8</f>
        <v>0</v>
      </c>
      <c r="FC185" s="401">
        <f>'Portfolio SCT RIM'!I8</f>
        <v>0</v>
      </c>
      <c r="FD185" s="401">
        <f>'Portfolio SCT RIM'!J8</f>
        <v>0</v>
      </c>
      <c r="FE185" s="401">
        <f>'Portfolio SCT RIM'!K8</f>
        <v>0</v>
      </c>
      <c r="FF185" s="401" t="str">
        <f>'Portfolio SCT RIM'!L8</f>
        <v/>
      </c>
      <c r="FG185" s="401">
        <f>'Portfolio SCT RIM'!M8</f>
        <v>0</v>
      </c>
    </row>
    <row r="186" spans="3:163">
      <c r="C186" s="400" t="str">
        <f>'Portfolio TRC'!C9</f>
        <v>C&amp;I</v>
      </c>
      <c r="D186" s="557">
        <f>'Portfolio All'!D9</f>
        <v>0</v>
      </c>
      <c r="E186" s="557">
        <f>'Portfolio All'!E9</f>
        <v>0</v>
      </c>
      <c r="F186" s="557">
        <f>'Portfolio All'!F9</f>
        <v>0</v>
      </c>
      <c r="G186" s="557" t="str">
        <f>'Portfolio All'!G9</f>
        <v/>
      </c>
      <c r="H186" s="557">
        <f>'Portfolio All'!H9</f>
        <v>0</v>
      </c>
      <c r="I186" s="557">
        <f>'Portfolio All'!I9</f>
        <v>0</v>
      </c>
      <c r="J186" s="557">
        <f>'Portfolio All'!J9</f>
        <v>0</v>
      </c>
      <c r="K186" s="557">
        <f>'Portfolio All'!K9</f>
        <v>0</v>
      </c>
      <c r="L186" s="557" t="str">
        <f>'Portfolio All'!L9</f>
        <v/>
      </c>
      <c r="M186" s="557">
        <f>'Portfolio All'!M9</f>
        <v>0</v>
      </c>
      <c r="N186" s="557">
        <f>'Portfolio All'!N9</f>
        <v>0</v>
      </c>
      <c r="O186" s="557">
        <f>'Portfolio All'!O9</f>
        <v>0</v>
      </c>
      <c r="P186" s="557">
        <f>'Portfolio All'!P9</f>
        <v>0</v>
      </c>
      <c r="Q186" s="557" t="str">
        <f>'Portfolio All'!Q9</f>
        <v/>
      </c>
      <c r="R186" s="557">
        <f>'Portfolio All'!R9</f>
        <v>0</v>
      </c>
      <c r="S186" s="557">
        <f>'Portfolio All'!S9</f>
        <v>0</v>
      </c>
      <c r="T186" s="557">
        <f>'Portfolio All'!T9</f>
        <v>0</v>
      </c>
      <c r="U186" s="557">
        <f>'Portfolio All'!U9</f>
        <v>0</v>
      </c>
      <c r="V186" s="557" t="str">
        <f>'Portfolio All'!V9</f>
        <v/>
      </c>
      <c r="W186" s="557">
        <f>'Portfolio All'!W9</f>
        <v>0</v>
      </c>
      <c r="X186" s="557">
        <f>'Portfolio TRC'!D9</f>
        <v>0</v>
      </c>
      <c r="Y186" s="401">
        <f>'Portfolio TRC'!E9</f>
        <v>0</v>
      </c>
      <c r="Z186" s="401">
        <f>'Portfolio TRC'!F9</f>
        <v>0</v>
      </c>
      <c r="AA186" s="401" t="str">
        <f>'Portfolio TRC'!G9</f>
        <v/>
      </c>
      <c r="AB186" s="401">
        <f>'Portfolio TRC'!H9</f>
        <v>0</v>
      </c>
      <c r="AC186" s="401">
        <f>'Portfolio PAC'!D9</f>
        <v>0</v>
      </c>
      <c r="AD186" s="401">
        <f>'Portfolio PAC'!E9</f>
        <v>0</v>
      </c>
      <c r="AE186" s="401">
        <f>'Portfolio PAC'!F9</f>
        <v>0</v>
      </c>
      <c r="AF186" s="407" t="str">
        <f>'Portfolio PAC'!G9</f>
        <v/>
      </c>
      <c r="AG186" s="399">
        <f>'Portfolio PAC'!H9</f>
        <v>0</v>
      </c>
      <c r="AH186" s="401">
        <f>'Portfolio SCT'!D9</f>
        <v>0</v>
      </c>
      <c r="AI186" s="401">
        <f>'Portfolio SCT'!E9</f>
        <v>0</v>
      </c>
      <c r="AJ186" s="401">
        <f>'Portfolio SCT'!F9</f>
        <v>0</v>
      </c>
      <c r="AK186" s="407" t="str">
        <f>'Portfolio SCT'!G9</f>
        <v/>
      </c>
      <c r="AL186" s="400">
        <f>'Portfolio SCT'!H9</f>
        <v>0</v>
      </c>
      <c r="AM186" s="565">
        <f>'Portfolio RIM'!D9</f>
        <v>0</v>
      </c>
      <c r="AN186" s="565">
        <f>'Portfolio RIM'!E9</f>
        <v>0</v>
      </c>
      <c r="AO186" s="565">
        <f>'Portfolio RIM'!F9</f>
        <v>0</v>
      </c>
      <c r="AP186" s="566" t="str">
        <f>'Portfolio RIM'!G9</f>
        <v/>
      </c>
      <c r="AQ186" s="557">
        <f>'Portfolio RIM'!H9</f>
        <v>0</v>
      </c>
      <c r="AR186" s="401">
        <f>'Portfolio Other TRC'!D9</f>
        <v>0</v>
      </c>
      <c r="AS186" s="401">
        <f>'Portfolio Other TRC'!E9</f>
        <v>0</v>
      </c>
      <c r="AT186" s="401">
        <f>'Portfolio Other TRC'!F9</f>
        <v>0</v>
      </c>
      <c r="AU186" s="407" t="str">
        <f>'Portfolio Other TRC'!G9</f>
        <v/>
      </c>
      <c r="AV186" s="400">
        <f>'Portfolio Other TRC'!H9</f>
        <v>0</v>
      </c>
      <c r="AW186" s="401">
        <f>'Portfolio Other TRC'!I9</f>
        <v>0</v>
      </c>
      <c r="AX186" s="401">
        <f>'Portfolio Other TRC'!J9</f>
        <v>0</v>
      </c>
      <c r="AY186" s="401">
        <f>'Portfolio Other TRC'!K9</f>
        <v>0</v>
      </c>
      <c r="AZ186" s="401" t="str">
        <f>'Portfolio Other TRC'!L9</f>
        <v/>
      </c>
      <c r="BA186" s="401">
        <f>'Portfolio Other TRC'!M9</f>
        <v>0</v>
      </c>
      <c r="BB186" s="401">
        <f>'Portfolio Other TRC'!N9</f>
        <v>0</v>
      </c>
      <c r="BC186" s="401">
        <f>'Portfolio Other TRC'!O9</f>
        <v>0</v>
      </c>
      <c r="BD186" s="401">
        <f>'Portfolio Other TRC'!P9</f>
        <v>0</v>
      </c>
      <c r="BE186" s="401" t="str">
        <f>'Portfolio Other TRC'!Q9</f>
        <v/>
      </c>
      <c r="BF186" s="401">
        <f>'Portfolio Other TRC'!R9</f>
        <v>0</v>
      </c>
      <c r="BG186" s="401">
        <f>'Portfolio Other PAC'!D9</f>
        <v>0</v>
      </c>
      <c r="BH186" s="401">
        <f>'Portfolio Other PAC'!E9</f>
        <v>0</v>
      </c>
      <c r="BI186" s="401">
        <f>'Portfolio Other PAC'!F9</f>
        <v>0</v>
      </c>
      <c r="BJ186" s="401" t="str">
        <f>'Portfolio Other PAC'!G9</f>
        <v/>
      </c>
      <c r="BK186" s="401">
        <f>'Portfolio Other PAC'!H9</f>
        <v>0</v>
      </c>
      <c r="BL186" s="401">
        <f>'Portfolio Other PAC'!I9</f>
        <v>0</v>
      </c>
      <c r="BM186" s="401">
        <f>'Portfolio Other PAC'!J9</f>
        <v>0</v>
      </c>
      <c r="BN186" s="401">
        <f>'Portfolio Other PAC'!K9</f>
        <v>0</v>
      </c>
      <c r="BO186" s="401" t="str">
        <f>'Portfolio Other PAC'!L9</f>
        <v/>
      </c>
      <c r="BP186" s="401">
        <f>'Portfolio Other PAC'!M9</f>
        <v>0</v>
      </c>
      <c r="BQ186" s="401">
        <f>'Portfolio Other PAC'!N9</f>
        <v>0</v>
      </c>
      <c r="BR186" s="401">
        <f>'Portfolio Other PAC'!O9</f>
        <v>0</v>
      </c>
      <c r="BS186" s="401">
        <f>'Portfolio Other PAC'!P9</f>
        <v>0</v>
      </c>
      <c r="BT186" s="401" t="str">
        <f>'Portfolio Other PAC'!Q9</f>
        <v/>
      </c>
      <c r="BU186" s="401">
        <f>'Portfolio Other PAC'!R9</f>
        <v>0</v>
      </c>
      <c r="BV186" s="401">
        <f>'Portfolio Other SCT'!D9</f>
        <v>0</v>
      </c>
      <c r="BW186" s="401">
        <f>'Portfolio Other SCT'!E9</f>
        <v>0</v>
      </c>
      <c r="BX186" s="401">
        <f>'Portfolio Other SCT'!F9</f>
        <v>0</v>
      </c>
      <c r="BY186" s="401" t="str">
        <f>'Portfolio Other SCT'!G9</f>
        <v/>
      </c>
      <c r="BZ186" s="401">
        <f>'Portfolio Other SCT'!H9</f>
        <v>0</v>
      </c>
      <c r="CA186" s="401">
        <f>'Portfolio Other SCT'!I9</f>
        <v>0</v>
      </c>
      <c r="CB186" s="401">
        <f>'Portfolio Other SCT'!J9</f>
        <v>0</v>
      </c>
      <c r="CC186" s="401">
        <f>'Portfolio Other SCT'!K9</f>
        <v>0</v>
      </c>
      <c r="CD186" s="401" t="str">
        <f>'Portfolio Other SCT'!L9</f>
        <v/>
      </c>
      <c r="CE186" s="401">
        <f>'Portfolio Other SCT'!M9</f>
        <v>0</v>
      </c>
      <c r="CF186" s="401">
        <f>'Portfolio Other SCT'!N9</f>
        <v>0</v>
      </c>
      <c r="CG186" s="401">
        <f>'Portfolio Other SCT'!O9</f>
        <v>0</v>
      </c>
      <c r="CH186" s="401">
        <f>'Portfolio Other SCT'!P9</f>
        <v>0</v>
      </c>
      <c r="CI186" s="401" t="str">
        <f>'Portfolio Other SCT'!Q9</f>
        <v/>
      </c>
      <c r="CJ186" s="401">
        <f>'Portfolio Other SCT'!R9</f>
        <v>0</v>
      </c>
      <c r="CK186" s="401">
        <f>'Portfolio Other RIM'!D9</f>
        <v>0</v>
      </c>
      <c r="CL186" s="401">
        <f>'Portfolio Other RIM'!E9</f>
        <v>0</v>
      </c>
      <c r="CM186" s="401">
        <f>'Portfolio Other RIM'!F9</f>
        <v>0</v>
      </c>
      <c r="CN186" s="401" t="str">
        <f>'Portfolio Other RIM'!G9</f>
        <v/>
      </c>
      <c r="CO186" s="401">
        <f>'Portfolio Other RIM'!H9</f>
        <v>0</v>
      </c>
      <c r="CP186" s="401">
        <f>'Portfolio Other RIM'!I9</f>
        <v>0</v>
      </c>
      <c r="CQ186" s="401">
        <f>'Portfolio Other RIM'!J9</f>
        <v>0</v>
      </c>
      <c r="CR186" s="401">
        <f>'Portfolio Other RIM'!K9</f>
        <v>0</v>
      </c>
      <c r="CS186" s="401" t="str">
        <f>'Portfolio Other RIM'!L9</f>
        <v/>
      </c>
      <c r="CT186" s="401">
        <f>'Portfolio Other RIM'!M9</f>
        <v>0</v>
      </c>
      <c r="CU186" s="401">
        <f>'Portfolio Other RIM'!N9</f>
        <v>0</v>
      </c>
      <c r="CV186" s="401">
        <f>'Portfolio Other RIM'!O9</f>
        <v>0</v>
      </c>
      <c r="CW186" s="401">
        <f>'Portfolio Other RIM'!P9</f>
        <v>0</v>
      </c>
      <c r="CX186" s="401" t="str">
        <f>'Portfolio Other RIM'!Q9</f>
        <v/>
      </c>
      <c r="CY186" s="401">
        <f>'Portfolio Other RIM'!R9</f>
        <v>0</v>
      </c>
      <c r="CZ186" s="401">
        <f>'Portfolio TRC PAC'!D9</f>
        <v>0</v>
      </c>
      <c r="DA186" s="401">
        <f>'Portfolio TRC PAC'!E9</f>
        <v>0</v>
      </c>
      <c r="DB186" s="401">
        <f>'Portfolio TRC PAC'!F9</f>
        <v>0</v>
      </c>
      <c r="DC186" s="401" t="str">
        <f>'Portfolio TRC PAC'!G9</f>
        <v/>
      </c>
      <c r="DD186" s="401">
        <f>'Portfolio TRC PAC'!H9</f>
        <v>0</v>
      </c>
      <c r="DE186" s="401">
        <f>'Portfolio TRC PAC'!I9</f>
        <v>0</v>
      </c>
      <c r="DF186" s="401">
        <f>'Portfolio TRC PAC'!J9</f>
        <v>0</v>
      </c>
      <c r="DG186" s="401">
        <f>'Portfolio TRC PAC'!K9</f>
        <v>0</v>
      </c>
      <c r="DH186" s="401" t="str">
        <f>'Portfolio TRC PAC'!L9</f>
        <v/>
      </c>
      <c r="DI186" s="401">
        <f>'Portfolio TRC PAC'!M9</f>
        <v>0</v>
      </c>
      <c r="DJ186" s="401">
        <f>'Portfolio TRC SCT'!D9</f>
        <v>0</v>
      </c>
      <c r="DK186" s="401">
        <f>'Portfolio TRC SCT'!E9</f>
        <v>0</v>
      </c>
      <c r="DL186" s="401">
        <f>'Portfolio TRC SCT'!F9</f>
        <v>0</v>
      </c>
      <c r="DM186" s="401" t="str">
        <f>'Portfolio TRC SCT'!G9</f>
        <v/>
      </c>
      <c r="DN186" s="401">
        <f>'Portfolio TRC SCT'!H9</f>
        <v>0</v>
      </c>
      <c r="DO186" s="401">
        <f>'Portfolio TRC SCT'!I9</f>
        <v>0</v>
      </c>
      <c r="DP186" s="401">
        <f>'Portfolio TRC SCT'!J9</f>
        <v>0</v>
      </c>
      <c r="DQ186" s="401">
        <f>'Portfolio TRC SCT'!K9</f>
        <v>0</v>
      </c>
      <c r="DR186" s="401" t="str">
        <f>'Portfolio TRC SCT'!L9</f>
        <v/>
      </c>
      <c r="DS186" s="401">
        <f>'Portfolio TRC SCT'!M9</f>
        <v>0</v>
      </c>
      <c r="DT186" s="401">
        <f>'Portfolio TRC RIM'!D9</f>
        <v>0</v>
      </c>
      <c r="DU186" s="401">
        <f>'Portfolio TRC RIM'!E9</f>
        <v>0</v>
      </c>
      <c r="DV186" s="401">
        <f>'Portfolio TRC RIM'!F9</f>
        <v>0</v>
      </c>
      <c r="DW186" s="401" t="str">
        <f>'Portfolio TRC RIM'!G9</f>
        <v/>
      </c>
      <c r="DX186" s="401">
        <f>'Portfolio TRC RIM'!H9</f>
        <v>0</v>
      </c>
      <c r="DY186" s="401">
        <f>'Portfolio TRC RIM'!I9</f>
        <v>0</v>
      </c>
      <c r="DZ186" s="401">
        <f>'Portfolio TRC RIM'!J9</f>
        <v>0</v>
      </c>
      <c r="EA186" s="401">
        <f>'Portfolio TRC RIM'!K9</f>
        <v>0</v>
      </c>
      <c r="EB186" s="401" t="str">
        <f>'Portfolio TRC RIM'!L9</f>
        <v/>
      </c>
      <c r="EC186" s="401">
        <f>'Portfolio TRC RIM'!M9</f>
        <v>0</v>
      </c>
      <c r="ED186" s="401">
        <f>'Portfolio PAC SCT'!D9</f>
        <v>0</v>
      </c>
      <c r="EE186" s="401">
        <f>'Portfolio PAC SCT'!E9</f>
        <v>0</v>
      </c>
      <c r="EF186" s="401">
        <f>'Portfolio PAC SCT'!F9</f>
        <v>0</v>
      </c>
      <c r="EG186" s="401" t="str">
        <f>'Portfolio PAC SCT'!G9</f>
        <v/>
      </c>
      <c r="EH186" s="401">
        <f>'Portfolio PAC SCT'!H9</f>
        <v>0</v>
      </c>
      <c r="EI186" s="401">
        <f>'Portfolio PAC SCT'!I9</f>
        <v>0</v>
      </c>
      <c r="EJ186" s="401">
        <f>'Portfolio PAC SCT'!J9</f>
        <v>0</v>
      </c>
      <c r="EK186" s="401">
        <f>'Portfolio PAC SCT'!K9</f>
        <v>0</v>
      </c>
      <c r="EL186" s="401" t="str">
        <f>'Portfolio PAC SCT'!L9</f>
        <v/>
      </c>
      <c r="EM186" s="401">
        <f>'Portfolio PAC SCT'!M9</f>
        <v>0</v>
      </c>
      <c r="EN186" s="401">
        <f>'Portfolio PAC RIM'!D9</f>
        <v>0</v>
      </c>
      <c r="EO186" s="401">
        <f>'Portfolio PAC RIM'!E9</f>
        <v>0</v>
      </c>
      <c r="EP186" s="401">
        <f>'Portfolio PAC RIM'!F9</f>
        <v>0</v>
      </c>
      <c r="EQ186" s="401" t="str">
        <f>'Portfolio PAC RIM'!G9</f>
        <v/>
      </c>
      <c r="ER186" s="401">
        <f>'Portfolio PAC RIM'!H9</f>
        <v>0</v>
      </c>
      <c r="ES186" s="401">
        <f>'Portfolio PAC RIM'!I9</f>
        <v>0</v>
      </c>
      <c r="ET186" s="401">
        <f>'Portfolio PAC RIM'!J9</f>
        <v>0</v>
      </c>
      <c r="EU186" s="401">
        <f>'Portfolio PAC RIM'!K9</f>
        <v>0</v>
      </c>
      <c r="EV186" s="401" t="str">
        <f>'Portfolio PAC RIM'!L9</f>
        <v/>
      </c>
      <c r="EW186" s="401">
        <f>'Portfolio PAC RIM'!M9</f>
        <v>0</v>
      </c>
      <c r="EX186" s="401">
        <f>'Portfolio SCT RIM'!D9</f>
        <v>0</v>
      </c>
      <c r="EY186" s="401">
        <f>'Portfolio SCT RIM'!E9</f>
        <v>0</v>
      </c>
      <c r="EZ186" s="401">
        <f>'Portfolio SCT RIM'!F9</f>
        <v>0</v>
      </c>
      <c r="FA186" s="401" t="str">
        <f>'Portfolio SCT RIM'!G9</f>
        <v/>
      </c>
      <c r="FB186" s="401">
        <f>'Portfolio SCT RIM'!H9</f>
        <v>0</v>
      </c>
      <c r="FC186" s="401">
        <f>'Portfolio SCT RIM'!I9</f>
        <v>0</v>
      </c>
      <c r="FD186" s="401">
        <f>'Portfolio SCT RIM'!J9</f>
        <v>0</v>
      </c>
      <c r="FE186" s="401">
        <f>'Portfolio SCT RIM'!K9</f>
        <v>0</v>
      </c>
      <c r="FF186" s="401" t="str">
        <f>'Portfolio SCT RIM'!L9</f>
        <v/>
      </c>
      <c r="FG186" s="401">
        <f>'Portfolio SCT RIM'!M9</f>
        <v>0</v>
      </c>
    </row>
    <row r="187" spans="3:163">
      <c r="C187" s="400" t="str">
        <f>'Portfolio TRC'!C10</f>
        <v>Commerical</v>
      </c>
      <c r="D187" s="557">
        <f>'Portfolio All'!D10</f>
        <v>0</v>
      </c>
      <c r="E187" s="557">
        <f>'Portfolio All'!E10</f>
        <v>0</v>
      </c>
      <c r="F187" s="557">
        <f>'Portfolio All'!F10</f>
        <v>0</v>
      </c>
      <c r="G187" s="557" t="str">
        <f>'Portfolio All'!G10</f>
        <v/>
      </c>
      <c r="H187" s="557">
        <f>'Portfolio All'!H10</f>
        <v>0</v>
      </c>
      <c r="I187" s="557">
        <f>'Portfolio All'!I10</f>
        <v>0</v>
      </c>
      <c r="J187" s="557">
        <f>'Portfolio All'!J10</f>
        <v>0</v>
      </c>
      <c r="K187" s="557">
        <f>'Portfolio All'!K10</f>
        <v>0</v>
      </c>
      <c r="L187" s="557" t="str">
        <f>'Portfolio All'!L10</f>
        <v/>
      </c>
      <c r="M187" s="557">
        <f>'Portfolio All'!M10</f>
        <v>0</v>
      </c>
      <c r="N187" s="557">
        <f>'Portfolio All'!N10</f>
        <v>0</v>
      </c>
      <c r="O187" s="557">
        <f>'Portfolio All'!O10</f>
        <v>0</v>
      </c>
      <c r="P187" s="557">
        <f>'Portfolio All'!P10</f>
        <v>0</v>
      </c>
      <c r="Q187" s="557" t="str">
        <f>'Portfolio All'!Q10</f>
        <v/>
      </c>
      <c r="R187" s="557">
        <f>'Portfolio All'!R10</f>
        <v>0</v>
      </c>
      <c r="S187" s="557">
        <f>'Portfolio All'!S10</f>
        <v>0</v>
      </c>
      <c r="T187" s="557">
        <f>'Portfolio All'!T10</f>
        <v>0</v>
      </c>
      <c r="U187" s="557">
        <f>'Portfolio All'!U10</f>
        <v>0</v>
      </c>
      <c r="V187" s="557" t="str">
        <f>'Portfolio All'!V10</f>
        <v/>
      </c>
      <c r="W187" s="557">
        <f>'Portfolio All'!W10</f>
        <v>0</v>
      </c>
      <c r="X187" s="557">
        <f>'Portfolio TRC'!D10</f>
        <v>0</v>
      </c>
      <c r="Y187" s="401">
        <f>'Portfolio TRC'!E10</f>
        <v>0</v>
      </c>
      <c r="Z187" s="401">
        <f>'Portfolio TRC'!F10</f>
        <v>0</v>
      </c>
      <c r="AA187" s="401" t="str">
        <f>'Portfolio TRC'!G10</f>
        <v/>
      </c>
      <c r="AB187" s="401">
        <f>'Portfolio TRC'!H10</f>
        <v>0</v>
      </c>
      <c r="AC187" s="401">
        <f>'Portfolio PAC'!D10</f>
        <v>0</v>
      </c>
      <c r="AD187" s="401">
        <f>'Portfolio PAC'!E10</f>
        <v>0</v>
      </c>
      <c r="AE187" s="401">
        <f>'Portfolio PAC'!F10</f>
        <v>0</v>
      </c>
      <c r="AF187" s="407" t="str">
        <f>'Portfolio PAC'!G10</f>
        <v/>
      </c>
      <c r="AG187" s="399">
        <f>'Portfolio PAC'!H10</f>
        <v>0</v>
      </c>
      <c r="AH187" s="401">
        <f>'Portfolio SCT'!D10</f>
        <v>0</v>
      </c>
      <c r="AI187" s="401">
        <f>'Portfolio SCT'!E10</f>
        <v>0</v>
      </c>
      <c r="AJ187" s="401">
        <f>'Portfolio SCT'!F10</f>
        <v>0</v>
      </c>
      <c r="AK187" s="407" t="str">
        <f>'Portfolio SCT'!G10</f>
        <v/>
      </c>
      <c r="AL187" s="400">
        <f>'Portfolio SCT'!H10</f>
        <v>0</v>
      </c>
      <c r="AM187" s="565">
        <f>'Portfolio RIM'!D10</f>
        <v>0</v>
      </c>
      <c r="AN187" s="565">
        <f>'Portfolio RIM'!E10</f>
        <v>0</v>
      </c>
      <c r="AO187" s="565">
        <f>'Portfolio RIM'!F10</f>
        <v>0</v>
      </c>
      <c r="AP187" s="566" t="str">
        <f>'Portfolio RIM'!G10</f>
        <v/>
      </c>
      <c r="AQ187" s="557">
        <f>'Portfolio RIM'!H10</f>
        <v>0</v>
      </c>
      <c r="AR187" s="401">
        <f>'Portfolio Other TRC'!D10</f>
        <v>0</v>
      </c>
      <c r="AS187" s="401">
        <f>'Portfolio Other TRC'!E10</f>
        <v>0</v>
      </c>
      <c r="AT187" s="401">
        <f>'Portfolio Other TRC'!F10</f>
        <v>0</v>
      </c>
      <c r="AU187" s="407" t="str">
        <f>'Portfolio Other TRC'!G10</f>
        <v/>
      </c>
      <c r="AV187" s="400">
        <f>'Portfolio Other TRC'!H10</f>
        <v>0</v>
      </c>
      <c r="AW187" s="401">
        <f>'Portfolio Other TRC'!I10</f>
        <v>0</v>
      </c>
      <c r="AX187" s="401">
        <f>'Portfolio Other TRC'!J10</f>
        <v>0</v>
      </c>
      <c r="AY187" s="401">
        <f>'Portfolio Other TRC'!K10</f>
        <v>0</v>
      </c>
      <c r="AZ187" s="401" t="str">
        <f>'Portfolio Other TRC'!L10</f>
        <v/>
      </c>
      <c r="BA187" s="401">
        <f>'Portfolio Other TRC'!M10</f>
        <v>0</v>
      </c>
      <c r="BB187" s="401">
        <f>'Portfolio Other TRC'!N10</f>
        <v>0</v>
      </c>
      <c r="BC187" s="401">
        <f>'Portfolio Other TRC'!O10</f>
        <v>0</v>
      </c>
      <c r="BD187" s="401">
        <f>'Portfolio Other TRC'!P10</f>
        <v>0</v>
      </c>
      <c r="BE187" s="401" t="str">
        <f>'Portfolio Other TRC'!Q10</f>
        <v/>
      </c>
      <c r="BF187" s="401">
        <f>'Portfolio Other TRC'!R10</f>
        <v>0</v>
      </c>
      <c r="BG187" s="401">
        <f>'Portfolio Other PAC'!D10</f>
        <v>0</v>
      </c>
      <c r="BH187" s="401">
        <f>'Portfolio Other PAC'!E10</f>
        <v>0</v>
      </c>
      <c r="BI187" s="401">
        <f>'Portfolio Other PAC'!F10</f>
        <v>0</v>
      </c>
      <c r="BJ187" s="401" t="str">
        <f>'Portfolio Other PAC'!G10</f>
        <v/>
      </c>
      <c r="BK187" s="401">
        <f>'Portfolio Other PAC'!H10</f>
        <v>0</v>
      </c>
      <c r="BL187" s="401">
        <f>'Portfolio Other PAC'!I10</f>
        <v>0</v>
      </c>
      <c r="BM187" s="401">
        <f>'Portfolio Other PAC'!J10</f>
        <v>0</v>
      </c>
      <c r="BN187" s="401">
        <f>'Portfolio Other PAC'!K10</f>
        <v>0</v>
      </c>
      <c r="BO187" s="401" t="str">
        <f>'Portfolio Other PAC'!L10</f>
        <v/>
      </c>
      <c r="BP187" s="401">
        <f>'Portfolio Other PAC'!M10</f>
        <v>0</v>
      </c>
      <c r="BQ187" s="401">
        <f>'Portfolio Other PAC'!N10</f>
        <v>0</v>
      </c>
      <c r="BR187" s="401">
        <f>'Portfolio Other PAC'!O10</f>
        <v>0</v>
      </c>
      <c r="BS187" s="401">
        <f>'Portfolio Other PAC'!P10</f>
        <v>0</v>
      </c>
      <c r="BT187" s="401" t="str">
        <f>'Portfolio Other PAC'!Q10</f>
        <v/>
      </c>
      <c r="BU187" s="401">
        <f>'Portfolio Other PAC'!R10</f>
        <v>0</v>
      </c>
      <c r="BV187" s="401">
        <f>'Portfolio Other SCT'!D10</f>
        <v>0</v>
      </c>
      <c r="BW187" s="401">
        <f>'Portfolio Other SCT'!E10</f>
        <v>0</v>
      </c>
      <c r="BX187" s="401">
        <f>'Portfolio Other SCT'!F10</f>
        <v>0</v>
      </c>
      <c r="BY187" s="401" t="str">
        <f>'Portfolio Other SCT'!G10</f>
        <v/>
      </c>
      <c r="BZ187" s="401">
        <f>'Portfolio Other SCT'!H10</f>
        <v>0</v>
      </c>
      <c r="CA187" s="401">
        <f>'Portfolio Other SCT'!I10</f>
        <v>0</v>
      </c>
      <c r="CB187" s="401">
        <f>'Portfolio Other SCT'!J10</f>
        <v>0</v>
      </c>
      <c r="CC187" s="401">
        <f>'Portfolio Other SCT'!K10</f>
        <v>0</v>
      </c>
      <c r="CD187" s="401" t="str">
        <f>'Portfolio Other SCT'!L10</f>
        <v/>
      </c>
      <c r="CE187" s="401">
        <f>'Portfolio Other SCT'!M10</f>
        <v>0</v>
      </c>
      <c r="CF187" s="401">
        <f>'Portfolio Other SCT'!N10</f>
        <v>0</v>
      </c>
      <c r="CG187" s="401">
        <f>'Portfolio Other SCT'!O10</f>
        <v>0</v>
      </c>
      <c r="CH187" s="401">
        <f>'Portfolio Other SCT'!P10</f>
        <v>0</v>
      </c>
      <c r="CI187" s="401" t="str">
        <f>'Portfolio Other SCT'!Q10</f>
        <v/>
      </c>
      <c r="CJ187" s="401">
        <f>'Portfolio Other SCT'!R10</f>
        <v>0</v>
      </c>
      <c r="CK187" s="401">
        <f>'Portfolio Other RIM'!D10</f>
        <v>0</v>
      </c>
      <c r="CL187" s="401">
        <f>'Portfolio Other RIM'!E10</f>
        <v>0</v>
      </c>
      <c r="CM187" s="401">
        <f>'Portfolio Other RIM'!F10</f>
        <v>0</v>
      </c>
      <c r="CN187" s="401" t="str">
        <f>'Portfolio Other RIM'!G10</f>
        <v/>
      </c>
      <c r="CO187" s="401">
        <f>'Portfolio Other RIM'!H10</f>
        <v>0</v>
      </c>
      <c r="CP187" s="401">
        <f>'Portfolio Other RIM'!I10</f>
        <v>0</v>
      </c>
      <c r="CQ187" s="401">
        <f>'Portfolio Other RIM'!J10</f>
        <v>0</v>
      </c>
      <c r="CR187" s="401">
        <f>'Portfolio Other RIM'!K10</f>
        <v>0</v>
      </c>
      <c r="CS187" s="401" t="str">
        <f>'Portfolio Other RIM'!L10</f>
        <v/>
      </c>
      <c r="CT187" s="401">
        <f>'Portfolio Other RIM'!M10</f>
        <v>0</v>
      </c>
      <c r="CU187" s="401">
        <f>'Portfolio Other RIM'!N10</f>
        <v>0</v>
      </c>
      <c r="CV187" s="401">
        <f>'Portfolio Other RIM'!O10</f>
        <v>0</v>
      </c>
      <c r="CW187" s="401">
        <f>'Portfolio Other RIM'!P10</f>
        <v>0</v>
      </c>
      <c r="CX187" s="401" t="str">
        <f>'Portfolio Other RIM'!Q10</f>
        <v/>
      </c>
      <c r="CY187" s="401">
        <f>'Portfolio Other RIM'!R10</f>
        <v>0</v>
      </c>
      <c r="CZ187" s="401">
        <f>'Portfolio TRC PAC'!D10</f>
        <v>0</v>
      </c>
      <c r="DA187" s="401">
        <f>'Portfolio TRC PAC'!E10</f>
        <v>0</v>
      </c>
      <c r="DB187" s="401">
        <f>'Portfolio TRC PAC'!F10</f>
        <v>0</v>
      </c>
      <c r="DC187" s="401" t="str">
        <f>'Portfolio TRC PAC'!G10</f>
        <v/>
      </c>
      <c r="DD187" s="401">
        <f>'Portfolio TRC PAC'!H10</f>
        <v>0</v>
      </c>
      <c r="DE187" s="401">
        <f>'Portfolio TRC PAC'!I10</f>
        <v>0</v>
      </c>
      <c r="DF187" s="401">
        <f>'Portfolio TRC PAC'!J10</f>
        <v>0</v>
      </c>
      <c r="DG187" s="401">
        <f>'Portfolio TRC PAC'!K10</f>
        <v>0</v>
      </c>
      <c r="DH187" s="401" t="str">
        <f>'Portfolio TRC PAC'!L10</f>
        <v/>
      </c>
      <c r="DI187" s="401">
        <f>'Portfolio TRC PAC'!M10</f>
        <v>0</v>
      </c>
      <c r="DJ187" s="401">
        <f>'Portfolio TRC SCT'!D10</f>
        <v>0</v>
      </c>
      <c r="DK187" s="401">
        <f>'Portfolio TRC SCT'!E10</f>
        <v>0</v>
      </c>
      <c r="DL187" s="401">
        <f>'Portfolio TRC SCT'!F10</f>
        <v>0</v>
      </c>
      <c r="DM187" s="401" t="str">
        <f>'Portfolio TRC SCT'!G10</f>
        <v/>
      </c>
      <c r="DN187" s="401">
        <f>'Portfolio TRC SCT'!H10</f>
        <v>0</v>
      </c>
      <c r="DO187" s="401">
        <f>'Portfolio TRC SCT'!I10</f>
        <v>0</v>
      </c>
      <c r="DP187" s="401">
        <f>'Portfolio TRC SCT'!J10</f>
        <v>0</v>
      </c>
      <c r="DQ187" s="401">
        <f>'Portfolio TRC SCT'!K10</f>
        <v>0</v>
      </c>
      <c r="DR187" s="401" t="str">
        <f>'Portfolio TRC SCT'!L10</f>
        <v/>
      </c>
      <c r="DS187" s="401">
        <f>'Portfolio TRC SCT'!M10</f>
        <v>0</v>
      </c>
      <c r="DT187" s="401">
        <f>'Portfolio TRC RIM'!D10</f>
        <v>0</v>
      </c>
      <c r="DU187" s="401">
        <f>'Portfolio TRC RIM'!E10</f>
        <v>0</v>
      </c>
      <c r="DV187" s="401">
        <f>'Portfolio TRC RIM'!F10</f>
        <v>0</v>
      </c>
      <c r="DW187" s="401" t="str">
        <f>'Portfolio TRC RIM'!G10</f>
        <v/>
      </c>
      <c r="DX187" s="401">
        <f>'Portfolio TRC RIM'!H10</f>
        <v>0</v>
      </c>
      <c r="DY187" s="401">
        <f>'Portfolio TRC RIM'!I10</f>
        <v>0</v>
      </c>
      <c r="DZ187" s="401">
        <f>'Portfolio TRC RIM'!J10</f>
        <v>0</v>
      </c>
      <c r="EA187" s="401">
        <f>'Portfolio TRC RIM'!K10</f>
        <v>0</v>
      </c>
      <c r="EB187" s="401" t="str">
        <f>'Portfolio TRC RIM'!L10</f>
        <v/>
      </c>
      <c r="EC187" s="401">
        <f>'Portfolio TRC RIM'!M10</f>
        <v>0</v>
      </c>
      <c r="ED187" s="401">
        <f>'Portfolio PAC SCT'!D10</f>
        <v>0</v>
      </c>
      <c r="EE187" s="401">
        <f>'Portfolio PAC SCT'!E10</f>
        <v>0</v>
      </c>
      <c r="EF187" s="401">
        <f>'Portfolio PAC SCT'!F10</f>
        <v>0</v>
      </c>
      <c r="EG187" s="401" t="str">
        <f>'Portfolio PAC SCT'!G10</f>
        <v/>
      </c>
      <c r="EH187" s="401">
        <f>'Portfolio PAC SCT'!H10</f>
        <v>0</v>
      </c>
      <c r="EI187" s="401">
        <f>'Portfolio PAC SCT'!I10</f>
        <v>0</v>
      </c>
      <c r="EJ187" s="401">
        <f>'Portfolio PAC SCT'!J10</f>
        <v>0</v>
      </c>
      <c r="EK187" s="401">
        <f>'Portfolio PAC SCT'!K10</f>
        <v>0</v>
      </c>
      <c r="EL187" s="401" t="str">
        <f>'Portfolio PAC SCT'!L10</f>
        <v/>
      </c>
      <c r="EM187" s="401">
        <f>'Portfolio PAC SCT'!M10</f>
        <v>0</v>
      </c>
      <c r="EN187" s="401">
        <f>'Portfolio PAC RIM'!D10</f>
        <v>0</v>
      </c>
      <c r="EO187" s="401">
        <f>'Portfolio PAC RIM'!E10</f>
        <v>0</v>
      </c>
      <c r="EP187" s="401">
        <f>'Portfolio PAC RIM'!F10</f>
        <v>0</v>
      </c>
      <c r="EQ187" s="401" t="str">
        <f>'Portfolio PAC RIM'!G10</f>
        <v/>
      </c>
      <c r="ER187" s="401">
        <f>'Portfolio PAC RIM'!H10</f>
        <v>0</v>
      </c>
      <c r="ES187" s="401">
        <f>'Portfolio PAC RIM'!I10</f>
        <v>0</v>
      </c>
      <c r="ET187" s="401">
        <f>'Portfolio PAC RIM'!J10</f>
        <v>0</v>
      </c>
      <c r="EU187" s="401">
        <f>'Portfolio PAC RIM'!K10</f>
        <v>0</v>
      </c>
      <c r="EV187" s="401" t="str">
        <f>'Portfolio PAC RIM'!L10</f>
        <v/>
      </c>
      <c r="EW187" s="401">
        <f>'Portfolio PAC RIM'!M10</f>
        <v>0</v>
      </c>
      <c r="EX187" s="401">
        <f>'Portfolio SCT RIM'!D10</f>
        <v>0</v>
      </c>
      <c r="EY187" s="401">
        <f>'Portfolio SCT RIM'!E10</f>
        <v>0</v>
      </c>
      <c r="EZ187" s="401">
        <f>'Portfolio SCT RIM'!F10</f>
        <v>0</v>
      </c>
      <c r="FA187" s="401" t="str">
        <f>'Portfolio SCT RIM'!G10</f>
        <v/>
      </c>
      <c r="FB187" s="401">
        <f>'Portfolio SCT RIM'!H10</f>
        <v>0</v>
      </c>
      <c r="FC187" s="401">
        <f>'Portfolio SCT RIM'!I10</f>
        <v>0</v>
      </c>
      <c r="FD187" s="401">
        <f>'Portfolio SCT RIM'!J10</f>
        <v>0</v>
      </c>
      <c r="FE187" s="401">
        <f>'Portfolio SCT RIM'!K10</f>
        <v>0</v>
      </c>
      <c r="FF187" s="401" t="str">
        <f>'Portfolio SCT RIM'!L10</f>
        <v/>
      </c>
      <c r="FG187" s="401">
        <f>'Portfolio SCT RIM'!M10</f>
        <v>0</v>
      </c>
    </row>
    <row r="188" spans="3:163">
      <c r="C188" s="400" t="str">
        <f>'Portfolio TRC'!C11</f>
        <v>Industrial &amp; Agricultural</v>
      </c>
      <c r="D188" s="557">
        <f>'Portfolio All'!D11</f>
        <v>0</v>
      </c>
      <c r="E188" s="557">
        <f>'Portfolio All'!E11</f>
        <v>0</v>
      </c>
      <c r="F188" s="557">
        <f>'Portfolio All'!F11</f>
        <v>0</v>
      </c>
      <c r="G188" s="557" t="str">
        <f>'Portfolio All'!G11</f>
        <v/>
      </c>
      <c r="H188" s="557">
        <f>'Portfolio All'!H11</f>
        <v>0</v>
      </c>
      <c r="I188" s="557">
        <f>'Portfolio All'!I11</f>
        <v>0</v>
      </c>
      <c r="J188" s="557">
        <f>'Portfolio All'!J11</f>
        <v>0</v>
      </c>
      <c r="K188" s="557">
        <f>'Portfolio All'!K11</f>
        <v>0</v>
      </c>
      <c r="L188" s="557" t="str">
        <f>'Portfolio All'!L11</f>
        <v/>
      </c>
      <c r="M188" s="557">
        <f>'Portfolio All'!M11</f>
        <v>0</v>
      </c>
      <c r="N188" s="557">
        <f>'Portfolio All'!N11</f>
        <v>0</v>
      </c>
      <c r="O188" s="557">
        <f>'Portfolio All'!O11</f>
        <v>0</v>
      </c>
      <c r="P188" s="557">
        <f>'Portfolio All'!P11</f>
        <v>0</v>
      </c>
      <c r="Q188" s="557" t="str">
        <f>'Portfolio All'!Q11</f>
        <v/>
      </c>
      <c r="R188" s="557">
        <f>'Portfolio All'!R11</f>
        <v>0</v>
      </c>
      <c r="S188" s="557">
        <f>'Portfolio All'!S11</f>
        <v>0</v>
      </c>
      <c r="T188" s="557">
        <f>'Portfolio All'!T11</f>
        <v>0</v>
      </c>
      <c r="U188" s="557">
        <f>'Portfolio All'!U11</f>
        <v>0</v>
      </c>
      <c r="V188" s="557" t="str">
        <f>'Portfolio All'!V11</f>
        <v/>
      </c>
      <c r="W188" s="557">
        <f>'Portfolio All'!W11</f>
        <v>0</v>
      </c>
      <c r="X188" s="557">
        <f>'Portfolio TRC'!D11</f>
        <v>0</v>
      </c>
      <c r="Y188" s="401">
        <f>'Portfolio TRC'!E11</f>
        <v>0</v>
      </c>
      <c r="Z188" s="401">
        <f>'Portfolio TRC'!F11</f>
        <v>0</v>
      </c>
      <c r="AA188" s="401" t="str">
        <f>'Portfolio TRC'!G11</f>
        <v/>
      </c>
      <c r="AB188" s="401">
        <f>'Portfolio TRC'!H11</f>
        <v>0</v>
      </c>
      <c r="AC188" s="401">
        <f>'Portfolio PAC'!D11</f>
        <v>0</v>
      </c>
      <c r="AD188" s="401">
        <f>'Portfolio PAC'!E11</f>
        <v>0</v>
      </c>
      <c r="AE188" s="401">
        <f>'Portfolio PAC'!F11</f>
        <v>0</v>
      </c>
      <c r="AF188" s="407" t="str">
        <f>'Portfolio PAC'!G11</f>
        <v/>
      </c>
      <c r="AG188" s="399">
        <f>'Portfolio PAC'!H11</f>
        <v>0</v>
      </c>
      <c r="AH188" s="401">
        <f>'Portfolio SCT'!D11</f>
        <v>0</v>
      </c>
      <c r="AI188" s="401">
        <f>'Portfolio SCT'!E11</f>
        <v>0</v>
      </c>
      <c r="AJ188" s="401">
        <f>'Portfolio SCT'!F11</f>
        <v>0</v>
      </c>
      <c r="AK188" s="407" t="str">
        <f>'Portfolio SCT'!G11</f>
        <v/>
      </c>
      <c r="AL188" s="400">
        <f>'Portfolio SCT'!H11</f>
        <v>0</v>
      </c>
      <c r="AM188" s="565">
        <f>'Portfolio RIM'!D11</f>
        <v>0</v>
      </c>
      <c r="AN188" s="565">
        <f>'Portfolio RIM'!E11</f>
        <v>0</v>
      </c>
      <c r="AO188" s="565">
        <f>'Portfolio RIM'!F11</f>
        <v>0</v>
      </c>
      <c r="AP188" s="566" t="str">
        <f>'Portfolio RIM'!G11</f>
        <v/>
      </c>
      <c r="AQ188" s="557">
        <f>'Portfolio RIM'!H11</f>
        <v>0</v>
      </c>
      <c r="AR188" s="401">
        <f>'Portfolio Other TRC'!D11</f>
        <v>0</v>
      </c>
      <c r="AS188" s="401">
        <f>'Portfolio Other TRC'!E11</f>
        <v>0</v>
      </c>
      <c r="AT188" s="401">
        <f>'Portfolio Other TRC'!F11</f>
        <v>0</v>
      </c>
      <c r="AU188" s="407" t="str">
        <f>'Portfolio Other TRC'!G11</f>
        <v/>
      </c>
      <c r="AV188" s="400">
        <f>'Portfolio Other TRC'!H11</f>
        <v>0</v>
      </c>
      <c r="AW188" s="401">
        <f>'Portfolio Other TRC'!I11</f>
        <v>0</v>
      </c>
      <c r="AX188" s="401">
        <f>'Portfolio Other TRC'!J11</f>
        <v>0</v>
      </c>
      <c r="AY188" s="401">
        <f>'Portfolio Other TRC'!K11</f>
        <v>0</v>
      </c>
      <c r="AZ188" s="401" t="str">
        <f>'Portfolio Other TRC'!L11</f>
        <v/>
      </c>
      <c r="BA188" s="401">
        <f>'Portfolio Other TRC'!M11</f>
        <v>0</v>
      </c>
      <c r="BB188" s="401">
        <f>'Portfolio Other TRC'!N11</f>
        <v>0</v>
      </c>
      <c r="BC188" s="401">
        <f>'Portfolio Other TRC'!O11</f>
        <v>0</v>
      </c>
      <c r="BD188" s="401">
        <f>'Portfolio Other TRC'!P11</f>
        <v>0</v>
      </c>
      <c r="BE188" s="401" t="str">
        <f>'Portfolio Other TRC'!Q11</f>
        <v/>
      </c>
      <c r="BF188" s="401">
        <f>'Portfolio Other TRC'!R11</f>
        <v>0</v>
      </c>
      <c r="BG188" s="401">
        <f>'Portfolio Other PAC'!D11</f>
        <v>0</v>
      </c>
      <c r="BH188" s="401">
        <f>'Portfolio Other PAC'!E11</f>
        <v>0</v>
      </c>
      <c r="BI188" s="401">
        <f>'Portfolio Other PAC'!F11</f>
        <v>0</v>
      </c>
      <c r="BJ188" s="401" t="str">
        <f>'Portfolio Other PAC'!G11</f>
        <v/>
      </c>
      <c r="BK188" s="401">
        <f>'Portfolio Other PAC'!H11</f>
        <v>0</v>
      </c>
      <c r="BL188" s="401">
        <f>'Portfolio Other PAC'!I11</f>
        <v>0</v>
      </c>
      <c r="BM188" s="401">
        <f>'Portfolio Other PAC'!J11</f>
        <v>0</v>
      </c>
      <c r="BN188" s="401">
        <f>'Portfolio Other PAC'!K11</f>
        <v>0</v>
      </c>
      <c r="BO188" s="401" t="str">
        <f>'Portfolio Other PAC'!L11</f>
        <v/>
      </c>
      <c r="BP188" s="401">
        <f>'Portfolio Other PAC'!M11</f>
        <v>0</v>
      </c>
      <c r="BQ188" s="401">
        <f>'Portfolio Other PAC'!N11</f>
        <v>0</v>
      </c>
      <c r="BR188" s="401">
        <f>'Portfolio Other PAC'!O11</f>
        <v>0</v>
      </c>
      <c r="BS188" s="401">
        <f>'Portfolio Other PAC'!P11</f>
        <v>0</v>
      </c>
      <c r="BT188" s="401" t="str">
        <f>'Portfolio Other PAC'!Q11</f>
        <v/>
      </c>
      <c r="BU188" s="401">
        <f>'Portfolio Other PAC'!R11</f>
        <v>0</v>
      </c>
      <c r="BV188" s="401">
        <f>'Portfolio Other SCT'!D11</f>
        <v>0</v>
      </c>
      <c r="BW188" s="401">
        <f>'Portfolio Other SCT'!E11</f>
        <v>0</v>
      </c>
      <c r="BX188" s="401">
        <f>'Portfolio Other SCT'!F11</f>
        <v>0</v>
      </c>
      <c r="BY188" s="401" t="str">
        <f>'Portfolio Other SCT'!G11</f>
        <v/>
      </c>
      <c r="BZ188" s="401">
        <f>'Portfolio Other SCT'!H11</f>
        <v>0</v>
      </c>
      <c r="CA188" s="401">
        <f>'Portfolio Other SCT'!I11</f>
        <v>0</v>
      </c>
      <c r="CB188" s="401">
        <f>'Portfolio Other SCT'!J11</f>
        <v>0</v>
      </c>
      <c r="CC188" s="401">
        <f>'Portfolio Other SCT'!K11</f>
        <v>0</v>
      </c>
      <c r="CD188" s="401" t="str">
        <f>'Portfolio Other SCT'!L11</f>
        <v/>
      </c>
      <c r="CE188" s="401">
        <f>'Portfolio Other SCT'!M11</f>
        <v>0</v>
      </c>
      <c r="CF188" s="401">
        <f>'Portfolio Other SCT'!N11</f>
        <v>0</v>
      </c>
      <c r="CG188" s="401">
        <f>'Portfolio Other SCT'!O11</f>
        <v>0</v>
      </c>
      <c r="CH188" s="401">
        <f>'Portfolio Other SCT'!P11</f>
        <v>0</v>
      </c>
      <c r="CI188" s="401" t="str">
        <f>'Portfolio Other SCT'!Q11</f>
        <v/>
      </c>
      <c r="CJ188" s="401">
        <f>'Portfolio Other SCT'!R11</f>
        <v>0</v>
      </c>
      <c r="CK188" s="401">
        <f>'Portfolio Other RIM'!D11</f>
        <v>0</v>
      </c>
      <c r="CL188" s="401">
        <f>'Portfolio Other RIM'!E11</f>
        <v>0</v>
      </c>
      <c r="CM188" s="401">
        <f>'Portfolio Other RIM'!F11</f>
        <v>0</v>
      </c>
      <c r="CN188" s="401" t="str">
        <f>'Portfolio Other RIM'!G11</f>
        <v/>
      </c>
      <c r="CO188" s="401">
        <f>'Portfolio Other RIM'!H11</f>
        <v>0</v>
      </c>
      <c r="CP188" s="401">
        <f>'Portfolio Other RIM'!I11</f>
        <v>0</v>
      </c>
      <c r="CQ188" s="401">
        <f>'Portfolio Other RIM'!J11</f>
        <v>0</v>
      </c>
      <c r="CR188" s="401">
        <f>'Portfolio Other RIM'!K11</f>
        <v>0</v>
      </c>
      <c r="CS188" s="401" t="str">
        <f>'Portfolio Other RIM'!L11</f>
        <v/>
      </c>
      <c r="CT188" s="401">
        <f>'Portfolio Other RIM'!M11</f>
        <v>0</v>
      </c>
      <c r="CU188" s="401">
        <f>'Portfolio Other RIM'!N11</f>
        <v>0</v>
      </c>
      <c r="CV188" s="401">
        <f>'Portfolio Other RIM'!O11</f>
        <v>0</v>
      </c>
      <c r="CW188" s="401">
        <f>'Portfolio Other RIM'!P11</f>
        <v>0</v>
      </c>
      <c r="CX188" s="401" t="str">
        <f>'Portfolio Other RIM'!Q11</f>
        <v/>
      </c>
      <c r="CY188" s="401">
        <f>'Portfolio Other RIM'!R11</f>
        <v>0</v>
      </c>
      <c r="CZ188" s="401">
        <f>'Portfolio TRC PAC'!D11</f>
        <v>0</v>
      </c>
      <c r="DA188" s="401">
        <f>'Portfolio TRC PAC'!E11</f>
        <v>0</v>
      </c>
      <c r="DB188" s="401">
        <f>'Portfolio TRC PAC'!F11</f>
        <v>0</v>
      </c>
      <c r="DC188" s="401" t="str">
        <f>'Portfolio TRC PAC'!G11</f>
        <v/>
      </c>
      <c r="DD188" s="401">
        <f>'Portfolio TRC PAC'!H11</f>
        <v>0</v>
      </c>
      <c r="DE188" s="401">
        <f>'Portfolio TRC PAC'!I11</f>
        <v>0</v>
      </c>
      <c r="DF188" s="401">
        <f>'Portfolio TRC PAC'!J11</f>
        <v>0</v>
      </c>
      <c r="DG188" s="401">
        <f>'Portfolio TRC PAC'!K11</f>
        <v>0</v>
      </c>
      <c r="DH188" s="401" t="str">
        <f>'Portfolio TRC PAC'!L11</f>
        <v/>
      </c>
      <c r="DI188" s="401">
        <f>'Portfolio TRC PAC'!M11</f>
        <v>0</v>
      </c>
      <c r="DJ188" s="401">
        <f>'Portfolio TRC SCT'!D11</f>
        <v>0</v>
      </c>
      <c r="DK188" s="401">
        <f>'Portfolio TRC SCT'!E11</f>
        <v>0</v>
      </c>
      <c r="DL188" s="401">
        <f>'Portfolio TRC SCT'!F11</f>
        <v>0</v>
      </c>
      <c r="DM188" s="401" t="str">
        <f>'Portfolio TRC SCT'!G11</f>
        <v/>
      </c>
      <c r="DN188" s="401">
        <f>'Portfolio TRC SCT'!H11</f>
        <v>0</v>
      </c>
      <c r="DO188" s="401">
        <f>'Portfolio TRC SCT'!I11</f>
        <v>0</v>
      </c>
      <c r="DP188" s="401">
        <f>'Portfolio TRC SCT'!J11</f>
        <v>0</v>
      </c>
      <c r="DQ188" s="401">
        <f>'Portfolio TRC SCT'!K11</f>
        <v>0</v>
      </c>
      <c r="DR188" s="401" t="str">
        <f>'Portfolio TRC SCT'!L11</f>
        <v/>
      </c>
      <c r="DS188" s="401">
        <f>'Portfolio TRC SCT'!M11</f>
        <v>0</v>
      </c>
      <c r="DT188" s="401">
        <f>'Portfolio TRC RIM'!D11</f>
        <v>0</v>
      </c>
      <c r="DU188" s="401">
        <f>'Portfolio TRC RIM'!E11</f>
        <v>0</v>
      </c>
      <c r="DV188" s="401">
        <f>'Portfolio TRC RIM'!F11</f>
        <v>0</v>
      </c>
      <c r="DW188" s="401" t="str">
        <f>'Portfolio TRC RIM'!G11</f>
        <v/>
      </c>
      <c r="DX188" s="401">
        <f>'Portfolio TRC RIM'!H11</f>
        <v>0</v>
      </c>
      <c r="DY188" s="401">
        <f>'Portfolio TRC RIM'!I11</f>
        <v>0</v>
      </c>
      <c r="DZ188" s="401">
        <f>'Portfolio TRC RIM'!J11</f>
        <v>0</v>
      </c>
      <c r="EA188" s="401">
        <f>'Portfolio TRC RIM'!K11</f>
        <v>0</v>
      </c>
      <c r="EB188" s="401" t="str">
        <f>'Portfolio TRC RIM'!L11</f>
        <v/>
      </c>
      <c r="EC188" s="401">
        <f>'Portfolio TRC RIM'!M11</f>
        <v>0</v>
      </c>
      <c r="ED188" s="401">
        <f>'Portfolio PAC SCT'!D11</f>
        <v>0</v>
      </c>
      <c r="EE188" s="401">
        <f>'Portfolio PAC SCT'!E11</f>
        <v>0</v>
      </c>
      <c r="EF188" s="401">
        <f>'Portfolio PAC SCT'!F11</f>
        <v>0</v>
      </c>
      <c r="EG188" s="401" t="str">
        <f>'Portfolio PAC SCT'!G11</f>
        <v/>
      </c>
      <c r="EH188" s="401">
        <f>'Portfolio PAC SCT'!H11</f>
        <v>0</v>
      </c>
      <c r="EI188" s="401">
        <f>'Portfolio PAC SCT'!I11</f>
        <v>0</v>
      </c>
      <c r="EJ188" s="401">
        <f>'Portfolio PAC SCT'!J11</f>
        <v>0</v>
      </c>
      <c r="EK188" s="401">
        <f>'Portfolio PAC SCT'!K11</f>
        <v>0</v>
      </c>
      <c r="EL188" s="401" t="str">
        <f>'Portfolio PAC SCT'!L11</f>
        <v/>
      </c>
      <c r="EM188" s="401">
        <f>'Portfolio PAC SCT'!M11</f>
        <v>0</v>
      </c>
      <c r="EN188" s="401">
        <f>'Portfolio PAC RIM'!D11</f>
        <v>0</v>
      </c>
      <c r="EO188" s="401">
        <f>'Portfolio PAC RIM'!E11</f>
        <v>0</v>
      </c>
      <c r="EP188" s="401">
        <f>'Portfolio PAC RIM'!F11</f>
        <v>0</v>
      </c>
      <c r="EQ188" s="401" t="str">
        <f>'Portfolio PAC RIM'!G11</f>
        <v/>
      </c>
      <c r="ER188" s="401">
        <f>'Portfolio PAC RIM'!H11</f>
        <v>0</v>
      </c>
      <c r="ES188" s="401">
        <f>'Portfolio PAC RIM'!I11</f>
        <v>0</v>
      </c>
      <c r="ET188" s="401">
        <f>'Portfolio PAC RIM'!J11</f>
        <v>0</v>
      </c>
      <c r="EU188" s="401">
        <f>'Portfolio PAC RIM'!K11</f>
        <v>0</v>
      </c>
      <c r="EV188" s="401" t="str">
        <f>'Portfolio PAC RIM'!L11</f>
        <v/>
      </c>
      <c r="EW188" s="401">
        <f>'Portfolio PAC RIM'!M11</f>
        <v>0</v>
      </c>
      <c r="EX188" s="401">
        <f>'Portfolio SCT RIM'!D11</f>
        <v>0</v>
      </c>
      <c r="EY188" s="401">
        <f>'Portfolio SCT RIM'!E11</f>
        <v>0</v>
      </c>
      <c r="EZ188" s="401">
        <f>'Portfolio SCT RIM'!F11</f>
        <v>0</v>
      </c>
      <c r="FA188" s="401" t="str">
        <f>'Portfolio SCT RIM'!G11</f>
        <v/>
      </c>
      <c r="FB188" s="401">
        <f>'Portfolio SCT RIM'!H11</f>
        <v>0</v>
      </c>
      <c r="FC188" s="401">
        <f>'Portfolio SCT RIM'!I11</f>
        <v>0</v>
      </c>
      <c r="FD188" s="401">
        <f>'Portfolio SCT RIM'!J11</f>
        <v>0</v>
      </c>
      <c r="FE188" s="401">
        <f>'Portfolio SCT RIM'!K11</f>
        <v>0</v>
      </c>
      <c r="FF188" s="401" t="str">
        <f>'Portfolio SCT RIM'!L11</f>
        <v/>
      </c>
      <c r="FG188" s="401">
        <f>'Portfolio SCT RIM'!M11</f>
        <v>0</v>
      </c>
    </row>
    <row r="189" spans="3:163">
      <c r="C189" s="400" t="str">
        <f>'Portfolio TRC'!C12</f>
        <v>CHP</v>
      </c>
      <c r="D189" s="557">
        <f>'Portfolio All'!D12</f>
        <v>0</v>
      </c>
      <c r="E189" s="557">
        <f>'Portfolio All'!E12</f>
        <v>0</v>
      </c>
      <c r="F189" s="557">
        <f>'Portfolio All'!F12</f>
        <v>0</v>
      </c>
      <c r="G189" s="557" t="str">
        <f>'Portfolio All'!G12</f>
        <v/>
      </c>
      <c r="H189" s="557">
        <f>'Portfolio All'!H12</f>
        <v>0</v>
      </c>
      <c r="I189" s="557">
        <f>'Portfolio All'!I12</f>
        <v>0</v>
      </c>
      <c r="J189" s="557">
        <f>'Portfolio All'!J12</f>
        <v>0</v>
      </c>
      <c r="K189" s="557">
        <f>'Portfolio All'!K12</f>
        <v>0</v>
      </c>
      <c r="L189" s="557" t="str">
        <f>'Portfolio All'!L12</f>
        <v/>
      </c>
      <c r="M189" s="557">
        <f>'Portfolio All'!M12</f>
        <v>0</v>
      </c>
      <c r="N189" s="557">
        <f>'Portfolio All'!N12</f>
        <v>0</v>
      </c>
      <c r="O189" s="557">
        <f>'Portfolio All'!O12</f>
        <v>0</v>
      </c>
      <c r="P189" s="557">
        <f>'Portfolio All'!P12</f>
        <v>0</v>
      </c>
      <c r="Q189" s="557" t="str">
        <f>'Portfolio All'!Q12</f>
        <v/>
      </c>
      <c r="R189" s="557">
        <f>'Portfolio All'!R12</f>
        <v>0</v>
      </c>
      <c r="S189" s="557">
        <f>'Portfolio All'!S12</f>
        <v>0</v>
      </c>
      <c r="T189" s="557">
        <f>'Portfolio All'!T12</f>
        <v>0</v>
      </c>
      <c r="U189" s="557">
        <f>'Portfolio All'!U12</f>
        <v>0</v>
      </c>
      <c r="V189" s="557" t="str">
        <f>'Portfolio All'!V12</f>
        <v/>
      </c>
      <c r="W189" s="557">
        <f>'Portfolio All'!W12</f>
        <v>0</v>
      </c>
      <c r="X189" s="557">
        <f>'Portfolio TRC'!D12</f>
        <v>0</v>
      </c>
      <c r="Y189" s="401">
        <f>'Portfolio TRC'!E12</f>
        <v>0</v>
      </c>
      <c r="Z189" s="401">
        <f>'Portfolio TRC'!F12</f>
        <v>0</v>
      </c>
      <c r="AA189" s="401" t="str">
        <f>'Portfolio TRC'!G12</f>
        <v/>
      </c>
      <c r="AB189" s="401">
        <f>'Portfolio TRC'!H12</f>
        <v>0</v>
      </c>
      <c r="AC189" s="401">
        <f>'Portfolio PAC'!D12</f>
        <v>0</v>
      </c>
      <c r="AD189" s="401">
        <f>'Portfolio PAC'!E12</f>
        <v>0</v>
      </c>
      <c r="AE189" s="401">
        <f>'Portfolio PAC'!F12</f>
        <v>0</v>
      </c>
      <c r="AF189" s="407" t="str">
        <f>'Portfolio PAC'!G12</f>
        <v/>
      </c>
      <c r="AG189" s="399">
        <f>'Portfolio PAC'!H12</f>
        <v>0</v>
      </c>
      <c r="AH189" s="401">
        <f>'Portfolio SCT'!D12</f>
        <v>0</v>
      </c>
      <c r="AI189" s="401">
        <f>'Portfolio SCT'!E12</f>
        <v>0</v>
      </c>
      <c r="AJ189" s="401">
        <f>'Portfolio SCT'!F12</f>
        <v>0</v>
      </c>
      <c r="AK189" s="407" t="str">
        <f>'Portfolio SCT'!G12</f>
        <v/>
      </c>
      <c r="AL189" s="400">
        <f>'Portfolio SCT'!H12</f>
        <v>0</v>
      </c>
      <c r="AM189" s="565">
        <f>'Portfolio RIM'!D12</f>
        <v>0</v>
      </c>
      <c r="AN189" s="565">
        <f>'Portfolio RIM'!E12</f>
        <v>0</v>
      </c>
      <c r="AO189" s="565">
        <f>'Portfolio RIM'!F12</f>
        <v>0</v>
      </c>
      <c r="AP189" s="566" t="str">
        <f>'Portfolio RIM'!G12</f>
        <v/>
      </c>
      <c r="AQ189" s="557">
        <f>'Portfolio RIM'!H12</f>
        <v>0</v>
      </c>
      <c r="AR189" s="401">
        <f>'Portfolio Other TRC'!D12</f>
        <v>0</v>
      </c>
      <c r="AS189" s="401">
        <f>'Portfolio Other TRC'!E12</f>
        <v>0</v>
      </c>
      <c r="AT189" s="401">
        <f>'Portfolio Other TRC'!F12</f>
        <v>0</v>
      </c>
      <c r="AU189" s="407" t="str">
        <f>'Portfolio Other TRC'!G12</f>
        <v/>
      </c>
      <c r="AV189" s="400">
        <f>'Portfolio Other TRC'!H12</f>
        <v>0</v>
      </c>
      <c r="AW189" s="401">
        <f>'Portfolio Other TRC'!I12</f>
        <v>0</v>
      </c>
      <c r="AX189" s="401">
        <f>'Portfolio Other TRC'!J12</f>
        <v>0</v>
      </c>
      <c r="AY189" s="401">
        <f>'Portfolio Other TRC'!K12</f>
        <v>0</v>
      </c>
      <c r="AZ189" s="401" t="str">
        <f>'Portfolio Other TRC'!L12</f>
        <v/>
      </c>
      <c r="BA189" s="401">
        <f>'Portfolio Other TRC'!M12</f>
        <v>0</v>
      </c>
      <c r="BB189" s="401">
        <f>'Portfolio Other TRC'!N12</f>
        <v>0</v>
      </c>
      <c r="BC189" s="401">
        <f>'Portfolio Other TRC'!O12</f>
        <v>0</v>
      </c>
      <c r="BD189" s="401">
        <f>'Portfolio Other TRC'!P12</f>
        <v>0</v>
      </c>
      <c r="BE189" s="401" t="str">
        <f>'Portfolio Other TRC'!Q12</f>
        <v/>
      </c>
      <c r="BF189" s="401">
        <f>'Portfolio Other TRC'!R12</f>
        <v>0</v>
      </c>
      <c r="BG189" s="401">
        <f>'Portfolio Other PAC'!D12</f>
        <v>0</v>
      </c>
      <c r="BH189" s="401">
        <f>'Portfolio Other PAC'!E12</f>
        <v>0</v>
      </c>
      <c r="BI189" s="401">
        <f>'Portfolio Other PAC'!F12</f>
        <v>0</v>
      </c>
      <c r="BJ189" s="401" t="str">
        <f>'Portfolio Other PAC'!G12</f>
        <v/>
      </c>
      <c r="BK189" s="401">
        <f>'Portfolio Other PAC'!H12</f>
        <v>0</v>
      </c>
      <c r="BL189" s="401">
        <f>'Portfolio Other PAC'!I12</f>
        <v>0</v>
      </c>
      <c r="BM189" s="401">
        <f>'Portfolio Other PAC'!J12</f>
        <v>0</v>
      </c>
      <c r="BN189" s="401">
        <f>'Portfolio Other PAC'!K12</f>
        <v>0</v>
      </c>
      <c r="BO189" s="401" t="str">
        <f>'Portfolio Other PAC'!L12</f>
        <v/>
      </c>
      <c r="BP189" s="401">
        <f>'Portfolio Other PAC'!M12</f>
        <v>0</v>
      </c>
      <c r="BQ189" s="401">
        <f>'Portfolio Other PAC'!N12</f>
        <v>0</v>
      </c>
      <c r="BR189" s="401">
        <f>'Portfolio Other PAC'!O12</f>
        <v>0</v>
      </c>
      <c r="BS189" s="401">
        <f>'Portfolio Other PAC'!P12</f>
        <v>0</v>
      </c>
      <c r="BT189" s="401" t="str">
        <f>'Portfolio Other PAC'!Q12</f>
        <v/>
      </c>
      <c r="BU189" s="401">
        <f>'Portfolio Other PAC'!R12</f>
        <v>0</v>
      </c>
      <c r="BV189" s="401">
        <f>'Portfolio Other SCT'!D12</f>
        <v>0</v>
      </c>
      <c r="BW189" s="401">
        <f>'Portfolio Other SCT'!E12</f>
        <v>0</v>
      </c>
      <c r="BX189" s="401">
        <f>'Portfolio Other SCT'!F12</f>
        <v>0</v>
      </c>
      <c r="BY189" s="401" t="str">
        <f>'Portfolio Other SCT'!G12</f>
        <v/>
      </c>
      <c r="BZ189" s="401">
        <f>'Portfolio Other SCT'!H12</f>
        <v>0</v>
      </c>
      <c r="CA189" s="401">
        <f>'Portfolio Other SCT'!I12</f>
        <v>0</v>
      </c>
      <c r="CB189" s="401">
        <f>'Portfolio Other SCT'!J12</f>
        <v>0</v>
      </c>
      <c r="CC189" s="401">
        <f>'Portfolio Other SCT'!K12</f>
        <v>0</v>
      </c>
      <c r="CD189" s="401" t="str">
        <f>'Portfolio Other SCT'!L12</f>
        <v/>
      </c>
      <c r="CE189" s="401">
        <f>'Portfolio Other SCT'!M12</f>
        <v>0</v>
      </c>
      <c r="CF189" s="401">
        <f>'Portfolio Other SCT'!N12</f>
        <v>0</v>
      </c>
      <c r="CG189" s="401">
        <f>'Portfolio Other SCT'!O12</f>
        <v>0</v>
      </c>
      <c r="CH189" s="401">
        <f>'Portfolio Other SCT'!P12</f>
        <v>0</v>
      </c>
      <c r="CI189" s="401" t="str">
        <f>'Portfolio Other SCT'!Q12</f>
        <v/>
      </c>
      <c r="CJ189" s="401">
        <f>'Portfolio Other SCT'!R12</f>
        <v>0</v>
      </c>
      <c r="CK189" s="401">
        <f>'Portfolio Other RIM'!D12</f>
        <v>0</v>
      </c>
      <c r="CL189" s="401">
        <f>'Portfolio Other RIM'!E12</f>
        <v>0</v>
      </c>
      <c r="CM189" s="401">
        <f>'Portfolio Other RIM'!F12</f>
        <v>0</v>
      </c>
      <c r="CN189" s="401" t="str">
        <f>'Portfolio Other RIM'!G12</f>
        <v/>
      </c>
      <c r="CO189" s="401">
        <f>'Portfolio Other RIM'!H12</f>
        <v>0</v>
      </c>
      <c r="CP189" s="401">
        <f>'Portfolio Other RIM'!I12</f>
        <v>0</v>
      </c>
      <c r="CQ189" s="401">
        <f>'Portfolio Other RIM'!J12</f>
        <v>0</v>
      </c>
      <c r="CR189" s="401">
        <f>'Portfolio Other RIM'!K12</f>
        <v>0</v>
      </c>
      <c r="CS189" s="401" t="str">
        <f>'Portfolio Other RIM'!L12</f>
        <v/>
      </c>
      <c r="CT189" s="401">
        <f>'Portfolio Other RIM'!M12</f>
        <v>0</v>
      </c>
      <c r="CU189" s="401">
        <f>'Portfolio Other RIM'!N12</f>
        <v>0</v>
      </c>
      <c r="CV189" s="401">
        <f>'Portfolio Other RIM'!O12</f>
        <v>0</v>
      </c>
      <c r="CW189" s="401">
        <f>'Portfolio Other RIM'!P12</f>
        <v>0</v>
      </c>
      <c r="CX189" s="401" t="str">
        <f>'Portfolio Other RIM'!Q12</f>
        <v/>
      </c>
      <c r="CY189" s="401">
        <f>'Portfolio Other RIM'!R12</f>
        <v>0</v>
      </c>
      <c r="CZ189" s="401">
        <f>'Portfolio TRC PAC'!D12</f>
        <v>0</v>
      </c>
      <c r="DA189" s="401">
        <f>'Portfolio TRC PAC'!E12</f>
        <v>0</v>
      </c>
      <c r="DB189" s="401">
        <f>'Portfolio TRC PAC'!F12</f>
        <v>0</v>
      </c>
      <c r="DC189" s="401" t="str">
        <f>'Portfolio TRC PAC'!G12</f>
        <v/>
      </c>
      <c r="DD189" s="401">
        <f>'Portfolio TRC PAC'!H12</f>
        <v>0</v>
      </c>
      <c r="DE189" s="401">
        <f>'Portfolio TRC PAC'!I12</f>
        <v>0</v>
      </c>
      <c r="DF189" s="401">
        <f>'Portfolio TRC PAC'!J12</f>
        <v>0</v>
      </c>
      <c r="DG189" s="401">
        <f>'Portfolio TRC PAC'!K12</f>
        <v>0</v>
      </c>
      <c r="DH189" s="401" t="str">
        <f>'Portfolio TRC PAC'!L12</f>
        <v/>
      </c>
      <c r="DI189" s="401">
        <f>'Portfolio TRC PAC'!M12</f>
        <v>0</v>
      </c>
      <c r="DJ189" s="401">
        <f>'Portfolio TRC SCT'!D12</f>
        <v>0</v>
      </c>
      <c r="DK189" s="401">
        <f>'Portfolio TRC SCT'!E12</f>
        <v>0</v>
      </c>
      <c r="DL189" s="401">
        <f>'Portfolio TRC SCT'!F12</f>
        <v>0</v>
      </c>
      <c r="DM189" s="401" t="str">
        <f>'Portfolio TRC SCT'!G12</f>
        <v/>
      </c>
      <c r="DN189" s="401">
        <f>'Portfolio TRC SCT'!H12</f>
        <v>0</v>
      </c>
      <c r="DO189" s="401">
        <f>'Portfolio TRC SCT'!I12</f>
        <v>0</v>
      </c>
      <c r="DP189" s="401">
        <f>'Portfolio TRC SCT'!J12</f>
        <v>0</v>
      </c>
      <c r="DQ189" s="401">
        <f>'Portfolio TRC SCT'!K12</f>
        <v>0</v>
      </c>
      <c r="DR189" s="401" t="str">
        <f>'Portfolio TRC SCT'!L12</f>
        <v/>
      </c>
      <c r="DS189" s="401">
        <f>'Portfolio TRC SCT'!M12</f>
        <v>0</v>
      </c>
      <c r="DT189" s="401">
        <f>'Portfolio TRC RIM'!D12</f>
        <v>0</v>
      </c>
      <c r="DU189" s="401">
        <f>'Portfolio TRC RIM'!E12</f>
        <v>0</v>
      </c>
      <c r="DV189" s="401">
        <f>'Portfolio TRC RIM'!F12</f>
        <v>0</v>
      </c>
      <c r="DW189" s="401" t="str">
        <f>'Portfolio TRC RIM'!G12</f>
        <v/>
      </c>
      <c r="DX189" s="401">
        <f>'Portfolio TRC RIM'!H12</f>
        <v>0</v>
      </c>
      <c r="DY189" s="401">
        <f>'Portfolio TRC RIM'!I12</f>
        <v>0</v>
      </c>
      <c r="DZ189" s="401">
        <f>'Portfolio TRC RIM'!J12</f>
        <v>0</v>
      </c>
      <c r="EA189" s="401">
        <f>'Portfolio TRC RIM'!K12</f>
        <v>0</v>
      </c>
      <c r="EB189" s="401" t="str">
        <f>'Portfolio TRC RIM'!L12</f>
        <v/>
      </c>
      <c r="EC189" s="401">
        <f>'Portfolio TRC RIM'!M12</f>
        <v>0</v>
      </c>
      <c r="ED189" s="401">
        <f>'Portfolio PAC SCT'!D12</f>
        <v>0</v>
      </c>
      <c r="EE189" s="401">
        <f>'Portfolio PAC SCT'!E12</f>
        <v>0</v>
      </c>
      <c r="EF189" s="401">
        <f>'Portfolio PAC SCT'!F12</f>
        <v>0</v>
      </c>
      <c r="EG189" s="401" t="str">
        <f>'Portfolio PAC SCT'!G12</f>
        <v/>
      </c>
      <c r="EH189" s="401">
        <f>'Portfolio PAC SCT'!H12</f>
        <v>0</v>
      </c>
      <c r="EI189" s="401">
        <f>'Portfolio PAC SCT'!I12</f>
        <v>0</v>
      </c>
      <c r="EJ189" s="401">
        <f>'Portfolio PAC SCT'!J12</f>
        <v>0</v>
      </c>
      <c r="EK189" s="401">
        <f>'Portfolio PAC SCT'!K12</f>
        <v>0</v>
      </c>
      <c r="EL189" s="401" t="str">
        <f>'Portfolio PAC SCT'!L12</f>
        <v/>
      </c>
      <c r="EM189" s="401">
        <f>'Portfolio PAC SCT'!M12</f>
        <v>0</v>
      </c>
      <c r="EN189" s="401">
        <f>'Portfolio PAC RIM'!D12</f>
        <v>0</v>
      </c>
      <c r="EO189" s="401">
        <f>'Portfolio PAC RIM'!E12</f>
        <v>0</v>
      </c>
      <c r="EP189" s="401">
        <f>'Portfolio PAC RIM'!F12</f>
        <v>0</v>
      </c>
      <c r="EQ189" s="401" t="str">
        <f>'Portfolio PAC RIM'!G12</f>
        <v/>
      </c>
      <c r="ER189" s="401">
        <f>'Portfolio PAC RIM'!H12</f>
        <v>0</v>
      </c>
      <c r="ES189" s="401">
        <f>'Portfolio PAC RIM'!I12</f>
        <v>0</v>
      </c>
      <c r="ET189" s="401">
        <f>'Portfolio PAC RIM'!J12</f>
        <v>0</v>
      </c>
      <c r="EU189" s="401">
        <f>'Portfolio PAC RIM'!K12</f>
        <v>0</v>
      </c>
      <c r="EV189" s="401" t="str">
        <f>'Portfolio PAC RIM'!L12</f>
        <v/>
      </c>
      <c r="EW189" s="401">
        <f>'Portfolio PAC RIM'!M12</f>
        <v>0</v>
      </c>
      <c r="EX189" s="401">
        <f>'Portfolio SCT RIM'!D12</f>
        <v>0</v>
      </c>
      <c r="EY189" s="401">
        <f>'Portfolio SCT RIM'!E12</f>
        <v>0</v>
      </c>
      <c r="EZ189" s="401">
        <f>'Portfolio SCT RIM'!F12</f>
        <v>0</v>
      </c>
      <c r="FA189" s="401" t="str">
        <f>'Portfolio SCT RIM'!G12</f>
        <v/>
      </c>
      <c r="FB189" s="401">
        <f>'Portfolio SCT RIM'!H12</f>
        <v>0</v>
      </c>
      <c r="FC189" s="401">
        <f>'Portfolio SCT RIM'!I12</f>
        <v>0</v>
      </c>
      <c r="FD189" s="401">
        <f>'Portfolio SCT RIM'!J12</f>
        <v>0</v>
      </c>
      <c r="FE189" s="401">
        <f>'Portfolio SCT RIM'!K12</f>
        <v>0</v>
      </c>
      <c r="FF189" s="401" t="str">
        <f>'Portfolio SCT RIM'!L12</f>
        <v/>
      </c>
      <c r="FG189" s="401">
        <f>'Portfolio SCT RIM'!M12</f>
        <v>0</v>
      </c>
    </row>
    <row r="190" spans="3:163">
      <c r="C190" s="400" t="str">
        <f>'Portfolio TRC'!C13</f>
        <v>Cross Sectoral/Other</v>
      </c>
      <c r="D190" s="557">
        <f>'Portfolio All'!D13</f>
        <v>0</v>
      </c>
      <c r="E190" s="557">
        <f>'Portfolio All'!E13</f>
        <v>0</v>
      </c>
      <c r="F190" s="557">
        <f>'Portfolio All'!F13</f>
        <v>0</v>
      </c>
      <c r="G190" s="557" t="str">
        <f>'Portfolio All'!G13</f>
        <v/>
      </c>
      <c r="H190" s="557">
        <f>'Portfolio All'!H13</f>
        <v>0</v>
      </c>
      <c r="I190" s="557">
        <f>'Portfolio All'!I13</f>
        <v>0</v>
      </c>
      <c r="J190" s="557">
        <f>'Portfolio All'!J13</f>
        <v>0</v>
      </c>
      <c r="K190" s="557">
        <f>'Portfolio All'!K13</f>
        <v>0</v>
      </c>
      <c r="L190" s="557" t="str">
        <f>'Portfolio All'!L13</f>
        <v/>
      </c>
      <c r="M190" s="557">
        <f>'Portfolio All'!M13</f>
        <v>0</v>
      </c>
      <c r="N190" s="557">
        <f>'Portfolio All'!N13</f>
        <v>0</v>
      </c>
      <c r="O190" s="557">
        <f>'Portfolio All'!O13</f>
        <v>0</v>
      </c>
      <c r="P190" s="557">
        <f>'Portfolio All'!P13</f>
        <v>0</v>
      </c>
      <c r="Q190" s="557" t="str">
        <f>'Portfolio All'!Q13</f>
        <v/>
      </c>
      <c r="R190" s="557">
        <f>'Portfolio All'!R13</f>
        <v>0</v>
      </c>
      <c r="S190" s="557">
        <f>'Portfolio All'!S13</f>
        <v>0</v>
      </c>
      <c r="T190" s="557">
        <f>'Portfolio All'!T13</f>
        <v>0</v>
      </c>
      <c r="U190" s="557">
        <f>'Portfolio All'!U13</f>
        <v>0</v>
      </c>
      <c r="V190" s="557" t="str">
        <f>'Portfolio All'!V13</f>
        <v/>
      </c>
      <c r="W190" s="557">
        <f>'Portfolio All'!W13</f>
        <v>0</v>
      </c>
      <c r="X190" s="557">
        <f>'Portfolio TRC'!D13</f>
        <v>0</v>
      </c>
      <c r="Y190" s="401">
        <f>'Portfolio TRC'!E13</f>
        <v>0</v>
      </c>
      <c r="Z190" s="401">
        <f>'Portfolio TRC'!F13</f>
        <v>0</v>
      </c>
      <c r="AA190" s="401" t="str">
        <f>'Portfolio TRC'!G13</f>
        <v/>
      </c>
      <c r="AB190" s="401">
        <f>'Portfolio TRC'!H13</f>
        <v>0</v>
      </c>
      <c r="AC190" s="401">
        <f>'Portfolio PAC'!D13</f>
        <v>0</v>
      </c>
      <c r="AD190" s="401">
        <f>'Portfolio PAC'!E13</f>
        <v>0</v>
      </c>
      <c r="AE190" s="401">
        <f>'Portfolio PAC'!F13</f>
        <v>0</v>
      </c>
      <c r="AF190" s="407" t="str">
        <f>'Portfolio PAC'!G13</f>
        <v/>
      </c>
      <c r="AG190" s="399">
        <f>'Portfolio PAC'!H13</f>
        <v>0</v>
      </c>
      <c r="AH190" s="401">
        <f>'Portfolio SCT'!D13</f>
        <v>0</v>
      </c>
      <c r="AI190" s="401">
        <f>'Portfolio SCT'!E13</f>
        <v>0</v>
      </c>
      <c r="AJ190" s="401">
        <f>'Portfolio SCT'!F13</f>
        <v>0</v>
      </c>
      <c r="AK190" s="407" t="str">
        <f>'Portfolio SCT'!G13</f>
        <v/>
      </c>
      <c r="AL190" s="400">
        <f>'Portfolio SCT'!H13</f>
        <v>0</v>
      </c>
      <c r="AM190" s="565">
        <f>'Portfolio RIM'!D13</f>
        <v>0</v>
      </c>
      <c r="AN190" s="565">
        <f>'Portfolio RIM'!E13</f>
        <v>0</v>
      </c>
      <c r="AO190" s="565">
        <f>'Portfolio RIM'!F13</f>
        <v>0</v>
      </c>
      <c r="AP190" s="566" t="str">
        <f>'Portfolio RIM'!G13</f>
        <v/>
      </c>
      <c r="AQ190" s="557">
        <f>'Portfolio RIM'!H13</f>
        <v>0</v>
      </c>
      <c r="AR190" s="401">
        <f>'Portfolio Other TRC'!D13</f>
        <v>0</v>
      </c>
      <c r="AS190" s="401">
        <f>'Portfolio Other TRC'!E13</f>
        <v>0</v>
      </c>
      <c r="AT190" s="401">
        <f>'Portfolio Other TRC'!F13</f>
        <v>0</v>
      </c>
      <c r="AU190" s="407" t="str">
        <f>'Portfolio Other TRC'!G13</f>
        <v/>
      </c>
      <c r="AV190" s="400">
        <f>'Portfolio Other TRC'!H13</f>
        <v>0</v>
      </c>
      <c r="AW190" s="401">
        <f>'Portfolio Other TRC'!I13</f>
        <v>0</v>
      </c>
      <c r="AX190" s="401">
        <f>'Portfolio Other TRC'!J13</f>
        <v>0</v>
      </c>
      <c r="AY190" s="401">
        <f>'Portfolio Other TRC'!K13</f>
        <v>0</v>
      </c>
      <c r="AZ190" s="401" t="str">
        <f>'Portfolio Other TRC'!L13</f>
        <v/>
      </c>
      <c r="BA190" s="401">
        <f>'Portfolio Other TRC'!M13</f>
        <v>0</v>
      </c>
      <c r="BB190" s="401">
        <f>'Portfolio Other TRC'!N13</f>
        <v>0</v>
      </c>
      <c r="BC190" s="401">
        <f>'Portfolio Other TRC'!O13</f>
        <v>0</v>
      </c>
      <c r="BD190" s="401">
        <f>'Portfolio Other TRC'!P13</f>
        <v>0</v>
      </c>
      <c r="BE190" s="401" t="str">
        <f>'Portfolio Other TRC'!Q13</f>
        <v/>
      </c>
      <c r="BF190" s="401">
        <f>'Portfolio Other TRC'!R13</f>
        <v>0</v>
      </c>
      <c r="BG190" s="401">
        <f>'Portfolio Other PAC'!D13</f>
        <v>0</v>
      </c>
      <c r="BH190" s="401">
        <f>'Portfolio Other PAC'!E13</f>
        <v>0</v>
      </c>
      <c r="BI190" s="401">
        <f>'Portfolio Other PAC'!F13</f>
        <v>0</v>
      </c>
      <c r="BJ190" s="401" t="str">
        <f>'Portfolio Other PAC'!G13</f>
        <v/>
      </c>
      <c r="BK190" s="401">
        <f>'Portfolio Other PAC'!H13</f>
        <v>0</v>
      </c>
      <c r="BL190" s="401">
        <f>'Portfolio Other PAC'!I13</f>
        <v>0</v>
      </c>
      <c r="BM190" s="401">
        <f>'Portfolio Other PAC'!J13</f>
        <v>0</v>
      </c>
      <c r="BN190" s="401">
        <f>'Portfolio Other PAC'!K13</f>
        <v>0</v>
      </c>
      <c r="BO190" s="401" t="str">
        <f>'Portfolio Other PAC'!L13</f>
        <v/>
      </c>
      <c r="BP190" s="401">
        <f>'Portfolio Other PAC'!M13</f>
        <v>0</v>
      </c>
      <c r="BQ190" s="401">
        <f>'Portfolio Other PAC'!N13</f>
        <v>0</v>
      </c>
      <c r="BR190" s="401">
        <f>'Portfolio Other PAC'!O13</f>
        <v>0</v>
      </c>
      <c r="BS190" s="401">
        <f>'Portfolio Other PAC'!P13</f>
        <v>0</v>
      </c>
      <c r="BT190" s="401" t="str">
        <f>'Portfolio Other PAC'!Q13</f>
        <v/>
      </c>
      <c r="BU190" s="401">
        <f>'Portfolio Other PAC'!R13</f>
        <v>0</v>
      </c>
      <c r="BV190" s="401">
        <f>'Portfolio Other SCT'!D13</f>
        <v>0</v>
      </c>
      <c r="BW190" s="401">
        <f>'Portfolio Other SCT'!E13</f>
        <v>0</v>
      </c>
      <c r="BX190" s="401">
        <f>'Portfolio Other SCT'!F13</f>
        <v>0</v>
      </c>
      <c r="BY190" s="401" t="str">
        <f>'Portfolio Other SCT'!G13</f>
        <v/>
      </c>
      <c r="BZ190" s="401">
        <f>'Portfolio Other SCT'!H13</f>
        <v>0</v>
      </c>
      <c r="CA190" s="401">
        <f>'Portfolio Other SCT'!I13</f>
        <v>0</v>
      </c>
      <c r="CB190" s="401">
        <f>'Portfolio Other SCT'!J13</f>
        <v>0</v>
      </c>
      <c r="CC190" s="401">
        <f>'Portfolio Other SCT'!K13</f>
        <v>0</v>
      </c>
      <c r="CD190" s="401" t="str">
        <f>'Portfolio Other SCT'!L13</f>
        <v/>
      </c>
      <c r="CE190" s="401">
        <f>'Portfolio Other SCT'!M13</f>
        <v>0</v>
      </c>
      <c r="CF190" s="401">
        <f>'Portfolio Other SCT'!N13</f>
        <v>0</v>
      </c>
      <c r="CG190" s="401">
        <f>'Portfolio Other SCT'!O13</f>
        <v>0</v>
      </c>
      <c r="CH190" s="401">
        <f>'Portfolio Other SCT'!P13</f>
        <v>0</v>
      </c>
      <c r="CI190" s="401" t="str">
        <f>'Portfolio Other SCT'!Q13</f>
        <v/>
      </c>
      <c r="CJ190" s="401">
        <f>'Portfolio Other SCT'!R13</f>
        <v>0</v>
      </c>
      <c r="CK190" s="401">
        <f>'Portfolio Other RIM'!D13</f>
        <v>0</v>
      </c>
      <c r="CL190" s="401">
        <f>'Portfolio Other RIM'!E13</f>
        <v>0</v>
      </c>
      <c r="CM190" s="401">
        <f>'Portfolio Other RIM'!F13</f>
        <v>0</v>
      </c>
      <c r="CN190" s="401" t="str">
        <f>'Portfolio Other RIM'!G13</f>
        <v/>
      </c>
      <c r="CO190" s="401">
        <f>'Portfolio Other RIM'!H13</f>
        <v>0</v>
      </c>
      <c r="CP190" s="401">
        <f>'Portfolio Other RIM'!I13</f>
        <v>0</v>
      </c>
      <c r="CQ190" s="401">
        <f>'Portfolio Other RIM'!J13</f>
        <v>0</v>
      </c>
      <c r="CR190" s="401">
        <f>'Portfolio Other RIM'!K13</f>
        <v>0</v>
      </c>
      <c r="CS190" s="401" t="str">
        <f>'Portfolio Other RIM'!L13</f>
        <v/>
      </c>
      <c r="CT190" s="401">
        <f>'Portfolio Other RIM'!M13</f>
        <v>0</v>
      </c>
      <c r="CU190" s="401">
        <f>'Portfolio Other RIM'!N13</f>
        <v>0</v>
      </c>
      <c r="CV190" s="401">
        <f>'Portfolio Other RIM'!O13</f>
        <v>0</v>
      </c>
      <c r="CW190" s="401">
        <f>'Portfolio Other RIM'!P13</f>
        <v>0</v>
      </c>
      <c r="CX190" s="401" t="str">
        <f>'Portfolio Other RIM'!Q13</f>
        <v/>
      </c>
      <c r="CY190" s="401">
        <f>'Portfolio Other RIM'!R13</f>
        <v>0</v>
      </c>
      <c r="CZ190" s="401">
        <f>'Portfolio TRC PAC'!D13</f>
        <v>0</v>
      </c>
      <c r="DA190" s="401">
        <f>'Portfolio TRC PAC'!E13</f>
        <v>0</v>
      </c>
      <c r="DB190" s="401">
        <f>'Portfolio TRC PAC'!F13</f>
        <v>0</v>
      </c>
      <c r="DC190" s="401" t="str">
        <f>'Portfolio TRC PAC'!G13</f>
        <v/>
      </c>
      <c r="DD190" s="401">
        <f>'Portfolio TRC PAC'!H13</f>
        <v>0</v>
      </c>
      <c r="DE190" s="401">
        <f>'Portfolio TRC PAC'!I13</f>
        <v>0</v>
      </c>
      <c r="DF190" s="401">
        <f>'Portfolio TRC PAC'!J13</f>
        <v>0</v>
      </c>
      <c r="DG190" s="401">
        <f>'Portfolio TRC PAC'!K13</f>
        <v>0</v>
      </c>
      <c r="DH190" s="401" t="str">
        <f>'Portfolio TRC PAC'!L13</f>
        <v/>
      </c>
      <c r="DI190" s="401">
        <f>'Portfolio TRC PAC'!M13</f>
        <v>0</v>
      </c>
      <c r="DJ190" s="401">
        <f>'Portfolio TRC SCT'!D13</f>
        <v>0</v>
      </c>
      <c r="DK190" s="401">
        <f>'Portfolio TRC SCT'!E13</f>
        <v>0</v>
      </c>
      <c r="DL190" s="401">
        <f>'Portfolio TRC SCT'!F13</f>
        <v>0</v>
      </c>
      <c r="DM190" s="401" t="str">
        <f>'Portfolio TRC SCT'!G13</f>
        <v/>
      </c>
      <c r="DN190" s="401">
        <f>'Portfolio TRC SCT'!H13</f>
        <v>0</v>
      </c>
      <c r="DO190" s="401">
        <f>'Portfolio TRC SCT'!I13</f>
        <v>0</v>
      </c>
      <c r="DP190" s="401">
        <f>'Portfolio TRC SCT'!J13</f>
        <v>0</v>
      </c>
      <c r="DQ190" s="401">
        <f>'Portfolio TRC SCT'!K13</f>
        <v>0</v>
      </c>
      <c r="DR190" s="401" t="str">
        <f>'Portfolio TRC SCT'!L13</f>
        <v/>
      </c>
      <c r="DS190" s="401">
        <f>'Portfolio TRC SCT'!M13</f>
        <v>0</v>
      </c>
      <c r="DT190" s="401">
        <f>'Portfolio TRC RIM'!D13</f>
        <v>0</v>
      </c>
      <c r="DU190" s="401">
        <f>'Portfolio TRC RIM'!E13</f>
        <v>0</v>
      </c>
      <c r="DV190" s="401">
        <f>'Portfolio TRC RIM'!F13</f>
        <v>0</v>
      </c>
      <c r="DW190" s="401" t="str">
        <f>'Portfolio TRC RIM'!G13</f>
        <v/>
      </c>
      <c r="DX190" s="401">
        <f>'Portfolio TRC RIM'!H13</f>
        <v>0</v>
      </c>
      <c r="DY190" s="401">
        <f>'Portfolio TRC RIM'!I13</f>
        <v>0</v>
      </c>
      <c r="DZ190" s="401">
        <f>'Portfolio TRC RIM'!J13</f>
        <v>0</v>
      </c>
      <c r="EA190" s="401">
        <f>'Portfolio TRC RIM'!K13</f>
        <v>0</v>
      </c>
      <c r="EB190" s="401" t="str">
        <f>'Portfolio TRC RIM'!L13</f>
        <v/>
      </c>
      <c r="EC190" s="401">
        <f>'Portfolio TRC RIM'!M13</f>
        <v>0</v>
      </c>
      <c r="ED190" s="401">
        <f>'Portfolio PAC SCT'!D13</f>
        <v>0</v>
      </c>
      <c r="EE190" s="401">
        <f>'Portfolio PAC SCT'!E13</f>
        <v>0</v>
      </c>
      <c r="EF190" s="401">
        <f>'Portfolio PAC SCT'!F13</f>
        <v>0</v>
      </c>
      <c r="EG190" s="401" t="str">
        <f>'Portfolio PAC SCT'!G13</f>
        <v/>
      </c>
      <c r="EH190" s="401">
        <f>'Portfolio PAC SCT'!H13</f>
        <v>0</v>
      </c>
      <c r="EI190" s="401">
        <f>'Portfolio PAC SCT'!I13</f>
        <v>0</v>
      </c>
      <c r="EJ190" s="401">
        <f>'Portfolio PAC SCT'!J13</f>
        <v>0</v>
      </c>
      <c r="EK190" s="401">
        <f>'Portfolio PAC SCT'!K13</f>
        <v>0</v>
      </c>
      <c r="EL190" s="401" t="str">
        <f>'Portfolio PAC SCT'!L13</f>
        <v/>
      </c>
      <c r="EM190" s="401">
        <f>'Portfolio PAC SCT'!M13</f>
        <v>0</v>
      </c>
      <c r="EN190" s="401">
        <f>'Portfolio PAC RIM'!D13</f>
        <v>0</v>
      </c>
      <c r="EO190" s="401">
        <f>'Portfolio PAC RIM'!E13</f>
        <v>0</v>
      </c>
      <c r="EP190" s="401">
        <f>'Portfolio PAC RIM'!F13</f>
        <v>0</v>
      </c>
      <c r="EQ190" s="401" t="str">
        <f>'Portfolio PAC RIM'!G13</f>
        <v/>
      </c>
      <c r="ER190" s="401">
        <f>'Portfolio PAC RIM'!H13</f>
        <v>0</v>
      </c>
      <c r="ES190" s="401">
        <f>'Portfolio PAC RIM'!I13</f>
        <v>0</v>
      </c>
      <c r="ET190" s="401">
        <f>'Portfolio PAC RIM'!J13</f>
        <v>0</v>
      </c>
      <c r="EU190" s="401">
        <f>'Portfolio PAC RIM'!K13</f>
        <v>0</v>
      </c>
      <c r="EV190" s="401" t="str">
        <f>'Portfolio PAC RIM'!L13</f>
        <v/>
      </c>
      <c r="EW190" s="401">
        <f>'Portfolio PAC RIM'!M13</f>
        <v>0</v>
      </c>
      <c r="EX190" s="401">
        <f>'Portfolio SCT RIM'!D13</f>
        <v>0</v>
      </c>
      <c r="EY190" s="401">
        <f>'Portfolio SCT RIM'!E13</f>
        <v>0</v>
      </c>
      <c r="EZ190" s="401">
        <f>'Portfolio SCT RIM'!F13</f>
        <v>0</v>
      </c>
      <c r="FA190" s="401" t="str">
        <f>'Portfolio SCT RIM'!G13</f>
        <v/>
      </c>
      <c r="FB190" s="401">
        <f>'Portfolio SCT RIM'!H13</f>
        <v>0</v>
      </c>
      <c r="FC190" s="401">
        <f>'Portfolio SCT RIM'!I13</f>
        <v>0</v>
      </c>
      <c r="FD190" s="401">
        <f>'Portfolio SCT RIM'!J13</f>
        <v>0</v>
      </c>
      <c r="FE190" s="401">
        <f>'Portfolio SCT RIM'!K13</f>
        <v>0</v>
      </c>
      <c r="FF190" s="401" t="str">
        <f>'Portfolio SCT RIM'!L13</f>
        <v/>
      </c>
      <c r="FG190" s="401">
        <f>'Portfolio SCT RIM'!M13</f>
        <v>0</v>
      </c>
    </row>
    <row r="191" spans="3:163">
      <c r="C191" s="400" t="str">
        <f>'Portfolio TRC'!C14</f>
        <v>Demand Response</v>
      </c>
      <c r="D191" s="557">
        <f>'Portfolio All'!D14</f>
        <v>0</v>
      </c>
      <c r="E191" s="557">
        <f>'Portfolio All'!E14</f>
        <v>0</v>
      </c>
      <c r="F191" s="557">
        <f>'Portfolio All'!F14</f>
        <v>0</v>
      </c>
      <c r="G191" s="557" t="str">
        <f>'Portfolio All'!G14</f>
        <v/>
      </c>
      <c r="H191" s="557">
        <f>'Portfolio All'!H14</f>
        <v>0</v>
      </c>
      <c r="I191" s="557">
        <f>'Portfolio All'!I14</f>
        <v>0</v>
      </c>
      <c r="J191" s="557">
        <f>'Portfolio All'!J14</f>
        <v>0</v>
      </c>
      <c r="K191" s="557">
        <f>'Portfolio All'!K14</f>
        <v>0</v>
      </c>
      <c r="L191" s="557" t="str">
        <f>'Portfolio All'!L14</f>
        <v/>
      </c>
      <c r="M191" s="557">
        <f>'Portfolio All'!M14</f>
        <v>0</v>
      </c>
      <c r="N191" s="557">
        <f>'Portfolio All'!N14</f>
        <v>0</v>
      </c>
      <c r="O191" s="557">
        <f>'Portfolio All'!O14</f>
        <v>0</v>
      </c>
      <c r="P191" s="557">
        <f>'Portfolio All'!P14</f>
        <v>0</v>
      </c>
      <c r="Q191" s="557" t="str">
        <f>'Portfolio All'!Q14</f>
        <v/>
      </c>
      <c r="R191" s="557">
        <f>'Portfolio All'!R14</f>
        <v>0</v>
      </c>
      <c r="S191" s="557">
        <f>'Portfolio All'!S14</f>
        <v>0</v>
      </c>
      <c r="T191" s="557">
        <f>'Portfolio All'!T14</f>
        <v>0</v>
      </c>
      <c r="U191" s="557">
        <f>'Portfolio All'!U14</f>
        <v>0</v>
      </c>
      <c r="V191" s="557" t="str">
        <f>'Portfolio All'!V14</f>
        <v/>
      </c>
      <c r="W191" s="557">
        <f>'Portfolio All'!W14</f>
        <v>0</v>
      </c>
      <c r="X191" s="557">
        <f>'Portfolio TRC'!D14</f>
        <v>0</v>
      </c>
      <c r="Y191" s="401">
        <f>'Portfolio TRC'!E14</f>
        <v>0</v>
      </c>
      <c r="Z191" s="401">
        <f>'Portfolio TRC'!F14</f>
        <v>0</v>
      </c>
      <c r="AA191" s="401" t="str">
        <f>'Portfolio TRC'!G14</f>
        <v/>
      </c>
      <c r="AB191" s="401">
        <f>'Portfolio TRC'!H14</f>
        <v>0</v>
      </c>
      <c r="AC191" s="401">
        <f>'Portfolio PAC'!D14</f>
        <v>0</v>
      </c>
      <c r="AD191" s="401">
        <f>'Portfolio PAC'!E14</f>
        <v>0</v>
      </c>
      <c r="AE191" s="401">
        <f>'Portfolio PAC'!F14</f>
        <v>0</v>
      </c>
      <c r="AF191" s="407" t="str">
        <f>'Portfolio PAC'!G14</f>
        <v/>
      </c>
      <c r="AG191" s="399">
        <f>'Portfolio PAC'!H14</f>
        <v>0</v>
      </c>
      <c r="AH191" s="401">
        <f>'Portfolio SCT'!D14</f>
        <v>0</v>
      </c>
      <c r="AI191" s="401">
        <f>'Portfolio SCT'!E14</f>
        <v>0</v>
      </c>
      <c r="AJ191" s="401">
        <f>'Portfolio SCT'!F14</f>
        <v>0</v>
      </c>
      <c r="AK191" s="407" t="str">
        <f>'Portfolio SCT'!G14</f>
        <v/>
      </c>
      <c r="AL191" s="400">
        <f>'Portfolio SCT'!H14</f>
        <v>0</v>
      </c>
      <c r="AM191" s="565">
        <f>'Portfolio RIM'!D14</f>
        <v>0</v>
      </c>
      <c r="AN191" s="565">
        <f>'Portfolio RIM'!E14</f>
        <v>0</v>
      </c>
      <c r="AO191" s="565">
        <f>'Portfolio RIM'!F14</f>
        <v>0</v>
      </c>
      <c r="AP191" s="566" t="str">
        <f>'Portfolio RIM'!G14</f>
        <v/>
      </c>
      <c r="AQ191" s="557">
        <f>'Portfolio RIM'!H14</f>
        <v>0</v>
      </c>
      <c r="AR191" s="401">
        <f>'Portfolio Other TRC'!D14</f>
        <v>0</v>
      </c>
      <c r="AS191" s="401">
        <f>'Portfolio Other TRC'!E14</f>
        <v>0</v>
      </c>
      <c r="AT191" s="401">
        <f>'Portfolio Other TRC'!F14</f>
        <v>0</v>
      </c>
      <c r="AU191" s="407" t="str">
        <f>'Portfolio Other TRC'!G14</f>
        <v/>
      </c>
      <c r="AV191" s="400">
        <f>'Portfolio Other TRC'!H14</f>
        <v>0</v>
      </c>
      <c r="AW191" s="401">
        <f>'Portfolio Other TRC'!I14</f>
        <v>0</v>
      </c>
      <c r="AX191" s="401">
        <f>'Portfolio Other TRC'!J14</f>
        <v>0</v>
      </c>
      <c r="AY191" s="401">
        <f>'Portfolio Other TRC'!K14</f>
        <v>0</v>
      </c>
      <c r="AZ191" s="401" t="str">
        <f>'Portfolio Other TRC'!L14</f>
        <v/>
      </c>
      <c r="BA191" s="401">
        <f>'Portfolio Other TRC'!M14</f>
        <v>0</v>
      </c>
      <c r="BB191" s="401">
        <f>'Portfolio Other TRC'!N14</f>
        <v>0</v>
      </c>
      <c r="BC191" s="401">
        <f>'Portfolio Other TRC'!O14</f>
        <v>0</v>
      </c>
      <c r="BD191" s="401">
        <f>'Portfolio Other TRC'!P14</f>
        <v>0</v>
      </c>
      <c r="BE191" s="401" t="str">
        <f>'Portfolio Other TRC'!Q14</f>
        <v/>
      </c>
      <c r="BF191" s="401">
        <f>'Portfolio Other TRC'!R14</f>
        <v>0</v>
      </c>
      <c r="BG191" s="401">
        <f>'Portfolio Other PAC'!D14</f>
        <v>0</v>
      </c>
      <c r="BH191" s="401">
        <f>'Portfolio Other PAC'!E14</f>
        <v>0</v>
      </c>
      <c r="BI191" s="401">
        <f>'Portfolio Other PAC'!F14</f>
        <v>0</v>
      </c>
      <c r="BJ191" s="401" t="str">
        <f>'Portfolio Other PAC'!G14</f>
        <v/>
      </c>
      <c r="BK191" s="401">
        <f>'Portfolio Other PAC'!H14</f>
        <v>0</v>
      </c>
      <c r="BL191" s="401">
        <f>'Portfolio Other PAC'!I14</f>
        <v>0</v>
      </c>
      <c r="BM191" s="401">
        <f>'Portfolio Other PAC'!J14</f>
        <v>0</v>
      </c>
      <c r="BN191" s="401">
        <f>'Portfolio Other PAC'!K14</f>
        <v>0</v>
      </c>
      <c r="BO191" s="401" t="str">
        <f>'Portfolio Other PAC'!L14</f>
        <v/>
      </c>
      <c r="BP191" s="401">
        <f>'Portfolio Other PAC'!M14</f>
        <v>0</v>
      </c>
      <c r="BQ191" s="401">
        <f>'Portfolio Other PAC'!N14</f>
        <v>0</v>
      </c>
      <c r="BR191" s="401">
        <f>'Portfolio Other PAC'!O14</f>
        <v>0</v>
      </c>
      <c r="BS191" s="401">
        <f>'Portfolio Other PAC'!P14</f>
        <v>0</v>
      </c>
      <c r="BT191" s="401" t="str">
        <f>'Portfolio Other PAC'!Q14</f>
        <v/>
      </c>
      <c r="BU191" s="401">
        <f>'Portfolio Other PAC'!R14</f>
        <v>0</v>
      </c>
      <c r="BV191" s="401">
        <f>'Portfolio Other SCT'!D14</f>
        <v>0</v>
      </c>
      <c r="BW191" s="401">
        <f>'Portfolio Other SCT'!E14</f>
        <v>0</v>
      </c>
      <c r="BX191" s="401">
        <f>'Portfolio Other SCT'!F14</f>
        <v>0</v>
      </c>
      <c r="BY191" s="401" t="str">
        <f>'Portfolio Other SCT'!G14</f>
        <v/>
      </c>
      <c r="BZ191" s="401">
        <f>'Portfolio Other SCT'!H14</f>
        <v>0</v>
      </c>
      <c r="CA191" s="401">
        <f>'Portfolio Other SCT'!I14</f>
        <v>0</v>
      </c>
      <c r="CB191" s="401">
        <f>'Portfolio Other SCT'!J14</f>
        <v>0</v>
      </c>
      <c r="CC191" s="401">
        <f>'Portfolio Other SCT'!K14</f>
        <v>0</v>
      </c>
      <c r="CD191" s="401" t="str">
        <f>'Portfolio Other SCT'!L14</f>
        <v/>
      </c>
      <c r="CE191" s="401">
        <f>'Portfolio Other SCT'!M14</f>
        <v>0</v>
      </c>
      <c r="CF191" s="401">
        <f>'Portfolio Other SCT'!N14</f>
        <v>0</v>
      </c>
      <c r="CG191" s="401">
        <f>'Portfolio Other SCT'!O14</f>
        <v>0</v>
      </c>
      <c r="CH191" s="401">
        <f>'Portfolio Other SCT'!P14</f>
        <v>0</v>
      </c>
      <c r="CI191" s="401" t="str">
        <f>'Portfolio Other SCT'!Q14</f>
        <v/>
      </c>
      <c r="CJ191" s="401">
        <f>'Portfolio Other SCT'!R14</f>
        <v>0</v>
      </c>
      <c r="CK191" s="401">
        <f>'Portfolio Other RIM'!D14</f>
        <v>0</v>
      </c>
      <c r="CL191" s="401">
        <f>'Portfolio Other RIM'!E14</f>
        <v>0</v>
      </c>
      <c r="CM191" s="401">
        <f>'Portfolio Other RIM'!F14</f>
        <v>0</v>
      </c>
      <c r="CN191" s="401" t="str">
        <f>'Portfolio Other RIM'!G14</f>
        <v/>
      </c>
      <c r="CO191" s="401">
        <f>'Portfolio Other RIM'!H14</f>
        <v>0</v>
      </c>
      <c r="CP191" s="401">
        <f>'Portfolio Other RIM'!I14</f>
        <v>0</v>
      </c>
      <c r="CQ191" s="401">
        <f>'Portfolio Other RIM'!J14</f>
        <v>0</v>
      </c>
      <c r="CR191" s="401">
        <f>'Portfolio Other RIM'!K14</f>
        <v>0</v>
      </c>
      <c r="CS191" s="401" t="str">
        <f>'Portfolio Other RIM'!L14</f>
        <v/>
      </c>
      <c r="CT191" s="401">
        <f>'Portfolio Other RIM'!M14</f>
        <v>0</v>
      </c>
      <c r="CU191" s="401">
        <f>'Portfolio Other RIM'!N14</f>
        <v>0</v>
      </c>
      <c r="CV191" s="401">
        <f>'Portfolio Other RIM'!O14</f>
        <v>0</v>
      </c>
      <c r="CW191" s="401">
        <f>'Portfolio Other RIM'!P14</f>
        <v>0</v>
      </c>
      <c r="CX191" s="401" t="str">
        <f>'Portfolio Other RIM'!Q14</f>
        <v/>
      </c>
      <c r="CY191" s="401">
        <f>'Portfolio Other RIM'!R14</f>
        <v>0</v>
      </c>
      <c r="CZ191" s="401">
        <f>'Portfolio TRC PAC'!D14</f>
        <v>0</v>
      </c>
      <c r="DA191" s="401">
        <f>'Portfolio TRC PAC'!E14</f>
        <v>0</v>
      </c>
      <c r="DB191" s="401">
        <f>'Portfolio TRC PAC'!F14</f>
        <v>0</v>
      </c>
      <c r="DC191" s="401" t="str">
        <f>'Portfolio TRC PAC'!G14</f>
        <v/>
      </c>
      <c r="DD191" s="401">
        <f>'Portfolio TRC PAC'!H14</f>
        <v>0</v>
      </c>
      <c r="DE191" s="401">
        <f>'Portfolio TRC PAC'!I14</f>
        <v>0</v>
      </c>
      <c r="DF191" s="401">
        <f>'Portfolio TRC PAC'!J14</f>
        <v>0</v>
      </c>
      <c r="DG191" s="401">
        <f>'Portfolio TRC PAC'!K14</f>
        <v>0</v>
      </c>
      <c r="DH191" s="401" t="str">
        <f>'Portfolio TRC PAC'!L14</f>
        <v/>
      </c>
      <c r="DI191" s="401">
        <f>'Portfolio TRC PAC'!M14</f>
        <v>0</v>
      </c>
      <c r="DJ191" s="401">
        <f>'Portfolio TRC SCT'!D14</f>
        <v>0</v>
      </c>
      <c r="DK191" s="401">
        <f>'Portfolio TRC SCT'!E14</f>
        <v>0</v>
      </c>
      <c r="DL191" s="401">
        <f>'Portfolio TRC SCT'!F14</f>
        <v>0</v>
      </c>
      <c r="DM191" s="401" t="str">
        <f>'Portfolio TRC SCT'!G14</f>
        <v/>
      </c>
      <c r="DN191" s="401">
        <f>'Portfolio TRC SCT'!H14</f>
        <v>0</v>
      </c>
      <c r="DO191" s="401">
        <f>'Portfolio TRC SCT'!I14</f>
        <v>0</v>
      </c>
      <c r="DP191" s="401">
        <f>'Portfolio TRC SCT'!J14</f>
        <v>0</v>
      </c>
      <c r="DQ191" s="401">
        <f>'Portfolio TRC SCT'!K14</f>
        <v>0</v>
      </c>
      <c r="DR191" s="401" t="str">
        <f>'Portfolio TRC SCT'!L14</f>
        <v/>
      </c>
      <c r="DS191" s="401">
        <f>'Portfolio TRC SCT'!M14</f>
        <v>0</v>
      </c>
      <c r="DT191" s="401">
        <f>'Portfolio TRC RIM'!D14</f>
        <v>0</v>
      </c>
      <c r="DU191" s="401">
        <f>'Portfolio TRC RIM'!E14</f>
        <v>0</v>
      </c>
      <c r="DV191" s="401">
        <f>'Portfolio TRC RIM'!F14</f>
        <v>0</v>
      </c>
      <c r="DW191" s="401" t="str">
        <f>'Portfolio TRC RIM'!G14</f>
        <v/>
      </c>
      <c r="DX191" s="401">
        <f>'Portfolio TRC RIM'!H14</f>
        <v>0</v>
      </c>
      <c r="DY191" s="401">
        <f>'Portfolio TRC RIM'!I14</f>
        <v>0</v>
      </c>
      <c r="DZ191" s="401">
        <f>'Portfolio TRC RIM'!J14</f>
        <v>0</v>
      </c>
      <c r="EA191" s="401">
        <f>'Portfolio TRC RIM'!K14</f>
        <v>0</v>
      </c>
      <c r="EB191" s="401" t="str">
        <f>'Portfolio TRC RIM'!L14</f>
        <v/>
      </c>
      <c r="EC191" s="401">
        <f>'Portfolio TRC RIM'!M14</f>
        <v>0</v>
      </c>
      <c r="ED191" s="401">
        <f>'Portfolio PAC SCT'!D14</f>
        <v>0</v>
      </c>
      <c r="EE191" s="401">
        <f>'Portfolio PAC SCT'!E14</f>
        <v>0</v>
      </c>
      <c r="EF191" s="401">
        <f>'Portfolio PAC SCT'!F14</f>
        <v>0</v>
      </c>
      <c r="EG191" s="401" t="str">
        <f>'Portfolio PAC SCT'!G14</f>
        <v/>
      </c>
      <c r="EH191" s="401">
        <f>'Portfolio PAC SCT'!H14</f>
        <v>0</v>
      </c>
      <c r="EI191" s="401">
        <f>'Portfolio PAC SCT'!I14</f>
        <v>0</v>
      </c>
      <c r="EJ191" s="401">
        <f>'Portfolio PAC SCT'!J14</f>
        <v>0</v>
      </c>
      <c r="EK191" s="401">
        <f>'Portfolio PAC SCT'!K14</f>
        <v>0</v>
      </c>
      <c r="EL191" s="401" t="str">
        <f>'Portfolio PAC SCT'!L14</f>
        <v/>
      </c>
      <c r="EM191" s="401">
        <f>'Portfolio PAC SCT'!M14</f>
        <v>0</v>
      </c>
      <c r="EN191" s="401">
        <f>'Portfolio PAC RIM'!D14</f>
        <v>0</v>
      </c>
      <c r="EO191" s="401">
        <f>'Portfolio PAC RIM'!E14</f>
        <v>0</v>
      </c>
      <c r="EP191" s="401">
        <f>'Portfolio PAC RIM'!F14</f>
        <v>0</v>
      </c>
      <c r="EQ191" s="401" t="str">
        <f>'Portfolio PAC RIM'!G14</f>
        <v/>
      </c>
      <c r="ER191" s="401">
        <f>'Portfolio PAC RIM'!H14</f>
        <v>0</v>
      </c>
      <c r="ES191" s="401">
        <f>'Portfolio PAC RIM'!I14</f>
        <v>0</v>
      </c>
      <c r="ET191" s="401">
        <f>'Portfolio PAC RIM'!J14</f>
        <v>0</v>
      </c>
      <c r="EU191" s="401">
        <f>'Portfolio PAC RIM'!K14</f>
        <v>0</v>
      </c>
      <c r="EV191" s="401" t="str">
        <f>'Portfolio PAC RIM'!L14</f>
        <v/>
      </c>
      <c r="EW191" s="401">
        <f>'Portfolio PAC RIM'!M14</f>
        <v>0</v>
      </c>
      <c r="EX191" s="401">
        <f>'Portfolio SCT RIM'!D14</f>
        <v>0</v>
      </c>
      <c r="EY191" s="401">
        <f>'Portfolio SCT RIM'!E14</f>
        <v>0</v>
      </c>
      <c r="EZ191" s="401">
        <f>'Portfolio SCT RIM'!F14</f>
        <v>0</v>
      </c>
      <c r="FA191" s="401" t="str">
        <f>'Portfolio SCT RIM'!G14</f>
        <v/>
      </c>
      <c r="FB191" s="401">
        <f>'Portfolio SCT RIM'!H14</f>
        <v>0</v>
      </c>
      <c r="FC191" s="401">
        <f>'Portfolio SCT RIM'!I14</f>
        <v>0</v>
      </c>
      <c r="FD191" s="401">
        <f>'Portfolio SCT RIM'!J14</f>
        <v>0</v>
      </c>
      <c r="FE191" s="401">
        <f>'Portfolio SCT RIM'!K14</f>
        <v>0</v>
      </c>
      <c r="FF191" s="401" t="str">
        <f>'Portfolio SCT RIM'!L14</f>
        <v/>
      </c>
      <c r="FG191" s="401">
        <f>'Portfolio SCT RIM'!M14</f>
        <v>0</v>
      </c>
    </row>
    <row r="192" spans="3:163">
      <c r="C192" s="400" t="str">
        <f>'Portfolio TRC'!C15</f>
        <v>Portfolio Total</v>
      </c>
      <c r="D192" s="557">
        <f>'Portfolio All'!D15</f>
        <v>0</v>
      </c>
      <c r="E192" s="557">
        <f>'Portfolio All'!E15</f>
        <v>0</v>
      </c>
      <c r="F192" s="557">
        <f>'Portfolio All'!F15</f>
        <v>0</v>
      </c>
      <c r="G192" s="557" t="str">
        <f>'Portfolio All'!G15</f>
        <v/>
      </c>
      <c r="H192" s="557">
        <f>'Portfolio All'!H15</f>
        <v>0</v>
      </c>
      <c r="I192" s="557">
        <f>'Portfolio All'!I15</f>
        <v>0</v>
      </c>
      <c r="J192" s="557">
        <f>'Portfolio All'!J15</f>
        <v>0</v>
      </c>
      <c r="K192" s="557">
        <f>'Portfolio All'!K15</f>
        <v>0</v>
      </c>
      <c r="L192" s="557" t="str">
        <f>'Portfolio All'!L15</f>
        <v/>
      </c>
      <c r="M192" s="557">
        <f>'Portfolio All'!M15</f>
        <v>0</v>
      </c>
      <c r="N192" s="557">
        <f>'Portfolio All'!N15</f>
        <v>0</v>
      </c>
      <c r="O192" s="557">
        <f>'Portfolio All'!O15</f>
        <v>0</v>
      </c>
      <c r="P192" s="557">
        <f>'Portfolio All'!P15</f>
        <v>0</v>
      </c>
      <c r="Q192" s="557" t="str">
        <f>'Portfolio All'!Q15</f>
        <v/>
      </c>
      <c r="R192" s="557">
        <f>'Portfolio All'!R15</f>
        <v>0</v>
      </c>
      <c r="S192" s="557">
        <f>'Portfolio All'!S15</f>
        <v>0</v>
      </c>
      <c r="T192" s="557">
        <f>'Portfolio All'!T15</f>
        <v>0</v>
      </c>
      <c r="U192" s="557">
        <f>'Portfolio All'!U15</f>
        <v>0</v>
      </c>
      <c r="V192" s="557" t="str">
        <f>'Portfolio All'!V15</f>
        <v/>
      </c>
      <c r="W192" s="557">
        <f>'Portfolio All'!W15</f>
        <v>0</v>
      </c>
      <c r="X192" s="557">
        <f>'Portfolio TRC'!D15</f>
        <v>0</v>
      </c>
      <c r="Y192" s="401">
        <f>'Portfolio TRC'!E15</f>
        <v>0</v>
      </c>
      <c r="Z192" s="401">
        <f>'Portfolio TRC'!F15</f>
        <v>0</v>
      </c>
      <c r="AA192" s="401" t="str">
        <f>'Portfolio TRC'!G15</f>
        <v/>
      </c>
      <c r="AB192" s="401">
        <f>'Portfolio TRC'!H15</f>
        <v>0</v>
      </c>
      <c r="AC192" s="401">
        <f>'Portfolio PAC'!D15</f>
        <v>0</v>
      </c>
      <c r="AD192" s="401">
        <f>'Portfolio PAC'!E15</f>
        <v>0</v>
      </c>
      <c r="AE192" s="401">
        <f>'Portfolio PAC'!F15</f>
        <v>0</v>
      </c>
      <c r="AF192" s="407" t="str">
        <f>'Portfolio PAC'!G15</f>
        <v/>
      </c>
      <c r="AG192" s="399">
        <f>'Portfolio PAC'!H15</f>
        <v>0</v>
      </c>
      <c r="AH192" s="401">
        <f>'Portfolio SCT'!D15</f>
        <v>0</v>
      </c>
      <c r="AI192" s="401">
        <f>'Portfolio SCT'!E15</f>
        <v>0</v>
      </c>
      <c r="AJ192" s="401">
        <f>'Portfolio SCT'!F15</f>
        <v>0</v>
      </c>
      <c r="AK192" s="407" t="str">
        <f>'Portfolio SCT'!G15</f>
        <v/>
      </c>
      <c r="AL192" s="400">
        <f>'Portfolio SCT'!H15</f>
        <v>0</v>
      </c>
      <c r="AM192" s="565">
        <f>'Portfolio RIM'!D15</f>
        <v>0</v>
      </c>
      <c r="AN192" s="565">
        <f>'Portfolio RIM'!E15</f>
        <v>0</v>
      </c>
      <c r="AO192" s="565">
        <f>'Portfolio RIM'!F15</f>
        <v>0</v>
      </c>
      <c r="AP192" s="566" t="str">
        <f>'Portfolio RIM'!G15</f>
        <v/>
      </c>
      <c r="AQ192" s="557">
        <f>'Portfolio RIM'!H15</f>
        <v>0</v>
      </c>
      <c r="AR192" s="401">
        <f>'Portfolio Other TRC'!D15</f>
        <v>0</v>
      </c>
      <c r="AS192" s="401">
        <f>'Portfolio Other TRC'!E15</f>
        <v>0</v>
      </c>
      <c r="AT192" s="401">
        <f>'Portfolio Other TRC'!F15</f>
        <v>0</v>
      </c>
      <c r="AU192" s="407" t="str">
        <f>'Portfolio Other TRC'!G15</f>
        <v/>
      </c>
      <c r="AV192" s="400">
        <f>'Portfolio Other TRC'!H15</f>
        <v>0</v>
      </c>
      <c r="AW192" s="401">
        <f>'Portfolio Other TRC'!I15</f>
        <v>0</v>
      </c>
      <c r="AX192" s="401">
        <f>'Portfolio Other TRC'!J15</f>
        <v>0</v>
      </c>
      <c r="AY192" s="401">
        <f>'Portfolio Other TRC'!K15</f>
        <v>0</v>
      </c>
      <c r="AZ192" s="401" t="str">
        <f>'Portfolio Other TRC'!L15</f>
        <v/>
      </c>
      <c r="BA192" s="401">
        <f>'Portfolio Other TRC'!M15</f>
        <v>0</v>
      </c>
      <c r="BB192" s="401">
        <f>'Portfolio Other TRC'!N15</f>
        <v>0</v>
      </c>
      <c r="BC192" s="401">
        <f>'Portfolio Other TRC'!O15</f>
        <v>0</v>
      </c>
      <c r="BD192" s="401">
        <f>'Portfolio Other TRC'!P15</f>
        <v>0</v>
      </c>
      <c r="BE192" s="401" t="str">
        <f>'Portfolio Other TRC'!Q15</f>
        <v/>
      </c>
      <c r="BF192" s="401">
        <f>'Portfolio Other TRC'!R15</f>
        <v>0</v>
      </c>
      <c r="BG192" s="401">
        <f>'Portfolio Other PAC'!D15</f>
        <v>0</v>
      </c>
      <c r="BH192" s="401">
        <f>'Portfolio Other PAC'!E15</f>
        <v>0</v>
      </c>
      <c r="BI192" s="401">
        <f>'Portfolio Other PAC'!F15</f>
        <v>0</v>
      </c>
      <c r="BJ192" s="401" t="str">
        <f>'Portfolio Other PAC'!G15</f>
        <v/>
      </c>
      <c r="BK192" s="401">
        <f>'Portfolio Other PAC'!H15</f>
        <v>0</v>
      </c>
      <c r="BL192" s="401">
        <f>'Portfolio Other PAC'!I15</f>
        <v>0</v>
      </c>
      <c r="BM192" s="401">
        <f>'Portfolio Other PAC'!J15</f>
        <v>0</v>
      </c>
      <c r="BN192" s="401">
        <f>'Portfolio Other PAC'!K15</f>
        <v>0</v>
      </c>
      <c r="BO192" s="401" t="str">
        <f>'Portfolio Other PAC'!L15</f>
        <v/>
      </c>
      <c r="BP192" s="401">
        <f>'Portfolio Other PAC'!M15</f>
        <v>0</v>
      </c>
      <c r="BQ192" s="401">
        <f>'Portfolio Other PAC'!N15</f>
        <v>0</v>
      </c>
      <c r="BR192" s="401">
        <f>'Portfolio Other PAC'!O15</f>
        <v>0</v>
      </c>
      <c r="BS192" s="401">
        <f>'Portfolio Other PAC'!P15</f>
        <v>0</v>
      </c>
      <c r="BT192" s="401" t="str">
        <f>'Portfolio Other PAC'!Q15</f>
        <v/>
      </c>
      <c r="BU192" s="401">
        <f>'Portfolio Other PAC'!R15</f>
        <v>0</v>
      </c>
      <c r="BV192" s="401">
        <f>'Portfolio Other SCT'!D15</f>
        <v>0</v>
      </c>
      <c r="BW192" s="401">
        <f>'Portfolio Other SCT'!E15</f>
        <v>0</v>
      </c>
      <c r="BX192" s="401">
        <f>'Portfolio Other SCT'!F15</f>
        <v>0</v>
      </c>
      <c r="BY192" s="401" t="str">
        <f>'Portfolio Other SCT'!G15</f>
        <v/>
      </c>
      <c r="BZ192" s="401">
        <f>'Portfolio Other SCT'!H15</f>
        <v>0</v>
      </c>
      <c r="CA192" s="401">
        <f>'Portfolio Other SCT'!I15</f>
        <v>0</v>
      </c>
      <c r="CB192" s="401">
        <f>'Portfolio Other SCT'!J15</f>
        <v>0</v>
      </c>
      <c r="CC192" s="401">
        <f>'Portfolio Other SCT'!K15</f>
        <v>0</v>
      </c>
      <c r="CD192" s="401" t="str">
        <f>'Portfolio Other SCT'!L15</f>
        <v/>
      </c>
      <c r="CE192" s="401">
        <f>'Portfolio Other SCT'!M15</f>
        <v>0</v>
      </c>
      <c r="CF192" s="401">
        <f>'Portfolio Other SCT'!N15</f>
        <v>0</v>
      </c>
      <c r="CG192" s="401">
        <f>'Portfolio Other SCT'!O15</f>
        <v>0</v>
      </c>
      <c r="CH192" s="401">
        <f>'Portfolio Other SCT'!P15</f>
        <v>0</v>
      </c>
      <c r="CI192" s="401" t="str">
        <f>'Portfolio Other SCT'!Q15</f>
        <v/>
      </c>
      <c r="CJ192" s="401">
        <f>'Portfolio Other SCT'!R15</f>
        <v>0</v>
      </c>
      <c r="CK192" s="401">
        <f>'Portfolio Other RIM'!D15</f>
        <v>0</v>
      </c>
      <c r="CL192" s="401">
        <f>'Portfolio Other RIM'!E15</f>
        <v>0</v>
      </c>
      <c r="CM192" s="401">
        <f>'Portfolio Other RIM'!F15</f>
        <v>0</v>
      </c>
      <c r="CN192" s="401" t="str">
        <f>'Portfolio Other RIM'!G15</f>
        <v/>
      </c>
      <c r="CO192" s="401">
        <f>'Portfolio Other RIM'!H15</f>
        <v>0</v>
      </c>
      <c r="CP192" s="401">
        <f>'Portfolio Other RIM'!I15</f>
        <v>0</v>
      </c>
      <c r="CQ192" s="401">
        <f>'Portfolio Other RIM'!J15</f>
        <v>0</v>
      </c>
      <c r="CR192" s="401">
        <f>'Portfolio Other RIM'!K15</f>
        <v>0</v>
      </c>
      <c r="CS192" s="401" t="str">
        <f>'Portfolio Other RIM'!L15</f>
        <v/>
      </c>
      <c r="CT192" s="401">
        <f>'Portfolio Other RIM'!M15</f>
        <v>0</v>
      </c>
      <c r="CU192" s="401">
        <f>'Portfolio Other RIM'!N15</f>
        <v>0</v>
      </c>
      <c r="CV192" s="401">
        <f>'Portfolio Other RIM'!O15</f>
        <v>0</v>
      </c>
      <c r="CW192" s="401">
        <f>'Portfolio Other RIM'!P15</f>
        <v>0</v>
      </c>
      <c r="CX192" s="401" t="str">
        <f>'Portfolio Other RIM'!Q15</f>
        <v/>
      </c>
      <c r="CY192" s="401">
        <f>'Portfolio Other RIM'!R15</f>
        <v>0</v>
      </c>
      <c r="CZ192" s="401">
        <f>'Portfolio TRC PAC'!D15</f>
        <v>0</v>
      </c>
      <c r="DA192" s="401">
        <f>'Portfolio TRC PAC'!E15</f>
        <v>0</v>
      </c>
      <c r="DB192" s="401">
        <f>'Portfolio TRC PAC'!F15</f>
        <v>0</v>
      </c>
      <c r="DC192" s="401" t="str">
        <f>'Portfolio TRC PAC'!G15</f>
        <v/>
      </c>
      <c r="DD192" s="401">
        <f>'Portfolio TRC PAC'!H15</f>
        <v>0</v>
      </c>
      <c r="DE192" s="401">
        <f>'Portfolio TRC PAC'!I15</f>
        <v>0</v>
      </c>
      <c r="DF192" s="401">
        <f>'Portfolio TRC PAC'!J15</f>
        <v>0</v>
      </c>
      <c r="DG192" s="401">
        <f>'Portfolio TRC PAC'!K15</f>
        <v>0</v>
      </c>
      <c r="DH192" s="401" t="str">
        <f>'Portfolio TRC PAC'!L15</f>
        <v/>
      </c>
      <c r="DI192" s="401">
        <f>'Portfolio TRC PAC'!M15</f>
        <v>0</v>
      </c>
      <c r="DJ192" s="401">
        <f>'Portfolio TRC SCT'!D15</f>
        <v>0</v>
      </c>
      <c r="DK192" s="401">
        <f>'Portfolio TRC SCT'!E15</f>
        <v>0</v>
      </c>
      <c r="DL192" s="401">
        <f>'Portfolio TRC SCT'!F15</f>
        <v>0</v>
      </c>
      <c r="DM192" s="401" t="str">
        <f>'Portfolio TRC SCT'!G15</f>
        <v/>
      </c>
      <c r="DN192" s="401">
        <f>'Portfolio TRC SCT'!H15</f>
        <v>0</v>
      </c>
      <c r="DO192" s="401">
        <f>'Portfolio TRC SCT'!I15</f>
        <v>0</v>
      </c>
      <c r="DP192" s="401">
        <f>'Portfolio TRC SCT'!J15</f>
        <v>0</v>
      </c>
      <c r="DQ192" s="401">
        <f>'Portfolio TRC SCT'!K15</f>
        <v>0</v>
      </c>
      <c r="DR192" s="401" t="str">
        <f>'Portfolio TRC SCT'!L15</f>
        <v/>
      </c>
      <c r="DS192" s="401">
        <f>'Portfolio TRC SCT'!M15</f>
        <v>0</v>
      </c>
      <c r="DT192" s="401">
        <f>'Portfolio TRC RIM'!D15</f>
        <v>0</v>
      </c>
      <c r="DU192" s="401">
        <f>'Portfolio TRC RIM'!E15</f>
        <v>0</v>
      </c>
      <c r="DV192" s="401">
        <f>'Portfolio TRC RIM'!F15</f>
        <v>0</v>
      </c>
      <c r="DW192" s="401" t="str">
        <f>'Portfolio TRC RIM'!G15</f>
        <v/>
      </c>
      <c r="DX192" s="401">
        <f>'Portfolio TRC RIM'!H15</f>
        <v>0</v>
      </c>
      <c r="DY192" s="401">
        <f>'Portfolio TRC RIM'!I15</f>
        <v>0</v>
      </c>
      <c r="DZ192" s="401">
        <f>'Portfolio TRC RIM'!J15</f>
        <v>0</v>
      </c>
      <c r="EA192" s="401">
        <f>'Portfolio TRC RIM'!K15</f>
        <v>0</v>
      </c>
      <c r="EB192" s="401" t="str">
        <f>'Portfolio TRC RIM'!L15</f>
        <v/>
      </c>
      <c r="EC192" s="401">
        <f>'Portfolio TRC RIM'!M15</f>
        <v>0</v>
      </c>
      <c r="ED192" s="401">
        <f>'Portfolio PAC SCT'!D15</f>
        <v>0</v>
      </c>
      <c r="EE192" s="401">
        <f>'Portfolio PAC SCT'!E15</f>
        <v>0</v>
      </c>
      <c r="EF192" s="401">
        <f>'Portfolio PAC SCT'!F15</f>
        <v>0</v>
      </c>
      <c r="EG192" s="401" t="str">
        <f>'Portfolio PAC SCT'!G15</f>
        <v/>
      </c>
      <c r="EH192" s="401">
        <f>'Portfolio PAC SCT'!H15</f>
        <v>0</v>
      </c>
      <c r="EI192" s="401">
        <f>'Portfolio PAC SCT'!I15</f>
        <v>0</v>
      </c>
      <c r="EJ192" s="401">
        <f>'Portfolio PAC SCT'!J15</f>
        <v>0</v>
      </c>
      <c r="EK192" s="401">
        <f>'Portfolio PAC SCT'!K15</f>
        <v>0</v>
      </c>
      <c r="EL192" s="401" t="str">
        <f>'Portfolio PAC SCT'!L15</f>
        <v/>
      </c>
      <c r="EM192" s="401">
        <f>'Portfolio PAC SCT'!M15</f>
        <v>0</v>
      </c>
      <c r="EN192" s="401">
        <f>'Portfolio PAC RIM'!D15</f>
        <v>0</v>
      </c>
      <c r="EO192" s="401">
        <f>'Portfolio PAC RIM'!E15</f>
        <v>0</v>
      </c>
      <c r="EP192" s="401">
        <f>'Portfolio PAC RIM'!F15</f>
        <v>0</v>
      </c>
      <c r="EQ192" s="401" t="str">
        <f>'Portfolio PAC RIM'!G15</f>
        <v/>
      </c>
      <c r="ER192" s="401">
        <f>'Portfolio PAC RIM'!H15</f>
        <v>0</v>
      </c>
      <c r="ES192" s="401">
        <f>'Portfolio PAC RIM'!I15</f>
        <v>0</v>
      </c>
      <c r="ET192" s="401">
        <f>'Portfolio PAC RIM'!J15</f>
        <v>0</v>
      </c>
      <c r="EU192" s="401">
        <f>'Portfolio PAC RIM'!K15</f>
        <v>0</v>
      </c>
      <c r="EV192" s="401" t="str">
        <f>'Portfolio PAC RIM'!L15</f>
        <v/>
      </c>
      <c r="EW192" s="401">
        <f>'Portfolio PAC RIM'!M15</f>
        <v>0</v>
      </c>
      <c r="EX192" s="401">
        <f>'Portfolio SCT RIM'!D15</f>
        <v>0</v>
      </c>
      <c r="EY192" s="401">
        <f>'Portfolio SCT RIM'!E15</f>
        <v>0</v>
      </c>
      <c r="EZ192" s="401">
        <f>'Portfolio SCT RIM'!F15</f>
        <v>0</v>
      </c>
      <c r="FA192" s="401" t="str">
        <f>'Portfolio SCT RIM'!G15</f>
        <v/>
      </c>
      <c r="FB192" s="401">
        <f>'Portfolio SCT RIM'!H15</f>
        <v>0</v>
      </c>
      <c r="FC192" s="401">
        <f>'Portfolio SCT RIM'!I15</f>
        <v>0</v>
      </c>
      <c r="FD192" s="401">
        <f>'Portfolio SCT RIM'!J15</f>
        <v>0</v>
      </c>
      <c r="FE192" s="401">
        <f>'Portfolio SCT RIM'!K15</f>
        <v>0</v>
      </c>
      <c r="FF192" s="401" t="str">
        <f>'Portfolio SCT RIM'!L15</f>
        <v/>
      </c>
      <c r="FG192" s="401">
        <f>'Portfolio SCT RIM'!M15</f>
        <v>0</v>
      </c>
    </row>
    <row r="197" spans="3:39">
      <c r="C197" s="432"/>
      <c r="D197" s="432"/>
      <c r="E197" s="432"/>
      <c r="F197" s="432"/>
      <c r="G197" s="432"/>
      <c r="H197" s="432"/>
      <c r="I197" s="432" t="str">
        <f>'Portfolio Statistics'!I14</f>
        <v>Energy</v>
      </c>
      <c r="J197" s="432"/>
      <c r="K197" s="432"/>
      <c r="L197" s="432"/>
      <c r="M197" s="432"/>
      <c r="N197" s="432"/>
      <c r="O197" s="432"/>
      <c r="P197" s="432"/>
      <c r="Q197" s="432"/>
      <c r="R197" s="432"/>
      <c r="S197" s="432"/>
      <c r="T197" s="432"/>
      <c r="U197" s="432"/>
      <c r="V197" s="432"/>
      <c r="W197" s="432"/>
      <c r="X197" s="432" t="str">
        <f>'Portfolio Statistics'!O14</f>
        <v>Demand</v>
      </c>
      <c r="Y197" s="432"/>
      <c r="Z197" s="432"/>
      <c r="AA197" s="432"/>
      <c r="AB197" s="432"/>
      <c r="AC197" s="432"/>
      <c r="AD197" s="432"/>
      <c r="AE197" s="432"/>
      <c r="AF197" s="432"/>
      <c r="AG197" s="432"/>
      <c r="AH197" s="432"/>
      <c r="AI197" s="432"/>
      <c r="AJ197" s="432"/>
      <c r="AK197" s="432"/>
      <c r="AL197" s="432"/>
      <c r="AM197" s="432"/>
    </row>
    <row r="198" spans="3:39">
      <c r="C198" s="432"/>
      <c r="D198" s="432" t="str">
        <f>'Portfolio Statistics'!E4</f>
        <v>Revenue, Sales and Peak Demand for Past Four Years</v>
      </c>
      <c r="E198" s="432"/>
      <c r="F198" s="432"/>
      <c r="G198" s="432"/>
      <c r="H198" s="432"/>
      <c r="I198" s="432"/>
      <c r="J198" s="432" t="str">
        <f>'Portfolio Statistics'!G15</f>
        <v>Gross Savings</v>
      </c>
      <c r="K198" s="432"/>
      <c r="L198" s="432"/>
      <c r="M198" s="432"/>
      <c r="N198" s="432"/>
      <c r="O198" s="432"/>
      <c r="P198" s="432">
        <f>'Portfolio Statistics'!M13</f>
        <v>0</v>
      </c>
      <c r="Q198" s="432"/>
      <c r="R198" s="432" t="str">
        <f>'Portfolio Statistics'!J15</f>
        <v>Net Savings</v>
      </c>
      <c r="S198" s="432"/>
      <c r="T198" s="432"/>
      <c r="U198" s="432"/>
      <c r="V198" s="432"/>
      <c r="W198" s="432"/>
      <c r="X198" s="432"/>
      <c r="Y198" s="432" t="str">
        <f>'Portfolio Statistics'!M15</f>
        <v>Gross Savings</v>
      </c>
      <c r="Z198" s="432"/>
      <c r="AA198" s="432"/>
      <c r="AB198" s="432"/>
      <c r="AC198" s="432"/>
      <c r="AD198" s="432"/>
      <c r="AE198" s="432">
        <f>'Portfolio Statistics'!M22</f>
        <v>0</v>
      </c>
      <c r="AF198" s="432"/>
      <c r="AG198" s="432" t="str">
        <f>'Portfolio Statistics'!P15</f>
        <v>Net Savings</v>
      </c>
      <c r="AH198" s="432"/>
      <c r="AI198" s="432"/>
      <c r="AJ198" s="432"/>
      <c r="AK198" s="432"/>
      <c r="AL198" s="432"/>
      <c r="AM198" s="432"/>
    </row>
    <row r="199" spans="3:39">
      <c r="C199" s="432" t="str">
        <f>'Portfolio Statistics'!C5</f>
        <v>Program Year</v>
      </c>
      <c r="D199" s="432" t="str">
        <f>'Portfolio Statistics'!E5</f>
        <v>Total Utility Revenue</v>
      </c>
      <c r="E199" s="432" t="str">
        <f>'Portfolio Statistics'!E16</f>
        <v>EE Portfolio Budget</v>
      </c>
      <c r="F199" s="432"/>
      <c r="G199" s="432" t="str">
        <f>'Portfolio Statistics'!F16</f>
        <v>Actual Expenses</v>
      </c>
      <c r="H199" s="432"/>
      <c r="I199" s="432" t="str">
        <f>'Portfolio Statistics'!F5</f>
        <v>Utility Total Energy Sales</v>
      </c>
      <c r="J199" s="432" t="str">
        <f>'Portfolio Statistics'!G16</f>
        <v>Planned Energy Savings</v>
      </c>
      <c r="K199" s="432"/>
      <c r="L199" s="432" t="str">
        <f>'Portfolio Statistics'!H16</f>
        <v>Claimed Energy Savings</v>
      </c>
      <c r="M199" s="432"/>
      <c r="N199" s="432" t="str">
        <f>'Portfolio Statistics'!I16</f>
        <v>Evaluated Energy Savings</v>
      </c>
      <c r="O199" s="432"/>
      <c r="P199" s="432"/>
      <c r="Q199" s="432"/>
      <c r="R199" s="432" t="str">
        <f>'Portfolio Statistics'!J16</f>
        <v>Planned Energy Savings</v>
      </c>
      <c r="S199" s="432"/>
      <c r="T199" s="432" t="str">
        <f>'Portfolio Statistics'!K16</f>
        <v>Claimed Energy Savings</v>
      </c>
      <c r="U199" s="432"/>
      <c r="V199" s="432" t="str">
        <f>'Portfolio Statistics'!L16</f>
        <v>Evaluated Energy Savings</v>
      </c>
      <c r="W199" s="432"/>
      <c r="X199" s="432" t="str">
        <f>'Portfolio Statistics'!G5</f>
        <v>Peak demand</v>
      </c>
      <c r="Y199" s="432" t="str">
        <f>'Portfolio Statistics'!M16</f>
        <v>Planned Demand Reduction</v>
      </c>
      <c r="Z199" s="432"/>
      <c r="AA199" s="432" t="str">
        <f>'Portfolio Statistics'!N16</f>
        <v>Claimed Demand Reduction</v>
      </c>
      <c r="AB199" s="432"/>
      <c r="AC199" s="432" t="str">
        <f>'Portfolio Statistics'!O16</f>
        <v>Evaluated Demand Reduction</v>
      </c>
      <c r="AD199" s="432"/>
      <c r="AE199" s="432">
        <f>'Portfolio Statistics'!M23</f>
        <v>0</v>
      </c>
      <c r="AF199" s="432"/>
      <c r="AG199" s="432" t="str">
        <f>'Portfolio Statistics'!P16</f>
        <v>Planned Demand Reduction</v>
      </c>
      <c r="AH199" s="432"/>
      <c r="AI199" s="432" t="str">
        <f>'Portfolio Statistics'!Q16</f>
        <v>Claimed Demand Reduction</v>
      </c>
      <c r="AJ199" s="432"/>
      <c r="AK199" s="432" t="str">
        <f>'Portfolio Statistics'!R16</f>
        <v>Evaluated Demand Reduction</v>
      </c>
      <c r="AL199" s="432"/>
      <c r="AM199" s="432"/>
    </row>
    <row r="200" spans="3:39">
      <c r="C200" s="432"/>
      <c r="D200" s="432" t="str">
        <f>'Portfolio Statistics'!E6</f>
        <v>($000's)</v>
      </c>
      <c r="E200" s="432" t="str">
        <f>'Portfolio Statistics'!E17</f>
        <v>($)</v>
      </c>
      <c r="F200" s="432"/>
      <c r="G200" s="432" t="str">
        <f>'Portfolio Statistics'!F17</f>
        <v>($)</v>
      </c>
      <c r="H200" s="432"/>
      <c r="I200" s="432" t="str">
        <f>'Portfolio Statistics'!F6</f>
        <v>(MWh)</v>
      </c>
      <c r="J200" s="432" t="str">
        <f>'Portfolio Statistics'!G17</f>
        <v>(MWh)</v>
      </c>
      <c r="K200" s="432"/>
      <c r="L200" s="432" t="str">
        <f>'Portfolio Statistics'!H17</f>
        <v>(MWh)</v>
      </c>
      <c r="M200" s="432"/>
      <c r="N200" s="432" t="str">
        <f>'Portfolio Statistics'!I17</f>
        <v>(MWh)</v>
      </c>
      <c r="O200" s="432"/>
      <c r="P200" s="432"/>
      <c r="Q200" s="432"/>
      <c r="R200" s="432" t="str">
        <f>'Portfolio Statistics'!J17</f>
        <v>(MWh)</v>
      </c>
      <c r="S200" s="432"/>
      <c r="T200" s="432" t="str">
        <f>'Portfolio Statistics'!K17</f>
        <v>(MWh)</v>
      </c>
      <c r="U200" s="432"/>
      <c r="V200" s="432" t="str">
        <f>'Portfolio Statistics'!L17</f>
        <v>(MWh)</v>
      </c>
      <c r="W200" s="432"/>
      <c r="X200" s="432" t="str">
        <f>'Portfolio Statistics'!G6</f>
        <v>(MW)</v>
      </c>
      <c r="Y200" s="432" t="str">
        <f>'Portfolio Statistics'!M17</f>
        <v>(MW)</v>
      </c>
      <c r="Z200" s="432"/>
      <c r="AA200" s="432" t="str">
        <f>'Portfolio Statistics'!N17</f>
        <v>(MW)</v>
      </c>
      <c r="AB200" s="432"/>
      <c r="AC200" s="432" t="str">
        <f>'Portfolio Statistics'!O17</f>
        <v>(MW)</v>
      </c>
      <c r="AD200" s="432"/>
      <c r="AE200" s="432">
        <f>'Portfolio Statistics'!M24</f>
        <v>0</v>
      </c>
      <c r="AF200" s="432"/>
      <c r="AG200" s="432" t="str">
        <f>'Portfolio Statistics'!P17</f>
        <v>(MW)</v>
      </c>
      <c r="AH200" s="432"/>
      <c r="AI200" s="432" t="str">
        <f>'Portfolio Statistics'!Q17</f>
        <v>(MW)</v>
      </c>
      <c r="AJ200" s="432"/>
      <c r="AK200" s="432" t="str">
        <f>'Portfolio Statistics'!R17</f>
        <v>(MW)</v>
      </c>
      <c r="AL200" s="432"/>
      <c r="AM200" s="432"/>
    </row>
    <row r="201" spans="3:39">
      <c r="C201" s="432">
        <f>'Portfolio Statistics'!C7</f>
        <v>2010</v>
      </c>
      <c r="D201" s="432">
        <f>'Portfolio Statistics'!E7</f>
        <v>4500</v>
      </c>
      <c r="E201" s="432">
        <f>'Portfolio Statistics'!E18</f>
        <v>80000</v>
      </c>
      <c r="F201" s="432"/>
      <c r="G201" s="432">
        <f>'Portfolio Statistics'!F18</f>
        <v>75050</v>
      </c>
      <c r="H201" s="432"/>
      <c r="I201" s="432">
        <f>'Portfolio Statistics'!F7</f>
        <v>200000</v>
      </c>
      <c r="J201" s="432">
        <f>'Portfolio Statistics'!G18</f>
        <v>100</v>
      </c>
      <c r="K201" s="432"/>
      <c r="L201" s="432">
        <f>'Portfolio Statistics'!H18</f>
        <v>90</v>
      </c>
      <c r="M201" s="432"/>
      <c r="N201" s="432">
        <f>'Portfolio Statistics'!I18</f>
        <v>80</v>
      </c>
      <c r="O201" s="432"/>
      <c r="P201" s="432"/>
      <c r="Q201" s="432"/>
      <c r="R201" s="432">
        <f>'Portfolio Statistics'!J18</f>
        <v>90</v>
      </c>
      <c r="S201" s="432"/>
      <c r="T201" s="432">
        <f>'Portfolio Statistics'!K18</f>
        <v>82</v>
      </c>
      <c r="U201" s="432"/>
      <c r="V201" s="432">
        <f>'Portfolio Statistics'!L18</f>
        <v>78</v>
      </c>
      <c r="W201" s="432"/>
      <c r="X201" s="432">
        <f>'Portfolio Statistics'!G7</f>
        <v>0</v>
      </c>
      <c r="Y201" s="432">
        <f>'Portfolio Statistics'!M18</f>
        <v>0</v>
      </c>
      <c r="Z201" s="432"/>
      <c r="AA201" s="432">
        <f>'Portfolio Statistics'!N18</f>
        <v>0</v>
      </c>
      <c r="AB201" s="432"/>
      <c r="AC201" s="432">
        <f>'Portfolio Statistics'!O18</f>
        <v>0</v>
      </c>
      <c r="AD201" s="432"/>
      <c r="AE201" s="432">
        <f>'Portfolio Statistics'!M25</f>
        <v>0</v>
      </c>
      <c r="AF201" s="432"/>
      <c r="AG201" s="432">
        <f>'Portfolio Statistics'!P18</f>
        <v>0</v>
      </c>
      <c r="AH201" s="432"/>
      <c r="AI201" s="432">
        <f>'Portfolio Statistics'!Q18</f>
        <v>0</v>
      </c>
      <c r="AJ201" s="432"/>
      <c r="AK201" s="432">
        <f>'Portfolio Statistics'!R18</f>
        <v>0</v>
      </c>
      <c r="AL201" s="432"/>
      <c r="AM201" s="432"/>
    </row>
    <row r="202" spans="3:39">
      <c r="C202" s="432">
        <f>'Portfolio Statistics'!C8</f>
        <v>2011</v>
      </c>
      <c r="D202" s="432">
        <f>'Portfolio Statistics'!E8</f>
        <v>4600</v>
      </c>
      <c r="E202" s="432">
        <f>'Portfolio Statistics'!E19</f>
        <v>90000</v>
      </c>
      <c r="F202" s="432"/>
      <c r="G202" s="432">
        <f>'Portfolio Statistics'!F19</f>
        <v>92000</v>
      </c>
      <c r="H202" s="432"/>
      <c r="I202" s="432">
        <f>'Portfolio Statistics'!F8</f>
        <v>220000</v>
      </c>
      <c r="J202" s="432">
        <f>'Portfolio Statistics'!G19</f>
        <v>130</v>
      </c>
      <c r="K202" s="432"/>
      <c r="L202" s="432">
        <f>'Portfolio Statistics'!H19</f>
        <v>120</v>
      </c>
      <c r="M202" s="432"/>
      <c r="N202" s="432">
        <f>'Portfolio Statistics'!I19</f>
        <v>120</v>
      </c>
      <c r="O202" s="432"/>
      <c r="P202" s="432"/>
      <c r="Q202" s="432"/>
      <c r="R202" s="432">
        <f>'Portfolio Statistics'!J19</f>
        <v>117</v>
      </c>
      <c r="S202" s="432"/>
      <c r="T202" s="432">
        <f>'Portfolio Statistics'!K19</f>
        <v>105</v>
      </c>
      <c r="U202" s="432"/>
      <c r="V202" s="432">
        <f>'Portfolio Statistics'!L19</f>
        <v>105</v>
      </c>
      <c r="W202" s="432"/>
      <c r="X202" s="432">
        <f>'Portfolio Statistics'!G8</f>
        <v>0</v>
      </c>
      <c r="Y202" s="432">
        <f>'Portfolio Statistics'!M19</f>
        <v>0</v>
      </c>
      <c r="Z202" s="432"/>
      <c r="AA202" s="432">
        <f>'Portfolio Statistics'!N19</f>
        <v>0</v>
      </c>
      <c r="AB202" s="432"/>
      <c r="AC202" s="432">
        <f>'Portfolio Statistics'!O19</f>
        <v>0</v>
      </c>
      <c r="AD202" s="432"/>
      <c r="AE202" s="432">
        <f>'Portfolio Statistics'!M26</f>
        <v>0</v>
      </c>
      <c r="AF202" s="432"/>
      <c r="AG202" s="432">
        <f>'Portfolio Statistics'!P19</f>
        <v>0</v>
      </c>
      <c r="AH202" s="432"/>
      <c r="AI202" s="432">
        <f>'Portfolio Statistics'!Q19</f>
        <v>0</v>
      </c>
      <c r="AJ202" s="432"/>
      <c r="AK202" s="432">
        <f>'Portfolio Statistics'!R19</f>
        <v>0</v>
      </c>
      <c r="AL202" s="432"/>
      <c r="AM202" s="432"/>
    </row>
    <row r="203" spans="3:39">
      <c r="C203" s="432">
        <f>'Portfolio Statistics'!C9</f>
        <v>2012</v>
      </c>
      <c r="D203" s="432">
        <f>'Portfolio Statistics'!E9</f>
        <v>4700</v>
      </c>
      <c r="E203" s="623">
        <f>'Prior Years'!D35</f>
        <v>80000</v>
      </c>
      <c r="F203" s="432"/>
      <c r="G203" s="623">
        <f>'Prior Years'!E35</f>
        <v>90000</v>
      </c>
      <c r="H203" s="432"/>
      <c r="I203" s="432">
        <f>'Portfolio Statistics'!F9</f>
        <v>240000</v>
      </c>
      <c r="J203" s="624">
        <f>'Prior Years'!D70</f>
        <v>230</v>
      </c>
      <c r="L203" s="624">
        <f>'Prior Years'!E70</f>
        <v>250</v>
      </c>
      <c r="M203" s="432"/>
      <c r="N203" s="624">
        <f>'Prior Years'!F70</f>
        <v>200</v>
      </c>
      <c r="O203" s="432"/>
      <c r="P203" s="432"/>
      <c r="Q203" s="432"/>
      <c r="R203" s="624">
        <f>'Prior Years'!J70</f>
        <v>207</v>
      </c>
      <c r="T203" s="624">
        <f>'Prior Years'!K70</f>
        <v>225</v>
      </c>
      <c r="U203" s="432"/>
      <c r="V203" s="624">
        <f>'Prior Years'!L70</f>
        <v>180</v>
      </c>
      <c r="W203" s="432"/>
      <c r="X203" s="432">
        <f>'Portfolio Statistics'!G9</f>
        <v>0</v>
      </c>
      <c r="Y203" s="432">
        <f>'Portfolio Statistics'!F27</f>
        <v>0</v>
      </c>
      <c r="Z203" s="432"/>
      <c r="AA203" s="432">
        <f>'Portfolio Statistics'!G27</f>
        <v>0</v>
      </c>
      <c r="AB203" s="432"/>
      <c r="AC203" s="432">
        <f>'Portfolio Statistics'!H27</f>
        <v>0</v>
      </c>
      <c r="AD203" s="432"/>
      <c r="AE203" s="432">
        <f>'Portfolio Statistics'!M27</f>
        <v>0</v>
      </c>
      <c r="AF203" s="432"/>
      <c r="AG203" s="432">
        <f>'Portfolio Statistics'!I27</f>
        <v>0</v>
      </c>
      <c r="AH203" s="432"/>
      <c r="AI203" s="432">
        <f>'Portfolio Statistics'!J27</f>
        <v>0</v>
      </c>
      <c r="AJ203" s="432"/>
      <c r="AK203" s="432">
        <f>'Portfolio Statistics'!K27</f>
        <v>0</v>
      </c>
      <c r="AL203" s="432"/>
      <c r="AM203" s="432"/>
    </row>
    <row r="204" spans="3:39">
      <c r="C204" s="432">
        <f>'Portfolio Statistics'!C10</f>
        <v>2013</v>
      </c>
      <c r="D204" s="432">
        <f>'Portfolio Statistics'!E10</f>
        <v>4800</v>
      </c>
      <c r="E204" s="623">
        <f>'Prior Years'!F35</f>
        <v>100000</v>
      </c>
      <c r="F204" s="432"/>
      <c r="G204" s="623">
        <f>'Prior Years'!G35</f>
        <v>105000</v>
      </c>
      <c r="H204" s="432"/>
      <c r="I204" s="432">
        <f>'Portfolio Statistics'!F10</f>
        <v>260000</v>
      </c>
      <c r="J204" s="624">
        <f>'Prior Years'!G70</f>
        <v>250</v>
      </c>
      <c r="L204" s="624">
        <f>'Prior Years'!H70</f>
        <v>253</v>
      </c>
      <c r="M204" s="432"/>
      <c r="N204" s="624">
        <f>'Prior Years'!I70</f>
        <v>220</v>
      </c>
      <c r="O204" s="432"/>
      <c r="P204" s="432"/>
      <c r="Q204" s="432"/>
      <c r="R204" s="624">
        <f>'Prior Years'!M70</f>
        <v>225</v>
      </c>
      <c r="T204" s="624">
        <f>'Prior Years'!N70</f>
        <v>207</v>
      </c>
      <c r="U204" s="432"/>
      <c r="V204" s="624">
        <f>'Prior Years'!O70</f>
        <v>198</v>
      </c>
      <c r="W204" s="432"/>
      <c r="X204" s="432">
        <f>'Portfolio Statistics'!G10</f>
        <v>0</v>
      </c>
      <c r="Y204" s="432">
        <f>'Portfolio Statistics'!F28</f>
        <v>0</v>
      </c>
      <c r="Z204" s="432"/>
      <c r="AA204" s="432">
        <f>'Portfolio Statistics'!G28</f>
        <v>0</v>
      </c>
      <c r="AB204" s="432"/>
      <c r="AC204" s="432">
        <f>'Portfolio Statistics'!H28</f>
        <v>0</v>
      </c>
      <c r="AD204" s="432"/>
      <c r="AE204" s="432">
        <f>'Portfolio Statistics'!M28</f>
        <v>0</v>
      </c>
      <c r="AF204" s="432"/>
      <c r="AG204" s="432">
        <f>'Portfolio Statistics'!I28</f>
        <v>0</v>
      </c>
      <c r="AH204" s="432"/>
      <c r="AI204" s="432">
        <f>'Portfolio Statistics'!J28</f>
        <v>0</v>
      </c>
      <c r="AJ204" s="432"/>
      <c r="AK204" s="432">
        <f>'Portfolio Statistics'!K28</f>
        <v>0</v>
      </c>
      <c r="AL204" s="432"/>
      <c r="AM204" s="432"/>
    </row>
    <row r="205" spans="3:39">
      <c r="C205" s="432">
        <f>'Portfolio Statistics'!C11</f>
        <v>2014</v>
      </c>
      <c r="D205" s="432">
        <f>'Portfolio Statistics'!E11</f>
        <v>4800</v>
      </c>
      <c r="E205" s="623">
        <f>Budgets!R37</f>
        <v>113100</v>
      </c>
      <c r="F205" s="432"/>
      <c r="G205" s="623">
        <f>'Actual Expenses'!U100</f>
        <v>528400</v>
      </c>
      <c r="H205" s="432"/>
      <c r="I205" s="432">
        <f>'Portfolio Statistics'!F11</f>
        <v>26800</v>
      </c>
      <c r="J205" s="432">
        <f ca="1">Tables!C24</f>
        <v>250</v>
      </c>
      <c r="K205" s="432"/>
      <c r="L205" s="432">
        <f ca="1">Tables!I24</f>
        <v>573</v>
      </c>
      <c r="M205" s="432"/>
      <c r="N205" s="432">
        <f ca="1">Tables!O24</f>
        <v>340</v>
      </c>
      <c r="O205" s="432"/>
      <c r="P205" s="432"/>
      <c r="Q205" s="432"/>
      <c r="R205" s="432">
        <f ca="1">Tables!F24</f>
        <v>225</v>
      </c>
      <c r="S205" s="432"/>
      <c r="T205" s="432">
        <f ca="1">Tables!L24</f>
        <v>454.20000000000005</v>
      </c>
      <c r="U205" s="432"/>
      <c r="V205" s="432">
        <f ca="1">Tables!R24</f>
        <v>306</v>
      </c>
      <c r="W205" s="432"/>
      <c r="X205" s="432">
        <f>'Portfolio Statistics'!G11</f>
        <v>0</v>
      </c>
      <c r="Y205" s="432">
        <f>'Portfolio Statistics'!H11</f>
        <v>0</v>
      </c>
      <c r="Z205" s="432">
        <f>'Portfolio Statistics'!I11</f>
        <v>0</v>
      </c>
      <c r="AA205" s="432">
        <f>'Portfolio Statistics'!J11</f>
        <v>0</v>
      </c>
      <c r="AB205" s="432">
        <f>'Portfolio Statistics'!K11</f>
        <v>0</v>
      </c>
      <c r="AC205" s="432">
        <f>'Portfolio Statistics'!L11</f>
        <v>0</v>
      </c>
      <c r="AD205" s="432">
        <f>'Portfolio Statistics'!M11</f>
        <v>0</v>
      </c>
      <c r="AE205" s="432">
        <f>'Portfolio Statistics'!N11</f>
        <v>0</v>
      </c>
      <c r="AF205" s="432">
        <f>'Portfolio Statistics'!O11</f>
        <v>0</v>
      </c>
      <c r="AG205" s="432">
        <f>'Portfolio Statistics'!P11</f>
        <v>0</v>
      </c>
      <c r="AH205" s="432">
        <f>'Portfolio Statistics'!Q11</f>
        <v>0</v>
      </c>
      <c r="AI205" s="432">
        <f>'Portfolio Statistics'!R11</f>
        <v>0</v>
      </c>
      <c r="AJ205" s="432">
        <f>'Portfolio Statistics'!S11</f>
        <v>0</v>
      </c>
      <c r="AK205" s="432">
        <f>'Portfolio Statistics'!T11</f>
        <v>0</v>
      </c>
      <c r="AL205" s="432"/>
      <c r="AM205" s="432"/>
    </row>
    <row r="206" spans="3:39">
      <c r="X206" s="432"/>
    </row>
  </sheetData>
  <sheetProtection password="C96F" sheet="1" objects="1" scenarios="1"/>
  <mergeCells count="29">
    <mergeCell ref="AC181:AG181"/>
    <mergeCell ref="AH181:AL181"/>
    <mergeCell ref="AM181:AQ181"/>
    <mergeCell ref="D181:H181"/>
    <mergeCell ref="I181:M181"/>
    <mergeCell ref="N181:R181"/>
    <mergeCell ref="S181:W181"/>
    <mergeCell ref="X181:AB181"/>
    <mergeCell ref="D144:H144"/>
    <mergeCell ref="I144:M144"/>
    <mergeCell ref="N144:R144"/>
    <mergeCell ref="S144:W144"/>
    <mergeCell ref="AM144:AQ144"/>
    <mergeCell ref="AC144:AG144"/>
    <mergeCell ref="X144:AB144"/>
    <mergeCell ref="AH144:AL144"/>
    <mergeCell ref="AL110:AQ110"/>
    <mergeCell ref="AS2:BD2"/>
    <mergeCell ref="AS3:AX3"/>
    <mergeCell ref="AY3:BD3"/>
    <mergeCell ref="D110:G110"/>
    <mergeCell ref="Y2:AR2"/>
    <mergeCell ref="AI3:AR3"/>
    <mergeCell ref="Y3:AH3"/>
    <mergeCell ref="H110:M110"/>
    <mergeCell ref="T110:Y110"/>
    <mergeCell ref="AF110:AK110"/>
    <mergeCell ref="N110:S110"/>
    <mergeCell ref="Z110:AE110"/>
  </mergeCells>
  <pageMargins left="0.7" right="0.7" top="0.75" bottom="0.75" header="0.3" footer="0.3"/>
  <pageSetup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I32"/>
  <sheetViews>
    <sheetView showRowColHeaders="0" zoomScale="75" zoomScaleNormal="75" zoomScalePageLayoutView="75" workbookViewId="0">
      <selection activeCell="E4" sqref="E4"/>
    </sheetView>
  </sheetViews>
  <sheetFormatPr defaultColWidth="8.88671875" defaultRowHeight="13.2"/>
  <cols>
    <col min="1" max="1" width="8.88671875" style="101"/>
    <col min="2" max="3" width="36.6640625" style="101" bestFit="1" customWidth="1"/>
    <col min="4" max="4" width="21" style="101" bestFit="1" customWidth="1"/>
    <col min="5" max="5" width="11" style="101" customWidth="1"/>
    <col min="6" max="6" width="1.44140625" style="101" customWidth="1"/>
    <col min="7" max="7" width="8.88671875" style="101"/>
    <col min="8" max="8" width="1.44140625" style="101" customWidth="1"/>
    <col min="9" max="9" width="38.33203125" style="101" customWidth="1"/>
    <col min="10" max="16384" width="8.88671875" style="101"/>
  </cols>
  <sheetData>
    <row r="2" spans="1:9">
      <c r="A2" s="102" t="s">
        <v>63</v>
      </c>
      <c r="B2" s="102" t="s">
        <v>6</v>
      </c>
      <c r="C2" s="102" t="s">
        <v>6</v>
      </c>
      <c r="D2" s="102" t="s">
        <v>77</v>
      </c>
      <c r="E2" s="107" t="s">
        <v>86</v>
      </c>
      <c r="F2" s="108"/>
      <c r="G2" s="107" t="s">
        <v>87</v>
      </c>
      <c r="H2" s="108"/>
      <c r="I2" s="102" t="s">
        <v>6</v>
      </c>
    </row>
    <row r="3" spans="1:9">
      <c r="A3" s="104">
        <f>COUNTIF($B$3:$B$32,"&lt;="&amp;B3)</f>
        <v>29</v>
      </c>
      <c r="B3" s="104" t="str">
        <f>IF(OR(Data!C5="Empty",Data!C5="",Data!C5=0),"*Hide*",Data!C5)</f>
        <v>Residential New Construction (example)</v>
      </c>
      <c r="C3" s="104" t="str">
        <f>VLOOKUP(SMALL($A$3:$A$32,ROW()-2),$A$3:$B$32,2,FALSE)</f>
        <v>*Hide*</v>
      </c>
      <c r="D3" s="104" t="e">
        <f>VLOOKUP(C3,Data!$C$5:$D$34,2,FALSE)</f>
        <v>#N/A</v>
      </c>
      <c r="E3" s="109">
        <f t="shared" ref="E3:E32" si="0">IF(ISERROR(D3),MAX(Sector_Order)+2,VLOOKUP(D3,Sector_Order,2,FALSE))</f>
        <v>10</v>
      </c>
      <c r="F3" s="108"/>
      <c r="G3" s="109">
        <f>RANK(E3,$E$3:$E$32,-1)+COUNTIF($E$3:E3,E3)-1</f>
        <v>4</v>
      </c>
      <c r="H3" s="108"/>
      <c r="I3" s="104" t="str">
        <f t="shared" ref="I3:I32" ca="1" si="1">OFFSET(C$3,MATCH(SMALL(G$3:G$32,ROW()-ROW(G$3)+1),G$3:G$32,0)-1,0)</f>
        <v>Residential New Construction (example)</v>
      </c>
    </row>
    <row r="4" spans="1:9">
      <c r="A4" s="104">
        <f t="shared" ref="A4:A32" si="2">COUNTIF($B$3:$B$32,"&lt;="&amp;B4)</f>
        <v>30</v>
      </c>
      <c r="B4" s="104" t="str">
        <f>IF(OR(Data!C6="Empty",Data!C6="",Data!C6=0),"*Hide*",Data!C6)</f>
        <v>Residential Whole Home Retrofit</v>
      </c>
      <c r="C4" s="104" t="str">
        <f t="shared" ref="C4:C32" si="3">VLOOKUP(SMALL($A$3:$A$32,ROW()-2),$A$3:$B$32,2,FALSE)</f>
        <v>*Hide*</v>
      </c>
      <c r="D4" s="104" t="e">
        <f>VLOOKUP(C4,Data!$C$5:$D$34,2,FALSE)</f>
        <v>#N/A</v>
      </c>
      <c r="E4" s="109">
        <f t="shared" si="0"/>
        <v>10</v>
      </c>
      <c r="F4" s="108"/>
      <c r="G4" s="109">
        <f>RANK(E4,$E$3:$E$32,-1)+COUNTIF($E$3:E4,E4)-1</f>
        <v>5</v>
      </c>
      <c r="H4" s="108"/>
      <c r="I4" s="104" t="str">
        <f t="shared" ca="1" si="1"/>
        <v>Residential Whole Home Retrofit</v>
      </c>
    </row>
    <row r="5" spans="1:9">
      <c r="A5" s="104">
        <f t="shared" si="2"/>
        <v>28</v>
      </c>
      <c r="B5" s="104" t="str">
        <f>IF(OR(Data!C7="Empty",Data!C7="",Data!C7=0),"*Hide*",Data!C7)</f>
        <v>C&amp;I Prescriptive</v>
      </c>
      <c r="C5" s="104" t="str">
        <f t="shared" si="3"/>
        <v>*Hide*</v>
      </c>
      <c r="D5" s="104" t="e">
        <f>VLOOKUP(C5,Data!$C$5:$D$34,2,FALSE)</f>
        <v>#N/A</v>
      </c>
      <c r="E5" s="109">
        <f t="shared" si="0"/>
        <v>10</v>
      </c>
      <c r="F5" s="108"/>
      <c r="G5" s="109">
        <f>RANK(E5,$E$3:$E$32,-1)+COUNTIF($E$3:E5,E5)-1</f>
        <v>6</v>
      </c>
      <c r="H5" s="108"/>
      <c r="I5" s="104" t="str">
        <f t="shared" ca="1" si="1"/>
        <v>C&amp;I Prescriptive</v>
      </c>
    </row>
    <row r="6" spans="1:9">
      <c r="A6" s="104">
        <f t="shared" si="2"/>
        <v>27</v>
      </c>
      <c r="B6" s="104" t="str">
        <f>IF(OR(Data!C8="Empty",Data!C8="",Data!C8=0),"*Hide*",Data!C8)</f>
        <v>*Hide*</v>
      </c>
      <c r="C6" s="104" t="str">
        <f t="shared" si="3"/>
        <v>*Hide*</v>
      </c>
      <c r="D6" s="104" t="e">
        <f>VLOOKUP(C6,Data!$C$5:$D$34,2,FALSE)</f>
        <v>#N/A</v>
      </c>
      <c r="E6" s="109">
        <f t="shared" si="0"/>
        <v>10</v>
      </c>
      <c r="F6" s="108"/>
      <c r="G6" s="109">
        <f>RANK(E6,$E$3:$E$32,-1)+COUNTIF($E$3:E6,E6)-1</f>
        <v>7</v>
      </c>
      <c r="H6" s="108"/>
      <c r="I6" s="104" t="str">
        <f t="shared" ca="1" si="1"/>
        <v>*Hide*</v>
      </c>
    </row>
    <row r="7" spans="1:9">
      <c r="A7" s="104">
        <f t="shared" si="2"/>
        <v>27</v>
      </c>
      <c r="B7" s="104" t="str">
        <f>IF(OR(Data!C9="Empty",Data!C9="",Data!C9=0),"*Hide*",Data!C9)</f>
        <v>*Hide*</v>
      </c>
      <c r="C7" s="104" t="str">
        <f t="shared" si="3"/>
        <v>*Hide*</v>
      </c>
      <c r="D7" s="104" t="e">
        <f>VLOOKUP(C7,Data!$C$5:$D$34,2,FALSE)</f>
        <v>#N/A</v>
      </c>
      <c r="E7" s="109">
        <f t="shared" si="0"/>
        <v>10</v>
      </c>
      <c r="F7" s="108"/>
      <c r="G7" s="109">
        <f>RANK(E7,$E$3:$E$32,-1)+COUNTIF($E$3:E7,E7)-1</f>
        <v>8</v>
      </c>
      <c r="H7" s="108"/>
      <c r="I7" s="104" t="str">
        <f t="shared" ca="1" si="1"/>
        <v>*Hide*</v>
      </c>
    </row>
    <row r="8" spans="1:9">
      <c r="A8" s="104">
        <f t="shared" si="2"/>
        <v>27</v>
      </c>
      <c r="B8" s="104" t="str">
        <f>IF(OR(Data!C10="Empty",Data!C10="",Data!C10=0),"*Hide*",Data!C10)</f>
        <v>*Hide*</v>
      </c>
      <c r="C8" s="104" t="str">
        <f t="shared" si="3"/>
        <v>*Hide*</v>
      </c>
      <c r="D8" s="104" t="e">
        <f>VLOOKUP(C8,Data!$C$5:$D$34,2,FALSE)</f>
        <v>#N/A</v>
      </c>
      <c r="E8" s="109">
        <f t="shared" si="0"/>
        <v>10</v>
      </c>
      <c r="F8" s="108"/>
      <c r="G8" s="109">
        <f>RANK(E8,$E$3:$E$32,-1)+COUNTIF($E$3:E8,E8)-1</f>
        <v>9</v>
      </c>
      <c r="H8" s="108"/>
      <c r="I8" s="104" t="str">
        <f t="shared" ca="1" si="1"/>
        <v>*Hide*</v>
      </c>
    </row>
    <row r="9" spans="1:9">
      <c r="A9" s="104">
        <f t="shared" si="2"/>
        <v>27</v>
      </c>
      <c r="B9" s="104" t="str">
        <f>IF(OR(Data!C11="Empty",Data!C11="",Data!C11=0),"*Hide*",Data!C11)</f>
        <v>*Hide*</v>
      </c>
      <c r="C9" s="104" t="str">
        <f t="shared" si="3"/>
        <v>*Hide*</v>
      </c>
      <c r="D9" s="104" t="e">
        <f>VLOOKUP(C9,Data!$C$5:$D$34,2,FALSE)</f>
        <v>#N/A</v>
      </c>
      <c r="E9" s="109">
        <f t="shared" si="0"/>
        <v>10</v>
      </c>
      <c r="F9" s="108"/>
      <c r="G9" s="109">
        <f>RANK(E9,$E$3:$E$32,-1)+COUNTIF($E$3:E9,E9)-1</f>
        <v>10</v>
      </c>
      <c r="H9" s="108"/>
      <c r="I9" s="104" t="str">
        <f t="shared" ca="1" si="1"/>
        <v>*Hide*</v>
      </c>
    </row>
    <row r="10" spans="1:9">
      <c r="A10" s="104">
        <f t="shared" si="2"/>
        <v>27</v>
      </c>
      <c r="B10" s="104" t="str">
        <f>IF(OR(Data!C12="Empty",Data!C12="",Data!C12=0),"*Hide*",Data!C12)</f>
        <v>*Hide*</v>
      </c>
      <c r="C10" s="104" t="str">
        <f t="shared" si="3"/>
        <v>*Hide*</v>
      </c>
      <c r="D10" s="104" t="e">
        <f>VLOOKUP(C10,Data!$C$5:$D$34,2,FALSE)</f>
        <v>#N/A</v>
      </c>
      <c r="E10" s="109">
        <f t="shared" si="0"/>
        <v>10</v>
      </c>
      <c r="F10" s="108"/>
      <c r="G10" s="109">
        <f>RANK(E10,$E$3:$E$32,-1)+COUNTIF($E$3:E10,E10)-1</f>
        <v>11</v>
      </c>
      <c r="H10" s="108"/>
      <c r="I10" s="104" t="str">
        <f t="shared" ca="1" si="1"/>
        <v>*Hide*</v>
      </c>
    </row>
    <row r="11" spans="1:9">
      <c r="A11" s="104">
        <f t="shared" si="2"/>
        <v>27</v>
      </c>
      <c r="B11" s="104" t="str">
        <f>IF(OR(Data!C13="Empty",Data!C13="",Data!C13=0),"*Hide*",Data!C13)</f>
        <v>*Hide*</v>
      </c>
      <c r="C11" s="104" t="str">
        <f t="shared" si="3"/>
        <v>*Hide*</v>
      </c>
      <c r="D11" s="104" t="e">
        <f>VLOOKUP(C11,Data!$C$5:$D$34,2,FALSE)</f>
        <v>#N/A</v>
      </c>
      <c r="E11" s="109">
        <f t="shared" si="0"/>
        <v>10</v>
      </c>
      <c r="F11" s="108"/>
      <c r="G11" s="109">
        <f>RANK(E11,$E$3:$E$32,-1)+COUNTIF($E$3:E11,E11)-1</f>
        <v>12</v>
      </c>
      <c r="H11" s="108"/>
      <c r="I11" s="104" t="str">
        <f t="shared" ca="1" si="1"/>
        <v>*Hide*</v>
      </c>
    </row>
    <row r="12" spans="1:9">
      <c r="A12" s="104">
        <f t="shared" si="2"/>
        <v>27</v>
      </c>
      <c r="B12" s="104" t="str">
        <f>IF(OR(Data!C14="Empty",Data!C14="",Data!C14=0),"*Hide*",Data!C14)</f>
        <v>*Hide*</v>
      </c>
      <c r="C12" s="104" t="str">
        <f t="shared" si="3"/>
        <v>*Hide*</v>
      </c>
      <c r="D12" s="104" t="e">
        <f>VLOOKUP(C12,Data!$C$5:$D$34,2,FALSE)</f>
        <v>#N/A</v>
      </c>
      <c r="E12" s="109">
        <f t="shared" si="0"/>
        <v>10</v>
      </c>
      <c r="F12" s="108"/>
      <c r="G12" s="109">
        <f>RANK(E12,$E$3:$E$32,-1)+COUNTIF($E$3:E12,E12)-1</f>
        <v>13</v>
      </c>
      <c r="H12" s="108"/>
      <c r="I12" s="104" t="str">
        <f t="shared" ca="1" si="1"/>
        <v>*Hide*</v>
      </c>
    </row>
    <row r="13" spans="1:9">
      <c r="A13" s="104">
        <f t="shared" si="2"/>
        <v>27</v>
      </c>
      <c r="B13" s="104" t="str">
        <f>IF(OR(Data!C15="Empty",Data!C15="",Data!C15=0),"*Hide*",Data!C15)</f>
        <v>*Hide*</v>
      </c>
      <c r="C13" s="104" t="str">
        <f t="shared" si="3"/>
        <v>*Hide*</v>
      </c>
      <c r="D13" s="104" t="e">
        <f>VLOOKUP(C13,Data!$C$5:$D$34,2,FALSE)</f>
        <v>#N/A</v>
      </c>
      <c r="E13" s="109">
        <f t="shared" si="0"/>
        <v>10</v>
      </c>
      <c r="F13" s="108"/>
      <c r="G13" s="109">
        <f>RANK(E13,$E$3:$E$32,-1)+COUNTIF($E$3:E13,E13)-1</f>
        <v>14</v>
      </c>
      <c r="H13" s="108"/>
      <c r="I13" s="104" t="str">
        <f t="shared" ca="1" si="1"/>
        <v>*Hide*</v>
      </c>
    </row>
    <row r="14" spans="1:9">
      <c r="A14" s="104">
        <f t="shared" si="2"/>
        <v>27</v>
      </c>
      <c r="B14" s="104" t="str">
        <f>IF(OR(Data!C16="Empty",Data!C16="",Data!C16=0),"*Hide*",Data!C16)</f>
        <v>*Hide*</v>
      </c>
      <c r="C14" s="104" t="str">
        <f t="shared" si="3"/>
        <v>*Hide*</v>
      </c>
      <c r="D14" s="104" t="e">
        <f>VLOOKUP(C14,Data!$C$5:$D$34,2,FALSE)</f>
        <v>#N/A</v>
      </c>
      <c r="E14" s="109">
        <f t="shared" si="0"/>
        <v>10</v>
      </c>
      <c r="F14" s="108"/>
      <c r="G14" s="109">
        <f>RANK(E14,$E$3:$E$32,-1)+COUNTIF($E$3:E14,E14)-1</f>
        <v>15</v>
      </c>
      <c r="H14" s="108"/>
      <c r="I14" s="104" t="str">
        <f t="shared" ca="1" si="1"/>
        <v>*Hide*</v>
      </c>
    </row>
    <row r="15" spans="1:9">
      <c r="A15" s="104">
        <f t="shared" si="2"/>
        <v>27</v>
      </c>
      <c r="B15" s="104" t="str">
        <f>IF(OR(Data!C17="Empty",Data!C17="",Data!C17=0),"*Hide*",Data!C17)</f>
        <v>*Hide*</v>
      </c>
      <c r="C15" s="104" t="str">
        <f t="shared" si="3"/>
        <v>*Hide*</v>
      </c>
      <c r="D15" s="104" t="e">
        <f>VLOOKUP(C15,Data!$C$5:$D$34,2,FALSE)</f>
        <v>#N/A</v>
      </c>
      <c r="E15" s="109">
        <f t="shared" si="0"/>
        <v>10</v>
      </c>
      <c r="F15" s="108"/>
      <c r="G15" s="109">
        <f>RANK(E15,$E$3:$E$32,-1)+COUNTIF($E$3:E15,E15)-1</f>
        <v>16</v>
      </c>
      <c r="H15" s="108"/>
      <c r="I15" s="104" t="str">
        <f t="shared" ca="1" si="1"/>
        <v>*Hide*</v>
      </c>
    </row>
    <row r="16" spans="1:9">
      <c r="A16" s="104">
        <f t="shared" si="2"/>
        <v>27</v>
      </c>
      <c r="B16" s="104" t="str">
        <f>IF(OR(Data!C18="Empty",Data!C18="",Data!C18=0),"*Hide*",Data!C18)</f>
        <v>*Hide*</v>
      </c>
      <c r="C16" s="104" t="str">
        <f t="shared" si="3"/>
        <v>*Hide*</v>
      </c>
      <c r="D16" s="104" t="e">
        <f>VLOOKUP(C16,Data!$C$5:$D$34,2,FALSE)</f>
        <v>#N/A</v>
      </c>
      <c r="E16" s="109">
        <f t="shared" si="0"/>
        <v>10</v>
      </c>
      <c r="F16" s="108"/>
      <c r="G16" s="109">
        <f>RANK(E16,$E$3:$E$32,-1)+COUNTIF($E$3:E16,E16)-1</f>
        <v>17</v>
      </c>
      <c r="H16" s="108"/>
      <c r="I16" s="104" t="str">
        <f t="shared" ca="1" si="1"/>
        <v>*Hide*</v>
      </c>
    </row>
    <row r="17" spans="1:9">
      <c r="A17" s="104">
        <f t="shared" si="2"/>
        <v>27</v>
      </c>
      <c r="B17" s="104" t="str">
        <f>IF(OR(Data!C19="Empty",Data!C19="",Data!C19=0),"*Hide*",Data!C19)</f>
        <v>*Hide*</v>
      </c>
      <c r="C17" s="104" t="str">
        <f t="shared" si="3"/>
        <v>*Hide*</v>
      </c>
      <c r="D17" s="104" t="e">
        <f>VLOOKUP(C17,Data!$C$5:$D$34,2,FALSE)</f>
        <v>#N/A</v>
      </c>
      <c r="E17" s="109">
        <f t="shared" si="0"/>
        <v>10</v>
      </c>
      <c r="F17" s="108"/>
      <c r="G17" s="109">
        <f>RANK(E17,$E$3:$E$32,-1)+COUNTIF($E$3:E17,E17)-1</f>
        <v>18</v>
      </c>
      <c r="H17" s="108"/>
      <c r="I17" s="104" t="str">
        <f t="shared" ca="1" si="1"/>
        <v>*Hide*</v>
      </c>
    </row>
    <row r="18" spans="1:9">
      <c r="A18" s="104">
        <f t="shared" si="2"/>
        <v>27</v>
      </c>
      <c r="B18" s="104" t="str">
        <f>IF(OR(Data!C20="Empty",Data!C20="",Data!C20=0),"*Hide*",Data!C20)</f>
        <v>*Hide*</v>
      </c>
      <c r="C18" s="104" t="str">
        <f t="shared" si="3"/>
        <v>*Hide*</v>
      </c>
      <c r="D18" s="104" t="e">
        <f>VLOOKUP(C18,Data!$C$5:$D$34,2,FALSE)</f>
        <v>#N/A</v>
      </c>
      <c r="E18" s="109">
        <f t="shared" si="0"/>
        <v>10</v>
      </c>
      <c r="F18" s="108"/>
      <c r="G18" s="109">
        <f>RANK(E18,$E$3:$E$32,-1)+COUNTIF($E$3:E18,E18)-1</f>
        <v>19</v>
      </c>
      <c r="H18" s="108"/>
      <c r="I18" s="104" t="str">
        <f t="shared" ca="1" si="1"/>
        <v>*Hide*</v>
      </c>
    </row>
    <row r="19" spans="1:9">
      <c r="A19" s="104">
        <f t="shared" si="2"/>
        <v>27</v>
      </c>
      <c r="B19" s="104" t="str">
        <f>IF(OR(Data!C21="Empty",Data!C21="",Data!C21=0),"*Hide*",Data!C21)</f>
        <v>*Hide*</v>
      </c>
      <c r="C19" s="104" t="str">
        <f t="shared" si="3"/>
        <v>*Hide*</v>
      </c>
      <c r="D19" s="104" t="e">
        <f>VLOOKUP(C19,Data!$C$5:$D$34,2,FALSE)</f>
        <v>#N/A</v>
      </c>
      <c r="E19" s="109">
        <f t="shared" si="0"/>
        <v>10</v>
      </c>
      <c r="F19" s="108"/>
      <c r="G19" s="109">
        <f>RANK(E19,$E$3:$E$32,-1)+COUNTIF($E$3:E19,E19)-1</f>
        <v>20</v>
      </c>
      <c r="H19" s="108"/>
      <c r="I19" s="104" t="str">
        <f t="shared" ca="1" si="1"/>
        <v>*Hide*</v>
      </c>
    </row>
    <row r="20" spans="1:9">
      <c r="A20" s="104">
        <f t="shared" si="2"/>
        <v>27</v>
      </c>
      <c r="B20" s="104" t="str">
        <f>IF(OR(Data!C22="Empty",Data!C22="",Data!C22=0),"*Hide*",Data!C22)</f>
        <v>*Hide*</v>
      </c>
      <c r="C20" s="104" t="str">
        <f t="shared" si="3"/>
        <v>*Hide*</v>
      </c>
      <c r="D20" s="104" t="e">
        <f>VLOOKUP(C20,Data!$C$5:$D$34,2,FALSE)</f>
        <v>#N/A</v>
      </c>
      <c r="E20" s="109">
        <f t="shared" si="0"/>
        <v>10</v>
      </c>
      <c r="F20" s="108"/>
      <c r="G20" s="109">
        <f>RANK(E20,$E$3:$E$32,-1)+COUNTIF($E$3:E20,E20)-1</f>
        <v>21</v>
      </c>
      <c r="H20" s="108"/>
      <c r="I20" s="104" t="str">
        <f t="shared" ca="1" si="1"/>
        <v>*Hide*</v>
      </c>
    </row>
    <row r="21" spans="1:9">
      <c r="A21" s="104">
        <f t="shared" si="2"/>
        <v>27</v>
      </c>
      <c r="B21" s="104" t="str">
        <f>IF(OR(Data!C23="Empty",Data!C23="",Data!C23=0),"*Hide*",Data!C23)</f>
        <v>*Hide*</v>
      </c>
      <c r="C21" s="104" t="str">
        <f t="shared" si="3"/>
        <v>*Hide*</v>
      </c>
      <c r="D21" s="104" t="e">
        <f>VLOOKUP(C21,Data!$C$5:$D$34,2,FALSE)</f>
        <v>#N/A</v>
      </c>
      <c r="E21" s="109">
        <f t="shared" si="0"/>
        <v>10</v>
      </c>
      <c r="F21" s="108"/>
      <c r="G21" s="109">
        <f>RANK(E21,$E$3:$E$32,-1)+COUNTIF($E$3:E21,E21)-1</f>
        <v>22</v>
      </c>
      <c r="H21" s="108"/>
      <c r="I21" s="104" t="str">
        <f t="shared" ca="1" si="1"/>
        <v>*Hide*</v>
      </c>
    </row>
    <row r="22" spans="1:9">
      <c r="A22" s="104">
        <f t="shared" si="2"/>
        <v>27</v>
      </c>
      <c r="B22" s="104" t="str">
        <f>IF(OR(Data!C24="Empty",Data!C24="",Data!C24=0),"*Hide*",Data!C24)</f>
        <v>*Hide*</v>
      </c>
      <c r="C22" s="104" t="str">
        <f t="shared" si="3"/>
        <v>*Hide*</v>
      </c>
      <c r="D22" s="104" t="e">
        <f>VLOOKUP(C22,Data!$C$5:$D$34,2,FALSE)</f>
        <v>#N/A</v>
      </c>
      <c r="E22" s="109">
        <f t="shared" si="0"/>
        <v>10</v>
      </c>
      <c r="F22" s="108"/>
      <c r="G22" s="109">
        <f>RANK(E22,$E$3:$E$32,-1)+COUNTIF($E$3:E22,E22)-1</f>
        <v>23</v>
      </c>
      <c r="H22" s="108"/>
      <c r="I22" s="104" t="str">
        <f t="shared" ca="1" si="1"/>
        <v>*Hide*</v>
      </c>
    </row>
    <row r="23" spans="1:9">
      <c r="A23" s="104">
        <f t="shared" si="2"/>
        <v>27</v>
      </c>
      <c r="B23" s="104" t="str">
        <f>IF(OR(Data!C25="Empty",Data!C25="",Data!C25=0),"*Hide*",Data!C25)</f>
        <v>*Hide*</v>
      </c>
      <c r="C23" s="104" t="str">
        <f t="shared" si="3"/>
        <v>*Hide*</v>
      </c>
      <c r="D23" s="104" t="e">
        <f>VLOOKUP(C23,Data!$C$5:$D$34,2,FALSE)</f>
        <v>#N/A</v>
      </c>
      <c r="E23" s="109">
        <f t="shared" si="0"/>
        <v>10</v>
      </c>
      <c r="F23" s="108"/>
      <c r="G23" s="109">
        <f>RANK(E23,$E$3:$E$32,-1)+COUNTIF($E$3:E23,E23)-1</f>
        <v>24</v>
      </c>
      <c r="H23" s="108"/>
      <c r="I23" s="104" t="str">
        <f t="shared" ca="1" si="1"/>
        <v>*Hide*</v>
      </c>
    </row>
    <row r="24" spans="1:9">
      <c r="A24" s="104">
        <f t="shared" si="2"/>
        <v>27</v>
      </c>
      <c r="B24" s="104" t="str">
        <f>IF(OR(Data!C26="Empty",Data!C26="",Data!C26=0),"*Hide*",Data!C26)</f>
        <v>*Hide*</v>
      </c>
      <c r="C24" s="104" t="str">
        <f t="shared" si="3"/>
        <v>*Hide*</v>
      </c>
      <c r="D24" s="104" t="e">
        <f>VLOOKUP(C24,Data!$C$5:$D$34,2,FALSE)</f>
        <v>#N/A</v>
      </c>
      <c r="E24" s="109">
        <f t="shared" si="0"/>
        <v>10</v>
      </c>
      <c r="F24" s="108"/>
      <c r="G24" s="109">
        <f>RANK(E24,$E$3:$E$32,-1)+COUNTIF($E$3:E24,E24)-1</f>
        <v>25</v>
      </c>
      <c r="H24" s="108"/>
      <c r="I24" s="104" t="str">
        <f t="shared" ca="1" si="1"/>
        <v>*Hide*</v>
      </c>
    </row>
    <row r="25" spans="1:9">
      <c r="A25" s="104">
        <f t="shared" si="2"/>
        <v>27</v>
      </c>
      <c r="B25" s="104" t="str">
        <f>IF(OR(Data!C27="Empty",Data!C27="",Data!C27=0),"*Hide*",Data!C27)</f>
        <v>*Hide*</v>
      </c>
      <c r="C25" s="104" t="str">
        <f t="shared" si="3"/>
        <v>*Hide*</v>
      </c>
      <c r="D25" s="104" t="e">
        <f>VLOOKUP(C25,Data!$C$5:$D$34,2,FALSE)</f>
        <v>#N/A</v>
      </c>
      <c r="E25" s="109">
        <f t="shared" si="0"/>
        <v>10</v>
      </c>
      <c r="F25" s="108"/>
      <c r="G25" s="109">
        <f>RANK(E25,$E$3:$E$32,-1)+COUNTIF($E$3:E25,E25)-1</f>
        <v>26</v>
      </c>
      <c r="H25" s="108"/>
      <c r="I25" s="104" t="str">
        <f t="shared" ca="1" si="1"/>
        <v>*Hide*</v>
      </c>
    </row>
    <row r="26" spans="1:9">
      <c r="A26" s="104">
        <f t="shared" si="2"/>
        <v>27</v>
      </c>
      <c r="B26" s="104" t="str">
        <f>IF(OR(Data!C28="Empty",Data!C28="",Data!C28=0),"*Hide*",Data!C28)</f>
        <v>*Hide*</v>
      </c>
      <c r="C26" s="104" t="str">
        <f t="shared" si="3"/>
        <v>*Hide*</v>
      </c>
      <c r="D26" s="104" t="e">
        <f>VLOOKUP(C26,Data!$C$5:$D$34,2,FALSE)</f>
        <v>#N/A</v>
      </c>
      <c r="E26" s="109">
        <f t="shared" si="0"/>
        <v>10</v>
      </c>
      <c r="F26" s="108"/>
      <c r="G26" s="109">
        <f>RANK(E26,$E$3:$E$32,-1)+COUNTIF($E$3:E26,E26)-1</f>
        <v>27</v>
      </c>
      <c r="H26" s="108"/>
      <c r="I26" s="104" t="str">
        <f t="shared" ca="1" si="1"/>
        <v>*Hide*</v>
      </c>
    </row>
    <row r="27" spans="1:9">
      <c r="A27" s="104">
        <f t="shared" si="2"/>
        <v>27</v>
      </c>
      <c r="B27" s="104" t="str">
        <f>IF(OR(Data!C29="Empty",Data!C29="",Data!C29=0),"*Hide*",Data!C29)</f>
        <v>*Hide*</v>
      </c>
      <c r="C27" s="104" t="str">
        <f t="shared" si="3"/>
        <v>*Hide*</v>
      </c>
      <c r="D27" s="104" t="e">
        <f>VLOOKUP(C27,Data!$C$5:$D$34,2,FALSE)</f>
        <v>#N/A</v>
      </c>
      <c r="E27" s="109">
        <f t="shared" si="0"/>
        <v>10</v>
      </c>
      <c r="F27" s="108"/>
      <c r="G27" s="109">
        <f>RANK(E27,$E$3:$E$32,-1)+COUNTIF($E$3:E27,E27)-1</f>
        <v>28</v>
      </c>
      <c r="H27" s="108"/>
      <c r="I27" s="104" t="str">
        <f t="shared" ca="1" si="1"/>
        <v>*Hide*</v>
      </c>
    </row>
    <row r="28" spans="1:9">
      <c r="A28" s="104">
        <f t="shared" si="2"/>
        <v>27</v>
      </c>
      <c r="B28" s="104" t="str">
        <f>IF(OR(Data!C30="Empty",Data!C30="",Data!C30=0),"*Hide*",Data!C30)</f>
        <v>*Hide*</v>
      </c>
      <c r="C28" s="104" t="str">
        <f t="shared" si="3"/>
        <v>*Hide*</v>
      </c>
      <c r="D28" s="104" t="e">
        <f>VLOOKUP(C28,Data!$C$5:$D$34,2,FALSE)</f>
        <v>#N/A</v>
      </c>
      <c r="E28" s="109">
        <f t="shared" si="0"/>
        <v>10</v>
      </c>
      <c r="F28" s="108"/>
      <c r="G28" s="109">
        <f>RANK(E28,$E$3:$E$32,-1)+COUNTIF($E$3:E28,E28)-1</f>
        <v>29</v>
      </c>
      <c r="H28" s="108"/>
      <c r="I28" s="104" t="str">
        <f t="shared" ca="1" si="1"/>
        <v>*Hide*</v>
      </c>
    </row>
    <row r="29" spans="1:9">
      <c r="A29" s="104">
        <f t="shared" si="2"/>
        <v>27</v>
      </c>
      <c r="B29" s="104" t="str">
        <f>IF(OR(Data!C31="Empty",Data!C31="",Data!C31=0),"*Hide*",Data!C31)</f>
        <v>*Hide*</v>
      </c>
      <c r="C29" s="104" t="str">
        <f t="shared" si="3"/>
        <v>*Hide*</v>
      </c>
      <c r="D29" s="104" t="e">
        <f>VLOOKUP(C29,Data!$C$5:$D$34,2,FALSE)</f>
        <v>#N/A</v>
      </c>
      <c r="E29" s="109">
        <f t="shared" si="0"/>
        <v>10</v>
      </c>
      <c r="F29" s="108"/>
      <c r="G29" s="109">
        <f>RANK(E29,$E$3:$E$32,-1)+COUNTIF($E$3:E29,E29)-1</f>
        <v>30</v>
      </c>
      <c r="H29" s="108"/>
      <c r="I29" s="104" t="str">
        <f t="shared" ca="1" si="1"/>
        <v>*Hide*</v>
      </c>
    </row>
    <row r="30" spans="1:9">
      <c r="A30" s="104">
        <f t="shared" si="2"/>
        <v>27</v>
      </c>
      <c r="B30" s="104" t="str">
        <f>IF(OR(Data!C32="Empty",Data!C32="",Data!C32=0),"*Hide*",Data!C32)</f>
        <v>*Hide*</v>
      </c>
      <c r="C30" s="104" t="str">
        <f t="shared" si="3"/>
        <v>C&amp;I Prescriptive</v>
      </c>
      <c r="D30" s="104" t="str">
        <f>VLOOKUP(C30,Data!$C$5:$D$34,2,FALSE)</f>
        <v>Commercial_Industrial</v>
      </c>
      <c r="E30" s="109">
        <f t="shared" si="0"/>
        <v>3</v>
      </c>
      <c r="F30" s="108"/>
      <c r="G30" s="109">
        <f>RANK(E30,$E$3:$E$32,-1)+COUNTIF($E$3:E30,E30)-1</f>
        <v>3</v>
      </c>
      <c r="H30" s="108"/>
      <c r="I30" s="104" t="str">
        <f t="shared" ca="1" si="1"/>
        <v>*Hide*</v>
      </c>
    </row>
    <row r="31" spans="1:9">
      <c r="A31" s="104">
        <f t="shared" si="2"/>
        <v>27</v>
      </c>
      <c r="B31" s="104" t="str">
        <f>IF(OR(Data!C33="Empty",Data!C33="",Data!C33=0),"*Hide*",Data!C33)</f>
        <v>*Hide*</v>
      </c>
      <c r="C31" s="104" t="str">
        <f t="shared" si="3"/>
        <v>Residential New Construction (example)</v>
      </c>
      <c r="D31" s="104" t="str">
        <f>VLOOKUP(C31,Data!$C$5:$D$34,2,FALSE)</f>
        <v>Residential</v>
      </c>
      <c r="E31" s="109">
        <f t="shared" si="0"/>
        <v>1</v>
      </c>
      <c r="F31" s="108"/>
      <c r="G31" s="109">
        <f>RANK(E31,$E$3:$E$32,-1)+COUNTIF($E$3:E31,E31)-1</f>
        <v>1</v>
      </c>
      <c r="H31" s="108"/>
      <c r="I31" s="104" t="str">
        <f t="shared" ca="1" si="1"/>
        <v>*Hide*</v>
      </c>
    </row>
    <row r="32" spans="1:9">
      <c r="A32" s="104">
        <f t="shared" si="2"/>
        <v>27</v>
      </c>
      <c r="B32" s="104" t="str">
        <f>IF(OR(Data!C34="Empty",Data!C34="",Data!C34=0),"*Hide*",Data!C34)</f>
        <v>*Hide*</v>
      </c>
      <c r="C32" s="104" t="str">
        <f t="shared" si="3"/>
        <v>Residential Whole Home Retrofit</v>
      </c>
      <c r="D32" s="104" t="str">
        <f>VLOOKUP(C32,Data!$C$5:$D$34,2,FALSE)</f>
        <v>Residential</v>
      </c>
      <c r="E32" s="109">
        <f t="shared" si="0"/>
        <v>1</v>
      </c>
      <c r="F32" s="108"/>
      <c r="G32" s="109">
        <f>RANK(E32,$E$3:$E$32,-1)+COUNTIF($E$3:E32,E32)-1</f>
        <v>2</v>
      </c>
      <c r="H32" s="108"/>
      <c r="I32" s="104" t="str">
        <f t="shared" ca="1" si="1"/>
        <v>*Hide*</v>
      </c>
    </row>
  </sheetData>
  <sheetProtection password="C96F" sheet="1" objects="1" scenarios="1"/>
  <pageMargins left="0.7" right="0.7" top="0.75" bottom="0.75" header="0.3" footer="0.3"/>
  <pageSetup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dimension ref="C1:FG219"/>
  <sheetViews>
    <sheetView zoomScale="70" zoomScaleNormal="70" zoomScalePageLayoutView="75" workbookViewId="0">
      <selection activeCell="AK41" sqref="AK41"/>
    </sheetView>
  </sheetViews>
  <sheetFormatPr defaultColWidth="8.88671875" defaultRowHeight="13.2"/>
  <cols>
    <col min="1" max="2" width="1.6640625" style="101" customWidth="1"/>
    <col min="3" max="3" width="36.6640625" style="101" bestFit="1" customWidth="1"/>
    <col min="4" max="4" width="21" style="101" bestFit="1" customWidth="1"/>
    <col min="5" max="5" width="26.6640625" style="101" bestFit="1" customWidth="1"/>
    <col min="6" max="6" width="26.6640625" style="101" customWidth="1"/>
    <col min="7" max="7" width="12.6640625" style="101" customWidth="1"/>
    <col min="8" max="8" width="13.5546875" style="101" bestFit="1" customWidth="1"/>
    <col min="9" max="9" width="15.109375" style="101" customWidth="1"/>
    <col min="10" max="10" width="12" style="101" customWidth="1"/>
    <col min="11" max="11" width="16.33203125" style="101" customWidth="1"/>
    <col min="12" max="12" width="17.33203125" style="101" customWidth="1"/>
    <col min="13" max="13" width="14" style="101" bestFit="1" customWidth="1"/>
    <col min="14" max="14" width="19" style="101" customWidth="1"/>
    <col min="15" max="15" width="18.44140625" style="101" customWidth="1"/>
    <col min="16" max="16" width="12.44140625" style="101" customWidth="1"/>
    <col min="17" max="17" width="10.6640625" style="101" customWidth="1"/>
    <col min="18" max="18" width="16.109375" style="101" bestFit="1" customWidth="1"/>
    <col min="19" max="19" width="14.33203125" style="101" customWidth="1"/>
    <col min="20" max="20" width="9.88671875" style="101" bestFit="1" customWidth="1"/>
    <col min="21" max="21" width="11.44140625" style="101" bestFit="1" customWidth="1"/>
    <col min="22" max="22" width="13.109375" style="101" customWidth="1"/>
    <col min="23" max="23" width="13.44140625" style="101" customWidth="1"/>
    <col min="24" max="24" width="12.33203125" style="101" customWidth="1"/>
    <col min="25" max="25" width="12.109375" style="101" bestFit="1" customWidth="1"/>
    <col min="26" max="26" width="12.33203125" style="101" bestFit="1" customWidth="1"/>
    <col min="27" max="27" width="14.88671875" style="101" customWidth="1"/>
    <col min="28" max="28" width="10.6640625" style="101" bestFit="1" customWidth="1"/>
    <col min="29" max="29" width="11.88671875" style="101" bestFit="1" customWidth="1"/>
    <col min="30" max="31" width="12.109375" style="101" bestFit="1" customWidth="1"/>
    <col min="32" max="32" width="11.5546875" style="101" bestFit="1" customWidth="1"/>
    <col min="33" max="33" width="7.109375" style="101" customWidth="1"/>
    <col min="34" max="34" width="11.88671875" style="101" bestFit="1" customWidth="1"/>
    <col min="35" max="35" width="11.6640625" style="101" customWidth="1"/>
    <col min="36" max="37" width="14" style="101" bestFit="1" customWidth="1"/>
    <col min="38" max="38" width="13" style="101" bestFit="1" customWidth="1"/>
    <col min="39" max="39" width="14" style="101" bestFit="1" customWidth="1"/>
    <col min="40" max="43" width="7.109375" style="101" customWidth="1"/>
    <col min="44" max="203" width="8.88671875" style="101"/>
    <col min="204" max="204" width="13.5546875" style="101" customWidth="1"/>
    <col min="205" max="210" width="8.88671875" style="101"/>
    <col min="211" max="211" width="15.44140625" style="101" customWidth="1"/>
    <col min="212" max="16384" width="8.88671875" style="101"/>
  </cols>
  <sheetData>
    <row r="1" spans="3:63" ht="13.8" thickBot="1"/>
    <row r="2" spans="3:63" ht="15.75" customHeight="1" thickBot="1">
      <c r="Y2" s="1280" t="s">
        <v>361</v>
      </c>
      <c r="Z2" s="1281"/>
      <c r="AA2" s="1281"/>
      <c r="AB2" s="1281"/>
      <c r="AC2" s="1281"/>
      <c r="AD2" s="1281"/>
      <c r="AE2" s="1281"/>
      <c r="AF2" s="1281"/>
      <c r="AG2" s="1281"/>
      <c r="AH2" s="1281"/>
      <c r="AI2" s="1281"/>
      <c r="AJ2" s="1281"/>
      <c r="AK2" s="1281"/>
      <c r="AL2" s="1281"/>
      <c r="AM2" s="1281"/>
      <c r="AN2" s="1281"/>
      <c r="AO2" s="1281"/>
      <c r="AP2" s="1281"/>
      <c r="AQ2" s="1281"/>
      <c r="AR2" s="1282"/>
      <c r="AS2" s="1280" t="s">
        <v>359</v>
      </c>
      <c r="AT2" s="1281"/>
      <c r="AU2" s="1281"/>
      <c r="AV2" s="1281"/>
      <c r="AW2" s="1281"/>
      <c r="AX2" s="1281"/>
      <c r="AY2" s="1303"/>
      <c r="AZ2" s="1303"/>
      <c r="BA2" s="1303"/>
      <c r="BB2" s="1303"/>
      <c r="BC2" s="1303"/>
      <c r="BD2" s="1303"/>
      <c r="BE2" s="1281"/>
      <c r="BF2" s="1281"/>
      <c r="BG2" s="1281"/>
      <c r="BH2" s="1281"/>
      <c r="BI2" s="1281"/>
      <c r="BJ2" s="1281"/>
      <c r="BK2" s="1282"/>
    </row>
    <row r="3" spans="3:63" ht="15" customHeight="1" thickBot="1">
      <c r="C3" s="100" t="s">
        <v>363</v>
      </c>
      <c r="G3" s="101" t="s">
        <v>295</v>
      </c>
      <c r="Y3" s="1280" t="s">
        <v>360</v>
      </c>
      <c r="Z3" s="1281"/>
      <c r="AA3" s="1281"/>
      <c r="AB3" s="1281"/>
      <c r="AC3" s="1281"/>
      <c r="AD3" s="1281"/>
      <c r="AE3" s="1281"/>
      <c r="AF3" s="1281"/>
      <c r="AG3" s="1281"/>
      <c r="AH3" s="1282"/>
      <c r="AI3" s="1283" t="s">
        <v>362</v>
      </c>
      <c r="AJ3" s="1284"/>
      <c r="AK3" s="1284"/>
      <c r="AL3" s="1284"/>
      <c r="AM3" s="1284"/>
      <c r="AN3" s="1284"/>
      <c r="AO3" s="1284"/>
      <c r="AP3" s="1284"/>
      <c r="AQ3" s="1284"/>
      <c r="AR3" s="1285"/>
      <c r="AS3" s="1283" t="s">
        <v>360</v>
      </c>
      <c r="AT3" s="1284"/>
      <c r="AU3" s="1284"/>
      <c r="AV3" s="1284"/>
      <c r="AW3" s="1284"/>
      <c r="AX3" s="1284"/>
      <c r="AY3" s="1300" t="s">
        <v>362</v>
      </c>
      <c r="AZ3" s="1300"/>
      <c r="BA3" s="1300"/>
      <c r="BB3" s="1300"/>
      <c r="BC3" s="1300"/>
      <c r="BD3" s="1300"/>
      <c r="BE3" s="981"/>
      <c r="BF3" s="981"/>
      <c r="BG3" s="981"/>
      <c r="BH3" s="981"/>
      <c r="BI3" s="981"/>
      <c r="BJ3" s="981"/>
      <c r="BK3" s="982"/>
    </row>
    <row r="4" spans="3:63" ht="105.6">
      <c r="C4" s="102" t="s">
        <v>6</v>
      </c>
      <c r="D4" s="102" t="s">
        <v>77</v>
      </c>
      <c r="E4" s="102" t="s">
        <v>78</v>
      </c>
      <c r="F4" s="102" t="s">
        <v>79</v>
      </c>
      <c r="G4" s="103" t="str">
        <f>Data!G4</f>
        <v>Staff labor, overhead ($)</v>
      </c>
      <c r="H4" s="103" t="str">
        <f>Data!H4</f>
        <v>Planning &amp; Design ($)</v>
      </c>
      <c r="I4" s="103" t="str">
        <f>Data!I4</f>
        <v>Administrative Other ($)</v>
      </c>
      <c r="J4" s="103" t="str">
        <f>Data!J4</f>
        <v>Administrative Expenditures</v>
      </c>
      <c r="K4" s="103" t="str">
        <f>Data!K4</f>
        <v>Technical assistance and on-site audits ($)</v>
      </c>
      <c r="L4" s="103" t="str">
        <f>Data!L4</f>
        <v>Delivery staff labor ($)</v>
      </c>
      <c r="M4" s="103" t="str">
        <f>Data!M4</f>
        <v>Training ($)</v>
      </c>
      <c r="N4" s="103" t="str">
        <f>Data!N4</f>
        <v>Delivery other ($)</v>
      </c>
      <c r="O4" s="103" t="str">
        <f>Data!O4</f>
        <v>Delivery Expenditures</v>
      </c>
      <c r="P4" s="103" t="str">
        <f>Data!P4</f>
        <v>Marketing, Education and Outreach ($)</v>
      </c>
      <c r="Q4" s="103" t="str">
        <f>Data!Q4</f>
        <v>EM&amp;V ($)</v>
      </c>
      <c r="R4" s="103" t="str">
        <f>Data!R4</f>
        <v>Participant Incentives ($)</v>
      </c>
      <c r="S4" s="103" t="str">
        <f>Data!S4</f>
        <v>Upstream or Midstream Incentives ($)</v>
      </c>
      <c r="T4" s="103" t="str">
        <f>Data!T4</f>
        <v>Incentive Expenditures</v>
      </c>
      <c r="U4" s="103" t="str">
        <f>Data!U4</f>
        <v>Total Budget ($)</v>
      </c>
      <c r="V4" s="103" t="str">
        <f>Data!V4</f>
        <v>Notes</v>
      </c>
      <c r="W4" s="103">
        <f>Data!W4</f>
        <v>0</v>
      </c>
      <c r="X4" s="103">
        <f>Data!X4</f>
        <v>0</v>
      </c>
      <c r="Y4" s="374" t="str">
        <f>'Planned Savings'!H6</f>
        <v>Gross Demand Savings w/ interactive effects</v>
      </c>
      <c r="Z4" s="375" t="str">
        <f>'Planned Savings'!I6</f>
        <v>Gross Annual Energy Savings w/ interactive effects</v>
      </c>
      <c r="AA4" s="375" t="str">
        <f>'Planned Savings'!J6</f>
        <v>Gross Lifetime Energy Savings w/ interactive effects</v>
      </c>
      <c r="AB4" s="375" t="str">
        <f>'Planned Savings'!L6</f>
        <v>Net-to-Gross</v>
      </c>
      <c r="AC4" s="375" t="str">
        <f>'Planned Savings'!N6</f>
        <v>Net Demand Savings w/ interactive effects</v>
      </c>
      <c r="AD4" s="375" t="str">
        <f>'Planned Savings'!O6</f>
        <v>Net Annual Energy Savings w/ interactive effects</v>
      </c>
      <c r="AE4" s="375" t="str">
        <f>'Planned Savings'!P6</f>
        <v>Net Lifetime Energy Savings w/ interactive effects</v>
      </c>
      <c r="AF4" s="375" t="str">
        <f>'Planned Savings'!R6</f>
        <v>Program Savings Lifetime</v>
      </c>
      <c r="AG4" s="375" t="str">
        <f>'Planned Savings'!T6</f>
        <v>Participants/Units</v>
      </c>
      <c r="AH4" s="376" t="s">
        <v>357</v>
      </c>
      <c r="AI4" s="335" t="str">
        <f>'Planned Savings - No IE'!D6</f>
        <v xml:space="preserve">Gross Demand Savings </v>
      </c>
      <c r="AJ4" s="331" t="str">
        <f>'Planned Savings - No IE'!E6</f>
        <v xml:space="preserve">Gross Annual Energy Savings </v>
      </c>
      <c r="AK4" s="331" t="str">
        <f>'Planned Savings - No IE'!F6</f>
        <v xml:space="preserve">Gross Lifetime Energy Savings </v>
      </c>
      <c r="AL4" s="331" t="str">
        <f>'Planned Savings - No IE'!H6</f>
        <v>Net-to-Gross</v>
      </c>
      <c r="AM4" s="331" t="str">
        <f>'Planned Savings - No IE'!J6</f>
        <v xml:space="preserve">Net Demand Savings </v>
      </c>
      <c r="AN4" s="331" t="str">
        <f>'Planned Savings - No IE'!K6</f>
        <v xml:space="preserve">Net Annual Energy Savings </v>
      </c>
      <c r="AO4" s="331" t="str">
        <f>'Planned Savings - No IE'!L6</f>
        <v xml:space="preserve">Net Lifetime Energy Savings </v>
      </c>
      <c r="AP4" s="331" t="str">
        <f>'Planned Savings - No IE'!N6</f>
        <v>Program Savings Lifetime</v>
      </c>
      <c r="AQ4" s="331" t="str">
        <f>'Planned Savings - No IE'!P6</f>
        <v>Participants/Units</v>
      </c>
      <c r="AR4" s="336" t="str">
        <f>'Planned Savings - No IE'!Q6</f>
        <v>Eligible Participants</v>
      </c>
      <c r="AS4" s="335" t="str">
        <f>'Planned Savings - No NTG'!H6</f>
        <v>Gross Demand Savings w/ interactive effects</v>
      </c>
      <c r="AT4" s="331" t="str">
        <f>'Planned Savings - No NTG'!I6</f>
        <v>Gross Annual Energy Savings w/ interactive effects</v>
      </c>
      <c r="AU4" s="331" t="str">
        <f>'Planned Savings - No NTG'!J6</f>
        <v>Gross Lifetime Energy Savings w/ interactive effects</v>
      </c>
      <c r="AV4" s="331" t="str">
        <f>'Planned Savings - No NTG'!L6</f>
        <v>Program Savings Lifetime</v>
      </c>
      <c r="AW4" s="331" t="str">
        <f>'Planned Savings - No NTG'!N6</f>
        <v>Participants/Units</v>
      </c>
      <c r="AX4" s="336" t="str">
        <f>'Planned Savings - No NTG'!O6</f>
        <v>Eligible Participants</v>
      </c>
      <c r="AY4" s="335" t="str">
        <f>'Planned Savings - No IE No NTG'!D6</f>
        <v xml:space="preserve">Gross Demand Savings </v>
      </c>
      <c r="AZ4" s="331" t="str">
        <f>'Planned Savings - No IE No NTG'!E6</f>
        <v xml:space="preserve">Gross Annual Energy Savings </v>
      </c>
      <c r="BA4" s="331" t="str">
        <f>'Planned Savings - No IE No NTG'!F6</f>
        <v xml:space="preserve">Gross Lifetime Energy Savings </v>
      </c>
      <c r="BB4" s="331" t="str">
        <f>'Planned Savings - No IE No NTG'!H6</f>
        <v>Program Savings Lifetime</v>
      </c>
      <c r="BC4" s="331" t="str">
        <f>'Planned Savings - No IE No NTG'!J6</f>
        <v>Participants/Units</v>
      </c>
      <c r="BD4" s="336" t="str">
        <f>'Planned Savings - No IE No NTG'!K6</f>
        <v>Eligible Participants</v>
      </c>
    </row>
    <row r="5" spans="3:63">
      <c r="C5" s="104" t="str">
        <f ca="1">Order!I3</f>
        <v>Residential New Construction (example)</v>
      </c>
      <c r="D5" s="110" t="str">
        <f ca="1">IF(ISERROR(VLOOKUP($C5,Data!$C$5:$ZZ$34,COLUMN(D$4)-2,FALSE)),"-",VLOOKUP($C5,Data!$C$5:$ZZ$34,COLUMN(D$4)-2,FALSE))</f>
        <v>Residential</v>
      </c>
      <c r="E5" s="110" t="str">
        <f ca="1">IF(ISERROR(VLOOKUP($C5,Data!$C$5:$ZZ$34,COLUMN(E$4)-2,FALSE)),"-",VLOOKUP($C5,Data!$C$5:$ZZ$34,COLUMN(E$4)-2,FALSE))</f>
        <v>Res: New Construction</v>
      </c>
      <c r="F5" s="110">
        <f ca="1">IF(ISERROR(VLOOKUP($C5,Data!$C$5:$ZZ$34,COLUMN(F$4)-2,FALSE)),"-",VLOOKUP($C5,Data!$C$5:$ZZ$34,COLUMN(F$4)-2,FALSE))</f>
        <v>0</v>
      </c>
      <c r="G5" s="110">
        <f ca="1">IF(ISERROR(VLOOKUP($C5,Data!$C$5:$ZZ$34,COLUMN(G$4)-2,FALSE)),"-",VLOOKUP($C5,Data!$C$5:$ZZ$34,COLUMN(G$4)-2,FALSE))</f>
        <v>20000</v>
      </c>
      <c r="H5" s="110">
        <f ca="1">IF(ISERROR(VLOOKUP($C5,Data!$C$5:$ZZ$34,COLUMN(H$4)-2,FALSE)),"-",VLOOKUP($C5,Data!$C$5:$ZZ$34,COLUMN(H$4)-2,FALSE))</f>
        <v>3000</v>
      </c>
      <c r="I5" s="110">
        <f ca="1">IF(ISERROR(VLOOKUP($C5,Data!$C$5:$ZZ$34,COLUMN(I$4)-2,FALSE)),"-",VLOOKUP($C5,Data!$C$5:$ZZ$34,COLUMN(I$4)-2,FALSE))</f>
        <v>1000</v>
      </c>
      <c r="J5" s="110">
        <f ca="1">IF(ISERROR(VLOOKUP($C5,Data!$C$5:$ZZ$34,COLUMN(J$4)-2,FALSE)),"-",VLOOKUP($C5,Data!$C$5:$ZZ$34,COLUMN(J$4)-2,FALSE))</f>
        <v>24000</v>
      </c>
      <c r="K5" s="110">
        <f ca="1">IF(ISERROR(VLOOKUP($C5,Data!$C$5:$ZZ$34,COLUMN(K$4)-2,FALSE)),"-",VLOOKUP($C5,Data!$C$5:$ZZ$34,COLUMN(K$4)-2,FALSE))</f>
        <v>25000</v>
      </c>
      <c r="L5" s="110">
        <f ca="1">IF(ISERROR(VLOOKUP($C5,Data!$C$5:$ZZ$34,COLUMN(L$4)-2,FALSE)),"-",VLOOKUP($C5,Data!$C$5:$ZZ$34,COLUMN(L$4)-2,FALSE))</f>
        <v>400</v>
      </c>
      <c r="M5" s="110">
        <f ca="1">IF(ISERROR(VLOOKUP($C5,Data!$C$5:$ZZ$34,COLUMN(M$4)-2,FALSE)),"-",VLOOKUP($C5,Data!$C$5:$ZZ$34,COLUMN(M$4)-2,FALSE))</f>
        <v>500</v>
      </c>
      <c r="N5" s="110">
        <f ca="1">IF(ISERROR(VLOOKUP($C5,Data!$C$5:$ZZ$34,COLUMN(N$4)-2,FALSE)),"-",VLOOKUP($C5,Data!$C$5:$ZZ$34,COLUMN(N$4)-2,FALSE))</f>
        <v>200</v>
      </c>
      <c r="O5" s="110">
        <f ca="1">IF(ISERROR(VLOOKUP($C5,Data!$C$5:$ZZ$34,COLUMN(O$4)-2,FALSE)),"-",VLOOKUP($C5,Data!$C$5:$ZZ$34,COLUMN(O$4)-2,FALSE))</f>
        <v>26100</v>
      </c>
      <c r="P5" s="110">
        <f ca="1">IF(ISERROR(VLOOKUP($C5,Data!$C$5:$ZZ$34,COLUMN(P$4)-2,FALSE)),"-",VLOOKUP($C5,Data!$C$5:$ZZ$34,COLUMN(P$4)-2,FALSE))</f>
        <v>6000</v>
      </c>
      <c r="Q5" s="110">
        <f ca="1">IF(ISERROR(VLOOKUP($C5,Data!$C$5:$ZZ$34,COLUMN(Q$4)-2,FALSE)),"-",VLOOKUP($C5,Data!$C$5:$ZZ$34,COLUMN(Q$4)-2,FALSE))</f>
        <v>7000</v>
      </c>
      <c r="R5" s="110">
        <f ca="1">IF(ISERROR(VLOOKUP($C5,Data!$C$5:$ZZ$34,COLUMN(R$4)-2,FALSE)),"-",VLOOKUP($C5,Data!$C$5:$ZZ$34,COLUMN(R$4)-2,FALSE))</f>
        <v>30000</v>
      </c>
      <c r="S5" s="110">
        <f ca="1">IF(ISERROR(VLOOKUP($C5,Data!$C$5:$ZZ$34,COLUMN(S$4)-2,FALSE)),"-",VLOOKUP($C5,Data!$C$5:$ZZ$34,COLUMN(S$4)-2,FALSE))</f>
        <v>20000</v>
      </c>
      <c r="T5" s="110">
        <f ca="1">IF(ISERROR(VLOOKUP($C5,Data!$C$5:$ZZ$34,COLUMN(T$4)-2,FALSE)),"-",VLOOKUP($C5,Data!$C$5:$ZZ$34,COLUMN(T$4)-2,FALSE))</f>
        <v>50000</v>
      </c>
      <c r="U5" s="110">
        <f ca="1">IF(ISERROR(VLOOKUP($C5,Data!$C$5:$ZZ$34,COLUMN(U$4)-2,FALSE)),"-",VLOOKUP($C5,Data!$C$5:$ZZ$34,COLUMN(U$4)-2,FALSE))</f>
        <v>113100</v>
      </c>
      <c r="V5" s="110">
        <f ca="1">IF(ISERROR(VLOOKUP($C5,Data!$C$5:$ZZ$34,COLUMN(V$4)-2,FALSE)),"-",VLOOKUP($C5,Data!$C$5:$ZZ$34,COLUMN(V$4)-2,FALSE))</f>
        <v>0</v>
      </c>
      <c r="W5" s="110">
        <f ca="1">IF(ISERROR(VLOOKUP($C5,Data!$C$5:$ZZ$34,COLUMN(W$4)-2,FALSE)),"-",VLOOKUP($C5,Data!$C$5:$ZZ$34,COLUMN(W$4)-2,FALSE))</f>
        <v>0</v>
      </c>
      <c r="X5" s="110">
        <f ca="1">IF(ISERROR(VLOOKUP($C5,Data!$C$5:$ZZ$34,COLUMN(X$4)-2,FALSE)),"-",VLOOKUP($C5,Data!$C$5:$ZZ$34,COLUMN(X$4)-2,FALSE))</f>
        <v>0</v>
      </c>
      <c r="Y5" s="110">
        <f ca="1">IF(ISERROR(VLOOKUP($C5,Data!$C$5:$ZZ$34,COLUMN(Y$4)-2,FALSE)),"-",VLOOKUP($C5,Data!$C$5:$ZZ$34,COLUMN(Y$4)-2,FALSE))</f>
        <v>0</v>
      </c>
      <c r="Z5" s="110">
        <f ca="1">IF(ISERROR(VLOOKUP($C5,Data!$C$5:$ZZ$34,COLUMN(Z$4)-2,FALSE)),"-",VLOOKUP($C5,Data!$C$5:$ZZ$34,COLUMN(Z$4)-2,FALSE))</f>
        <v>270</v>
      </c>
      <c r="AA5" s="110">
        <f ca="1">IF(ISERROR(VLOOKUP($C5,Data!$C$5:$ZZ$34,COLUMN(AA$4)-2,FALSE)),"-",VLOOKUP($C5,Data!$C$5:$ZZ$34,COLUMN(AA$4)-2,FALSE))</f>
        <v>2700</v>
      </c>
      <c r="AB5" s="110">
        <f ca="1">IF(ISERROR(VLOOKUP($C5,Data!$C$5:$ZZ$34,COLUMN(AB$4)-2,FALSE)),"-",VLOOKUP($C5,Data!$C$5:$ZZ$34,COLUMN(AB$4)-2,FALSE))</f>
        <v>0.9</v>
      </c>
      <c r="AC5" s="110">
        <f ca="1">IF(ISERROR(VLOOKUP($C5,Data!$C$5:$ZZ$34,COLUMN(AC$4)-2,FALSE)),"-",VLOOKUP($C5,Data!$C$5:$ZZ$34,COLUMN(AC$4)-2,FALSE))</f>
        <v>30.6</v>
      </c>
      <c r="AD5" s="110">
        <f ca="1">IF(ISERROR(VLOOKUP($C5,Data!$C$5:$ZZ$34,COLUMN(AD$4)-2,FALSE)),"-",VLOOKUP($C5,Data!$C$5:$ZZ$34,COLUMN(AD$4)-2,FALSE))</f>
        <v>243</v>
      </c>
      <c r="AE5" s="110">
        <f ca="1">IF(ISERROR(VLOOKUP($C5,Data!$C$5:$ZZ$34,COLUMN(AE$4)-2,FALSE)),"-",VLOOKUP($C5,Data!$C$5:$ZZ$34,COLUMN(AE$4)-2,FALSE))</f>
        <v>2430</v>
      </c>
      <c r="AF5" s="110">
        <f ca="1">IF(ISERROR(VLOOKUP($C5,Data!$C$5:$ZZ$34,COLUMN(AF$4)-2,FALSE)),"-",VLOOKUP($C5,Data!$C$5:$ZZ$34,COLUMN(AF$4)-2,FALSE))</f>
        <v>10</v>
      </c>
      <c r="AG5" s="110">
        <f ca="1">IF(ISERROR(VLOOKUP($C5,Data!$C$5:$ZZ$34,COLUMN(AG$4)-2,FALSE)),"-",VLOOKUP($C5,Data!$C$5:$ZZ$34,COLUMN(AG$4)-2,FALSE))</f>
        <v>240</v>
      </c>
      <c r="AH5" s="110">
        <f ca="1">IF(ISERROR(VLOOKUP($C5,Data!$C$5:$ZZ$34,COLUMN(AH$4)-2,FALSE)),"-",VLOOKUP($C5,Data!$C$5:$ZZ$34,COLUMN(AH$4)-2,FALSE))</f>
        <v>8000</v>
      </c>
      <c r="AI5" s="110">
        <f ca="1">IF(ISERROR(VLOOKUP($C5,Data!$C$5:$ZZ$34,COLUMN(AI$4)-2,FALSE)),"-",VLOOKUP($C5,Data!$C$5:$ZZ$34,COLUMN(AI$4)-2,FALSE))</f>
        <v>34</v>
      </c>
      <c r="AJ5" s="110">
        <f ca="1">IF(ISERROR(VLOOKUP($C5,Data!$C$5:$ZZ$34,COLUMN(AJ$4)-2,FALSE)),"-",VLOOKUP($C5,Data!$C$5:$ZZ$34,COLUMN(AJ$4)-2,FALSE))</f>
        <v>250</v>
      </c>
      <c r="AK5" s="110">
        <f ca="1">IF(ISERROR(VLOOKUP($C5,Data!$C$5:$ZZ$34,COLUMN(AK$4)-2,FALSE)),"-",VLOOKUP($C5,Data!$C$5:$ZZ$34,COLUMN(AK$4)-2,FALSE))</f>
        <v>2500</v>
      </c>
      <c r="AL5" s="110">
        <f ca="1">IF(ISERROR(VLOOKUP($C5,Data!$C$5:$ZZ$34,COLUMN(AL$4)-2,FALSE)),"-",VLOOKUP($C5,Data!$C$5:$ZZ$34,COLUMN(AL$4)-2,FALSE))</f>
        <v>0.9</v>
      </c>
      <c r="AM5" s="110">
        <f ca="1">IF(ISERROR(VLOOKUP($C5,Data!$C$5:$ZZ$34,COLUMN(AM$4)-2,FALSE)),"-",VLOOKUP($C5,Data!$C$5:$ZZ$34,COLUMN(AM$4)-2,FALSE))</f>
        <v>30.6</v>
      </c>
      <c r="AN5" s="110">
        <f ca="1">IF(ISERROR(VLOOKUP($C5,Data!$C$5:$ZZ$34,COLUMN(AN$4)-2,FALSE)),"-",VLOOKUP($C5,Data!$C$5:$ZZ$34,COLUMN(AN$4)-2,FALSE))</f>
        <v>225</v>
      </c>
      <c r="AO5" s="110">
        <f ca="1">IF(ISERROR(VLOOKUP($C5,Data!$C$5:$ZZ$34,COLUMN(AO$4)-2,FALSE)),"-",VLOOKUP($C5,Data!$C$5:$ZZ$34,COLUMN(AO$4)-2,FALSE))</f>
        <v>2250</v>
      </c>
      <c r="AP5" s="110">
        <f ca="1">IF(ISERROR(VLOOKUP($C5,Data!$C$5:$ZZ$34,COLUMN(AP$4)-2,FALSE)),"-",VLOOKUP($C5,Data!$C$5:$ZZ$34,COLUMN(AP$4)-2,FALSE))</f>
        <v>10</v>
      </c>
      <c r="AQ5" s="110">
        <f ca="1">IF(ISERROR(VLOOKUP($C5,Data!$C$5:$ZZ$34,COLUMN(AQ$4)-2,FALSE)),"-",VLOOKUP($C5,Data!$C$5:$ZZ$34,COLUMN(AQ$4)-2,FALSE))</f>
        <v>240</v>
      </c>
      <c r="AR5" s="110">
        <f ca="1">IF(ISERROR(VLOOKUP($C5,Data!$C$5:$ZZ$34,COLUMN(AR$4)-2,FALSE)),"-",VLOOKUP($C5,Data!$C$5:$ZZ$34,COLUMN(AR$4)-2,FALSE))</f>
        <v>8000</v>
      </c>
      <c r="AS5" s="110">
        <f ca="1">IF(ISERROR(VLOOKUP($C5,Data!$C$5:$ZZ$34,COLUMN(AS$4)-2,FALSE)),"-",VLOOKUP($C5,Data!$C$5:$ZZ$34,COLUMN(AS$4)-2,FALSE))</f>
        <v>34</v>
      </c>
      <c r="AT5" s="110">
        <f ca="1">IF(ISERROR(VLOOKUP($C5,Data!$C$5:$ZZ$34,COLUMN(AT$4)-2,FALSE)),"-",VLOOKUP($C5,Data!$C$5:$ZZ$34,COLUMN(AT$4)-2,FALSE))</f>
        <v>270</v>
      </c>
      <c r="AU5" s="110">
        <f ca="1">IF(ISERROR(VLOOKUP($C5,Data!$C$5:$ZZ$34,COLUMN(AU$4)-2,FALSE)),"-",VLOOKUP($C5,Data!$C$5:$ZZ$34,COLUMN(AU$4)-2,FALSE))</f>
        <v>2700</v>
      </c>
      <c r="AV5" s="110">
        <f ca="1">IF(ISERROR(VLOOKUP($C5,Data!$C$5:$ZZ$34,COLUMN(AV$4)-2,FALSE)),"-",VLOOKUP($C5,Data!$C$5:$ZZ$34,COLUMN(AV$4)-2,FALSE))</f>
        <v>10</v>
      </c>
      <c r="AW5" s="110">
        <f ca="1">IF(ISERROR(VLOOKUP($C5,Data!$C$5:$ZZ$34,COLUMN(AW$4)-2,FALSE)),"-",VLOOKUP($C5,Data!$C$5:$ZZ$34,COLUMN(AW$4)-2,FALSE))</f>
        <v>240</v>
      </c>
      <c r="AX5" s="110">
        <f ca="1">IF(ISERROR(VLOOKUP($C5,Data!$C$5:$ZZ$34,COLUMN(AX$4)-2,FALSE)),"-",VLOOKUP($C5,Data!$C$5:$ZZ$34,COLUMN(AX$4)-2,FALSE))</f>
        <v>8000</v>
      </c>
      <c r="AY5" s="110">
        <f ca="1">IF(ISERROR(VLOOKUP($C5,Data!$C$5:$ZZ$34,COLUMN(AY$4)-2,FALSE)),"-",VLOOKUP($C5,Data!$C$5:$ZZ$34,COLUMN(AY$4)-2,FALSE))</f>
        <v>34</v>
      </c>
      <c r="AZ5" s="110">
        <f ca="1">IF(ISERROR(VLOOKUP($C5,Data!$C$5:$ZZ$34,COLUMN(AZ$4)-2,FALSE)),"-",VLOOKUP($C5,Data!$C$5:$ZZ$34,COLUMN(AZ$4)-2,FALSE))</f>
        <v>250</v>
      </c>
      <c r="BA5" s="110">
        <f ca="1">IF(ISERROR(VLOOKUP($C5,Data!$C$5:$ZZ$34,COLUMN(BA$4)-2,FALSE)),"-",VLOOKUP($C5,Data!$C$5:$ZZ$34,COLUMN(BA$4)-2,FALSE))</f>
        <v>2500</v>
      </c>
      <c r="BB5" s="110">
        <f ca="1">IF(ISERROR(VLOOKUP($C5,Data!$C$5:$ZZ$34,COLUMN(BB$4)-2,FALSE)),"-",VLOOKUP($C5,Data!$C$5:$ZZ$34,COLUMN(BB$4)-2,FALSE))</f>
        <v>10</v>
      </c>
      <c r="BC5" s="110">
        <f ca="1">IF(ISERROR(VLOOKUP($C5,Data!$C$5:$ZZ$34,COLUMN(BC$4)-2,FALSE)),"-",VLOOKUP($C5,Data!$C$5:$ZZ$34,COLUMN(BC$4)-2,FALSE))</f>
        <v>240</v>
      </c>
      <c r="BD5" s="110">
        <f ca="1">IF(ISERROR(VLOOKUP($C5,Data!$C$5:$ZZ$34,COLUMN(BD$4)-2,FALSE)),"-",VLOOKUP($C5,Data!$C$5:$ZZ$34,COLUMN(BD$4)-2,FALSE))</f>
        <v>8000</v>
      </c>
    </row>
    <row r="6" spans="3:63">
      <c r="C6" s="104" t="str">
        <f ca="1">Order!I4</f>
        <v>Residential Whole Home Retrofit</v>
      </c>
      <c r="D6" s="110" t="str">
        <f ca="1">IF(ISERROR(VLOOKUP($C6,Data!$C$5:$ZZ$34,COLUMN(D$4)-2,FALSE)),"-",VLOOKUP($C6,Data!$C$5:$ZZ$34,COLUMN(D$4)-2,FALSE))</f>
        <v>Residential</v>
      </c>
      <c r="E6" s="110" t="str">
        <f ca="1">IF(ISERROR(VLOOKUP($C6,Data!$C$5:$ZZ$34,COLUMN(E$4)-2,FALSE)),"-",VLOOKUP($C6,Data!$C$5:$ZZ$34,COLUMN(E$4)-2,FALSE))</f>
        <v>Res: Whole Home/Retrofit</v>
      </c>
      <c r="F6" s="110">
        <f ca="1">IF(ISERROR(VLOOKUP($C6,Data!$C$5:$ZZ$34,COLUMN(F$4)-2,FALSE)),"-",VLOOKUP($C6,Data!$C$5:$ZZ$34,COLUMN(F$4)-2,FALSE))</f>
        <v>0</v>
      </c>
      <c r="G6" s="110">
        <f ca="1">IF(ISERROR(VLOOKUP($C6,Data!$C$5:$ZZ$34,COLUMN(G$4)-2,FALSE)),"-",VLOOKUP($C6,Data!$C$5:$ZZ$34,COLUMN(G$4)-2,FALSE))</f>
        <v>0</v>
      </c>
      <c r="H6" s="110">
        <f ca="1">IF(ISERROR(VLOOKUP($C6,Data!$C$5:$ZZ$34,COLUMN(H$4)-2,FALSE)),"-",VLOOKUP($C6,Data!$C$5:$ZZ$34,COLUMN(H$4)-2,FALSE))</f>
        <v>0</v>
      </c>
      <c r="I6" s="110">
        <f ca="1">IF(ISERROR(VLOOKUP($C6,Data!$C$5:$ZZ$34,COLUMN(I$4)-2,FALSE)),"-",VLOOKUP($C6,Data!$C$5:$ZZ$34,COLUMN(I$4)-2,FALSE))</f>
        <v>0</v>
      </c>
      <c r="J6" s="110">
        <f ca="1">IF(ISERROR(VLOOKUP($C6,Data!$C$5:$ZZ$34,COLUMN(J$4)-2,FALSE)),"-",VLOOKUP($C6,Data!$C$5:$ZZ$34,COLUMN(J$4)-2,FALSE))</f>
        <v>0</v>
      </c>
      <c r="K6" s="110">
        <f ca="1">IF(ISERROR(VLOOKUP($C6,Data!$C$5:$ZZ$34,COLUMN(K$4)-2,FALSE)),"-",VLOOKUP($C6,Data!$C$5:$ZZ$34,COLUMN(K$4)-2,FALSE))</f>
        <v>0</v>
      </c>
      <c r="L6" s="110">
        <f ca="1">IF(ISERROR(VLOOKUP($C6,Data!$C$5:$ZZ$34,COLUMN(L$4)-2,FALSE)),"-",VLOOKUP($C6,Data!$C$5:$ZZ$34,COLUMN(L$4)-2,FALSE))</f>
        <v>0</v>
      </c>
      <c r="M6" s="110">
        <f ca="1">IF(ISERROR(VLOOKUP($C6,Data!$C$5:$ZZ$34,COLUMN(M$4)-2,FALSE)),"-",VLOOKUP($C6,Data!$C$5:$ZZ$34,COLUMN(M$4)-2,FALSE))</f>
        <v>0</v>
      </c>
      <c r="N6" s="110">
        <f ca="1">IF(ISERROR(VLOOKUP($C6,Data!$C$5:$ZZ$34,COLUMN(N$4)-2,FALSE)),"-",VLOOKUP($C6,Data!$C$5:$ZZ$34,COLUMN(N$4)-2,FALSE))</f>
        <v>0</v>
      </c>
      <c r="O6" s="110">
        <f ca="1">IF(ISERROR(VLOOKUP($C6,Data!$C$5:$ZZ$34,COLUMN(O$4)-2,FALSE)),"-",VLOOKUP($C6,Data!$C$5:$ZZ$34,COLUMN(O$4)-2,FALSE))</f>
        <v>0</v>
      </c>
      <c r="P6" s="110">
        <f ca="1">IF(ISERROR(VLOOKUP($C6,Data!$C$5:$ZZ$34,COLUMN(P$4)-2,FALSE)),"-",VLOOKUP($C6,Data!$C$5:$ZZ$34,COLUMN(P$4)-2,FALSE))</f>
        <v>0</v>
      </c>
      <c r="Q6" s="110">
        <f ca="1">IF(ISERROR(VLOOKUP($C6,Data!$C$5:$ZZ$34,COLUMN(Q$4)-2,FALSE)),"-",VLOOKUP($C6,Data!$C$5:$ZZ$34,COLUMN(Q$4)-2,FALSE))</f>
        <v>0</v>
      </c>
      <c r="R6" s="110">
        <f ca="1">IF(ISERROR(VLOOKUP($C6,Data!$C$5:$ZZ$34,COLUMN(R$4)-2,FALSE)),"-",VLOOKUP($C6,Data!$C$5:$ZZ$34,COLUMN(R$4)-2,FALSE))</f>
        <v>0</v>
      </c>
      <c r="S6" s="110">
        <f ca="1">IF(ISERROR(VLOOKUP($C6,Data!$C$5:$ZZ$34,COLUMN(S$4)-2,FALSE)),"-",VLOOKUP($C6,Data!$C$5:$ZZ$34,COLUMN(S$4)-2,FALSE))</f>
        <v>0</v>
      </c>
      <c r="T6" s="110">
        <f ca="1">IF(ISERROR(VLOOKUP($C6,Data!$C$5:$ZZ$34,COLUMN(T$4)-2,FALSE)),"-",VLOOKUP($C6,Data!$C$5:$ZZ$34,COLUMN(T$4)-2,FALSE))</f>
        <v>0</v>
      </c>
      <c r="U6" s="110">
        <f ca="1">IF(ISERROR(VLOOKUP($C6,Data!$C$5:$ZZ$34,COLUMN(U$4)-2,FALSE)),"-",VLOOKUP($C6,Data!$C$5:$ZZ$34,COLUMN(U$4)-2,FALSE))</f>
        <v>0</v>
      </c>
      <c r="V6" s="110">
        <f ca="1">IF(ISERROR(VLOOKUP($C6,Data!$C$5:$ZZ$34,COLUMN(V$4)-2,FALSE)),"-",VLOOKUP($C6,Data!$C$5:$ZZ$34,COLUMN(V$4)-2,FALSE))</f>
        <v>0</v>
      </c>
      <c r="W6" s="110">
        <f ca="1">IF(ISERROR(VLOOKUP($C6,Data!$C$5:$ZZ$34,COLUMN(W$4)-2,FALSE)),"-",VLOOKUP($C6,Data!$C$5:$ZZ$34,COLUMN(W$4)-2,FALSE))</f>
        <v>0</v>
      </c>
      <c r="X6" s="110">
        <f ca="1">IF(ISERROR(VLOOKUP($C6,Data!$C$5:$ZZ$34,COLUMN(X$4)-2,FALSE)),"-",VLOOKUP($C6,Data!$C$5:$ZZ$34,COLUMN(X$4)-2,FALSE))</f>
        <v>0</v>
      </c>
      <c r="Y6" s="110">
        <f ca="1">IF(ISERROR(VLOOKUP($C6,Data!$C$5:$ZZ$34,COLUMN(Y$4)-2,FALSE)),"-",VLOOKUP($C6,Data!$C$5:$ZZ$34,COLUMN(Y$4)-2,FALSE))</f>
        <v>0</v>
      </c>
      <c r="Z6" s="110">
        <f ca="1">IF(ISERROR(VLOOKUP($C6,Data!$C$5:$ZZ$34,COLUMN(Z$4)-2,FALSE)),"-",VLOOKUP($C6,Data!$C$5:$ZZ$34,COLUMN(Z$4)-2,FALSE))</f>
        <v>0</v>
      </c>
      <c r="AA6" s="110">
        <f ca="1">IF(ISERROR(VLOOKUP($C6,Data!$C$5:$ZZ$34,COLUMN(AA$4)-2,FALSE)),"-",VLOOKUP($C6,Data!$C$5:$ZZ$34,COLUMN(AA$4)-2,FALSE))</f>
        <v>0</v>
      </c>
      <c r="AB6" s="110" t="str">
        <f ca="1">IF(ISERROR(VLOOKUP($C6,Data!$C$5:$ZZ$34,COLUMN(AB$4)-2,FALSE)),"-",VLOOKUP($C6,Data!$C$5:$ZZ$34,COLUMN(AB$4)-2,FALSE))</f>
        <v/>
      </c>
      <c r="AC6" s="110">
        <f ca="1">IF(ISERROR(VLOOKUP($C6,Data!$C$5:$ZZ$34,COLUMN(AC$4)-2,FALSE)),"-",VLOOKUP($C6,Data!$C$5:$ZZ$34,COLUMN(AC$4)-2,FALSE))</f>
        <v>0</v>
      </c>
      <c r="AD6" s="110" t="str">
        <f ca="1">IF(ISERROR(VLOOKUP($C6,Data!$C$5:$ZZ$34,COLUMN(AD$4)-2,FALSE)),"-",VLOOKUP($C6,Data!$C$5:$ZZ$34,COLUMN(AD$4)-2,FALSE))</f>
        <v/>
      </c>
      <c r="AE6" s="110" t="str">
        <f ca="1">IF(ISERROR(VLOOKUP($C6,Data!$C$5:$ZZ$34,COLUMN(AE$4)-2,FALSE)),"-",VLOOKUP($C6,Data!$C$5:$ZZ$34,COLUMN(AE$4)-2,FALSE))</f>
        <v/>
      </c>
      <c r="AF6" s="110">
        <f ca="1">IF(ISERROR(VLOOKUP($C6,Data!$C$5:$ZZ$34,COLUMN(AF$4)-2,FALSE)),"-",VLOOKUP($C6,Data!$C$5:$ZZ$34,COLUMN(AF$4)-2,FALSE))</f>
        <v>0</v>
      </c>
      <c r="AG6" s="110">
        <f ca="1">IF(ISERROR(VLOOKUP($C6,Data!$C$5:$ZZ$34,COLUMN(AG$4)-2,FALSE)),"-",VLOOKUP($C6,Data!$C$5:$ZZ$34,COLUMN(AG$4)-2,FALSE))</f>
        <v>0</v>
      </c>
      <c r="AH6" s="110">
        <f ca="1">IF(ISERROR(VLOOKUP($C6,Data!$C$5:$ZZ$34,COLUMN(AH$4)-2,FALSE)),"-",VLOOKUP($C6,Data!$C$5:$ZZ$34,COLUMN(AH$4)-2,FALSE))</f>
        <v>0</v>
      </c>
      <c r="AI6" s="110">
        <f ca="1">IF(ISERROR(VLOOKUP($C6,Data!$C$5:$ZZ$34,COLUMN(AI$4)-2,FALSE)),"-",VLOOKUP($C6,Data!$C$5:$ZZ$34,COLUMN(AI$4)-2,FALSE))</f>
        <v>0</v>
      </c>
      <c r="AJ6" s="110">
        <f ca="1">IF(ISERROR(VLOOKUP($C6,Data!$C$5:$ZZ$34,COLUMN(AJ$4)-2,FALSE)),"-",VLOOKUP($C6,Data!$C$5:$ZZ$34,COLUMN(AJ$4)-2,FALSE))</f>
        <v>0</v>
      </c>
      <c r="AK6" s="110">
        <f ca="1">IF(ISERROR(VLOOKUP($C6,Data!$C$5:$ZZ$34,COLUMN(AK$4)-2,FALSE)),"-",VLOOKUP($C6,Data!$C$5:$ZZ$34,COLUMN(AK$4)-2,FALSE))</f>
        <v>0</v>
      </c>
      <c r="AL6" s="110" t="str">
        <f ca="1">IF(ISERROR(VLOOKUP($C6,Data!$C$5:$ZZ$34,COLUMN(AL$4)-2,FALSE)),"-",VLOOKUP($C6,Data!$C$5:$ZZ$34,COLUMN(AL$4)-2,FALSE))</f>
        <v/>
      </c>
      <c r="AM6" s="110">
        <f ca="1">IF(ISERROR(VLOOKUP($C6,Data!$C$5:$ZZ$34,COLUMN(AM$4)-2,FALSE)),"-",VLOOKUP($C6,Data!$C$5:$ZZ$34,COLUMN(AM$4)-2,FALSE))</f>
        <v>0</v>
      </c>
      <c r="AN6" s="110">
        <f ca="1">IF(ISERROR(VLOOKUP($C6,Data!$C$5:$ZZ$34,COLUMN(AN$4)-2,FALSE)),"-",VLOOKUP($C6,Data!$C$5:$ZZ$34,COLUMN(AN$4)-2,FALSE))</f>
        <v>0</v>
      </c>
      <c r="AO6" s="110">
        <f ca="1">IF(ISERROR(VLOOKUP($C6,Data!$C$5:$ZZ$34,COLUMN(AO$4)-2,FALSE)),"-",VLOOKUP($C6,Data!$C$5:$ZZ$34,COLUMN(AO$4)-2,FALSE))</f>
        <v>0</v>
      </c>
      <c r="AP6" s="110">
        <f ca="1">IF(ISERROR(VLOOKUP($C6,Data!$C$5:$ZZ$34,COLUMN(AP$4)-2,FALSE)),"-",VLOOKUP($C6,Data!$C$5:$ZZ$34,COLUMN(AP$4)-2,FALSE))</f>
        <v>0</v>
      </c>
      <c r="AQ6" s="110">
        <f ca="1">IF(ISERROR(VLOOKUP($C6,Data!$C$5:$ZZ$34,COLUMN(AQ$4)-2,FALSE)),"-",VLOOKUP($C6,Data!$C$5:$ZZ$34,COLUMN(AQ$4)-2,FALSE))</f>
        <v>0</v>
      </c>
      <c r="AR6" s="110">
        <f ca="1">IF(ISERROR(VLOOKUP($C6,Data!$C$5:$ZZ$34,COLUMN(AR$4)-2,FALSE)),"-",VLOOKUP($C6,Data!$C$5:$ZZ$34,COLUMN(AR$4)-2,FALSE))</f>
        <v>0</v>
      </c>
      <c r="AS6" s="110">
        <f ca="1">IF(ISERROR(VLOOKUP($C6,Data!$C$5:$ZZ$34,COLUMN(AS$4)-2,FALSE)),"-",VLOOKUP($C6,Data!$C$5:$ZZ$34,COLUMN(AS$4)-2,FALSE))</f>
        <v>0</v>
      </c>
      <c r="AT6" s="110">
        <f ca="1">IF(ISERROR(VLOOKUP($C6,Data!$C$5:$ZZ$34,COLUMN(AT$4)-2,FALSE)),"-",VLOOKUP($C6,Data!$C$5:$ZZ$34,COLUMN(AT$4)-2,FALSE))</f>
        <v>0</v>
      </c>
      <c r="AU6" s="110">
        <f ca="1">IF(ISERROR(VLOOKUP($C6,Data!$C$5:$ZZ$34,COLUMN(AU$4)-2,FALSE)),"-",VLOOKUP($C6,Data!$C$5:$ZZ$34,COLUMN(AU$4)-2,FALSE))</f>
        <v>0</v>
      </c>
      <c r="AV6" s="110">
        <f ca="1">IF(ISERROR(VLOOKUP($C6,Data!$C$5:$ZZ$34,COLUMN(AV$4)-2,FALSE)),"-",VLOOKUP($C6,Data!$C$5:$ZZ$34,COLUMN(AV$4)-2,FALSE))</f>
        <v>0</v>
      </c>
      <c r="AW6" s="110">
        <f ca="1">IF(ISERROR(VLOOKUP($C6,Data!$C$5:$ZZ$34,COLUMN(AW$4)-2,FALSE)),"-",VLOOKUP($C6,Data!$C$5:$ZZ$34,COLUMN(AW$4)-2,FALSE))</f>
        <v>0</v>
      </c>
      <c r="AX6" s="110">
        <f ca="1">IF(ISERROR(VLOOKUP($C6,Data!$C$5:$ZZ$34,COLUMN(AX$4)-2,FALSE)),"-",VLOOKUP($C6,Data!$C$5:$ZZ$34,COLUMN(AX$4)-2,FALSE))</f>
        <v>0</v>
      </c>
      <c r="AY6" s="110">
        <f ca="1">IF(ISERROR(VLOOKUP($C6,Data!$C$5:$ZZ$34,COLUMN(AY$4)-2,FALSE)),"-",VLOOKUP($C6,Data!$C$5:$ZZ$34,COLUMN(AY$4)-2,FALSE))</f>
        <v>0</v>
      </c>
      <c r="AZ6" s="110">
        <f ca="1">IF(ISERROR(VLOOKUP($C6,Data!$C$5:$ZZ$34,COLUMN(AZ$4)-2,FALSE)),"-",VLOOKUP($C6,Data!$C$5:$ZZ$34,COLUMN(AZ$4)-2,FALSE))</f>
        <v>0</v>
      </c>
      <c r="BA6" s="110">
        <f ca="1">IF(ISERROR(VLOOKUP($C6,Data!$C$5:$ZZ$34,COLUMN(BA$4)-2,FALSE)),"-",VLOOKUP($C6,Data!$C$5:$ZZ$34,COLUMN(BA$4)-2,FALSE))</f>
        <v>0</v>
      </c>
      <c r="BB6" s="110">
        <f ca="1">IF(ISERROR(VLOOKUP($C6,Data!$C$5:$ZZ$34,COLUMN(BB$4)-2,FALSE)),"-",VLOOKUP($C6,Data!$C$5:$ZZ$34,COLUMN(BB$4)-2,FALSE))</f>
        <v>0</v>
      </c>
      <c r="BC6" s="110">
        <f ca="1">IF(ISERROR(VLOOKUP($C6,Data!$C$5:$ZZ$34,COLUMN(BC$4)-2,FALSE)),"-",VLOOKUP($C6,Data!$C$5:$ZZ$34,COLUMN(BC$4)-2,FALSE))</f>
        <v>0</v>
      </c>
      <c r="BD6" s="110">
        <f ca="1">IF(ISERROR(VLOOKUP($C6,Data!$C$5:$ZZ$34,COLUMN(BD$4)-2,FALSE)),"-",VLOOKUP($C6,Data!$C$5:$ZZ$34,COLUMN(BD$4)-2,FALSE))</f>
        <v>0</v>
      </c>
    </row>
    <row r="7" spans="3:63">
      <c r="C7" s="104" t="str">
        <f ca="1">Order!I5</f>
        <v>C&amp;I Prescriptive</v>
      </c>
      <c r="D7" s="110" t="str">
        <f ca="1">IF(ISERROR(VLOOKUP($C7,Data!$C$5:$ZZ$34,COLUMN(D$4)-2,FALSE)),"-",VLOOKUP($C7,Data!$C$5:$ZZ$34,COLUMN(D$4)-2,FALSE))</f>
        <v>Commercial_Industrial</v>
      </c>
      <c r="E7" s="110" t="str">
        <f ca="1">IF(ISERROR(VLOOKUP($C7,Data!$C$5:$ZZ$34,COLUMN(E$4)-2,FALSE)),"-",VLOOKUP($C7,Data!$C$5:$ZZ$34,COLUMN(E$4)-2,FALSE))</f>
        <v>CI: Prescriptive</v>
      </c>
      <c r="F7" s="110">
        <f ca="1">IF(ISERROR(VLOOKUP($C7,Data!$C$5:$ZZ$34,COLUMN(F$4)-2,FALSE)),"-",VLOOKUP($C7,Data!$C$5:$ZZ$34,COLUMN(F$4)-2,FALSE))</f>
        <v>0</v>
      </c>
      <c r="G7" s="110">
        <f ca="1">IF(ISERROR(VLOOKUP($C7,Data!$C$5:$ZZ$34,COLUMN(G$4)-2,FALSE)),"-",VLOOKUP($C7,Data!$C$5:$ZZ$34,COLUMN(G$4)-2,FALSE))</f>
        <v>0</v>
      </c>
      <c r="H7" s="110">
        <f ca="1">IF(ISERROR(VLOOKUP($C7,Data!$C$5:$ZZ$34,COLUMN(H$4)-2,FALSE)),"-",VLOOKUP($C7,Data!$C$5:$ZZ$34,COLUMN(H$4)-2,FALSE))</f>
        <v>0</v>
      </c>
      <c r="I7" s="110">
        <f ca="1">IF(ISERROR(VLOOKUP($C7,Data!$C$5:$ZZ$34,COLUMN(I$4)-2,FALSE)),"-",VLOOKUP($C7,Data!$C$5:$ZZ$34,COLUMN(I$4)-2,FALSE))</f>
        <v>0</v>
      </c>
      <c r="J7" s="110">
        <f ca="1">IF(ISERROR(VLOOKUP($C7,Data!$C$5:$ZZ$34,COLUMN(J$4)-2,FALSE)),"-",VLOOKUP($C7,Data!$C$5:$ZZ$34,COLUMN(J$4)-2,FALSE))</f>
        <v>0</v>
      </c>
      <c r="K7" s="110">
        <f ca="1">IF(ISERROR(VLOOKUP($C7,Data!$C$5:$ZZ$34,COLUMN(K$4)-2,FALSE)),"-",VLOOKUP($C7,Data!$C$5:$ZZ$34,COLUMN(K$4)-2,FALSE))</f>
        <v>0</v>
      </c>
      <c r="L7" s="110">
        <f ca="1">IF(ISERROR(VLOOKUP($C7,Data!$C$5:$ZZ$34,COLUMN(L$4)-2,FALSE)),"-",VLOOKUP($C7,Data!$C$5:$ZZ$34,COLUMN(L$4)-2,FALSE))</f>
        <v>0</v>
      </c>
      <c r="M7" s="110">
        <f ca="1">IF(ISERROR(VLOOKUP($C7,Data!$C$5:$ZZ$34,COLUMN(M$4)-2,FALSE)),"-",VLOOKUP($C7,Data!$C$5:$ZZ$34,COLUMN(M$4)-2,FALSE))</f>
        <v>0</v>
      </c>
      <c r="N7" s="110">
        <f ca="1">IF(ISERROR(VLOOKUP($C7,Data!$C$5:$ZZ$34,COLUMN(N$4)-2,FALSE)),"-",VLOOKUP($C7,Data!$C$5:$ZZ$34,COLUMN(N$4)-2,FALSE))</f>
        <v>0</v>
      </c>
      <c r="O7" s="110">
        <f ca="1">IF(ISERROR(VLOOKUP($C7,Data!$C$5:$ZZ$34,COLUMN(O$4)-2,FALSE)),"-",VLOOKUP($C7,Data!$C$5:$ZZ$34,COLUMN(O$4)-2,FALSE))</f>
        <v>0</v>
      </c>
      <c r="P7" s="110">
        <f ca="1">IF(ISERROR(VLOOKUP($C7,Data!$C$5:$ZZ$34,COLUMN(P$4)-2,FALSE)),"-",VLOOKUP($C7,Data!$C$5:$ZZ$34,COLUMN(P$4)-2,FALSE))</f>
        <v>0</v>
      </c>
      <c r="Q7" s="110">
        <f ca="1">IF(ISERROR(VLOOKUP($C7,Data!$C$5:$ZZ$34,COLUMN(Q$4)-2,FALSE)),"-",VLOOKUP($C7,Data!$C$5:$ZZ$34,COLUMN(Q$4)-2,FALSE))</f>
        <v>0</v>
      </c>
      <c r="R7" s="110">
        <f ca="1">IF(ISERROR(VLOOKUP($C7,Data!$C$5:$ZZ$34,COLUMN(R$4)-2,FALSE)),"-",VLOOKUP($C7,Data!$C$5:$ZZ$34,COLUMN(R$4)-2,FALSE))</f>
        <v>0</v>
      </c>
      <c r="S7" s="110">
        <f ca="1">IF(ISERROR(VLOOKUP($C7,Data!$C$5:$ZZ$34,COLUMN(S$4)-2,FALSE)),"-",VLOOKUP($C7,Data!$C$5:$ZZ$34,COLUMN(S$4)-2,FALSE))</f>
        <v>0</v>
      </c>
      <c r="T7" s="110">
        <f ca="1">IF(ISERROR(VLOOKUP($C7,Data!$C$5:$ZZ$34,COLUMN(T$4)-2,FALSE)),"-",VLOOKUP($C7,Data!$C$5:$ZZ$34,COLUMN(T$4)-2,FALSE))</f>
        <v>0</v>
      </c>
      <c r="U7" s="110">
        <f ca="1">IF(ISERROR(VLOOKUP($C7,Data!$C$5:$ZZ$34,COLUMN(U$4)-2,FALSE)),"-",VLOOKUP($C7,Data!$C$5:$ZZ$34,COLUMN(U$4)-2,FALSE))</f>
        <v>0</v>
      </c>
      <c r="V7" s="110">
        <f ca="1">IF(ISERROR(VLOOKUP($C7,Data!$C$5:$ZZ$34,COLUMN(V$4)-2,FALSE)),"-",VLOOKUP($C7,Data!$C$5:$ZZ$34,COLUMN(V$4)-2,FALSE))</f>
        <v>0</v>
      </c>
      <c r="W7" s="110">
        <f ca="1">IF(ISERROR(VLOOKUP($C7,Data!$C$5:$ZZ$34,COLUMN(W$4)-2,FALSE)),"-",VLOOKUP($C7,Data!$C$5:$ZZ$34,COLUMN(W$4)-2,FALSE))</f>
        <v>0</v>
      </c>
      <c r="X7" s="110">
        <f ca="1">IF(ISERROR(VLOOKUP($C7,Data!$C$5:$ZZ$34,COLUMN(X$4)-2,FALSE)),"-",VLOOKUP($C7,Data!$C$5:$ZZ$34,COLUMN(X$4)-2,FALSE))</f>
        <v>0</v>
      </c>
      <c r="Y7" s="110">
        <f ca="1">IF(ISERROR(VLOOKUP($C7,Data!$C$5:$ZZ$34,COLUMN(Y$4)-2,FALSE)),"-",VLOOKUP($C7,Data!$C$5:$ZZ$34,COLUMN(Y$4)-2,FALSE))</f>
        <v>0</v>
      </c>
      <c r="Z7" s="110">
        <f ca="1">IF(ISERROR(VLOOKUP($C7,Data!$C$5:$ZZ$34,COLUMN(Z$4)-2,FALSE)),"-",VLOOKUP($C7,Data!$C$5:$ZZ$34,COLUMN(Z$4)-2,FALSE))</f>
        <v>0</v>
      </c>
      <c r="AA7" s="110">
        <f ca="1">IF(ISERROR(VLOOKUP($C7,Data!$C$5:$ZZ$34,COLUMN(AA$4)-2,FALSE)),"-",VLOOKUP($C7,Data!$C$5:$ZZ$34,COLUMN(AA$4)-2,FALSE))</f>
        <v>0</v>
      </c>
      <c r="AB7" s="110" t="str">
        <f ca="1">IF(ISERROR(VLOOKUP($C7,Data!$C$5:$ZZ$34,COLUMN(AB$4)-2,FALSE)),"-",VLOOKUP($C7,Data!$C$5:$ZZ$34,COLUMN(AB$4)-2,FALSE))</f>
        <v/>
      </c>
      <c r="AC7" s="110">
        <f ca="1">IF(ISERROR(VLOOKUP($C7,Data!$C$5:$ZZ$34,COLUMN(AC$4)-2,FALSE)),"-",VLOOKUP($C7,Data!$C$5:$ZZ$34,COLUMN(AC$4)-2,FALSE))</f>
        <v>0</v>
      </c>
      <c r="AD7" s="110" t="str">
        <f ca="1">IF(ISERROR(VLOOKUP($C7,Data!$C$5:$ZZ$34,COLUMN(AD$4)-2,FALSE)),"-",VLOOKUP($C7,Data!$C$5:$ZZ$34,COLUMN(AD$4)-2,FALSE))</f>
        <v/>
      </c>
      <c r="AE7" s="110" t="str">
        <f ca="1">IF(ISERROR(VLOOKUP($C7,Data!$C$5:$ZZ$34,COLUMN(AE$4)-2,FALSE)),"-",VLOOKUP($C7,Data!$C$5:$ZZ$34,COLUMN(AE$4)-2,FALSE))</f>
        <v/>
      </c>
      <c r="AF7" s="110">
        <f ca="1">IF(ISERROR(VLOOKUP($C7,Data!$C$5:$ZZ$34,COLUMN(AF$4)-2,FALSE)),"-",VLOOKUP($C7,Data!$C$5:$ZZ$34,COLUMN(AF$4)-2,FALSE))</f>
        <v>0</v>
      </c>
      <c r="AG7" s="110">
        <f ca="1">IF(ISERROR(VLOOKUP($C7,Data!$C$5:$ZZ$34,COLUMN(AG$4)-2,FALSE)),"-",VLOOKUP($C7,Data!$C$5:$ZZ$34,COLUMN(AG$4)-2,FALSE))</f>
        <v>0</v>
      </c>
      <c r="AH7" s="110">
        <f ca="1">IF(ISERROR(VLOOKUP($C7,Data!$C$5:$ZZ$34,COLUMN(AH$4)-2,FALSE)),"-",VLOOKUP($C7,Data!$C$5:$ZZ$34,COLUMN(AH$4)-2,FALSE))</f>
        <v>0</v>
      </c>
      <c r="AI7" s="110">
        <f ca="1">IF(ISERROR(VLOOKUP($C7,Data!$C$5:$ZZ$34,COLUMN(AI$4)-2,FALSE)),"-",VLOOKUP($C7,Data!$C$5:$ZZ$34,COLUMN(AI$4)-2,FALSE))</f>
        <v>0</v>
      </c>
      <c r="AJ7" s="110">
        <f ca="1">IF(ISERROR(VLOOKUP($C7,Data!$C$5:$ZZ$34,COLUMN(AJ$4)-2,FALSE)),"-",VLOOKUP($C7,Data!$C$5:$ZZ$34,COLUMN(AJ$4)-2,FALSE))</f>
        <v>0</v>
      </c>
      <c r="AK7" s="110">
        <f ca="1">IF(ISERROR(VLOOKUP($C7,Data!$C$5:$ZZ$34,COLUMN(AK$4)-2,FALSE)),"-",VLOOKUP($C7,Data!$C$5:$ZZ$34,COLUMN(AK$4)-2,FALSE))</f>
        <v>0</v>
      </c>
      <c r="AL7" s="110" t="str">
        <f ca="1">IF(ISERROR(VLOOKUP($C7,Data!$C$5:$ZZ$34,COLUMN(AL$4)-2,FALSE)),"-",VLOOKUP($C7,Data!$C$5:$ZZ$34,COLUMN(AL$4)-2,FALSE))</f>
        <v/>
      </c>
      <c r="AM7" s="110">
        <f ca="1">IF(ISERROR(VLOOKUP($C7,Data!$C$5:$ZZ$34,COLUMN(AM$4)-2,FALSE)),"-",VLOOKUP($C7,Data!$C$5:$ZZ$34,COLUMN(AM$4)-2,FALSE))</f>
        <v>0</v>
      </c>
      <c r="AN7" s="110">
        <f ca="1">IF(ISERROR(VLOOKUP($C7,Data!$C$5:$ZZ$34,COLUMN(AN$4)-2,FALSE)),"-",VLOOKUP($C7,Data!$C$5:$ZZ$34,COLUMN(AN$4)-2,FALSE))</f>
        <v>0</v>
      </c>
      <c r="AO7" s="110">
        <f ca="1">IF(ISERROR(VLOOKUP($C7,Data!$C$5:$ZZ$34,COLUMN(AO$4)-2,FALSE)),"-",VLOOKUP($C7,Data!$C$5:$ZZ$34,COLUMN(AO$4)-2,FALSE))</f>
        <v>0</v>
      </c>
      <c r="AP7" s="110">
        <f ca="1">IF(ISERROR(VLOOKUP($C7,Data!$C$5:$ZZ$34,COLUMN(AP$4)-2,FALSE)),"-",VLOOKUP($C7,Data!$C$5:$ZZ$34,COLUMN(AP$4)-2,FALSE))</f>
        <v>0</v>
      </c>
      <c r="AQ7" s="110">
        <f ca="1">IF(ISERROR(VLOOKUP($C7,Data!$C$5:$ZZ$34,COLUMN(AQ$4)-2,FALSE)),"-",VLOOKUP($C7,Data!$C$5:$ZZ$34,COLUMN(AQ$4)-2,FALSE))</f>
        <v>0</v>
      </c>
      <c r="AR7" s="110">
        <f ca="1">IF(ISERROR(VLOOKUP($C7,Data!$C$5:$ZZ$34,COLUMN(AR$4)-2,FALSE)),"-",VLOOKUP($C7,Data!$C$5:$ZZ$34,COLUMN(AR$4)-2,FALSE))</f>
        <v>0</v>
      </c>
      <c r="AS7" s="110">
        <f ca="1">IF(ISERROR(VLOOKUP($C7,Data!$C$5:$ZZ$34,COLUMN(AS$4)-2,FALSE)),"-",VLOOKUP($C7,Data!$C$5:$ZZ$34,COLUMN(AS$4)-2,FALSE))</f>
        <v>0</v>
      </c>
      <c r="AT7" s="110">
        <f ca="1">IF(ISERROR(VLOOKUP($C7,Data!$C$5:$ZZ$34,COLUMN(AT$4)-2,FALSE)),"-",VLOOKUP($C7,Data!$C$5:$ZZ$34,COLUMN(AT$4)-2,FALSE))</f>
        <v>0</v>
      </c>
      <c r="AU7" s="110">
        <f ca="1">IF(ISERROR(VLOOKUP($C7,Data!$C$5:$ZZ$34,COLUMN(AU$4)-2,FALSE)),"-",VLOOKUP($C7,Data!$C$5:$ZZ$34,COLUMN(AU$4)-2,FALSE))</f>
        <v>0</v>
      </c>
      <c r="AV7" s="110">
        <f ca="1">IF(ISERROR(VLOOKUP($C7,Data!$C$5:$ZZ$34,COLUMN(AV$4)-2,FALSE)),"-",VLOOKUP($C7,Data!$C$5:$ZZ$34,COLUMN(AV$4)-2,FALSE))</f>
        <v>0</v>
      </c>
      <c r="AW7" s="110">
        <f ca="1">IF(ISERROR(VLOOKUP($C7,Data!$C$5:$ZZ$34,COLUMN(AW$4)-2,FALSE)),"-",VLOOKUP($C7,Data!$C$5:$ZZ$34,COLUMN(AW$4)-2,FALSE))</f>
        <v>0</v>
      </c>
      <c r="AX7" s="110">
        <f ca="1">IF(ISERROR(VLOOKUP($C7,Data!$C$5:$ZZ$34,COLUMN(AX$4)-2,FALSE)),"-",VLOOKUP($C7,Data!$C$5:$ZZ$34,COLUMN(AX$4)-2,FALSE))</f>
        <v>0</v>
      </c>
      <c r="AY7" s="110">
        <f ca="1">IF(ISERROR(VLOOKUP($C7,Data!$C$5:$ZZ$34,COLUMN(AY$4)-2,FALSE)),"-",VLOOKUP($C7,Data!$C$5:$ZZ$34,COLUMN(AY$4)-2,FALSE))</f>
        <v>0</v>
      </c>
      <c r="AZ7" s="110">
        <f ca="1">IF(ISERROR(VLOOKUP($C7,Data!$C$5:$ZZ$34,COLUMN(AZ$4)-2,FALSE)),"-",VLOOKUP($C7,Data!$C$5:$ZZ$34,COLUMN(AZ$4)-2,FALSE))</f>
        <v>0</v>
      </c>
      <c r="BA7" s="110">
        <f ca="1">IF(ISERROR(VLOOKUP($C7,Data!$C$5:$ZZ$34,COLUMN(BA$4)-2,FALSE)),"-",VLOOKUP($C7,Data!$C$5:$ZZ$34,COLUMN(BA$4)-2,FALSE))</f>
        <v>0</v>
      </c>
      <c r="BB7" s="110">
        <f ca="1">IF(ISERROR(VLOOKUP($C7,Data!$C$5:$ZZ$34,COLUMN(BB$4)-2,FALSE)),"-",VLOOKUP($C7,Data!$C$5:$ZZ$34,COLUMN(BB$4)-2,FALSE))</f>
        <v>0</v>
      </c>
      <c r="BC7" s="110">
        <f ca="1">IF(ISERROR(VLOOKUP($C7,Data!$C$5:$ZZ$34,COLUMN(BC$4)-2,FALSE)),"-",VLOOKUP($C7,Data!$C$5:$ZZ$34,COLUMN(BC$4)-2,FALSE))</f>
        <v>0</v>
      </c>
      <c r="BD7" s="110">
        <f ca="1">IF(ISERROR(VLOOKUP($C7,Data!$C$5:$ZZ$34,COLUMN(BD$4)-2,FALSE)),"-",VLOOKUP($C7,Data!$C$5:$ZZ$34,COLUMN(BD$4)-2,FALSE))</f>
        <v>0</v>
      </c>
    </row>
    <row r="8" spans="3:63">
      <c r="C8" s="104" t="str">
        <f ca="1">Order!I6</f>
        <v>*Hide*</v>
      </c>
      <c r="D8" s="110" t="str">
        <f ca="1">IF(ISERROR(VLOOKUP($C8,Data!$C$5:$ZZ$34,COLUMN(D$4)-2,FALSE)),"-",VLOOKUP($C8,Data!$C$5:$ZZ$34,COLUMN(D$4)-2,FALSE))</f>
        <v>-</v>
      </c>
      <c r="E8" s="110" t="str">
        <f ca="1">IF(ISERROR(VLOOKUP($C8,Data!$C$5:$ZZ$34,COLUMN(E$4)-2,FALSE)),"-",VLOOKUP($C8,Data!$C$5:$ZZ$34,COLUMN(E$4)-2,FALSE))</f>
        <v>-</v>
      </c>
      <c r="F8" s="110" t="str">
        <f ca="1">IF(ISERROR(VLOOKUP($C8,Data!$C$5:$ZZ$34,COLUMN(F$4)-2,FALSE)),"-",VLOOKUP($C8,Data!$C$5:$ZZ$34,COLUMN(F$4)-2,FALSE))</f>
        <v>-</v>
      </c>
      <c r="G8" s="110" t="str">
        <f ca="1">IF(ISERROR(VLOOKUP($C8,Data!$C$5:$ZZ$34,COLUMN(G$4)-2,FALSE)),"-",VLOOKUP($C8,Data!$C$5:$ZZ$34,COLUMN(G$4)-2,FALSE))</f>
        <v>-</v>
      </c>
      <c r="H8" s="110" t="str">
        <f ca="1">IF(ISERROR(VLOOKUP($C8,Data!$C$5:$ZZ$34,COLUMN(H$4)-2,FALSE)),"-",VLOOKUP($C8,Data!$C$5:$ZZ$34,COLUMN(H$4)-2,FALSE))</f>
        <v>-</v>
      </c>
      <c r="I8" s="110" t="str">
        <f ca="1">IF(ISERROR(VLOOKUP($C8,Data!$C$5:$ZZ$34,COLUMN(I$4)-2,FALSE)),"-",VLOOKUP($C8,Data!$C$5:$ZZ$34,COLUMN(I$4)-2,FALSE))</f>
        <v>-</v>
      </c>
      <c r="J8" s="110" t="str">
        <f ca="1">IF(ISERROR(VLOOKUP($C8,Data!$C$5:$ZZ$34,COLUMN(J$4)-2,FALSE)),"-",VLOOKUP($C8,Data!$C$5:$ZZ$34,COLUMN(J$4)-2,FALSE))</f>
        <v>-</v>
      </c>
      <c r="K8" s="110" t="str">
        <f ca="1">IF(ISERROR(VLOOKUP($C8,Data!$C$5:$ZZ$34,COLUMN(K$4)-2,FALSE)),"-",VLOOKUP($C8,Data!$C$5:$ZZ$34,COLUMN(K$4)-2,FALSE))</f>
        <v>-</v>
      </c>
      <c r="L8" s="110" t="str">
        <f ca="1">IF(ISERROR(VLOOKUP($C8,Data!$C$5:$ZZ$34,COLUMN(L$4)-2,FALSE)),"-",VLOOKUP($C8,Data!$C$5:$ZZ$34,COLUMN(L$4)-2,FALSE))</f>
        <v>-</v>
      </c>
      <c r="M8" s="110" t="str">
        <f ca="1">IF(ISERROR(VLOOKUP($C8,Data!$C$5:$ZZ$34,COLUMN(M$4)-2,FALSE)),"-",VLOOKUP($C8,Data!$C$5:$ZZ$34,COLUMN(M$4)-2,FALSE))</f>
        <v>-</v>
      </c>
      <c r="N8" s="110" t="str">
        <f ca="1">IF(ISERROR(VLOOKUP($C8,Data!$C$5:$ZZ$34,COLUMN(N$4)-2,FALSE)),"-",VLOOKUP($C8,Data!$C$5:$ZZ$34,COLUMN(N$4)-2,FALSE))</f>
        <v>-</v>
      </c>
      <c r="O8" s="110" t="str">
        <f ca="1">IF(ISERROR(VLOOKUP($C8,Data!$C$5:$ZZ$34,COLUMN(O$4)-2,FALSE)),"-",VLOOKUP($C8,Data!$C$5:$ZZ$34,COLUMN(O$4)-2,FALSE))</f>
        <v>-</v>
      </c>
      <c r="P8" s="110" t="str">
        <f ca="1">IF(ISERROR(VLOOKUP($C8,Data!$C$5:$ZZ$34,COLUMN(P$4)-2,FALSE)),"-",VLOOKUP($C8,Data!$C$5:$ZZ$34,COLUMN(P$4)-2,FALSE))</f>
        <v>-</v>
      </c>
      <c r="Q8" s="110" t="str">
        <f ca="1">IF(ISERROR(VLOOKUP($C8,Data!$C$5:$ZZ$34,COLUMN(Q$4)-2,FALSE)),"-",VLOOKUP($C8,Data!$C$5:$ZZ$34,COLUMN(Q$4)-2,FALSE))</f>
        <v>-</v>
      </c>
      <c r="R8" s="110" t="str">
        <f ca="1">IF(ISERROR(VLOOKUP($C8,Data!$C$5:$ZZ$34,COLUMN(R$4)-2,FALSE)),"-",VLOOKUP($C8,Data!$C$5:$ZZ$34,COLUMN(R$4)-2,FALSE))</f>
        <v>-</v>
      </c>
      <c r="S8" s="110" t="str">
        <f ca="1">IF(ISERROR(VLOOKUP($C8,Data!$C$5:$ZZ$34,COLUMN(S$4)-2,FALSE)),"-",VLOOKUP($C8,Data!$C$5:$ZZ$34,COLUMN(S$4)-2,FALSE))</f>
        <v>-</v>
      </c>
      <c r="T8" s="110" t="str">
        <f ca="1">IF(ISERROR(VLOOKUP($C8,Data!$C$5:$ZZ$34,COLUMN(T$4)-2,FALSE)),"-",VLOOKUP($C8,Data!$C$5:$ZZ$34,COLUMN(T$4)-2,FALSE))</f>
        <v>-</v>
      </c>
      <c r="U8" s="110" t="str">
        <f ca="1">IF(ISERROR(VLOOKUP($C8,Data!$C$5:$ZZ$34,COLUMN(U$4)-2,FALSE)),"-",VLOOKUP($C8,Data!$C$5:$ZZ$34,COLUMN(U$4)-2,FALSE))</f>
        <v>-</v>
      </c>
      <c r="V8" s="110" t="str">
        <f ca="1">IF(ISERROR(VLOOKUP($C8,Data!$C$5:$ZZ$34,COLUMN(V$4)-2,FALSE)),"-",VLOOKUP($C8,Data!$C$5:$ZZ$34,COLUMN(V$4)-2,FALSE))</f>
        <v>-</v>
      </c>
      <c r="W8" s="110" t="str">
        <f ca="1">IF(ISERROR(VLOOKUP($C8,Data!$C$5:$ZZ$34,COLUMN(W$4)-2,FALSE)),"-",VLOOKUP($C8,Data!$C$5:$ZZ$34,COLUMN(W$4)-2,FALSE))</f>
        <v>-</v>
      </c>
      <c r="X8" s="110" t="str">
        <f ca="1">IF(ISERROR(VLOOKUP($C8,Data!$C$5:$ZZ$34,COLUMN(X$4)-2,FALSE)),"-",VLOOKUP($C8,Data!$C$5:$ZZ$34,COLUMN(X$4)-2,FALSE))</f>
        <v>-</v>
      </c>
      <c r="Y8" s="110" t="str">
        <f ca="1">IF(ISERROR(VLOOKUP($C8,Data!$C$5:$ZZ$34,COLUMN(Y$4)-2,FALSE)),"-",VLOOKUP($C8,Data!$C$5:$ZZ$34,COLUMN(Y$4)-2,FALSE))</f>
        <v>-</v>
      </c>
      <c r="Z8" s="110" t="str">
        <f ca="1">IF(ISERROR(VLOOKUP($C8,Data!$C$5:$ZZ$34,COLUMN(Z$4)-2,FALSE)),"-",VLOOKUP($C8,Data!$C$5:$ZZ$34,COLUMN(Z$4)-2,FALSE))</f>
        <v>-</v>
      </c>
      <c r="AA8" s="110" t="str">
        <f ca="1">IF(ISERROR(VLOOKUP($C8,Data!$C$5:$ZZ$34,COLUMN(AA$4)-2,FALSE)),"-",VLOOKUP($C8,Data!$C$5:$ZZ$34,COLUMN(AA$4)-2,FALSE))</f>
        <v>-</v>
      </c>
      <c r="AB8" s="110" t="str">
        <f ca="1">IF(ISERROR(VLOOKUP($C8,Data!$C$5:$ZZ$34,COLUMN(AB$4)-2,FALSE)),"-",VLOOKUP($C8,Data!$C$5:$ZZ$34,COLUMN(AB$4)-2,FALSE))</f>
        <v>-</v>
      </c>
      <c r="AC8" s="110" t="str">
        <f ca="1">IF(ISERROR(VLOOKUP($C8,Data!$C$5:$ZZ$34,COLUMN(AC$4)-2,FALSE)),"-",VLOOKUP($C8,Data!$C$5:$ZZ$34,COLUMN(AC$4)-2,FALSE))</f>
        <v>-</v>
      </c>
      <c r="AD8" s="110" t="str">
        <f ca="1">IF(ISERROR(VLOOKUP($C8,Data!$C$5:$ZZ$34,COLUMN(AD$4)-2,FALSE)),"-",VLOOKUP($C8,Data!$C$5:$ZZ$34,COLUMN(AD$4)-2,FALSE))</f>
        <v>-</v>
      </c>
      <c r="AE8" s="110" t="str">
        <f ca="1">IF(ISERROR(VLOOKUP($C8,Data!$C$5:$ZZ$34,COLUMN(AE$4)-2,FALSE)),"-",VLOOKUP($C8,Data!$C$5:$ZZ$34,COLUMN(AE$4)-2,FALSE))</f>
        <v>-</v>
      </c>
      <c r="AF8" s="110" t="str">
        <f ca="1">IF(ISERROR(VLOOKUP($C8,Data!$C$5:$ZZ$34,COLUMN(AF$4)-2,FALSE)),"-",VLOOKUP($C8,Data!$C$5:$ZZ$34,COLUMN(AF$4)-2,FALSE))</f>
        <v>-</v>
      </c>
      <c r="AG8" s="110" t="str">
        <f ca="1">IF(ISERROR(VLOOKUP($C8,Data!$C$5:$ZZ$34,COLUMN(AG$4)-2,FALSE)),"-",VLOOKUP($C8,Data!$C$5:$ZZ$34,COLUMN(AG$4)-2,FALSE))</f>
        <v>-</v>
      </c>
      <c r="AH8" s="110" t="str">
        <f ca="1">IF(ISERROR(VLOOKUP($C8,Data!$C$5:$ZZ$34,COLUMN(AH$4)-2,FALSE)),"-",VLOOKUP($C8,Data!$C$5:$ZZ$34,COLUMN(AH$4)-2,FALSE))</f>
        <v>-</v>
      </c>
      <c r="AI8" s="110" t="str">
        <f ca="1">IF(ISERROR(VLOOKUP($C8,Data!$C$5:$ZZ$34,COLUMN(AI$4)-2,FALSE)),"-",VLOOKUP($C8,Data!$C$5:$ZZ$34,COLUMN(AI$4)-2,FALSE))</f>
        <v>-</v>
      </c>
      <c r="AJ8" s="110" t="str">
        <f ca="1">IF(ISERROR(VLOOKUP($C8,Data!$C$5:$ZZ$34,COLUMN(AJ$4)-2,FALSE)),"-",VLOOKUP($C8,Data!$C$5:$ZZ$34,COLUMN(AJ$4)-2,FALSE))</f>
        <v>-</v>
      </c>
      <c r="AK8" s="110" t="str">
        <f ca="1">IF(ISERROR(VLOOKUP($C8,Data!$C$5:$ZZ$34,COLUMN(AK$4)-2,FALSE)),"-",VLOOKUP($C8,Data!$C$5:$ZZ$34,COLUMN(AK$4)-2,FALSE))</f>
        <v>-</v>
      </c>
      <c r="AL8" s="110" t="str">
        <f ca="1">IF(ISERROR(VLOOKUP($C8,Data!$C$5:$ZZ$34,COLUMN(AL$4)-2,FALSE)),"-",VLOOKUP($C8,Data!$C$5:$ZZ$34,COLUMN(AL$4)-2,FALSE))</f>
        <v>-</v>
      </c>
      <c r="AM8" s="110" t="str">
        <f ca="1">IF(ISERROR(VLOOKUP($C8,Data!$C$5:$ZZ$34,COLUMN(AM$4)-2,FALSE)),"-",VLOOKUP($C8,Data!$C$5:$ZZ$34,COLUMN(AM$4)-2,FALSE))</f>
        <v>-</v>
      </c>
      <c r="AN8" s="110" t="str">
        <f ca="1">IF(ISERROR(VLOOKUP($C8,Data!$C$5:$ZZ$34,COLUMN(AN$4)-2,FALSE)),"-",VLOOKUP($C8,Data!$C$5:$ZZ$34,COLUMN(AN$4)-2,FALSE))</f>
        <v>-</v>
      </c>
      <c r="AO8" s="110" t="str">
        <f ca="1">IF(ISERROR(VLOOKUP($C8,Data!$C$5:$ZZ$34,COLUMN(AO$4)-2,FALSE)),"-",VLOOKUP($C8,Data!$C$5:$ZZ$34,COLUMN(AO$4)-2,FALSE))</f>
        <v>-</v>
      </c>
      <c r="AP8" s="110" t="str">
        <f ca="1">IF(ISERROR(VLOOKUP($C8,Data!$C$5:$ZZ$34,COLUMN(AP$4)-2,FALSE)),"-",VLOOKUP($C8,Data!$C$5:$ZZ$34,COLUMN(AP$4)-2,FALSE))</f>
        <v>-</v>
      </c>
      <c r="AQ8" s="110" t="str">
        <f ca="1">IF(ISERROR(VLOOKUP($C8,Data!$C$5:$ZZ$34,COLUMN(AQ$4)-2,FALSE)),"-",VLOOKUP($C8,Data!$C$5:$ZZ$34,COLUMN(AQ$4)-2,FALSE))</f>
        <v>-</v>
      </c>
      <c r="AR8" s="110" t="str">
        <f ca="1">IF(ISERROR(VLOOKUP($C8,Data!$C$5:$ZZ$34,COLUMN(AR$4)-2,FALSE)),"-",VLOOKUP($C8,Data!$C$5:$ZZ$34,COLUMN(AR$4)-2,FALSE))</f>
        <v>-</v>
      </c>
      <c r="AS8" s="110" t="str">
        <f ca="1">IF(ISERROR(VLOOKUP($C8,Data!$C$5:$ZZ$34,COLUMN(AS$4)-2,FALSE)),"-",VLOOKUP($C8,Data!$C$5:$ZZ$34,COLUMN(AS$4)-2,FALSE))</f>
        <v>-</v>
      </c>
      <c r="AT8" s="110" t="str">
        <f ca="1">IF(ISERROR(VLOOKUP($C8,Data!$C$5:$ZZ$34,COLUMN(AT$4)-2,FALSE)),"-",VLOOKUP($C8,Data!$C$5:$ZZ$34,COLUMN(AT$4)-2,FALSE))</f>
        <v>-</v>
      </c>
      <c r="AU8" s="110" t="str">
        <f ca="1">IF(ISERROR(VLOOKUP($C8,Data!$C$5:$ZZ$34,COLUMN(AU$4)-2,FALSE)),"-",VLOOKUP($C8,Data!$C$5:$ZZ$34,COLUMN(AU$4)-2,FALSE))</f>
        <v>-</v>
      </c>
      <c r="AV8" s="110" t="str">
        <f ca="1">IF(ISERROR(VLOOKUP($C8,Data!$C$5:$ZZ$34,COLUMN(AV$4)-2,FALSE)),"-",VLOOKUP($C8,Data!$C$5:$ZZ$34,COLUMN(AV$4)-2,FALSE))</f>
        <v>-</v>
      </c>
      <c r="AW8" s="110" t="str">
        <f ca="1">IF(ISERROR(VLOOKUP($C8,Data!$C$5:$ZZ$34,COLUMN(AW$4)-2,FALSE)),"-",VLOOKUP($C8,Data!$C$5:$ZZ$34,COLUMN(AW$4)-2,FALSE))</f>
        <v>-</v>
      </c>
      <c r="AX8" s="110" t="str">
        <f ca="1">IF(ISERROR(VLOOKUP($C8,Data!$C$5:$ZZ$34,COLUMN(AX$4)-2,FALSE)),"-",VLOOKUP($C8,Data!$C$5:$ZZ$34,COLUMN(AX$4)-2,FALSE))</f>
        <v>-</v>
      </c>
      <c r="AY8" s="110" t="str">
        <f ca="1">IF(ISERROR(VLOOKUP($C8,Data!$C$5:$ZZ$34,COLUMN(AY$4)-2,FALSE)),"-",VLOOKUP($C8,Data!$C$5:$ZZ$34,COLUMN(AY$4)-2,FALSE))</f>
        <v>-</v>
      </c>
      <c r="AZ8" s="110" t="str">
        <f ca="1">IF(ISERROR(VLOOKUP($C8,Data!$C$5:$ZZ$34,COLUMN(AZ$4)-2,FALSE)),"-",VLOOKUP($C8,Data!$C$5:$ZZ$34,COLUMN(AZ$4)-2,FALSE))</f>
        <v>-</v>
      </c>
      <c r="BA8" s="110" t="str">
        <f ca="1">IF(ISERROR(VLOOKUP($C8,Data!$C$5:$ZZ$34,COLUMN(BA$4)-2,FALSE)),"-",VLOOKUP($C8,Data!$C$5:$ZZ$34,COLUMN(BA$4)-2,FALSE))</f>
        <v>-</v>
      </c>
      <c r="BB8" s="110" t="str">
        <f ca="1">IF(ISERROR(VLOOKUP($C8,Data!$C$5:$ZZ$34,COLUMN(BB$4)-2,FALSE)),"-",VLOOKUP($C8,Data!$C$5:$ZZ$34,COLUMN(BB$4)-2,FALSE))</f>
        <v>-</v>
      </c>
      <c r="BC8" s="110" t="str">
        <f ca="1">IF(ISERROR(VLOOKUP($C8,Data!$C$5:$ZZ$34,COLUMN(BC$4)-2,FALSE)),"-",VLOOKUP($C8,Data!$C$5:$ZZ$34,COLUMN(BC$4)-2,FALSE))</f>
        <v>-</v>
      </c>
      <c r="BD8" s="110" t="str">
        <f ca="1">IF(ISERROR(VLOOKUP($C8,Data!$C$5:$ZZ$34,COLUMN(BD$4)-2,FALSE)),"-",VLOOKUP($C8,Data!$C$5:$ZZ$34,COLUMN(BD$4)-2,FALSE))</f>
        <v>-</v>
      </c>
    </row>
    <row r="9" spans="3:63">
      <c r="C9" s="104" t="str">
        <f ca="1">Order!I7</f>
        <v>*Hide*</v>
      </c>
      <c r="D9" s="110" t="str">
        <f ca="1">IF(ISERROR(VLOOKUP($C9,Data!$C$5:$ZZ$34,COLUMN(D$4)-2,FALSE)),"-",VLOOKUP($C9,Data!$C$5:$ZZ$34,COLUMN(D$4)-2,FALSE))</f>
        <v>-</v>
      </c>
      <c r="E9" s="110" t="str">
        <f ca="1">IF(ISERROR(VLOOKUP($C9,Data!$C$5:$ZZ$34,COLUMN(E$4)-2,FALSE)),"-",VLOOKUP($C9,Data!$C$5:$ZZ$34,COLUMN(E$4)-2,FALSE))</f>
        <v>-</v>
      </c>
      <c r="F9" s="110" t="str">
        <f ca="1">IF(ISERROR(VLOOKUP($C9,Data!$C$5:$ZZ$34,COLUMN(F$4)-2,FALSE)),"-",VLOOKUP($C9,Data!$C$5:$ZZ$34,COLUMN(F$4)-2,FALSE))</f>
        <v>-</v>
      </c>
      <c r="G9" s="110" t="str">
        <f ca="1">IF(ISERROR(VLOOKUP($C9,Data!$C$5:$ZZ$34,COLUMN(G$4)-2,FALSE)),"-",VLOOKUP($C9,Data!$C$5:$ZZ$34,COLUMN(G$4)-2,FALSE))</f>
        <v>-</v>
      </c>
      <c r="H9" s="110" t="str">
        <f ca="1">IF(ISERROR(VLOOKUP($C9,Data!$C$5:$ZZ$34,COLUMN(H$4)-2,FALSE)),"-",VLOOKUP($C9,Data!$C$5:$ZZ$34,COLUMN(H$4)-2,FALSE))</f>
        <v>-</v>
      </c>
      <c r="I9" s="110" t="str">
        <f ca="1">IF(ISERROR(VLOOKUP($C9,Data!$C$5:$ZZ$34,COLUMN(I$4)-2,FALSE)),"-",VLOOKUP($C9,Data!$C$5:$ZZ$34,COLUMN(I$4)-2,FALSE))</f>
        <v>-</v>
      </c>
      <c r="J9" s="110" t="str">
        <f ca="1">IF(ISERROR(VLOOKUP($C9,Data!$C$5:$ZZ$34,COLUMN(J$4)-2,FALSE)),"-",VLOOKUP($C9,Data!$C$5:$ZZ$34,COLUMN(J$4)-2,FALSE))</f>
        <v>-</v>
      </c>
      <c r="K9" s="110" t="str">
        <f ca="1">IF(ISERROR(VLOOKUP($C9,Data!$C$5:$ZZ$34,COLUMN(K$4)-2,FALSE)),"-",VLOOKUP($C9,Data!$C$5:$ZZ$34,COLUMN(K$4)-2,FALSE))</f>
        <v>-</v>
      </c>
      <c r="L9" s="110" t="str">
        <f ca="1">IF(ISERROR(VLOOKUP($C9,Data!$C$5:$ZZ$34,COLUMN(L$4)-2,FALSE)),"-",VLOOKUP($C9,Data!$C$5:$ZZ$34,COLUMN(L$4)-2,FALSE))</f>
        <v>-</v>
      </c>
      <c r="M9" s="110" t="str">
        <f ca="1">IF(ISERROR(VLOOKUP($C9,Data!$C$5:$ZZ$34,COLUMN(M$4)-2,FALSE)),"-",VLOOKUP($C9,Data!$C$5:$ZZ$34,COLUMN(M$4)-2,FALSE))</f>
        <v>-</v>
      </c>
      <c r="N9" s="110" t="str">
        <f ca="1">IF(ISERROR(VLOOKUP($C9,Data!$C$5:$ZZ$34,COLUMN(N$4)-2,FALSE)),"-",VLOOKUP($C9,Data!$C$5:$ZZ$34,COLUMN(N$4)-2,FALSE))</f>
        <v>-</v>
      </c>
      <c r="O9" s="110" t="str">
        <f ca="1">IF(ISERROR(VLOOKUP($C9,Data!$C$5:$ZZ$34,COLUMN(O$4)-2,FALSE)),"-",VLOOKUP($C9,Data!$C$5:$ZZ$34,COLUMN(O$4)-2,FALSE))</f>
        <v>-</v>
      </c>
      <c r="P9" s="110" t="str">
        <f ca="1">IF(ISERROR(VLOOKUP($C9,Data!$C$5:$ZZ$34,COLUMN(P$4)-2,FALSE)),"-",VLOOKUP($C9,Data!$C$5:$ZZ$34,COLUMN(P$4)-2,FALSE))</f>
        <v>-</v>
      </c>
      <c r="Q9" s="110" t="str">
        <f ca="1">IF(ISERROR(VLOOKUP($C9,Data!$C$5:$ZZ$34,COLUMN(Q$4)-2,FALSE)),"-",VLOOKUP($C9,Data!$C$5:$ZZ$34,COLUMN(Q$4)-2,FALSE))</f>
        <v>-</v>
      </c>
      <c r="R9" s="110" t="str">
        <f ca="1">IF(ISERROR(VLOOKUP($C9,Data!$C$5:$ZZ$34,COLUMN(R$4)-2,FALSE)),"-",VLOOKUP($C9,Data!$C$5:$ZZ$34,COLUMN(R$4)-2,FALSE))</f>
        <v>-</v>
      </c>
      <c r="S9" s="110" t="str">
        <f ca="1">IF(ISERROR(VLOOKUP($C9,Data!$C$5:$ZZ$34,COLUMN(S$4)-2,FALSE)),"-",VLOOKUP($C9,Data!$C$5:$ZZ$34,COLUMN(S$4)-2,FALSE))</f>
        <v>-</v>
      </c>
      <c r="T9" s="110" t="str">
        <f ca="1">IF(ISERROR(VLOOKUP($C9,Data!$C$5:$ZZ$34,COLUMN(T$4)-2,FALSE)),"-",VLOOKUP($C9,Data!$C$5:$ZZ$34,COLUMN(T$4)-2,FALSE))</f>
        <v>-</v>
      </c>
      <c r="U9" s="110" t="str">
        <f ca="1">IF(ISERROR(VLOOKUP($C9,Data!$C$5:$ZZ$34,COLUMN(U$4)-2,FALSE)),"-",VLOOKUP($C9,Data!$C$5:$ZZ$34,COLUMN(U$4)-2,FALSE))</f>
        <v>-</v>
      </c>
      <c r="V9" s="110" t="str">
        <f ca="1">IF(ISERROR(VLOOKUP($C9,Data!$C$5:$ZZ$34,COLUMN(V$4)-2,FALSE)),"-",VLOOKUP($C9,Data!$C$5:$ZZ$34,COLUMN(V$4)-2,FALSE))</f>
        <v>-</v>
      </c>
      <c r="W9" s="110" t="str">
        <f ca="1">IF(ISERROR(VLOOKUP($C9,Data!$C$5:$ZZ$34,COLUMN(W$4)-2,FALSE)),"-",VLOOKUP($C9,Data!$C$5:$ZZ$34,COLUMN(W$4)-2,FALSE))</f>
        <v>-</v>
      </c>
      <c r="X9" s="110" t="str">
        <f ca="1">IF(ISERROR(VLOOKUP($C9,Data!$C$5:$ZZ$34,COLUMN(X$4)-2,FALSE)),"-",VLOOKUP($C9,Data!$C$5:$ZZ$34,COLUMN(X$4)-2,FALSE))</f>
        <v>-</v>
      </c>
      <c r="Y9" s="110" t="str">
        <f ca="1">IF(ISERROR(VLOOKUP($C9,Data!$C$5:$ZZ$34,COLUMN(Y$4)-2,FALSE)),"-",VLOOKUP($C9,Data!$C$5:$ZZ$34,COLUMN(Y$4)-2,FALSE))</f>
        <v>-</v>
      </c>
      <c r="Z9" s="110" t="str">
        <f ca="1">IF(ISERROR(VLOOKUP($C9,Data!$C$5:$ZZ$34,COLUMN(Z$4)-2,FALSE)),"-",VLOOKUP($C9,Data!$C$5:$ZZ$34,COLUMN(Z$4)-2,FALSE))</f>
        <v>-</v>
      </c>
      <c r="AA9" s="110" t="str">
        <f ca="1">IF(ISERROR(VLOOKUP($C9,Data!$C$5:$ZZ$34,COLUMN(AA$4)-2,FALSE)),"-",VLOOKUP($C9,Data!$C$5:$ZZ$34,COLUMN(AA$4)-2,FALSE))</f>
        <v>-</v>
      </c>
      <c r="AB9" s="110" t="str">
        <f ca="1">IF(ISERROR(VLOOKUP($C9,Data!$C$5:$ZZ$34,COLUMN(AB$4)-2,FALSE)),"-",VLOOKUP($C9,Data!$C$5:$ZZ$34,COLUMN(AB$4)-2,FALSE))</f>
        <v>-</v>
      </c>
      <c r="AC9" s="110" t="str">
        <f ca="1">IF(ISERROR(VLOOKUP($C9,Data!$C$5:$ZZ$34,COLUMN(AC$4)-2,FALSE)),"-",VLOOKUP($C9,Data!$C$5:$ZZ$34,COLUMN(AC$4)-2,FALSE))</f>
        <v>-</v>
      </c>
      <c r="AD9" s="110" t="str">
        <f ca="1">IF(ISERROR(VLOOKUP($C9,Data!$C$5:$ZZ$34,COLUMN(AD$4)-2,FALSE)),"-",VLOOKUP($C9,Data!$C$5:$ZZ$34,COLUMN(AD$4)-2,FALSE))</f>
        <v>-</v>
      </c>
      <c r="AE9" s="110" t="str">
        <f ca="1">IF(ISERROR(VLOOKUP($C9,Data!$C$5:$ZZ$34,COLUMN(AE$4)-2,FALSE)),"-",VLOOKUP($C9,Data!$C$5:$ZZ$34,COLUMN(AE$4)-2,FALSE))</f>
        <v>-</v>
      </c>
      <c r="AF9" s="110" t="str">
        <f ca="1">IF(ISERROR(VLOOKUP($C9,Data!$C$5:$ZZ$34,COLUMN(AF$4)-2,FALSE)),"-",VLOOKUP($C9,Data!$C$5:$ZZ$34,COLUMN(AF$4)-2,FALSE))</f>
        <v>-</v>
      </c>
      <c r="AG9" s="110" t="str">
        <f ca="1">IF(ISERROR(VLOOKUP($C9,Data!$C$5:$ZZ$34,COLUMN(AG$4)-2,FALSE)),"-",VLOOKUP($C9,Data!$C$5:$ZZ$34,COLUMN(AG$4)-2,FALSE))</f>
        <v>-</v>
      </c>
      <c r="AH9" s="110" t="str">
        <f ca="1">IF(ISERROR(VLOOKUP($C9,Data!$C$5:$ZZ$34,COLUMN(AH$4)-2,FALSE)),"-",VLOOKUP($C9,Data!$C$5:$ZZ$34,COLUMN(AH$4)-2,FALSE))</f>
        <v>-</v>
      </c>
      <c r="AI9" s="110" t="str">
        <f ca="1">IF(ISERROR(VLOOKUP($C9,Data!$C$5:$ZZ$34,COLUMN(AI$4)-2,FALSE)),"-",VLOOKUP($C9,Data!$C$5:$ZZ$34,COLUMN(AI$4)-2,FALSE))</f>
        <v>-</v>
      </c>
      <c r="AJ9" s="110" t="str">
        <f ca="1">IF(ISERROR(VLOOKUP($C9,Data!$C$5:$ZZ$34,COLUMN(AJ$4)-2,FALSE)),"-",VLOOKUP($C9,Data!$C$5:$ZZ$34,COLUMN(AJ$4)-2,FALSE))</f>
        <v>-</v>
      </c>
      <c r="AK9" s="110" t="str">
        <f ca="1">IF(ISERROR(VLOOKUP($C9,Data!$C$5:$ZZ$34,COLUMN(AK$4)-2,FALSE)),"-",VLOOKUP($C9,Data!$C$5:$ZZ$34,COLUMN(AK$4)-2,FALSE))</f>
        <v>-</v>
      </c>
      <c r="AL9" s="110" t="str">
        <f ca="1">IF(ISERROR(VLOOKUP($C9,Data!$C$5:$ZZ$34,COLUMN(AL$4)-2,FALSE)),"-",VLOOKUP($C9,Data!$C$5:$ZZ$34,COLUMN(AL$4)-2,FALSE))</f>
        <v>-</v>
      </c>
      <c r="AM9" s="110" t="str">
        <f ca="1">IF(ISERROR(VLOOKUP($C9,Data!$C$5:$ZZ$34,COLUMN(AM$4)-2,FALSE)),"-",VLOOKUP($C9,Data!$C$5:$ZZ$34,COLUMN(AM$4)-2,FALSE))</f>
        <v>-</v>
      </c>
      <c r="AN9" s="110" t="str">
        <f ca="1">IF(ISERROR(VLOOKUP($C9,Data!$C$5:$ZZ$34,COLUMN(AN$4)-2,FALSE)),"-",VLOOKUP($C9,Data!$C$5:$ZZ$34,COLUMN(AN$4)-2,FALSE))</f>
        <v>-</v>
      </c>
      <c r="AO9" s="110" t="str">
        <f ca="1">IF(ISERROR(VLOOKUP($C9,Data!$C$5:$ZZ$34,COLUMN(AO$4)-2,FALSE)),"-",VLOOKUP($C9,Data!$C$5:$ZZ$34,COLUMN(AO$4)-2,FALSE))</f>
        <v>-</v>
      </c>
      <c r="AP9" s="110" t="str">
        <f ca="1">IF(ISERROR(VLOOKUP($C9,Data!$C$5:$ZZ$34,COLUMN(AP$4)-2,FALSE)),"-",VLOOKUP($C9,Data!$C$5:$ZZ$34,COLUMN(AP$4)-2,FALSE))</f>
        <v>-</v>
      </c>
      <c r="AQ9" s="110" t="str">
        <f ca="1">IF(ISERROR(VLOOKUP($C9,Data!$C$5:$ZZ$34,COLUMN(AQ$4)-2,FALSE)),"-",VLOOKUP($C9,Data!$C$5:$ZZ$34,COLUMN(AQ$4)-2,FALSE))</f>
        <v>-</v>
      </c>
      <c r="AR9" s="110" t="str">
        <f ca="1">IF(ISERROR(VLOOKUP($C9,Data!$C$5:$ZZ$34,COLUMN(AR$4)-2,FALSE)),"-",VLOOKUP($C9,Data!$C$5:$ZZ$34,COLUMN(AR$4)-2,FALSE))</f>
        <v>-</v>
      </c>
      <c r="AS9" s="110" t="str">
        <f ca="1">IF(ISERROR(VLOOKUP($C9,Data!$C$5:$ZZ$34,COLUMN(AS$4)-2,FALSE)),"-",VLOOKUP($C9,Data!$C$5:$ZZ$34,COLUMN(AS$4)-2,FALSE))</f>
        <v>-</v>
      </c>
      <c r="AT9" s="110" t="str">
        <f ca="1">IF(ISERROR(VLOOKUP($C9,Data!$C$5:$ZZ$34,COLUMN(AT$4)-2,FALSE)),"-",VLOOKUP($C9,Data!$C$5:$ZZ$34,COLUMN(AT$4)-2,FALSE))</f>
        <v>-</v>
      </c>
      <c r="AU9" s="110" t="str">
        <f ca="1">IF(ISERROR(VLOOKUP($C9,Data!$C$5:$ZZ$34,COLUMN(AU$4)-2,FALSE)),"-",VLOOKUP($C9,Data!$C$5:$ZZ$34,COLUMN(AU$4)-2,FALSE))</f>
        <v>-</v>
      </c>
      <c r="AV9" s="110" t="str">
        <f ca="1">IF(ISERROR(VLOOKUP($C9,Data!$C$5:$ZZ$34,COLUMN(AV$4)-2,FALSE)),"-",VLOOKUP($C9,Data!$C$5:$ZZ$34,COLUMN(AV$4)-2,FALSE))</f>
        <v>-</v>
      </c>
      <c r="AW9" s="110" t="str">
        <f ca="1">IF(ISERROR(VLOOKUP($C9,Data!$C$5:$ZZ$34,COLUMN(AW$4)-2,FALSE)),"-",VLOOKUP($C9,Data!$C$5:$ZZ$34,COLUMN(AW$4)-2,FALSE))</f>
        <v>-</v>
      </c>
      <c r="AX9" s="110" t="str">
        <f ca="1">IF(ISERROR(VLOOKUP($C9,Data!$C$5:$ZZ$34,COLUMN(AX$4)-2,FALSE)),"-",VLOOKUP($C9,Data!$C$5:$ZZ$34,COLUMN(AX$4)-2,FALSE))</f>
        <v>-</v>
      </c>
      <c r="AY9" s="110" t="str">
        <f ca="1">IF(ISERROR(VLOOKUP($C9,Data!$C$5:$ZZ$34,COLUMN(AY$4)-2,FALSE)),"-",VLOOKUP($C9,Data!$C$5:$ZZ$34,COLUMN(AY$4)-2,FALSE))</f>
        <v>-</v>
      </c>
      <c r="AZ9" s="110" t="str">
        <f ca="1">IF(ISERROR(VLOOKUP($C9,Data!$C$5:$ZZ$34,COLUMN(AZ$4)-2,FALSE)),"-",VLOOKUP($C9,Data!$C$5:$ZZ$34,COLUMN(AZ$4)-2,FALSE))</f>
        <v>-</v>
      </c>
      <c r="BA9" s="110" t="str">
        <f ca="1">IF(ISERROR(VLOOKUP($C9,Data!$C$5:$ZZ$34,COLUMN(BA$4)-2,FALSE)),"-",VLOOKUP($C9,Data!$C$5:$ZZ$34,COLUMN(BA$4)-2,FALSE))</f>
        <v>-</v>
      </c>
      <c r="BB9" s="110" t="str">
        <f ca="1">IF(ISERROR(VLOOKUP($C9,Data!$C$5:$ZZ$34,COLUMN(BB$4)-2,FALSE)),"-",VLOOKUP($C9,Data!$C$5:$ZZ$34,COLUMN(BB$4)-2,FALSE))</f>
        <v>-</v>
      </c>
      <c r="BC9" s="110" t="str">
        <f ca="1">IF(ISERROR(VLOOKUP($C9,Data!$C$5:$ZZ$34,COLUMN(BC$4)-2,FALSE)),"-",VLOOKUP($C9,Data!$C$5:$ZZ$34,COLUMN(BC$4)-2,FALSE))</f>
        <v>-</v>
      </c>
      <c r="BD9" s="110" t="str">
        <f ca="1">IF(ISERROR(VLOOKUP($C9,Data!$C$5:$ZZ$34,COLUMN(BD$4)-2,FALSE)),"-",VLOOKUP($C9,Data!$C$5:$ZZ$34,COLUMN(BD$4)-2,FALSE))</f>
        <v>-</v>
      </c>
    </row>
    <row r="10" spans="3:63">
      <c r="C10" s="104" t="str">
        <f ca="1">Order!I8</f>
        <v>*Hide*</v>
      </c>
      <c r="D10" s="110" t="str">
        <f ca="1">IF(ISERROR(VLOOKUP($C10,Data!$C$5:$ZZ$34,COLUMN(D$4)-2,FALSE)),"-",VLOOKUP($C10,Data!$C$5:$ZZ$34,COLUMN(D$4)-2,FALSE))</f>
        <v>-</v>
      </c>
      <c r="E10" s="110" t="str">
        <f ca="1">IF(ISERROR(VLOOKUP($C10,Data!$C$5:$ZZ$34,COLUMN(E$4)-2,FALSE)),"-",VLOOKUP($C10,Data!$C$5:$ZZ$34,COLUMN(E$4)-2,FALSE))</f>
        <v>-</v>
      </c>
      <c r="F10" s="110" t="str">
        <f ca="1">IF(ISERROR(VLOOKUP($C10,Data!$C$5:$ZZ$34,COLUMN(F$4)-2,FALSE)),"-",VLOOKUP($C10,Data!$C$5:$ZZ$34,COLUMN(F$4)-2,FALSE))</f>
        <v>-</v>
      </c>
      <c r="G10" s="110" t="str">
        <f ca="1">IF(ISERROR(VLOOKUP($C10,Data!$C$5:$ZZ$34,COLUMN(G$4)-2,FALSE)),"-",VLOOKUP($C10,Data!$C$5:$ZZ$34,COLUMN(G$4)-2,FALSE))</f>
        <v>-</v>
      </c>
      <c r="H10" s="110" t="str">
        <f ca="1">IF(ISERROR(VLOOKUP($C10,Data!$C$5:$ZZ$34,COLUMN(H$4)-2,FALSE)),"-",VLOOKUP($C10,Data!$C$5:$ZZ$34,COLUMN(H$4)-2,FALSE))</f>
        <v>-</v>
      </c>
      <c r="I10" s="110" t="str">
        <f ca="1">IF(ISERROR(VLOOKUP($C10,Data!$C$5:$ZZ$34,COLUMN(I$4)-2,FALSE)),"-",VLOOKUP($C10,Data!$C$5:$ZZ$34,COLUMN(I$4)-2,FALSE))</f>
        <v>-</v>
      </c>
      <c r="J10" s="110" t="str">
        <f ca="1">IF(ISERROR(VLOOKUP($C10,Data!$C$5:$ZZ$34,COLUMN(J$4)-2,FALSE)),"-",VLOOKUP($C10,Data!$C$5:$ZZ$34,COLUMN(J$4)-2,FALSE))</f>
        <v>-</v>
      </c>
      <c r="K10" s="110" t="str">
        <f ca="1">IF(ISERROR(VLOOKUP($C10,Data!$C$5:$ZZ$34,COLUMN(K$4)-2,FALSE)),"-",VLOOKUP($C10,Data!$C$5:$ZZ$34,COLUMN(K$4)-2,FALSE))</f>
        <v>-</v>
      </c>
      <c r="L10" s="110" t="str">
        <f ca="1">IF(ISERROR(VLOOKUP($C10,Data!$C$5:$ZZ$34,COLUMN(L$4)-2,FALSE)),"-",VLOOKUP($C10,Data!$C$5:$ZZ$34,COLUMN(L$4)-2,FALSE))</f>
        <v>-</v>
      </c>
      <c r="M10" s="110" t="str">
        <f ca="1">IF(ISERROR(VLOOKUP($C10,Data!$C$5:$ZZ$34,COLUMN(M$4)-2,FALSE)),"-",VLOOKUP($C10,Data!$C$5:$ZZ$34,COLUMN(M$4)-2,FALSE))</f>
        <v>-</v>
      </c>
      <c r="N10" s="110" t="str">
        <f ca="1">IF(ISERROR(VLOOKUP($C10,Data!$C$5:$ZZ$34,COLUMN(N$4)-2,FALSE)),"-",VLOOKUP($C10,Data!$C$5:$ZZ$34,COLUMN(N$4)-2,FALSE))</f>
        <v>-</v>
      </c>
      <c r="O10" s="110" t="str">
        <f ca="1">IF(ISERROR(VLOOKUP($C10,Data!$C$5:$ZZ$34,COLUMN(O$4)-2,FALSE)),"-",VLOOKUP($C10,Data!$C$5:$ZZ$34,COLUMN(O$4)-2,FALSE))</f>
        <v>-</v>
      </c>
      <c r="P10" s="110" t="str">
        <f ca="1">IF(ISERROR(VLOOKUP($C10,Data!$C$5:$ZZ$34,COLUMN(P$4)-2,FALSE)),"-",VLOOKUP($C10,Data!$C$5:$ZZ$34,COLUMN(P$4)-2,FALSE))</f>
        <v>-</v>
      </c>
      <c r="Q10" s="110" t="str">
        <f ca="1">IF(ISERROR(VLOOKUP($C10,Data!$C$5:$ZZ$34,COLUMN(Q$4)-2,FALSE)),"-",VLOOKUP($C10,Data!$C$5:$ZZ$34,COLUMN(Q$4)-2,FALSE))</f>
        <v>-</v>
      </c>
      <c r="R10" s="110" t="str">
        <f ca="1">IF(ISERROR(VLOOKUP($C10,Data!$C$5:$ZZ$34,COLUMN(R$4)-2,FALSE)),"-",VLOOKUP($C10,Data!$C$5:$ZZ$34,COLUMN(R$4)-2,FALSE))</f>
        <v>-</v>
      </c>
      <c r="S10" s="110" t="str">
        <f ca="1">IF(ISERROR(VLOOKUP($C10,Data!$C$5:$ZZ$34,COLUMN(S$4)-2,FALSE)),"-",VLOOKUP($C10,Data!$C$5:$ZZ$34,COLUMN(S$4)-2,FALSE))</f>
        <v>-</v>
      </c>
      <c r="T10" s="110" t="str">
        <f ca="1">IF(ISERROR(VLOOKUP($C10,Data!$C$5:$ZZ$34,COLUMN(T$4)-2,FALSE)),"-",VLOOKUP($C10,Data!$C$5:$ZZ$34,COLUMN(T$4)-2,FALSE))</f>
        <v>-</v>
      </c>
      <c r="U10" s="110" t="str">
        <f ca="1">IF(ISERROR(VLOOKUP($C10,Data!$C$5:$ZZ$34,COLUMN(U$4)-2,FALSE)),"-",VLOOKUP($C10,Data!$C$5:$ZZ$34,COLUMN(U$4)-2,FALSE))</f>
        <v>-</v>
      </c>
      <c r="V10" s="110" t="str">
        <f ca="1">IF(ISERROR(VLOOKUP($C10,Data!$C$5:$ZZ$34,COLUMN(V$4)-2,FALSE)),"-",VLOOKUP($C10,Data!$C$5:$ZZ$34,COLUMN(V$4)-2,FALSE))</f>
        <v>-</v>
      </c>
      <c r="W10" s="110" t="str">
        <f ca="1">IF(ISERROR(VLOOKUP($C10,Data!$C$5:$ZZ$34,COLUMN(W$4)-2,FALSE)),"-",VLOOKUP($C10,Data!$C$5:$ZZ$34,COLUMN(W$4)-2,FALSE))</f>
        <v>-</v>
      </c>
      <c r="X10" s="110" t="str">
        <f ca="1">IF(ISERROR(VLOOKUP($C10,Data!$C$5:$ZZ$34,COLUMN(X$4)-2,FALSE)),"-",VLOOKUP($C10,Data!$C$5:$ZZ$34,COLUMN(X$4)-2,FALSE))</f>
        <v>-</v>
      </c>
      <c r="Y10" s="110" t="str">
        <f ca="1">IF(ISERROR(VLOOKUP($C10,Data!$C$5:$ZZ$34,COLUMN(Y$4)-2,FALSE)),"-",VLOOKUP($C10,Data!$C$5:$ZZ$34,COLUMN(Y$4)-2,FALSE))</f>
        <v>-</v>
      </c>
      <c r="Z10" s="110" t="str">
        <f ca="1">IF(ISERROR(VLOOKUP($C10,Data!$C$5:$ZZ$34,COLUMN(Z$4)-2,FALSE)),"-",VLOOKUP($C10,Data!$C$5:$ZZ$34,COLUMN(Z$4)-2,FALSE))</f>
        <v>-</v>
      </c>
      <c r="AA10" s="110" t="str">
        <f ca="1">IF(ISERROR(VLOOKUP($C10,Data!$C$5:$ZZ$34,COLUMN(AA$4)-2,FALSE)),"-",VLOOKUP($C10,Data!$C$5:$ZZ$34,COLUMN(AA$4)-2,FALSE))</f>
        <v>-</v>
      </c>
      <c r="AB10" s="110" t="str">
        <f ca="1">IF(ISERROR(VLOOKUP($C10,Data!$C$5:$ZZ$34,COLUMN(AB$4)-2,FALSE)),"-",VLOOKUP($C10,Data!$C$5:$ZZ$34,COLUMN(AB$4)-2,FALSE))</f>
        <v>-</v>
      </c>
      <c r="AC10" s="110" t="str">
        <f ca="1">IF(ISERROR(VLOOKUP($C10,Data!$C$5:$ZZ$34,COLUMN(AC$4)-2,FALSE)),"-",VLOOKUP($C10,Data!$C$5:$ZZ$34,COLUMN(AC$4)-2,FALSE))</f>
        <v>-</v>
      </c>
      <c r="AD10" s="110" t="str">
        <f ca="1">IF(ISERROR(VLOOKUP($C10,Data!$C$5:$ZZ$34,COLUMN(AD$4)-2,FALSE)),"-",VLOOKUP($C10,Data!$C$5:$ZZ$34,COLUMN(AD$4)-2,FALSE))</f>
        <v>-</v>
      </c>
      <c r="AE10" s="110" t="str">
        <f ca="1">IF(ISERROR(VLOOKUP($C10,Data!$C$5:$ZZ$34,COLUMN(AE$4)-2,FALSE)),"-",VLOOKUP($C10,Data!$C$5:$ZZ$34,COLUMN(AE$4)-2,FALSE))</f>
        <v>-</v>
      </c>
      <c r="AF10" s="110" t="str">
        <f ca="1">IF(ISERROR(VLOOKUP($C10,Data!$C$5:$ZZ$34,COLUMN(AF$4)-2,FALSE)),"-",VLOOKUP($C10,Data!$C$5:$ZZ$34,COLUMN(AF$4)-2,FALSE))</f>
        <v>-</v>
      </c>
      <c r="AG10" s="110" t="str">
        <f ca="1">IF(ISERROR(VLOOKUP($C10,Data!$C$5:$ZZ$34,COLUMN(AG$4)-2,FALSE)),"-",VLOOKUP($C10,Data!$C$5:$ZZ$34,COLUMN(AG$4)-2,FALSE))</f>
        <v>-</v>
      </c>
      <c r="AH10" s="110" t="str">
        <f ca="1">IF(ISERROR(VLOOKUP($C10,Data!$C$5:$ZZ$34,COLUMN(AH$4)-2,FALSE)),"-",VLOOKUP($C10,Data!$C$5:$ZZ$34,COLUMN(AH$4)-2,FALSE))</f>
        <v>-</v>
      </c>
      <c r="AI10" s="110" t="str">
        <f ca="1">IF(ISERROR(VLOOKUP($C10,Data!$C$5:$ZZ$34,COLUMN(AI$4)-2,FALSE)),"-",VLOOKUP($C10,Data!$C$5:$ZZ$34,COLUMN(AI$4)-2,FALSE))</f>
        <v>-</v>
      </c>
      <c r="AJ10" s="110" t="str">
        <f ca="1">IF(ISERROR(VLOOKUP($C10,Data!$C$5:$ZZ$34,COLUMN(AJ$4)-2,FALSE)),"-",VLOOKUP($C10,Data!$C$5:$ZZ$34,COLUMN(AJ$4)-2,FALSE))</f>
        <v>-</v>
      </c>
      <c r="AK10" s="110" t="str">
        <f ca="1">IF(ISERROR(VLOOKUP($C10,Data!$C$5:$ZZ$34,COLUMN(AK$4)-2,FALSE)),"-",VLOOKUP($C10,Data!$C$5:$ZZ$34,COLUMN(AK$4)-2,FALSE))</f>
        <v>-</v>
      </c>
      <c r="AL10" s="110" t="str">
        <f ca="1">IF(ISERROR(VLOOKUP($C10,Data!$C$5:$ZZ$34,COLUMN(AL$4)-2,FALSE)),"-",VLOOKUP($C10,Data!$C$5:$ZZ$34,COLUMN(AL$4)-2,FALSE))</f>
        <v>-</v>
      </c>
      <c r="AM10" s="110" t="str">
        <f ca="1">IF(ISERROR(VLOOKUP($C10,Data!$C$5:$ZZ$34,COLUMN(AM$4)-2,FALSE)),"-",VLOOKUP($C10,Data!$C$5:$ZZ$34,COLUMN(AM$4)-2,FALSE))</f>
        <v>-</v>
      </c>
      <c r="AN10" s="110" t="str">
        <f ca="1">IF(ISERROR(VLOOKUP($C10,Data!$C$5:$ZZ$34,COLUMN(AN$4)-2,FALSE)),"-",VLOOKUP($C10,Data!$C$5:$ZZ$34,COLUMN(AN$4)-2,FALSE))</f>
        <v>-</v>
      </c>
      <c r="AO10" s="110" t="str">
        <f ca="1">IF(ISERROR(VLOOKUP($C10,Data!$C$5:$ZZ$34,COLUMN(AO$4)-2,FALSE)),"-",VLOOKUP($C10,Data!$C$5:$ZZ$34,COLUMN(AO$4)-2,FALSE))</f>
        <v>-</v>
      </c>
      <c r="AP10" s="110" t="str">
        <f ca="1">IF(ISERROR(VLOOKUP($C10,Data!$C$5:$ZZ$34,COLUMN(AP$4)-2,FALSE)),"-",VLOOKUP($C10,Data!$C$5:$ZZ$34,COLUMN(AP$4)-2,FALSE))</f>
        <v>-</v>
      </c>
      <c r="AQ10" s="110" t="str">
        <f ca="1">IF(ISERROR(VLOOKUP($C10,Data!$C$5:$ZZ$34,COLUMN(AQ$4)-2,FALSE)),"-",VLOOKUP($C10,Data!$C$5:$ZZ$34,COLUMN(AQ$4)-2,FALSE))</f>
        <v>-</v>
      </c>
      <c r="AR10" s="110" t="str">
        <f ca="1">IF(ISERROR(VLOOKUP($C10,Data!$C$5:$ZZ$34,COLUMN(AR$4)-2,FALSE)),"-",VLOOKUP($C10,Data!$C$5:$ZZ$34,COLUMN(AR$4)-2,FALSE))</f>
        <v>-</v>
      </c>
      <c r="AS10" s="110" t="str">
        <f ca="1">IF(ISERROR(VLOOKUP($C10,Data!$C$5:$ZZ$34,COLUMN(AS$4)-2,FALSE)),"-",VLOOKUP($C10,Data!$C$5:$ZZ$34,COLUMN(AS$4)-2,FALSE))</f>
        <v>-</v>
      </c>
      <c r="AT10" s="110" t="str">
        <f ca="1">IF(ISERROR(VLOOKUP($C10,Data!$C$5:$ZZ$34,COLUMN(AT$4)-2,FALSE)),"-",VLOOKUP($C10,Data!$C$5:$ZZ$34,COLUMN(AT$4)-2,FALSE))</f>
        <v>-</v>
      </c>
      <c r="AU10" s="110" t="str">
        <f ca="1">IF(ISERROR(VLOOKUP($C10,Data!$C$5:$ZZ$34,COLUMN(AU$4)-2,FALSE)),"-",VLOOKUP($C10,Data!$C$5:$ZZ$34,COLUMN(AU$4)-2,FALSE))</f>
        <v>-</v>
      </c>
      <c r="AV10" s="110" t="str">
        <f ca="1">IF(ISERROR(VLOOKUP($C10,Data!$C$5:$ZZ$34,COLUMN(AV$4)-2,FALSE)),"-",VLOOKUP($C10,Data!$C$5:$ZZ$34,COLUMN(AV$4)-2,FALSE))</f>
        <v>-</v>
      </c>
      <c r="AW10" s="110" t="str">
        <f ca="1">IF(ISERROR(VLOOKUP($C10,Data!$C$5:$ZZ$34,COLUMN(AW$4)-2,FALSE)),"-",VLOOKUP($C10,Data!$C$5:$ZZ$34,COLUMN(AW$4)-2,FALSE))</f>
        <v>-</v>
      </c>
      <c r="AX10" s="110" t="str">
        <f ca="1">IF(ISERROR(VLOOKUP($C10,Data!$C$5:$ZZ$34,COLUMN(AX$4)-2,FALSE)),"-",VLOOKUP($C10,Data!$C$5:$ZZ$34,COLUMN(AX$4)-2,FALSE))</f>
        <v>-</v>
      </c>
      <c r="AY10" s="110" t="str">
        <f ca="1">IF(ISERROR(VLOOKUP($C10,Data!$C$5:$ZZ$34,COLUMN(AY$4)-2,FALSE)),"-",VLOOKUP($C10,Data!$C$5:$ZZ$34,COLUMN(AY$4)-2,FALSE))</f>
        <v>-</v>
      </c>
      <c r="AZ10" s="110" t="str">
        <f ca="1">IF(ISERROR(VLOOKUP($C10,Data!$C$5:$ZZ$34,COLUMN(AZ$4)-2,FALSE)),"-",VLOOKUP($C10,Data!$C$5:$ZZ$34,COLUMN(AZ$4)-2,FALSE))</f>
        <v>-</v>
      </c>
      <c r="BA10" s="110" t="str">
        <f ca="1">IF(ISERROR(VLOOKUP($C10,Data!$C$5:$ZZ$34,COLUMN(BA$4)-2,FALSE)),"-",VLOOKUP($C10,Data!$C$5:$ZZ$34,COLUMN(BA$4)-2,FALSE))</f>
        <v>-</v>
      </c>
      <c r="BB10" s="110" t="str">
        <f ca="1">IF(ISERROR(VLOOKUP($C10,Data!$C$5:$ZZ$34,COLUMN(BB$4)-2,FALSE)),"-",VLOOKUP($C10,Data!$C$5:$ZZ$34,COLUMN(BB$4)-2,FALSE))</f>
        <v>-</v>
      </c>
      <c r="BC10" s="110" t="str">
        <f ca="1">IF(ISERROR(VLOOKUP($C10,Data!$C$5:$ZZ$34,COLUMN(BC$4)-2,FALSE)),"-",VLOOKUP($C10,Data!$C$5:$ZZ$34,COLUMN(BC$4)-2,FALSE))</f>
        <v>-</v>
      </c>
      <c r="BD10" s="110" t="str">
        <f ca="1">IF(ISERROR(VLOOKUP($C10,Data!$C$5:$ZZ$34,COLUMN(BD$4)-2,FALSE)),"-",VLOOKUP($C10,Data!$C$5:$ZZ$34,COLUMN(BD$4)-2,FALSE))</f>
        <v>-</v>
      </c>
    </row>
    <row r="11" spans="3:63">
      <c r="C11" s="104" t="str">
        <f ca="1">Order!I9</f>
        <v>*Hide*</v>
      </c>
      <c r="D11" s="110" t="str">
        <f ca="1">IF(ISERROR(VLOOKUP($C11,Data!$C$5:$ZZ$34,COLUMN(D$4)-2,FALSE)),"-",VLOOKUP($C11,Data!$C$5:$ZZ$34,COLUMN(D$4)-2,FALSE))</f>
        <v>-</v>
      </c>
      <c r="E11" s="110" t="str">
        <f ca="1">IF(ISERROR(VLOOKUP($C11,Data!$C$5:$ZZ$34,COLUMN(E$4)-2,FALSE)),"-",VLOOKUP($C11,Data!$C$5:$ZZ$34,COLUMN(E$4)-2,FALSE))</f>
        <v>-</v>
      </c>
      <c r="F11" s="110" t="str">
        <f ca="1">IF(ISERROR(VLOOKUP($C11,Data!$C$5:$ZZ$34,COLUMN(F$4)-2,FALSE)),"-",VLOOKUP($C11,Data!$C$5:$ZZ$34,COLUMN(F$4)-2,FALSE))</f>
        <v>-</v>
      </c>
      <c r="G11" s="110" t="str">
        <f ca="1">IF(ISERROR(VLOOKUP($C11,Data!$C$5:$ZZ$34,COLUMN(G$4)-2,FALSE)),"-",VLOOKUP($C11,Data!$C$5:$ZZ$34,COLUMN(G$4)-2,FALSE))</f>
        <v>-</v>
      </c>
      <c r="H11" s="110" t="str">
        <f ca="1">IF(ISERROR(VLOOKUP($C11,Data!$C$5:$ZZ$34,COLUMN(H$4)-2,FALSE)),"-",VLOOKUP($C11,Data!$C$5:$ZZ$34,COLUMN(H$4)-2,FALSE))</f>
        <v>-</v>
      </c>
      <c r="I11" s="110" t="str">
        <f ca="1">IF(ISERROR(VLOOKUP($C11,Data!$C$5:$ZZ$34,COLUMN(I$4)-2,FALSE)),"-",VLOOKUP($C11,Data!$C$5:$ZZ$34,COLUMN(I$4)-2,FALSE))</f>
        <v>-</v>
      </c>
      <c r="J11" s="110" t="str">
        <f ca="1">IF(ISERROR(VLOOKUP($C11,Data!$C$5:$ZZ$34,COLUMN(J$4)-2,FALSE)),"-",VLOOKUP($C11,Data!$C$5:$ZZ$34,COLUMN(J$4)-2,FALSE))</f>
        <v>-</v>
      </c>
      <c r="K11" s="110" t="str">
        <f ca="1">IF(ISERROR(VLOOKUP($C11,Data!$C$5:$ZZ$34,COLUMN(K$4)-2,FALSE)),"-",VLOOKUP($C11,Data!$C$5:$ZZ$34,COLUMN(K$4)-2,FALSE))</f>
        <v>-</v>
      </c>
      <c r="L11" s="110" t="str">
        <f ca="1">IF(ISERROR(VLOOKUP($C11,Data!$C$5:$ZZ$34,COLUMN(L$4)-2,FALSE)),"-",VLOOKUP($C11,Data!$C$5:$ZZ$34,COLUMN(L$4)-2,FALSE))</f>
        <v>-</v>
      </c>
      <c r="M11" s="110" t="str">
        <f ca="1">IF(ISERROR(VLOOKUP($C11,Data!$C$5:$ZZ$34,COLUMN(M$4)-2,FALSE)),"-",VLOOKUP($C11,Data!$C$5:$ZZ$34,COLUMN(M$4)-2,FALSE))</f>
        <v>-</v>
      </c>
      <c r="N11" s="110" t="str">
        <f ca="1">IF(ISERROR(VLOOKUP($C11,Data!$C$5:$ZZ$34,COLUMN(N$4)-2,FALSE)),"-",VLOOKUP($C11,Data!$C$5:$ZZ$34,COLUMN(N$4)-2,FALSE))</f>
        <v>-</v>
      </c>
      <c r="O11" s="110" t="str">
        <f ca="1">IF(ISERROR(VLOOKUP($C11,Data!$C$5:$ZZ$34,COLUMN(O$4)-2,FALSE)),"-",VLOOKUP($C11,Data!$C$5:$ZZ$34,COLUMN(O$4)-2,FALSE))</f>
        <v>-</v>
      </c>
      <c r="P11" s="110" t="str">
        <f ca="1">IF(ISERROR(VLOOKUP($C11,Data!$C$5:$ZZ$34,COLUMN(P$4)-2,FALSE)),"-",VLOOKUP($C11,Data!$C$5:$ZZ$34,COLUMN(P$4)-2,FALSE))</f>
        <v>-</v>
      </c>
      <c r="Q11" s="110" t="str">
        <f ca="1">IF(ISERROR(VLOOKUP($C11,Data!$C$5:$ZZ$34,COLUMN(Q$4)-2,FALSE)),"-",VLOOKUP($C11,Data!$C$5:$ZZ$34,COLUMN(Q$4)-2,FALSE))</f>
        <v>-</v>
      </c>
      <c r="R11" s="110" t="str">
        <f ca="1">IF(ISERROR(VLOOKUP($C11,Data!$C$5:$ZZ$34,COLUMN(R$4)-2,FALSE)),"-",VLOOKUP($C11,Data!$C$5:$ZZ$34,COLUMN(R$4)-2,FALSE))</f>
        <v>-</v>
      </c>
      <c r="S11" s="110" t="str">
        <f ca="1">IF(ISERROR(VLOOKUP($C11,Data!$C$5:$ZZ$34,COLUMN(S$4)-2,FALSE)),"-",VLOOKUP($C11,Data!$C$5:$ZZ$34,COLUMN(S$4)-2,FALSE))</f>
        <v>-</v>
      </c>
      <c r="T11" s="110" t="str">
        <f ca="1">IF(ISERROR(VLOOKUP($C11,Data!$C$5:$ZZ$34,COLUMN(T$4)-2,FALSE)),"-",VLOOKUP($C11,Data!$C$5:$ZZ$34,COLUMN(T$4)-2,FALSE))</f>
        <v>-</v>
      </c>
      <c r="U11" s="110" t="str">
        <f ca="1">IF(ISERROR(VLOOKUP($C11,Data!$C$5:$ZZ$34,COLUMN(U$4)-2,FALSE)),"-",VLOOKUP($C11,Data!$C$5:$ZZ$34,COLUMN(U$4)-2,FALSE))</f>
        <v>-</v>
      </c>
      <c r="V11" s="110" t="str">
        <f ca="1">IF(ISERROR(VLOOKUP($C11,Data!$C$5:$ZZ$34,COLUMN(V$4)-2,FALSE)),"-",VLOOKUP($C11,Data!$C$5:$ZZ$34,COLUMN(V$4)-2,FALSE))</f>
        <v>-</v>
      </c>
      <c r="W11" s="110" t="str">
        <f ca="1">IF(ISERROR(VLOOKUP($C11,Data!$C$5:$ZZ$34,COLUMN(W$4)-2,FALSE)),"-",VLOOKUP($C11,Data!$C$5:$ZZ$34,COLUMN(W$4)-2,FALSE))</f>
        <v>-</v>
      </c>
      <c r="X11" s="110" t="str">
        <f ca="1">IF(ISERROR(VLOOKUP($C11,Data!$C$5:$ZZ$34,COLUMN(X$4)-2,FALSE)),"-",VLOOKUP($C11,Data!$C$5:$ZZ$34,COLUMN(X$4)-2,FALSE))</f>
        <v>-</v>
      </c>
      <c r="Y11" s="110" t="str">
        <f ca="1">IF(ISERROR(VLOOKUP($C11,Data!$C$5:$ZZ$34,COLUMN(Y$4)-2,FALSE)),"-",VLOOKUP($C11,Data!$C$5:$ZZ$34,COLUMN(Y$4)-2,FALSE))</f>
        <v>-</v>
      </c>
      <c r="Z11" s="110" t="str">
        <f ca="1">IF(ISERROR(VLOOKUP($C11,Data!$C$5:$ZZ$34,COLUMN(Z$4)-2,FALSE)),"-",VLOOKUP($C11,Data!$C$5:$ZZ$34,COLUMN(Z$4)-2,FALSE))</f>
        <v>-</v>
      </c>
      <c r="AA11" s="110" t="str">
        <f ca="1">IF(ISERROR(VLOOKUP($C11,Data!$C$5:$ZZ$34,COLUMN(AA$4)-2,FALSE)),"-",VLOOKUP($C11,Data!$C$5:$ZZ$34,COLUMN(AA$4)-2,FALSE))</f>
        <v>-</v>
      </c>
      <c r="AB11" s="110" t="str">
        <f ca="1">IF(ISERROR(VLOOKUP($C11,Data!$C$5:$ZZ$34,COLUMN(AB$4)-2,FALSE)),"-",VLOOKUP($C11,Data!$C$5:$ZZ$34,COLUMN(AB$4)-2,FALSE))</f>
        <v>-</v>
      </c>
      <c r="AC11" s="110" t="str">
        <f ca="1">IF(ISERROR(VLOOKUP($C11,Data!$C$5:$ZZ$34,COLUMN(AC$4)-2,FALSE)),"-",VLOOKUP($C11,Data!$C$5:$ZZ$34,COLUMN(AC$4)-2,FALSE))</f>
        <v>-</v>
      </c>
      <c r="AD11" s="110" t="str">
        <f ca="1">IF(ISERROR(VLOOKUP($C11,Data!$C$5:$ZZ$34,COLUMN(AD$4)-2,FALSE)),"-",VLOOKUP($C11,Data!$C$5:$ZZ$34,COLUMN(AD$4)-2,FALSE))</f>
        <v>-</v>
      </c>
      <c r="AE11" s="110" t="str">
        <f ca="1">IF(ISERROR(VLOOKUP($C11,Data!$C$5:$ZZ$34,COLUMN(AE$4)-2,FALSE)),"-",VLOOKUP($C11,Data!$C$5:$ZZ$34,COLUMN(AE$4)-2,FALSE))</f>
        <v>-</v>
      </c>
      <c r="AF11" s="110" t="str">
        <f ca="1">IF(ISERROR(VLOOKUP($C11,Data!$C$5:$ZZ$34,COLUMN(AF$4)-2,FALSE)),"-",VLOOKUP($C11,Data!$C$5:$ZZ$34,COLUMN(AF$4)-2,FALSE))</f>
        <v>-</v>
      </c>
      <c r="AG11" s="110" t="str">
        <f ca="1">IF(ISERROR(VLOOKUP($C11,Data!$C$5:$ZZ$34,COLUMN(AG$4)-2,FALSE)),"-",VLOOKUP($C11,Data!$C$5:$ZZ$34,COLUMN(AG$4)-2,FALSE))</f>
        <v>-</v>
      </c>
      <c r="AH11" s="110" t="str">
        <f ca="1">IF(ISERROR(VLOOKUP($C11,Data!$C$5:$ZZ$34,COLUMN(AH$4)-2,FALSE)),"-",VLOOKUP($C11,Data!$C$5:$ZZ$34,COLUMN(AH$4)-2,FALSE))</f>
        <v>-</v>
      </c>
      <c r="AI11" s="110" t="str">
        <f ca="1">IF(ISERROR(VLOOKUP($C11,Data!$C$5:$ZZ$34,COLUMN(AI$4)-2,FALSE)),"-",VLOOKUP($C11,Data!$C$5:$ZZ$34,COLUMN(AI$4)-2,FALSE))</f>
        <v>-</v>
      </c>
      <c r="AJ11" s="110" t="str">
        <f ca="1">IF(ISERROR(VLOOKUP($C11,Data!$C$5:$ZZ$34,COLUMN(AJ$4)-2,FALSE)),"-",VLOOKUP($C11,Data!$C$5:$ZZ$34,COLUMN(AJ$4)-2,FALSE))</f>
        <v>-</v>
      </c>
      <c r="AK11" s="110" t="str">
        <f ca="1">IF(ISERROR(VLOOKUP($C11,Data!$C$5:$ZZ$34,COLUMN(AK$4)-2,FALSE)),"-",VLOOKUP($C11,Data!$C$5:$ZZ$34,COLUMN(AK$4)-2,FALSE))</f>
        <v>-</v>
      </c>
      <c r="AL11" s="110" t="str">
        <f ca="1">IF(ISERROR(VLOOKUP($C11,Data!$C$5:$ZZ$34,COLUMN(AL$4)-2,FALSE)),"-",VLOOKUP($C11,Data!$C$5:$ZZ$34,COLUMN(AL$4)-2,FALSE))</f>
        <v>-</v>
      </c>
      <c r="AM11" s="110" t="str">
        <f ca="1">IF(ISERROR(VLOOKUP($C11,Data!$C$5:$ZZ$34,COLUMN(AM$4)-2,FALSE)),"-",VLOOKUP($C11,Data!$C$5:$ZZ$34,COLUMN(AM$4)-2,FALSE))</f>
        <v>-</v>
      </c>
      <c r="AN11" s="110" t="str">
        <f ca="1">IF(ISERROR(VLOOKUP($C11,Data!$C$5:$ZZ$34,COLUMN(AN$4)-2,FALSE)),"-",VLOOKUP($C11,Data!$C$5:$ZZ$34,COLUMN(AN$4)-2,FALSE))</f>
        <v>-</v>
      </c>
      <c r="AO11" s="110" t="str">
        <f ca="1">IF(ISERROR(VLOOKUP($C11,Data!$C$5:$ZZ$34,COLUMN(AO$4)-2,FALSE)),"-",VLOOKUP($C11,Data!$C$5:$ZZ$34,COLUMN(AO$4)-2,FALSE))</f>
        <v>-</v>
      </c>
      <c r="AP11" s="110" t="str">
        <f ca="1">IF(ISERROR(VLOOKUP($C11,Data!$C$5:$ZZ$34,COLUMN(AP$4)-2,FALSE)),"-",VLOOKUP($C11,Data!$C$5:$ZZ$34,COLUMN(AP$4)-2,FALSE))</f>
        <v>-</v>
      </c>
      <c r="AQ11" s="110" t="str">
        <f ca="1">IF(ISERROR(VLOOKUP($C11,Data!$C$5:$ZZ$34,COLUMN(AQ$4)-2,FALSE)),"-",VLOOKUP($C11,Data!$C$5:$ZZ$34,COLUMN(AQ$4)-2,FALSE))</f>
        <v>-</v>
      </c>
      <c r="AR11" s="110" t="str">
        <f ca="1">IF(ISERROR(VLOOKUP($C11,Data!$C$5:$ZZ$34,COLUMN(AR$4)-2,FALSE)),"-",VLOOKUP($C11,Data!$C$5:$ZZ$34,COLUMN(AR$4)-2,FALSE))</f>
        <v>-</v>
      </c>
      <c r="AS11" s="110" t="str">
        <f ca="1">IF(ISERROR(VLOOKUP($C11,Data!$C$5:$ZZ$34,COLUMN(AS$4)-2,FALSE)),"-",VLOOKUP($C11,Data!$C$5:$ZZ$34,COLUMN(AS$4)-2,FALSE))</f>
        <v>-</v>
      </c>
      <c r="AT11" s="110" t="str">
        <f ca="1">IF(ISERROR(VLOOKUP($C11,Data!$C$5:$ZZ$34,COLUMN(AT$4)-2,FALSE)),"-",VLOOKUP($C11,Data!$C$5:$ZZ$34,COLUMN(AT$4)-2,FALSE))</f>
        <v>-</v>
      </c>
      <c r="AU11" s="110" t="str">
        <f ca="1">IF(ISERROR(VLOOKUP($C11,Data!$C$5:$ZZ$34,COLUMN(AU$4)-2,FALSE)),"-",VLOOKUP($C11,Data!$C$5:$ZZ$34,COLUMN(AU$4)-2,FALSE))</f>
        <v>-</v>
      </c>
      <c r="AV11" s="110" t="str">
        <f ca="1">IF(ISERROR(VLOOKUP($C11,Data!$C$5:$ZZ$34,COLUMN(AV$4)-2,FALSE)),"-",VLOOKUP($C11,Data!$C$5:$ZZ$34,COLUMN(AV$4)-2,FALSE))</f>
        <v>-</v>
      </c>
      <c r="AW11" s="110" t="str">
        <f ca="1">IF(ISERROR(VLOOKUP($C11,Data!$C$5:$ZZ$34,COLUMN(AW$4)-2,FALSE)),"-",VLOOKUP($C11,Data!$C$5:$ZZ$34,COLUMN(AW$4)-2,FALSE))</f>
        <v>-</v>
      </c>
      <c r="AX11" s="110" t="str">
        <f ca="1">IF(ISERROR(VLOOKUP($C11,Data!$C$5:$ZZ$34,COLUMN(AX$4)-2,FALSE)),"-",VLOOKUP($C11,Data!$C$5:$ZZ$34,COLUMN(AX$4)-2,FALSE))</f>
        <v>-</v>
      </c>
      <c r="AY11" s="110" t="str">
        <f ca="1">IF(ISERROR(VLOOKUP($C11,Data!$C$5:$ZZ$34,COLUMN(AY$4)-2,FALSE)),"-",VLOOKUP($C11,Data!$C$5:$ZZ$34,COLUMN(AY$4)-2,FALSE))</f>
        <v>-</v>
      </c>
      <c r="AZ11" s="110" t="str">
        <f ca="1">IF(ISERROR(VLOOKUP($C11,Data!$C$5:$ZZ$34,COLUMN(AZ$4)-2,FALSE)),"-",VLOOKUP($C11,Data!$C$5:$ZZ$34,COLUMN(AZ$4)-2,FALSE))</f>
        <v>-</v>
      </c>
      <c r="BA11" s="110" t="str">
        <f ca="1">IF(ISERROR(VLOOKUP($C11,Data!$C$5:$ZZ$34,COLUMN(BA$4)-2,FALSE)),"-",VLOOKUP($C11,Data!$C$5:$ZZ$34,COLUMN(BA$4)-2,FALSE))</f>
        <v>-</v>
      </c>
      <c r="BB11" s="110" t="str">
        <f ca="1">IF(ISERROR(VLOOKUP($C11,Data!$C$5:$ZZ$34,COLUMN(BB$4)-2,FALSE)),"-",VLOOKUP($C11,Data!$C$5:$ZZ$34,COLUMN(BB$4)-2,FALSE))</f>
        <v>-</v>
      </c>
      <c r="BC11" s="110" t="str">
        <f ca="1">IF(ISERROR(VLOOKUP($C11,Data!$C$5:$ZZ$34,COLUMN(BC$4)-2,FALSE)),"-",VLOOKUP($C11,Data!$C$5:$ZZ$34,COLUMN(BC$4)-2,FALSE))</f>
        <v>-</v>
      </c>
      <c r="BD11" s="110" t="str">
        <f ca="1">IF(ISERROR(VLOOKUP($C11,Data!$C$5:$ZZ$34,COLUMN(BD$4)-2,FALSE)),"-",VLOOKUP($C11,Data!$C$5:$ZZ$34,COLUMN(BD$4)-2,FALSE))</f>
        <v>-</v>
      </c>
    </row>
    <row r="12" spans="3:63">
      <c r="C12" s="104" t="str">
        <f ca="1">Order!I10</f>
        <v>*Hide*</v>
      </c>
      <c r="D12" s="110" t="str">
        <f ca="1">IF(ISERROR(VLOOKUP($C12,Data!$C$5:$ZZ$34,COLUMN(D$4)-2,FALSE)),"-",VLOOKUP($C12,Data!$C$5:$ZZ$34,COLUMN(D$4)-2,FALSE))</f>
        <v>-</v>
      </c>
      <c r="E12" s="110" t="str">
        <f ca="1">IF(ISERROR(VLOOKUP($C12,Data!$C$5:$ZZ$34,COLUMN(E$4)-2,FALSE)),"-",VLOOKUP($C12,Data!$C$5:$ZZ$34,COLUMN(E$4)-2,FALSE))</f>
        <v>-</v>
      </c>
      <c r="F12" s="110" t="str">
        <f ca="1">IF(ISERROR(VLOOKUP($C12,Data!$C$5:$ZZ$34,COLUMN(F$4)-2,FALSE)),"-",VLOOKUP($C12,Data!$C$5:$ZZ$34,COLUMN(F$4)-2,FALSE))</f>
        <v>-</v>
      </c>
      <c r="G12" s="110" t="str">
        <f ca="1">IF(ISERROR(VLOOKUP($C12,Data!$C$5:$ZZ$34,COLUMN(G$4)-2,FALSE)),"-",VLOOKUP($C12,Data!$C$5:$ZZ$34,COLUMN(G$4)-2,FALSE))</f>
        <v>-</v>
      </c>
      <c r="H12" s="110" t="str">
        <f ca="1">IF(ISERROR(VLOOKUP($C12,Data!$C$5:$ZZ$34,COLUMN(H$4)-2,FALSE)),"-",VLOOKUP($C12,Data!$C$5:$ZZ$34,COLUMN(H$4)-2,FALSE))</f>
        <v>-</v>
      </c>
      <c r="I12" s="110" t="str">
        <f ca="1">IF(ISERROR(VLOOKUP($C12,Data!$C$5:$ZZ$34,COLUMN(I$4)-2,FALSE)),"-",VLOOKUP($C12,Data!$C$5:$ZZ$34,COLUMN(I$4)-2,FALSE))</f>
        <v>-</v>
      </c>
      <c r="J12" s="110" t="str">
        <f ca="1">IF(ISERROR(VLOOKUP($C12,Data!$C$5:$ZZ$34,COLUMN(J$4)-2,FALSE)),"-",VLOOKUP($C12,Data!$C$5:$ZZ$34,COLUMN(J$4)-2,FALSE))</f>
        <v>-</v>
      </c>
      <c r="K12" s="110" t="str">
        <f ca="1">IF(ISERROR(VLOOKUP($C12,Data!$C$5:$ZZ$34,COLUMN(K$4)-2,FALSE)),"-",VLOOKUP($C12,Data!$C$5:$ZZ$34,COLUMN(K$4)-2,FALSE))</f>
        <v>-</v>
      </c>
      <c r="L12" s="110" t="str">
        <f ca="1">IF(ISERROR(VLOOKUP($C12,Data!$C$5:$ZZ$34,COLUMN(L$4)-2,FALSE)),"-",VLOOKUP($C12,Data!$C$5:$ZZ$34,COLUMN(L$4)-2,FALSE))</f>
        <v>-</v>
      </c>
      <c r="M12" s="110" t="str">
        <f ca="1">IF(ISERROR(VLOOKUP($C12,Data!$C$5:$ZZ$34,COLUMN(M$4)-2,FALSE)),"-",VLOOKUP($C12,Data!$C$5:$ZZ$34,COLUMN(M$4)-2,FALSE))</f>
        <v>-</v>
      </c>
      <c r="N12" s="110" t="str">
        <f ca="1">IF(ISERROR(VLOOKUP($C12,Data!$C$5:$ZZ$34,COLUMN(N$4)-2,FALSE)),"-",VLOOKUP($C12,Data!$C$5:$ZZ$34,COLUMN(N$4)-2,FALSE))</f>
        <v>-</v>
      </c>
      <c r="O12" s="110" t="str">
        <f ca="1">IF(ISERROR(VLOOKUP($C12,Data!$C$5:$ZZ$34,COLUMN(O$4)-2,FALSE)),"-",VLOOKUP($C12,Data!$C$5:$ZZ$34,COLUMN(O$4)-2,FALSE))</f>
        <v>-</v>
      </c>
      <c r="P12" s="110" t="str">
        <f ca="1">IF(ISERROR(VLOOKUP($C12,Data!$C$5:$ZZ$34,COLUMN(P$4)-2,FALSE)),"-",VLOOKUP($C12,Data!$C$5:$ZZ$34,COLUMN(P$4)-2,FALSE))</f>
        <v>-</v>
      </c>
      <c r="Q12" s="110" t="str">
        <f ca="1">IF(ISERROR(VLOOKUP($C12,Data!$C$5:$ZZ$34,COLUMN(Q$4)-2,FALSE)),"-",VLOOKUP($C12,Data!$C$5:$ZZ$34,COLUMN(Q$4)-2,FALSE))</f>
        <v>-</v>
      </c>
      <c r="R12" s="110" t="str">
        <f ca="1">IF(ISERROR(VLOOKUP($C12,Data!$C$5:$ZZ$34,COLUMN(R$4)-2,FALSE)),"-",VLOOKUP($C12,Data!$C$5:$ZZ$34,COLUMN(R$4)-2,FALSE))</f>
        <v>-</v>
      </c>
      <c r="S12" s="110" t="str">
        <f ca="1">IF(ISERROR(VLOOKUP($C12,Data!$C$5:$ZZ$34,COLUMN(S$4)-2,FALSE)),"-",VLOOKUP($C12,Data!$C$5:$ZZ$34,COLUMN(S$4)-2,FALSE))</f>
        <v>-</v>
      </c>
      <c r="T12" s="110" t="str">
        <f ca="1">IF(ISERROR(VLOOKUP($C12,Data!$C$5:$ZZ$34,COLUMN(T$4)-2,FALSE)),"-",VLOOKUP($C12,Data!$C$5:$ZZ$34,COLUMN(T$4)-2,FALSE))</f>
        <v>-</v>
      </c>
      <c r="U12" s="110" t="str">
        <f ca="1">IF(ISERROR(VLOOKUP($C12,Data!$C$5:$ZZ$34,COLUMN(U$4)-2,FALSE)),"-",VLOOKUP($C12,Data!$C$5:$ZZ$34,COLUMN(U$4)-2,FALSE))</f>
        <v>-</v>
      </c>
      <c r="V12" s="110" t="str">
        <f ca="1">IF(ISERROR(VLOOKUP($C12,Data!$C$5:$ZZ$34,COLUMN(V$4)-2,FALSE)),"-",VLOOKUP($C12,Data!$C$5:$ZZ$34,COLUMN(V$4)-2,FALSE))</f>
        <v>-</v>
      </c>
      <c r="W12" s="110" t="str">
        <f ca="1">IF(ISERROR(VLOOKUP($C12,Data!$C$5:$ZZ$34,COLUMN(W$4)-2,FALSE)),"-",VLOOKUP($C12,Data!$C$5:$ZZ$34,COLUMN(W$4)-2,FALSE))</f>
        <v>-</v>
      </c>
      <c r="X12" s="110" t="str">
        <f ca="1">IF(ISERROR(VLOOKUP($C12,Data!$C$5:$ZZ$34,COLUMN(X$4)-2,FALSE)),"-",VLOOKUP($C12,Data!$C$5:$ZZ$34,COLUMN(X$4)-2,FALSE))</f>
        <v>-</v>
      </c>
      <c r="Y12" s="110" t="str">
        <f ca="1">IF(ISERROR(VLOOKUP($C12,Data!$C$5:$ZZ$34,COLUMN(Y$4)-2,FALSE)),"-",VLOOKUP($C12,Data!$C$5:$ZZ$34,COLUMN(Y$4)-2,FALSE))</f>
        <v>-</v>
      </c>
      <c r="Z12" s="110" t="str">
        <f ca="1">IF(ISERROR(VLOOKUP($C12,Data!$C$5:$ZZ$34,COLUMN(Z$4)-2,FALSE)),"-",VLOOKUP($C12,Data!$C$5:$ZZ$34,COLUMN(Z$4)-2,FALSE))</f>
        <v>-</v>
      </c>
      <c r="AA12" s="110" t="str">
        <f ca="1">IF(ISERROR(VLOOKUP($C12,Data!$C$5:$ZZ$34,COLUMN(AA$4)-2,FALSE)),"-",VLOOKUP($C12,Data!$C$5:$ZZ$34,COLUMN(AA$4)-2,FALSE))</f>
        <v>-</v>
      </c>
      <c r="AB12" s="110" t="str">
        <f ca="1">IF(ISERROR(VLOOKUP($C12,Data!$C$5:$ZZ$34,COLUMN(AB$4)-2,FALSE)),"-",VLOOKUP($C12,Data!$C$5:$ZZ$34,COLUMN(AB$4)-2,FALSE))</f>
        <v>-</v>
      </c>
      <c r="AC12" s="110" t="str">
        <f ca="1">IF(ISERROR(VLOOKUP($C12,Data!$C$5:$ZZ$34,COLUMN(AC$4)-2,FALSE)),"-",VLOOKUP($C12,Data!$C$5:$ZZ$34,COLUMN(AC$4)-2,FALSE))</f>
        <v>-</v>
      </c>
      <c r="AD12" s="110" t="str">
        <f ca="1">IF(ISERROR(VLOOKUP($C12,Data!$C$5:$ZZ$34,COLUMN(AD$4)-2,FALSE)),"-",VLOOKUP($C12,Data!$C$5:$ZZ$34,COLUMN(AD$4)-2,FALSE))</f>
        <v>-</v>
      </c>
      <c r="AE12" s="110" t="str">
        <f ca="1">IF(ISERROR(VLOOKUP($C12,Data!$C$5:$ZZ$34,COLUMN(AE$4)-2,FALSE)),"-",VLOOKUP($C12,Data!$C$5:$ZZ$34,COLUMN(AE$4)-2,FALSE))</f>
        <v>-</v>
      </c>
      <c r="AF12" s="110" t="str">
        <f ca="1">IF(ISERROR(VLOOKUP($C12,Data!$C$5:$ZZ$34,COLUMN(AF$4)-2,FALSE)),"-",VLOOKUP($C12,Data!$C$5:$ZZ$34,COLUMN(AF$4)-2,FALSE))</f>
        <v>-</v>
      </c>
      <c r="AG12" s="110" t="str">
        <f ca="1">IF(ISERROR(VLOOKUP($C12,Data!$C$5:$ZZ$34,COLUMN(AG$4)-2,FALSE)),"-",VLOOKUP($C12,Data!$C$5:$ZZ$34,COLUMN(AG$4)-2,FALSE))</f>
        <v>-</v>
      </c>
      <c r="AH12" s="110" t="str">
        <f ca="1">IF(ISERROR(VLOOKUP($C12,Data!$C$5:$ZZ$34,COLUMN(AH$4)-2,FALSE)),"-",VLOOKUP($C12,Data!$C$5:$ZZ$34,COLUMN(AH$4)-2,FALSE))</f>
        <v>-</v>
      </c>
      <c r="AI12" s="110" t="str">
        <f ca="1">IF(ISERROR(VLOOKUP($C12,Data!$C$5:$ZZ$34,COLUMN(AI$4)-2,FALSE)),"-",VLOOKUP($C12,Data!$C$5:$ZZ$34,COLUMN(AI$4)-2,FALSE))</f>
        <v>-</v>
      </c>
      <c r="AJ12" s="110" t="str">
        <f ca="1">IF(ISERROR(VLOOKUP($C12,Data!$C$5:$ZZ$34,COLUMN(AJ$4)-2,FALSE)),"-",VLOOKUP($C12,Data!$C$5:$ZZ$34,COLUMN(AJ$4)-2,FALSE))</f>
        <v>-</v>
      </c>
      <c r="AK12" s="110" t="str">
        <f ca="1">IF(ISERROR(VLOOKUP($C12,Data!$C$5:$ZZ$34,COLUMN(AK$4)-2,FALSE)),"-",VLOOKUP($C12,Data!$C$5:$ZZ$34,COLUMN(AK$4)-2,FALSE))</f>
        <v>-</v>
      </c>
      <c r="AL12" s="110" t="str">
        <f ca="1">IF(ISERROR(VLOOKUP($C12,Data!$C$5:$ZZ$34,COLUMN(AL$4)-2,FALSE)),"-",VLOOKUP($C12,Data!$C$5:$ZZ$34,COLUMN(AL$4)-2,FALSE))</f>
        <v>-</v>
      </c>
      <c r="AM12" s="110" t="str">
        <f ca="1">IF(ISERROR(VLOOKUP($C12,Data!$C$5:$ZZ$34,COLUMN(AM$4)-2,FALSE)),"-",VLOOKUP($C12,Data!$C$5:$ZZ$34,COLUMN(AM$4)-2,FALSE))</f>
        <v>-</v>
      </c>
      <c r="AN12" s="110" t="str">
        <f ca="1">IF(ISERROR(VLOOKUP($C12,Data!$C$5:$ZZ$34,COLUMN(AN$4)-2,FALSE)),"-",VLOOKUP($C12,Data!$C$5:$ZZ$34,COLUMN(AN$4)-2,FALSE))</f>
        <v>-</v>
      </c>
      <c r="AO12" s="110" t="str">
        <f ca="1">IF(ISERROR(VLOOKUP($C12,Data!$C$5:$ZZ$34,COLUMN(AO$4)-2,FALSE)),"-",VLOOKUP($C12,Data!$C$5:$ZZ$34,COLUMN(AO$4)-2,FALSE))</f>
        <v>-</v>
      </c>
      <c r="AP12" s="110" t="str">
        <f ca="1">IF(ISERROR(VLOOKUP($C12,Data!$C$5:$ZZ$34,COLUMN(AP$4)-2,FALSE)),"-",VLOOKUP($C12,Data!$C$5:$ZZ$34,COLUMN(AP$4)-2,FALSE))</f>
        <v>-</v>
      </c>
      <c r="AQ12" s="110" t="str">
        <f ca="1">IF(ISERROR(VLOOKUP($C12,Data!$C$5:$ZZ$34,COLUMN(AQ$4)-2,FALSE)),"-",VLOOKUP($C12,Data!$C$5:$ZZ$34,COLUMN(AQ$4)-2,FALSE))</f>
        <v>-</v>
      </c>
      <c r="AR12" s="110" t="str">
        <f ca="1">IF(ISERROR(VLOOKUP($C12,Data!$C$5:$ZZ$34,COLUMN(AR$4)-2,FALSE)),"-",VLOOKUP($C12,Data!$C$5:$ZZ$34,COLUMN(AR$4)-2,FALSE))</f>
        <v>-</v>
      </c>
      <c r="AS12" s="110" t="str">
        <f ca="1">IF(ISERROR(VLOOKUP($C12,Data!$C$5:$ZZ$34,COLUMN(AS$4)-2,FALSE)),"-",VLOOKUP($C12,Data!$C$5:$ZZ$34,COLUMN(AS$4)-2,FALSE))</f>
        <v>-</v>
      </c>
      <c r="AT12" s="110" t="str">
        <f ca="1">IF(ISERROR(VLOOKUP($C12,Data!$C$5:$ZZ$34,COLUMN(AT$4)-2,FALSE)),"-",VLOOKUP($C12,Data!$C$5:$ZZ$34,COLUMN(AT$4)-2,FALSE))</f>
        <v>-</v>
      </c>
      <c r="AU12" s="110" t="str">
        <f ca="1">IF(ISERROR(VLOOKUP($C12,Data!$C$5:$ZZ$34,COLUMN(AU$4)-2,FALSE)),"-",VLOOKUP($C12,Data!$C$5:$ZZ$34,COLUMN(AU$4)-2,FALSE))</f>
        <v>-</v>
      </c>
      <c r="AV12" s="110" t="str">
        <f ca="1">IF(ISERROR(VLOOKUP($C12,Data!$C$5:$ZZ$34,COLUMN(AV$4)-2,FALSE)),"-",VLOOKUP($C12,Data!$C$5:$ZZ$34,COLUMN(AV$4)-2,FALSE))</f>
        <v>-</v>
      </c>
      <c r="AW12" s="110" t="str">
        <f ca="1">IF(ISERROR(VLOOKUP($C12,Data!$C$5:$ZZ$34,COLUMN(AW$4)-2,FALSE)),"-",VLOOKUP($C12,Data!$C$5:$ZZ$34,COLUMN(AW$4)-2,FALSE))</f>
        <v>-</v>
      </c>
      <c r="AX12" s="110" t="str">
        <f ca="1">IF(ISERROR(VLOOKUP($C12,Data!$C$5:$ZZ$34,COLUMN(AX$4)-2,FALSE)),"-",VLOOKUP($C12,Data!$C$5:$ZZ$34,COLUMN(AX$4)-2,FALSE))</f>
        <v>-</v>
      </c>
      <c r="AY12" s="110" t="str">
        <f ca="1">IF(ISERROR(VLOOKUP($C12,Data!$C$5:$ZZ$34,COLUMN(AY$4)-2,FALSE)),"-",VLOOKUP($C12,Data!$C$5:$ZZ$34,COLUMN(AY$4)-2,FALSE))</f>
        <v>-</v>
      </c>
      <c r="AZ12" s="110" t="str">
        <f ca="1">IF(ISERROR(VLOOKUP($C12,Data!$C$5:$ZZ$34,COLUMN(AZ$4)-2,FALSE)),"-",VLOOKUP($C12,Data!$C$5:$ZZ$34,COLUMN(AZ$4)-2,FALSE))</f>
        <v>-</v>
      </c>
      <c r="BA12" s="110" t="str">
        <f ca="1">IF(ISERROR(VLOOKUP($C12,Data!$C$5:$ZZ$34,COLUMN(BA$4)-2,FALSE)),"-",VLOOKUP($C12,Data!$C$5:$ZZ$34,COLUMN(BA$4)-2,FALSE))</f>
        <v>-</v>
      </c>
      <c r="BB12" s="110" t="str">
        <f ca="1">IF(ISERROR(VLOOKUP($C12,Data!$C$5:$ZZ$34,COLUMN(BB$4)-2,FALSE)),"-",VLOOKUP($C12,Data!$C$5:$ZZ$34,COLUMN(BB$4)-2,FALSE))</f>
        <v>-</v>
      </c>
      <c r="BC12" s="110" t="str">
        <f ca="1">IF(ISERROR(VLOOKUP($C12,Data!$C$5:$ZZ$34,COLUMN(BC$4)-2,FALSE)),"-",VLOOKUP($C12,Data!$C$5:$ZZ$34,COLUMN(BC$4)-2,FALSE))</f>
        <v>-</v>
      </c>
      <c r="BD12" s="110" t="str">
        <f ca="1">IF(ISERROR(VLOOKUP($C12,Data!$C$5:$ZZ$34,COLUMN(BD$4)-2,FALSE)),"-",VLOOKUP($C12,Data!$C$5:$ZZ$34,COLUMN(BD$4)-2,FALSE))</f>
        <v>-</v>
      </c>
    </row>
    <row r="13" spans="3:63">
      <c r="C13" s="104" t="str">
        <f ca="1">Order!I11</f>
        <v>*Hide*</v>
      </c>
      <c r="D13" s="110" t="str">
        <f ca="1">IF(ISERROR(VLOOKUP($C13,Data!$C$5:$ZZ$34,COLUMN(D$4)-2,FALSE)),"-",VLOOKUP($C13,Data!$C$5:$ZZ$34,COLUMN(D$4)-2,FALSE))</f>
        <v>-</v>
      </c>
      <c r="E13" s="110" t="str">
        <f ca="1">IF(ISERROR(VLOOKUP($C13,Data!$C$5:$ZZ$34,COLUMN(E$4)-2,FALSE)),"-",VLOOKUP($C13,Data!$C$5:$ZZ$34,COLUMN(E$4)-2,FALSE))</f>
        <v>-</v>
      </c>
      <c r="F13" s="110" t="str">
        <f ca="1">IF(ISERROR(VLOOKUP($C13,Data!$C$5:$ZZ$34,COLUMN(F$4)-2,FALSE)),"-",VLOOKUP($C13,Data!$C$5:$ZZ$34,COLUMN(F$4)-2,FALSE))</f>
        <v>-</v>
      </c>
      <c r="G13" s="110" t="str">
        <f ca="1">IF(ISERROR(VLOOKUP($C13,Data!$C$5:$ZZ$34,COLUMN(G$4)-2,FALSE)),"-",VLOOKUP($C13,Data!$C$5:$ZZ$34,COLUMN(G$4)-2,FALSE))</f>
        <v>-</v>
      </c>
      <c r="H13" s="110" t="str">
        <f ca="1">IF(ISERROR(VLOOKUP($C13,Data!$C$5:$ZZ$34,COLUMN(H$4)-2,FALSE)),"-",VLOOKUP($C13,Data!$C$5:$ZZ$34,COLUMN(H$4)-2,FALSE))</f>
        <v>-</v>
      </c>
      <c r="I13" s="110" t="str">
        <f ca="1">IF(ISERROR(VLOOKUP($C13,Data!$C$5:$ZZ$34,COLUMN(I$4)-2,FALSE)),"-",VLOOKUP($C13,Data!$C$5:$ZZ$34,COLUMN(I$4)-2,FALSE))</f>
        <v>-</v>
      </c>
      <c r="J13" s="110" t="str">
        <f ca="1">IF(ISERROR(VLOOKUP($C13,Data!$C$5:$ZZ$34,COLUMN(J$4)-2,FALSE)),"-",VLOOKUP($C13,Data!$C$5:$ZZ$34,COLUMN(J$4)-2,FALSE))</f>
        <v>-</v>
      </c>
      <c r="K13" s="110" t="str">
        <f ca="1">IF(ISERROR(VLOOKUP($C13,Data!$C$5:$ZZ$34,COLUMN(K$4)-2,FALSE)),"-",VLOOKUP($C13,Data!$C$5:$ZZ$34,COLUMN(K$4)-2,FALSE))</f>
        <v>-</v>
      </c>
      <c r="L13" s="110" t="str">
        <f ca="1">IF(ISERROR(VLOOKUP($C13,Data!$C$5:$ZZ$34,COLUMN(L$4)-2,FALSE)),"-",VLOOKUP($C13,Data!$C$5:$ZZ$34,COLUMN(L$4)-2,FALSE))</f>
        <v>-</v>
      </c>
      <c r="M13" s="110" t="str">
        <f ca="1">IF(ISERROR(VLOOKUP($C13,Data!$C$5:$ZZ$34,COLUMN(M$4)-2,FALSE)),"-",VLOOKUP($C13,Data!$C$5:$ZZ$34,COLUMN(M$4)-2,FALSE))</f>
        <v>-</v>
      </c>
      <c r="N13" s="110" t="str">
        <f ca="1">IF(ISERROR(VLOOKUP($C13,Data!$C$5:$ZZ$34,COLUMN(N$4)-2,FALSE)),"-",VLOOKUP($C13,Data!$C$5:$ZZ$34,COLUMN(N$4)-2,FALSE))</f>
        <v>-</v>
      </c>
      <c r="O13" s="110" t="str">
        <f ca="1">IF(ISERROR(VLOOKUP($C13,Data!$C$5:$ZZ$34,COLUMN(O$4)-2,FALSE)),"-",VLOOKUP($C13,Data!$C$5:$ZZ$34,COLUMN(O$4)-2,FALSE))</f>
        <v>-</v>
      </c>
      <c r="P13" s="110" t="str">
        <f ca="1">IF(ISERROR(VLOOKUP($C13,Data!$C$5:$ZZ$34,COLUMN(P$4)-2,FALSE)),"-",VLOOKUP($C13,Data!$C$5:$ZZ$34,COLUMN(P$4)-2,FALSE))</f>
        <v>-</v>
      </c>
      <c r="Q13" s="110" t="str">
        <f ca="1">IF(ISERROR(VLOOKUP($C13,Data!$C$5:$ZZ$34,COLUMN(Q$4)-2,FALSE)),"-",VLOOKUP($C13,Data!$C$5:$ZZ$34,COLUMN(Q$4)-2,FALSE))</f>
        <v>-</v>
      </c>
      <c r="R13" s="110" t="str">
        <f ca="1">IF(ISERROR(VLOOKUP($C13,Data!$C$5:$ZZ$34,COLUMN(R$4)-2,FALSE)),"-",VLOOKUP($C13,Data!$C$5:$ZZ$34,COLUMN(R$4)-2,FALSE))</f>
        <v>-</v>
      </c>
      <c r="S13" s="110" t="str">
        <f ca="1">IF(ISERROR(VLOOKUP($C13,Data!$C$5:$ZZ$34,COLUMN(S$4)-2,FALSE)),"-",VLOOKUP($C13,Data!$C$5:$ZZ$34,COLUMN(S$4)-2,FALSE))</f>
        <v>-</v>
      </c>
      <c r="T13" s="110" t="str">
        <f ca="1">IF(ISERROR(VLOOKUP($C13,Data!$C$5:$ZZ$34,COLUMN(T$4)-2,FALSE)),"-",VLOOKUP($C13,Data!$C$5:$ZZ$34,COLUMN(T$4)-2,FALSE))</f>
        <v>-</v>
      </c>
      <c r="U13" s="110" t="str">
        <f ca="1">IF(ISERROR(VLOOKUP($C13,Data!$C$5:$ZZ$34,COLUMN(U$4)-2,FALSE)),"-",VLOOKUP($C13,Data!$C$5:$ZZ$34,COLUMN(U$4)-2,FALSE))</f>
        <v>-</v>
      </c>
      <c r="V13" s="110" t="str">
        <f ca="1">IF(ISERROR(VLOOKUP($C13,Data!$C$5:$ZZ$34,COLUMN(V$4)-2,FALSE)),"-",VLOOKUP($C13,Data!$C$5:$ZZ$34,COLUMN(V$4)-2,FALSE))</f>
        <v>-</v>
      </c>
      <c r="W13" s="110" t="str">
        <f ca="1">IF(ISERROR(VLOOKUP($C13,Data!$C$5:$ZZ$34,COLUMN(W$4)-2,FALSE)),"-",VLOOKUP($C13,Data!$C$5:$ZZ$34,COLUMN(W$4)-2,FALSE))</f>
        <v>-</v>
      </c>
      <c r="X13" s="110" t="str">
        <f ca="1">IF(ISERROR(VLOOKUP($C13,Data!$C$5:$ZZ$34,COLUMN(X$4)-2,FALSE)),"-",VLOOKUP($C13,Data!$C$5:$ZZ$34,COLUMN(X$4)-2,FALSE))</f>
        <v>-</v>
      </c>
      <c r="Y13" s="110" t="str">
        <f ca="1">IF(ISERROR(VLOOKUP($C13,Data!$C$5:$ZZ$34,COLUMN(Y$4)-2,FALSE)),"-",VLOOKUP($C13,Data!$C$5:$ZZ$34,COLUMN(Y$4)-2,FALSE))</f>
        <v>-</v>
      </c>
      <c r="Z13" s="110" t="str">
        <f ca="1">IF(ISERROR(VLOOKUP($C13,Data!$C$5:$ZZ$34,COLUMN(Z$4)-2,FALSE)),"-",VLOOKUP($C13,Data!$C$5:$ZZ$34,COLUMN(Z$4)-2,FALSE))</f>
        <v>-</v>
      </c>
      <c r="AA13" s="110" t="str">
        <f ca="1">IF(ISERROR(VLOOKUP($C13,Data!$C$5:$ZZ$34,COLUMN(AA$4)-2,FALSE)),"-",VLOOKUP($C13,Data!$C$5:$ZZ$34,COLUMN(AA$4)-2,FALSE))</f>
        <v>-</v>
      </c>
      <c r="AB13" s="110" t="str">
        <f ca="1">IF(ISERROR(VLOOKUP($C13,Data!$C$5:$ZZ$34,COLUMN(AB$4)-2,FALSE)),"-",VLOOKUP($C13,Data!$C$5:$ZZ$34,COLUMN(AB$4)-2,FALSE))</f>
        <v>-</v>
      </c>
      <c r="AC13" s="110" t="str">
        <f ca="1">IF(ISERROR(VLOOKUP($C13,Data!$C$5:$ZZ$34,COLUMN(AC$4)-2,FALSE)),"-",VLOOKUP($C13,Data!$C$5:$ZZ$34,COLUMN(AC$4)-2,FALSE))</f>
        <v>-</v>
      </c>
      <c r="AD13" s="110" t="str">
        <f ca="1">IF(ISERROR(VLOOKUP($C13,Data!$C$5:$ZZ$34,COLUMN(AD$4)-2,FALSE)),"-",VLOOKUP($C13,Data!$C$5:$ZZ$34,COLUMN(AD$4)-2,FALSE))</f>
        <v>-</v>
      </c>
      <c r="AE13" s="110" t="str">
        <f ca="1">IF(ISERROR(VLOOKUP($C13,Data!$C$5:$ZZ$34,COLUMN(AE$4)-2,FALSE)),"-",VLOOKUP($C13,Data!$C$5:$ZZ$34,COLUMN(AE$4)-2,FALSE))</f>
        <v>-</v>
      </c>
      <c r="AF13" s="110" t="str">
        <f ca="1">IF(ISERROR(VLOOKUP($C13,Data!$C$5:$ZZ$34,COLUMN(AF$4)-2,FALSE)),"-",VLOOKUP($C13,Data!$C$5:$ZZ$34,COLUMN(AF$4)-2,FALSE))</f>
        <v>-</v>
      </c>
      <c r="AG13" s="110" t="str">
        <f ca="1">IF(ISERROR(VLOOKUP($C13,Data!$C$5:$ZZ$34,COLUMN(AG$4)-2,FALSE)),"-",VLOOKUP($C13,Data!$C$5:$ZZ$34,COLUMN(AG$4)-2,FALSE))</f>
        <v>-</v>
      </c>
      <c r="AH13" s="110" t="str">
        <f ca="1">IF(ISERROR(VLOOKUP($C13,Data!$C$5:$ZZ$34,COLUMN(AH$4)-2,FALSE)),"-",VLOOKUP($C13,Data!$C$5:$ZZ$34,COLUMN(AH$4)-2,FALSE))</f>
        <v>-</v>
      </c>
      <c r="AI13" s="110" t="str">
        <f ca="1">IF(ISERROR(VLOOKUP($C13,Data!$C$5:$ZZ$34,COLUMN(AI$4)-2,FALSE)),"-",VLOOKUP($C13,Data!$C$5:$ZZ$34,COLUMN(AI$4)-2,FALSE))</f>
        <v>-</v>
      </c>
      <c r="AJ13" s="110" t="str">
        <f ca="1">IF(ISERROR(VLOOKUP($C13,Data!$C$5:$ZZ$34,COLUMN(AJ$4)-2,FALSE)),"-",VLOOKUP($C13,Data!$C$5:$ZZ$34,COLUMN(AJ$4)-2,FALSE))</f>
        <v>-</v>
      </c>
      <c r="AK13" s="110" t="str">
        <f ca="1">IF(ISERROR(VLOOKUP($C13,Data!$C$5:$ZZ$34,COLUMN(AK$4)-2,FALSE)),"-",VLOOKUP($C13,Data!$C$5:$ZZ$34,COLUMN(AK$4)-2,FALSE))</f>
        <v>-</v>
      </c>
      <c r="AL13" s="110" t="str">
        <f ca="1">IF(ISERROR(VLOOKUP($C13,Data!$C$5:$ZZ$34,COLUMN(AL$4)-2,FALSE)),"-",VLOOKUP($C13,Data!$C$5:$ZZ$34,COLUMN(AL$4)-2,FALSE))</f>
        <v>-</v>
      </c>
      <c r="AM13" s="110" t="str">
        <f ca="1">IF(ISERROR(VLOOKUP($C13,Data!$C$5:$ZZ$34,COLUMN(AM$4)-2,FALSE)),"-",VLOOKUP($C13,Data!$C$5:$ZZ$34,COLUMN(AM$4)-2,FALSE))</f>
        <v>-</v>
      </c>
      <c r="AN13" s="110" t="str">
        <f ca="1">IF(ISERROR(VLOOKUP($C13,Data!$C$5:$ZZ$34,COLUMN(AN$4)-2,FALSE)),"-",VLOOKUP($C13,Data!$C$5:$ZZ$34,COLUMN(AN$4)-2,FALSE))</f>
        <v>-</v>
      </c>
      <c r="AO13" s="110" t="str">
        <f ca="1">IF(ISERROR(VLOOKUP($C13,Data!$C$5:$ZZ$34,COLUMN(AO$4)-2,FALSE)),"-",VLOOKUP($C13,Data!$C$5:$ZZ$34,COLUMN(AO$4)-2,FALSE))</f>
        <v>-</v>
      </c>
      <c r="AP13" s="110" t="str">
        <f ca="1">IF(ISERROR(VLOOKUP($C13,Data!$C$5:$ZZ$34,COLUMN(AP$4)-2,FALSE)),"-",VLOOKUP($C13,Data!$C$5:$ZZ$34,COLUMN(AP$4)-2,FALSE))</f>
        <v>-</v>
      </c>
      <c r="AQ13" s="110" t="str">
        <f ca="1">IF(ISERROR(VLOOKUP($C13,Data!$C$5:$ZZ$34,COLUMN(AQ$4)-2,FALSE)),"-",VLOOKUP($C13,Data!$C$5:$ZZ$34,COLUMN(AQ$4)-2,FALSE))</f>
        <v>-</v>
      </c>
      <c r="AR13" s="110" t="str">
        <f ca="1">IF(ISERROR(VLOOKUP($C13,Data!$C$5:$ZZ$34,COLUMN(AR$4)-2,FALSE)),"-",VLOOKUP($C13,Data!$C$5:$ZZ$34,COLUMN(AR$4)-2,FALSE))</f>
        <v>-</v>
      </c>
      <c r="AS13" s="110" t="str">
        <f ca="1">IF(ISERROR(VLOOKUP($C13,Data!$C$5:$ZZ$34,COLUMN(AS$4)-2,FALSE)),"-",VLOOKUP($C13,Data!$C$5:$ZZ$34,COLUMN(AS$4)-2,FALSE))</f>
        <v>-</v>
      </c>
      <c r="AT13" s="110" t="str">
        <f ca="1">IF(ISERROR(VLOOKUP($C13,Data!$C$5:$ZZ$34,COLUMN(AT$4)-2,FALSE)),"-",VLOOKUP($C13,Data!$C$5:$ZZ$34,COLUMN(AT$4)-2,FALSE))</f>
        <v>-</v>
      </c>
      <c r="AU13" s="110" t="str">
        <f ca="1">IF(ISERROR(VLOOKUP($C13,Data!$C$5:$ZZ$34,COLUMN(AU$4)-2,FALSE)),"-",VLOOKUP($C13,Data!$C$5:$ZZ$34,COLUMN(AU$4)-2,FALSE))</f>
        <v>-</v>
      </c>
      <c r="AV13" s="110" t="str">
        <f ca="1">IF(ISERROR(VLOOKUP($C13,Data!$C$5:$ZZ$34,COLUMN(AV$4)-2,FALSE)),"-",VLOOKUP($C13,Data!$C$5:$ZZ$34,COLUMN(AV$4)-2,FALSE))</f>
        <v>-</v>
      </c>
      <c r="AW13" s="110" t="str">
        <f ca="1">IF(ISERROR(VLOOKUP($C13,Data!$C$5:$ZZ$34,COLUMN(AW$4)-2,FALSE)),"-",VLOOKUP($C13,Data!$C$5:$ZZ$34,COLUMN(AW$4)-2,FALSE))</f>
        <v>-</v>
      </c>
      <c r="AX13" s="110" t="str">
        <f ca="1">IF(ISERROR(VLOOKUP($C13,Data!$C$5:$ZZ$34,COLUMN(AX$4)-2,FALSE)),"-",VLOOKUP($C13,Data!$C$5:$ZZ$34,COLUMN(AX$4)-2,FALSE))</f>
        <v>-</v>
      </c>
      <c r="AY13" s="110" t="str">
        <f ca="1">IF(ISERROR(VLOOKUP($C13,Data!$C$5:$ZZ$34,COLUMN(AY$4)-2,FALSE)),"-",VLOOKUP($C13,Data!$C$5:$ZZ$34,COLUMN(AY$4)-2,FALSE))</f>
        <v>-</v>
      </c>
      <c r="AZ13" s="110" t="str">
        <f ca="1">IF(ISERROR(VLOOKUP($C13,Data!$C$5:$ZZ$34,COLUMN(AZ$4)-2,FALSE)),"-",VLOOKUP($C13,Data!$C$5:$ZZ$34,COLUMN(AZ$4)-2,FALSE))</f>
        <v>-</v>
      </c>
      <c r="BA13" s="110" t="str">
        <f ca="1">IF(ISERROR(VLOOKUP($C13,Data!$C$5:$ZZ$34,COLUMN(BA$4)-2,FALSE)),"-",VLOOKUP($C13,Data!$C$5:$ZZ$34,COLUMN(BA$4)-2,FALSE))</f>
        <v>-</v>
      </c>
      <c r="BB13" s="110" t="str">
        <f ca="1">IF(ISERROR(VLOOKUP($C13,Data!$C$5:$ZZ$34,COLUMN(BB$4)-2,FALSE)),"-",VLOOKUP($C13,Data!$C$5:$ZZ$34,COLUMN(BB$4)-2,FALSE))</f>
        <v>-</v>
      </c>
      <c r="BC13" s="110" t="str">
        <f ca="1">IF(ISERROR(VLOOKUP($C13,Data!$C$5:$ZZ$34,COLUMN(BC$4)-2,FALSE)),"-",VLOOKUP($C13,Data!$C$5:$ZZ$34,COLUMN(BC$4)-2,FALSE))</f>
        <v>-</v>
      </c>
      <c r="BD13" s="110" t="str">
        <f ca="1">IF(ISERROR(VLOOKUP($C13,Data!$C$5:$ZZ$34,COLUMN(BD$4)-2,FALSE)),"-",VLOOKUP($C13,Data!$C$5:$ZZ$34,COLUMN(BD$4)-2,FALSE))</f>
        <v>-</v>
      </c>
    </row>
    <row r="14" spans="3:63">
      <c r="C14" s="104" t="str">
        <f ca="1">Order!I12</f>
        <v>*Hide*</v>
      </c>
      <c r="D14" s="110" t="str">
        <f ca="1">IF(ISERROR(VLOOKUP($C14,Data!$C$5:$ZZ$34,COLUMN(D$4)-2,FALSE)),"-",VLOOKUP($C14,Data!$C$5:$ZZ$34,COLUMN(D$4)-2,FALSE))</f>
        <v>-</v>
      </c>
      <c r="E14" s="110" t="str">
        <f ca="1">IF(ISERROR(VLOOKUP($C14,Data!$C$5:$ZZ$34,COLUMN(E$4)-2,FALSE)),"-",VLOOKUP($C14,Data!$C$5:$ZZ$34,COLUMN(E$4)-2,FALSE))</f>
        <v>-</v>
      </c>
      <c r="F14" s="110" t="str">
        <f ca="1">IF(ISERROR(VLOOKUP($C14,Data!$C$5:$ZZ$34,COLUMN(F$4)-2,FALSE)),"-",VLOOKUP($C14,Data!$C$5:$ZZ$34,COLUMN(F$4)-2,FALSE))</f>
        <v>-</v>
      </c>
      <c r="G14" s="110" t="str">
        <f ca="1">IF(ISERROR(VLOOKUP($C14,Data!$C$5:$ZZ$34,COLUMN(G$4)-2,FALSE)),"-",VLOOKUP($C14,Data!$C$5:$ZZ$34,COLUMN(G$4)-2,FALSE))</f>
        <v>-</v>
      </c>
      <c r="H14" s="110" t="str">
        <f ca="1">IF(ISERROR(VLOOKUP($C14,Data!$C$5:$ZZ$34,COLUMN(H$4)-2,FALSE)),"-",VLOOKUP($C14,Data!$C$5:$ZZ$34,COLUMN(H$4)-2,FALSE))</f>
        <v>-</v>
      </c>
      <c r="I14" s="110" t="str">
        <f ca="1">IF(ISERROR(VLOOKUP($C14,Data!$C$5:$ZZ$34,COLUMN(I$4)-2,FALSE)),"-",VLOOKUP($C14,Data!$C$5:$ZZ$34,COLUMN(I$4)-2,FALSE))</f>
        <v>-</v>
      </c>
      <c r="J14" s="110" t="str">
        <f ca="1">IF(ISERROR(VLOOKUP($C14,Data!$C$5:$ZZ$34,COLUMN(J$4)-2,FALSE)),"-",VLOOKUP($C14,Data!$C$5:$ZZ$34,COLUMN(J$4)-2,FALSE))</f>
        <v>-</v>
      </c>
      <c r="K14" s="110" t="str">
        <f ca="1">IF(ISERROR(VLOOKUP($C14,Data!$C$5:$ZZ$34,COLUMN(K$4)-2,FALSE)),"-",VLOOKUP($C14,Data!$C$5:$ZZ$34,COLUMN(K$4)-2,FALSE))</f>
        <v>-</v>
      </c>
      <c r="L14" s="110" t="str">
        <f ca="1">IF(ISERROR(VLOOKUP($C14,Data!$C$5:$ZZ$34,COLUMN(L$4)-2,FALSE)),"-",VLOOKUP($C14,Data!$C$5:$ZZ$34,COLUMN(L$4)-2,FALSE))</f>
        <v>-</v>
      </c>
      <c r="M14" s="110" t="str">
        <f ca="1">IF(ISERROR(VLOOKUP($C14,Data!$C$5:$ZZ$34,COLUMN(M$4)-2,FALSE)),"-",VLOOKUP($C14,Data!$C$5:$ZZ$34,COLUMN(M$4)-2,FALSE))</f>
        <v>-</v>
      </c>
      <c r="N14" s="110" t="str">
        <f ca="1">IF(ISERROR(VLOOKUP($C14,Data!$C$5:$ZZ$34,COLUMN(N$4)-2,FALSE)),"-",VLOOKUP($C14,Data!$C$5:$ZZ$34,COLUMN(N$4)-2,FALSE))</f>
        <v>-</v>
      </c>
      <c r="O14" s="110" t="str">
        <f ca="1">IF(ISERROR(VLOOKUP($C14,Data!$C$5:$ZZ$34,COLUMN(O$4)-2,FALSE)),"-",VLOOKUP($C14,Data!$C$5:$ZZ$34,COLUMN(O$4)-2,FALSE))</f>
        <v>-</v>
      </c>
      <c r="P14" s="110" t="str">
        <f ca="1">IF(ISERROR(VLOOKUP($C14,Data!$C$5:$ZZ$34,COLUMN(P$4)-2,FALSE)),"-",VLOOKUP($C14,Data!$C$5:$ZZ$34,COLUMN(P$4)-2,FALSE))</f>
        <v>-</v>
      </c>
      <c r="Q14" s="110" t="str">
        <f ca="1">IF(ISERROR(VLOOKUP($C14,Data!$C$5:$ZZ$34,COLUMN(Q$4)-2,FALSE)),"-",VLOOKUP($C14,Data!$C$5:$ZZ$34,COLUMN(Q$4)-2,FALSE))</f>
        <v>-</v>
      </c>
      <c r="R14" s="110" t="str">
        <f ca="1">IF(ISERROR(VLOOKUP($C14,Data!$C$5:$ZZ$34,COLUMN(R$4)-2,FALSE)),"-",VLOOKUP($C14,Data!$C$5:$ZZ$34,COLUMN(R$4)-2,FALSE))</f>
        <v>-</v>
      </c>
      <c r="S14" s="110" t="str">
        <f ca="1">IF(ISERROR(VLOOKUP($C14,Data!$C$5:$ZZ$34,COLUMN(S$4)-2,FALSE)),"-",VLOOKUP($C14,Data!$C$5:$ZZ$34,COLUMN(S$4)-2,FALSE))</f>
        <v>-</v>
      </c>
      <c r="T14" s="110" t="str">
        <f ca="1">IF(ISERROR(VLOOKUP($C14,Data!$C$5:$ZZ$34,COLUMN(T$4)-2,FALSE)),"-",VLOOKUP($C14,Data!$C$5:$ZZ$34,COLUMN(T$4)-2,FALSE))</f>
        <v>-</v>
      </c>
      <c r="U14" s="110" t="str">
        <f ca="1">IF(ISERROR(VLOOKUP($C14,Data!$C$5:$ZZ$34,COLUMN(U$4)-2,FALSE)),"-",VLOOKUP($C14,Data!$C$5:$ZZ$34,COLUMN(U$4)-2,FALSE))</f>
        <v>-</v>
      </c>
      <c r="V14" s="110" t="str">
        <f ca="1">IF(ISERROR(VLOOKUP($C14,Data!$C$5:$ZZ$34,COLUMN(V$4)-2,FALSE)),"-",VLOOKUP($C14,Data!$C$5:$ZZ$34,COLUMN(V$4)-2,FALSE))</f>
        <v>-</v>
      </c>
      <c r="W14" s="110" t="str">
        <f ca="1">IF(ISERROR(VLOOKUP($C14,Data!$C$5:$ZZ$34,COLUMN(W$4)-2,FALSE)),"-",VLOOKUP($C14,Data!$C$5:$ZZ$34,COLUMN(W$4)-2,FALSE))</f>
        <v>-</v>
      </c>
      <c r="X14" s="110" t="str">
        <f ca="1">IF(ISERROR(VLOOKUP($C14,Data!$C$5:$ZZ$34,COLUMN(X$4)-2,FALSE)),"-",VLOOKUP($C14,Data!$C$5:$ZZ$34,COLUMN(X$4)-2,FALSE))</f>
        <v>-</v>
      </c>
      <c r="Y14" s="110" t="str">
        <f ca="1">IF(ISERROR(VLOOKUP($C14,Data!$C$5:$ZZ$34,COLUMN(Y$4)-2,FALSE)),"-",VLOOKUP($C14,Data!$C$5:$ZZ$34,COLUMN(Y$4)-2,FALSE))</f>
        <v>-</v>
      </c>
      <c r="Z14" s="110" t="str">
        <f ca="1">IF(ISERROR(VLOOKUP($C14,Data!$C$5:$ZZ$34,COLUMN(Z$4)-2,FALSE)),"-",VLOOKUP($C14,Data!$C$5:$ZZ$34,COLUMN(Z$4)-2,FALSE))</f>
        <v>-</v>
      </c>
      <c r="AA14" s="110" t="str">
        <f ca="1">IF(ISERROR(VLOOKUP($C14,Data!$C$5:$ZZ$34,COLUMN(AA$4)-2,FALSE)),"-",VLOOKUP($C14,Data!$C$5:$ZZ$34,COLUMN(AA$4)-2,FALSE))</f>
        <v>-</v>
      </c>
      <c r="AB14" s="110" t="str">
        <f ca="1">IF(ISERROR(VLOOKUP($C14,Data!$C$5:$ZZ$34,COLUMN(AB$4)-2,FALSE)),"-",VLOOKUP($C14,Data!$C$5:$ZZ$34,COLUMN(AB$4)-2,FALSE))</f>
        <v>-</v>
      </c>
      <c r="AC14" s="110" t="str">
        <f ca="1">IF(ISERROR(VLOOKUP($C14,Data!$C$5:$ZZ$34,COLUMN(AC$4)-2,FALSE)),"-",VLOOKUP($C14,Data!$C$5:$ZZ$34,COLUMN(AC$4)-2,FALSE))</f>
        <v>-</v>
      </c>
      <c r="AD14" s="110" t="str">
        <f ca="1">IF(ISERROR(VLOOKUP($C14,Data!$C$5:$ZZ$34,COLUMN(AD$4)-2,FALSE)),"-",VLOOKUP($C14,Data!$C$5:$ZZ$34,COLUMN(AD$4)-2,FALSE))</f>
        <v>-</v>
      </c>
      <c r="AE14" s="110" t="str">
        <f ca="1">IF(ISERROR(VLOOKUP($C14,Data!$C$5:$ZZ$34,COLUMN(AE$4)-2,FALSE)),"-",VLOOKUP($C14,Data!$C$5:$ZZ$34,COLUMN(AE$4)-2,FALSE))</f>
        <v>-</v>
      </c>
      <c r="AF14" s="110" t="str">
        <f ca="1">IF(ISERROR(VLOOKUP($C14,Data!$C$5:$ZZ$34,COLUMN(AF$4)-2,FALSE)),"-",VLOOKUP($C14,Data!$C$5:$ZZ$34,COLUMN(AF$4)-2,FALSE))</f>
        <v>-</v>
      </c>
      <c r="AG14" s="110" t="str">
        <f ca="1">IF(ISERROR(VLOOKUP($C14,Data!$C$5:$ZZ$34,COLUMN(AG$4)-2,FALSE)),"-",VLOOKUP($C14,Data!$C$5:$ZZ$34,COLUMN(AG$4)-2,FALSE))</f>
        <v>-</v>
      </c>
      <c r="AH14" s="110" t="str">
        <f ca="1">IF(ISERROR(VLOOKUP($C14,Data!$C$5:$ZZ$34,COLUMN(AH$4)-2,FALSE)),"-",VLOOKUP($C14,Data!$C$5:$ZZ$34,COLUMN(AH$4)-2,FALSE))</f>
        <v>-</v>
      </c>
      <c r="AI14" s="110" t="str">
        <f ca="1">IF(ISERROR(VLOOKUP($C14,Data!$C$5:$ZZ$34,COLUMN(AI$4)-2,FALSE)),"-",VLOOKUP($C14,Data!$C$5:$ZZ$34,COLUMN(AI$4)-2,FALSE))</f>
        <v>-</v>
      </c>
      <c r="AJ14" s="110" t="str">
        <f ca="1">IF(ISERROR(VLOOKUP($C14,Data!$C$5:$ZZ$34,COLUMN(AJ$4)-2,FALSE)),"-",VLOOKUP($C14,Data!$C$5:$ZZ$34,COLUMN(AJ$4)-2,FALSE))</f>
        <v>-</v>
      </c>
      <c r="AK14" s="110" t="str">
        <f ca="1">IF(ISERROR(VLOOKUP($C14,Data!$C$5:$ZZ$34,COLUMN(AK$4)-2,FALSE)),"-",VLOOKUP($C14,Data!$C$5:$ZZ$34,COLUMN(AK$4)-2,FALSE))</f>
        <v>-</v>
      </c>
      <c r="AL14" s="110" t="str">
        <f ca="1">IF(ISERROR(VLOOKUP($C14,Data!$C$5:$ZZ$34,COLUMN(AL$4)-2,FALSE)),"-",VLOOKUP($C14,Data!$C$5:$ZZ$34,COLUMN(AL$4)-2,FALSE))</f>
        <v>-</v>
      </c>
      <c r="AM14" s="110" t="str">
        <f ca="1">IF(ISERROR(VLOOKUP($C14,Data!$C$5:$ZZ$34,COLUMN(AM$4)-2,FALSE)),"-",VLOOKUP($C14,Data!$C$5:$ZZ$34,COLUMN(AM$4)-2,FALSE))</f>
        <v>-</v>
      </c>
      <c r="AN14" s="110" t="str">
        <f ca="1">IF(ISERROR(VLOOKUP($C14,Data!$C$5:$ZZ$34,COLUMN(AN$4)-2,FALSE)),"-",VLOOKUP($C14,Data!$C$5:$ZZ$34,COLUMN(AN$4)-2,FALSE))</f>
        <v>-</v>
      </c>
      <c r="AO14" s="110" t="str">
        <f ca="1">IF(ISERROR(VLOOKUP($C14,Data!$C$5:$ZZ$34,COLUMN(AO$4)-2,FALSE)),"-",VLOOKUP($C14,Data!$C$5:$ZZ$34,COLUMN(AO$4)-2,FALSE))</f>
        <v>-</v>
      </c>
      <c r="AP14" s="110" t="str">
        <f ca="1">IF(ISERROR(VLOOKUP($C14,Data!$C$5:$ZZ$34,COLUMN(AP$4)-2,FALSE)),"-",VLOOKUP($C14,Data!$C$5:$ZZ$34,COLUMN(AP$4)-2,FALSE))</f>
        <v>-</v>
      </c>
      <c r="AQ14" s="110" t="str">
        <f ca="1">IF(ISERROR(VLOOKUP($C14,Data!$C$5:$ZZ$34,COLUMN(AQ$4)-2,FALSE)),"-",VLOOKUP($C14,Data!$C$5:$ZZ$34,COLUMN(AQ$4)-2,FALSE))</f>
        <v>-</v>
      </c>
      <c r="AR14" s="110" t="str">
        <f ca="1">IF(ISERROR(VLOOKUP($C14,Data!$C$5:$ZZ$34,COLUMN(AR$4)-2,FALSE)),"-",VLOOKUP($C14,Data!$C$5:$ZZ$34,COLUMN(AR$4)-2,FALSE))</f>
        <v>-</v>
      </c>
      <c r="AS14" s="110" t="str">
        <f ca="1">IF(ISERROR(VLOOKUP($C14,Data!$C$5:$ZZ$34,COLUMN(AS$4)-2,FALSE)),"-",VLOOKUP($C14,Data!$C$5:$ZZ$34,COLUMN(AS$4)-2,FALSE))</f>
        <v>-</v>
      </c>
      <c r="AT14" s="110" t="str">
        <f ca="1">IF(ISERROR(VLOOKUP($C14,Data!$C$5:$ZZ$34,COLUMN(AT$4)-2,FALSE)),"-",VLOOKUP($C14,Data!$C$5:$ZZ$34,COLUMN(AT$4)-2,FALSE))</f>
        <v>-</v>
      </c>
      <c r="AU14" s="110" t="str">
        <f ca="1">IF(ISERROR(VLOOKUP($C14,Data!$C$5:$ZZ$34,COLUMN(AU$4)-2,FALSE)),"-",VLOOKUP($C14,Data!$C$5:$ZZ$34,COLUMN(AU$4)-2,FALSE))</f>
        <v>-</v>
      </c>
      <c r="AV14" s="110" t="str">
        <f ca="1">IF(ISERROR(VLOOKUP($C14,Data!$C$5:$ZZ$34,COLUMN(AV$4)-2,FALSE)),"-",VLOOKUP($C14,Data!$C$5:$ZZ$34,COLUMN(AV$4)-2,FALSE))</f>
        <v>-</v>
      </c>
      <c r="AW14" s="110" t="str">
        <f ca="1">IF(ISERROR(VLOOKUP($C14,Data!$C$5:$ZZ$34,COLUMN(AW$4)-2,FALSE)),"-",VLOOKUP($C14,Data!$C$5:$ZZ$34,COLUMN(AW$4)-2,FALSE))</f>
        <v>-</v>
      </c>
      <c r="AX14" s="110" t="str">
        <f ca="1">IF(ISERROR(VLOOKUP($C14,Data!$C$5:$ZZ$34,COLUMN(AX$4)-2,FALSE)),"-",VLOOKUP($C14,Data!$C$5:$ZZ$34,COLUMN(AX$4)-2,FALSE))</f>
        <v>-</v>
      </c>
      <c r="AY14" s="110" t="str">
        <f ca="1">IF(ISERROR(VLOOKUP($C14,Data!$C$5:$ZZ$34,COLUMN(AY$4)-2,FALSE)),"-",VLOOKUP($C14,Data!$C$5:$ZZ$34,COLUMN(AY$4)-2,FALSE))</f>
        <v>-</v>
      </c>
      <c r="AZ14" s="110" t="str">
        <f ca="1">IF(ISERROR(VLOOKUP($C14,Data!$C$5:$ZZ$34,COLUMN(AZ$4)-2,FALSE)),"-",VLOOKUP($C14,Data!$C$5:$ZZ$34,COLUMN(AZ$4)-2,FALSE))</f>
        <v>-</v>
      </c>
      <c r="BA14" s="110" t="str">
        <f ca="1">IF(ISERROR(VLOOKUP($C14,Data!$C$5:$ZZ$34,COLUMN(BA$4)-2,FALSE)),"-",VLOOKUP($C14,Data!$C$5:$ZZ$34,COLUMN(BA$4)-2,FALSE))</f>
        <v>-</v>
      </c>
      <c r="BB14" s="110" t="str">
        <f ca="1">IF(ISERROR(VLOOKUP($C14,Data!$C$5:$ZZ$34,COLUMN(BB$4)-2,FALSE)),"-",VLOOKUP($C14,Data!$C$5:$ZZ$34,COLUMN(BB$4)-2,FALSE))</f>
        <v>-</v>
      </c>
      <c r="BC14" s="110" t="str">
        <f ca="1">IF(ISERROR(VLOOKUP($C14,Data!$C$5:$ZZ$34,COLUMN(BC$4)-2,FALSE)),"-",VLOOKUP($C14,Data!$C$5:$ZZ$34,COLUMN(BC$4)-2,FALSE))</f>
        <v>-</v>
      </c>
      <c r="BD14" s="110" t="str">
        <f ca="1">IF(ISERROR(VLOOKUP($C14,Data!$C$5:$ZZ$34,COLUMN(BD$4)-2,FALSE)),"-",VLOOKUP($C14,Data!$C$5:$ZZ$34,COLUMN(BD$4)-2,FALSE))</f>
        <v>-</v>
      </c>
    </row>
    <row r="15" spans="3:63">
      <c r="C15" s="104" t="str">
        <f ca="1">Order!I13</f>
        <v>*Hide*</v>
      </c>
      <c r="D15" s="110" t="str">
        <f ca="1">IF(ISERROR(VLOOKUP($C15,Data!$C$5:$ZZ$34,COLUMN(D$4)-2,FALSE)),"-",VLOOKUP($C15,Data!$C$5:$ZZ$34,COLUMN(D$4)-2,FALSE))</f>
        <v>-</v>
      </c>
      <c r="E15" s="110" t="str">
        <f ca="1">IF(ISERROR(VLOOKUP($C15,Data!$C$5:$ZZ$34,COLUMN(E$4)-2,FALSE)),"-",VLOOKUP($C15,Data!$C$5:$ZZ$34,COLUMN(E$4)-2,FALSE))</f>
        <v>-</v>
      </c>
      <c r="F15" s="110" t="str">
        <f ca="1">IF(ISERROR(VLOOKUP($C15,Data!$C$5:$ZZ$34,COLUMN(F$4)-2,FALSE)),"-",VLOOKUP($C15,Data!$C$5:$ZZ$34,COLUMN(F$4)-2,FALSE))</f>
        <v>-</v>
      </c>
      <c r="G15" s="110" t="str">
        <f ca="1">IF(ISERROR(VLOOKUP($C15,Data!$C$5:$ZZ$34,COLUMN(G$4)-2,FALSE)),"-",VLOOKUP($C15,Data!$C$5:$ZZ$34,COLUMN(G$4)-2,FALSE))</f>
        <v>-</v>
      </c>
      <c r="H15" s="110" t="str">
        <f ca="1">IF(ISERROR(VLOOKUP($C15,Data!$C$5:$ZZ$34,COLUMN(H$4)-2,FALSE)),"-",VLOOKUP($C15,Data!$C$5:$ZZ$34,COLUMN(H$4)-2,FALSE))</f>
        <v>-</v>
      </c>
      <c r="I15" s="110" t="str">
        <f ca="1">IF(ISERROR(VLOOKUP($C15,Data!$C$5:$ZZ$34,COLUMN(I$4)-2,FALSE)),"-",VLOOKUP($C15,Data!$C$5:$ZZ$34,COLUMN(I$4)-2,FALSE))</f>
        <v>-</v>
      </c>
      <c r="J15" s="110" t="str">
        <f ca="1">IF(ISERROR(VLOOKUP($C15,Data!$C$5:$ZZ$34,COLUMN(J$4)-2,FALSE)),"-",VLOOKUP($C15,Data!$C$5:$ZZ$34,COLUMN(J$4)-2,FALSE))</f>
        <v>-</v>
      </c>
      <c r="K15" s="110" t="str">
        <f ca="1">IF(ISERROR(VLOOKUP($C15,Data!$C$5:$ZZ$34,COLUMN(K$4)-2,FALSE)),"-",VLOOKUP($C15,Data!$C$5:$ZZ$34,COLUMN(K$4)-2,FALSE))</f>
        <v>-</v>
      </c>
      <c r="L15" s="110" t="str">
        <f ca="1">IF(ISERROR(VLOOKUP($C15,Data!$C$5:$ZZ$34,COLUMN(L$4)-2,FALSE)),"-",VLOOKUP($C15,Data!$C$5:$ZZ$34,COLUMN(L$4)-2,FALSE))</f>
        <v>-</v>
      </c>
      <c r="M15" s="110" t="str">
        <f ca="1">IF(ISERROR(VLOOKUP($C15,Data!$C$5:$ZZ$34,COLUMN(M$4)-2,FALSE)),"-",VLOOKUP($C15,Data!$C$5:$ZZ$34,COLUMN(M$4)-2,FALSE))</f>
        <v>-</v>
      </c>
      <c r="N15" s="110" t="str">
        <f ca="1">IF(ISERROR(VLOOKUP($C15,Data!$C$5:$ZZ$34,COLUMN(N$4)-2,FALSE)),"-",VLOOKUP($C15,Data!$C$5:$ZZ$34,COLUMN(N$4)-2,FALSE))</f>
        <v>-</v>
      </c>
      <c r="O15" s="110" t="str">
        <f ca="1">IF(ISERROR(VLOOKUP($C15,Data!$C$5:$ZZ$34,COLUMN(O$4)-2,FALSE)),"-",VLOOKUP($C15,Data!$C$5:$ZZ$34,COLUMN(O$4)-2,FALSE))</f>
        <v>-</v>
      </c>
      <c r="P15" s="110" t="str">
        <f ca="1">IF(ISERROR(VLOOKUP($C15,Data!$C$5:$ZZ$34,COLUMN(P$4)-2,FALSE)),"-",VLOOKUP($C15,Data!$C$5:$ZZ$34,COLUMN(P$4)-2,FALSE))</f>
        <v>-</v>
      </c>
      <c r="Q15" s="110" t="str">
        <f ca="1">IF(ISERROR(VLOOKUP($C15,Data!$C$5:$ZZ$34,COLUMN(Q$4)-2,FALSE)),"-",VLOOKUP($C15,Data!$C$5:$ZZ$34,COLUMN(Q$4)-2,FALSE))</f>
        <v>-</v>
      </c>
      <c r="R15" s="110" t="str">
        <f ca="1">IF(ISERROR(VLOOKUP($C15,Data!$C$5:$ZZ$34,COLUMN(R$4)-2,FALSE)),"-",VLOOKUP($C15,Data!$C$5:$ZZ$34,COLUMN(R$4)-2,FALSE))</f>
        <v>-</v>
      </c>
      <c r="S15" s="110" t="str">
        <f ca="1">IF(ISERROR(VLOOKUP($C15,Data!$C$5:$ZZ$34,COLUMN(S$4)-2,FALSE)),"-",VLOOKUP($C15,Data!$C$5:$ZZ$34,COLUMN(S$4)-2,FALSE))</f>
        <v>-</v>
      </c>
      <c r="T15" s="110" t="str">
        <f ca="1">IF(ISERROR(VLOOKUP($C15,Data!$C$5:$ZZ$34,COLUMN(T$4)-2,FALSE)),"-",VLOOKUP($C15,Data!$C$5:$ZZ$34,COLUMN(T$4)-2,FALSE))</f>
        <v>-</v>
      </c>
      <c r="U15" s="110" t="str">
        <f ca="1">IF(ISERROR(VLOOKUP($C15,Data!$C$5:$ZZ$34,COLUMN(U$4)-2,FALSE)),"-",VLOOKUP($C15,Data!$C$5:$ZZ$34,COLUMN(U$4)-2,FALSE))</f>
        <v>-</v>
      </c>
      <c r="V15" s="110" t="str">
        <f ca="1">IF(ISERROR(VLOOKUP($C15,Data!$C$5:$ZZ$34,COLUMN(V$4)-2,FALSE)),"-",VLOOKUP($C15,Data!$C$5:$ZZ$34,COLUMN(V$4)-2,FALSE))</f>
        <v>-</v>
      </c>
      <c r="W15" s="110" t="str">
        <f ca="1">IF(ISERROR(VLOOKUP($C15,Data!$C$5:$ZZ$34,COLUMN(W$4)-2,FALSE)),"-",VLOOKUP($C15,Data!$C$5:$ZZ$34,COLUMN(W$4)-2,FALSE))</f>
        <v>-</v>
      </c>
      <c r="X15" s="110" t="str">
        <f ca="1">IF(ISERROR(VLOOKUP($C15,Data!$C$5:$ZZ$34,COLUMN(X$4)-2,FALSE)),"-",VLOOKUP($C15,Data!$C$5:$ZZ$34,COLUMN(X$4)-2,FALSE))</f>
        <v>-</v>
      </c>
      <c r="Y15" s="110" t="str">
        <f ca="1">IF(ISERROR(VLOOKUP($C15,Data!$C$5:$ZZ$34,COLUMN(Y$4)-2,FALSE)),"-",VLOOKUP($C15,Data!$C$5:$ZZ$34,COLUMN(Y$4)-2,FALSE))</f>
        <v>-</v>
      </c>
      <c r="Z15" s="110" t="str">
        <f ca="1">IF(ISERROR(VLOOKUP($C15,Data!$C$5:$ZZ$34,COLUMN(Z$4)-2,FALSE)),"-",VLOOKUP($C15,Data!$C$5:$ZZ$34,COLUMN(Z$4)-2,FALSE))</f>
        <v>-</v>
      </c>
      <c r="AA15" s="110" t="str">
        <f ca="1">IF(ISERROR(VLOOKUP($C15,Data!$C$5:$ZZ$34,COLUMN(AA$4)-2,FALSE)),"-",VLOOKUP($C15,Data!$C$5:$ZZ$34,COLUMN(AA$4)-2,FALSE))</f>
        <v>-</v>
      </c>
      <c r="AB15" s="110" t="str">
        <f ca="1">IF(ISERROR(VLOOKUP($C15,Data!$C$5:$ZZ$34,COLUMN(AB$4)-2,FALSE)),"-",VLOOKUP($C15,Data!$C$5:$ZZ$34,COLUMN(AB$4)-2,FALSE))</f>
        <v>-</v>
      </c>
      <c r="AC15" s="110" t="str">
        <f ca="1">IF(ISERROR(VLOOKUP($C15,Data!$C$5:$ZZ$34,COLUMN(AC$4)-2,FALSE)),"-",VLOOKUP($C15,Data!$C$5:$ZZ$34,COLUMN(AC$4)-2,FALSE))</f>
        <v>-</v>
      </c>
      <c r="AD15" s="110" t="str">
        <f ca="1">IF(ISERROR(VLOOKUP($C15,Data!$C$5:$ZZ$34,COLUMN(AD$4)-2,FALSE)),"-",VLOOKUP($C15,Data!$C$5:$ZZ$34,COLUMN(AD$4)-2,FALSE))</f>
        <v>-</v>
      </c>
      <c r="AE15" s="110" t="str">
        <f ca="1">IF(ISERROR(VLOOKUP($C15,Data!$C$5:$ZZ$34,COLUMN(AE$4)-2,FALSE)),"-",VLOOKUP($C15,Data!$C$5:$ZZ$34,COLUMN(AE$4)-2,FALSE))</f>
        <v>-</v>
      </c>
      <c r="AF15" s="110" t="str">
        <f ca="1">IF(ISERROR(VLOOKUP($C15,Data!$C$5:$ZZ$34,COLUMN(AF$4)-2,FALSE)),"-",VLOOKUP($C15,Data!$C$5:$ZZ$34,COLUMN(AF$4)-2,FALSE))</f>
        <v>-</v>
      </c>
      <c r="AG15" s="110" t="str">
        <f ca="1">IF(ISERROR(VLOOKUP($C15,Data!$C$5:$ZZ$34,COLUMN(AG$4)-2,FALSE)),"-",VLOOKUP($C15,Data!$C$5:$ZZ$34,COLUMN(AG$4)-2,FALSE))</f>
        <v>-</v>
      </c>
      <c r="AH15" s="110" t="str">
        <f ca="1">IF(ISERROR(VLOOKUP($C15,Data!$C$5:$ZZ$34,COLUMN(AH$4)-2,FALSE)),"-",VLOOKUP($C15,Data!$C$5:$ZZ$34,COLUMN(AH$4)-2,FALSE))</f>
        <v>-</v>
      </c>
      <c r="AI15" s="110" t="str">
        <f ca="1">IF(ISERROR(VLOOKUP($C15,Data!$C$5:$ZZ$34,COLUMN(AI$4)-2,FALSE)),"-",VLOOKUP($C15,Data!$C$5:$ZZ$34,COLUMN(AI$4)-2,FALSE))</f>
        <v>-</v>
      </c>
      <c r="AJ15" s="110" t="str">
        <f ca="1">IF(ISERROR(VLOOKUP($C15,Data!$C$5:$ZZ$34,COLUMN(AJ$4)-2,FALSE)),"-",VLOOKUP($C15,Data!$C$5:$ZZ$34,COLUMN(AJ$4)-2,FALSE))</f>
        <v>-</v>
      </c>
      <c r="AK15" s="110" t="str">
        <f ca="1">IF(ISERROR(VLOOKUP($C15,Data!$C$5:$ZZ$34,COLUMN(AK$4)-2,FALSE)),"-",VLOOKUP($C15,Data!$C$5:$ZZ$34,COLUMN(AK$4)-2,FALSE))</f>
        <v>-</v>
      </c>
      <c r="AL15" s="110" t="str">
        <f ca="1">IF(ISERROR(VLOOKUP($C15,Data!$C$5:$ZZ$34,COLUMN(AL$4)-2,FALSE)),"-",VLOOKUP($C15,Data!$C$5:$ZZ$34,COLUMN(AL$4)-2,FALSE))</f>
        <v>-</v>
      </c>
      <c r="AM15" s="110" t="str">
        <f ca="1">IF(ISERROR(VLOOKUP($C15,Data!$C$5:$ZZ$34,COLUMN(AM$4)-2,FALSE)),"-",VLOOKUP($C15,Data!$C$5:$ZZ$34,COLUMN(AM$4)-2,FALSE))</f>
        <v>-</v>
      </c>
      <c r="AN15" s="110" t="str">
        <f ca="1">IF(ISERROR(VLOOKUP($C15,Data!$C$5:$ZZ$34,COLUMN(AN$4)-2,FALSE)),"-",VLOOKUP($C15,Data!$C$5:$ZZ$34,COLUMN(AN$4)-2,FALSE))</f>
        <v>-</v>
      </c>
      <c r="AO15" s="110" t="str">
        <f ca="1">IF(ISERROR(VLOOKUP($C15,Data!$C$5:$ZZ$34,COLUMN(AO$4)-2,FALSE)),"-",VLOOKUP($C15,Data!$C$5:$ZZ$34,COLUMN(AO$4)-2,FALSE))</f>
        <v>-</v>
      </c>
      <c r="AP15" s="110" t="str">
        <f ca="1">IF(ISERROR(VLOOKUP($C15,Data!$C$5:$ZZ$34,COLUMN(AP$4)-2,FALSE)),"-",VLOOKUP($C15,Data!$C$5:$ZZ$34,COLUMN(AP$4)-2,FALSE))</f>
        <v>-</v>
      </c>
      <c r="AQ15" s="110" t="str">
        <f ca="1">IF(ISERROR(VLOOKUP($C15,Data!$C$5:$ZZ$34,COLUMN(AQ$4)-2,FALSE)),"-",VLOOKUP($C15,Data!$C$5:$ZZ$34,COLUMN(AQ$4)-2,FALSE))</f>
        <v>-</v>
      </c>
      <c r="AR15" s="110" t="str">
        <f ca="1">IF(ISERROR(VLOOKUP($C15,Data!$C$5:$ZZ$34,COLUMN(AR$4)-2,FALSE)),"-",VLOOKUP($C15,Data!$C$5:$ZZ$34,COLUMN(AR$4)-2,FALSE))</f>
        <v>-</v>
      </c>
      <c r="AS15" s="110" t="str">
        <f ca="1">IF(ISERROR(VLOOKUP($C15,Data!$C$5:$ZZ$34,COLUMN(AS$4)-2,FALSE)),"-",VLOOKUP($C15,Data!$C$5:$ZZ$34,COLUMN(AS$4)-2,FALSE))</f>
        <v>-</v>
      </c>
      <c r="AT15" s="110" t="str">
        <f ca="1">IF(ISERROR(VLOOKUP($C15,Data!$C$5:$ZZ$34,COLUMN(AT$4)-2,FALSE)),"-",VLOOKUP($C15,Data!$C$5:$ZZ$34,COLUMN(AT$4)-2,FALSE))</f>
        <v>-</v>
      </c>
      <c r="AU15" s="110" t="str">
        <f ca="1">IF(ISERROR(VLOOKUP($C15,Data!$C$5:$ZZ$34,COLUMN(AU$4)-2,FALSE)),"-",VLOOKUP($C15,Data!$C$5:$ZZ$34,COLUMN(AU$4)-2,FALSE))</f>
        <v>-</v>
      </c>
      <c r="AV15" s="110" t="str">
        <f ca="1">IF(ISERROR(VLOOKUP($C15,Data!$C$5:$ZZ$34,COLUMN(AV$4)-2,FALSE)),"-",VLOOKUP($C15,Data!$C$5:$ZZ$34,COLUMN(AV$4)-2,FALSE))</f>
        <v>-</v>
      </c>
      <c r="AW15" s="110" t="str">
        <f ca="1">IF(ISERROR(VLOOKUP($C15,Data!$C$5:$ZZ$34,COLUMN(AW$4)-2,FALSE)),"-",VLOOKUP($C15,Data!$C$5:$ZZ$34,COLUMN(AW$4)-2,FALSE))</f>
        <v>-</v>
      </c>
      <c r="AX15" s="110" t="str">
        <f ca="1">IF(ISERROR(VLOOKUP($C15,Data!$C$5:$ZZ$34,COLUMN(AX$4)-2,FALSE)),"-",VLOOKUP($C15,Data!$C$5:$ZZ$34,COLUMN(AX$4)-2,FALSE))</f>
        <v>-</v>
      </c>
      <c r="AY15" s="110" t="str">
        <f ca="1">IF(ISERROR(VLOOKUP($C15,Data!$C$5:$ZZ$34,COLUMN(AY$4)-2,FALSE)),"-",VLOOKUP($C15,Data!$C$5:$ZZ$34,COLUMN(AY$4)-2,FALSE))</f>
        <v>-</v>
      </c>
      <c r="AZ15" s="110" t="str">
        <f ca="1">IF(ISERROR(VLOOKUP($C15,Data!$C$5:$ZZ$34,COLUMN(AZ$4)-2,FALSE)),"-",VLOOKUP($C15,Data!$C$5:$ZZ$34,COLUMN(AZ$4)-2,FALSE))</f>
        <v>-</v>
      </c>
      <c r="BA15" s="110" t="str">
        <f ca="1">IF(ISERROR(VLOOKUP($C15,Data!$C$5:$ZZ$34,COLUMN(BA$4)-2,FALSE)),"-",VLOOKUP($C15,Data!$C$5:$ZZ$34,COLUMN(BA$4)-2,FALSE))</f>
        <v>-</v>
      </c>
      <c r="BB15" s="110" t="str">
        <f ca="1">IF(ISERROR(VLOOKUP($C15,Data!$C$5:$ZZ$34,COLUMN(BB$4)-2,FALSE)),"-",VLOOKUP($C15,Data!$C$5:$ZZ$34,COLUMN(BB$4)-2,FALSE))</f>
        <v>-</v>
      </c>
      <c r="BC15" s="110" t="str">
        <f ca="1">IF(ISERROR(VLOOKUP($C15,Data!$C$5:$ZZ$34,COLUMN(BC$4)-2,FALSE)),"-",VLOOKUP($C15,Data!$C$5:$ZZ$34,COLUMN(BC$4)-2,FALSE))</f>
        <v>-</v>
      </c>
      <c r="BD15" s="110" t="str">
        <f ca="1">IF(ISERROR(VLOOKUP($C15,Data!$C$5:$ZZ$34,COLUMN(BD$4)-2,FALSE)),"-",VLOOKUP($C15,Data!$C$5:$ZZ$34,COLUMN(BD$4)-2,FALSE))</f>
        <v>-</v>
      </c>
    </row>
    <row r="16" spans="3:63">
      <c r="C16" s="104" t="str">
        <f ca="1">Order!I14</f>
        <v>*Hide*</v>
      </c>
      <c r="D16" s="110" t="str">
        <f ca="1">IF(ISERROR(VLOOKUP($C16,Data!$C$5:$ZZ$34,COLUMN(D$4)-2,FALSE)),"-",VLOOKUP($C16,Data!$C$5:$ZZ$34,COLUMN(D$4)-2,FALSE))</f>
        <v>-</v>
      </c>
      <c r="E16" s="110" t="str">
        <f ca="1">IF(ISERROR(VLOOKUP($C16,Data!$C$5:$ZZ$34,COLUMN(E$4)-2,FALSE)),"-",VLOOKUP($C16,Data!$C$5:$ZZ$34,COLUMN(E$4)-2,FALSE))</f>
        <v>-</v>
      </c>
      <c r="F16" s="110" t="str">
        <f ca="1">IF(ISERROR(VLOOKUP($C16,Data!$C$5:$ZZ$34,COLUMN(F$4)-2,FALSE)),"-",VLOOKUP($C16,Data!$C$5:$ZZ$34,COLUMN(F$4)-2,FALSE))</f>
        <v>-</v>
      </c>
      <c r="G16" s="110" t="str">
        <f ca="1">IF(ISERROR(VLOOKUP($C16,Data!$C$5:$ZZ$34,COLUMN(G$4)-2,FALSE)),"-",VLOOKUP($C16,Data!$C$5:$ZZ$34,COLUMN(G$4)-2,FALSE))</f>
        <v>-</v>
      </c>
      <c r="H16" s="110" t="str">
        <f ca="1">IF(ISERROR(VLOOKUP($C16,Data!$C$5:$ZZ$34,COLUMN(H$4)-2,FALSE)),"-",VLOOKUP($C16,Data!$C$5:$ZZ$34,COLUMN(H$4)-2,FALSE))</f>
        <v>-</v>
      </c>
      <c r="I16" s="110" t="str">
        <f ca="1">IF(ISERROR(VLOOKUP($C16,Data!$C$5:$ZZ$34,COLUMN(I$4)-2,FALSE)),"-",VLOOKUP($C16,Data!$C$5:$ZZ$34,COLUMN(I$4)-2,FALSE))</f>
        <v>-</v>
      </c>
      <c r="J16" s="110" t="str">
        <f ca="1">IF(ISERROR(VLOOKUP($C16,Data!$C$5:$ZZ$34,COLUMN(J$4)-2,FALSE)),"-",VLOOKUP($C16,Data!$C$5:$ZZ$34,COLUMN(J$4)-2,FALSE))</f>
        <v>-</v>
      </c>
      <c r="K16" s="110" t="str">
        <f ca="1">IF(ISERROR(VLOOKUP($C16,Data!$C$5:$ZZ$34,COLUMN(K$4)-2,FALSE)),"-",VLOOKUP($C16,Data!$C$5:$ZZ$34,COLUMN(K$4)-2,FALSE))</f>
        <v>-</v>
      </c>
      <c r="L16" s="110" t="str">
        <f ca="1">IF(ISERROR(VLOOKUP($C16,Data!$C$5:$ZZ$34,COLUMN(L$4)-2,FALSE)),"-",VLOOKUP($C16,Data!$C$5:$ZZ$34,COLUMN(L$4)-2,FALSE))</f>
        <v>-</v>
      </c>
      <c r="M16" s="110" t="str">
        <f ca="1">IF(ISERROR(VLOOKUP($C16,Data!$C$5:$ZZ$34,COLUMN(M$4)-2,FALSE)),"-",VLOOKUP($C16,Data!$C$5:$ZZ$34,COLUMN(M$4)-2,FALSE))</f>
        <v>-</v>
      </c>
      <c r="N16" s="110" t="str">
        <f ca="1">IF(ISERROR(VLOOKUP($C16,Data!$C$5:$ZZ$34,COLUMN(N$4)-2,FALSE)),"-",VLOOKUP($C16,Data!$C$5:$ZZ$34,COLUMN(N$4)-2,FALSE))</f>
        <v>-</v>
      </c>
      <c r="O16" s="110" t="str">
        <f ca="1">IF(ISERROR(VLOOKUP($C16,Data!$C$5:$ZZ$34,COLUMN(O$4)-2,FALSE)),"-",VLOOKUP($C16,Data!$C$5:$ZZ$34,COLUMN(O$4)-2,FALSE))</f>
        <v>-</v>
      </c>
      <c r="P16" s="110" t="str">
        <f ca="1">IF(ISERROR(VLOOKUP($C16,Data!$C$5:$ZZ$34,COLUMN(P$4)-2,FALSE)),"-",VLOOKUP($C16,Data!$C$5:$ZZ$34,COLUMN(P$4)-2,FALSE))</f>
        <v>-</v>
      </c>
      <c r="Q16" s="110" t="str">
        <f ca="1">IF(ISERROR(VLOOKUP($C16,Data!$C$5:$ZZ$34,COLUMN(Q$4)-2,FALSE)),"-",VLOOKUP($C16,Data!$C$5:$ZZ$34,COLUMN(Q$4)-2,FALSE))</f>
        <v>-</v>
      </c>
      <c r="R16" s="110" t="str">
        <f ca="1">IF(ISERROR(VLOOKUP($C16,Data!$C$5:$ZZ$34,COLUMN(R$4)-2,FALSE)),"-",VLOOKUP($C16,Data!$C$5:$ZZ$34,COLUMN(R$4)-2,FALSE))</f>
        <v>-</v>
      </c>
      <c r="S16" s="110" t="str">
        <f ca="1">IF(ISERROR(VLOOKUP($C16,Data!$C$5:$ZZ$34,COLUMN(S$4)-2,FALSE)),"-",VLOOKUP($C16,Data!$C$5:$ZZ$34,COLUMN(S$4)-2,FALSE))</f>
        <v>-</v>
      </c>
      <c r="T16" s="110" t="str">
        <f ca="1">IF(ISERROR(VLOOKUP($C16,Data!$C$5:$ZZ$34,COLUMN(T$4)-2,FALSE)),"-",VLOOKUP($C16,Data!$C$5:$ZZ$34,COLUMN(T$4)-2,FALSE))</f>
        <v>-</v>
      </c>
      <c r="U16" s="110" t="str">
        <f ca="1">IF(ISERROR(VLOOKUP($C16,Data!$C$5:$ZZ$34,COLUMN(U$4)-2,FALSE)),"-",VLOOKUP($C16,Data!$C$5:$ZZ$34,COLUMN(U$4)-2,FALSE))</f>
        <v>-</v>
      </c>
      <c r="V16" s="110" t="str">
        <f ca="1">IF(ISERROR(VLOOKUP($C16,Data!$C$5:$ZZ$34,COLUMN(V$4)-2,FALSE)),"-",VLOOKUP($C16,Data!$C$5:$ZZ$34,COLUMN(V$4)-2,FALSE))</f>
        <v>-</v>
      </c>
      <c r="W16" s="110" t="str">
        <f ca="1">IF(ISERROR(VLOOKUP($C16,Data!$C$5:$ZZ$34,COLUMN(W$4)-2,FALSE)),"-",VLOOKUP($C16,Data!$C$5:$ZZ$34,COLUMN(W$4)-2,FALSE))</f>
        <v>-</v>
      </c>
      <c r="X16" s="110" t="str">
        <f ca="1">IF(ISERROR(VLOOKUP($C16,Data!$C$5:$ZZ$34,COLUMN(X$4)-2,FALSE)),"-",VLOOKUP($C16,Data!$C$5:$ZZ$34,COLUMN(X$4)-2,FALSE))</f>
        <v>-</v>
      </c>
      <c r="Y16" s="110" t="str">
        <f ca="1">IF(ISERROR(VLOOKUP($C16,Data!$C$5:$ZZ$34,COLUMN(Y$4)-2,FALSE)),"-",VLOOKUP($C16,Data!$C$5:$ZZ$34,COLUMN(Y$4)-2,FALSE))</f>
        <v>-</v>
      </c>
      <c r="Z16" s="110" t="str">
        <f ca="1">IF(ISERROR(VLOOKUP($C16,Data!$C$5:$ZZ$34,COLUMN(Z$4)-2,FALSE)),"-",VLOOKUP($C16,Data!$C$5:$ZZ$34,COLUMN(Z$4)-2,FALSE))</f>
        <v>-</v>
      </c>
      <c r="AA16" s="110" t="str">
        <f ca="1">IF(ISERROR(VLOOKUP($C16,Data!$C$5:$ZZ$34,COLUMN(AA$4)-2,FALSE)),"-",VLOOKUP($C16,Data!$C$5:$ZZ$34,COLUMN(AA$4)-2,FALSE))</f>
        <v>-</v>
      </c>
      <c r="AB16" s="110" t="str">
        <f ca="1">IF(ISERROR(VLOOKUP($C16,Data!$C$5:$ZZ$34,COLUMN(AB$4)-2,FALSE)),"-",VLOOKUP($C16,Data!$C$5:$ZZ$34,COLUMN(AB$4)-2,FALSE))</f>
        <v>-</v>
      </c>
      <c r="AC16" s="110" t="str">
        <f ca="1">IF(ISERROR(VLOOKUP($C16,Data!$C$5:$ZZ$34,COLUMN(AC$4)-2,FALSE)),"-",VLOOKUP($C16,Data!$C$5:$ZZ$34,COLUMN(AC$4)-2,FALSE))</f>
        <v>-</v>
      </c>
      <c r="AD16" s="110" t="str">
        <f ca="1">IF(ISERROR(VLOOKUP($C16,Data!$C$5:$ZZ$34,COLUMN(AD$4)-2,FALSE)),"-",VLOOKUP($C16,Data!$C$5:$ZZ$34,COLUMN(AD$4)-2,FALSE))</f>
        <v>-</v>
      </c>
      <c r="AE16" s="110" t="str">
        <f ca="1">IF(ISERROR(VLOOKUP($C16,Data!$C$5:$ZZ$34,COLUMN(AE$4)-2,FALSE)),"-",VLOOKUP($C16,Data!$C$5:$ZZ$34,COLUMN(AE$4)-2,FALSE))</f>
        <v>-</v>
      </c>
      <c r="AF16" s="110" t="str">
        <f ca="1">IF(ISERROR(VLOOKUP($C16,Data!$C$5:$ZZ$34,COLUMN(AF$4)-2,FALSE)),"-",VLOOKUP($C16,Data!$C$5:$ZZ$34,COLUMN(AF$4)-2,FALSE))</f>
        <v>-</v>
      </c>
      <c r="AG16" s="110" t="str">
        <f ca="1">IF(ISERROR(VLOOKUP($C16,Data!$C$5:$ZZ$34,COLUMN(AG$4)-2,FALSE)),"-",VLOOKUP($C16,Data!$C$5:$ZZ$34,COLUMN(AG$4)-2,FALSE))</f>
        <v>-</v>
      </c>
      <c r="AH16" s="110" t="str">
        <f ca="1">IF(ISERROR(VLOOKUP($C16,Data!$C$5:$ZZ$34,COLUMN(AH$4)-2,FALSE)),"-",VLOOKUP($C16,Data!$C$5:$ZZ$34,COLUMN(AH$4)-2,FALSE))</f>
        <v>-</v>
      </c>
      <c r="AI16" s="110" t="str">
        <f ca="1">IF(ISERROR(VLOOKUP($C16,Data!$C$5:$ZZ$34,COLUMN(AI$4)-2,FALSE)),"-",VLOOKUP($C16,Data!$C$5:$ZZ$34,COLUMN(AI$4)-2,FALSE))</f>
        <v>-</v>
      </c>
      <c r="AJ16" s="110" t="str">
        <f ca="1">IF(ISERROR(VLOOKUP($C16,Data!$C$5:$ZZ$34,COLUMN(AJ$4)-2,FALSE)),"-",VLOOKUP($C16,Data!$C$5:$ZZ$34,COLUMN(AJ$4)-2,FALSE))</f>
        <v>-</v>
      </c>
      <c r="AK16" s="110" t="str">
        <f ca="1">IF(ISERROR(VLOOKUP($C16,Data!$C$5:$ZZ$34,COLUMN(AK$4)-2,FALSE)),"-",VLOOKUP($C16,Data!$C$5:$ZZ$34,COLUMN(AK$4)-2,FALSE))</f>
        <v>-</v>
      </c>
      <c r="AL16" s="110" t="str">
        <f ca="1">IF(ISERROR(VLOOKUP($C16,Data!$C$5:$ZZ$34,COLUMN(AL$4)-2,FALSE)),"-",VLOOKUP($C16,Data!$C$5:$ZZ$34,COLUMN(AL$4)-2,FALSE))</f>
        <v>-</v>
      </c>
      <c r="AM16" s="110" t="str">
        <f ca="1">IF(ISERROR(VLOOKUP($C16,Data!$C$5:$ZZ$34,COLUMN(AM$4)-2,FALSE)),"-",VLOOKUP($C16,Data!$C$5:$ZZ$34,COLUMN(AM$4)-2,FALSE))</f>
        <v>-</v>
      </c>
      <c r="AN16" s="110" t="str">
        <f ca="1">IF(ISERROR(VLOOKUP($C16,Data!$C$5:$ZZ$34,COLUMN(AN$4)-2,FALSE)),"-",VLOOKUP($C16,Data!$C$5:$ZZ$34,COLUMN(AN$4)-2,FALSE))</f>
        <v>-</v>
      </c>
      <c r="AO16" s="110" t="str">
        <f ca="1">IF(ISERROR(VLOOKUP($C16,Data!$C$5:$ZZ$34,COLUMN(AO$4)-2,FALSE)),"-",VLOOKUP($C16,Data!$C$5:$ZZ$34,COLUMN(AO$4)-2,FALSE))</f>
        <v>-</v>
      </c>
      <c r="AP16" s="110" t="str">
        <f ca="1">IF(ISERROR(VLOOKUP($C16,Data!$C$5:$ZZ$34,COLUMN(AP$4)-2,FALSE)),"-",VLOOKUP($C16,Data!$C$5:$ZZ$34,COLUMN(AP$4)-2,FALSE))</f>
        <v>-</v>
      </c>
      <c r="AQ16" s="110" t="str">
        <f ca="1">IF(ISERROR(VLOOKUP($C16,Data!$C$5:$ZZ$34,COLUMN(AQ$4)-2,FALSE)),"-",VLOOKUP($C16,Data!$C$5:$ZZ$34,COLUMN(AQ$4)-2,FALSE))</f>
        <v>-</v>
      </c>
      <c r="AR16" s="110" t="str">
        <f ca="1">IF(ISERROR(VLOOKUP($C16,Data!$C$5:$ZZ$34,COLUMN(AR$4)-2,FALSE)),"-",VLOOKUP($C16,Data!$C$5:$ZZ$34,COLUMN(AR$4)-2,FALSE))</f>
        <v>-</v>
      </c>
      <c r="AS16" s="110" t="str">
        <f ca="1">IF(ISERROR(VLOOKUP($C16,Data!$C$5:$ZZ$34,COLUMN(AS$4)-2,FALSE)),"-",VLOOKUP($C16,Data!$C$5:$ZZ$34,COLUMN(AS$4)-2,FALSE))</f>
        <v>-</v>
      </c>
      <c r="AT16" s="110" t="str">
        <f ca="1">IF(ISERROR(VLOOKUP($C16,Data!$C$5:$ZZ$34,COLUMN(AT$4)-2,FALSE)),"-",VLOOKUP($C16,Data!$C$5:$ZZ$34,COLUMN(AT$4)-2,FALSE))</f>
        <v>-</v>
      </c>
      <c r="AU16" s="110" t="str">
        <f ca="1">IF(ISERROR(VLOOKUP($C16,Data!$C$5:$ZZ$34,COLUMN(AU$4)-2,FALSE)),"-",VLOOKUP($C16,Data!$C$5:$ZZ$34,COLUMN(AU$4)-2,FALSE))</f>
        <v>-</v>
      </c>
      <c r="AV16" s="110" t="str">
        <f ca="1">IF(ISERROR(VLOOKUP($C16,Data!$C$5:$ZZ$34,COLUMN(AV$4)-2,FALSE)),"-",VLOOKUP($C16,Data!$C$5:$ZZ$34,COLUMN(AV$4)-2,FALSE))</f>
        <v>-</v>
      </c>
      <c r="AW16" s="110" t="str">
        <f ca="1">IF(ISERROR(VLOOKUP($C16,Data!$C$5:$ZZ$34,COLUMN(AW$4)-2,FALSE)),"-",VLOOKUP($C16,Data!$C$5:$ZZ$34,COLUMN(AW$4)-2,FALSE))</f>
        <v>-</v>
      </c>
      <c r="AX16" s="110" t="str">
        <f ca="1">IF(ISERROR(VLOOKUP($C16,Data!$C$5:$ZZ$34,COLUMN(AX$4)-2,FALSE)),"-",VLOOKUP($C16,Data!$C$5:$ZZ$34,COLUMN(AX$4)-2,FALSE))</f>
        <v>-</v>
      </c>
      <c r="AY16" s="110" t="str">
        <f ca="1">IF(ISERROR(VLOOKUP($C16,Data!$C$5:$ZZ$34,COLUMN(AY$4)-2,FALSE)),"-",VLOOKUP($C16,Data!$C$5:$ZZ$34,COLUMN(AY$4)-2,FALSE))</f>
        <v>-</v>
      </c>
      <c r="AZ16" s="110" t="str">
        <f ca="1">IF(ISERROR(VLOOKUP($C16,Data!$C$5:$ZZ$34,COLUMN(AZ$4)-2,FALSE)),"-",VLOOKUP($C16,Data!$C$5:$ZZ$34,COLUMN(AZ$4)-2,FALSE))</f>
        <v>-</v>
      </c>
      <c r="BA16" s="110" t="str">
        <f ca="1">IF(ISERROR(VLOOKUP($C16,Data!$C$5:$ZZ$34,COLUMN(BA$4)-2,FALSE)),"-",VLOOKUP($C16,Data!$C$5:$ZZ$34,COLUMN(BA$4)-2,FALSE))</f>
        <v>-</v>
      </c>
      <c r="BB16" s="110" t="str">
        <f ca="1">IF(ISERROR(VLOOKUP($C16,Data!$C$5:$ZZ$34,COLUMN(BB$4)-2,FALSE)),"-",VLOOKUP($C16,Data!$C$5:$ZZ$34,COLUMN(BB$4)-2,FALSE))</f>
        <v>-</v>
      </c>
      <c r="BC16" s="110" t="str">
        <f ca="1">IF(ISERROR(VLOOKUP($C16,Data!$C$5:$ZZ$34,COLUMN(BC$4)-2,FALSE)),"-",VLOOKUP($C16,Data!$C$5:$ZZ$34,COLUMN(BC$4)-2,FALSE))</f>
        <v>-</v>
      </c>
      <c r="BD16" s="110" t="str">
        <f ca="1">IF(ISERROR(VLOOKUP($C16,Data!$C$5:$ZZ$34,COLUMN(BD$4)-2,FALSE)),"-",VLOOKUP($C16,Data!$C$5:$ZZ$34,COLUMN(BD$4)-2,FALSE))</f>
        <v>-</v>
      </c>
    </row>
    <row r="17" spans="3:56">
      <c r="C17" s="104" t="str">
        <f ca="1">Order!I15</f>
        <v>*Hide*</v>
      </c>
      <c r="D17" s="110" t="str">
        <f ca="1">IF(ISERROR(VLOOKUP($C17,Data!$C$5:$ZZ$34,COLUMN(D$4)-2,FALSE)),"-",VLOOKUP($C17,Data!$C$5:$ZZ$34,COLUMN(D$4)-2,FALSE))</f>
        <v>-</v>
      </c>
      <c r="E17" s="110" t="str">
        <f ca="1">IF(ISERROR(VLOOKUP($C17,Data!$C$5:$ZZ$34,COLUMN(E$4)-2,FALSE)),"-",VLOOKUP($C17,Data!$C$5:$ZZ$34,COLUMN(E$4)-2,FALSE))</f>
        <v>-</v>
      </c>
      <c r="F17" s="110" t="str">
        <f ca="1">IF(ISERROR(VLOOKUP($C17,Data!$C$5:$ZZ$34,COLUMN(F$4)-2,FALSE)),"-",VLOOKUP($C17,Data!$C$5:$ZZ$34,COLUMN(F$4)-2,FALSE))</f>
        <v>-</v>
      </c>
      <c r="G17" s="110" t="str">
        <f ca="1">IF(ISERROR(VLOOKUP($C17,Data!$C$5:$ZZ$34,COLUMN(G$4)-2,FALSE)),"-",VLOOKUP($C17,Data!$C$5:$ZZ$34,COLUMN(G$4)-2,FALSE))</f>
        <v>-</v>
      </c>
      <c r="H17" s="110" t="str">
        <f ca="1">IF(ISERROR(VLOOKUP($C17,Data!$C$5:$ZZ$34,COLUMN(H$4)-2,FALSE)),"-",VLOOKUP($C17,Data!$C$5:$ZZ$34,COLUMN(H$4)-2,FALSE))</f>
        <v>-</v>
      </c>
      <c r="I17" s="110" t="str">
        <f ca="1">IF(ISERROR(VLOOKUP($C17,Data!$C$5:$ZZ$34,COLUMN(I$4)-2,FALSE)),"-",VLOOKUP($C17,Data!$C$5:$ZZ$34,COLUMN(I$4)-2,FALSE))</f>
        <v>-</v>
      </c>
      <c r="J17" s="110" t="str">
        <f ca="1">IF(ISERROR(VLOOKUP($C17,Data!$C$5:$ZZ$34,COLUMN(J$4)-2,FALSE)),"-",VLOOKUP($C17,Data!$C$5:$ZZ$34,COLUMN(J$4)-2,FALSE))</f>
        <v>-</v>
      </c>
      <c r="K17" s="110" t="str">
        <f ca="1">IF(ISERROR(VLOOKUP($C17,Data!$C$5:$ZZ$34,COLUMN(K$4)-2,FALSE)),"-",VLOOKUP($C17,Data!$C$5:$ZZ$34,COLUMN(K$4)-2,FALSE))</f>
        <v>-</v>
      </c>
      <c r="L17" s="110" t="str">
        <f ca="1">IF(ISERROR(VLOOKUP($C17,Data!$C$5:$ZZ$34,COLUMN(L$4)-2,FALSE)),"-",VLOOKUP($C17,Data!$C$5:$ZZ$34,COLUMN(L$4)-2,FALSE))</f>
        <v>-</v>
      </c>
      <c r="M17" s="110" t="str">
        <f ca="1">IF(ISERROR(VLOOKUP($C17,Data!$C$5:$ZZ$34,COLUMN(M$4)-2,FALSE)),"-",VLOOKUP($C17,Data!$C$5:$ZZ$34,COLUMN(M$4)-2,FALSE))</f>
        <v>-</v>
      </c>
      <c r="N17" s="110" t="str">
        <f ca="1">IF(ISERROR(VLOOKUP($C17,Data!$C$5:$ZZ$34,COLUMN(N$4)-2,FALSE)),"-",VLOOKUP($C17,Data!$C$5:$ZZ$34,COLUMN(N$4)-2,FALSE))</f>
        <v>-</v>
      </c>
      <c r="O17" s="110" t="str">
        <f ca="1">IF(ISERROR(VLOOKUP($C17,Data!$C$5:$ZZ$34,COLUMN(O$4)-2,FALSE)),"-",VLOOKUP($C17,Data!$C$5:$ZZ$34,COLUMN(O$4)-2,FALSE))</f>
        <v>-</v>
      </c>
      <c r="P17" s="110" t="str">
        <f ca="1">IF(ISERROR(VLOOKUP($C17,Data!$C$5:$ZZ$34,COLUMN(P$4)-2,FALSE)),"-",VLOOKUP($C17,Data!$C$5:$ZZ$34,COLUMN(P$4)-2,FALSE))</f>
        <v>-</v>
      </c>
      <c r="Q17" s="110" t="str">
        <f ca="1">IF(ISERROR(VLOOKUP($C17,Data!$C$5:$ZZ$34,COLUMN(Q$4)-2,FALSE)),"-",VLOOKUP($C17,Data!$C$5:$ZZ$34,COLUMN(Q$4)-2,FALSE))</f>
        <v>-</v>
      </c>
      <c r="R17" s="110" t="str">
        <f ca="1">IF(ISERROR(VLOOKUP($C17,Data!$C$5:$ZZ$34,COLUMN(R$4)-2,FALSE)),"-",VLOOKUP($C17,Data!$C$5:$ZZ$34,COLUMN(R$4)-2,FALSE))</f>
        <v>-</v>
      </c>
      <c r="S17" s="110" t="str">
        <f ca="1">IF(ISERROR(VLOOKUP($C17,Data!$C$5:$ZZ$34,COLUMN(S$4)-2,FALSE)),"-",VLOOKUP($C17,Data!$C$5:$ZZ$34,COLUMN(S$4)-2,FALSE))</f>
        <v>-</v>
      </c>
      <c r="T17" s="110" t="str">
        <f ca="1">IF(ISERROR(VLOOKUP($C17,Data!$C$5:$ZZ$34,COLUMN(T$4)-2,FALSE)),"-",VLOOKUP($C17,Data!$C$5:$ZZ$34,COLUMN(T$4)-2,FALSE))</f>
        <v>-</v>
      </c>
      <c r="U17" s="110" t="str">
        <f ca="1">IF(ISERROR(VLOOKUP($C17,Data!$C$5:$ZZ$34,COLUMN(U$4)-2,FALSE)),"-",VLOOKUP($C17,Data!$C$5:$ZZ$34,COLUMN(U$4)-2,FALSE))</f>
        <v>-</v>
      </c>
      <c r="V17" s="110" t="str">
        <f ca="1">IF(ISERROR(VLOOKUP($C17,Data!$C$5:$ZZ$34,COLUMN(V$4)-2,FALSE)),"-",VLOOKUP($C17,Data!$C$5:$ZZ$34,COLUMN(V$4)-2,FALSE))</f>
        <v>-</v>
      </c>
      <c r="W17" s="110" t="str">
        <f ca="1">IF(ISERROR(VLOOKUP($C17,Data!$C$5:$ZZ$34,COLUMN(W$4)-2,FALSE)),"-",VLOOKUP($C17,Data!$C$5:$ZZ$34,COLUMN(W$4)-2,FALSE))</f>
        <v>-</v>
      </c>
      <c r="X17" s="110" t="str">
        <f ca="1">IF(ISERROR(VLOOKUP($C17,Data!$C$5:$ZZ$34,COLUMN(X$4)-2,FALSE)),"-",VLOOKUP($C17,Data!$C$5:$ZZ$34,COLUMN(X$4)-2,FALSE))</f>
        <v>-</v>
      </c>
      <c r="Y17" s="110" t="str">
        <f ca="1">IF(ISERROR(VLOOKUP($C17,Data!$C$5:$ZZ$34,COLUMN(Y$4)-2,FALSE)),"-",VLOOKUP($C17,Data!$C$5:$ZZ$34,COLUMN(Y$4)-2,FALSE))</f>
        <v>-</v>
      </c>
      <c r="Z17" s="110" t="str">
        <f ca="1">IF(ISERROR(VLOOKUP($C17,Data!$C$5:$ZZ$34,COLUMN(Z$4)-2,FALSE)),"-",VLOOKUP($C17,Data!$C$5:$ZZ$34,COLUMN(Z$4)-2,FALSE))</f>
        <v>-</v>
      </c>
      <c r="AA17" s="110" t="str">
        <f ca="1">IF(ISERROR(VLOOKUP($C17,Data!$C$5:$ZZ$34,COLUMN(AA$4)-2,FALSE)),"-",VLOOKUP($C17,Data!$C$5:$ZZ$34,COLUMN(AA$4)-2,FALSE))</f>
        <v>-</v>
      </c>
      <c r="AB17" s="110" t="str">
        <f ca="1">IF(ISERROR(VLOOKUP($C17,Data!$C$5:$ZZ$34,COLUMN(AB$4)-2,FALSE)),"-",VLOOKUP($C17,Data!$C$5:$ZZ$34,COLUMN(AB$4)-2,FALSE))</f>
        <v>-</v>
      </c>
      <c r="AC17" s="110" t="str">
        <f ca="1">IF(ISERROR(VLOOKUP($C17,Data!$C$5:$ZZ$34,COLUMN(AC$4)-2,FALSE)),"-",VLOOKUP($C17,Data!$C$5:$ZZ$34,COLUMN(AC$4)-2,FALSE))</f>
        <v>-</v>
      </c>
      <c r="AD17" s="110" t="str">
        <f ca="1">IF(ISERROR(VLOOKUP($C17,Data!$C$5:$ZZ$34,COLUMN(AD$4)-2,FALSE)),"-",VLOOKUP($C17,Data!$C$5:$ZZ$34,COLUMN(AD$4)-2,FALSE))</f>
        <v>-</v>
      </c>
      <c r="AE17" s="110" t="str">
        <f ca="1">IF(ISERROR(VLOOKUP($C17,Data!$C$5:$ZZ$34,COLUMN(AE$4)-2,FALSE)),"-",VLOOKUP($C17,Data!$C$5:$ZZ$34,COLUMN(AE$4)-2,FALSE))</f>
        <v>-</v>
      </c>
      <c r="AF17" s="110" t="str">
        <f ca="1">IF(ISERROR(VLOOKUP($C17,Data!$C$5:$ZZ$34,COLUMN(AF$4)-2,FALSE)),"-",VLOOKUP($C17,Data!$C$5:$ZZ$34,COLUMN(AF$4)-2,FALSE))</f>
        <v>-</v>
      </c>
      <c r="AG17" s="110" t="str">
        <f ca="1">IF(ISERROR(VLOOKUP($C17,Data!$C$5:$ZZ$34,COLUMN(AG$4)-2,FALSE)),"-",VLOOKUP($C17,Data!$C$5:$ZZ$34,COLUMN(AG$4)-2,FALSE))</f>
        <v>-</v>
      </c>
      <c r="AH17" s="110" t="str">
        <f ca="1">IF(ISERROR(VLOOKUP($C17,Data!$C$5:$ZZ$34,COLUMN(AH$4)-2,FALSE)),"-",VLOOKUP($C17,Data!$C$5:$ZZ$34,COLUMN(AH$4)-2,FALSE))</f>
        <v>-</v>
      </c>
      <c r="AI17" s="110" t="str">
        <f ca="1">IF(ISERROR(VLOOKUP($C17,Data!$C$5:$ZZ$34,COLUMN(AI$4)-2,FALSE)),"-",VLOOKUP($C17,Data!$C$5:$ZZ$34,COLUMN(AI$4)-2,FALSE))</f>
        <v>-</v>
      </c>
      <c r="AJ17" s="110" t="str">
        <f ca="1">IF(ISERROR(VLOOKUP($C17,Data!$C$5:$ZZ$34,COLUMN(AJ$4)-2,FALSE)),"-",VLOOKUP($C17,Data!$C$5:$ZZ$34,COLUMN(AJ$4)-2,FALSE))</f>
        <v>-</v>
      </c>
      <c r="AK17" s="110" t="str">
        <f ca="1">IF(ISERROR(VLOOKUP($C17,Data!$C$5:$ZZ$34,COLUMN(AK$4)-2,FALSE)),"-",VLOOKUP($C17,Data!$C$5:$ZZ$34,COLUMN(AK$4)-2,FALSE))</f>
        <v>-</v>
      </c>
      <c r="AL17" s="110" t="str">
        <f ca="1">IF(ISERROR(VLOOKUP($C17,Data!$C$5:$ZZ$34,COLUMN(AL$4)-2,FALSE)),"-",VLOOKUP($C17,Data!$C$5:$ZZ$34,COLUMN(AL$4)-2,FALSE))</f>
        <v>-</v>
      </c>
      <c r="AM17" s="110" t="str">
        <f ca="1">IF(ISERROR(VLOOKUP($C17,Data!$C$5:$ZZ$34,COLUMN(AM$4)-2,FALSE)),"-",VLOOKUP($C17,Data!$C$5:$ZZ$34,COLUMN(AM$4)-2,FALSE))</f>
        <v>-</v>
      </c>
      <c r="AN17" s="110" t="str">
        <f ca="1">IF(ISERROR(VLOOKUP($C17,Data!$C$5:$ZZ$34,COLUMN(AN$4)-2,FALSE)),"-",VLOOKUP($C17,Data!$C$5:$ZZ$34,COLUMN(AN$4)-2,FALSE))</f>
        <v>-</v>
      </c>
      <c r="AO17" s="110" t="str">
        <f ca="1">IF(ISERROR(VLOOKUP($C17,Data!$C$5:$ZZ$34,COLUMN(AO$4)-2,FALSE)),"-",VLOOKUP($C17,Data!$C$5:$ZZ$34,COLUMN(AO$4)-2,FALSE))</f>
        <v>-</v>
      </c>
      <c r="AP17" s="110" t="str">
        <f ca="1">IF(ISERROR(VLOOKUP($C17,Data!$C$5:$ZZ$34,COLUMN(AP$4)-2,FALSE)),"-",VLOOKUP($C17,Data!$C$5:$ZZ$34,COLUMN(AP$4)-2,FALSE))</f>
        <v>-</v>
      </c>
      <c r="AQ17" s="110" t="str">
        <f ca="1">IF(ISERROR(VLOOKUP($C17,Data!$C$5:$ZZ$34,COLUMN(AQ$4)-2,FALSE)),"-",VLOOKUP($C17,Data!$C$5:$ZZ$34,COLUMN(AQ$4)-2,FALSE))</f>
        <v>-</v>
      </c>
      <c r="AR17" s="110" t="str">
        <f ca="1">IF(ISERROR(VLOOKUP($C17,Data!$C$5:$ZZ$34,COLUMN(AR$4)-2,FALSE)),"-",VLOOKUP($C17,Data!$C$5:$ZZ$34,COLUMN(AR$4)-2,FALSE))</f>
        <v>-</v>
      </c>
      <c r="AS17" s="110" t="str">
        <f ca="1">IF(ISERROR(VLOOKUP($C17,Data!$C$5:$ZZ$34,COLUMN(AS$4)-2,FALSE)),"-",VLOOKUP($C17,Data!$C$5:$ZZ$34,COLUMN(AS$4)-2,FALSE))</f>
        <v>-</v>
      </c>
      <c r="AT17" s="110" t="str">
        <f ca="1">IF(ISERROR(VLOOKUP($C17,Data!$C$5:$ZZ$34,COLUMN(AT$4)-2,FALSE)),"-",VLOOKUP($C17,Data!$C$5:$ZZ$34,COLUMN(AT$4)-2,FALSE))</f>
        <v>-</v>
      </c>
      <c r="AU17" s="110" t="str">
        <f ca="1">IF(ISERROR(VLOOKUP($C17,Data!$C$5:$ZZ$34,COLUMN(AU$4)-2,FALSE)),"-",VLOOKUP($C17,Data!$C$5:$ZZ$34,COLUMN(AU$4)-2,FALSE))</f>
        <v>-</v>
      </c>
      <c r="AV17" s="110" t="str">
        <f ca="1">IF(ISERROR(VLOOKUP($C17,Data!$C$5:$ZZ$34,COLUMN(AV$4)-2,FALSE)),"-",VLOOKUP($C17,Data!$C$5:$ZZ$34,COLUMN(AV$4)-2,FALSE))</f>
        <v>-</v>
      </c>
      <c r="AW17" s="110" t="str">
        <f ca="1">IF(ISERROR(VLOOKUP($C17,Data!$C$5:$ZZ$34,COLUMN(AW$4)-2,FALSE)),"-",VLOOKUP($C17,Data!$C$5:$ZZ$34,COLUMN(AW$4)-2,FALSE))</f>
        <v>-</v>
      </c>
      <c r="AX17" s="110" t="str">
        <f ca="1">IF(ISERROR(VLOOKUP($C17,Data!$C$5:$ZZ$34,COLUMN(AX$4)-2,FALSE)),"-",VLOOKUP($C17,Data!$C$5:$ZZ$34,COLUMN(AX$4)-2,FALSE))</f>
        <v>-</v>
      </c>
      <c r="AY17" s="110" t="str">
        <f ca="1">IF(ISERROR(VLOOKUP($C17,Data!$C$5:$ZZ$34,COLUMN(AY$4)-2,FALSE)),"-",VLOOKUP($C17,Data!$C$5:$ZZ$34,COLUMN(AY$4)-2,FALSE))</f>
        <v>-</v>
      </c>
      <c r="AZ17" s="110" t="str">
        <f ca="1">IF(ISERROR(VLOOKUP($C17,Data!$C$5:$ZZ$34,COLUMN(AZ$4)-2,FALSE)),"-",VLOOKUP($C17,Data!$C$5:$ZZ$34,COLUMN(AZ$4)-2,FALSE))</f>
        <v>-</v>
      </c>
      <c r="BA17" s="110" t="str">
        <f ca="1">IF(ISERROR(VLOOKUP($C17,Data!$C$5:$ZZ$34,COLUMN(BA$4)-2,FALSE)),"-",VLOOKUP($C17,Data!$C$5:$ZZ$34,COLUMN(BA$4)-2,FALSE))</f>
        <v>-</v>
      </c>
      <c r="BB17" s="110" t="str">
        <f ca="1">IF(ISERROR(VLOOKUP($C17,Data!$C$5:$ZZ$34,COLUMN(BB$4)-2,FALSE)),"-",VLOOKUP($C17,Data!$C$5:$ZZ$34,COLUMN(BB$4)-2,FALSE))</f>
        <v>-</v>
      </c>
      <c r="BC17" s="110" t="str">
        <f ca="1">IF(ISERROR(VLOOKUP($C17,Data!$C$5:$ZZ$34,COLUMN(BC$4)-2,FALSE)),"-",VLOOKUP($C17,Data!$C$5:$ZZ$34,COLUMN(BC$4)-2,FALSE))</f>
        <v>-</v>
      </c>
      <c r="BD17" s="110" t="str">
        <f ca="1">IF(ISERROR(VLOOKUP($C17,Data!$C$5:$ZZ$34,COLUMN(BD$4)-2,FALSE)),"-",VLOOKUP($C17,Data!$C$5:$ZZ$34,COLUMN(BD$4)-2,FALSE))</f>
        <v>-</v>
      </c>
    </row>
    <row r="18" spans="3:56">
      <c r="C18" s="104" t="str">
        <f ca="1">Order!I16</f>
        <v>*Hide*</v>
      </c>
      <c r="D18" s="110" t="str">
        <f ca="1">IF(ISERROR(VLOOKUP($C18,Data!$C$5:$ZZ$34,COLUMN(D$4)-2,FALSE)),"-",VLOOKUP($C18,Data!$C$5:$ZZ$34,COLUMN(D$4)-2,FALSE))</f>
        <v>-</v>
      </c>
      <c r="E18" s="110" t="str">
        <f ca="1">IF(ISERROR(VLOOKUP($C18,Data!$C$5:$ZZ$34,COLUMN(E$4)-2,FALSE)),"-",VLOOKUP($C18,Data!$C$5:$ZZ$34,COLUMN(E$4)-2,FALSE))</f>
        <v>-</v>
      </c>
      <c r="F18" s="110" t="str">
        <f ca="1">IF(ISERROR(VLOOKUP($C18,Data!$C$5:$ZZ$34,COLUMN(F$4)-2,FALSE)),"-",VLOOKUP($C18,Data!$C$5:$ZZ$34,COLUMN(F$4)-2,FALSE))</f>
        <v>-</v>
      </c>
      <c r="G18" s="110" t="str">
        <f ca="1">IF(ISERROR(VLOOKUP($C18,Data!$C$5:$ZZ$34,COLUMN(G$4)-2,FALSE)),"-",VLOOKUP($C18,Data!$C$5:$ZZ$34,COLUMN(G$4)-2,FALSE))</f>
        <v>-</v>
      </c>
      <c r="H18" s="110" t="str">
        <f ca="1">IF(ISERROR(VLOOKUP($C18,Data!$C$5:$ZZ$34,COLUMN(H$4)-2,FALSE)),"-",VLOOKUP($C18,Data!$C$5:$ZZ$34,COLUMN(H$4)-2,FALSE))</f>
        <v>-</v>
      </c>
      <c r="I18" s="110" t="str">
        <f ca="1">IF(ISERROR(VLOOKUP($C18,Data!$C$5:$ZZ$34,COLUMN(I$4)-2,FALSE)),"-",VLOOKUP($C18,Data!$C$5:$ZZ$34,COLUMN(I$4)-2,FALSE))</f>
        <v>-</v>
      </c>
      <c r="J18" s="110" t="str">
        <f ca="1">IF(ISERROR(VLOOKUP($C18,Data!$C$5:$ZZ$34,COLUMN(J$4)-2,FALSE)),"-",VLOOKUP($C18,Data!$C$5:$ZZ$34,COLUMN(J$4)-2,FALSE))</f>
        <v>-</v>
      </c>
      <c r="K18" s="110" t="str">
        <f ca="1">IF(ISERROR(VLOOKUP($C18,Data!$C$5:$ZZ$34,COLUMN(K$4)-2,FALSE)),"-",VLOOKUP($C18,Data!$C$5:$ZZ$34,COLUMN(K$4)-2,FALSE))</f>
        <v>-</v>
      </c>
      <c r="L18" s="110" t="str">
        <f ca="1">IF(ISERROR(VLOOKUP($C18,Data!$C$5:$ZZ$34,COLUMN(L$4)-2,FALSE)),"-",VLOOKUP($C18,Data!$C$5:$ZZ$34,COLUMN(L$4)-2,FALSE))</f>
        <v>-</v>
      </c>
      <c r="M18" s="110" t="str">
        <f ca="1">IF(ISERROR(VLOOKUP($C18,Data!$C$5:$ZZ$34,COLUMN(M$4)-2,FALSE)),"-",VLOOKUP($C18,Data!$C$5:$ZZ$34,COLUMN(M$4)-2,FALSE))</f>
        <v>-</v>
      </c>
      <c r="N18" s="110" t="str">
        <f ca="1">IF(ISERROR(VLOOKUP($C18,Data!$C$5:$ZZ$34,COLUMN(N$4)-2,FALSE)),"-",VLOOKUP($C18,Data!$C$5:$ZZ$34,COLUMN(N$4)-2,FALSE))</f>
        <v>-</v>
      </c>
      <c r="O18" s="110" t="str">
        <f ca="1">IF(ISERROR(VLOOKUP($C18,Data!$C$5:$ZZ$34,COLUMN(O$4)-2,FALSE)),"-",VLOOKUP($C18,Data!$C$5:$ZZ$34,COLUMN(O$4)-2,FALSE))</f>
        <v>-</v>
      </c>
      <c r="P18" s="110" t="str">
        <f ca="1">IF(ISERROR(VLOOKUP($C18,Data!$C$5:$ZZ$34,COLUMN(P$4)-2,FALSE)),"-",VLOOKUP($C18,Data!$C$5:$ZZ$34,COLUMN(P$4)-2,FALSE))</f>
        <v>-</v>
      </c>
      <c r="Q18" s="110" t="str">
        <f ca="1">IF(ISERROR(VLOOKUP($C18,Data!$C$5:$ZZ$34,COLUMN(Q$4)-2,FALSE)),"-",VLOOKUP($C18,Data!$C$5:$ZZ$34,COLUMN(Q$4)-2,FALSE))</f>
        <v>-</v>
      </c>
      <c r="R18" s="110" t="str">
        <f ca="1">IF(ISERROR(VLOOKUP($C18,Data!$C$5:$ZZ$34,COLUMN(R$4)-2,FALSE)),"-",VLOOKUP($C18,Data!$C$5:$ZZ$34,COLUMN(R$4)-2,FALSE))</f>
        <v>-</v>
      </c>
      <c r="S18" s="110" t="str">
        <f ca="1">IF(ISERROR(VLOOKUP($C18,Data!$C$5:$ZZ$34,COLUMN(S$4)-2,FALSE)),"-",VLOOKUP($C18,Data!$C$5:$ZZ$34,COLUMN(S$4)-2,FALSE))</f>
        <v>-</v>
      </c>
      <c r="T18" s="110" t="str">
        <f ca="1">IF(ISERROR(VLOOKUP($C18,Data!$C$5:$ZZ$34,COLUMN(T$4)-2,FALSE)),"-",VLOOKUP($C18,Data!$C$5:$ZZ$34,COLUMN(T$4)-2,FALSE))</f>
        <v>-</v>
      </c>
      <c r="U18" s="110" t="str">
        <f ca="1">IF(ISERROR(VLOOKUP($C18,Data!$C$5:$ZZ$34,COLUMN(U$4)-2,FALSE)),"-",VLOOKUP($C18,Data!$C$5:$ZZ$34,COLUMN(U$4)-2,FALSE))</f>
        <v>-</v>
      </c>
      <c r="V18" s="110" t="str">
        <f ca="1">IF(ISERROR(VLOOKUP($C18,Data!$C$5:$ZZ$34,COLUMN(V$4)-2,FALSE)),"-",VLOOKUP($C18,Data!$C$5:$ZZ$34,COLUMN(V$4)-2,FALSE))</f>
        <v>-</v>
      </c>
      <c r="W18" s="110" t="str">
        <f ca="1">IF(ISERROR(VLOOKUP($C18,Data!$C$5:$ZZ$34,COLUMN(W$4)-2,FALSE)),"-",VLOOKUP($C18,Data!$C$5:$ZZ$34,COLUMN(W$4)-2,FALSE))</f>
        <v>-</v>
      </c>
      <c r="X18" s="110" t="str">
        <f ca="1">IF(ISERROR(VLOOKUP($C18,Data!$C$5:$ZZ$34,COLUMN(X$4)-2,FALSE)),"-",VLOOKUP($C18,Data!$C$5:$ZZ$34,COLUMN(X$4)-2,FALSE))</f>
        <v>-</v>
      </c>
      <c r="Y18" s="110" t="str">
        <f ca="1">IF(ISERROR(VLOOKUP($C18,Data!$C$5:$ZZ$34,COLUMN(Y$4)-2,FALSE)),"-",VLOOKUP($C18,Data!$C$5:$ZZ$34,COLUMN(Y$4)-2,FALSE))</f>
        <v>-</v>
      </c>
      <c r="Z18" s="110" t="str">
        <f ca="1">IF(ISERROR(VLOOKUP($C18,Data!$C$5:$ZZ$34,COLUMN(Z$4)-2,FALSE)),"-",VLOOKUP($C18,Data!$C$5:$ZZ$34,COLUMN(Z$4)-2,FALSE))</f>
        <v>-</v>
      </c>
      <c r="AA18" s="110" t="str">
        <f ca="1">IF(ISERROR(VLOOKUP($C18,Data!$C$5:$ZZ$34,COLUMN(AA$4)-2,FALSE)),"-",VLOOKUP($C18,Data!$C$5:$ZZ$34,COLUMN(AA$4)-2,FALSE))</f>
        <v>-</v>
      </c>
      <c r="AB18" s="110" t="str">
        <f ca="1">IF(ISERROR(VLOOKUP($C18,Data!$C$5:$ZZ$34,COLUMN(AB$4)-2,FALSE)),"-",VLOOKUP($C18,Data!$C$5:$ZZ$34,COLUMN(AB$4)-2,FALSE))</f>
        <v>-</v>
      </c>
      <c r="AC18" s="110" t="str">
        <f ca="1">IF(ISERROR(VLOOKUP($C18,Data!$C$5:$ZZ$34,COLUMN(AC$4)-2,FALSE)),"-",VLOOKUP($C18,Data!$C$5:$ZZ$34,COLUMN(AC$4)-2,FALSE))</f>
        <v>-</v>
      </c>
      <c r="AD18" s="110" t="str">
        <f ca="1">IF(ISERROR(VLOOKUP($C18,Data!$C$5:$ZZ$34,COLUMN(AD$4)-2,FALSE)),"-",VLOOKUP($C18,Data!$C$5:$ZZ$34,COLUMN(AD$4)-2,FALSE))</f>
        <v>-</v>
      </c>
      <c r="AE18" s="110" t="str">
        <f ca="1">IF(ISERROR(VLOOKUP($C18,Data!$C$5:$ZZ$34,COLUMN(AE$4)-2,FALSE)),"-",VLOOKUP($C18,Data!$C$5:$ZZ$34,COLUMN(AE$4)-2,FALSE))</f>
        <v>-</v>
      </c>
      <c r="AF18" s="110" t="str">
        <f ca="1">IF(ISERROR(VLOOKUP($C18,Data!$C$5:$ZZ$34,COLUMN(AF$4)-2,FALSE)),"-",VLOOKUP($C18,Data!$C$5:$ZZ$34,COLUMN(AF$4)-2,FALSE))</f>
        <v>-</v>
      </c>
      <c r="AG18" s="110" t="str">
        <f ca="1">IF(ISERROR(VLOOKUP($C18,Data!$C$5:$ZZ$34,COLUMN(AG$4)-2,FALSE)),"-",VLOOKUP($C18,Data!$C$5:$ZZ$34,COLUMN(AG$4)-2,FALSE))</f>
        <v>-</v>
      </c>
      <c r="AH18" s="110" t="str">
        <f ca="1">IF(ISERROR(VLOOKUP($C18,Data!$C$5:$ZZ$34,COLUMN(AH$4)-2,FALSE)),"-",VLOOKUP($C18,Data!$C$5:$ZZ$34,COLUMN(AH$4)-2,FALSE))</f>
        <v>-</v>
      </c>
      <c r="AI18" s="110" t="str">
        <f ca="1">IF(ISERROR(VLOOKUP($C18,Data!$C$5:$ZZ$34,COLUMN(AI$4)-2,FALSE)),"-",VLOOKUP($C18,Data!$C$5:$ZZ$34,COLUMN(AI$4)-2,FALSE))</f>
        <v>-</v>
      </c>
      <c r="AJ18" s="110" t="str">
        <f ca="1">IF(ISERROR(VLOOKUP($C18,Data!$C$5:$ZZ$34,COLUMN(AJ$4)-2,FALSE)),"-",VLOOKUP($C18,Data!$C$5:$ZZ$34,COLUMN(AJ$4)-2,FALSE))</f>
        <v>-</v>
      </c>
      <c r="AK18" s="110" t="str">
        <f ca="1">IF(ISERROR(VLOOKUP($C18,Data!$C$5:$ZZ$34,COLUMN(AK$4)-2,FALSE)),"-",VLOOKUP($C18,Data!$C$5:$ZZ$34,COLUMN(AK$4)-2,FALSE))</f>
        <v>-</v>
      </c>
      <c r="AL18" s="110" t="str">
        <f ca="1">IF(ISERROR(VLOOKUP($C18,Data!$C$5:$ZZ$34,COLUMN(AL$4)-2,FALSE)),"-",VLOOKUP($C18,Data!$C$5:$ZZ$34,COLUMN(AL$4)-2,FALSE))</f>
        <v>-</v>
      </c>
      <c r="AM18" s="110" t="str">
        <f ca="1">IF(ISERROR(VLOOKUP($C18,Data!$C$5:$ZZ$34,COLUMN(AM$4)-2,FALSE)),"-",VLOOKUP($C18,Data!$C$5:$ZZ$34,COLUMN(AM$4)-2,FALSE))</f>
        <v>-</v>
      </c>
      <c r="AN18" s="110" t="str">
        <f ca="1">IF(ISERROR(VLOOKUP($C18,Data!$C$5:$ZZ$34,COLUMN(AN$4)-2,FALSE)),"-",VLOOKUP($C18,Data!$C$5:$ZZ$34,COLUMN(AN$4)-2,FALSE))</f>
        <v>-</v>
      </c>
      <c r="AO18" s="110" t="str">
        <f ca="1">IF(ISERROR(VLOOKUP($C18,Data!$C$5:$ZZ$34,COLUMN(AO$4)-2,FALSE)),"-",VLOOKUP($C18,Data!$C$5:$ZZ$34,COLUMN(AO$4)-2,FALSE))</f>
        <v>-</v>
      </c>
      <c r="AP18" s="110" t="str">
        <f ca="1">IF(ISERROR(VLOOKUP($C18,Data!$C$5:$ZZ$34,COLUMN(AP$4)-2,FALSE)),"-",VLOOKUP($C18,Data!$C$5:$ZZ$34,COLUMN(AP$4)-2,FALSE))</f>
        <v>-</v>
      </c>
      <c r="AQ18" s="110" t="str">
        <f ca="1">IF(ISERROR(VLOOKUP($C18,Data!$C$5:$ZZ$34,COLUMN(AQ$4)-2,FALSE)),"-",VLOOKUP($C18,Data!$C$5:$ZZ$34,COLUMN(AQ$4)-2,FALSE))</f>
        <v>-</v>
      </c>
      <c r="AR18" s="110" t="str">
        <f ca="1">IF(ISERROR(VLOOKUP($C18,Data!$C$5:$ZZ$34,COLUMN(AR$4)-2,FALSE)),"-",VLOOKUP($C18,Data!$C$5:$ZZ$34,COLUMN(AR$4)-2,FALSE))</f>
        <v>-</v>
      </c>
      <c r="AS18" s="110" t="str">
        <f ca="1">IF(ISERROR(VLOOKUP($C18,Data!$C$5:$ZZ$34,COLUMN(AS$4)-2,FALSE)),"-",VLOOKUP($C18,Data!$C$5:$ZZ$34,COLUMN(AS$4)-2,FALSE))</f>
        <v>-</v>
      </c>
      <c r="AT18" s="110" t="str">
        <f ca="1">IF(ISERROR(VLOOKUP($C18,Data!$C$5:$ZZ$34,COLUMN(AT$4)-2,FALSE)),"-",VLOOKUP($C18,Data!$C$5:$ZZ$34,COLUMN(AT$4)-2,FALSE))</f>
        <v>-</v>
      </c>
      <c r="AU18" s="110" t="str">
        <f ca="1">IF(ISERROR(VLOOKUP($C18,Data!$C$5:$ZZ$34,COLUMN(AU$4)-2,FALSE)),"-",VLOOKUP($C18,Data!$C$5:$ZZ$34,COLUMN(AU$4)-2,FALSE))</f>
        <v>-</v>
      </c>
      <c r="AV18" s="110" t="str">
        <f ca="1">IF(ISERROR(VLOOKUP($C18,Data!$C$5:$ZZ$34,COLUMN(AV$4)-2,FALSE)),"-",VLOOKUP($C18,Data!$C$5:$ZZ$34,COLUMN(AV$4)-2,FALSE))</f>
        <v>-</v>
      </c>
      <c r="AW18" s="110" t="str">
        <f ca="1">IF(ISERROR(VLOOKUP($C18,Data!$C$5:$ZZ$34,COLUMN(AW$4)-2,FALSE)),"-",VLOOKUP($C18,Data!$C$5:$ZZ$34,COLUMN(AW$4)-2,FALSE))</f>
        <v>-</v>
      </c>
      <c r="AX18" s="110" t="str">
        <f ca="1">IF(ISERROR(VLOOKUP($C18,Data!$C$5:$ZZ$34,COLUMN(AX$4)-2,FALSE)),"-",VLOOKUP($C18,Data!$C$5:$ZZ$34,COLUMN(AX$4)-2,FALSE))</f>
        <v>-</v>
      </c>
      <c r="AY18" s="110" t="str">
        <f ca="1">IF(ISERROR(VLOOKUP($C18,Data!$C$5:$ZZ$34,COLUMN(AY$4)-2,FALSE)),"-",VLOOKUP($C18,Data!$C$5:$ZZ$34,COLUMN(AY$4)-2,FALSE))</f>
        <v>-</v>
      </c>
      <c r="AZ18" s="110" t="str">
        <f ca="1">IF(ISERROR(VLOOKUP($C18,Data!$C$5:$ZZ$34,COLUMN(AZ$4)-2,FALSE)),"-",VLOOKUP($C18,Data!$C$5:$ZZ$34,COLUMN(AZ$4)-2,FALSE))</f>
        <v>-</v>
      </c>
      <c r="BA18" s="110" t="str">
        <f ca="1">IF(ISERROR(VLOOKUP($C18,Data!$C$5:$ZZ$34,COLUMN(BA$4)-2,FALSE)),"-",VLOOKUP($C18,Data!$C$5:$ZZ$34,COLUMN(BA$4)-2,FALSE))</f>
        <v>-</v>
      </c>
      <c r="BB18" s="110" t="str">
        <f ca="1">IF(ISERROR(VLOOKUP($C18,Data!$C$5:$ZZ$34,COLUMN(BB$4)-2,FALSE)),"-",VLOOKUP($C18,Data!$C$5:$ZZ$34,COLUMN(BB$4)-2,FALSE))</f>
        <v>-</v>
      </c>
      <c r="BC18" s="110" t="str">
        <f ca="1">IF(ISERROR(VLOOKUP($C18,Data!$C$5:$ZZ$34,COLUMN(BC$4)-2,FALSE)),"-",VLOOKUP($C18,Data!$C$5:$ZZ$34,COLUMN(BC$4)-2,FALSE))</f>
        <v>-</v>
      </c>
      <c r="BD18" s="110" t="str">
        <f ca="1">IF(ISERROR(VLOOKUP($C18,Data!$C$5:$ZZ$34,COLUMN(BD$4)-2,FALSE)),"-",VLOOKUP($C18,Data!$C$5:$ZZ$34,COLUMN(BD$4)-2,FALSE))</f>
        <v>-</v>
      </c>
    </row>
    <row r="19" spans="3:56">
      <c r="C19" s="104" t="str">
        <f ca="1">Order!I17</f>
        <v>*Hide*</v>
      </c>
      <c r="D19" s="110" t="str">
        <f ca="1">IF(ISERROR(VLOOKUP($C19,Data!$C$5:$ZZ$34,COLUMN(D$4)-2,FALSE)),"-",VLOOKUP($C19,Data!$C$5:$ZZ$34,COLUMN(D$4)-2,FALSE))</f>
        <v>-</v>
      </c>
      <c r="E19" s="110" t="str">
        <f ca="1">IF(ISERROR(VLOOKUP($C19,Data!$C$5:$ZZ$34,COLUMN(E$4)-2,FALSE)),"-",VLOOKUP($C19,Data!$C$5:$ZZ$34,COLUMN(E$4)-2,FALSE))</f>
        <v>-</v>
      </c>
      <c r="F19" s="110" t="str">
        <f ca="1">IF(ISERROR(VLOOKUP($C19,Data!$C$5:$ZZ$34,COLUMN(F$4)-2,FALSE)),"-",VLOOKUP($C19,Data!$C$5:$ZZ$34,COLUMN(F$4)-2,FALSE))</f>
        <v>-</v>
      </c>
      <c r="G19" s="110" t="str">
        <f ca="1">IF(ISERROR(VLOOKUP($C19,Data!$C$5:$ZZ$34,COLUMN(G$4)-2,FALSE)),"-",VLOOKUP($C19,Data!$C$5:$ZZ$34,COLUMN(G$4)-2,FALSE))</f>
        <v>-</v>
      </c>
      <c r="H19" s="110" t="str">
        <f ca="1">IF(ISERROR(VLOOKUP($C19,Data!$C$5:$ZZ$34,COLUMN(H$4)-2,FALSE)),"-",VLOOKUP($C19,Data!$C$5:$ZZ$34,COLUMN(H$4)-2,FALSE))</f>
        <v>-</v>
      </c>
      <c r="I19" s="110" t="str">
        <f ca="1">IF(ISERROR(VLOOKUP($C19,Data!$C$5:$ZZ$34,COLUMN(I$4)-2,FALSE)),"-",VLOOKUP($C19,Data!$C$5:$ZZ$34,COLUMN(I$4)-2,FALSE))</f>
        <v>-</v>
      </c>
      <c r="J19" s="110" t="str">
        <f ca="1">IF(ISERROR(VLOOKUP($C19,Data!$C$5:$ZZ$34,COLUMN(J$4)-2,FALSE)),"-",VLOOKUP($C19,Data!$C$5:$ZZ$34,COLUMN(J$4)-2,FALSE))</f>
        <v>-</v>
      </c>
      <c r="K19" s="110" t="str">
        <f ca="1">IF(ISERROR(VLOOKUP($C19,Data!$C$5:$ZZ$34,COLUMN(K$4)-2,FALSE)),"-",VLOOKUP($C19,Data!$C$5:$ZZ$34,COLUMN(K$4)-2,FALSE))</f>
        <v>-</v>
      </c>
      <c r="L19" s="110" t="str">
        <f ca="1">IF(ISERROR(VLOOKUP($C19,Data!$C$5:$ZZ$34,COLUMN(L$4)-2,FALSE)),"-",VLOOKUP($C19,Data!$C$5:$ZZ$34,COLUMN(L$4)-2,FALSE))</f>
        <v>-</v>
      </c>
      <c r="M19" s="110" t="str">
        <f ca="1">IF(ISERROR(VLOOKUP($C19,Data!$C$5:$ZZ$34,COLUMN(M$4)-2,FALSE)),"-",VLOOKUP($C19,Data!$C$5:$ZZ$34,COLUMN(M$4)-2,FALSE))</f>
        <v>-</v>
      </c>
      <c r="N19" s="110" t="str">
        <f ca="1">IF(ISERROR(VLOOKUP($C19,Data!$C$5:$ZZ$34,COLUMN(N$4)-2,FALSE)),"-",VLOOKUP($C19,Data!$C$5:$ZZ$34,COLUMN(N$4)-2,FALSE))</f>
        <v>-</v>
      </c>
      <c r="O19" s="110" t="str">
        <f ca="1">IF(ISERROR(VLOOKUP($C19,Data!$C$5:$ZZ$34,COLUMN(O$4)-2,FALSE)),"-",VLOOKUP($C19,Data!$C$5:$ZZ$34,COLUMN(O$4)-2,FALSE))</f>
        <v>-</v>
      </c>
      <c r="P19" s="110" t="str">
        <f ca="1">IF(ISERROR(VLOOKUP($C19,Data!$C$5:$ZZ$34,COLUMN(P$4)-2,FALSE)),"-",VLOOKUP($C19,Data!$C$5:$ZZ$34,COLUMN(P$4)-2,FALSE))</f>
        <v>-</v>
      </c>
      <c r="Q19" s="110" t="str">
        <f ca="1">IF(ISERROR(VLOOKUP($C19,Data!$C$5:$ZZ$34,COLUMN(Q$4)-2,FALSE)),"-",VLOOKUP($C19,Data!$C$5:$ZZ$34,COLUMN(Q$4)-2,FALSE))</f>
        <v>-</v>
      </c>
      <c r="R19" s="110" t="str">
        <f ca="1">IF(ISERROR(VLOOKUP($C19,Data!$C$5:$ZZ$34,COLUMN(R$4)-2,FALSE)),"-",VLOOKUP($C19,Data!$C$5:$ZZ$34,COLUMN(R$4)-2,FALSE))</f>
        <v>-</v>
      </c>
      <c r="S19" s="110" t="str">
        <f ca="1">IF(ISERROR(VLOOKUP($C19,Data!$C$5:$ZZ$34,COLUMN(S$4)-2,FALSE)),"-",VLOOKUP($C19,Data!$C$5:$ZZ$34,COLUMN(S$4)-2,FALSE))</f>
        <v>-</v>
      </c>
      <c r="T19" s="110" t="str">
        <f ca="1">IF(ISERROR(VLOOKUP($C19,Data!$C$5:$ZZ$34,COLUMN(T$4)-2,FALSE)),"-",VLOOKUP($C19,Data!$C$5:$ZZ$34,COLUMN(T$4)-2,FALSE))</f>
        <v>-</v>
      </c>
      <c r="U19" s="110" t="str">
        <f ca="1">IF(ISERROR(VLOOKUP($C19,Data!$C$5:$ZZ$34,COLUMN(U$4)-2,FALSE)),"-",VLOOKUP($C19,Data!$C$5:$ZZ$34,COLUMN(U$4)-2,FALSE))</f>
        <v>-</v>
      </c>
      <c r="V19" s="110" t="str">
        <f ca="1">IF(ISERROR(VLOOKUP($C19,Data!$C$5:$ZZ$34,COLUMN(V$4)-2,FALSE)),"-",VLOOKUP($C19,Data!$C$5:$ZZ$34,COLUMN(V$4)-2,FALSE))</f>
        <v>-</v>
      </c>
      <c r="W19" s="110" t="str">
        <f ca="1">IF(ISERROR(VLOOKUP($C19,Data!$C$5:$ZZ$34,COLUMN(W$4)-2,FALSE)),"-",VLOOKUP($C19,Data!$C$5:$ZZ$34,COLUMN(W$4)-2,FALSE))</f>
        <v>-</v>
      </c>
      <c r="X19" s="110" t="str">
        <f ca="1">IF(ISERROR(VLOOKUP($C19,Data!$C$5:$ZZ$34,COLUMN(X$4)-2,FALSE)),"-",VLOOKUP($C19,Data!$C$5:$ZZ$34,COLUMN(X$4)-2,FALSE))</f>
        <v>-</v>
      </c>
      <c r="Y19" s="110" t="str">
        <f ca="1">IF(ISERROR(VLOOKUP($C19,Data!$C$5:$ZZ$34,COLUMN(Y$4)-2,FALSE)),"-",VLOOKUP($C19,Data!$C$5:$ZZ$34,COLUMN(Y$4)-2,FALSE))</f>
        <v>-</v>
      </c>
      <c r="Z19" s="110" t="str">
        <f ca="1">IF(ISERROR(VLOOKUP($C19,Data!$C$5:$ZZ$34,COLUMN(Z$4)-2,FALSE)),"-",VLOOKUP($C19,Data!$C$5:$ZZ$34,COLUMN(Z$4)-2,FALSE))</f>
        <v>-</v>
      </c>
      <c r="AA19" s="110" t="str">
        <f ca="1">IF(ISERROR(VLOOKUP($C19,Data!$C$5:$ZZ$34,COLUMN(AA$4)-2,FALSE)),"-",VLOOKUP($C19,Data!$C$5:$ZZ$34,COLUMN(AA$4)-2,FALSE))</f>
        <v>-</v>
      </c>
      <c r="AB19" s="110" t="str">
        <f ca="1">IF(ISERROR(VLOOKUP($C19,Data!$C$5:$ZZ$34,COLUMN(AB$4)-2,FALSE)),"-",VLOOKUP($C19,Data!$C$5:$ZZ$34,COLUMN(AB$4)-2,FALSE))</f>
        <v>-</v>
      </c>
      <c r="AC19" s="110" t="str">
        <f ca="1">IF(ISERROR(VLOOKUP($C19,Data!$C$5:$ZZ$34,COLUMN(AC$4)-2,FALSE)),"-",VLOOKUP($C19,Data!$C$5:$ZZ$34,COLUMN(AC$4)-2,FALSE))</f>
        <v>-</v>
      </c>
      <c r="AD19" s="110" t="str">
        <f ca="1">IF(ISERROR(VLOOKUP($C19,Data!$C$5:$ZZ$34,COLUMN(AD$4)-2,FALSE)),"-",VLOOKUP($C19,Data!$C$5:$ZZ$34,COLUMN(AD$4)-2,FALSE))</f>
        <v>-</v>
      </c>
      <c r="AE19" s="110" t="str">
        <f ca="1">IF(ISERROR(VLOOKUP($C19,Data!$C$5:$ZZ$34,COLUMN(AE$4)-2,FALSE)),"-",VLOOKUP($C19,Data!$C$5:$ZZ$34,COLUMN(AE$4)-2,FALSE))</f>
        <v>-</v>
      </c>
      <c r="AF19" s="110" t="str">
        <f ca="1">IF(ISERROR(VLOOKUP($C19,Data!$C$5:$ZZ$34,COLUMN(AF$4)-2,FALSE)),"-",VLOOKUP($C19,Data!$C$5:$ZZ$34,COLUMN(AF$4)-2,FALSE))</f>
        <v>-</v>
      </c>
      <c r="AG19" s="110" t="str">
        <f ca="1">IF(ISERROR(VLOOKUP($C19,Data!$C$5:$ZZ$34,COLUMN(AG$4)-2,FALSE)),"-",VLOOKUP($C19,Data!$C$5:$ZZ$34,COLUMN(AG$4)-2,FALSE))</f>
        <v>-</v>
      </c>
      <c r="AH19" s="110" t="str">
        <f ca="1">IF(ISERROR(VLOOKUP($C19,Data!$C$5:$ZZ$34,COLUMN(AH$4)-2,FALSE)),"-",VLOOKUP($C19,Data!$C$5:$ZZ$34,COLUMN(AH$4)-2,FALSE))</f>
        <v>-</v>
      </c>
      <c r="AI19" s="110" t="str">
        <f ca="1">IF(ISERROR(VLOOKUP($C19,Data!$C$5:$ZZ$34,COLUMN(AI$4)-2,FALSE)),"-",VLOOKUP($C19,Data!$C$5:$ZZ$34,COLUMN(AI$4)-2,FALSE))</f>
        <v>-</v>
      </c>
      <c r="AJ19" s="110" t="str">
        <f ca="1">IF(ISERROR(VLOOKUP($C19,Data!$C$5:$ZZ$34,COLUMN(AJ$4)-2,FALSE)),"-",VLOOKUP($C19,Data!$C$5:$ZZ$34,COLUMN(AJ$4)-2,FALSE))</f>
        <v>-</v>
      </c>
      <c r="AK19" s="110" t="str">
        <f ca="1">IF(ISERROR(VLOOKUP($C19,Data!$C$5:$ZZ$34,COLUMN(AK$4)-2,FALSE)),"-",VLOOKUP($C19,Data!$C$5:$ZZ$34,COLUMN(AK$4)-2,FALSE))</f>
        <v>-</v>
      </c>
      <c r="AL19" s="110" t="str">
        <f ca="1">IF(ISERROR(VLOOKUP($C19,Data!$C$5:$ZZ$34,COLUMN(AL$4)-2,FALSE)),"-",VLOOKUP($C19,Data!$C$5:$ZZ$34,COLUMN(AL$4)-2,FALSE))</f>
        <v>-</v>
      </c>
      <c r="AM19" s="110" t="str">
        <f ca="1">IF(ISERROR(VLOOKUP($C19,Data!$C$5:$ZZ$34,COLUMN(AM$4)-2,FALSE)),"-",VLOOKUP($C19,Data!$C$5:$ZZ$34,COLUMN(AM$4)-2,FALSE))</f>
        <v>-</v>
      </c>
      <c r="AN19" s="110" t="str">
        <f ca="1">IF(ISERROR(VLOOKUP($C19,Data!$C$5:$ZZ$34,COLUMN(AN$4)-2,FALSE)),"-",VLOOKUP($C19,Data!$C$5:$ZZ$34,COLUMN(AN$4)-2,FALSE))</f>
        <v>-</v>
      </c>
      <c r="AO19" s="110" t="str">
        <f ca="1">IF(ISERROR(VLOOKUP($C19,Data!$C$5:$ZZ$34,COLUMN(AO$4)-2,FALSE)),"-",VLOOKUP($C19,Data!$C$5:$ZZ$34,COLUMN(AO$4)-2,FALSE))</f>
        <v>-</v>
      </c>
      <c r="AP19" s="110" t="str">
        <f ca="1">IF(ISERROR(VLOOKUP($C19,Data!$C$5:$ZZ$34,COLUMN(AP$4)-2,FALSE)),"-",VLOOKUP($C19,Data!$C$5:$ZZ$34,COLUMN(AP$4)-2,FALSE))</f>
        <v>-</v>
      </c>
      <c r="AQ19" s="110" t="str">
        <f ca="1">IF(ISERROR(VLOOKUP($C19,Data!$C$5:$ZZ$34,COLUMN(AQ$4)-2,FALSE)),"-",VLOOKUP($C19,Data!$C$5:$ZZ$34,COLUMN(AQ$4)-2,FALSE))</f>
        <v>-</v>
      </c>
      <c r="AR19" s="110" t="str">
        <f ca="1">IF(ISERROR(VLOOKUP($C19,Data!$C$5:$ZZ$34,COLUMN(AR$4)-2,FALSE)),"-",VLOOKUP($C19,Data!$C$5:$ZZ$34,COLUMN(AR$4)-2,FALSE))</f>
        <v>-</v>
      </c>
      <c r="AS19" s="110" t="str">
        <f ca="1">IF(ISERROR(VLOOKUP($C19,Data!$C$5:$ZZ$34,COLUMN(AS$4)-2,FALSE)),"-",VLOOKUP($C19,Data!$C$5:$ZZ$34,COLUMN(AS$4)-2,FALSE))</f>
        <v>-</v>
      </c>
      <c r="AT19" s="110" t="str">
        <f ca="1">IF(ISERROR(VLOOKUP($C19,Data!$C$5:$ZZ$34,COLUMN(AT$4)-2,FALSE)),"-",VLOOKUP($C19,Data!$C$5:$ZZ$34,COLUMN(AT$4)-2,FALSE))</f>
        <v>-</v>
      </c>
      <c r="AU19" s="110" t="str">
        <f ca="1">IF(ISERROR(VLOOKUP($C19,Data!$C$5:$ZZ$34,COLUMN(AU$4)-2,FALSE)),"-",VLOOKUP($C19,Data!$C$5:$ZZ$34,COLUMN(AU$4)-2,FALSE))</f>
        <v>-</v>
      </c>
      <c r="AV19" s="110" t="str">
        <f ca="1">IF(ISERROR(VLOOKUP($C19,Data!$C$5:$ZZ$34,COLUMN(AV$4)-2,FALSE)),"-",VLOOKUP($C19,Data!$C$5:$ZZ$34,COLUMN(AV$4)-2,FALSE))</f>
        <v>-</v>
      </c>
      <c r="AW19" s="110" t="str">
        <f ca="1">IF(ISERROR(VLOOKUP($C19,Data!$C$5:$ZZ$34,COLUMN(AW$4)-2,FALSE)),"-",VLOOKUP($C19,Data!$C$5:$ZZ$34,COLUMN(AW$4)-2,FALSE))</f>
        <v>-</v>
      </c>
      <c r="AX19" s="110" t="str">
        <f ca="1">IF(ISERROR(VLOOKUP($C19,Data!$C$5:$ZZ$34,COLUMN(AX$4)-2,FALSE)),"-",VLOOKUP($C19,Data!$C$5:$ZZ$34,COLUMN(AX$4)-2,FALSE))</f>
        <v>-</v>
      </c>
      <c r="AY19" s="110" t="str">
        <f ca="1">IF(ISERROR(VLOOKUP($C19,Data!$C$5:$ZZ$34,COLUMN(AY$4)-2,FALSE)),"-",VLOOKUP($C19,Data!$C$5:$ZZ$34,COLUMN(AY$4)-2,FALSE))</f>
        <v>-</v>
      </c>
      <c r="AZ19" s="110" t="str">
        <f ca="1">IF(ISERROR(VLOOKUP($C19,Data!$C$5:$ZZ$34,COLUMN(AZ$4)-2,FALSE)),"-",VLOOKUP($C19,Data!$C$5:$ZZ$34,COLUMN(AZ$4)-2,FALSE))</f>
        <v>-</v>
      </c>
      <c r="BA19" s="110" t="str">
        <f ca="1">IF(ISERROR(VLOOKUP($C19,Data!$C$5:$ZZ$34,COLUMN(BA$4)-2,FALSE)),"-",VLOOKUP($C19,Data!$C$5:$ZZ$34,COLUMN(BA$4)-2,FALSE))</f>
        <v>-</v>
      </c>
      <c r="BB19" s="110" t="str">
        <f ca="1">IF(ISERROR(VLOOKUP($C19,Data!$C$5:$ZZ$34,COLUMN(BB$4)-2,FALSE)),"-",VLOOKUP($C19,Data!$C$5:$ZZ$34,COLUMN(BB$4)-2,FALSE))</f>
        <v>-</v>
      </c>
      <c r="BC19" s="110" t="str">
        <f ca="1">IF(ISERROR(VLOOKUP($C19,Data!$C$5:$ZZ$34,COLUMN(BC$4)-2,FALSE)),"-",VLOOKUP($C19,Data!$C$5:$ZZ$34,COLUMN(BC$4)-2,FALSE))</f>
        <v>-</v>
      </c>
      <c r="BD19" s="110" t="str">
        <f ca="1">IF(ISERROR(VLOOKUP($C19,Data!$C$5:$ZZ$34,COLUMN(BD$4)-2,FALSE)),"-",VLOOKUP($C19,Data!$C$5:$ZZ$34,COLUMN(BD$4)-2,FALSE))</f>
        <v>-</v>
      </c>
    </row>
    <row r="20" spans="3:56">
      <c r="C20" s="104" t="str">
        <f ca="1">Order!I18</f>
        <v>*Hide*</v>
      </c>
      <c r="D20" s="110" t="str">
        <f ca="1">IF(ISERROR(VLOOKUP($C20,Data!$C$5:$ZZ$34,COLUMN(D$4)-2,FALSE)),"-",VLOOKUP($C20,Data!$C$5:$ZZ$34,COLUMN(D$4)-2,FALSE))</f>
        <v>-</v>
      </c>
      <c r="E20" s="110" t="str">
        <f ca="1">IF(ISERROR(VLOOKUP($C20,Data!$C$5:$ZZ$34,COLUMN(E$4)-2,FALSE)),"-",VLOOKUP($C20,Data!$C$5:$ZZ$34,COLUMN(E$4)-2,FALSE))</f>
        <v>-</v>
      </c>
      <c r="F20" s="110" t="str">
        <f ca="1">IF(ISERROR(VLOOKUP($C20,Data!$C$5:$ZZ$34,COLUMN(F$4)-2,FALSE)),"-",VLOOKUP($C20,Data!$C$5:$ZZ$34,COLUMN(F$4)-2,FALSE))</f>
        <v>-</v>
      </c>
      <c r="G20" s="110" t="str">
        <f ca="1">IF(ISERROR(VLOOKUP($C20,Data!$C$5:$ZZ$34,COLUMN(G$4)-2,FALSE)),"-",VLOOKUP($C20,Data!$C$5:$ZZ$34,COLUMN(G$4)-2,FALSE))</f>
        <v>-</v>
      </c>
      <c r="H20" s="110" t="str">
        <f ca="1">IF(ISERROR(VLOOKUP($C20,Data!$C$5:$ZZ$34,COLUMN(H$4)-2,FALSE)),"-",VLOOKUP($C20,Data!$C$5:$ZZ$34,COLUMN(H$4)-2,FALSE))</f>
        <v>-</v>
      </c>
      <c r="I20" s="110" t="str">
        <f ca="1">IF(ISERROR(VLOOKUP($C20,Data!$C$5:$ZZ$34,COLUMN(I$4)-2,FALSE)),"-",VLOOKUP($C20,Data!$C$5:$ZZ$34,COLUMN(I$4)-2,FALSE))</f>
        <v>-</v>
      </c>
      <c r="J20" s="110" t="str">
        <f ca="1">IF(ISERROR(VLOOKUP($C20,Data!$C$5:$ZZ$34,COLUMN(J$4)-2,FALSE)),"-",VLOOKUP($C20,Data!$C$5:$ZZ$34,COLUMN(J$4)-2,FALSE))</f>
        <v>-</v>
      </c>
      <c r="K20" s="110" t="str">
        <f ca="1">IF(ISERROR(VLOOKUP($C20,Data!$C$5:$ZZ$34,COLUMN(K$4)-2,FALSE)),"-",VLOOKUP($C20,Data!$C$5:$ZZ$34,COLUMN(K$4)-2,FALSE))</f>
        <v>-</v>
      </c>
      <c r="L20" s="110" t="str">
        <f ca="1">IF(ISERROR(VLOOKUP($C20,Data!$C$5:$ZZ$34,COLUMN(L$4)-2,FALSE)),"-",VLOOKUP($C20,Data!$C$5:$ZZ$34,COLUMN(L$4)-2,FALSE))</f>
        <v>-</v>
      </c>
      <c r="M20" s="110" t="str">
        <f ca="1">IF(ISERROR(VLOOKUP($C20,Data!$C$5:$ZZ$34,COLUMN(M$4)-2,FALSE)),"-",VLOOKUP($C20,Data!$C$5:$ZZ$34,COLUMN(M$4)-2,FALSE))</f>
        <v>-</v>
      </c>
      <c r="N20" s="110" t="str">
        <f ca="1">IF(ISERROR(VLOOKUP($C20,Data!$C$5:$ZZ$34,COLUMN(N$4)-2,FALSE)),"-",VLOOKUP($C20,Data!$C$5:$ZZ$34,COLUMN(N$4)-2,FALSE))</f>
        <v>-</v>
      </c>
      <c r="O20" s="110" t="str">
        <f ca="1">IF(ISERROR(VLOOKUP($C20,Data!$C$5:$ZZ$34,COLUMN(O$4)-2,FALSE)),"-",VLOOKUP($C20,Data!$C$5:$ZZ$34,COLUMN(O$4)-2,FALSE))</f>
        <v>-</v>
      </c>
      <c r="P20" s="110" t="str">
        <f ca="1">IF(ISERROR(VLOOKUP($C20,Data!$C$5:$ZZ$34,COLUMN(P$4)-2,FALSE)),"-",VLOOKUP($C20,Data!$C$5:$ZZ$34,COLUMN(P$4)-2,FALSE))</f>
        <v>-</v>
      </c>
      <c r="Q20" s="110" t="str">
        <f ca="1">IF(ISERROR(VLOOKUP($C20,Data!$C$5:$ZZ$34,COLUMN(Q$4)-2,FALSE)),"-",VLOOKUP($C20,Data!$C$5:$ZZ$34,COLUMN(Q$4)-2,FALSE))</f>
        <v>-</v>
      </c>
      <c r="R20" s="110" t="str">
        <f ca="1">IF(ISERROR(VLOOKUP($C20,Data!$C$5:$ZZ$34,COLUMN(R$4)-2,FALSE)),"-",VLOOKUP($C20,Data!$C$5:$ZZ$34,COLUMN(R$4)-2,FALSE))</f>
        <v>-</v>
      </c>
      <c r="S20" s="110" t="str">
        <f ca="1">IF(ISERROR(VLOOKUP($C20,Data!$C$5:$ZZ$34,COLUMN(S$4)-2,FALSE)),"-",VLOOKUP($C20,Data!$C$5:$ZZ$34,COLUMN(S$4)-2,FALSE))</f>
        <v>-</v>
      </c>
      <c r="T20" s="110" t="str">
        <f ca="1">IF(ISERROR(VLOOKUP($C20,Data!$C$5:$ZZ$34,COLUMN(T$4)-2,FALSE)),"-",VLOOKUP($C20,Data!$C$5:$ZZ$34,COLUMN(T$4)-2,FALSE))</f>
        <v>-</v>
      </c>
      <c r="U20" s="110" t="str">
        <f ca="1">IF(ISERROR(VLOOKUP($C20,Data!$C$5:$ZZ$34,COLUMN(U$4)-2,FALSE)),"-",VLOOKUP($C20,Data!$C$5:$ZZ$34,COLUMN(U$4)-2,FALSE))</f>
        <v>-</v>
      </c>
      <c r="V20" s="110" t="str">
        <f ca="1">IF(ISERROR(VLOOKUP($C20,Data!$C$5:$ZZ$34,COLUMN(V$4)-2,FALSE)),"-",VLOOKUP($C20,Data!$C$5:$ZZ$34,COLUMN(V$4)-2,FALSE))</f>
        <v>-</v>
      </c>
      <c r="W20" s="110" t="str">
        <f ca="1">IF(ISERROR(VLOOKUP($C20,Data!$C$5:$ZZ$34,COLUMN(W$4)-2,FALSE)),"-",VLOOKUP($C20,Data!$C$5:$ZZ$34,COLUMN(W$4)-2,FALSE))</f>
        <v>-</v>
      </c>
      <c r="X20" s="110" t="str">
        <f ca="1">IF(ISERROR(VLOOKUP($C20,Data!$C$5:$ZZ$34,COLUMN(X$4)-2,FALSE)),"-",VLOOKUP($C20,Data!$C$5:$ZZ$34,COLUMN(X$4)-2,FALSE))</f>
        <v>-</v>
      </c>
      <c r="Y20" s="110" t="str">
        <f ca="1">IF(ISERROR(VLOOKUP($C20,Data!$C$5:$ZZ$34,COLUMN(Y$4)-2,FALSE)),"-",VLOOKUP($C20,Data!$C$5:$ZZ$34,COLUMN(Y$4)-2,FALSE))</f>
        <v>-</v>
      </c>
      <c r="Z20" s="110" t="str">
        <f ca="1">IF(ISERROR(VLOOKUP($C20,Data!$C$5:$ZZ$34,COLUMN(Z$4)-2,FALSE)),"-",VLOOKUP($C20,Data!$C$5:$ZZ$34,COLUMN(Z$4)-2,FALSE))</f>
        <v>-</v>
      </c>
      <c r="AA20" s="110" t="str">
        <f ca="1">IF(ISERROR(VLOOKUP($C20,Data!$C$5:$ZZ$34,COLUMN(AA$4)-2,FALSE)),"-",VLOOKUP($C20,Data!$C$5:$ZZ$34,COLUMN(AA$4)-2,FALSE))</f>
        <v>-</v>
      </c>
      <c r="AB20" s="110" t="str">
        <f ca="1">IF(ISERROR(VLOOKUP($C20,Data!$C$5:$ZZ$34,COLUMN(AB$4)-2,FALSE)),"-",VLOOKUP($C20,Data!$C$5:$ZZ$34,COLUMN(AB$4)-2,FALSE))</f>
        <v>-</v>
      </c>
      <c r="AC20" s="110" t="str">
        <f ca="1">IF(ISERROR(VLOOKUP($C20,Data!$C$5:$ZZ$34,COLUMN(AC$4)-2,FALSE)),"-",VLOOKUP($C20,Data!$C$5:$ZZ$34,COLUMN(AC$4)-2,FALSE))</f>
        <v>-</v>
      </c>
      <c r="AD20" s="110" t="str">
        <f ca="1">IF(ISERROR(VLOOKUP($C20,Data!$C$5:$ZZ$34,COLUMN(AD$4)-2,FALSE)),"-",VLOOKUP($C20,Data!$C$5:$ZZ$34,COLUMN(AD$4)-2,FALSE))</f>
        <v>-</v>
      </c>
      <c r="AE20" s="110" t="str">
        <f ca="1">IF(ISERROR(VLOOKUP($C20,Data!$C$5:$ZZ$34,COLUMN(AE$4)-2,FALSE)),"-",VLOOKUP($C20,Data!$C$5:$ZZ$34,COLUMN(AE$4)-2,FALSE))</f>
        <v>-</v>
      </c>
      <c r="AF20" s="110" t="str">
        <f ca="1">IF(ISERROR(VLOOKUP($C20,Data!$C$5:$ZZ$34,COLUMN(AF$4)-2,FALSE)),"-",VLOOKUP($C20,Data!$C$5:$ZZ$34,COLUMN(AF$4)-2,FALSE))</f>
        <v>-</v>
      </c>
      <c r="AG20" s="110" t="str">
        <f ca="1">IF(ISERROR(VLOOKUP($C20,Data!$C$5:$ZZ$34,COLUMN(AG$4)-2,FALSE)),"-",VLOOKUP($C20,Data!$C$5:$ZZ$34,COLUMN(AG$4)-2,FALSE))</f>
        <v>-</v>
      </c>
      <c r="AH20" s="110" t="str">
        <f ca="1">IF(ISERROR(VLOOKUP($C20,Data!$C$5:$ZZ$34,COLUMN(AH$4)-2,FALSE)),"-",VLOOKUP($C20,Data!$C$5:$ZZ$34,COLUMN(AH$4)-2,FALSE))</f>
        <v>-</v>
      </c>
      <c r="AI20" s="110" t="str">
        <f ca="1">IF(ISERROR(VLOOKUP($C20,Data!$C$5:$ZZ$34,COLUMN(AI$4)-2,FALSE)),"-",VLOOKUP($C20,Data!$C$5:$ZZ$34,COLUMN(AI$4)-2,FALSE))</f>
        <v>-</v>
      </c>
      <c r="AJ20" s="110" t="str">
        <f ca="1">IF(ISERROR(VLOOKUP($C20,Data!$C$5:$ZZ$34,COLUMN(AJ$4)-2,FALSE)),"-",VLOOKUP($C20,Data!$C$5:$ZZ$34,COLUMN(AJ$4)-2,FALSE))</f>
        <v>-</v>
      </c>
      <c r="AK20" s="110" t="str">
        <f ca="1">IF(ISERROR(VLOOKUP($C20,Data!$C$5:$ZZ$34,COLUMN(AK$4)-2,FALSE)),"-",VLOOKUP($C20,Data!$C$5:$ZZ$34,COLUMN(AK$4)-2,FALSE))</f>
        <v>-</v>
      </c>
      <c r="AL20" s="110" t="str">
        <f ca="1">IF(ISERROR(VLOOKUP($C20,Data!$C$5:$ZZ$34,COLUMN(AL$4)-2,FALSE)),"-",VLOOKUP($C20,Data!$C$5:$ZZ$34,COLUMN(AL$4)-2,FALSE))</f>
        <v>-</v>
      </c>
      <c r="AM20" s="110" t="str">
        <f ca="1">IF(ISERROR(VLOOKUP($C20,Data!$C$5:$ZZ$34,COLUMN(AM$4)-2,FALSE)),"-",VLOOKUP($C20,Data!$C$5:$ZZ$34,COLUMN(AM$4)-2,FALSE))</f>
        <v>-</v>
      </c>
      <c r="AN20" s="110" t="str">
        <f ca="1">IF(ISERROR(VLOOKUP($C20,Data!$C$5:$ZZ$34,COLUMN(AN$4)-2,FALSE)),"-",VLOOKUP($C20,Data!$C$5:$ZZ$34,COLUMN(AN$4)-2,FALSE))</f>
        <v>-</v>
      </c>
      <c r="AO20" s="110" t="str">
        <f ca="1">IF(ISERROR(VLOOKUP($C20,Data!$C$5:$ZZ$34,COLUMN(AO$4)-2,FALSE)),"-",VLOOKUP($C20,Data!$C$5:$ZZ$34,COLUMN(AO$4)-2,FALSE))</f>
        <v>-</v>
      </c>
      <c r="AP20" s="110" t="str">
        <f ca="1">IF(ISERROR(VLOOKUP($C20,Data!$C$5:$ZZ$34,COLUMN(AP$4)-2,FALSE)),"-",VLOOKUP($C20,Data!$C$5:$ZZ$34,COLUMN(AP$4)-2,FALSE))</f>
        <v>-</v>
      </c>
      <c r="AQ20" s="110" t="str">
        <f ca="1">IF(ISERROR(VLOOKUP($C20,Data!$C$5:$ZZ$34,COLUMN(AQ$4)-2,FALSE)),"-",VLOOKUP($C20,Data!$C$5:$ZZ$34,COLUMN(AQ$4)-2,FALSE))</f>
        <v>-</v>
      </c>
      <c r="AR20" s="110" t="str">
        <f ca="1">IF(ISERROR(VLOOKUP($C20,Data!$C$5:$ZZ$34,COLUMN(AR$4)-2,FALSE)),"-",VLOOKUP($C20,Data!$C$5:$ZZ$34,COLUMN(AR$4)-2,FALSE))</f>
        <v>-</v>
      </c>
      <c r="AS20" s="110" t="str">
        <f ca="1">IF(ISERROR(VLOOKUP($C20,Data!$C$5:$ZZ$34,COLUMN(AS$4)-2,FALSE)),"-",VLOOKUP($C20,Data!$C$5:$ZZ$34,COLUMN(AS$4)-2,FALSE))</f>
        <v>-</v>
      </c>
      <c r="AT20" s="110" t="str">
        <f ca="1">IF(ISERROR(VLOOKUP($C20,Data!$C$5:$ZZ$34,COLUMN(AT$4)-2,FALSE)),"-",VLOOKUP($C20,Data!$C$5:$ZZ$34,COLUMN(AT$4)-2,FALSE))</f>
        <v>-</v>
      </c>
      <c r="AU20" s="110" t="str">
        <f ca="1">IF(ISERROR(VLOOKUP($C20,Data!$C$5:$ZZ$34,COLUMN(AU$4)-2,FALSE)),"-",VLOOKUP($C20,Data!$C$5:$ZZ$34,COLUMN(AU$4)-2,FALSE))</f>
        <v>-</v>
      </c>
      <c r="AV20" s="110" t="str">
        <f ca="1">IF(ISERROR(VLOOKUP($C20,Data!$C$5:$ZZ$34,COLUMN(AV$4)-2,FALSE)),"-",VLOOKUP($C20,Data!$C$5:$ZZ$34,COLUMN(AV$4)-2,FALSE))</f>
        <v>-</v>
      </c>
      <c r="AW20" s="110" t="str">
        <f ca="1">IF(ISERROR(VLOOKUP($C20,Data!$C$5:$ZZ$34,COLUMN(AW$4)-2,FALSE)),"-",VLOOKUP($C20,Data!$C$5:$ZZ$34,COLUMN(AW$4)-2,FALSE))</f>
        <v>-</v>
      </c>
      <c r="AX20" s="110" t="str">
        <f ca="1">IF(ISERROR(VLOOKUP($C20,Data!$C$5:$ZZ$34,COLUMN(AX$4)-2,FALSE)),"-",VLOOKUP($C20,Data!$C$5:$ZZ$34,COLUMN(AX$4)-2,FALSE))</f>
        <v>-</v>
      </c>
      <c r="AY20" s="110" t="str">
        <f ca="1">IF(ISERROR(VLOOKUP($C20,Data!$C$5:$ZZ$34,COLUMN(AY$4)-2,FALSE)),"-",VLOOKUP($C20,Data!$C$5:$ZZ$34,COLUMN(AY$4)-2,FALSE))</f>
        <v>-</v>
      </c>
      <c r="AZ20" s="110" t="str">
        <f ca="1">IF(ISERROR(VLOOKUP($C20,Data!$C$5:$ZZ$34,COLUMN(AZ$4)-2,FALSE)),"-",VLOOKUP($C20,Data!$C$5:$ZZ$34,COLUMN(AZ$4)-2,FALSE))</f>
        <v>-</v>
      </c>
      <c r="BA20" s="110" t="str">
        <f ca="1">IF(ISERROR(VLOOKUP($C20,Data!$C$5:$ZZ$34,COLUMN(BA$4)-2,FALSE)),"-",VLOOKUP($C20,Data!$C$5:$ZZ$34,COLUMN(BA$4)-2,FALSE))</f>
        <v>-</v>
      </c>
      <c r="BB20" s="110" t="str">
        <f ca="1">IF(ISERROR(VLOOKUP($C20,Data!$C$5:$ZZ$34,COLUMN(BB$4)-2,FALSE)),"-",VLOOKUP($C20,Data!$C$5:$ZZ$34,COLUMN(BB$4)-2,FALSE))</f>
        <v>-</v>
      </c>
      <c r="BC20" s="110" t="str">
        <f ca="1">IF(ISERROR(VLOOKUP($C20,Data!$C$5:$ZZ$34,COLUMN(BC$4)-2,FALSE)),"-",VLOOKUP($C20,Data!$C$5:$ZZ$34,COLUMN(BC$4)-2,FALSE))</f>
        <v>-</v>
      </c>
      <c r="BD20" s="110" t="str">
        <f ca="1">IF(ISERROR(VLOOKUP($C20,Data!$C$5:$ZZ$34,COLUMN(BD$4)-2,FALSE)),"-",VLOOKUP($C20,Data!$C$5:$ZZ$34,COLUMN(BD$4)-2,FALSE))</f>
        <v>-</v>
      </c>
    </row>
    <row r="21" spans="3:56">
      <c r="C21" s="104" t="str">
        <f ca="1">Order!I19</f>
        <v>*Hide*</v>
      </c>
      <c r="D21" s="110" t="str">
        <f ca="1">IF(ISERROR(VLOOKUP($C21,Data!$C$5:$ZZ$34,COLUMN(D$4)-2,FALSE)),"-",VLOOKUP($C21,Data!$C$5:$ZZ$34,COLUMN(D$4)-2,FALSE))</f>
        <v>-</v>
      </c>
      <c r="E21" s="110" t="str">
        <f ca="1">IF(ISERROR(VLOOKUP($C21,Data!$C$5:$ZZ$34,COLUMN(E$4)-2,FALSE)),"-",VLOOKUP($C21,Data!$C$5:$ZZ$34,COLUMN(E$4)-2,FALSE))</f>
        <v>-</v>
      </c>
      <c r="F21" s="110" t="str">
        <f ca="1">IF(ISERROR(VLOOKUP($C21,Data!$C$5:$ZZ$34,COLUMN(F$4)-2,FALSE)),"-",VLOOKUP($C21,Data!$C$5:$ZZ$34,COLUMN(F$4)-2,FALSE))</f>
        <v>-</v>
      </c>
      <c r="G21" s="110" t="str">
        <f ca="1">IF(ISERROR(VLOOKUP($C21,Data!$C$5:$ZZ$34,COLUMN(G$4)-2,FALSE)),"-",VLOOKUP($C21,Data!$C$5:$ZZ$34,COLUMN(G$4)-2,FALSE))</f>
        <v>-</v>
      </c>
      <c r="H21" s="110" t="str">
        <f ca="1">IF(ISERROR(VLOOKUP($C21,Data!$C$5:$ZZ$34,COLUMN(H$4)-2,FALSE)),"-",VLOOKUP($C21,Data!$C$5:$ZZ$34,COLUMN(H$4)-2,FALSE))</f>
        <v>-</v>
      </c>
      <c r="I21" s="110" t="str">
        <f ca="1">IF(ISERROR(VLOOKUP($C21,Data!$C$5:$ZZ$34,COLUMN(I$4)-2,FALSE)),"-",VLOOKUP($C21,Data!$C$5:$ZZ$34,COLUMN(I$4)-2,FALSE))</f>
        <v>-</v>
      </c>
      <c r="J21" s="110" t="str">
        <f ca="1">IF(ISERROR(VLOOKUP($C21,Data!$C$5:$ZZ$34,COLUMN(J$4)-2,FALSE)),"-",VLOOKUP($C21,Data!$C$5:$ZZ$34,COLUMN(J$4)-2,FALSE))</f>
        <v>-</v>
      </c>
      <c r="K21" s="110" t="str">
        <f ca="1">IF(ISERROR(VLOOKUP($C21,Data!$C$5:$ZZ$34,COLUMN(K$4)-2,FALSE)),"-",VLOOKUP($C21,Data!$C$5:$ZZ$34,COLUMN(K$4)-2,FALSE))</f>
        <v>-</v>
      </c>
      <c r="L21" s="110" t="str">
        <f ca="1">IF(ISERROR(VLOOKUP($C21,Data!$C$5:$ZZ$34,COLUMN(L$4)-2,FALSE)),"-",VLOOKUP($C21,Data!$C$5:$ZZ$34,COLUMN(L$4)-2,FALSE))</f>
        <v>-</v>
      </c>
      <c r="M21" s="110" t="str">
        <f ca="1">IF(ISERROR(VLOOKUP($C21,Data!$C$5:$ZZ$34,COLUMN(M$4)-2,FALSE)),"-",VLOOKUP($C21,Data!$C$5:$ZZ$34,COLUMN(M$4)-2,FALSE))</f>
        <v>-</v>
      </c>
      <c r="N21" s="110" t="str">
        <f ca="1">IF(ISERROR(VLOOKUP($C21,Data!$C$5:$ZZ$34,COLUMN(N$4)-2,FALSE)),"-",VLOOKUP($C21,Data!$C$5:$ZZ$34,COLUMN(N$4)-2,FALSE))</f>
        <v>-</v>
      </c>
      <c r="O21" s="110" t="str">
        <f ca="1">IF(ISERROR(VLOOKUP($C21,Data!$C$5:$ZZ$34,COLUMN(O$4)-2,FALSE)),"-",VLOOKUP($C21,Data!$C$5:$ZZ$34,COLUMN(O$4)-2,FALSE))</f>
        <v>-</v>
      </c>
      <c r="P21" s="110" t="str">
        <f ca="1">IF(ISERROR(VLOOKUP($C21,Data!$C$5:$ZZ$34,COLUMN(P$4)-2,FALSE)),"-",VLOOKUP($C21,Data!$C$5:$ZZ$34,COLUMN(P$4)-2,FALSE))</f>
        <v>-</v>
      </c>
      <c r="Q21" s="110" t="str">
        <f ca="1">IF(ISERROR(VLOOKUP($C21,Data!$C$5:$ZZ$34,COLUMN(Q$4)-2,FALSE)),"-",VLOOKUP($C21,Data!$C$5:$ZZ$34,COLUMN(Q$4)-2,FALSE))</f>
        <v>-</v>
      </c>
      <c r="R21" s="110" t="str">
        <f ca="1">IF(ISERROR(VLOOKUP($C21,Data!$C$5:$ZZ$34,COLUMN(R$4)-2,FALSE)),"-",VLOOKUP($C21,Data!$C$5:$ZZ$34,COLUMN(R$4)-2,FALSE))</f>
        <v>-</v>
      </c>
      <c r="S21" s="110" t="str">
        <f ca="1">IF(ISERROR(VLOOKUP($C21,Data!$C$5:$ZZ$34,COLUMN(S$4)-2,FALSE)),"-",VLOOKUP($C21,Data!$C$5:$ZZ$34,COLUMN(S$4)-2,FALSE))</f>
        <v>-</v>
      </c>
      <c r="T21" s="110" t="str">
        <f ca="1">IF(ISERROR(VLOOKUP($C21,Data!$C$5:$ZZ$34,COLUMN(T$4)-2,FALSE)),"-",VLOOKUP($C21,Data!$C$5:$ZZ$34,COLUMN(T$4)-2,FALSE))</f>
        <v>-</v>
      </c>
      <c r="U21" s="110" t="str">
        <f ca="1">IF(ISERROR(VLOOKUP($C21,Data!$C$5:$ZZ$34,COLUMN(U$4)-2,FALSE)),"-",VLOOKUP($C21,Data!$C$5:$ZZ$34,COLUMN(U$4)-2,FALSE))</f>
        <v>-</v>
      </c>
      <c r="V21" s="110" t="str">
        <f ca="1">IF(ISERROR(VLOOKUP($C21,Data!$C$5:$ZZ$34,COLUMN(V$4)-2,FALSE)),"-",VLOOKUP($C21,Data!$C$5:$ZZ$34,COLUMN(V$4)-2,FALSE))</f>
        <v>-</v>
      </c>
      <c r="W21" s="110" t="str">
        <f ca="1">IF(ISERROR(VLOOKUP($C21,Data!$C$5:$ZZ$34,COLUMN(W$4)-2,FALSE)),"-",VLOOKUP($C21,Data!$C$5:$ZZ$34,COLUMN(W$4)-2,FALSE))</f>
        <v>-</v>
      </c>
      <c r="X21" s="110" t="str">
        <f ca="1">IF(ISERROR(VLOOKUP($C21,Data!$C$5:$ZZ$34,COLUMN(X$4)-2,FALSE)),"-",VLOOKUP($C21,Data!$C$5:$ZZ$34,COLUMN(X$4)-2,FALSE))</f>
        <v>-</v>
      </c>
      <c r="Y21" s="110" t="str">
        <f ca="1">IF(ISERROR(VLOOKUP($C21,Data!$C$5:$ZZ$34,COLUMN(Y$4)-2,FALSE)),"-",VLOOKUP($C21,Data!$C$5:$ZZ$34,COLUMN(Y$4)-2,FALSE))</f>
        <v>-</v>
      </c>
      <c r="Z21" s="110" t="str">
        <f ca="1">IF(ISERROR(VLOOKUP($C21,Data!$C$5:$ZZ$34,COLUMN(Z$4)-2,FALSE)),"-",VLOOKUP($C21,Data!$C$5:$ZZ$34,COLUMN(Z$4)-2,FALSE))</f>
        <v>-</v>
      </c>
      <c r="AA21" s="110" t="str">
        <f ca="1">IF(ISERROR(VLOOKUP($C21,Data!$C$5:$ZZ$34,COLUMN(AA$4)-2,FALSE)),"-",VLOOKUP($C21,Data!$C$5:$ZZ$34,COLUMN(AA$4)-2,FALSE))</f>
        <v>-</v>
      </c>
      <c r="AB21" s="110" t="str">
        <f ca="1">IF(ISERROR(VLOOKUP($C21,Data!$C$5:$ZZ$34,COLUMN(AB$4)-2,FALSE)),"-",VLOOKUP($C21,Data!$C$5:$ZZ$34,COLUMN(AB$4)-2,FALSE))</f>
        <v>-</v>
      </c>
      <c r="AC21" s="110" t="str">
        <f ca="1">IF(ISERROR(VLOOKUP($C21,Data!$C$5:$ZZ$34,COLUMN(AC$4)-2,FALSE)),"-",VLOOKUP($C21,Data!$C$5:$ZZ$34,COLUMN(AC$4)-2,FALSE))</f>
        <v>-</v>
      </c>
      <c r="AD21" s="110" t="str">
        <f ca="1">IF(ISERROR(VLOOKUP($C21,Data!$C$5:$ZZ$34,COLUMN(AD$4)-2,FALSE)),"-",VLOOKUP($C21,Data!$C$5:$ZZ$34,COLUMN(AD$4)-2,FALSE))</f>
        <v>-</v>
      </c>
      <c r="AE21" s="110" t="str">
        <f ca="1">IF(ISERROR(VLOOKUP($C21,Data!$C$5:$ZZ$34,COLUMN(AE$4)-2,FALSE)),"-",VLOOKUP($C21,Data!$C$5:$ZZ$34,COLUMN(AE$4)-2,FALSE))</f>
        <v>-</v>
      </c>
      <c r="AF21" s="110" t="str">
        <f ca="1">IF(ISERROR(VLOOKUP($C21,Data!$C$5:$ZZ$34,COLUMN(AF$4)-2,FALSE)),"-",VLOOKUP($C21,Data!$C$5:$ZZ$34,COLUMN(AF$4)-2,FALSE))</f>
        <v>-</v>
      </c>
      <c r="AG21" s="110" t="str">
        <f ca="1">IF(ISERROR(VLOOKUP($C21,Data!$C$5:$ZZ$34,COLUMN(AG$4)-2,FALSE)),"-",VLOOKUP($C21,Data!$C$5:$ZZ$34,COLUMN(AG$4)-2,FALSE))</f>
        <v>-</v>
      </c>
      <c r="AH21" s="110" t="str">
        <f ca="1">IF(ISERROR(VLOOKUP($C21,Data!$C$5:$ZZ$34,COLUMN(AH$4)-2,FALSE)),"-",VLOOKUP($C21,Data!$C$5:$ZZ$34,COLUMN(AH$4)-2,FALSE))</f>
        <v>-</v>
      </c>
      <c r="AI21" s="110" t="str">
        <f ca="1">IF(ISERROR(VLOOKUP($C21,Data!$C$5:$ZZ$34,COLUMN(AI$4)-2,FALSE)),"-",VLOOKUP($C21,Data!$C$5:$ZZ$34,COLUMN(AI$4)-2,FALSE))</f>
        <v>-</v>
      </c>
      <c r="AJ21" s="110" t="str">
        <f ca="1">IF(ISERROR(VLOOKUP($C21,Data!$C$5:$ZZ$34,COLUMN(AJ$4)-2,FALSE)),"-",VLOOKUP($C21,Data!$C$5:$ZZ$34,COLUMN(AJ$4)-2,FALSE))</f>
        <v>-</v>
      </c>
      <c r="AK21" s="110" t="str">
        <f ca="1">IF(ISERROR(VLOOKUP($C21,Data!$C$5:$ZZ$34,COLUMN(AK$4)-2,FALSE)),"-",VLOOKUP($C21,Data!$C$5:$ZZ$34,COLUMN(AK$4)-2,FALSE))</f>
        <v>-</v>
      </c>
      <c r="AL21" s="110" t="str">
        <f ca="1">IF(ISERROR(VLOOKUP($C21,Data!$C$5:$ZZ$34,COLUMN(AL$4)-2,FALSE)),"-",VLOOKUP($C21,Data!$C$5:$ZZ$34,COLUMN(AL$4)-2,FALSE))</f>
        <v>-</v>
      </c>
      <c r="AM21" s="110" t="str">
        <f ca="1">IF(ISERROR(VLOOKUP($C21,Data!$C$5:$ZZ$34,COLUMN(AM$4)-2,FALSE)),"-",VLOOKUP($C21,Data!$C$5:$ZZ$34,COLUMN(AM$4)-2,FALSE))</f>
        <v>-</v>
      </c>
      <c r="AN21" s="110" t="str">
        <f ca="1">IF(ISERROR(VLOOKUP($C21,Data!$C$5:$ZZ$34,COLUMN(AN$4)-2,FALSE)),"-",VLOOKUP($C21,Data!$C$5:$ZZ$34,COLUMN(AN$4)-2,FALSE))</f>
        <v>-</v>
      </c>
      <c r="AO21" s="110" t="str">
        <f ca="1">IF(ISERROR(VLOOKUP($C21,Data!$C$5:$ZZ$34,COLUMN(AO$4)-2,FALSE)),"-",VLOOKUP($C21,Data!$C$5:$ZZ$34,COLUMN(AO$4)-2,FALSE))</f>
        <v>-</v>
      </c>
      <c r="AP21" s="110" t="str">
        <f ca="1">IF(ISERROR(VLOOKUP($C21,Data!$C$5:$ZZ$34,COLUMN(AP$4)-2,FALSE)),"-",VLOOKUP($C21,Data!$C$5:$ZZ$34,COLUMN(AP$4)-2,FALSE))</f>
        <v>-</v>
      </c>
      <c r="AQ21" s="110" t="str">
        <f ca="1">IF(ISERROR(VLOOKUP($C21,Data!$C$5:$ZZ$34,COLUMN(AQ$4)-2,FALSE)),"-",VLOOKUP($C21,Data!$C$5:$ZZ$34,COLUMN(AQ$4)-2,FALSE))</f>
        <v>-</v>
      </c>
      <c r="AR21" s="110" t="str">
        <f ca="1">IF(ISERROR(VLOOKUP($C21,Data!$C$5:$ZZ$34,COLUMN(AR$4)-2,FALSE)),"-",VLOOKUP($C21,Data!$C$5:$ZZ$34,COLUMN(AR$4)-2,FALSE))</f>
        <v>-</v>
      </c>
      <c r="AS21" s="110" t="str">
        <f ca="1">IF(ISERROR(VLOOKUP($C21,Data!$C$5:$ZZ$34,COLUMN(AS$4)-2,FALSE)),"-",VLOOKUP($C21,Data!$C$5:$ZZ$34,COLUMN(AS$4)-2,FALSE))</f>
        <v>-</v>
      </c>
      <c r="AT21" s="110" t="str">
        <f ca="1">IF(ISERROR(VLOOKUP($C21,Data!$C$5:$ZZ$34,COLUMN(AT$4)-2,FALSE)),"-",VLOOKUP($C21,Data!$C$5:$ZZ$34,COLUMN(AT$4)-2,FALSE))</f>
        <v>-</v>
      </c>
      <c r="AU21" s="110" t="str">
        <f ca="1">IF(ISERROR(VLOOKUP($C21,Data!$C$5:$ZZ$34,COLUMN(AU$4)-2,FALSE)),"-",VLOOKUP($C21,Data!$C$5:$ZZ$34,COLUMN(AU$4)-2,FALSE))</f>
        <v>-</v>
      </c>
      <c r="AV21" s="110" t="str">
        <f ca="1">IF(ISERROR(VLOOKUP($C21,Data!$C$5:$ZZ$34,COLUMN(AV$4)-2,FALSE)),"-",VLOOKUP($C21,Data!$C$5:$ZZ$34,COLUMN(AV$4)-2,FALSE))</f>
        <v>-</v>
      </c>
      <c r="AW21" s="110" t="str">
        <f ca="1">IF(ISERROR(VLOOKUP($C21,Data!$C$5:$ZZ$34,COLUMN(AW$4)-2,FALSE)),"-",VLOOKUP($C21,Data!$C$5:$ZZ$34,COLUMN(AW$4)-2,FALSE))</f>
        <v>-</v>
      </c>
      <c r="AX21" s="110" t="str">
        <f ca="1">IF(ISERROR(VLOOKUP($C21,Data!$C$5:$ZZ$34,COLUMN(AX$4)-2,FALSE)),"-",VLOOKUP($C21,Data!$C$5:$ZZ$34,COLUMN(AX$4)-2,FALSE))</f>
        <v>-</v>
      </c>
      <c r="AY21" s="110" t="str">
        <f ca="1">IF(ISERROR(VLOOKUP($C21,Data!$C$5:$ZZ$34,COLUMN(AY$4)-2,FALSE)),"-",VLOOKUP($C21,Data!$C$5:$ZZ$34,COLUMN(AY$4)-2,FALSE))</f>
        <v>-</v>
      </c>
      <c r="AZ21" s="110" t="str">
        <f ca="1">IF(ISERROR(VLOOKUP($C21,Data!$C$5:$ZZ$34,COLUMN(AZ$4)-2,FALSE)),"-",VLOOKUP($C21,Data!$C$5:$ZZ$34,COLUMN(AZ$4)-2,FALSE))</f>
        <v>-</v>
      </c>
      <c r="BA21" s="110" t="str">
        <f ca="1">IF(ISERROR(VLOOKUP($C21,Data!$C$5:$ZZ$34,COLUMN(BA$4)-2,FALSE)),"-",VLOOKUP($C21,Data!$C$5:$ZZ$34,COLUMN(BA$4)-2,FALSE))</f>
        <v>-</v>
      </c>
      <c r="BB21" s="110" t="str">
        <f ca="1">IF(ISERROR(VLOOKUP($C21,Data!$C$5:$ZZ$34,COLUMN(BB$4)-2,FALSE)),"-",VLOOKUP($C21,Data!$C$5:$ZZ$34,COLUMN(BB$4)-2,FALSE))</f>
        <v>-</v>
      </c>
      <c r="BC21" s="110" t="str">
        <f ca="1">IF(ISERROR(VLOOKUP($C21,Data!$C$5:$ZZ$34,COLUMN(BC$4)-2,FALSE)),"-",VLOOKUP($C21,Data!$C$5:$ZZ$34,COLUMN(BC$4)-2,FALSE))</f>
        <v>-</v>
      </c>
      <c r="BD21" s="110" t="str">
        <f ca="1">IF(ISERROR(VLOOKUP($C21,Data!$C$5:$ZZ$34,COLUMN(BD$4)-2,FALSE)),"-",VLOOKUP($C21,Data!$C$5:$ZZ$34,COLUMN(BD$4)-2,FALSE))</f>
        <v>-</v>
      </c>
    </row>
    <row r="22" spans="3:56">
      <c r="C22" s="104" t="str">
        <f ca="1">Order!I20</f>
        <v>*Hide*</v>
      </c>
      <c r="D22" s="110" t="str">
        <f ca="1">IF(ISERROR(VLOOKUP($C22,Data!$C$5:$ZZ$34,COLUMN(D$4)-2,FALSE)),"-",VLOOKUP($C22,Data!$C$5:$ZZ$34,COLUMN(D$4)-2,FALSE))</f>
        <v>-</v>
      </c>
      <c r="E22" s="110" t="str">
        <f ca="1">IF(ISERROR(VLOOKUP($C22,Data!$C$5:$ZZ$34,COLUMN(E$4)-2,FALSE)),"-",VLOOKUP($C22,Data!$C$5:$ZZ$34,COLUMN(E$4)-2,FALSE))</f>
        <v>-</v>
      </c>
      <c r="F22" s="110" t="str">
        <f ca="1">IF(ISERROR(VLOOKUP($C22,Data!$C$5:$ZZ$34,COLUMN(F$4)-2,FALSE)),"-",VLOOKUP($C22,Data!$C$5:$ZZ$34,COLUMN(F$4)-2,FALSE))</f>
        <v>-</v>
      </c>
      <c r="G22" s="110" t="str">
        <f ca="1">IF(ISERROR(VLOOKUP($C22,Data!$C$5:$ZZ$34,COLUMN(G$4)-2,FALSE)),"-",VLOOKUP($C22,Data!$C$5:$ZZ$34,COLUMN(G$4)-2,FALSE))</f>
        <v>-</v>
      </c>
      <c r="H22" s="110" t="str">
        <f ca="1">IF(ISERROR(VLOOKUP($C22,Data!$C$5:$ZZ$34,COLUMN(H$4)-2,FALSE)),"-",VLOOKUP($C22,Data!$C$5:$ZZ$34,COLUMN(H$4)-2,FALSE))</f>
        <v>-</v>
      </c>
      <c r="I22" s="110" t="str">
        <f ca="1">IF(ISERROR(VLOOKUP($C22,Data!$C$5:$ZZ$34,COLUMN(I$4)-2,FALSE)),"-",VLOOKUP($C22,Data!$C$5:$ZZ$34,COLUMN(I$4)-2,FALSE))</f>
        <v>-</v>
      </c>
      <c r="J22" s="110" t="str">
        <f ca="1">IF(ISERROR(VLOOKUP($C22,Data!$C$5:$ZZ$34,COLUMN(J$4)-2,FALSE)),"-",VLOOKUP($C22,Data!$C$5:$ZZ$34,COLUMN(J$4)-2,FALSE))</f>
        <v>-</v>
      </c>
      <c r="K22" s="110" t="str">
        <f ca="1">IF(ISERROR(VLOOKUP($C22,Data!$C$5:$ZZ$34,COLUMN(K$4)-2,FALSE)),"-",VLOOKUP($C22,Data!$C$5:$ZZ$34,COLUMN(K$4)-2,FALSE))</f>
        <v>-</v>
      </c>
      <c r="L22" s="110" t="str">
        <f ca="1">IF(ISERROR(VLOOKUP($C22,Data!$C$5:$ZZ$34,COLUMN(L$4)-2,FALSE)),"-",VLOOKUP($C22,Data!$C$5:$ZZ$34,COLUMN(L$4)-2,FALSE))</f>
        <v>-</v>
      </c>
      <c r="M22" s="110" t="str">
        <f ca="1">IF(ISERROR(VLOOKUP($C22,Data!$C$5:$ZZ$34,COLUMN(M$4)-2,FALSE)),"-",VLOOKUP($C22,Data!$C$5:$ZZ$34,COLUMN(M$4)-2,FALSE))</f>
        <v>-</v>
      </c>
      <c r="N22" s="110" t="str">
        <f ca="1">IF(ISERROR(VLOOKUP($C22,Data!$C$5:$ZZ$34,COLUMN(N$4)-2,FALSE)),"-",VLOOKUP($C22,Data!$C$5:$ZZ$34,COLUMN(N$4)-2,FALSE))</f>
        <v>-</v>
      </c>
      <c r="O22" s="110" t="str">
        <f ca="1">IF(ISERROR(VLOOKUP($C22,Data!$C$5:$ZZ$34,COLUMN(O$4)-2,FALSE)),"-",VLOOKUP($C22,Data!$C$5:$ZZ$34,COLUMN(O$4)-2,FALSE))</f>
        <v>-</v>
      </c>
      <c r="P22" s="110" t="str">
        <f ca="1">IF(ISERROR(VLOOKUP($C22,Data!$C$5:$ZZ$34,COLUMN(P$4)-2,FALSE)),"-",VLOOKUP($C22,Data!$C$5:$ZZ$34,COLUMN(P$4)-2,FALSE))</f>
        <v>-</v>
      </c>
      <c r="Q22" s="110" t="str">
        <f ca="1">IF(ISERROR(VLOOKUP($C22,Data!$C$5:$ZZ$34,COLUMN(Q$4)-2,FALSE)),"-",VLOOKUP($C22,Data!$C$5:$ZZ$34,COLUMN(Q$4)-2,FALSE))</f>
        <v>-</v>
      </c>
      <c r="R22" s="110" t="str">
        <f ca="1">IF(ISERROR(VLOOKUP($C22,Data!$C$5:$ZZ$34,COLUMN(R$4)-2,FALSE)),"-",VLOOKUP($C22,Data!$C$5:$ZZ$34,COLUMN(R$4)-2,FALSE))</f>
        <v>-</v>
      </c>
      <c r="S22" s="110" t="str">
        <f ca="1">IF(ISERROR(VLOOKUP($C22,Data!$C$5:$ZZ$34,COLUMN(S$4)-2,FALSE)),"-",VLOOKUP($C22,Data!$C$5:$ZZ$34,COLUMN(S$4)-2,FALSE))</f>
        <v>-</v>
      </c>
      <c r="T22" s="110" t="str">
        <f ca="1">IF(ISERROR(VLOOKUP($C22,Data!$C$5:$ZZ$34,COLUMN(T$4)-2,FALSE)),"-",VLOOKUP($C22,Data!$C$5:$ZZ$34,COLUMN(T$4)-2,FALSE))</f>
        <v>-</v>
      </c>
      <c r="U22" s="110" t="str">
        <f ca="1">IF(ISERROR(VLOOKUP($C22,Data!$C$5:$ZZ$34,COLUMN(U$4)-2,FALSE)),"-",VLOOKUP($C22,Data!$C$5:$ZZ$34,COLUMN(U$4)-2,FALSE))</f>
        <v>-</v>
      </c>
      <c r="V22" s="110" t="str">
        <f ca="1">IF(ISERROR(VLOOKUP($C22,Data!$C$5:$ZZ$34,COLUMN(V$4)-2,FALSE)),"-",VLOOKUP($C22,Data!$C$5:$ZZ$34,COLUMN(V$4)-2,FALSE))</f>
        <v>-</v>
      </c>
      <c r="W22" s="110" t="str">
        <f ca="1">IF(ISERROR(VLOOKUP($C22,Data!$C$5:$ZZ$34,COLUMN(W$4)-2,FALSE)),"-",VLOOKUP($C22,Data!$C$5:$ZZ$34,COLUMN(W$4)-2,FALSE))</f>
        <v>-</v>
      </c>
      <c r="X22" s="110" t="str">
        <f ca="1">IF(ISERROR(VLOOKUP($C22,Data!$C$5:$ZZ$34,COLUMN(X$4)-2,FALSE)),"-",VLOOKUP($C22,Data!$C$5:$ZZ$34,COLUMN(X$4)-2,FALSE))</f>
        <v>-</v>
      </c>
      <c r="Y22" s="110" t="str">
        <f ca="1">IF(ISERROR(VLOOKUP($C22,Data!$C$5:$ZZ$34,COLUMN(Y$4)-2,FALSE)),"-",VLOOKUP($C22,Data!$C$5:$ZZ$34,COLUMN(Y$4)-2,FALSE))</f>
        <v>-</v>
      </c>
      <c r="Z22" s="110" t="str">
        <f ca="1">IF(ISERROR(VLOOKUP($C22,Data!$C$5:$ZZ$34,COLUMN(Z$4)-2,FALSE)),"-",VLOOKUP($C22,Data!$C$5:$ZZ$34,COLUMN(Z$4)-2,FALSE))</f>
        <v>-</v>
      </c>
      <c r="AA22" s="110" t="str">
        <f ca="1">IF(ISERROR(VLOOKUP($C22,Data!$C$5:$ZZ$34,COLUMN(AA$4)-2,FALSE)),"-",VLOOKUP($C22,Data!$C$5:$ZZ$34,COLUMN(AA$4)-2,FALSE))</f>
        <v>-</v>
      </c>
      <c r="AB22" s="110" t="str">
        <f ca="1">IF(ISERROR(VLOOKUP($C22,Data!$C$5:$ZZ$34,COLUMN(AB$4)-2,FALSE)),"-",VLOOKUP($C22,Data!$C$5:$ZZ$34,COLUMN(AB$4)-2,FALSE))</f>
        <v>-</v>
      </c>
      <c r="AC22" s="110" t="str">
        <f ca="1">IF(ISERROR(VLOOKUP($C22,Data!$C$5:$ZZ$34,COLUMN(AC$4)-2,FALSE)),"-",VLOOKUP($C22,Data!$C$5:$ZZ$34,COLUMN(AC$4)-2,FALSE))</f>
        <v>-</v>
      </c>
      <c r="AD22" s="110" t="str">
        <f ca="1">IF(ISERROR(VLOOKUP($C22,Data!$C$5:$ZZ$34,COLUMN(AD$4)-2,FALSE)),"-",VLOOKUP($C22,Data!$C$5:$ZZ$34,COLUMN(AD$4)-2,FALSE))</f>
        <v>-</v>
      </c>
      <c r="AE22" s="110" t="str">
        <f ca="1">IF(ISERROR(VLOOKUP($C22,Data!$C$5:$ZZ$34,COLUMN(AE$4)-2,FALSE)),"-",VLOOKUP($C22,Data!$C$5:$ZZ$34,COLUMN(AE$4)-2,FALSE))</f>
        <v>-</v>
      </c>
      <c r="AF22" s="110" t="str">
        <f ca="1">IF(ISERROR(VLOOKUP($C22,Data!$C$5:$ZZ$34,COLUMN(AF$4)-2,FALSE)),"-",VLOOKUP($C22,Data!$C$5:$ZZ$34,COLUMN(AF$4)-2,FALSE))</f>
        <v>-</v>
      </c>
      <c r="AG22" s="110" t="str">
        <f ca="1">IF(ISERROR(VLOOKUP($C22,Data!$C$5:$ZZ$34,COLUMN(AG$4)-2,FALSE)),"-",VLOOKUP($C22,Data!$C$5:$ZZ$34,COLUMN(AG$4)-2,FALSE))</f>
        <v>-</v>
      </c>
      <c r="AH22" s="110" t="str">
        <f ca="1">IF(ISERROR(VLOOKUP($C22,Data!$C$5:$ZZ$34,COLUMN(AH$4)-2,FALSE)),"-",VLOOKUP($C22,Data!$C$5:$ZZ$34,COLUMN(AH$4)-2,FALSE))</f>
        <v>-</v>
      </c>
      <c r="AI22" s="110" t="str">
        <f ca="1">IF(ISERROR(VLOOKUP($C22,Data!$C$5:$ZZ$34,COLUMN(AI$4)-2,FALSE)),"-",VLOOKUP($C22,Data!$C$5:$ZZ$34,COLUMN(AI$4)-2,FALSE))</f>
        <v>-</v>
      </c>
      <c r="AJ22" s="110" t="str">
        <f ca="1">IF(ISERROR(VLOOKUP($C22,Data!$C$5:$ZZ$34,COLUMN(AJ$4)-2,FALSE)),"-",VLOOKUP($C22,Data!$C$5:$ZZ$34,COLUMN(AJ$4)-2,FALSE))</f>
        <v>-</v>
      </c>
      <c r="AK22" s="110" t="str">
        <f ca="1">IF(ISERROR(VLOOKUP($C22,Data!$C$5:$ZZ$34,COLUMN(AK$4)-2,FALSE)),"-",VLOOKUP($C22,Data!$C$5:$ZZ$34,COLUMN(AK$4)-2,FALSE))</f>
        <v>-</v>
      </c>
      <c r="AL22" s="110" t="str">
        <f ca="1">IF(ISERROR(VLOOKUP($C22,Data!$C$5:$ZZ$34,COLUMN(AL$4)-2,FALSE)),"-",VLOOKUP($C22,Data!$C$5:$ZZ$34,COLUMN(AL$4)-2,FALSE))</f>
        <v>-</v>
      </c>
      <c r="AM22" s="110" t="str">
        <f ca="1">IF(ISERROR(VLOOKUP($C22,Data!$C$5:$ZZ$34,COLUMN(AM$4)-2,FALSE)),"-",VLOOKUP($C22,Data!$C$5:$ZZ$34,COLUMN(AM$4)-2,FALSE))</f>
        <v>-</v>
      </c>
      <c r="AN22" s="110" t="str">
        <f ca="1">IF(ISERROR(VLOOKUP($C22,Data!$C$5:$ZZ$34,COLUMN(AN$4)-2,FALSE)),"-",VLOOKUP($C22,Data!$C$5:$ZZ$34,COLUMN(AN$4)-2,FALSE))</f>
        <v>-</v>
      </c>
      <c r="AO22" s="110" t="str">
        <f ca="1">IF(ISERROR(VLOOKUP($C22,Data!$C$5:$ZZ$34,COLUMN(AO$4)-2,FALSE)),"-",VLOOKUP($C22,Data!$C$5:$ZZ$34,COLUMN(AO$4)-2,FALSE))</f>
        <v>-</v>
      </c>
      <c r="AP22" s="110" t="str">
        <f ca="1">IF(ISERROR(VLOOKUP($C22,Data!$C$5:$ZZ$34,COLUMN(AP$4)-2,FALSE)),"-",VLOOKUP($C22,Data!$C$5:$ZZ$34,COLUMN(AP$4)-2,FALSE))</f>
        <v>-</v>
      </c>
      <c r="AQ22" s="110" t="str">
        <f ca="1">IF(ISERROR(VLOOKUP($C22,Data!$C$5:$ZZ$34,COLUMN(AQ$4)-2,FALSE)),"-",VLOOKUP($C22,Data!$C$5:$ZZ$34,COLUMN(AQ$4)-2,FALSE))</f>
        <v>-</v>
      </c>
      <c r="AR22" s="110" t="str">
        <f ca="1">IF(ISERROR(VLOOKUP($C22,Data!$C$5:$ZZ$34,COLUMN(AR$4)-2,FALSE)),"-",VLOOKUP($C22,Data!$C$5:$ZZ$34,COLUMN(AR$4)-2,FALSE))</f>
        <v>-</v>
      </c>
      <c r="AS22" s="110" t="str">
        <f ca="1">IF(ISERROR(VLOOKUP($C22,Data!$C$5:$ZZ$34,COLUMN(AS$4)-2,FALSE)),"-",VLOOKUP($C22,Data!$C$5:$ZZ$34,COLUMN(AS$4)-2,FALSE))</f>
        <v>-</v>
      </c>
      <c r="AT22" s="110" t="str">
        <f ca="1">IF(ISERROR(VLOOKUP($C22,Data!$C$5:$ZZ$34,COLUMN(AT$4)-2,FALSE)),"-",VLOOKUP($C22,Data!$C$5:$ZZ$34,COLUMN(AT$4)-2,FALSE))</f>
        <v>-</v>
      </c>
      <c r="AU22" s="110" t="str">
        <f ca="1">IF(ISERROR(VLOOKUP($C22,Data!$C$5:$ZZ$34,COLUMN(AU$4)-2,FALSE)),"-",VLOOKUP($C22,Data!$C$5:$ZZ$34,COLUMN(AU$4)-2,FALSE))</f>
        <v>-</v>
      </c>
      <c r="AV22" s="110" t="str">
        <f ca="1">IF(ISERROR(VLOOKUP($C22,Data!$C$5:$ZZ$34,COLUMN(AV$4)-2,FALSE)),"-",VLOOKUP($C22,Data!$C$5:$ZZ$34,COLUMN(AV$4)-2,FALSE))</f>
        <v>-</v>
      </c>
      <c r="AW22" s="110" t="str">
        <f ca="1">IF(ISERROR(VLOOKUP($C22,Data!$C$5:$ZZ$34,COLUMN(AW$4)-2,FALSE)),"-",VLOOKUP($C22,Data!$C$5:$ZZ$34,COLUMN(AW$4)-2,FALSE))</f>
        <v>-</v>
      </c>
      <c r="AX22" s="110" t="str">
        <f ca="1">IF(ISERROR(VLOOKUP($C22,Data!$C$5:$ZZ$34,COLUMN(AX$4)-2,FALSE)),"-",VLOOKUP($C22,Data!$C$5:$ZZ$34,COLUMN(AX$4)-2,FALSE))</f>
        <v>-</v>
      </c>
      <c r="AY22" s="110" t="str">
        <f ca="1">IF(ISERROR(VLOOKUP($C22,Data!$C$5:$ZZ$34,COLUMN(AY$4)-2,FALSE)),"-",VLOOKUP($C22,Data!$C$5:$ZZ$34,COLUMN(AY$4)-2,FALSE))</f>
        <v>-</v>
      </c>
      <c r="AZ22" s="110" t="str">
        <f ca="1">IF(ISERROR(VLOOKUP($C22,Data!$C$5:$ZZ$34,COLUMN(AZ$4)-2,FALSE)),"-",VLOOKUP($C22,Data!$C$5:$ZZ$34,COLUMN(AZ$4)-2,FALSE))</f>
        <v>-</v>
      </c>
      <c r="BA22" s="110" t="str">
        <f ca="1">IF(ISERROR(VLOOKUP($C22,Data!$C$5:$ZZ$34,COLUMN(BA$4)-2,FALSE)),"-",VLOOKUP($C22,Data!$C$5:$ZZ$34,COLUMN(BA$4)-2,FALSE))</f>
        <v>-</v>
      </c>
      <c r="BB22" s="110" t="str">
        <f ca="1">IF(ISERROR(VLOOKUP($C22,Data!$C$5:$ZZ$34,COLUMN(BB$4)-2,FALSE)),"-",VLOOKUP($C22,Data!$C$5:$ZZ$34,COLUMN(BB$4)-2,FALSE))</f>
        <v>-</v>
      </c>
      <c r="BC22" s="110" t="str">
        <f ca="1">IF(ISERROR(VLOOKUP($C22,Data!$C$5:$ZZ$34,COLUMN(BC$4)-2,FALSE)),"-",VLOOKUP($C22,Data!$C$5:$ZZ$34,COLUMN(BC$4)-2,FALSE))</f>
        <v>-</v>
      </c>
      <c r="BD22" s="110" t="str">
        <f ca="1">IF(ISERROR(VLOOKUP($C22,Data!$C$5:$ZZ$34,COLUMN(BD$4)-2,FALSE)),"-",VLOOKUP($C22,Data!$C$5:$ZZ$34,COLUMN(BD$4)-2,FALSE))</f>
        <v>-</v>
      </c>
    </row>
    <row r="23" spans="3:56">
      <c r="C23" s="104" t="str">
        <f ca="1">Order!I21</f>
        <v>*Hide*</v>
      </c>
      <c r="D23" s="110" t="str">
        <f ca="1">IF(ISERROR(VLOOKUP($C23,Data!$C$5:$ZZ$34,COLUMN(D$4)-2,FALSE)),"-",VLOOKUP($C23,Data!$C$5:$ZZ$34,COLUMN(D$4)-2,FALSE))</f>
        <v>-</v>
      </c>
      <c r="E23" s="110" t="str">
        <f ca="1">IF(ISERROR(VLOOKUP($C23,Data!$C$5:$ZZ$34,COLUMN(E$4)-2,FALSE)),"-",VLOOKUP($C23,Data!$C$5:$ZZ$34,COLUMN(E$4)-2,FALSE))</f>
        <v>-</v>
      </c>
      <c r="F23" s="110" t="str">
        <f ca="1">IF(ISERROR(VLOOKUP($C23,Data!$C$5:$ZZ$34,COLUMN(F$4)-2,FALSE)),"-",VLOOKUP($C23,Data!$C$5:$ZZ$34,COLUMN(F$4)-2,FALSE))</f>
        <v>-</v>
      </c>
      <c r="G23" s="110" t="str">
        <f ca="1">IF(ISERROR(VLOOKUP($C23,Data!$C$5:$ZZ$34,COLUMN(G$4)-2,FALSE)),"-",VLOOKUP($C23,Data!$C$5:$ZZ$34,COLUMN(G$4)-2,FALSE))</f>
        <v>-</v>
      </c>
      <c r="H23" s="110" t="str">
        <f ca="1">IF(ISERROR(VLOOKUP($C23,Data!$C$5:$ZZ$34,COLUMN(H$4)-2,FALSE)),"-",VLOOKUP($C23,Data!$C$5:$ZZ$34,COLUMN(H$4)-2,FALSE))</f>
        <v>-</v>
      </c>
      <c r="I23" s="110" t="str">
        <f ca="1">IF(ISERROR(VLOOKUP($C23,Data!$C$5:$ZZ$34,COLUMN(I$4)-2,FALSE)),"-",VLOOKUP($C23,Data!$C$5:$ZZ$34,COLUMN(I$4)-2,FALSE))</f>
        <v>-</v>
      </c>
      <c r="J23" s="110" t="str">
        <f ca="1">IF(ISERROR(VLOOKUP($C23,Data!$C$5:$ZZ$34,COLUMN(J$4)-2,FALSE)),"-",VLOOKUP($C23,Data!$C$5:$ZZ$34,COLUMN(J$4)-2,FALSE))</f>
        <v>-</v>
      </c>
      <c r="K23" s="110" t="str">
        <f ca="1">IF(ISERROR(VLOOKUP($C23,Data!$C$5:$ZZ$34,COLUMN(K$4)-2,FALSE)),"-",VLOOKUP($C23,Data!$C$5:$ZZ$34,COLUMN(K$4)-2,FALSE))</f>
        <v>-</v>
      </c>
      <c r="L23" s="110" t="str">
        <f ca="1">IF(ISERROR(VLOOKUP($C23,Data!$C$5:$ZZ$34,COLUMN(L$4)-2,FALSE)),"-",VLOOKUP($C23,Data!$C$5:$ZZ$34,COLUMN(L$4)-2,FALSE))</f>
        <v>-</v>
      </c>
      <c r="M23" s="110" t="str">
        <f ca="1">IF(ISERROR(VLOOKUP($C23,Data!$C$5:$ZZ$34,COLUMN(M$4)-2,FALSE)),"-",VLOOKUP($C23,Data!$C$5:$ZZ$34,COLUMN(M$4)-2,FALSE))</f>
        <v>-</v>
      </c>
      <c r="N23" s="110" t="str">
        <f ca="1">IF(ISERROR(VLOOKUP($C23,Data!$C$5:$ZZ$34,COLUMN(N$4)-2,FALSE)),"-",VLOOKUP($C23,Data!$C$5:$ZZ$34,COLUMN(N$4)-2,FALSE))</f>
        <v>-</v>
      </c>
      <c r="O23" s="110" t="str">
        <f ca="1">IF(ISERROR(VLOOKUP($C23,Data!$C$5:$ZZ$34,COLUMN(O$4)-2,FALSE)),"-",VLOOKUP($C23,Data!$C$5:$ZZ$34,COLUMN(O$4)-2,FALSE))</f>
        <v>-</v>
      </c>
      <c r="P23" s="110" t="str">
        <f ca="1">IF(ISERROR(VLOOKUP($C23,Data!$C$5:$ZZ$34,COLUMN(P$4)-2,FALSE)),"-",VLOOKUP($C23,Data!$C$5:$ZZ$34,COLUMN(P$4)-2,FALSE))</f>
        <v>-</v>
      </c>
      <c r="Q23" s="110" t="str">
        <f ca="1">IF(ISERROR(VLOOKUP($C23,Data!$C$5:$ZZ$34,COLUMN(Q$4)-2,FALSE)),"-",VLOOKUP($C23,Data!$C$5:$ZZ$34,COLUMN(Q$4)-2,FALSE))</f>
        <v>-</v>
      </c>
      <c r="R23" s="110" t="str">
        <f ca="1">IF(ISERROR(VLOOKUP($C23,Data!$C$5:$ZZ$34,COLUMN(R$4)-2,FALSE)),"-",VLOOKUP($C23,Data!$C$5:$ZZ$34,COLUMN(R$4)-2,FALSE))</f>
        <v>-</v>
      </c>
      <c r="S23" s="110" t="str">
        <f ca="1">IF(ISERROR(VLOOKUP($C23,Data!$C$5:$ZZ$34,COLUMN(S$4)-2,FALSE)),"-",VLOOKUP($C23,Data!$C$5:$ZZ$34,COLUMN(S$4)-2,FALSE))</f>
        <v>-</v>
      </c>
      <c r="T23" s="110" t="str">
        <f ca="1">IF(ISERROR(VLOOKUP($C23,Data!$C$5:$ZZ$34,COLUMN(T$4)-2,FALSE)),"-",VLOOKUP($C23,Data!$C$5:$ZZ$34,COLUMN(T$4)-2,FALSE))</f>
        <v>-</v>
      </c>
      <c r="U23" s="110" t="str">
        <f ca="1">IF(ISERROR(VLOOKUP($C23,Data!$C$5:$ZZ$34,COLUMN(U$4)-2,FALSE)),"-",VLOOKUP($C23,Data!$C$5:$ZZ$34,COLUMN(U$4)-2,FALSE))</f>
        <v>-</v>
      </c>
      <c r="V23" s="110" t="str">
        <f ca="1">IF(ISERROR(VLOOKUP($C23,Data!$C$5:$ZZ$34,COLUMN(V$4)-2,FALSE)),"-",VLOOKUP($C23,Data!$C$5:$ZZ$34,COLUMN(V$4)-2,FALSE))</f>
        <v>-</v>
      </c>
      <c r="W23" s="110" t="str">
        <f ca="1">IF(ISERROR(VLOOKUP($C23,Data!$C$5:$ZZ$34,COLUMN(W$4)-2,FALSE)),"-",VLOOKUP($C23,Data!$C$5:$ZZ$34,COLUMN(W$4)-2,FALSE))</f>
        <v>-</v>
      </c>
      <c r="X23" s="110" t="str">
        <f ca="1">IF(ISERROR(VLOOKUP($C23,Data!$C$5:$ZZ$34,COLUMN(X$4)-2,FALSE)),"-",VLOOKUP($C23,Data!$C$5:$ZZ$34,COLUMN(X$4)-2,FALSE))</f>
        <v>-</v>
      </c>
      <c r="Y23" s="110" t="str">
        <f ca="1">IF(ISERROR(VLOOKUP($C23,Data!$C$5:$ZZ$34,COLUMN(Y$4)-2,FALSE)),"-",VLOOKUP($C23,Data!$C$5:$ZZ$34,COLUMN(Y$4)-2,FALSE))</f>
        <v>-</v>
      </c>
      <c r="Z23" s="110" t="str">
        <f ca="1">IF(ISERROR(VLOOKUP($C23,Data!$C$5:$ZZ$34,COLUMN(Z$4)-2,FALSE)),"-",VLOOKUP($C23,Data!$C$5:$ZZ$34,COLUMN(Z$4)-2,FALSE))</f>
        <v>-</v>
      </c>
      <c r="AA23" s="110" t="str">
        <f ca="1">IF(ISERROR(VLOOKUP($C23,Data!$C$5:$ZZ$34,COLUMN(AA$4)-2,FALSE)),"-",VLOOKUP($C23,Data!$C$5:$ZZ$34,COLUMN(AA$4)-2,FALSE))</f>
        <v>-</v>
      </c>
      <c r="AB23" s="110" t="str">
        <f ca="1">IF(ISERROR(VLOOKUP($C23,Data!$C$5:$ZZ$34,COLUMN(AB$4)-2,FALSE)),"-",VLOOKUP($C23,Data!$C$5:$ZZ$34,COLUMN(AB$4)-2,FALSE))</f>
        <v>-</v>
      </c>
      <c r="AC23" s="110" t="str">
        <f ca="1">IF(ISERROR(VLOOKUP($C23,Data!$C$5:$ZZ$34,COLUMN(AC$4)-2,FALSE)),"-",VLOOKUP($C23,Data!$C$5:$ZZ$34,COLUMN(AC$4)-2,FALSE))</f>
        <v>-</v>
      </c>
      <c r="AD23" s="110" t="str">
        <f ca="1">IF(ISERROR(VLOOKUP($C23,Data!$C$5:$ZZ$34,COLUMN(AD$4)-2,FALSE)),"-",VLOOKUP($C23,Data!$C$5:$ZZ$34,COLUMN(AD$4)-2,FALSE))</f>
        <v>-</v>
      </c>
      <c r="AE23" s="110" t="str">
        <f ca="1">IF(ISERROR(VLOOKUP($C23,Data!$C$5:$ZZ$34,COLUMN(AE$4)-2,FALSE)),"-",VLOOKUP($C23,Data!$C$5:$ZZ$34,COLUMN(AE$4)-2,FALSE))</f>
        <v>-</v>
      </c>
      <c r="AF23" s="110" t="str">
        <f ca="1">IF(ISERROR(VLOOKUP($C23,Data!$C$5:$ZZ$34,COLUMN(AF$4)-2,FALSE)),"-",VLOOKUP($C23,Data!$C$5:$ZZ$34,COLUMN(AF$4)-2,FALSE))</f>
        <v>-</v>
      </c>
      <c r="AG23" s="110" t="str">
        <f ca="1">IF(ISERROR(VLOOKUP($C23,Data!$C$5:$ZZ$34,COLUMN(AG$4)-2,FALSE)),"-",VLOOKUP($C23,Data!$C$5:$ZZ$34,COLUMN(AG$4)-2,FALSE))</f>
        <v>-</v>
      </c>
      <c r="AH23" s="110" t="str">
        <f ca="1">IF(ISERROR(VLOOKUP($C23,Data!$C$5:$ZZ$34,COLUMN(AH$4)-2,FALSE)),"-",VLOOKUP($C23,Data!$C$5:$ZZ$34,COLUMN(AH$4)-2,FALSE))</f>
        <v>-</v>
      </c>
      <c r="AI23" s="110" t="str">
        <f ca="1">IF(ISERROR(VLOOKUP($C23,Data!$C$5:$ZZ$34,COLUMN(AI$4)-2,FALSE)),"-",VLOOKUP($C23,Data!$C$5:$ZZ$34,COLUMN(AI$4)-2,FALSE))</f>
        <v>-</v>
      </c>
      <c r="AJ23" s="110" t="str">
        <f ca="1">IF(ISERROR(VLOOKUP($C23,Data!$C$5:$ZZ$34,COLUMN(AJ$4)-2,FALSE)),"-",VLOOKUP($C23,Data!$C$5:$ZZ$34,COLUMN(AJ$4)-2,FALSE))</f>
        <v>-</v>
      </c>
      <c r="AK23" s="110" t="str">
        <f ca="1">IF(ISERROR(VLOOKUP($C23,Data!$C$5:$ZZ$34,COLUMN(AK$4)-2,FALSE)),"-",VLOOKUP($C23,Data!$C$5:$ZZ$34,COLUMN(AK$4)-2,FALSE))</f>
        <v>-</v>
      </c>
      <c r="AL23" s="110" t="str">
        <f ca="1">IF(ISERROR(VLOOKUP($C23,Data!$C$5:$ZZ$34,COLUMN(AL$4)-2,FALSE)),"-",VLOOKUP($C23,Data!$C$5:$ZZ$34,COLUMN(AL$4)-2,FALSE))</f>
        <v>-</v>
      </c>
      <c r="AM23" s="110" t="str">
        <f ca="1">IF(ISERROR(VLOOKUP($C23,Data!$C$5:$ZZ$34,COLUMN(AM$4)-2,FALSE)),"-",VLOOKUP($C23,Data!$C$5:$ZZ$34,COLUMN(AM$4)-2,FALSE))</f>
        <v>-</v>
      </c>
      <c r="AN23" s="110" t="str">
        <f ca="1">IF(ISERROR(VLOOKUP($C23,Data!$C$5:$ZZ$34,COLUMN(AN$4)-2,FALSE)),"-",VLOOKUP($C23,Data!$C$5:$ZZ$34,COLUMN(AN$4)-2,FALSE))</f>
        <v>-</v>
      </c>
      <c r="AO23" s="110" t="str">
        <f ca="1">IF(ISERROR(VLOOKUP($C23,Data!$C$5:$ZZ$34,COLUMN(AO$4)-2,FALSE)),"-",VLOOKUP($C23,Data!$C$5:$ZZ$34,COLUMN(AO$4)-2,FALSE))</f>
        <v>-</v>
      </c>
      <c r="AP23" s="110" t="str">
        <f ca="1">IF(ISERROR(VLOOKUP($C23,Data!$C$5:$ZZ$34,COLUMN(AP$4)-2,FALSE)),"-",VLOOKUP($C23,Data!$C$5:$ZZ$34,COLUMN(AP$4)-2,FALSE))</f>
        <v>-</v>
      </c>
      <c r="AQ23" s="110" t="str">
        <f ca="1">IF(ISERROR(VLOOKUP($C23,Data!$C$5:$ZZ$34,COLUMN(AQ$4)-2,FALSE)),"-",VLOOKUP($C23,Data!$C$5:$ZZ$34,COLUMN(AQ$4)-2,FALSE))</f>
        <v>-</v>
      </c>
      <c r="AR23" s="110" t="str">
        <f ca="1">IF(ISERROR(VLOOKUP($C23,Data!$C$5:$ZZ$34,COLUMN(AR$4)-2,FALSE)),"-",VLOOKUP($C23,Data!$C$5:$ZZ$34,COLUMN(AR$4)-2,FALSE))</f>
        <v>-</v>
      </c>
      <c r="AS23" s="110" t="str">
        <f ca="1">IF(ISERROR(VLOOKUP($C23,Data!$C$5:$ZZ$34,COLUMN(AS$4)-2,FALSE)),"-",VLOOKUP($C23,Data!$C$5:$ZZ$34,COLUMN(AS$4)-2,FALSE))</f>
        <v>-</v>
      </c>
      <c r="AT23" s="110" t="str">
        <f ca="1">IF(ISERROR(VLOOKUP($C23,Data!$C$5:$ZZ$34,COLUMN(AT$4)-2,FALSE)),"-",VLOOKUP($C23,Data!$C$5:$ZZ$34,COLUMN(AT$4)-2,FALSE))</f>
        <v>-</v>
      </c>
      <c r="AU23" s="110" t="str">
        <f ca="1">IF(ISERROR(VLOOKUP($C23,Data!$C$5:$ZZ$34,COLUMN(AU$4)-2,FALSE)),"-",VLOOKUP($C23,Data!$C$5:$ZZ$34,COLUMN(AU$4)-2,FALSE))</f>
        <v>-</v>
      </c>
      <c r="AV23" s="110" t="str">
        <f ca="1">IF(ISERROR(VLOOKUP($C23,Data!$C$5:$ZZ$34,COLUMN(AV$4)-2,FALSE)),"-",VLOOKUP($C23,Data!$C$5:$ZZ$34,COLUMN(AV$4)-2,FALSE))</f>
        <v>-</v>
      </c>
      <c r="AW23" s="110" t="str">
        <f ca="1">IF(ISERROR(VLOOKUP($C23,Data!$C$5:$ZZ$34,COLUMN(AW$4)-2,FALSE)),"-",VLOOKUP($C23,Data!$C$5:$ZZ$34,COLUMN(AW$4)-2,FALSE))</f>
        <v>-</v>
      </c>
      <c r="AX23" s="110" t="str">
        <f ca="1">IF(ISERROR(VLOOKUP($C23,Data!$C$5:$ZZ$34,COLUMN(AX$4)-2,FALSE)),"-",VLOOKUP($C23,Data!$C$5:$ZZ$34,COLUMN(AX$4)-2,FALSE))</f>
        <v>-</v>
      </c>
      <c r="AY23" s="110" t="str">
        <f ca="1">IF(ISERROR(VLOOKUP($C23,Data!$C$5:$ZZ$34,COLUMN(AY$4)-2,FALSE)),"-",VLOOKUP($C23,Data!$C$5:$ZZ$34,COLUMN(AY$4)-2,FALSE))</f>
        <v>-</v>
      </c>
      <c r="AZ23" s="110" t="str">
        <f ca="1">IF(ISERROR(VLOOKUP($C23,Data!$C$5:$ZZ$34,COLUMN(AZ$4)-2,FALSE)),"-",VLOOKUP($C23,Data!$C$5:$ZZ$34,COLUMN(AZ$4)-2,FALSE))</f>
        <v>-</v>
      </c>
      <c r="BA23" s="110" t="str">
        <f ca="1">IF(ISERROR(VLOOKUP($C23,Data!$C$5:$ZZ$34,COLUMN(BA$4)-2,FALSE)),"-",VLOOKUP($C23,Data!$C$5:$ZZ$34,COLUMN(BA$4)-2,FALSE))</f>
        <v>-</v>
      </c>
      <c r="BB23" s="110" t="str">
        <f ca="1">IF(ISERROR(VLOOKUP($C23,Data!$C$5:$ZZ$34,COLUMN(BB$4)-2,FALSE)),"-",VLOOKUP($C23,Data!$C$5:$ZZ$34,COLUMN(BB$4)-2,FALSE))</f>
        <v>-</v>
      </c>
      <c r="BC23" s="110" t="str">
        <f ca="1">IF(ISERROR(VLOOKUP($C23,Data!$C$5:$ZZ$34,COLUMN(BC$4)-2,FALSE)),"-",VLOOKUP($C23,Data!$C$5:$ZZ$34,COLUMN(BC$4)-2,FALSE))</f>
        <v>-</v>
      </c>
      <c r="BD23" s="110" t="str">
        <f ca="1">IF(ISERROR(VLOOKUP($C23,Data!$C$5:$ZZ$34,COLUMN(BD$4)-2,FALSE)),"-",VLOOKUP($C23,Data!$C$5:$ZZ$34,COLUMN(BD$4)-2,FALSE))</f>
        <v>-</v>
      </c>
    </row>
    <row r="24" spans="3:56">
      <c r="C24" s="104" t="str">
        <f ca="1">Order!I22</f>
        <v>*Hide*</v>
      </c>
      <c r="D24" s="110" t="str">
        <f ca="1">IF(ISERROR(VLOOKUP($C24,Data!$C$5:$ZZ$34,COLUMN(D$4)-2,FALSE)),"-",VLOOKUP($C24,Data!$C$5:$ZZ$34,COLUMN(D$4)-2,FALSE))</f>
        <v>-</v>
      </c>
      <c r="E24" s="110" t="str">
        <f ca="1">IF(ISERROR(VLOOKUP($C24,Data!$C$5:$ZZ$34,COLUMN(E$4)-2,FALSE)),"-",VLOOKUP($C24,Data!$C$5:$ZZ$34,COLUMN(E$4)-2,FALSE))</f>
        <v>-</v>
      </c>
      <c r="F24" s="110" t="str">
        <f ca="1">IF(ISERROR(VLOOKUP($C24,Data!$C$5:$ZZ$34,COLUMN(F$4)-2,FALSE)),"-",VLOOKUP($C24,Data!$C$5:$ZZ$34,COLUMN(F$4)-2,FALSE))</f>
        <v>-</v>
      </c>
      <c r="G24" s="110" t="str">
        <f ca="1">IF(ISERROR(VLOOKUP($C24,Data!$C$5:$ZZ$34,COLUMN(G$4)-2,FALSE)),"-",VLOOKUP($C24,Data!$C$5:$ZZ$34,COLUMN(G$4)-2,FALSE))</f>
        <v>-</v>
      </c>
      <c r="H24" s="110" t="str">
        <f ca="1">IF(ISERROR(VLOOKUP($C24,Data!$C$5:$ZZ$34,COLUMN(H$4)-2,FALSE)),"-",VLOOKUP($C24,Data!$C$5:$ZZ$34,COLUMN(H$4)-2,FALSE))</f>
        <v>-</v>
      </c>
      <c r="I24" s="110" t="str">
        <f ca="1">IF(ISERROR(VLOOKUP($C24,Data!$C$5:$ZZ$34,COLUMN(I$4)-2,FALSE)),"-",VLOOKUP($C24,Data!$C$5:$ZZ$34,COLUMN(I$4)-2,FALSE))</f>
        <v>-</v>
      </c>
      <c r="J24" s="110" t="str">
        <f ca="1">IF(ISERROR(VLOOKUP($C24,Data!$C$5:$ZZ$34,COLUMN(J$4)-2,FALSE)),"-",VLOOKUP($C24,Data!$C$5:$ZZ$34,COLUMN(J$4)-2,FALSE))</f>
        <v>-</v>
      </c>
      <c r="K24" s="110" t="str">
        <f ca="1">IF(ISERROR(VLOOKUP($C24,Data!$C$5:$ZZ$34,COLUMN(K$4)-2,FALSE)),"-",VLOOKUP($C24,Data!$C$5:$ZZ$34,COLUMN(K$4)-2,FALSE))</f>
        <v>-</v>
      </c>
      <c r="L24" s="110" t="str">
        <f ca="1">IF(ISERROR(VLOOKUP($C24,Data!$C$5:$ZZ$34,COLUMN(L$4)-2,FALSE)),"-",VLOOKUP($C24,Data!$C$5:$ZZ$34,COLUMN(L$4)-2,FALSE))</f>
        <v>-</v>
      </c>
      <c r="M24" s="110" t="str">
        <f ca="1">IF(ISERROR(VLOOKUP($C24,Data!$C$5:$ZZ$34,COLUMN(M$4)-2,FALSE)),"-",VLOOKUP($C24,Data!$C$5:$ZZ$34,COLUMN(M$4)-2,FALSE))</f>
        <v>-</v>
      </c>
      <c r="N24" s="110" t="str">
        <f ca="1">IF(ISERROR(VLOOKUP($C24,Data!$C$5:$ZZ$34,COLUMN(N$4)-2,FALSE)),"-",VLOOKUP($C24,Data!$C$5:$ZZ$34,COLUMN(N$4)-2,FALSE))</f>
        <v>-</v>
      </c>
      <c r="O24" s="110" t="str">
        <f ca="1">IF(ISERROR(VLOOKUP($C24,Data!$C$5:$ZZ$34,COLUMN(O$4)-2,FALSE)),"-",VLOOKUP($C24,Data!$C$5:$ZZ$34,COLUMN(O$4)-2,FALSE))</f>
        <v>-</v>
      </c>
      <c r="P24" s="110" t="str">
        <f ca="1">IF(ISERROR(VLOOKUP($C24,Data!$C$5:$ZZ$34,COLUMN(P$4)-2,FALSE)),"-",VLOOKUP($C24,Data!$C$5:$ZZ$34,COLUMN(P$4)-2,FALSE))</f>
        <v>-</v>
      </c>
      <c r="Q24" s="110" t="str">
        <f ca="1">IF(ISERROR(VLOOKUP($C24,Data!$C$5:$ZZ$34,COLUMN(Q$4)-2,FALSE)),"-",VLOOKUP($C24,Data!$C$5:$ZZ$34,COLUMN(Q$4)-2,FALSE))</f>
        <v>-</v>
      </c>
      <c r="R24" s="110" t="str">
        <f ca="1">IF(ISERROR(VLOOKUP($C24,Data!$C$5:$ZZ$34,COLUMN(R$4)-2,FALSE)),"-",VLOOKUP($C24,Data!$C$5:$ZZ$34,COLUMN(R$4)-2,FALSE))</f>
        <v>-</v>
      </c>
      <c r="S24" s="110" t="str">
        <f ca="1">IF(ISERROR(VLOOKUP($C24,Data!$C$5:$ZZ$34,COLUMN(S$4)-2,FALSE)),"-",VLOOKUP($C24,Data!$C$5:$ZZ$34,COLUMN(S$4)-2,FALSE))</f>
        <v>-</v>
      </c>
      <c r="T24" s="110" t="str">
        <f ca="1">IF(ISERROR(VLOOKUP($C24,Data!$C$5:$ZZ$34,COLUMN(T$4)-2,FALSE)),"-",VLOOKUP($C24,Data!$C$5:$ZZ$34,COLUMN(T$4)-2,FALSE))</f>
        <v>-</v>
      </c>
      <c r="U24" s="110" t="str">
        <f ca="1">IF(ISERROR(VLOOKUP($C24,Data!$C$5:$ZZ$34,COLUMN(U$4)-2,FALSE)),"-",VLOOKUP($C24,Data!$C$5:$ZZ$34,COLUMN(U$4)-2,FALSE))</f>
        <v>-</v>
      </c>
      <c r="V24" s="110" t="str">
        <f ca="1">IF(ISERROR(VLOOKUP($C24,Data!$C$5:$ZZ$34,COLUMN(V$4)-2,FALSE)),"-",VLOOKUP($C24,Data!$C$5:$ZZ$34,COLUMN(V$4)-2,FALSE))</f>
        <v>-</v>
      </c>
      <c r="W24" s="110" t="str">
        <f ca="1">IF(ISERROR(VLOOKUP($C24,Data!$C$5:$ZZ$34,COLUMN(W$4)-2,FALSE)),"-",VLOOKUP($C24,Data!$C$5:$ZZ$34,COLUMN(W$4)-2,FALSE))</f>
        <v>-</v>
      </c>
      <c r="X24" s="110" t="str">
        <f ca="1">IF(ISERROR(VLOOKUP($C24,Data!$C$5:$ZZ$34,COLUMN(X$4)-2,FALSE)),"-",VLOOKUP($C24,Data!$C$5:$ZZ$34,COLUMN(X$4)-2,FALSE))</f>
        <v>-</v>
      </c>
      <c r="Y24" s="110" t="str">
        <f ca="1">IF(ISERROR(VLOOKUP($C24,Data!$C$5:$ZZ$34,COLUMN(Y$4)-2,FALSE)),"-",VLOOKUP($C24,Data!$C$5:$ZZ$34,COLUMN(Y$4)-2,FALSE))</f>
        <v>-</v>
      </c>
      <c r="Z24" s="110" t="str">
        <f ca="1">IF(ISERROR(VLOOKUP($C24,Data!$C$5:$ZZ$34,COLUMN(Z$4)-2,FALSE)),"-",VLOOKUP($C24,Data!$C$5:$ZZ$34,COLUMN(Z$4)-2,FALSE))</f>
        <v>-</v>
      </c>
      <c r="AA24" s="110" t="str">
        <f ca="1">IF(ISERROR(VLOOKUP($C24,Data!$C$5:$ZZ$34,COLUMN(AA$4)-2,FALSE)),"-",VLOOKUP($C24,Data!$C$5:$ZZ$34,COLUMN(AA$4)-2,FALSE))</f>
        <v>-</v>
      </c>
      <c r="AB24" s="110" t="str">
        <f ca="1">IF(ISERROR(VLOOKUP($C24,Data!$C$5:$ZZ$34,COLUMN(AB$4)-2,FALSE)),"-",VLOOKUP($C24,Data!$C$5:$ZZ$34,COLUMN(AB$4)-2,FALSE))</f>
        <v>-</v>
      </c>
      <c r="AC24" s="110" t="str">
        <f ca="1">IF(ISERROR(VLOOKUP($C24,Data!$C$5:$ZZ$34,COLUMN(AC$4)-2,FALSE)),"-",VLOOKUP($C24,Data!$C$5:$ZZ$34,COLUMN(AC$4)-2,FALSE))</f>
        <v>-</v>
      </c>
      <c r="AD24" s="110" t="str">
        <f ca="1">IF(ISERROR(VLOOKUP($C24,Data!$C$5:$ZZ$34,COLUMN(AD$4)-2,FALSE)),"-",VLOOKUP($C24,Data!$C$5:$ZZ$34,COLUMN(AD$4)-2,FALSE))</f>
        <v>-</v>
      </c>
      <c r="AE24" s="110" t="str">
        <f ca="1">IF(ISERROR(VLOOKUP($C24,Data!$C$5:$ZZ$34,COLUMN(AE$4)-2,FALSE)),"-",VLOOKUP($C24,Data!$C$5:$ZZ$34,COLUMN(AE$4)-2,FALSE))</f>
        <v>-</v>
      </c>
      <c r="AF24" s="110" t="str">
        <f ca="1">IF(ISERROR(VLOOKUP($C24,Data!$C$5:$ZZ$34,COLUMN(AF$4)-2,FALSE)),"-",VLOOKUP($C24,Data!$C$5:$ZZ$34,COLUMN(AF$4)-2,FALSE))</f>
        <v>-</v>
      </c>
      <c r="AG24" s="110" t="str">
        <f ca="1">IF(ISERROR(VLOOKUP($C24,Data!$C$5:$ZZ$34,COLUMN(AG$4)-2,FALSE)),"-",VLOOKUP($C24,Data!$C$5:$ZZ$34,COLUMN(AG$4)-2,FALSE))</f>
        <v>-</v>
      </c>
      <c r="AH24" s="110" t="str">
        <f ca="1">IF(ISERROR(VLOOKUP($C24,Data!$C$5:$ZZ$34,COLUMN(AH$4)-2,FALSE)),"-",VLOOKUP($C24,Data!$C$5:$ZZ$34,COLUMN(AH$4)-2,FALSE))</f>
        <v>-</v>
      </c>
      <c r="AI24" s="110" t="str">
        <f ca="1">IF(ISERROR(VLOOKUP($C24,Data!$C$5:$ZZ$34,COLUMN(AI$4)-2,FALSE)),"-",VLOOKUP($C24,Data!$C$5:$ZZ$34,COLUMN(AI$4)-2,FALSE))</f>
        <v>-</v>
      </c>
      <c r="AJ24" s="110" t="str">
        <f ca="1">IF(ISERROR(VLOOKUP($C24,Data!$C$5:$ZZ$34,COLUMN(AJ$4)-2,FALSE)),"-",VLOOKUP($C24,Data!$C$5:$ZZ$34,COLUMN(AJ$4)-2,FALSE))</f>
        <v>-</v>
      </c>
      <c r="AK24" s="110" t="str">
        <f ca="1">IF(ISERROR(VLOOKUP($C24,Data!$C$5:$ZZ$34,COLUMN(AK$4)-2,FALSE)),"-",VLOOKUP($C24,Data!$C$5:$ZZ$34,COLUMN(AK$4)-2,FALSE))</f>
        <v>-</v>
      </c>
      <c r="AL24" s="110" t="str">
        <f ca="1">IF(ISERROR(VLOOKUP($C24,Data!$C$5:$ZZ$34,COLUMN(AL$4)-2,FALSE)),"-",VLOOKUP($C24,Data!$C$5:$ZZ$34,COLUMN(AL$4)-2,FALSE))</f>
        <v>-</v>
      </c>
      <c r="AM24" s="110" t="str">
        <f ca="1">IF(ISERROR(VLOOKUP($C24,Data!$C$5:$ZZ$34,COLUMN(AM$4)-2,FALSE)),"-",VLOOKUP($C24,Data!$C$5:$ZZ$34,COLUMN(AM$4)-2,FALSE))</f>
        <v>-</v>
      </c>
      <c r="AN24" s="110" t="str">
        <f ca="1">IF(ISERROR(VLOOKUP($C24,Data!$C$5:$ZZ$34,COLUMN(AN$4)-2,FALSE)),"-",VLOOKUP($C24,Data!$C$5:$ZZ$34,COLUMN(AN$4)-2,FALSE))</f>
        <v>-</v>
      </c>
      <c r="AO24" s="110" t="str">
        <f ca="1">IF(ISERROR(VLOOKUP($C24,Data!$C$5:$ZZ$34,COLUMN(AO$4)-2,FALSE)),"-",VLOOKUP($C24,Data!$C$5:$ZZ$34,COLUMN(AO$4)-2,FALSE))</f>
        <v>-</v>
      </c>
      <c r="AP24" s="110" t="str">
        <f ca="1">IF(ISERROR(VLOOKUP($C24,Data!$C$5:$ZZ$34,COLUMN(AP$4)-2,FALSE)),"-",VLOOKUP($C24,Data!$C$5:$ZZ$34,COLUMN(AP$4)-2,FALSE))</f>
        <v>-</v>
      </c>
      <c r="AQ24" s="110" t="str">
        <f ca="1">IF(ISERROR(VLOOKUP($C24,Data!$C$5:$ZZ$34,COLUMN(AQ$4)-2,FALSE)),"-",VLOOKUP($C24,Data!$C$5:$ZZ$34,COLUMN(AQ$4)-2,FALSE))</f>
        <v>-</v>
      </c>
      <c r="AR24" s="110" t="str">
        <f ca="1">IF(ISERROR(VLOOKUP($C24,Data!$C$5:$ZZ$34,COLUMN(AR$4)-2,FALSE)),"-",VLOOKUP($C24,Data!$C$5:$ZZ$34,COLUMN(AR$4)-2,FALSE))</f>
        <v>-</v>
      </c>
      <c r="AS24" s="110" t="str">
        <f ca="1">IF(ISERROR(VLOOKUP($C24,Data!$C$5:$ZZ$34,COLUMN(AS$4)-2,FALSE)),"-",VLOOKUP($C24,Data!$C$5:$ZZ$34,COLUMN(AS$4)-2,FALSE))</f>
        <v>-</v>
      </c>
      <c r="AT24" s="110" t="str">
        <f ca="1">IF(ISERROR(VLOOKUP($C24,Data!$C$5:$ZZ$34,COLUMN(AT$4)-2,FALSE)),"-",VLOOKUP($C24,Data!$C$5:$ZZ$34,COLUMN(AT$4)-2,FALSE))</f>
        <v>-</v>
      </c>
      <c r="AU24" s="110" t="str">
        <f ca="1">IF(ISERROR(VLOOKUP($C24,Data!$C$5:$ZZ$34,COLUMN(AU$4)-2,FALSE)),"-",VLOOKUP($C24,Data!$C$5:$ZZ$34,COLUMN(AU$4)-2,FALSE))</f>
        <v>-</v>
      </c>
      <c r="AV24" s="110" t="str">
        <f ca="1">IF(ISERROR(VLOOKUP($C24,Data!$C$5:$ZZ$34,COLUMN(AV$4)-2,FALSE)),"-",VLOOKUP($C24,Data!$C$5:$ZZ$34,COLUMN(AV$4)-2,FALSE))</f>
        <v>-</v>
      </c>
      <c r="AW24" s="110" t="str">
        <f ca="1">IF(ISERROR(VLOOKUP($C24,Data!$C$5:$ZZ$34,COLUMN(AW$4)-2,FALSE)),"-",VLOOKUP($C24,Data!$C$5:$ZZ$34,COLUMN(AW$4)-2,FALSE))</f>
        <v>-</v>
      </c>
      <c r="AX24" s="110" t="str">
        <f ca="1">IF(ISERROR(VLOOKUP($C24,Data!$C$5:$ZZ$34,COLUMN(AX$4)-2,FALSE)),"-",VLOOKUP($C24,Data!$C$5:$ZZ$34,COLUMN(AX$4)-2,FALSE))</f>
        <v>-</v>
      </c>
      <c r="AY24" s="110" t="str">
        <f ca="1">IF(ISERROR(VLOOKUP($C24,Data!$C$5:$ZZ$34,COLUMN(AY$4)-2,FALSE)),"-",VLOOKUP($C24,Data!$C$5:$ZZ$34,COLUMN(AY$4)-2,FALSE))</f>
        <v>-</v>
      </c>
      <c r="AZ24" s="110" t="str">
        <f ca="1">IF(ISERROR(VLOOKUP($C24,Data!$C$5:$ZZ$34,COLUMN(AZ$4)-2,FALSE)),"-",VLOOKUP($C24,Data!$C$5:$ZZ$34,COLUMN(AZ$4)-2,FALSE))</f>
        <v>-</v>
      </c>
      <c r="BA24" s="110" t="str">
        <f ca="1">IF(ISERROR(VLOOKUP($C24,Data!$C$5:$ZZ$34,COLUMN(BA$4)-2,FALSE)),"-",VLOOKUP($C24,Data!$C$5:$ZZ$34,COLUMN(BA$4)-2,FALSE))</f>
        <v>-</v>
      </c>
      <c r="BB24" s="110" t="str">
        <f ca="1">IF(ISERROR(VLOOKUP($C24,Data!$C$5:$ZZ$34,COLUMN(BB$4)-2,FALSE)),"-",VLOOKUP($C24,Data!$C$5:$ZZ$34,COLUMN(BB$4)-2,FALSE))</f>
        <v>-</v>
      </c>
      <c r="BC24" s="110" t="str">
        <f ca="1">IF(ISERROR(VLOOKUP($C24,Data!$C$5:$ZZ$34,COLUMN(BC$4)-2,FALSE)),"-",VLOOKUP($C24,Data!$C$5:$ZZ$34,COLUMN(BC$4)-2,FALSE))</f>
        <v>-</v>
      </c>
      <c r="BD24" s="110" t="str">
        <f ca="1">IF(ISERROR(VLOOKUP($C24,Data!$C$5:$ZZ$34,COLUMN(BD$4)-2,FALSE)),"-",VLOOKUP($C24,Data!$C$5:$ZZ$34,COLUMN(BD$4)-2,FALSE))</f>
        <v>-</v>
      </c>
    </row>
    <row r="25" spans="3:56">
      <c r="C25" s="104" t="str">
        <f ca="1">Order!I23</f>
        <v>*Hide*</v>
      </c>
      <c r="D25" s="110" t="str">
        <f ca="1">IF(ISERROR(VLOOKUP($C25,Data!$C$5:$ZZ$34,COLUMN(D$4)-2,FALSE)),"-",VLOOKUP($C25,Data!$C$5:$ZZ$34,COLUMN(D$4)-2,FALSE))</f>
        <v>-</v>
      </c>
      <c r="E25" s="110" t="str">
        <f ca="1">IF(ISERROR(VLOOKUP($C25,Data!$C$5:$ZZ$34,COLUMN(E$4)-2,FALSE)),"-",VLOOKUP($C25,Data!$C$5:$ZZ$34,COLUMN(E$4)-2,FALSE))</f>
        <v>-</v>
      </c>
      <c r="F25" s="110" t="str">
        <f ca="1">IF(ISERROR(VLOOKUP($C25,Data!$C$5:$ZZ$34,COLUMN(F$4)-2,FALSE)),"-",VLOOKUP($C25,Data!$C$5:$ZZ$34,COLUMN(F$4)-2,FALSE))</f>
        <v>-</v>
      </c>
      <c r="G25" s="110" t="str">
        <f ca="1">IF(ISERROR(VLOOKUP($C25,Data!$C$5:$ZZ$34,COLUMN(G$4)-2,FALSE)),"-",VLOOKUP($C25,Data!$C$5:$ZZ$34,COLUMN(G$4)-2,FALSE))</f>
        <v>-</v>
      </c>
      <c r="H25" s="110" t="str">
        <f ca="1">IF(ISERROR(VLOOKUP($C25,Data!$C$5:$ZZ$34,COLUMN(H$4)-2,FALSE)),"-",VLOOKUP($C25,Data!$C$5:$ZZ$34,COLUMN(H$4)-2,FALSE))</f>
        <v>-</v>
      </c>
      <c r="I25" s="110" t="str">
        <f ca="1">IF(ISERROR(VLOOKUP($C25,Data!$C$5:$ZZ$34,COLUMN(I$4)-2,FALSE)),"-",VLOOKUP($C25,Data!$C$5:$ZZ$34,COLUMN(I$4)-2,FALSE))</f>
        <v>-</v>
      </c>
      <c r="J25" s="110" t="str">
        <f ca="1">IF(ISERROR(VLOOKUP($C25,Data!$C$5:$ZZ$34,COLUMN(J$4)-2,FALSE)),"-",VLOOKUP($C25,Data!$C$5:$ZZ$34,COLUMN(J$4)-2,FALSE))</f>
        <v>-</v>
      </c>
      <c r="K25" s="110" t="str">
        <f ca="1">IF(ISERROR(VLOOKUP($C25,Data!$C$5:$ZZ$34,COLUMN(K$4)-2,FALSE)),"-",VLOOKUP($C25,Data!$C$5:$ZZ$34,COLUMN(K$4)-2,FALSE))</f>
        <v>-</v>
      </c>
      <c r="L25" s="110" t="str">
        <f ca="1">IF(ISERROR(VLOOKUP($C25,Data!$C$5:$ZZ$34,COLUMN(L$4)-2,FALSE)),"-",VLOOKUP($C25,Data!$C$5:$ZZ$34,COLUMN(L$4)-2,FALSE))</f>
        <v>-</v>
      </c>
      <c r="M25" s="110" t="str">
        <f ca="1">IF(ISERROR(VLOOKUP($C25,Data!$C$5:$ZZ$34,COLUMN(M$4)-2,FALSE)),"-",VLOOKUP($C25,Data!$C$5:$ZZ$34,COLUMN(M$4)-2,FALSE))</f>
        <v>-</v>
      </c>
      <c r="N25" s="110" t="str">
        <f ca="1">IF(ISERROR(VLOOKUP($C25,Data!$C$5:$ZZ$34,COLUMN(N$4)-2,FALSE)),"-",VLOOKUP($C25,Data!$C$5:$ZZ$34,COLUMN(N$4)-2,FALSE))</f>
        <v>-</v>
      </c>
      <c r="O25" s="110" t="str">
        <f ca="1">IF(ISERROR(VLOOKUP($C25,Data!$C$5:$ZZ$34,COLUMN(O$4)-2,FALSE)),"-",VLOOKUP($C25,Data!$C$5:$ZZ$34,COLUMN(O$4)-2,FALSE))</f>
        <v>-</v>
      </c>
      <c r="P25" s="110" t="str">
        <f ca="1">IF(ISERROR(VLOOKUP($C25,Data!$C$5:$ZZ$34,COLUMN(P$4)-2,FALSE)),"-",VLOOKUP($C25,Data!$C$5:$ZZ$34,COLUMN(P$4)-2,FALSE))</f>
        <v>-</v>
      </c>
      <c r="Q25" s="110" t="str">
        <f ca="1">IF(ISERROR(VLOOKUP($C25,Data!$C$5:$ZZ$34,COLUMN(Q$4)-2,FALSE)),"-",VLOOKUP($C25,Data!$C$5:$ZZ$34,COLUMN(Q$4)-2,FALSE))</f>
        <v>-</v>
      </c>
      <c r="R25" s="110" t="str">
        <f ca="1">IF(ISERROR(VLOOKUP($C25,Data!$C$5:$ZZ$34,COLUMN(R$4)-2,FALSE)),"-",VLOOKUP($C25,Data!$C$5:$ZZ$34,COLUMN(R$4)-2,FALSE))</f>
        <v>-</v>
      </c>
      <c r="S25" s="110" t="str">
        <f ca="1">IF(ISERROR(VLOOKUP($C25,Data!$C$5:$ZZ$34,COLUMN(S$4)-2,FALSE)),"-",VLOOKUP($C25,Data!$C$5:$ZZ$34,COLUMN(S$4)-2,FALSE))</f>
        <v>-</v>
      </c>
      <c r="T25" s="110" t="str">
        <f ca="1">IF(ISERROR(VLOOKUP($C25,Data!$C$5:$ZZ$34,COLUMN(T$4)-2,FALSE)),"-",VLOOKUP($C25,Data!$C$5:$ZZ$34,COLUMN(T$4)-2,FALSE))</f>
        <v>-</v>
      </c>
      <c r="U25" s="110" t="str">
        <f ca="1">IF(ISERROR(VLOOKUP($C25,Data!$C$5:$ZZ$34,COLUMN(U$4)-2,FALSE)),"-",VLOOKUP($C25,Data!$C$5:$ZZ$34,COLUMN(U$4)-2,FALSE))</f>
        <v>-</v>
      </c>
      <c r="V25" s="110" t="str">
        <f ca="1">IF(ISERROR(VLOOKUP($C25,Data!$C$5:$ZZ$34,COLUMN(V$4)-2,FALSE)),"-",VLOOKUP($C25,Data!$C$5:$ZZ$34,COLUMN(V$4)-2,FALSE))</f>
        <v>-</v>
      </c>
      <c r="W25" s="110" t="str">
        <f ca="1">IF(ISERROR(VLOOKUP($C25,Data!$C$5:$ZZ$34,COLUMN(W$4)-2,FALSE)),"-",VLOOKUP($C25,Data!$C$5:$ZZ$34,COLUMN(W$4)-2,FALSE))</f>
        <v>-</v>
      </c>
      <c r="X25" s="110" t="str">
        <f ca="1">IF(ISERROR(VLOOKUP($C25,Data!$C$5:$ZZ$34,COLUMN(X$4)-2,FALSE)),"-",VLOOKUP($C25,Data!$C$5:$ZZ$34,COLUMN(X$4)-2,FALSE))</f>
        <v>-</v>
      </c>
      <c r="Y25" s="110" t="str">
        <f ca="1">IF(ISERROR(VLOOKUP($C25,Data!$C$5:$ZZ$34,COLUMN(Y$4)-2,FALSE)),"-",VLOOKUP($C25,Data!$C$5:$ZZ$34,COLUMN(Y$4)-2,FALSE))</f>
        <v>-</v>
      </c>
      <c r="Z25" s="110" t="str">
        <f ca="1">IF(ISERROR(VLOOKUP($C25,Data!$C$5:$ZZ$34,COLUMN(Z$4)-2,FALSE)),"-",VLOOKUP($C25,Data!$C$5:$ZZ$34,COLUMN(Z$4)-2,FALSE))</f>
        <v>-</v>
      </c>
      <c r="AA25" s="110" t="str">
        <f ca="1">IF(ISERROR(VLOOKUP($C25,Data!$C$5:$ZZ$34,COLUMN(AA$4)-2,FALSE)),"-",VLOOKUP($C25,Data!$C$5:$ZZ$34,COLUMN(AA$4)-2,FALSE))</f>
        <v>-</v>
      </c>
      <c r="AB25" s="110" t="str">
        <f ca="1">IF(ISERROR(VLOOKUP($C25,Data!$C$5:$ZZ$34,COLUMN(AB$4)-2,FALSE)),"-",VLOOKUP($C25,Data!$C$5:$ZZ$34,COLUMN(AB$4)-2,FALSE))</f>
        <v>-</v>
      </c>
      <c r="AC25" s="110" t="str">
        <f ca="1">IF(ISERROR(VLOOKUP($C25,Data!$C$5:$ZZ$34,COLUMN(AC$4)-2,FALSE)),"-",VLOOKUP($C25,Data!$C$5:$ZZ$34,COLUMN(AC$4)-2,FALSE))</f>
        <v>-</v>
      </c>
      <c r="AD25" s="110" t="str">
        <f ca="1">IF(ISERROR(VLOOKUP($C25,Data!$C$5:$ZZ$34,COLUMN(AD$4)-2,FALSE)),"-",VLOOKUP($C25,Data!$C$5:$ZZ$34,COLUMN(AD$4)-2,FALSE))</f>
        <v>-</v>
      </c>
      <c r="AE25" s="110" t="str">
        <f ca="1">IF(ISERROR(VLOOKUP($C25,Data!$C$5:$ZZ$34,COLUMN(AE$4)-2,FALSE)),"-",VLOOKUP($C25,Data!$C$5:$ZZ$34,COLUMN(AE$4)-2,FALSE))</f>
        <v>-</v>
      </c>
      <c r="AF25" s="110" t="str">
        <f ca="1">IF(ISERROR(VLOOKUP($C25,Data!$C$5:$ZZ$34,COLUMN(AF$4)-2,FALSE)),"-",VLOOKUP($C25,Data!$C$5:$ZZ$34,COLUMN(AF$4)-2,FALSE))</f>
        <v>-</v>
      </c>
      <c r="AG25" s="110" t="str">
        <f ca="1">IF(ISERROR(VLOOKUP($C25,Data!$C$5:$ZZ$34,COLUMN(AG$4)-2,FALSE)),"-",VLOOKUP($C25,Data!$C$5:$ZZ$34,COLUMN(AG$4)-2,FALSE))</f>
        <v>-</v>
      </c>
      <c r="AH25" s="110" t="str">
        <f ca="1">IF(ISERROR(VLOOKUP($C25,Data!$C$5:$ZZ$34,COLUMN(AH$4)-2,FALSE)),"-",VLOOKUP($C25,Data!$C$5:$ZZ$34,COLUMN(AH$4)-2,FALSE))</f>
        <v>-</v>
      </c>
      <c r="AI25" s="110" t="str">
        <f ca="1">IF(ISERROR(VLOOKUP($C25,Data!$C$5:$ZZ$34,COLUMN(AI$4)-2,FALSE)),"-",VLOOKUP($C25,Data!$C$5:$ZZ$34,COLUMN(AI$4)-2,FALSE))</f>
        <v>-</v>
      </c>
      <c r="AJ25" s="110" t="str">
        <f ca="1">IF(ISERROR(VLOOKUP($C25,Data!$C$5:$ZZ$34,COLUMN(AJ$4)-2,FALSE)),"-",VLOOKUP($C25,Data!$C$5:$ZZ$34,COLUMN(AJ$4)-2,FALSE))</f>
        <v>-</v>
      </c>
      <c r="AK25" s="110" t="str">
        <f ca="1">IF(ISERROR(VLOOKUP($C25,Data!$C$5:$ZZ$34,COLUMN(AK$4)-2,FALSE)),"-",VLOOKUP($C25,Data!$C$5:$ZZ$34,COLUMN(AK$4)-2,FALSE))</f>
        <v>-</v>
      </c>
      <c r="AL25" s="110" t="str">
        <f ca="1">IF(ISERROR(VLOOKUP($C25,Data!$C$5:$ZZ$34,COLUMN(AL$4)-2,FALSE)),"-",VLOOKUP($C25,Data!$C$5:$ZZ$34,COLUMN(AL$4)-2,FALSE))</f>
        <v>-</v>
      </c>
      <c r="AM25" s="110" t="str">
        <f ca="1">IF(ISERROR(VLOOKUP($C25,Data!$C$5:$ZZ$34,COLUMN(AM$4)-2,FALSE)),"-",VLOOKUP($C25,Data!$C$5:$ZZ$34,COLUMN(AM$4)-2,FALSE))</f>
        <v>-</v>
      </c>
      <c r="AN25" s="110" t="str">
        <f ca="1">IF(ISERROR(VLOOKUP($C25,Data!$C$5:$ZZ$34,COLUMN(AN$4)-2,FALSE)),"-",VLOOKUP($C25,Data!$C$5:$ZZ$34,COLUMN(AN$4)-2,FALSE))</f>
        <v>-</v>
      </c>
      <c r="AO25" s="110" t="str">
        <f ca="1">IF(ISERROR(VLOOKUP($C25,Data!$C$5:$ZZ$34,COLUMN(AO$4)-2,FALSE)),"-",VLOOKUP($C25,Data!$C$5:$ZZ$34,COLUMN(AO$4)-2,FALSE))</f>
        <v>-</v>
      </c>
      <c r="AP25" s="110" t="str">
        <f ca="1">IF(ISERROR(VLOOKUP($C25,Data!$C$5:$ZZ$34,COLUMN(AP$4)-2,FALSE)),"-",VLOOKUP($C25,Data!$C$5:$ZZ$34,COLUMN(AP$4)-2,FALSE))</f>
        <v>-</v>
      </c>
      <c r="AQ25" s="110" t="str">
        <f ca="1">IF(ISERROR(VLOOKUP($C25,Data!$C$5:$ZZ$34,COLUMN(AQ$4)-2,FALSE)),"-",VLOOKUP($C25,Data!$C$5:$ZZ$34,COLUMN(AQ$4)-2,FALSE))</f>
        <v>-</v>
      </c>
      <c r="AR25" s="110" t="str">
        <f ca="1">IF(ISERROR(VLOOKUP($C25,Data!$C$5:$ZZ$34,COLUMN(AR$4)-2,FALSE)),"-",VLOOKUP($C25,Data!$C$5:$ZZ$34,COLUMN(AR$4)-2,FALSE))</f>
        <v>-</v>
      </c>
      <c r="AS25" s="110" t="str">
        <f ca="1">IF(ISERROR(VLOOKUP($C25,Data!$C$5:$ZZ$34,COLUMN(AS$4)-2,FALSE)),"-",VLOOKUP($C25,Data!$C$5:$ZZ$34,COLUMN(AS$4)-2,FALSE))</f>
        <v>-</v>
      </c>
      <c r="AT25" s="110" t="str">
        <f ca="1">IF(ISERROR(VLOOKUP($C25,Data!$C$5:$ZZ$34,COLUMN(AT$4)-2,FALSE)),"-",VLOOKUP($C25,Data!$C$5:$ZZ$34,COLUMN(AT$4)-2,FALSE))</f>
        <v>-</v>
      </c>
      <c r="AU25" s="110" t="str">
        <f ca="1">IF(ISERROR(VLOOKUP($C25,Data!$C$5:$ZZ$34,COLUMN(AU$4)-2,FALSE)),"-",VLOOKUP($C25,Data!$C$5:$ZZ$34,COLUMN(AU$4)-2,FALSE))</f>
        <v>-</v>
      </c>
      <c r="AV25" s="110" t="str">
        <f ca="1">IF(ISERROR(VLOOKUP($C25,Data!$C$5:$ZZ$34,COLUMN(AV$4)-2,FALSE)),"-",VLOOKUP($C25,Data!$C$5:$ZZ$34,COLUMN(AV$4)-2,FALSE))</f>
        <v>-</v>
      </c>
      <c r="AW25" s="110" t="str">
        <f ca="1">IF(ISERROR(VLOOKUP($C25,Data!$C$5:$ZZ$34,COLUMN(AW$4)-2,FALSE)),"-",VLOOKUP($C25,Data!$C$5:$ZZ$34,COLUMN(AW$4)-2,FALSE))</f>
        <v>-</v>
      </c>
      <c r="AX25" s="110" t="str">
        <f ca="1">IF(ISERROR(VLOOKUP($C25,Data!$C$5:$ZZ$34,COLUMN(AX$4)-2,FALSE)),"-",VLOOKUP($C25,Data!$C$5:$ZZ$34,COLUMN(AX$4)-2,FALSE))</f>
        <v>-</v>
      </c>
      <c r="AY25" s="110" t="str">
        <f ca="1">IF(ISERROR(VLOOKUP($C25,Data!$C$5:$ZZ$34,COLUMN(AY$4)-2,FALSE)),"-",VLOOKUP($C25,Data!$C$5:$ZZ$34,COLUMN(AY$4)-2,FALSE))</f>
        <v>-</v>
      </c>
      <c r="AZ25" s="110" t="str">
        <f ca="1">IF(ISERROR(VLOOKUP($C25,Data!$C$5:$ZZ$34,COLUMN(AZ$4)-2,FALSE)),"-",VLOOKUP($C25,Data!$C$5:$ZZ$34,COLUMN(AZ$4)-2,FALSE))</f>
        <v>-</v>
      </c>
      <c r="BA25" s="110" t="str">
        <f ca="1">IF(ISERROR(VLOOKUP($C25,Data!$C$5:$ZZ$34,COLUMN(BA$4)-2,FALSE)),"-",VLOOKUP($C25,Data!$C$5:$ZZ$34,COLUMN(BA$4)-2,FALSE))</f>
        <v>-</v>
      </c>
      <c r="BB25" s="110" t="str">
        <f ca="1">IF(ISERROR(VLOOKUP($C25,Data!$C$5:$ZZ$34,COLUMN(BB$4)-2,FALSE)),"-",VLOOKUP($C25,Data!$C$5:$ZZ$34,COLUMN(BB$4)-2,FALSE))</f>
        <v>-</v>
      </c>
      <c r="BC25" s="110" t="str">
        <f ca="1">IF(ISERROR(VLOOKUP($C25,Data!$C$5:$ZZ$34,COLUMN(BC$4)-2,FALSE)),"-",VLOOKUP($C25,Data!$C$5:$ZZ$34,COLUMN(BC$4)-2,FALSE))</f>
        <v>-</v>
      </c>
      <c r="BD25" s="110" t="str">
        <f ca="1">IF(ISERROR(VLOOKUP($C25,Data!$C$5:$ZZ$34,COLUMN(BD$4)-2,FALSE)),"-",VLOOKUP($C25,Data!$C$5:$ZZ$34,COLUMN(BD$4)-2,FALSE))</f>
        <v>-</v>
      </c>
    </row>
    <row r="26" spans="3:56">
      <c r="C26" s="104" t="str">
        <f ca="1">Order!I24</f>
        <v>*Hide*</v>
      </c>
      <c r="D26" s="110" t="str">
        <f ca="1">IF(ISERROR(VLOOKUP($C26,Data!$C$5:$ZZ$34,COLUMN(D$4)-2,FALSE)),"-",VLOOKUP($C26,Data!$C$5:$ZZ$34,COLUMN(D$4)-2,FALSE))</f>
        <v>-</v>
      </c>
      <c r="E26" s="110" t="str">
        <f ca="1">IF(ISERROR(VLOOKUP($C26,Data!$C$5:$ZZ$34,COLUMN(E$4)-2,FALSE)),"-",VLOOKUP($C26,Data!$C$5:$ZZ$34,COLUMN(E$4)-2,FALSE))</f>
        <v>-</v>
      </c>
      <c r="F26" s="110" t="str">
        <f ca="1">IF(ISERROR(VLOOKUP($C26,Data!$C$5:$ZZ$34,COLUMN(F$4)-2,FALSE)),"-",VLOOKUP($C26,Data!$C$5:$ZZ$34,COLUMN(F$4)-2,FALSE))</f>
        <v>-</v>
      </c>
      <c r="G26" s="110" t="str">
        <f ca="1">IF(ISERROR(VLOOKUP($C26,Data!$C$5:$ZZ$34,COLUMN(G$4)-2,FALSE)),"-",VLOOKUP($C26,Data!$C$5:$ZZ$34,COLUMN(G$4)-2,FALSE))</f>
        <v>-</v>
      </c>
      <c r="H26" s="110" t="str">
        <f ca="1">IF(ISERROR(VLOOKUP($C26,Data!$C$5:$ZZ$34,COLUMN(H$4)-2,FALSE)),"-",VLOOKUP($C26,Data!$C$5:$ZZ$34,COLUMN(H$4)-2,FALSE))</f>
        <v>-</v>
      </c>
      <c r="I26" s="110" t="str">
        <f ca="1">IF(ISERROR(VLOOKUP($C26,Data!$C$5:$ZZ$34,COLUMN(I$4)-2,FALSE)),"-",VLOOKUP($C26,Data!$C$5:$ZZ$34,COLUMN(I$4)-2,FALSE))</f>
        <v>-</v>
      </c>
      <c r="J26" s="110" t="str">
        <f ca="1">IF(ISERROR(VLOOKUP($C26,Data!$C$5:$ZZ$34,COLUMN(J$4)-2,FALSE)),"-",VLOOKUP($C26,Data!$C$5:$ZZ$34,COLUMN(J$4)-2,FALSE))</f>
        <v>-</v>
      </c>
      <c r="K26" s="110" t="str">
        <f ca="1">IF(ISERROR(VLOOKUP($C26,Data!$C$5:$ZZ$34,COLUMN(K$4)-2,FALSE)),"-",VLOOKUP($C26,Data!$C$5:$ZZ$34,COLUMN(K$4)-2,FALSE))</f>
        <v>-</v>
      </c>
      <c r="L26" s="110" t="str">
        <f ca="1">IF(ISERROR(VLOOKUP($C26,Data!$C$5:$ZZ$34,COLUMN(L$4)-2,FALSE)),"-",VLOOKUP($C26,Data!$C$5:$ZZ$34,COLUMN(L$4)-2,FALSE))</f>
        <v>-</v>
      </c>
      <c r="M26" s="110" t="str">
        <f ca="1">IF(ISERROR(VLOOKUP($C26,Data!$C$5:$ZZ$34,COLUMN(M$4)-2,FALSE)),"-",VLOOKUP($C26,Data!$C$5:$ZZ$34,COLUMN(M$4)-2,FALSE))</f>
        <v>-</v>
      </c>
      <c r="N26" s="110" t="str">
        <f ca="1">IF(ISERROR(VLOOKUP($C26,Data!$C$5:$ZZ$34,COLUMN(N$4)-2,FALSE)),"-",VLOOKUP($C26,Data!$C$5:$ZZ$34,COLUMN(N$4)-2,FALSE))</f>
        <v>-</v>
      </c>
      <c r="O26" s="110" t="str">
        <f ca="1">IF(ISERROR(VLOOKUP($C26,Data!$C$5:$ZZ$34,COLUMN(O$4)-2,FALSE)),"-",VLOOKUP($C26,Data!$C$5:$ZZ$34,COLUMN(O$4)-2,FALSE))</f>
        <v>-</v>
      </c>
      <c r="P26" s="110" t="str">
        <f ca="1">IF(ISERROR(VLOOKUP($C26,Data!$C$5:$ZZ$34,COLUMN(P$4)-2,FALSE)),"-",VLOOKUP($C26,Data!$C$5:$ZZ$34,COLUMN(P$4)-2,FALSE))</f>
        <v>-</v>
      </c>
      <c r="Q26" s="110" t="str">
        <f ca="1">IF(ISERROR(VLOOKUP($C26,Data!$C$5:$ZZ$34,COLUMN(Q$4)-2,FALSE)),"-",VLOOKUP($C26,Data!$C$5:$ZZ$34,COLUMN(Q$4)-2,FALSE))</f>
        <v>-</v>
      </c>
      <c r="R26" s="110" t="str">
        <f ca="1">IF(ISERROR(VLOOKUP($C26,Data!$C$5:$ZZ$34,COLUMN(R$4)-2,FALSE)),"-",VLOOKUP($C26,Data!$C$5:$ZZ$34,COLUMN(R$4)-2,FALSE))</f>
        <v>-</v>
      </c>
      <c r="S26" s="110" t="str">
        <f ca="1">IF(ISERROR(VLOOKUP($C26,Data!$C$5:$ZZ$34,COLUMN(S$4)-2,FALSE)),"-",VLOOKUP($C26,Data!$C$5:$ZZ$34,COLUMN(S$4)-2,FALSE))</f>
        <v>-</v>
      </c>
      <c r="T26" s="110" t="str">
        <f ca="1">IF(ISERROR(VLOOKUP($C26,Data!$C$5:$ZZ$34,COLUMN(T$4)-2,FALSE)),"-",VLOOKUP($C26,Data!$C$5:$ZZ$34,COLUMN(T$4)-2,FALSE))</f>
        <v>-</v>
      </c>
      <c r="U26" s="110" t="str">
        <f ca="1">IF(ISERROR(VLOOKUP($C26,Data!$C$5:$ZZ$34,COLUMN(U$4)-2,FALSE)),"-",VLOOKUP($C26,Data!$C$5:$ZZ$34,COLUMN(U$4)-2,FALSE))</f>
        <v>-</v>
      </c>
      <c r="V26" s="110" t="str">
        <f ca="1">IF(ISERROR(VLOOKUP($C26,Data!$C$5:$ZZ$34,COLUMN(V$4)-2,FALSE)),"-",VLOOKUP($C26,Data!$C$5:$ZZ$34,COLUMN(V$4)-2,FALSE))</f>
        <v>-</v>
      </c>
      <c r="W26" s="110" t="str">
        <f ca="1">IF(ISERROR(VLOOKUP($C26,Data!$C$5:$ZZ$34,COLUMN(W$4)-2,FALSE)),"-",VLOOKUP($C26,Data!$C$5:$ZZ$34,COLUMN(W$4)-2,FALSE))</f>
        <v>-</v>
      </c>
      <c r="X26" s="110" t="str">
        <f ca="1">IF(ISERROR(VLOOKUP($C26,Data!$C$5:$ZZ$34,COLUMN(X$4)-2,FALSE)),"-",VLOOKUP($C26,Data!$C$5:$ZZ$34,COLUMN(X$4)-2,FALSE))</f>
        <v>-</v>
      </c>
      <c r="Y26" s="110" t="str">
        <f ca="1">IF(ISERROR(VLOOKUP($C26,Data!$C$5:$ZZ$34,COLUMN(Y$4)-2,FALSE)),"-",VLOOKUP($C26,Data!$C$5:$ZZ$34,COLUMN(Y$4)-2,FALSE))</f>
        <v>-</v>
      </c>
      <c r="Z26" s="110" t="str">
        <f ca="1">IF(ISERROR(VLOOKUP($C26,Data!$C$5:$ZZ$34,COLUMN(Z$4)-2,FALSE)),"-",VLOOKUP($C26,Data!$C$5:$ZZ$34,COLUMN(Z$4)-2,FALSE))</f>
        <v>-</v>
      </c>
      <c r="AA26" s="110" t="str">
        <f ca="1">IF(ISERROR(VLOOKUP($C26,Data!$C$5:$ZZ$34,COLUMN(AA$4)-2,FALSE)),"-",VLOOKUP($C26,Data!$C$5:$ZZ$34,COLUMN(AA$4)-2,FALSE))</f>
        <v>-</v>
      </c>
      <c r="AB26" s="110" t="str">
        <f ca="1">IF(ISERROR(VLOOKUP($C26,Data!$C$5:$ZZ$34,COLUMN(AB$4)-2,FALSE)),"-",VLOOKUP($C26,Data!$C$5:$ZZ$34,COLUMN(AB$4)-2,FALSE))</f>
        <v>-</v>
      </c>
      <c r="AC26" s="110" t="str">
        <f ca="1">IF(ISERROR(VLOOKUP($C26,Data!$C$5:$ZZ$34,COLUMN(AC$4)-2,FALSE)),"-",VLOOKUP($C26,Data!$C$5:$ZZ$34,COLUMN(AC$4)-2,FALSE))</f>
        <v>-</v>
      </c>
      <c r="AD26" s="110" t="str">
        <f ca="1">IF(ISERROR(VLOOKUP($C26,Data!$C$5:$ZZ$34,COLUMN(AD$4)-2,FALSE)),"-",VLOOKUP($C26,Data!$C$5:$ZZ$34,COLUMN(AD$4)-2,FALSE))</f>
        <v>-</v>
      </c>
      <c r="AE26" s="110" t="str">
        <f ca="1">IF(ISERROR(VLOOKUP($C26,Data!$C$5:$ZZ$34,COLUMN(AE$4)-2,FALSE)),"-",VLOOKUP($C26,Data!$C$5:$ZZ$34,COLUMN(AE$4)-2,FALSE))</f>
        <v>-</v>
      </c>
      <c r="AF26" s="110" t="str">
        <f ca="1">IF(ISERROR(VLOOKUP($C26,Data!$C$5:$ZZ$34,COLUMN(AF$4)-2,FALSE)),"-",VLOOKUP($C26,Data!$C$5:$ZZ$34,COLUMN(AF$4)-2,FALSE))</f>
        <v>-</v>
      </c>
      <c r="AG26" s="110" t="str">
        <f ca="1">IF(ISERROR(VLOOKUP($C26,Data!$C$5:$ZZ$34,COLUMN(AG$4)-2,FALSE)),"-",VLOOKUP($C26,Data!$C$5:$ZZ$34,COLUMN(AG$4)-2,FALSE))</f>
        <v>-</v>
      </c>
      <c r="AH26" s="110" t="str">
        <f ca="1">IF(ISERROR(VLOOKUP($C26,Data!$C$5:$ZZ$34,COLUMN(AH$4)-2,FALSE)),"-",VLOOKUP($C26,Data!$C$5:$ZZ$34,COLUMN(AH$4)-2,FALSE))</f>
        <v>-</v>
      </c>
      <c r="AI26" s="110" t="str">
        <f ca="1">IF(ISERROR(VLOOKUP($C26,Data!$C$5:$ZZ$34,COLUMN(AI$4)-2,FALSE)),"-",VLOOKUP($C26,Data!$C$5:$ZZ$34,COLUMN(AI$4)-2,FALSE))</f>
        <v>-</v>
      </c>
      <c r="AJ26" s="110" t="str">
        <f ca="1">IF(ISERROR(VLOOKUP($C26,Data!$C$5:$ZZ$34,COLUMN(AJ$4)-2,FALSE)),"-",VLOOKUP($C26,Data!$C$5:$ZZ$34,COLUMN(AJ$4)-2,FALSE))</f>
        <v>-</v>
      </c>
      <c r="AK26" s="110" t="str">
        <f ca="1">IF(ISERROR(VLOOKUP($C26,Data!$C$5:$ZZ$34,COLUMN(AK$4)-2,FALSE)),"-",VLOOKUP($C26,Data!$C$5:$ZZ$34,COLUMN(AK$4)-2,FALSE))</f>
        <v>-</v>
      </c>
      <c r="AL26" s="110" t="str">
        <f ca="1">IF(ISERROR(VLOOKUP($C26,Data!$C$5:$ZZ$34,COLUMN(AL$4)-2,FALSE)),"-",VLOOKUP($C26,Data!$C$5:$ZZ$34,COLUMN(AL$4)-2,FALSE))</f>
        <v>-</v>
      </c>
      <c r="AM26" s="110" t="str">
        <f ca="1">IF(ISERROR(VLOOKUP($C26,Data!$C$5:$ZZ$34,COLUMN(AM$4)-2,FALSE)),"-",VLOOKUP($C26,Data!$C$5:$ZZ$34,COLUMN(AM$4)-2,FALSE))</f>
        <v>-</v>
      </c>
      <c r="AN26" s="110" t="str">
        <f ca="1">IF(ISERROR(VLOOKUP($C26,Data!$C$5:$ZZ$34,COLUMN(AN$4)-2,FALSE)),"-",VLOOKUP($C26,Data!$C$5:$ZZ$34,COLUMN(AN$4)-2,FALSE))</f>
        <v>-</v>
      </c>
      <c r="AO26" s="110" t="str">
        <f ca="1">IF(ISERROR(VLOOKUP($C26,Data!$C$5:$ZZ$34,COLUMN(AO$4)-2,FALSE)),"-",VLOOKUP($C26,Data!$C$5:$ZZ$34,COLUMN(AO$4)-2,FALSE))</f>
        <v>-</v>
      </c>
      <c r="AP26" s="110" t="str">
        <f ca="1">IF(ISERROR(VLOOKUP($C26,Data!$C$5:$ZZ$34,COLUMN(AP$4)-2,FALSE)),"-",VLOOKUP($C26,Data!$C$5:$ZZ$34,COLUMN(AP$4)-2,FALSE))</f>
        <v>-</v>
      </c>
      <c r="AQ26" s="110" t="str">
        <f ca="1">IF(ISERROR(VLOOKUP($C26,Data!$C$5:$ZZ$34,COLUMN(AQ$4)-2,FALSE)),"-",VLOOKUP($C26,Data!$C$5:$ZZ$34,COLUMN(AQ$4)-2,FALSE))</f>
        <v>-</v>
      </c>
      <c r="AR26" s="110" t="str">
        <f ca="1">IF(ISERROR(VLOOKUP($C26,Data!$C$5:$ZZ$34,COLUMN(AR$4)-2,FALSE)),"-",VLOOKUP($C26,Data!$C$5:$ZZ$34,COLUMN(AR$4)-2,FALSE))</f>
        <v>-</v>
      </c>
      <c r="AS26" s="110" t="str">
        <f ca="1">IF(ISERROR(VLOOKUP($C26,Data!$C$5:$ZZ$34,COLUMN(AS$4)-2,FALSE)),"-",VLOOKUP($C26,Data!$C$5:$ZZ$34,COLUMN(AS$4)-2,FALSE))</f>
        <v>-</v>
      </c>
      <c r="AT26" s="110" t="str">
        <f ca="1">IF(ISERROR(VLOOKUP($C26,Data!$C$5:$ZZ$34,COLUMN(AT$4)-2,FALSE)),"-",VLOOKUP($C26,Data!$C$5:$ZZ$34,COLUMN(AT$4)-2,FALSE))</f>
        <v>-</v>
      </c>
      <c r="AU26" s="110" t="str">
        <f ca="1">IF(ISERROR(VLOOKUP($C26,Data!$C$5:$ZZ$34,COLUMN(AU$4)-2,FALSE)),"-",VLOOKUP($C26,Data!$C$5:$ZZ$34,COLUMN(AU$4)-2,FALSE))</f>
        <v>-</v>
      </c>
      <c r="AV26" s="110" t="str">
        <f ca="1">IF(ISERROR(VLOOKUP($C26,Data!$C$5:$ZZ$34,COLUMN(AV$4)-2,FALSE)),"-",VLOOKUP($C26,Data!$C$5:$ZZ$34,COLUMN(AV$4)-2,FALSE))</f>
        <v>-</v>
      </c>
      <c r="AW26" s="110" t="str">
        <f ca="1">IF(ISERROR(VLOOKUP($C26,Data!$C$5:$ZZ$34,COLUMN(AW$4)-2,FALSE)),"-",VLOOKUP($C26,Data!$C$5:$ZZ$34,COLUMN(AW$4)-2,FALSE))</f>
        <v>-</v>
      </c>
      <c r="AX26" s="110" t="str">
        <f ca="1">IF(ISERROR(VLOOKUP($C26,Data!$C$5:$ZZ$34,COLUMN(AX$4)-2,FALSE)),"-",VLOOKUP($C26,Data!$C$5:$ZZ$34,COLUMN(AX$4)-2,FALSE))</f>
        <v>-</v>
      </c>
      <c r="AY26" s="110" t="str">
        <f ca="1">IF(ISERROR(VLOOKUP($C26,Data!$C$5:$ZZ$34,COLUMN(AY$4)-2,FALSE)),"-",VLOOKUP($C26,Data!$C$5:$ZZ$34,COLUMN(AY$4)-2,FALSE))</f>
        <v>-</v>
      </c>
      <c r="AZ26" s="110" t="str">
        <f ca="1">IF(ISERROR(VLOOKUP($C26,Data!$C$5:$ZZ$34,COLUMN(AZ$4)-2,FALSE)),"-",VLOOKUP($C26,Data!$C$5:$ZZ$34,COLUMN(AZ$4)-2,FALSE))</f>
        <v>-</v>
      </c>
      <c r="BA26" s="110" t="str">
        <f ca="1">IF(ISERROR(VLOOKUP($C26,Data!$C$5:$ZZ$34,COLUMN(BA$4)-2,FALSE)),"-",VLOOKUP($C26,Data!$C$5:$ZZ$34,COLUMN(BA$4)-2,FALSE))</f>
        <v>-</v>
      </c>
      <c r="BB26" s="110" t="str">
        <f ca="1">IF(ISERROR(VLOOKUP($C26,Data!$C$5:$ZZ$34,COLUMN(BB$4)-2,FALSE)),"-",VLOOKUP($C26,Data!$C$5:$ZZ$34,COLUMN(BB$4)-2,FALSE))</f>
        <v>-</v>
      </c>
      <c r="BC26" s="110" t="str">
        <f ca="1">IF(ISERROR(VLOOKUP($C26,Data!$C$5:$ZZ$34,COLUMN(BC$4)-2,FALSE)),"-",VLOOKUP($C26,Data!$C$5:$ZZ$34,COLUMN(BC$4)-2,FALSE))</f>
        <v>-</v>
      </c>
      <c r="BD26" s="110" t="str">
        <f ca="1">IF(ISERROR(VLOOKUP($C26,Data!$C$5:$ZZ$34,COLUMN(BD$4)-2,FALSE)),"-",VLOOKUP($C26,Data!$C$5:$ZZ$34,COLUMN(BD$4)-2,FALSE))</f>
        <v>-</v>
      </c>
    </row>
    <row r="27" spans="3:56">
      <c r="C27" s="104" t="str">
        <f ca="1">Order!I25</f>
        <v>*Hide*</v>
      </c>
      <c r="D27" s="110" t="str">
        <f ca="1">IF(ISERROR(VLOOKUP($C27,Data!$C$5:$ZZ$34,COLUMN(D$4)-2,FALSE)),"-",VLOOKUP($C27,Data!$C$5:$ZZ$34,COLUMN(D$4)-2,FALSE))</f>
        <v>-</v>
      </c>
      <c r="E27" s="110" t="str">
        <f ca="1">IF(ISERROR(VLOOKUP($C27,Data!$C$5:$ZZ$34,COLUMN(E$4)-2,FALSE)),"-",VLOOKUP($C27,Data!$C$5:$ZZ$34,COLUMN(E$4)-2,FALSE))</f>
        <v>-</v>
      </c>
      <c r="F27" s="110" t="str">
        <f ca="1">IF(ISERROR(VLOOKUP($C27,Data!$C$5:$ZZ$34,COLUMN(F$4)-2,FALSE)),"-",VLOOKUP($C27,Data!$C$5:$ZZ$34,COLUMN(F$4)-2,FALSE))</f>
        <v>-</v>
      </c>
      <c r="G27" s="110" t="str">
        <f ca="1">IF(ISERROR(VLOOKUP($C27,Data!$C$5:$ZZ$34,COLUMN(G$4)-2,FALSE)),"-",VLOOKUP($C27,Data!$C$5:$ZZ$34,COLUMN(G$4)-2,FALSE))</f>
        <v>-</v>
      </c>
      <c r="H27" s="110" t="str">
        <f ca="1">IF(ISERROR(VLOOKUP($C27,Data!$C$5:$ZZ$34,COLUMN(H$4)-2,FALSE)),"-",VLOOKUP($C27,Data!$C$5:$ZZ$34,COLUMN(H$4)-2,FALSE))</f>
        <v>-</v>
      </c>
      <c r="I27" s="110" t="str">
        <f ca="1">IF(ISERROR(VLOOKUP($C27,Data!$C$5:$ZZ$34,COLUMN(I$4)-2,FALSE)),"-",VLOOKUP($C27,Data!$C$5:$ZZ$34,COLUMN(I$4)-2,FALSE))</f>
        <v>-</v>
      </c>
      <c r="J27" s="110" t="str">
        <f ca="1">IF(ISERROR(VLOOKUP($C27,Data!$C$5:$ZZ$34,COLUMN(J$4)-2,FALSE)),"-",VLOOKUP($C27,Data!$C$5:$ZZ$34,COLUMN(J$4)-2,FALSE))</f>
        <v>-</v>
      </c>
      <c r="K27" s="110" t="str">
        <f ca="1">IF(ISERROR(VLOOKUP($C27,Data!$C$5:$ZZ$34,COLUMN(K$4)-2,FALSE)),"-",VLOOKUP($C27,Data!$C$5:$ZZ$34,COLUMN(K$4)-2,FALSE))</f>
        <v>-</v>
      </c>
      <c r="L27" s="110" t="str">
        <f ca="1">IF(ISERROR(VLOOKUP($C27,Data!$C$5:$ZZ$34,COLUMN(L$4)-2,FALSE)),"-",VLOOKUP($C27,Data!$C$5:$ZZ$34,COLUMN(L$4)-2,FALSE))</f>
        <v>-</v>
      </c>
      <c r="M27" s="110" t="str">
        <f ca="1">IF(ISERROR(VLOOKUP($C27,Data!$C$5:$ZZ$34,COLUMN(M$4)-2,FALSE)),"-",VLOOKUP($C27,Data!$C$5:$ZZ$34,COLUMN(M$4)-2,FALSE))</f>
        <v>-</v>
      </c>
      <c r="N27" s="110" t="str">
        <f ca="1">IF(ISERROR(VLOOKUP($C27,Data!$C$5:$ZZ$34,COLUMN(N$4)-2,FALSE)),"-",VLOOKUP($C27,Data!$C$5:$ZZ$34,COLUMN(N$4)-2,FALSE))</f>
        <v>-</v>
      </c>
      <c r="O27" s="110" t="str">
        <f ca="1">IF(ISERROR(VLOOKUP($C27,Data!$C$5:$ZZ$34,COLUMN(O$4)-2,FALSE)),"-",VLOOKUP($C27,Data!$C$5:$ZZ$34,COLUMN(O$4)-2,FALSE))</f>
        <v>-</v>
      </c>
      <c r="P27" s="110" t="str">
        <f ca="1">IF(ISERROR(VLOOKUP($C27,Data!$C$5:$ZZ$34,COLUMN(P$4)-2,FALSE)),"-",VLOOKUP($C27,Data!$C$5:$ZZ$34,COLUMN(P$4)-2,FALSE))</f>
        <v>-</v>
      </c>
      <c r="Q27" s="110" t="str">
        <f ca="1">IF(ISERROR(VLOOKUP($C27,Data!$C$5:$ZZ$34,COLUMN(Q$4)-2,FALSE)),"-",VLOOKUP($C27,Data!$C$5:$ZZ$34,COLUMN(Q$4)-2,FALSE))</f>
        <v>-</v>
      </c>
      <c r="R27" s="110" t="str">
        <f ca="1">IF(ISERROR(VLOOKUP($C27,Data!$C$5:$ZZ$34,COLUMN(R$4)-2,FALSE)),"-",VLOOKUP($C27,Data!$C$5:$ZZ$34,COLUMN(R$4)-2,FALSE))</f>
        <v>-</v>
      </c>
      <c r="S27" s="110" t="str">
        <f ca="1">IF(ISERROR(VLOOKUP($C27,Data!$C$5:$ZZ$34,COLUMN(S$4)-2,FALSE)),"-",VLOOKUP($C27,Data!$C$5:$ZZ$34,COLUMN(S$4)-2,FALSE))</f>
        <v>-</v>
      </c>
      <c r="T27" s="110" t="str">
        <f ca="1">IF(ISERROR(VLOOKUP($C27,Data!$C$5:$ZZ$34,COLUMN(T$4)-2,FALSE)),"-",VLOOKUP($C27,Data!$C$5:$ZZ$34,COLUMN(T$4)-2,FALSE))</f>
        <v>-</v>
      </c>
      <c r="U27" s="110" t="str">
        <f ca="1">IF(ISERROR(VLOOKUP($C27,Data!$C$5:$ZZ$34,COLUMN(U$4)-2,FALSE)),"-",VLOOKUP($C27,Data!$C$5:$ZZ$34,COLUMN(U$4)-2,FALSE))</f>
        <v>-</v>
      </c>
      <c r="V27" s="110" t="str">
        <f ca="1">IF(ISERROR(VLOOKUP($C27,Data!$C$5:$ZZ$34,COLUMN(V$4)-2,FALSE)),"-",VLOOKUP($C27,Data!$C$5:$ZZ$34,COLUMN(V$4)-2,FALSE))</f>
        <v>-</v>
      </c>
      <c r="W27" s="110" t="str">
        <f ca="1">IF(ISERROR(VLOOKUP($C27,Data!$C$5:$ZZ$34,COLUMN(W$4)-2,FALSE)),"-",VLOOKUP($C27,Data!$C$5:$ZZ$34,COLUMN(W$4)-2,FALSE))</f>
        <v>-</v>
      </c>
      <c r="X27" s="110" t="str">
        <f ca="1">IF(ISERROR(VLOOKUP($C27,Data!$C$5:$ZZ$34,COLUMN(X$4)-2,FALSE)),"-",VLOOKUP($C27,Data!$C$5:$ZZ$34,COLUMN(X$4)-2,FALSE))</f>
        <v>-</v>
      </c>
      <c r="Y27" s="110" t="str">
        <f ca="1">IF(ISERROR(VLOOKUP($C27,Data!$C$5:$ZZ$34,COLUMN(Y$4)-2,FALSE)),"-",VLOOKUP($C27,Data!$C$5:$ZZ$34,COLUMN(Y$4)-2,FALSE))</f>
        <v>-</v>
      </c>
      <c r="Z27" s="110" t="str">
        <f ca="1">IF(ISERROR(VLOOKUP($C27,Data!$C$5:$ZZ$34,COLUMN(Z$4)-2,FALSE)),"-",VLOOKUP($C27,Data!$C$5:$ZZ$34,COLUMN(Z$4)-2,FALSE))</f>
        <v>-</v>
      </c>
      <c r="AA27" s="110" t="str">
        <f ca="1">IF(ISERROR(VLOOKUP($C27,Data!$C$5:$ZZ$34,COLUMN(AA$4)-2,FALSE)),"-",VLOOKUP($C27,Data!$C$5:$ZZ$34,COLUMN(AA$4)-2,FALSE))</f>
        <v>-</v>
      </c>
      <c r="AB27" s="110" t="str">
        <f ca="1">IF(ISERROR(VLOOKUP($C27,Data!$C$5:$ZZ$34,COLUMN(AB$4)-2,FALSE)),"-",VLOOKUP($C27,Data!$C$5:$ZZ$34,COLUMN(AB$4)-2,FALSE))</f>
        <v>-</v>
      </c>
      <c r="AC27" s="110" t="str">
        <f ca="1">IF(ISERROR(VLOOKUP($C27,Data!$C$5:$ZZ$34,COLUMN(AC$4)-2,FALSE)),"-",VLOOKUP($C27,Data!$C$5:$ZZ$34,COLUMN(AC$4)-2,FALSE))</f>
        <v>-</v>
      </c>
      <c r="AD27" s="110" t="str">
        <f ca="1">IF(ISERROR(VLOOKUP($C27,Data!$C$5:$ZZ$34,COLUMN(AD$4)-2,FALSE)),"-",VLOOKUP($C27,Data!$C$5:$ZZ$34,COLUMN(AD$4)-2,FALSE))</f>
        <v>-</v>
      </c>
      <c r="AE27" s="110" t="str">
        <f ca="1">IF(ISERROR(VLOOKUP($C27,Data!$C$5:$ZZ$34,COLUMN(AE$4)-2,FALSE)),"-",VLOOKUP($C27,Data!$C$5:$ZZ$34,COLUMN(AE$4)-2,FALSE))</f>
        <v>-</v>
      </c>
      <c r="AF27" s="110" t="str">
        <f ca="1">IF(ISERROR(VLOOKUP($C27,Data!$C$5:$ZZ$34,COLUMN(AF$4)-2,FALSE)),"-",VLOOKUP($C27,Data!$C$5:$ZZ$34,COLUMN(AF$4)-2,FALSE))</f>
        <v>-</v>
      </c>
      <c r="AG27" s="110" t="str">
        <f ca="1">IF(ISERROR(VLOOKUP($C27,Data!$C$5:$ZZ$34,COLUMN(AG$4)-2,FALSE)),"-",VLOOKUP($C27,Data!$C$5:$ZZ$34,COLUMN(AG$4)-2,FALSE))</f>
        <v>-</v>
      </c>
      <c r="AH27" s="110" t="str">
        <f ca="1">IF(ISERROR(VLOOKUP($C27,Data!$C$5:$ZZ$34,COLUMN(AH$4)-2,FALSE)),"-",VLOOKUP($C27,Data!$C$5:$ZZ$34,COLUMN(AH$4)-2,FALSE))</f>
        <v>-</v>
      </c>
      <c r="AI27" s="110" t="str">
        <f ca="1">IF(ISERROR(VLOOKUP($C27,Data!$C$5:$ZZ$34,COLUMN(AI$4)-2,FALSE)),"-",VLOOKUP($C27,Data!$C$5:$ZZ$34,COLUMN(AI$4)-2,FALSE))</f>
        <v>-</v>
      </c>
      <c r="AJ27" s="110" t="str">
        <f ca="1">IF(ISERROR(VLOOKUP($C27,Data!$C$5:$ZZ$34,COLUMN(AJ$4)-2,FALSE)),"-",VLOOKUP($C27,Data!$C$5:$ZZ$34,COLUMN(AJ$4)-2,FALSE))</f>
        <v>-</v>
      </c>
      <c r="AK27" s="110" t="str">
        <f ca="1">IF(ISERROR(VLOOKUP($C27,Data!$C$5:$ZZ$34,COLUMN(AK$4)-2,FALSE)),"-",VLOOKUP($C27,Data!$C$5:$ZZ$34,COLUMN(AK$4)-2,FALSE))</f>
        <v>-</v>
      </c>
      <c r="AL27" s="110" t="str">
        <f ca="1">IF(ISERROR(VLOOKUP($C27,Data!$C$5:$ZZ$34,COLUMN(AL$4)-2,FALSE)),"-",VLOOKUP($C27,Data!$C$5:$ZZ$34,COLUMN(AL$4)-2,FALSE))</f>
        <v>-</v>
      </c>
      <c r="AM27" s="110" t="str">
        <f ca="1">IF(ISERROR(VLOOKUP($C27,Data!$C$5:$ZZ$34,COLUMN(AM$4)-2,FALSE)),"-",VLOOKUP($C27,Data!$C$5:$ZZ$34,COLUMN(AM$4)-2,FALSE))</f>
        <v>-</v>
      </c>
      <c r="AN27" s="110" t="str">
        <f ca="1">IF(ISERROR(VLOOKUP($C27,Data!$C$5:$ZZ$34,COLUMN(AN$4)-2,FALSE)),"-",VLOOKUP($C27,Data!$C$5:$ZZ$34,COLUMN(AN$4)-2,FALSE))</f>
        <v>-</v>
      </c>
      <c r="AO27" s="110" t="str">
        <f ca="1">IF(ISERROR(VLOOKUP($C27,Data!$C$5:$ZZ$34,COLUMN(AO$4)-2,FALSE)),"-",VLOOKUP($C27,Data!$C$5:$ZZ$34,COLUMN(AO$4)-2,FALSE))</f>
        <v>-</v>
      </c>
      <c r="AP27" s="110" t="str">
        <f ca="1">IF(ISERROR(VLOOKUP($C27,Data!$C$5:$ZZ$34,COLUMN(AP$4)-2,FALSE)),"-",VLOOKUP($C27,Data!$C$5:$ZZ$34,COLUMN(AP$4)-2,FALSE))</f>
        <v>-</v>
      </c>
      <c r="AQ27" s="110" t="str">
        <f ca="1">IF(ISERROR(VLOOKUP($C27,Data!$C$5:$ZZ$34,COLUMN(AQ$4)-2,FALSE)),"-",VLOOKUP($C27,Data!$C$5:$ZZ$34,COLUMN(AQ$4)-2,FALSE))</f>
        <v>-</v>
      </c>
      <c r="AR27" s="110" t="str">
        <f ca="1">IF(ISERROR(VLOOKUP($C27,Data!$C$5:$ZZ$34,COLUMN(AR$4)-2,FALSE)),"-",VLOOKUP($C27,Data!$C$5:$ZZ$34,COLUMN(AR$4)-2,FALSE))</f>
        <v>-</v>
      </c>
      <c r="AS27" s="110" t="str">
        <f ca="1">IF(ISERROR(VLOOKUP($C27,Data!$C$5:$ZZ$34,COLUMN(AS$4)-2,FALSE)),"-",VLOOKUP($C27,Data!$C$5:$ZZ$34,COLUMN(AS$4)-2,FALSE))</f>
        <v>-</v>
      </c>
      <c r="AT27" s="110" t="str">
        <f ca="1">IF(ISERROR(VLOOKUP($C27,Data!$C$5:$ZZ$34,COLUMN(AT$4)-2,FALSE)),"-",VLOOKUP($C27,Data!$C$5:$ZZ$34,COLUMN(AT$4)-2,FALSE))</f>
        <v>-</v>
      </c>
      <c r="AU27" s="110" t="str">
        <f ca="1">IF(ISERROR(VLOOKUP($C27,Data!$C$5:$ZZ$34,COLUMN(AU$4)-2,FALSE)),"-",VLOOKUP($C27,Data!$C$5:$ZZ$34,COLUMN(AU$4)-2,FALSE))</f>
        <v>-</v>
      </c>
      <c r="AV27" s="110" t="str">
        <f ca="1">IF(ISERROR(VLOOKUP($C27,Data!$C$5:$ZZ$34,COLUMN(AV$4)-2,FALSE)),"-",VLOOKUP($C27,Data!$C$5:$ZZ$34,COLUMN(AV$4)-2,FALSE))</f>
        <v>-</v>
      </c>
      <c r="AW27" s="110" t="str">
        <f ca="1">IF(ISERROR(VLOOKUP($C27,Data!$C$5:$ZZ$34,COLUMN(AW$4)-2,FALSE)),"-",VLOOKUP($C27,Data!$C$5:$ZZ$34,COLUMN(AW$4)-2,FALSE))</f>
        <v>-</v>
      </c>
      <c r="AX27" s="110" t="str">
        <f ca="1">IF(ISERROR(VLOOKUP($C27,Data!$C$5:$ZZ$34,COLUMN(AX$4)-2,FALSE)),"-",VLOOKUP($C27,Data!$C$5:$ZZ$34,COLUMN(AX$4)-2,FALSE))</f>
        <v>-</v>
      </c>
      <c r="AY27" s="110" t="str">
        <f ca="1">IF(ISERROR(VLOOKUP($C27,Data!$C$5:$ZZ$34,COLUMN(AY$4)-2,FALSE)),"-",VLOOKUP($C27,Data!$C$5:$ZZ$34,COLUMN(AY$4)-2,FALSE))</f>
        <v>-</v>
      </c>
      <c r="AZ27" s="110" t="str">
        <f ca="1">IF(ISERROR(VLOOKUP($C27,Data!$C$5:$ZZ$34,COLUMN(AZ$4)-2,FALSE)),"-",VLOOKUP($C27,Data!$C$5:$ZZ$34,COLUMN(AZ$4)-2,FALSE))</f>
        <v>-</v>
      </c>
      <c r="BA27" s="110" t="str">
        <f ca="1">IF(ISERROR(VLOOKUP($C27,Data!$C$5:$ZZ$34,COLUMN(BA$4)-2,FALSE)),"-",VLOOKUP($C27,Data!$C$5:$ZZ$34,COLUMN(BA$4)-2,FALSE))</f>
        <v>-</v>
      </c>
      <c r="BB27" s="110" t="str">
        <f ca="1">IF(ISERROR(VLOOKUP($C27,Data!$C$5:$ZZ$34,COLUMN(BB$4)-2,FALSE)),"-",VLOOKUP($C27,Data!$C$5:$ZZ$34,COLUMN(BB$4)-2,FALSE))</f>
        <v>-</v>
      </c>
      <c r="BC27" s="110" t="str">
        <f ca="1">IF(ISERROR(VLOOKUP($C27,Data!$C$5:$ZZ$34,COLUMN(BC$4)-2,FALSE)),"-",VLOOKUP($C27,Data!$C$5:$ZZ$34,COLUMN(BC$4)-2,FALSE))</f>
        <v>-</v>
      </c>
      <c r="BD27" s="110" t="str">
        <f ca="1">IF(ISERROR(VLOOKUP($C27,Data!$C$5:$ZZ$34,COLUMN(BD$4)-2,FALSE)),"-",VLOOKUP($C27,Data!$C$5:$ZZ$34,COLUMN(BD$4)-2,FALSE))</f>
        <v>-</v>
      </c>
    </row>
    <row r="28" spans="3:56">
      <c r="C28" s="104" t="str">
        <f ca="1">Order!I26</f>
        <v>*Hide*</v>
      </c>
      <c r="D28" s="110" t="str">
        <f ca="1">IF(ISERROR(VLOOKUP($C28,Data!$C$5:$ZZ$34,COLUMN(D$4)-2,FALSE)),"-",VLOOKUP($C28,Data!$C$5:$ZZ$34,COLUMN(D$4)-2,FALSE))</f>
        <v>-</v>
      </c>
      <c r="E28" s="110" t="str">
        <f ca="1">IF(ISERROR(VLOOKUP($C28,Data!$C$5:$ZZ$34,COLUMN(E$4)-2,FALSE)),"-",VLOOKUP($C28,Data!$C$5:$ZZ$34,COLUMN(E$4)-2,FALSE))</f>
        <v>-</v>
      </c>
      <c r="F28" s="110" t="str">
        <f ca="1">IF(ISERROR(VLOOKUP($C28,Data!$C$5:$ZZ$34,COLUMN(F$4)-2,FALSE)),"-",VLOOKUP($C28,Data!$C$5:$ZZ$34,COLUMN(F$4)-2,FALSE))</f>
        <v>-</v>
      </c>
      <c r="G28" s="110" t="str">
        <f ca="1">IF(ISERROR(VLOOKUP($C28,Data!$C$5:$ZZ$34,COLUMN(G$4)-2,FALSE)),"-",VLOOKUP($C28,Data!$C$5:$ZZ$34,COLUMN(G$4)-2,FALSE))</f>
        <v>-</v>
      </c>
      <c r="H28" s="110" t="str">
        <f ca="1">IF(ISERROR(VLOOKUP($C28,Data!$C$5:$ZZ$34,COLUMN(H$4)-2,FALSE)),"-",VLOOKUP($C28,Data!$C$5:$ZZ$34,COLUMN(H$4)-2,FALSE))</f>
        <v>-</v>
      </c>
      <c r="I28" s="110" t="str">
        <f ca="1">IF(ISERROR(VLOOKUP($C28,Data!$C$5:$ZZ$34,COLUMN(I$4)-2,FALSE)),"-",VLOOKUP($C28,Data!$C$5:$ZZ$34,COLUMN(I$4)-2,FALSE))</f>
        <v>-</v>
      </c>
      <c r="J28" s="110" t="str">
        <f ca="1">IF(ISERROR(VLOOKUP($C28,Data!$C$5:$ZZ$34,COLUMN(J$4)-2,FALSE)),"-",VLOOKUP($C28,Data!$C$5:$ZZ$34,COLUMN(J$4)-2,FALSE))</f>
        <v>-</v>
      </c>
      <c r="K28" s="110" t="str">
        <f ca="1">IF(ISERROR(VLOOKUP($C28,Data!$C$5:$ZZ$34,COLUMN(K$4)-2,FALSE)),"-",VLOOKUP($C28,Data!$C$5:$ZZ$34,COLUMN(K$4)-2,FALSE))</f>
        <v>-</v>
      </c>
      <c r="L28" s="110" t="str">
        <f ca="1">IF(ISERROR(VLOOKUP($C28,Data!$C$5:$ZZ$34,COLUMN(L$4)-2,FALSE)),"-",VLOOKUP($C28,Data!$C$5:$ZZ$34,COLUMN(L$4)-2,FALSE))</f>
        <v>-</v>
      </c>
      <c r="M28" s="110" t="str">
        <f ca="1">IF(ISERROR(VLOOKUP($C28,Data!$C$5:$ZZ$34,COLUMN(M$4)-2,FALSE)),"-",VLOOKUP($C28,Data!$C$5:$ZZ$34,COLUMN(M$4)-2,FALSE))</f>
        <v>-</v>
      </c>
      <c r="N28" s="110" t="str">
        <f ca="1">IF(ISERROR(VLOOKUP($C28,Data!$C$5:$ZZ$34,COLUMN(N$4)-2,FALSE)),"-",VLOOKUP($C28,Data!$C$5:$ZZ$34,COLUMN(N$4)-2,FALSE))</f>
        <v>-</v>
      </c>
      <c r="O28" s="110" t="str">
        <f ca="1">IF(ISERROR(VLOOKUP($C28,Data!$C$5:$ZZ$34,COLUMN(O$4)-2,FALSE)),"-",VLOOKUP($C28,Data!$C$5:$ZZ$34,COLUMN(O$4)-2,FALSE))</f>
        <v>-</v>
      </c>
      <c r="P28" s="110" t="str">
        <f ca="1">IF(ISERROR(VLOOKUP($C28,Data!$C$5:$ZZ$34,COLUMN(P$4)-2,FALSE)),"-",VLOOKUP($C28,Data!$C$5:$ZZ$34,COLUMN(P$4)-2,FALSE))</f>
        <v>-</v>
      </c>
      <c r="Q28" s="110" t="str">
        <f ca="1">IF(ISERROR(VLOOKUP($C28,Data!$C$5:$ZZ$34,COLUMN(Q$4)-2,FALSE)),"-",VLOOKUP($C28,Data!$C$5:$ZZ$34,COLUMN(Q$4)-2,FALSE))</f>
        <v>-</v>
      </c>
      <c r="R28" s="110" t="str">
        <f ca="1">IF(ISERROR(VLOOKUP($C28,Data!$C$5:$ZZ$34,COLUMN(R$4)-2,FALSE)),"-",VLOOKUP($C28,Data!$C$5:$ZZ$34,COLUMN(R$4)-2,FALSE))</f>
        <v>-</v>
      </c>
      <c r="S28" s="110" t="str">
        <f ca="1">IF(ISERROR(VLOOKUP($C28,Data!$C$5:$ZZ$34,COLUMN(S$4)-2,FALSE)),"-",VLOOKUP($C28,Data!$C$5:$ZZ$34,COLUMN(S$4)-2,FALSE))</f>
        <v>-</v>
      </c>
      <c r="T28" s="110" t="str">
        <f ca="1">IF(ISERROR(VLOOKUP($C28,Data!$C$5:$ZZ$34,COLUMN(T$4)-2,FALSE)),"-",VLOOKUP($C28,Data!$C$5:$ZZ$34,COLUMN(T$4)-2,FALSE))</f>
        <v>-</v>
      </c>
      <c r="U28" s="110" t="str">
        <f ca="1">IF(ISERROR(VLOOKUP($C28,Data!$C$5:$ZZ$34,COLUMN(U$4)-2,FALSE)),"-",VLOOKUP($C28,Data!$C$5:$ZZ$34,COLUMN(U$4)-2,FALSE))</f>
        <v>-</v>
      </c>
      <c r="V28" s="110" t="str">
        <f ca="1">IF(ISERROR(VLOOKUP($C28,Data!$C$5:$ZZ$34,COLUMN(V$4)-2,FALSE)),"-",VLOOKUP($C28,Data!$C$5:$ZZ$34,COLUMN(V$4)-2,FALSE))</f>
        <v>-</v>
      </c>
      <c r="W28" s="110" t="str">
        <f ca="1">IF(ISERROR(VLOOKUP($C28,Data!$C$5:$ZZ$34,COLUMN(W$4)-2,FALSE)),"-",VLOOKUP($C28,Data!$C$5:$ZZ$34,COLUMN(W$4)-2,FALSE))</f>
        <v>-</v>
      </c>
      <c r="X28" s="110" t="str">
        <f ca="1">IF(ISERROR(VLOOKUP($C28,Data!$C$5:$ZZ$34,COLUMN(X$4)-2,FALSE)),"-",VLOOKUP($C28,Data!$C$5:$ZZ$34,COLUMN(X$4)-2,FALSE))</f>
        <v>-</v>
      </c>
      <c r="Y28" s="110" t="str">
        <f ca="1">IF(ISERROR(VLOOKUP($C28,Data!$C$5:$ZZ$34,COLUMN(Y$4)-2,FALSE)),"-",VLOOKUP($C28,Data!$C$5:$ZZ$34,COLUMN(Y$4)-2,FALSE))</f>
        <v>-</v>
      </c>
      <c r="Z28" s="110" t="str">
        <f ca="1">IF(ISERROR(VLOOKUP($C28,Data!$C$5:$ZZ$34,COLUMN(Z$4)-2,FALSE)),"-",VLOOKUP($C28,Data!$C$5:$ZZ$34,COLUMN(Z$4)-2,FALSE))</f>
        <v>-</v>
      </c>
      <c r="AA28" s="110" t="str">
        <f ca="1">IF(ISERROR(VLOOKUP($C28,Data!$C$5:$ZZ$34,COLUMN(AA$4)-2,FALSE)),"-",VLOOKUP($C28,Data!$C$5:$ZZ$34,COLUMN(AA$4)-2,FALSE))</f>
        <v>-</v>
      </c>
      <c r="AB28" s="110" t="str">
        <f ca="1">IF(ISERROR(VLOOKUP($C28,Data!$C$5:$ZZ$34,COLUMN(AB$4)-2,FALSE)),"-",VLOOKUP($C28,Data!$C$5:$ZZ$34,COLUMN(AB$4)-2,FALSE))</f>
        <v>-</v>
      </c>
      <c r="AC28" s="110" t="str">
        <f ca="1">IF(ISERROR(VLOOKUP($C28,Data!$C$5:$ZZ$34,COLUMN(AC$4)-2,FALSE)),"-",VLOOKUP($C28,Data!$C$5:$ZZ$34,COLUMN(AC$4)-2,FALSE))</f>
        <v>-</v>
      </c>
      <c r="AD28" s="110" t="str">
        <f ca="1">IF(ISERROR(VLOOKUP($C28,Data!$C$5:$ZZ$34,COLUMN(AD$4)-2,FALSE)),"-",VLOOKUP($C28,Data!$C$5:$ZZ$34,COLUMN(AD$4)-2,FALSE))</f>
        <v>-</v>
      </c>
      <c r="AE28" s="110" t="str">
        <f ca="1">IF(ISERROR(VLOOKUP($C28,Data!$C$5:$ZZ$34,COLUMN(AE$4)-2,FALSE)),"-",VLOOKUP($C28,Data!$C$5:$ZZ$34,COLUMN(AE$4)-2,FALSE))</f>
        <v>-</v>
      </c>
      <c r="AF28" s="110" t="str">
        <f ca="1">IF(ISERROR(VLOOKUP($C28,Data!$C$5:$ZZ$34,COLUMN(AF$4)-2,FALSE)),"-",VLOOKUP($C28,Data!$C$5:$ZZ$34,COLUMN(AF$4)-2,FALSE))</f>
        <v>-</v>
      </c>
      <c r="AG28" s="110" t="str">
        <f ca="1">IF(ISERROR(VLOOKUP($C28,Data!$C$5:$ZZ$34,COLUMN(AG$4)-2,FALSE)),"-",VLOOKUP($C28,Data!$C$5:$ZZ$34,COLUMN(AG$4)-2,FALSE))</f>
        <v>-</v>
      </c>
      <c r="AH28" s="110" t="str">
        <f ca="1">IF(ISERROR(VLOOKUP($C28,Data!$C$5:$ZZ$34,COLUMN(AH$4)-2,FALSE)),"-",VLOOKUP($C28,Data!$C$5:$ZZ$34,COLUMN(AH$4)-2,FALSE))</f>
        <v>-</v>
      </c>
      <c r="AI28" s="110" t="str">
        <f ca="1">IF(ISERROR(VLOOKUP($C28,Data!$C$5:$ZZ$34,COLUMN(AI$4)-2,FALSE)),"-",VLOOKUP($C28,Data!$C$5:$ZZ$34,COLUMN(AI$4)-2,FALSE))</f>
        <v>-</v>
      </c>
      <c r="AJ28" s="110" t="str">
        <f ca="1">IF(ISERROR(VLOOKUP($C28,Data!$C$5:$ZZ$34,COLUMN(AJ$4)-2,FALSE)),"-",VLOOKUP($C28,Data!$C$5:$ZZ$34,COLUMN(AJ$4)-2,FALSE))</f>
        <v>-</v>
      </c>
      <c r="AK28" s="110" t="str">
        <f ca="1">IF(ISERROR(VLOOKUP($C28,Data!$C$5:$ZZ$34,COLUMN(AK$4)-2,FALSE)),"-",VLOOKUP($C28,Data!$C$5:$ZZ$34,COLUMN(AK$4)-2,FALSE))</f>
        <v>-</v>
      </c>
      <c r="AL28" s="110" t="str">
        <f ca="1">IF(ISERROR(VLOOKUP($C28,Data!$C$5:$ZZ$34,COLUMN(AL$4)-2,FALSE)),"-",VLOOKUP($C28,Data!$C$5:$ZZ$34,COLUMN(AL$4)-2,FALSE))</f>
        <v>-</v>
      </c>
      <c r="AM28" s="110" t="str">
        <f ca="1">IF(ISERROR(VLOOKUP($C28,Data!$C$5:$ZZ$34,COLUMN(AM$4)-2,FALSE)),"-",VLOOKUP($C28,Data!$C$5:$ZZ$34,COLUMN(AM$4)-2,FALSE))</f>
        <v>-</v>
      </c>
      <c r="AN28" s="110" t="str">
        <f ca="1">IF(ISERROR(VLOOKUP($C28,Data!$C$5:$ZZ$34,COLUMN(AN$4)-2,FALSE)),"-",VLOOKUP($C28,Data!$C$5:$ZZ$34,COLUMN(AN$4)-2,FALSE))</f>
        <v>-</v>
      </c>
      <c r="AO28" s="110" t="str">
        <f ca="1">IF(ISERROR(VLOOKUP($C28,Data!$C$5:$ZZ$34,COLUMN(AO$4)-2,FALSE)),"-",VLOOKUP($C28,Data!$C$5:$ZZ$34,COLUMN(AO$4)-2,FALSE))</f>
        <v>-</v>
      </c>
      <c r="AP28" s="110" t="str">
        <f ca="1">IF(ISERROR(VLOOKUP($C28,Data!$C$5:$ZZ$34,COLUMN(AP$4)-2,FALSE)),"-",VLOOKUP($C28,Data!$C$5:$ZZ$34,COLUMN(AP$4)-2,FALSE))</f>
        <v>-</v>
      </c>
      <c r="AQ28" s="110" t="str">
        <f ca="1">IF(ISERROR(VLOOKUP($C28,Data!$C$5:$ZZ$34,COLUMN(AQ$4)-2,FALSE)),"-",VLOOKUP($C28,Data!$C$5:$ZZ$34,COLUMN(AQ$4)-2,FALSE))</f>
        <v>-</v>
      </c>
      <c r="AR28" s="110" t="str">
        <f ca="1">IF(ISERROR(VLOOKUP($C28,Data!$C$5:$ZZ$34,COLUMN(AR$4)-2,FALSE)),"-",VLOOKUP($C28,Data!$C$5:$ZZ$34,COLUMN(AR$4)-2,FALSE))</f>
        <v>-</v>
      </c>
      <c r="AS28" s="110" t="str">
        <f ca="1">IF(ISERROR(VLOOKUP($C28,Data!$C$5:$ZZ$34,COLUMN(AS$4)-2,FALSE)),"-",VLOOKUP($C28,Data!$C$5:$ZZ$34,COLUMN(AS$4)-2,FALSE))</f>
        <v>-</v>
      </c>
      <c r="AT28" s="110" t="str">
        <f ca="1">IF(ISERROR(VLOOKUP($C28,Data!$C$5:$ZZ$34,COLUMN(AT$4)-2,FALSE)),"-",VLOOKUP($C28,Data!$C$5:$ZZ$34,COLUMN(AT$4)-2,FALSE))</f>
        <v>-</v>
      </c>
      <c r="AU28" s="110" t="str">
        <f ca="1">IF(ISERROR(VLOOKUP($C28,Data!$C$5:$ZZ$34,COLUMN(AU$4)-2,FALSE)),"-",VLOOKUP($C28,Data!$C$5:$ZZ$34,COLUMN(AU$4)-2,FALSE))</f>
        <v>-</v>
      </c>
      <c r="AV28" s="110" t="str">
        <f ca="1">IF(ISERROR(VLOOKUP($C28,Data!$C$5:$ZZ$34,COLUMN(AV$4)-2,FALSE)),"-",VLOOKUP($C28,Data!$C$5:$ZZ$34,COLUMN(AV$4)-2,FALSE))</f>
        <v>-</v>
      </c>
      <c r="AW28" s="110" t="str">
        <f ca="1">IF(ISERROR(VLOOKUP($C28,Data!$C$5:$ZZ$34,COLUMN(AW$4)-2,FALSE)),"-",VLOOKUP($C28,Data!$C$5:$ZZ$34,COLUMN(AW$4)-2,FALSE))</f>
        <v>-</v>
      </c>
      <c r="AX28" s="110" t="str">
        <f ca="1">IF(ISERROR(VLOOKUP($C28,Data!$C$5:$ZZ$34,COLUMN(AX$4)-2,FALSE)),"-",VLOOKUP($C28,Data!$C$5:$ZZ$34,COLUMN(AX$4)-2,FALSE))</f>
        <v>-</v>
      </c>
      <c r="AY28" s="110" t="str">
        <f ca="1">IF(ISERROR(VLOOKUP($C28,Data!$C$5:$ZZ$34,COLUMN(AY$4)-2,FALSE)),"-",VLOOKUP($C28,Data!$C$5:$ZZ$34,COLUMN(AY$4)-2,FALSE))</f>
        <v>-</v>
      </c>
      <c r="AZ28" s="110" t="str">
        <f ca="1">IF(ISERROR(VLOOKUP($C28,Data!$C$5:$ZZ$34,COLUMN(AZ$4)-2,FALSE)),"-",VLOOKUP($C28,Data!$C$5:$ZZ$34,COLUMN(AZ$4)-2,FALSE))</f>
        <v>-</v>
      </c>
      <c r="BA28" s="110" t="str">
        <f ca="1">IF(ISERROR(VLOOKUP($C28,Data!$C$5:$ZZ$34,COLUMN(BA$4)-2,FALSE)),"-",VLOOKUP($C28,Data!$C$5:$ZZ$34,COLUMN(BA$4)-2,FALSE))</f>
        <v>-</v>
      </c>
      <c r="BB28" s="110" t="str">
        <f ca="1">IF(ISERROR(VLOOKUP($C28,Data!$C$5:$ZZ$34,COLUMN(BB$4)-2,FALSE)),"-",VLOOKUP($C28,Data!$C$5:$ZZ$34,COLUMN(BB$4)-2,FALSE))</f>
        <v>-</v>
      </c>
      <c r="BC28" s="110" t="str">
        <f ca="1">IF(ISERROR(VLOOKUP($C28,Data!$C$5:$ZZ$34,COLUMN(BC$4)-2,FALSE)),"-",VLOOKUP($C28,Data!$C$5:$ZZ$34,COLUMN(BC$4)-2,FALSE))</f>
        <v>-</v>
      </c>
      <c r="BD28" s="110" t="str">
        <f ca="1">IF(ISERROR(VLOOKUP($C28,Data!$C$5:$ZZ$34,COLUMN(BD$4)-2,FALSE)),"-",VLOOKUP($C28,Data!$C$5:$ZZ$34,COLUMN(BD$4)-2,FALSE))</f>
        <v>-</v>
      </c>
    </row>
    <row r="29" spans="3:56">
      <c r="C29" s="104" t="str">
        <f ca="1">Order!I27</f>
        <v>*Hide*</v>
      </c>
      <c r="D29" s="110" t="str">
        <f ca="1">IF(ISERROR(VLOOKUP($C29,Data!$C$5:$ZZ$34,COLUMN(D$4)-2,FALSE)),"-",VLOOKUP($C29,Data!$C$5:$ZZ$34,COLUMN(D$4)-2,FALSE))</f>
        <v>-</v>
      </c>
      <c r="E29" s="110" t="str">
        <f ca="1">IF(ISERROR(VLOOKUP($C29,Data!$C$5:$ZZ$34,COLUMN(E$4)-2,FALSE)),"-",VLOOKUP($C29,Data!$C$5:$ZZ$34,COLUMN(E$4)-2,FALSE))</f>
        <v>-</v>
      </c>
      <c r="F29" s="110" t="str">
        <f ca="1">IF(ISERROR(VLOOKUP($C29,Data!$C$5:$ZZ$34,COLUMN(F$4)-2,FALSE)),"-",VLOOKUP($C29,Data!$C$5:$ZZ$34,COLUMN(F$4)-2,FALSE))</f>
        <v>-</v>
      </c>
      <c r="G29" s="110" t="str">
        <f ca="1">IF(ISERROR(VLOOKUP($C29,Data!$C$5:$ZZ$34,COLUMN(G$4)-2,FALSE)),"-",VLOOKUP($C29,Data!$C$5:$ZZ$34,COLUMN(G$4)-2,FALSE))</f>
        <v>-</v>
      </c>
      <c r="H29" s="110" t="str">
        <f ca="1">IF(ISERROR(VLOOKUP($C29,Data!$C$5:$ZZ$34,COLUMN(H$4)-2,FALSE)),"-",VLOOKUP($C29,Data!$C$5:$ZZ$34,COLUMN(H$4)-2,FALSE))</f>
        <v>-</v>
      </c>
      <c r="I29" s="110" t="str">
        <f ca="1">IF(ISERROR(VLOOKUP($C29,Data!$C$5:$ZZ$34,COLUMN(I$4)-2,FALSE)),"-",VLOOKUP($C29,Data!$C$5:$ZZ$34,COLUMN(I$4)-2,FALSE))</f>
        <v>-</v>
      </c>
      <c r="J29" s="110" t="str">
        <f ca="1">IF(ISERROR(VLOOKUP($C29,Data!$C$5:$ZZ$34,COLUMN(J$4)-2,FALSE)),"-",VLOOKUP($C29,Data!$C$5:$ZZ$34,COLUMN(J$4)-2,FALSE))</f>
        <v>-</v>
      </c>
      <c r="K29" s="110" t="str">
        <f ca="1">IF(ISERROR(VLOOKUP($C29,Data!$C$5:$ZZ$34,COLUMN(K$4)-2,FALSE)),"-",VLOOKUP($C29,Data!$C$5:$ZZ$34,COLUMN(K$4)-2,FALSE))</f>
        <v>-</v>
      </c>
      <c r="L29" s="110" t="str">
        <f ca="1">IF(ISERROR(VLOOKUP($C29,Data!$C$5:$ZZ$34,COLUMN(L$4)-2,FALSE)),"-",VLOOKUP($C29,Data!$C$5:$ZZ$34,COLUMN(L$4)-2,FALSE))</f>
        <v>-</v>
      </c>
      <c r="M29" s="110" t="str">
        <f ca="1">IF(ISERROR(VLOOKUP($C29,Data!$C$5:$ZZ$34,COLUMN(M$4)-2,FALSE)),"-",VLOOKUP($C29,Data!$C$5:$ZZ$34,COLUMN(M$4)-2,FALSE))</f>
        <v>-</v>
      </c>
      <c r="N29" s="110" t="str">
        <f ca="1">IF(ISERROR(VLOOKUP($C29,Data!$C$5:$ZZ$34,COLUMN(N$4)-2,FALSE)),"-",VLOOKUP($C29,Data!$C$5:$ZZ$34,COLUMN(N$4)-2,FALSE))</f>
        <v>-</v>
      </c>
      <c r="O29" s="110" t="str">
        <f ca="1">IF(ISERROR(VLOOKUP($C29,Data!$C$5:$ZZ$34,COLUMN(O$4)-2,FALSE)),"-",VLOOKUP($C29,Data!$C$5:$ZZ$34,COLUMN(O$4)-2,FALSE))</f>
        <v>-</v>
      </c>
      <c r="P29" s="110" t="str">
        <f ca="1">IF(ISERROR(VLOOKUP($C29,Data!$C$5:$ZZ$34,COLUMN(P$4)-2,FALSE)),"-",VLOOKUP($C29,Data!$C$5:$ZZ$34,COLUMN(P$4)-2,FALSE))</f>
        <v>-</v>
      </c>
      <c r="Q29" s="110" t="str">
        <f ca="1">IF(ISERROR(VLOOKUP($C29,Data!$C$5:$ZZ$34,COLUMN(Q$4)-2,FALSE)),"-",VLOOKUP($C29,Data!$C$5:$ZZ$34,COLUMN(Q$4)-2,FALSE))</f>
        <v>-</v>
      </c>
      <c r="R29" s="110" t="str">
        <f ca="1">IF(ISERROR(VLOOKUP($C29,Data!$C$5:$ZZ$34,COLUMN(R$4)-2,FALSE)),"-",VLOOKUP($C29,Data!$C$5:$ZZ$34,COLUMN(R$4)-2,FALSE))</f>
        <v>-</v>
      </c>
      <c r="S29" s="110" t="str">
        <f ca="1">IF(ISERROR(VLOOKUP($C29,Data!$C$5:$ZZ$34,COLUMN(S$4)-2,FALSE)),"-",VLOOKUP($C29,Data!$C$5:$ZZ$34,COLUMN(S$4)-2,FALSE))</f>
        <v>-</v>
      </c>
      <c r="T29" s="110" t="str">
        <f ca="1">IF(ISERROR(VLOOKUP($C29,Data!$C$5:$ZZ$34,COLUMN(T$4)-2,FALSE)),"-",VLOOKUP($C29,Data!$C$5:$ZZ$34,COLUMN(T$4)-2,FALSE))</f>
        <v>-</v>
      </c>
      <c r="U29" s="110" t="str">
        <f ca="1">IF(ISERROR(VLOOKUP($C29,Data!$C$5:$ZZ$34,COLUMN(U$4)-2,FALSE)),"-",VLOOKUP($C29,Data!$C$5:$ZZ$34,COLUMN(U$4)-2,FALSE))</f>
        <v>-</v>
      </c>
      <c r="V29" s="110" t="str">
        <f ca="1">IF(ISERROR(VLOOKUP($C29,Data!$C$5:$ZZ$34,COLUMN(V$4)-2,FALSE)),"-",VLOOKUP($C29,Data!$C$5:$ZZ$34,COLUMN(V$4)-2,FALSE))</f>
        <v>-</v>
      </c>
      <c r="W29" s="110" t="str">
        <f ca="1">IF(ISERROR(VLOOKUP($C29,Data!$C$5:$ZZ$34,COLUMN(W$4)-2,FALSE)),"-",VLOOKUP($C29,Data!$C$5:$ZZ$34,COLUMN(W$4)-2,FALSE))</f>
        <v>-</v>
      </c>
      <c r="X29" s="110" t="str">
        <f ca="1">IF(ISERROR(VLOOKUP($C29,Data!$C$5:$ZZ$34,COLUMN(X$4)-2,FALSE)),"-",VLOOKUP($C29,Data!$C$5:$ZZ$34,COLUMN(X$4)-2,FALSE))</f>
        <v>-</v>
      </c>
      <c r="Y29" s="110" t="str">
        <f ca="1">IF(ISERROR(VLOOKUP($C29,Data!$C$5:$ZZ$34,COLUMN(Y$4)-2,FALSE)),"-",VLOOKUP($C29,Data!$C$5:$ZZ$34,COLUMN(Y$4)-2,FALSE))</f>
        <v>-</v>
      </c>
      <c r="Z29" s="110" t="str">
        <f ca="1">IF(ISERROR(VLOOKUP($C29,Data!$C$5:$ZZ$34,COLUMN(Z$4)-2,FALSE)),"-",VLOOKUP($C29,Data!$C$5:$ZZ$34,COLUMN(Z$4)-2,FALSE))</f>
        <v>-</v>
      </c>
      <c r="AA29" s="110" t="str">
        <f ca="1">IF(ISERROR(VLOOKUP($C29,Data!$C$5:$ZZ$34,COLUMN(AA$4)-2,FALSE)),"-",VLOOKUP($C29,Data!$C$5:$ZZ$34,COLUMN(AA$4)-2,FALSE))</f>
        <v>-</v>
      </c>
      <c r="AB29" s="110" t="str">
        <f ca="1">IF(ISERROR(VLOOKUP($C29,Data!$C$5:$ZZ$34,COLUMN(AB$4)-2,FALSE)),"-",VLOOKUP($C29,Data!$C$5:$ZZ$34,COLUMN(AB$4)-2,FALSE))</f>
        <v>-</v>
      </c>
      <c r="AC29" s="110" t="str">
        <f ca="1">IF(ISERROR(VLOOKUP($C29,Data!$C$5:$ZZ$34,COLUMN(AC$4)-2,FALSE)),"-",VLOOKUP($C29,Data!$C$5:$ZZ$34,COLUMN(AC$4)-2,FALSE))</f>
        <v>-</v>
      </c>
      <c r="AD29" s="110" t="str">
        <f ca="1">IF(ISERROR(VLOOKUP($C29,Data!$C$5:$ZZ$34,COLUMN(AD$4)-2,FALSE)),"-",VLOOKUP($C29,Data!$C$5:$ZZ$34,COLUMN(AD$4)-2,FALSE))</f>
        <v>-</v>
      </c>
      <c r="AE29" s="110" t="str">
        <f ca="1">IF(ISERROR(VLOOKUP($C29,Data!$C$5:$ZZ$34,COLUMN(AE$4)-2,FALSE)),"-",VLOOKUP($C29,Data!$C$5:$ZZ$34,COLUMN(AE$4)-2,FALSE))</f>
        <v>-</v>
      </c>
      <c r="AF29" s="110" t="str">
        <f ca="1">IF(ISERROR(VLOOKUP($C29,Data!$C$5:$ZZ$34,COLUMN(AF$4)-2,FALSE)),"-",VLOOKUP($C29,Data!$C$5:$ZZ$34,COLUMN(AF$4)-2,FALSE))</f>
        <v>-</v>
      </c>
      <c r="AG29" s="110" t="str">
        <f ca="1">IF(ISERROR(VLOOKUP($C29,Data!$C$5:$ZZ$34,COLUMN(AG$4)-2,FALSE)),"-",VLOOKUP($C29,Data!$C$5:$ZZ$34,COLUMN(AG$4)-2,FALSE))</f>
        <v>-</v>
      </c>
      <c r="AH29" s="110" t="str">
        <f ca="1">IF(ISERROR(VLOOKUP($C29,Data!$C$5:$ZZ$34,COLUMN(AH$4)-2,FALSE)),"-",VLOOKUP($C29,Data!$C$5:$ZZ$34,COLUMN(AH$4)-2,FALSE))</f>
        <v>-</v>
      </c>
      <c r="AI29" s="110" t="str">
        <f ca="1">IF(ISERROR(VLOOKUP($C29,Data!$C$5:$ZZ$34,COLUMN(AI$4)-2,FALSE)),"-",VLOOKUP($C29,Data!$C$5:$ZZ$34,COLUMN(AI$4)-2,FALSE))</f>
        <v>-</v>
      </c>
      <c r="AJ29" s="110" t="str">
        <f ca="1">IF(ISERROR(VLOOKUP($C29,Data!$C$5:$ZZ$34,COLUMN(AJ$4)-2,FALSE)),"-",VLOOKUP($C29,Data!$C$5:$ZZ$34,COLUMN(AJ$4)-2,FALSE))</f>
        <v>-</v>
      </c>
      <c r="AK29" s="110" t="str">
        <f ca="1">IF(ISERROR(VLOOKUP($C29,Data!$C$5:$ZZ$34,COLUMN(AK$4)-2,FALSE)),"-",VLOOKUP($C29,Data!$C$5:$ZZ$34,COLUMN(AK$4)-2,FALSE))</f>
        <v>-</v>
      </c>
      <c r="AL29" s="110" t="str">
        <f ca="1">IF(ISERROR(VLOOKUP($C29,Data!$C$5:$ZZ$34,COLUMN(AL$4)-2,FALSE)),"-",VLOOKUP($C29,Data!$C$5:$ZZ$34,COLUMN(AL$4)-2,FALSE))</f>
        <v>-</v>
      </c>
      <c r="AM29" s="110" t="str">
        <f ca="1">IF(ISERROR(VLOOKUP($C29,Data!$C$5:$ZZ$34,COLUMN(AM$4)-2,FALSE)),"-",VLOOKUP($C29,Data!$C$5:$ZZ$34,COLUMN(AM$4)-2,FALSE))</f>
        <v>-</v>
      </c>
      <c r="AN29" s="110" t="str">
        <f ca="1">IF(ISERROR(VLOOKUP($C29,Data!$C$5:$ZZ$34,COLUMN(AN$4)-2,FALSE)),"-",VLOOKUP($C29,Data!$C$5:$ZZ$34,COLUMN(AN$4)-2,FALSE))</f>
        <v>-</v>
      </c>
      <c r="AO29" s="110" t="str">
        <f ca="1">IF(ISERROR(VLOOKUP($C29,Data!$C$5:$ZZ$34,COLUMN(AO$4)-2,FALSE)),"-",VLOOKUP($C29,Data!$C$5:$ZZ$34,COLUMN(AO$4)-2,FALSE))</f>
        <v>-</v>
      </c>
      <c r="AP29" s="110" t="str">
        <f ca="1">IF(ISERROR(VLOOKUP($C29,Data!$C$5:$ZZ$34,COLUMN(AP$4)-2,FALSE)),"-",VLOOKUP($C29,Data!$C$5:$ZZ$34,COLUMN(AP$4)-2,FALSE))</f>
        <v>-</v>
      </c>
      <c r="AQ29" s="110" t="str">
        <f ca="1">IF(ISERROR(VLOOKUP($C29,Data!$C$5:$ZZ$34,COLUMN(AQ$4)-2,FALSE)),"-",VLOOKUP($C29,Data!$C$5:$ZZ$34,COLUMN(AQ$4)-2,FALSE))</f>
        <v>-</v>
      </c>
      <c r="AR29" s="110" t="str">
        <f ca="1">IF(ISERROR(VLOOKUP($C29,Data!$C$5:$ZZ$34,COLUMN(AR$4)-2,FALSE)),"-",VLOOKUP($C29,Data!$C$5:$ZZ$34,COLUMN(AR$4)-2,FALSE))</f>
        <v>-</v>
      </c>
      <c r="AS29" s="110" t="str">
        <f ca="1">IF(ISERROR(VLOOKUP($C29,Data!$C$5:$ZZ$34,COLUMN(AS$4)-2,FALSE)),"-",VLOOKUP($C29,Data!$C$5:$ZZ$34,COLUMN(AS$4)-2,FALSE))</f>
        <v>-</v>
      </c>
      <c r="AT29" s="110" t="str">
        <f ca="1">IF(ISERROR(VLOOKUP($C29,Data!$C$5:$ZZ$34,COLUMN(AT$4)-2,FALSE)),"-",VLOOKUP($C29,Data!$C$5:$ZZ$34,COLUMN(AT$4)-2,FALSE))</f>
        <v>-</v>
      </c>
      <c r="AU29" s="110" t="str">
        <f ca="1">IF(ISERROR(VLOOKUP($C29,Data!$C$5:$ZZ$34,COLUMN(AU$4)-2,FALSE)),"-",VLOOKUP($C29,Data!$C$5:$ZZ$34,COLUMN(AU$4)-2,FALSE))</f>
        <v>-</v>
      </c>
      <c r="AV29" s="110" t="str">
        <f ca="1">IF(ISERROR(VLOOKUP($C29,Data!$C$5:$ZZ$34,COLUMN(AV$4)-2,FALSE)),"-",VLOOKUP($C29,Data!$C$5:$ZZ$34,COLUMN(AV$4)-2,FALSE))</f>
        <v>-</v>
      </c>
      <c r="AW29" s="110" t="str">
        <f ca="1">IF(ISERROR(VLOOKUP($C29,Data!$C$5:$ZZ$34,COLUMN(AW$4)-2,FALSE)),"-",VLOOKUP($C29,Data!$C$5:$ZZ$34,COLUMN(AW$4)-2,FALSE))</f>
        <v>-</v>
      </c>
      <c r="AX29" s="110" t="str">
        <f ca="1">IF(ISERROR(VLOOKUP($C29,Data!$C$5:$ZZ$34,COLUMN(AX$4)-2,FALSE)),"-",VLOOKUP($C29,Data!$C$5:$ZZ$34,COLUMN(AX$4)-2,FALSE))</f>
        <v>-</v>
      </c>
      <c r="AY29" s="110" t="str">
        <f ca="1">IF(ISERROR(VLOOKUP($C29,Data!$C$5:$ZZ$34,COLUMN(AY$4)-2,FALSE)),"-",VLOOKUP($C29,Data!$C$5:$ZZ$34,COLUMN(AY$4)-2,FALSE))</f>
        <v>-</v>
      </c>
      <c r="AZ29" s="110" t="str">
        <f ca="1">IF(ISERROR(VLOOKUP($C29,Data!$C$5:$ZZ$34,COLUMN(AZ$4)-2,FALSE)),"-",VLOOKUP($C29,Data!$C$5:$ZZ$34,COLUMN(AZ$4)-2,FALSE))</f>
        <v>-</v>
      </c>
      <c r="BA29" s="110" t="str">
        <f ca="1">IF(ISERROR(VLOOKUP($C29,Data!$C$5:$ZZ$34,COLUMN(BA$4)-2,FALSE)),"-",VLOOKUP($C29,Data!$C$5:$ZZ$34,COLUMN(BA$4)-2,FALSE))</f>
        <v>-</v>
      </c>
      <c r="BB29" s="110" t="str">
        <f ca="1">IF(ISERROR(VLOOKUP($C29,Data!$C$5:$ZZ$34,COLUMN(BB$4)-2,FALSE)),"-",VLOOKUP($C29,Data!$C$5:$ZZ$34,COLUMN(BB$4)-2,FALSE))</f>
        <v>-</v>
      </c>
      <c r="BC29" s="110" t="str">
        <f ca="1">IF(ISERROR(VLOOKUP($C29,Data!$C$5:$ZZ$34,COLUMN(BC$4)-2,FALSE)),"-",VLOOKUP($C29,Data!$C$5:$ZZ$34,COLUMN(BC$4)-2,FALSE))</f>
        <v>-</v>
      </c>
      <c r="BD29" s="110" t="str">
        <f ca="1">IF(ISERROR(VLOOKUP($C29,Data!$C$5:$ZZ$34,COLUMN(BD$4)-2,FALSE)),"-",VLOOKUP($C29,Data!$C$5:$ZZ$34,COLUMN(BD$4)-2,FALSE))</f>
        <v>-</v>
      </c>
    </row>
    <row r="30" spans="3:56">
      <c r="C30" s="104" t="str">
        <f ca="1">Order!I28</f>
        <v>*Hide*</v>
      </c>
      <c r="D30" s="110" t="str">
        <f ca="1">IF(ISERROR(VLOOKUP($C30,Data!$C$5:$ZZ$34,COLUMN(D$4)-2,FALSE)),"-",VLOOKUP($C30,Data!$C$5:$ZZ$34,COLUMN(D$4)-2,FALSE))</f>
        <v>-</v>
      </c>
      <c r="E30" s="110" t="str">
        <f ca="1">IF(ISERROR(VLOOKUP($C30,Data!$C$5:$ZZ$34,COLUMN(E$4)-2,FALSE)),"-",VLOOKUP($C30,Data!$C$5:$ZZ$34,COLUMN(E$4)-2,FALSE))</f>
        <v>-</v>
      </c>
      <c r="F30" s="110" t="str">
        <f ca="1">IF(ISERROR(VLOOKUP($C30,Data!$C$5:$ZZ$34,COLUMN(F$4)-2,FALSE)),"-",VLOOKUP($C30,Data!$C$5:$ZZ$34,COLUMN(F$4)-2,FALSE))</f>
        <v>-</v>
      </c>
      <c r="G30" s="110" t="str">
        <f ca="1">IF(ISERROR(VLOOKUP($C30,Data!$C$5:$ZZ$34,COLUMN(G$4)-2,FALSE)),"-",VLOOKUP($C30,Data!$C$5:$ZZ$34,COLUMN(G$4)-2,FALSE))</f>
        <v>-</v>
      </c>
      <c r="H30" s="110" t="str">
        <f ca="1">IF(ISERROR(VLOOKUP($C30,Data!$C$5:$ZZ$34,COLUMN(H$4)-2,FALSE)),"-",VLOOKUP($C30,Data!$C$5:$ZZ$34,COLUMN(H$4)-2,FALSE))</f>
        <v>-</v>
      </c>
      <c r="I30" s="110" t="str">
        <f ca="1">IF(ISERROR(VLOOKUP($C30,Data!$C$5:$ZZ$34,COLUMN(I$4)-2,FALSE)),"-",VLOOKUP($C30,Data!$C$5:$ZZ$34,COLUMN(I$4)-2,FALSE))</f>
        <v>-</v>
      </c>
      <c r="J30" s="110" t="str">
        <f ca="1">IF(ISERROR(VLOOKUP($C30,Data!$C$5:$ZZ$34,COLUMN(J$4)-2,FALSE)),"-",VLOOKUP($C30,Data!$C$5:$ZZ$34,COLUMN(J$4)-2,FALSE))</f>
        <v>-</v>
      </c>
      <c r="K30" s="110" t="str">
        <f ca="1">IF(ISERROR(VLOOKUP($C30,Data!$C$5:$ZZ$34,COLUMN(K$4)-2,FALSE)),"-",VLOOKUP($C30,Data!$C$5:$ZZ$34,COLUMN(K$4)-2,FALSE))</f>
        <v>-</v>
      </c>
      <c r="L30" s="110" t="str">
        <f ca="1">IF(ISERROR(VLOOKUP($C30,Data!$C$5:$ZZ$34,COLUMN(L$4)-2,FALSE)),"-",VLOOKUP($C30,Data!$C$5:$ZZ$34,COLUMN(L$4)-2,FALSE))</f>
        <v>-</v>
      </c>
      <c r="M30" s="110" t="str">
        <f ca="1">IF(ISERROR(VLOOKUP($C30,Data!$C$5:$ZZ$34,COLUMN(M$4)-2,FALSE)),"-",VLOOKUP($C30,Data!$C$5:$ZZ$34,COLUMN(M$4)-2,FALSE))</f>
        <v>-</v>
      </c>
      <c r="N30" s="110" t="str">
        <f ca="1">IF(ISERROR(VLOOKUP($C30,Data!$C$5:$ZZ$34,COLUMN(N$4)-2,FALSE)),"-",VLOOKUP($C30,Data!$C$5:$ZZ$34,COLUMN(N$4)-2,FALSE))</f>
        <v>-</v>
      </c>
      <c r="O30" s="110" t="str">
        <f ca="1">IF(ISERROR(VLOOKUP($C30,Data!$C$5:$ZZ$34,COLUMN(O$4)-2,FALSE)),"-",VLOOKUP($C30,Data!$C$5:$ZZ$34,COLUMN(O$4)-2,FALSE))</f>
        <v>-</v>
      </c>
      <c r="P30" s="110" t="str">
        <f ca="1">IF(ISERROR(VLOOKUP($C30,Data!$C$5:$ZZ$34,COLUMN(P$4)-2,FALSE)),"-",VLOOKUP($C30,Data!$C$5:$ZZ$34,COLUMN(P$4)-2,FALSE))</f>
        <v>-</v>
      </c>
      <c r="Q30" s="110" t="str">
        <f ca="1">IF(ISERROR(VLOOKUP($C30,Data!$C$5:$ZZ$34,COLUMN(Q$4)-2,FALSE)),"-",VLOOKUP($C30,Data!$C$5:$ZZ$34,COLUMN(Q$4)-2,FALSE))</f>
        <v>-</v>
      </c>
      <c r="R30" s="110" t="str">
        <f ca="1">IF(ISERROR(VLOOKUP($C30,Data!$C$5:$ZZ$34,COLUMN(R$4)-2,FALSE)),"-",VLOOKUP($C30,Data!$C$5:$ZZ$34,COLUMN(R$4)-2,FALSE))</f>
        <v>-</v>
      </c>
      <c r="S30" s="110" t="str">
        <f ca="1">IF(ISERROR(VLOOKUP($C30,Data!$C$5:$ZZ$34,COLUMN(S$4)-2,FALSE)),"-",VLOOKUP($C30,Data!$C$5:$ZZ$34,COLUMN(S$4)-2,FALSE))</f>
        <v>-</v>
      </c>
      <c r="T30" s="110" t="str">
        <f ca="1">IF(ISERROR(VLOOKUP($C30,Data!$C$5:$ZZ$34,COLUMN(T$4)-2,FALSE)),"-",VLOOKUP($C30,Data!$C$5:$ZZ$34,COLUMN(T$4)-2,FALSE))</f>
        <v>-</v>
      </c>
      <c r="U30" s="110" t="str">
        <f ca="1">IF(ISERROR(VLOOKUP($C30,Data!$C$5:$ZZ$34,COLUMN(U$4)-2,FALSE)),"-",VLOOKUP($C30,Data!$C$5:$ZZ$34,COLUMN(U$4)-2,FALSE))</f>
        <v>-</v>
      </c>
      <c r="V30" s="110" t="str">
        <f ca="1">IF(ISERROR(VLOOKUP($C30,Data!$C$5:$ZZ$34,COLUMN(V$4)-2,FALSE)),"-",VLOOKUP($C30,Data!$C$5:$ZZ$34,COLUMN(V$4)-2,FALSE))</f>
        <v>-</v>
      </c>
      <c r="W30" s="110" t="str">
        <f ca="1">IF(ISERROR(VLOOKUP($C30,Data!$C$5:$ZZ$34,COLUMN(W$4)-2,FALSE)),"-",VLOOKUP($C30,Data!$C$5:$ZZ$34,COLUMN(W$4)-2,FALSE))</f>
        <v>-</v>
      </c>
      <c r="X30" s="110" t="str">
        <f ca="1">IF(ISERROR(VLOOKUP($C30,Data!$C$5:$ZZ$34,COLUMN(X$4)-2,FALSE)),"-",VLOOKUP($C30,Data!$C$5:$ZZ$34,COLUMN(X$4)-2,FALSE))</f>
        <v>-</v>
      </c>
      <c r="Y30" s="110" t="str">
        <f ca="1">IF(ISERROR(VLOOKUP($C30,Data!$C$5:$ZZ$34,COLUMN(Y$4)-2,FALSE)),"-",VLOOKUP($C30,Data!$C$5:$ZZ$34,COLUMN(Y$4)-2,FALSE))</f>
        <v>-</v>
      </c>
      <c r="Z30" s="110" t="str">
        <f ca="1">IF(ISERROR(VLOOKUP($C30,Data!$C$5:$ZZ$34,COLUMN(Z$4)-2,FALSE)),"-",VLOOKUP($C30,Data!$C$5:$ZZ$34,COLUMN(Z$4)-2,FALSE))</f>
        <v>-</v>
      </c>
      <c r="AA30" s="110" t="str">
        <f ca="1">IF(ISERROR(VLOOKUP($C30,Data!$C$5:$ZZ$34,COLUMN(AA$4)-2,FALSE)),"-",VLOOKUP($C30,Data!$C$5:$ZZ$34,COLUMN(AA$4)-2,FALSE))</f>
        <v>-</v>
      </c>
      <c r="AB30" s="110" t="str">
        <f ca="1">IF(ISERROR(VLOOKUP($C30,Data!$C$5:$ZZ$34,COLUMN(AB$4)-2,FALSE)),"-",VLOOKUP($C30,Data!$C$5:$ZZ$34,COLUMN(AB$4)-2,FALSE))</f>
        <v>-</v>
      </c>
      <c r="AC30" s="110" t="str">
        <f ca="1">IF(ISERROR(VLOOKUP($C30,Data!$C$5:$ZZ$34,COLUMN(AC$4)-2,FALSE)),"-",VLOOKUP($C30,Data!$C$5:$ZZ$34,COLUMN(AC$4)-2,FALSE))</f>
        <v>-</v>
      </c>
      <c r="AD30" s="110" t="str">
        <f ca="1">IF(ISERROR(VLOOKUP($C30,Data!$C$5:$ZZ$34,COLUMN(AD$4)-2,FALSE)),"-",VLOOKUP($C30,Data!$C$5:$ZZ$34,COLUMN(AD$4)-2,FALSE))</f>
        <v>-</v>
      </c>
      <c r="AE30" s="110" t="str">
        <f ca="1">IF(ISERROR(VLOOKUP($C30,Data!$C$5:$ZZ$34,COLUMN(AE$4)-2,FALSE)),"-",VLOOKUP($C30,Data!$C$5:$ZZ$34,COLUMN(AE$4)-2,FALSE))</f>
        <v>-</v>
      </c>
      <c r="AF30" s="110" t="str">
        <f ca="1">IF(ISERROR(VLOOKUP($C30,Data!$C$5:$ZZ$34,COLUMN(AF$4)-2,FALSE)),"-",VLOOKUP($C30,Data!$C$5:$ZZ$34,COLUMN(AF$4)-2,FALSE))</f>
        <v>-</v>
      </c>
      <c r="AG30" s="110" t="str">
        <f ca="1">IF(ISERROR(VLOOKUP($C30,Data!$C$5:$ZZ$34,COLUMN(AG$4)-2,FALSE)),"-",VLOOKUP($C30,Data!$C$5:$ZZ$34,COLUMN(AG$4)-2,FALSE))</f>
        <v>-</v>
      </c>
      <c r="AH30" s="110" t="str">
        <f ca="1">IF(ISERROR(VLOOKUP($C30,Data!$C$5:$ZZ$34,COLUMN(AH$4)-2,FALSE)),"-",VLOOKUP($C30,Data!$C$5:$ZZ$34,COLUMN(AH$4)-2,FALSE))</f>
        <v>-</v>
      </c>
      <c r="AI30" s="110" t="str">
        <f ca="1">IF(ISERROR(VLOOKUP($C30,Data!$C$5:$ZZ$34,COLUMN(AI$4)-2,FALSE)),"-",VLOOKUP($C30,Data!$C$5:$ZZ$34,COLUMN(AI$4)-2,FALSE))</f>
        <v>-</v>
      </c>
      <c r="AJ30" s="110" t="str">
        <f ca="1">IF(ISERROR(VLOOKUP($C30,Data!$C$5:$ZZ$34,COLUMN(AJ$4)-2,FALSE)),"-",VLOOKUP($C30,Data!$C$5:$ZZ$34,COLUMN(AJ$4)-2,FALSE))</f>
        <v>-</v>
      </c>
      <c r="AK30" s="110" t="str">
        <f ca="1">IF(ISERROR(VLOOKUP($C30,Data!$C$5:$ZZ$34,COLUMN(AK$4)-2,FALSE)),"-",VLOOKUP($C30,Data!$C$5:$ZZ$34,COLUMN(AK$4)-2,FALSE))</f>
        <v>-</v>
      </c>
      <c r="AL30" s="110" t="str">
        <f ca="1">IF(ISERROR(VLOOKUP($C30,Data!$C$5:$ZZ$34,COLUMN(AL$4)-2,FALSE)),"-",VLOOKUP($C30,Data!$C$5:$ZZ$34,COLUMN(AL$4)-2,FALSE))</f>
        <v>-</v>
      </c>
      <c r="AM30" s="110" t="str">
        <f ca="1">IF(ISERROR(VLOOKUP($C30,Data!$C$5:$ZZ$34,COLUMN(AM$4)-2,FALSE)),"-",VLOOKUP($C30,Data!$C$5:$ZZ$34,COLUMN(AM$4)-2,FALSE))</f>
        <v>-</v>
      </c>
      <c r="AN30" s="110" t="str">
        <f ca="1">IF(ISERROR(VLOOKUP($C30,Data!$C$5:$ZZ$34,COLUMN(AN$4)-2,FALSE)),"-",VLOOKUP($C30,Data!$C$5:$ZZ$34,COLUMN(AN$4)-2,FALSE))</f>
        <v>-</v>
      </c>
      <c r="AO30" s="110" t="str">
        <f ca="1">IF(ISERROR(VLOOKUP($C30,Data!$C$5:$ZZ$34,COLUMN(AO$4)-2,FALSE)),"-",VLOOKUP($C30,Data!$C$5:$ZZ$34,COLUMN(AO$4)-2,FALSE))</f>
        <v>-</v>
      </c>
      <c r="AP30" s="110" t="str">
        <f ca="1">IF(ISERROR(VLOOKUP($C30,Data!$C$5:$ZZ$34,COLUMN(AP$4)-2,FALSE)),"-",VLOOKUP($C30,Data!$C$5:$ZZ$34,COLUMN(AP$4)-2,FALSE))</f>
        <v>-</v>
      </c>
      <c r="AQ30" s="110" t="str">
        <f ca="1">IF(ISERROR(VLOOKUP($C30,Data!$C$5:$ZZ$34,COLUMN(AQ$4)-2,FALSE)),"-",VLOOKUP($C30,Data!$C$5:$ZZ$34,COLUMN(AQ$4)-2,FALSE))</f>
        <v>-</v>
      </c>
      <c r="AR30" s="110" t="str">
        <f ca="1">IF(ISERROR(VLOOKUP($C30,Data!$C$5:$ZZ$34,COLUMN(AR$4)-2,FALSE)),"-",VLOOKUP($C30,Data!$C$5:$ZZ$34,COLUMN(AR$4)-2,FALSE))</f>
        <v>-</v>
      </c>
      <c r="AS30" s="110" t="str">
        <f ca="1">IF(ISERROR(VLOOKUP($C30,Data!$C$5:$ZZ$34,COLUMN(AS$4)-2,FALSE)),"-",VLOOKUP($C30,Data!$C$5:$ZZ$34,COLUMN(AS$4)-2,FALSE))</f>
        <v>-</v>
      </c>
      <c r="AT30" s="110" t="str">
        <f ca="1">IF(ISERROR(VLOOKUP($C30,Data!$C$5:$ZZ$34,COLUMN(AT$4)-2,FALSE)),"-",VLOOKUP($C30,Data!$C$5:$ZZ$34,COLUMN(AT$4)-2,FALSE))</f>
        <v>-</v>
      </c>
      <c r="AU30" s="110" t="str">
        <f ca="1">IF(ISERROR(VLOOKUP($C30,Data!$C$5:$ZZ$34,COLUMN(AU$4)-2,FALSE)),"-",VLOOKUP($C30,Data!$C$5:$ZZ$34,COLUMN(AU$4)-2,FALSE))</f>
        <v>-</v>
      </c>
      <c r="AV30" s="110" t="str">
        <f ca="1">IF(ISERROR(VLOOKUP($C30,Data!$C$5:$ZZ$34,COLUMN(AV$4)-2,FALSE)),"-",VLOOKUP($C30,Data!$C$5:$ZZ$34,COLUMN(AV$4)-2,FALSE))</f>
        <v>-</v>
      </c>
      <c r="AW30" s="110" t="str">
        <f ca="1">IF(ISERROR(VLOOKUP($C30,Data!$C$5:$ZZ$34,COLUMN(AW$4)-2,FALSE)),"-",VLOOKUP($C30,Data!$C$5:$ZZ$34,COLUMN(AW$4)-2,FALSE))</f>
        <v>-</v>
      </c>
      <c r="AX30" s="110" t="str">
        <f ca="1">IF(ISERROR(VLOOKUP($C30,Data!$C$5:$ZZ$34,COLUMN(AX$4)-2,FALSE)),"-",VLOOKUP($C30,Data!$C$5:$ZZ$34,COLUMN(AX$4)-2,FALSE))</f>
        <v>-</v>
      </c>
      <c r="AY30" s="110" t="str">
        <f ca="1">IF(ISERROR(VLOOKUP($C30,Data!$C$5:$ZZ$34,COLUMN(AY$4)-2,FALSE)),"-",VLOOKUP($C30,Data!$C$5:$ZZ$34,COLUMN(AY$4)-2,FALSE))</f>
        <v>-</v>
      </c>
      <c r="AZ30" s="110" t="str">
        <f ca="1">IF(ISERROR(VLOOKUP($C30,Data!$C$5:$ZZ$34,COLUMN(AZ$4)-2,FALSE)),"-",VLOOKUP($C30,Data!$C$5:$ZZ$34,COLUMN(AZ$4)-2,FALSE))</f>
        <v>-</v>
      </c>
      <c r="BA30" s="110" t="str">
        <f ca="1">IF(ISERROR(VLOOKUP($C30,Data!$C$5:$ZZ$34,COLUMN(BA$4)-2,FALSE)),"-",VLOOKUP($C30,Data!$C$5:$ZZ$34,COLUMN(BA$4)-2,FALSE))</f>
        <v>-</v>
      </c>
      <c r="BB30" s="110" t="str">
        <f ca="1">IF(ISERROR(VLOOKUP($C30,Data!$C$5:$ZZ$34,COLUMN(BB$4)-2,FALSE)),"-",VLOOKUP($C30,Data!$C$5:$ZZ$34,COLUMN(BB$4)-2,FALSE))</f>
        <v>-</v>
      </c>
      <c r="BC30" s="110" t="str">
        <f ca="1">IF(ISERROR(VLOOKUP($C30,Data!$C$5:$ZZ$34,COLUMN(BC$4)-2,FALSE)),"-",VLOOKUP($C30,Data!$C$5:$ZZ$34,COLUMN(BC$4)-2,FALSE))</f>
        <v>-</v>
      </c>
      <c r="BD30" s="110" t="str">
        <f ca="1">IF(ISERROR(VLOOKUP($C30,Data!$C$5:$ZZ$34,COLUMN(BD$4)-2,FALSE)),"-",VLOOKUP($C30,Data!$C$5:$ZZ$34,COLUMN(BD$4)-2,FALSE))</f>
        <v>-</v>
      </c>
    </row>
    <row r="31" spans="3:56">
      <c r="C31" s="104" t="str">
        <f ca="1">Order!I29</f>
        <v>*Hide*</v>
      </c>
      <c r="D31" s="110" t="str">
        <f ca="1">IF(ISERROR(VLOOKUP($C31,Data!$C$5:$ZZ$34,COLUMN(D$4)-2,FALSE)),"-",VLOOKUP($C31,Data!$C$5:$ZZ$34,COLUMN(D$4)-2,FALSE))</f>
        <v>-</v>
      </c>
      <c r="E31" s="110" t="str">
        <f ca="1">IF(ISERROR(VLOOKUP($C31,Data!$C$5:$ZZ$34,COLUMN(E$4)-2,FALSE)),"-",VLOOKUP($C31,Data!$C$5:$ZZ$34,COLUMN(E$4)-2,FALSE))</f>
        <v>-</v>
      </c>
      <c r="F31" s="110" t="str">
        <f ca="1">IF(ISERROR(VLOOKUP($C31,Data!$C$5:$ZZ$34,COLUMN(F$4)-2,FALSE)),"-",VLOOKUP($C31,Data!$C$5:$ZZ$34,COLUMN(F$4)-2,FALSE))</f>
        <v>-</v>
      </c>
      <c r="G31" s="110" t="str">
        <f ca="1">IF(ISERROR(VLOOKUP($C31,Data!$C$5:$ZZ$34,COLUMN(G$4)-2,FALSE)),"-",VLOOKUP($C31,Data!$C$5:$ZZ$34,COLUMN(G$4)-2,FALSE))</f>
        <v>-</v>
      </c>
      <c r="H31" s="110" t="str">
        <f ca="1">IF(ISERROR(VLOOKUP($C31,Data!$C$5:$ZZ$34,COLUMN(H$4)-2,FALSE)),"-",VLOOKUP($C31,Data!$C$5:$ZZ$34,COLUMN(H$4)-2,FALSE))</f>
        <v>-</v>
      </c>
      <c r="I31" s="110" t="str">
        <f ca="1">IF(ISERROR(VLOOKUP($C31,Data!$C$5:$ZZ$34,COLUMN(I$4)-2,FALSE)),"-",VLOOKUP($C31,Data!$C$5:$ZZ$34,COLUMN(I$4)-2,FALSE))</f>
        <v>-</v>
      </c>
      <c r="J31" s="110" t="str">
        <f ca="1">IF(ISERROR(VLOOKUP($C31,Data!$C$5:$ZZ$34,COLUMN(J$4)-2,FALSE)),"-",VLOOKUP($C31,Data!$C$5:$ZZ$34,COLUMN(J$4)-2,FALSE))</f>
        <v>-</v>
      </c>
      <c r="K31" s="110" t="str">
        <f ca="1">IF(ISERROR(VLOOKUP($C31,Data!$C$5:$ZZ$34,COLUMN(K$4)-2,FALSE)),"-",VLOOKUP($C31,Data!$C$5:$ZZ$34,COLUMN(K$4)-2,FALSE))</f>
        <v>-</v>
      </c>
      <c r="L31" s="110" t="str">
        <f ca="1">IF(ISERROR(VLOOKUP($C31,Data!$C$5:$ZZ$34,COLUMN(L$4)-2,FALSE)),"-",VLOOKUP($C31,Data!$C$5:$ZZ$34,COLUMN(L$4)-2,FALSE))</f>
        <v>-</v>
      </c>
      <c r="M31" s="110" t="str">
        <f ca="1">IF(ISERROR(VLOOKUP($C31,Data!$C$5:$ZZ$34,COLUMN(M$4)-2,FALSE)),"-",VLOOKUP($C31,Data!$C$5:$ZZ$34,COLUMN(M$4)-2,FALSE))</f>
        <v>-</v>
      </c>
      <c r="N31" s="110" t="str">
        <f ca="1">IF(ISERROR(VLOOKUP($C31,Data!$C$5:$ZZ$34,COLUMN(N$4)-2,FALSE)),"-",VLOOKUP($C31,Data!$C$5:$ZZ$34,COLUMN(N$4)-2,FALSE))</f>
        <v>-</v>
      </c>
      <c r="O31" s="110" t="str">
        <f ca="1">IF(ISERROR(VLOOKUP($C31,Data!$C$5:$ZZ$34,COLUMN(O$4)-2,FALSE)),"-",VLOOKUP($C31,Data!$C$5:$ZZ$34,COLUMN(O$4)-2,FALSE))</f>
        <v>-</v>
      </c>
      <c r="P31" s="110" t="str">
        <f ca="1">IF(ISERROR(VLOOKUP($C31,Data!$C$5:$ZZ$34,COLUMN(P$4)-2,FALSE)),"-",VLOOKUP($C31,Data!$C$5:$ZZ$34,COLUMN(P$4)-2,FALSE))</f>
        <v>-</v>
      </c>
      <c r="Q31" s="110" t="str">
        <f ca="1">IF(ISERROR(VLOOKUP($C31,Data!$C$5:$ZZ$34,COLUMN(Q$4)-2,FALSE)),"-",VLOOKUP($C31,Data!$C$5:$ZZ$34,COLUMN(Q$4)-2,FALSE))</f>
        <v>-</v>
      </c>
      <c r="R31" s="110" t="str">
        <f ca="1">IF(ISERROR(VLOOKUP($C31,Data!$C$5:$ZZ$34,COLUMN(R$4)-2,FALSE)),"-",VLOOKUP($C31,Data!$C$5:$ZZ$34,COLUMN(R$4)-2,FALSE))</f>
        <v>-</v>
      </c>
      <c r="S31" s="110" t="str">
        <f ca="1">IF(ISERROR(VLOOKUP($C31,Data!$C$5:$ZZ$34,COLUMN(S$4)-2,FALSE)),"-",VLOOKUP($C31,Data!$C$5:$ZZ$34,COLUMN(S$4)-2,FALSE))</f>
        <v>-</v>
      </c>
      <c r="T31" s="110" t="str">
        <f ca="1">IF(ISERROR(VLOOKUP($C31,Data!$C$5:$ZZ$34,COLUMN(T$4)-2,FALSE)),"-",VLOOKUP($C31,Data!$C$5:$ZZ$34,COLUMN(T$4)-2,FALSE))</f>
        <v>-</v>
      </c>
      <c r="U31" s="110" t="str">
        <f ca="1">IF(ISERROR(VLOOKUP($C31,Data!$C$5:$ZZ$34,COLUMN(U$4)-2,FALSE)),"-",VLOOKUP($C31,Data!$C$5:$ZZ$34,COLUMN(U$4)-2,FALSE))</f>
        <v>-</v>
      </c>
      <c r="V31" s="110" t="str">
        <f ca="1">IF(ISERROR(VLOOKUP($C31,Data!$C$5:$ZZ$34,COLUMN(V$4)-2,FALSE)),"-",VLOOKUP($C31,Data!$C$5:$ZZ$34,COLUMN(V$4)-2,FALSE))</f>
        <v>-</v>
      </c>
      <c r="W31" s="110" t="str">
        <f ca="1">IF(ISERROR(VLOOKUP($C31,Data!$C$5:$ZZ$34,COLUMN(W$4)-2,FALSE)),"-",VLOOKUP($C31,Data!$C$5:$ZZ$34,COLUMN(W$4)-2,FALSE))</f>
        <v>-</v>
      </c>
      <c r="X31" s="110" t="str">
        <f ca="1">IF(ISERROR(VLOOKUP($C31,Data!$C$5:$ZZ$34,COLUMN(X$4)-2,FALSE)),"-",VLOOKUP($C31,Data!$C$5:$ZZ$34,COLUMN(X$4)-2,FALSE))</f>
        <v>-</v>
      </c>
      <c r="Y31" s="110" t="str">
        <f ca="1">IF(ISERROR(VLOOKUP($C31,Data!$C$5:$ZZ$34,COLUMN(Y$4)-2,FALSE)),"-",VLOOKUP($C31,Data!$C$5:$ZZ$34,COLUMN(Y$4)-2,FALSE))</f>
        <v>-</v>
      </c>
      <c r="Z31" s="110" t="str">
        <f ca="1">IF(ISERROR(VLOOKUP($C31,Data!$C$5:$ZZ$34,COLUMN(Z$4)-2,FALSE)),"-",VLOOKUP($C31,Data!$C$5:$ZZ$34,COLUMN(Z$4)-2,FALSE))</f>
        <v>-</v>
      </c>
      <c r="AA31" s="110" t="str">
        <f ca="1">IF(ISERROR(VLOOKUP($C31,Data!$C$5:$ZZ$34,COLUMN(AA$4)-2,FALSE)),"-",VLOOKUP($C31,Data!$C$5:$ZZ$34,COLUMN(AA$4)-2,FALSE))</f>
        <v>-</v>
      </c>
      <c r="AB31" s="110" t="str">
        <f ca="1">IF(ISERROR(VLOOKUP($C31,Data!$C$5:$ZZ$34,COLUMN(AB$4)-2,FALSE)),"-",VLOOKUP($C31,Data!$C$5:$ZZ$34,COLUMN(AB$4)-2,FALSE))</f>
        <v>-</v>
      </c>
      <c r="AC31" s="110" t="str">
        <f ca="1">IF(ISERROR(VLOOKUP($C31,Data!$C$5:$ZZ$34,COLUMN(AC$4)-2,FALSE)),"-",VLOOKUP($C31,Data!$C$5:$ZZ$34,COLUMN(AC$4)-2,FALSE))</f>
        <v>-</v>
      </c>
      <c r="AD31" s="110" t="str">
        <f ca="1">IF(ISERROR(VLOOKUP($C31,Data!$C$5:$ZZ$34,COLUMN(AD$4)-2,FALSE)),"-",VLOOKUP($C31,Data!$C$5:$ZZ$34,COLUMN(AD$4)-2,FALSE))</f>
        <v>-</v>
      </c>
      <c r="AE31" s="110" t="str">
        <f ca="1">IF(ISERROR(VLOOKUP($C31,Data!$C$5:$ZZ$34,COLUMN(AE$4)-2,FALSE)),"-",VLOOKUP($C31,Data!$C$5:$ZZ$34,COLUMN(AE$4)-2,FALSE))</f>
        <v>-</v>
      </c>
      <c r="AF31" s="110" t="str">
        <f ca="1">IF(ISERROR(VLOOKUP($C31,Data!$C$5:$ZZ$34,COLUMN(AF$4)-2,FALSE)),"-",VLOOKUP($C31,Data!$C$5:$ZZ$34,COLUMN(AF$4)-2,FALSE))</f>
        <v>-</v>
      </c>
      <c r="AG31" s="110" t="str">
        <f ca="1">IF(ISERROR(VLOOKUP($C31,Data!$C$5:$ZZ$34,COLUMN(AG$4)-2,FALSE)),"-",VLOOKUP($C31,Data!$C$5:$ZZ$34,COLUMN(AG$4)-2,FALSE))</f>
        <v>-</v>
      </c>
      <c r="AH31" s="110" t="str">
        <f ca="1">IF(ISERROR(VLOOKUP($C31,Data!$C$5:$ZZ$34,COLUMN(AH$4)-2,FALSE)),"-",VLOOKUP($C31,Data!$C$5:$ZZ$34,COLUMN(AH$4)-2,FALSE))</f>
        <v>-</v>
      </c>
      <c r="AI31" s="110" t="str">
        <f ca="1">IF(ISERROR(VLOOKUP($C31,Data!$C$5:$ZZ$34,COLUMN(AI$4)-2,FALSE)),"-",VLOOKUP($C31,Data!$C$5:$ZZ$34,COLUMN(AI$4)-2,FALSE))</f>
        <v>-</v>
      </c>
      <c r="AJ31" s="110" t="str">
        <f ca="1">IF(ISERROR(VLOOKUP($C31,Data!$C$5:$ZZ$34,COLUMN(AJ$4)-2,FALSE)),"-",VLOOKUP($C31,Data!$C$5:$ZZ$34,COLUMN(AJ$4)-2,FALSE))</f>
        <v>-</v>
      </c>
      <c r="AK31" s="110" t="str">
        <f ca="1">IF(ISERROR(VLOOKUP($C31,Data!$C$5:$ZZ$34,COLUMN(AK$4)-2,FALSE)),"-",VLOOKUP($C31,Data!$C$5:$ZZ$34,COLUMN(AK$4)-2,FALSE))</f>
        <v>-</v>
      </c>
      <c r="AL31" s="110" t="str">
        <f ca="1">IF(ISERROR(VLOOKUP($C31,Data!$C$5:$ZZ$34,COLUMN(AL$4)-2,FALSE)),"-",VLOOKUP($C31,Data!$C$5:$ZZ$34,COLUMN(AL$4)-2,FALSE))</f>
        <v>-</v>
      </c>
      <c r="AM31" s="110" t="str">
        <f ca="1">IF(ISERROR(VLOOKUP($C31,Data!$C$5:$ZZ$34,COLUMN(AM$4)-2,FALSE)),"-",VLOOKUP($C31,Data!$C$5:$ZZ$34,COLUMN(AM$4)-2,FALSE))</f>
        <v>-</v>
      </c>
      <c r="AN31" s="110" t="str">
        <f ca="1">IF(ISERROR(VLOOKUP($C31,Data!$C$5:$ZZ$34,COLUMN(AN$4)-2,FALSE)),"-",VLOOKUP($C31,Data!$C$5:$ZZ$34,COLUMN(AN$4)-2,FALSE))</f>
        <v>-</v>
      </c>
      <c r="AO31" s="110" t="str">
        <f ca="1">IF(ISERROR(VLOOKUP($C31,Data!$C$5:$ZZ$34,COLUMN(AO$4)-2,FALSE)),"-",VLOOKUP($C31,Data!$C$5:$ZZ$34,COLUMN(AO$4)-2,FALSE))</f>
        <v>-</v>
      </c>
      <c r="AP31" s="110" t="str">
        <f ca="1">IF(ISERROR(VLOOKUP($C31,Data!$C$5:$ZZ$34,COLUMN(AP$4)-2,FALSE)),"-",VLOOKUP($C31,Data!$C$5:$ZZ$34,COLUMN(AP$4)-2,FALSE))</f>
        <v>-</v>
      </c>
      <c r="AQ31" s="110" t="str">
        <f ca="1">IF(ISERROR(VLOOKUP($C31,Data!$C$5:$ZZ$34,COLUMN(AQ$4)-2,FALSE)),"-",VLOOKUP($C31,Data!$C$5:$ZZ$34,COLUMN(AQ$4)-2,FALSE))</f>
        <v>-</v>
      </c>
      <c r="AR31" s="110" t="str">
        <f ca="1">IF(ISERROR(VLOOKUP($C31,Data!$C$5:$ZZ$34,COLUMN(AR$4)-2,FALSE)),"-",VLOOKUP($C31,Data!$C$5:$ZZ$34,COLUMN(AR$4)-2,FALSE))</f>
        <v>-</v>
      </c>
      <c r="AS31" s="110" t="str">
        <f ca="1">IF(ISERROR(VLOOKUP($C31,Data!$C$5:$ZZ$34,COLUMN(AS$4)-2,FALSE)),"-",VLOOKUP($C31,Data!$C$5:$ZZ$34,COLUMN(AS$4)-2,FALSE))</f>
        <v>-</v>
      </c>
      <c r="AT31" s="110" t="str">
        <f ca="1">IF(ISERROR(VLOOKUP($C31,Data!$C$5:$ZZ$34,COLUMN(AT$4)-2,FALSE)),"-",VLOOKUP($C31,Data!$C$5:$ZZ$34,COLUMN(AT$4)-2,FALSE))</f>
        <v>-</v>
      </c>
      <c r="AU31" s="110" t="str">
        <f ca="1">IF(ISERROR(VLOOKUP($C31,Data!$C$5:$ZZ$34,COLUMN(AU$4)-2,FALSE)),"-",VLOOKUP($C31,Data!$C$5:$ZZ$34,COLUMN(AU$4)-2,FALSE))</f>
        <v>-</v>
      </c>
      <c r="AV31" s="110" t="str">
        <f ca="1">IF(ISERROR(VLOOKUP($C31,Data!$C$5:$ZZ$34,COLUMN(AV$4)-2,FALSE)),"-",VLOOKUP($C31,Data!$C$5:$ZZ$34,COLUMN(AV$4)-2,FALSE))</f>
        <v>-</v>
      </c>
      <c r="AW31" s="110" t="str">
        <f ca="1">IF(ISERROR(VLOOKUP($C31,Data!$C$5:$ZZ$34,COLUMN(AW$4)-2,FALSE)),"-",VLOOKUP($C31,Data!$C$5:$ZZ$34,COLUMN(AW$4)-2,FALSE))</f>
        <v>-</v>
      </c>
      <c r="AX31" s="110" t="str">
        <f ca="1">IF(ISERROR(VLOOKUP($C31,Data!$C$5:$ZZ$34,COLUMN(AX$4)-2,FALSE)),"-",VLOOKUP($C31,Data!$C$5:$ZZ$34,COLUMN(AX$4)-2,FALSE))</f>
        <v>-</v>
      </c>
      <c r="AY31" s="110" t="str">
        <f ca="1">IF(ISERROR(VLOOKUP($C31,Data!$C$5:$ZZ$34,COLUMN(AY$4)-2,FALSE)),"-",VLOOKUP($C31,Data!$C$5:$ZZ$34,COLUMN(AY$4)-2,FALSE))</f>
        <v>-</v>
      </c>
      <c r="AZ31" s="110" t="str">
        <f ca="1">IF(ISERROR(VLOOKUP($C31,Data!$C$5:$ZZ$34,COLUMN(AZ$4)-2,FALSE)),"-",VLOOKUP($C31,Data!$C$5:$ZZ$34,COLUMN(AZ$4)-2,FALSE))</f>
        <v>-</v>
      </c>
      <c r="BA31" s="110" t="str">
        <f ca="1">IF(ISERROR(VLOOKUP($C31,Data!$C$5:$ZZ$34,COLUMN(BA$4)-2,FALSE)),"-",VLOOKUP($C31,Data!$C$5:$ZZ$34,COLUMN(BA$4)-2,FALSE))</f>
        <v>-</v>
      </c>
      <c r="BB31" s="110" t="str">
        <f ca="1">IF(ISERROR(VLOOKUP($C31,Data!$C$5:$ZZ$34,COLUMN(BB$4)-2,FALSE)),"-",VLOOKUP($C31,Data!$C$5:$ZZ$34,COLUMN(BB$4)-2,FALSE))</f>
        <v>-</v>
      </c>
      <c r="BC31" s="110" t="str">
        <f ca="1">IF(ISERROR(VLOOKUP($C31,Data!$C$5:$ZZ$34,COLUMN(BC$4)-2,FALSE)),"-",VLOOKUP($C31,Data!$C$5:$ZZ$34,COLUMN(BC$4)-2,FALSE))</f>
        <v>-</v>
      </c>
      <c r="BD31" s="110" t="str">
        <f ca="1">IF(ISERROR(VLOOKUP($C31,Data!$C$5:$ZZ$34,COLUMN(BD$4)-2,FALSE)),"-",VLOOKUP($C31,Data!$C$5:$ZZ$34,COLUMN(BD$4)-2,FALSE))</f>
        <v>-</v>
      </c>
    </row>
    <row r="32" spans="3:56">
      <c r="C32" s="104" t="str">
        <f ca="1">Order!I30</f>
        <v>*Hide*</v>
      </c>
      <c r="D32" s="110" t="str">
        <f ca="1">IF(ISERROR(VLOOKUP($C32,Data!$C$5:$ZZ$34,COLUMN(D$4)-2,FALSE)),"-",VLOOKUP($C32,Data!$C$5:$ZZ$34,COLUMN(D$4)-2,FALSE))</f>
        <v>-</v>
      </c>
      <c r="E32" s="110" t="str">
        <f ca="1">IF(ISERROR(VLOOKUP($C32,Data!$C$5:$ZZ$34,COLUMN(E$4)-2,FALSE)),"-",VLOOKUP($C32,Data!$C$5:$ZZ$34,COLUMN(E$4)-2,FALSE))</f>
        <v>-</v>
      </c>
      <c r="F32" s="110" t="str">
        <f ca="1">IF(ISERROR(VLOOKUP($C32,Data!$C$5:$ZZ$34,COLUMN(F$4)-2,FALSE)),"-",VLOOKUP($C32,Data!$C$5:$ZZ$34,COLUMN(F$4)-2,FALSE))</f>
        <v>-</v>
      </c>
      <c r="G32" s="110" t="str">
        <f ca="1">IF(ISERROR(VLOOKUP($C32,Data!$C$5:$ZZ$34,COLUMN(G$4)-2,FALSE)),"-",VLOOKUP($C32,Data!$C$5:$ZZ$34,COLUMN(G$4)-2,FALSE))</f>
        <v>-</v>
      </c>
      <c r="H32" s="110" t="str">
        <f ca="1">IF(ISERROR(VLOOKUP($C32,Data!$C$5:$ZZ$34,COLUMN(H$4)-2,FALSE)),"-",VLOOKUP($C32,Data!$C$5:$ZZ$34,COLUMN(H$4)-2,FALSE))</f>
        <v>-</v>
      </c>
      <c r="I32" s="110" t="str">
        <f ca="1">IF(ISERROR(VLOOKUP($C32,Data!$C$5:$ZZ$34,COLUMN(I$4)-2,FALSE)),"-",VLOOKUP($C32,Data!$C$5:$ZZ$34,COLUMN(I$4)-2,FALSE))</f>
        <v>-</v>
      </c>
      <c r="J32" s="110" t="str">
        <f ca="1">IF(ISERROR(VLOOKUP($C32,Data!$C$5:$ZZ$34,COLUMN(J$4)-2,FALSE)),"-",VLOOKUP($C32,Data!$C$5:$ZZ$34,COLUMN(J$4)-2,FALSE))</f>
        <v>-</v>
      </c>
      <c r="K32" s="110" t="str">
        <f ca="1">IF(ISERROR(VLOOKUP($C32,Data!$C$5:$ZZ$34,COLUMN(K$4)-2,FALSE)),"-",VLOOKUP($C32,Data!$C$5:$ZZ$34,COLUMN(K$4)-2,FALSE))</f>
        <v>-</v>
      </c>
      <c r="L32" s="110" t="str">
        <f ca="1">IF(ISERROR(VLOOKUP($C32,Data!$C$5:$ZZ$34,COLUMN(L$4)-2,FALSE)),"-",VLOOKUP($C32,Data!$C$5:$ZZ$34,COLUMN(L$4)-2,FALSE))</f>
        <v>-</v>
      </c>
      <c r="M32" s="110" t="str">
        <f ca="1">IF(ISERROR(VLOOKUP($C32,Data!$C$5:$ZZ$34,COLUMN(M$4)-2,FALSE)),"-",VLOOKUP($C32,Data!$C$5:$ZZ$34,COLUMN(M$4)-2,FALSE))</f>
        <v>-</v>
      </c>
      <c r="N32" s="110" t="str">
        <f ca="1">IF(ISERROR(VLOOKUP($C32,Data!$C$5:$ZZ$34,COLUMN(N$4)-2,FALSE)),"-",VLOOKUP($C32,Data!$C$5:$ZZ$34,COLUMN(N$4)-2,FALSE))</f>
        <v>-</v>
      </c>
      <c r="O32" s="110" t="str">
        <f ca="1">IF(ISERROR(VLOOKUP($C32,Data!$C$5:$ZZ$34,COLUMN(O$4)-2,FALSE)),"-",VLOOKUP($C32,Data!$C$5:$ZZ$34,COLUMN(O$4)-2,FALSE))</f>
        <v>-</v>
      </c>
      <c r="P32" s="110" t="str">
        <f ca="1">IF(ISERROR(VLOOKUP($C32,Data!$C$5:$ZZ$34,COLUMN(P$4)-2,FALSE)),"-",VLOOKUP($C32,Data!$C$5:$ZZ$34,COLUMN(P$4)-2,FALSE))</f>
        <v>-</v>
      </c>
      <c r="Q32" s="110" t="str">
        <f ca="1">IF(ISERROR(VLOOKUP($C32,Data!$C$5:$ZZ$34,COLUMN(Q$4)-2,FALSE)),"-",VLOOKUP($C32,Data!$C$5:$ZZ$34,COLUMN(Q$4)-2,FALSE))</f>
        <v>-</v>
      </c>
      <c r="R32" s="110" t="str">
        <f ca="1">IF(ISERROR(VLOOKUP($C32,Data!$C$5:$ZZ$34,COLUMN(R$4)-2,FALSE)),"-",VLOOKUP($C32,Data!$C$5:$ZZ$34,COLUMN(R$4)-2,FALSE))</f>
        <v>-</v>
      </c>
      <c r="S32" s="110" t="str">
        <f ca="1">IF(ISERROR(VLOOKUP($C32,Data!$C$5:$ZZ$34,COLUMN(S$4)-2,FALSE)),"-",VLOOKUP($C32,Data!$C$5:$ZZ$34,COLUMN(S$4)-2,FALSE))</f>
        <v>-</v>
      </c>
      <c r="T32" s="110" t="str">
        <f ca="1">IF(ISERROR(VLOOKUP($C32,Data!$C$5:$ZZ$34,COLUMN(T$4)-2,FALSE)),"-",VLOOKUP($C32,Data!$C$5:$ZZ$34,COLUMN(T$4)-2,FALSE))</f>
        <v>-</v>
      </c>
      <c r="U32" s="110" t="str">
        <f ca="1">IF(ISERROR(VLOOKUP($C32,Data!$C$5:$ZZ$34,COLUMN(U$4)-2,FALSE)),"-",VLOOKUP($C32,Data!$C$5:$ZZ$34,COLUMN(U$4)-2,FALSE))</f>
        <v>-</v>
      </c>
      <c r="V32" s="110" t="str">
        <f ca="1">IF(ISERROR(VLOOKUP($C32,Data!$C$5:$ZZ$34,COLUMN(V$4)-2,FALSE)),"-",VLOOKUP($C32,Data!$C$5:$ZZ$34,COLUMN(V$4)-2,FALSE))</f>
        <v>-</v>
      </c>
      <c r="W32" s="110" t="str">
        <f ca="1">IF(ISERROR(VLOOKUP($C32,Data!$C$5:$ZZ$34,COLUMN(W$4)-2,FALSE)),"-",VLOOKUP($C32,Data!$C$5:$ZZ$34,COLUMN(W$4)-2,FALSE))</f>
        <v>-</v>
      </c>
      <c r="X32" s="110" t="str">
        <f ca="1">IF(ISERROR(VLOOKUP($C32,Data!$C$5:$ZZ$34,COLUMN(X$4)-2,FALSE)),"-",VLOOKUP($C32,Data!$C$5:$ZZ$34,COLUMN(X$4)-2,FALSE))</f>
        <v>-</v>
      </c>
      <c r="Y32" s="110" t="str">
        <f ca="1">IF(ISERROR(VLOOKUP($C32,Data!$C$5:$ZZ$34,COLUMN(Y$4)-2,FALSE)),"-",VLOOKUP($C32,Data!$C$5:$ZZ$34,COLUMN(Y$4)-2,FALSE))</f>
        <v>-</v>
      </c>
      <c r="Z32" s="110" t="str">
        <f ca="1">IF(ISERROR(VLOOKUP($C32,Data!$C$5:$ZZ$34,COLUMN(Z$4)-2,FALSE)),"-",VLOOKUP($C32,Data!$C$5:$ZZ$34,COLUMN(Z$4)-2,FALSE))</f>
        <v>-</v>
      </c>
      <c r="AA32" s="110" t="str">
        <f ca="1">IF(ISERROR(VLOOKUP($C32,Data!$C$5:$ZZ$34,COLUMN(AA$4)-2,FALSE)),"-",VLOOKUP($C32,Data!$C$5:$ZZ$34,COLUMN(AA$4)-2,FALSE))</f>
        <v>-</v>
      </c>
      <c r="AB32" s="110" t="str">
        <f ca="1">IF(ISERROR(VLOOKUP($C32,Data!$C$5:$ZZ$34,COLUMN(AB$4)-2,FALSE)),"-",VLOOKUP($C32,Data!$C$5:$ZZ$34,COLUMN(AB$4)-2,FALSE))</f>
        <v>-</v>
      </c>
      <c r="AC32" s="110" t="str">
        <f ca="1">IF(ISERROR(VLOOKUP($C32,Data!$C$5:$ZZ$34,COLUMN(AC$4)-2,FALSE)),"-",VLOOKUP($C32,Data!$C$5:$ZZ$34,COLUMN(AC$4)-2,FALSE))</f>
        <v>-</v>
      </c>
      <c r="AD32" s="110" t="str">
        <f ca="1">IF(ISERROR(VLOOKUP($C32,Data!$C$5:$ZZ$34,COLUMN(AD$4)-2,FALSE)),"-",VLOOKUP($C32,Data!$C$5:$ZZ$34,COLUMN(AD$4)-2,FALSE))</f>
        <v>-</v>
      </c>
      <c r="AE32" s="110" t="str">
        <f ca="1">IF(ISERROR(VLOOKUP($C32,Data!$C$5:$ZZ$34,COLUMN(AE$4)-2,FALSE)),"-",VLOOKUP($C32,Data!$C$5:$ZZ$34,COLUMN(AE$4)-2,FALSE))</f>
        <v>-</v>
      </c>
      <c r="AF32" s="110" t="str">
        <f ca="1">IF(ISERROR(VLOOKUP($C32,Data!$C$5:$ZZ$34,COLUMN(AF$4)-2,FALSE)),"-",VLOOKUP($C32,Data!$C$5:$ZZ$34,COLUMN(AF$4)-2,FALSE))</f>
        <v>-</v>
      </c>
      <c r="AG32" s="110" t="str">
        <f ca="1">IF(ISERROR(VLOOKUP($C32,Data!$C$5:$ZZ$34,COLUMN(AG$4)-2,FALSE)),"-",VLOOKUP($C32,Data!$C$5:$ZZ$34,COLUMN(AG$4)-2,FALSE))</f>
        <v>-</v>
      </c>
      <c r="AH32" s="110" t="str">
        <f ca="1">IF(ISERROR(VLOOKUP($C32,Data!$C$5:$ZZ$34,COLUMN(AH$4)-2,FALSE)),"-",VLOOKUP($C32,Data!$C$5:$ZZ$34,COLUMN(AH$4)-2,FALSE))</f>
        <v>-</v>
      </c>
      <c r="AI32" s="110" t="str">
        <f ca="1">IF(ISERROR(VLOOKUP($C32,Data!$C$5:$ZZ$34,COLUMN(AI$4)-2,FALSE)),"-",VLOOKUP($C32,Data!$C$5:$ZZ$34,COLUMN(AI$4)-2,FALSE))</f>
        <v>-</v>
      </c>
      <c r="AJ32" s="110" t="str">
        <f ca="1">IF(ISERROR(VLOOKUP($C32,Data!$C$5:$ZZ$34,COLUMN(AJ$4)-2,FALSE)),"-",VLOOKUP($C32,Data!$C$5:$ZZ$34,COLUMN(AJ$4)-2,FALSE))</f>
        <v>-</v>
      </c>
      <c r="AK32" s="110" t="str">
        <f ca="1">IF(ISERROR(VLOOKUP($C32,Data!$C$5:$ZZ$34,COLUMN(AK$4)-2,FALSE)),"-",VLOOKUP($C32,Data!$C$5:$ZZ$34,COLUMN(AK$4)-2,FALSE))</f>
        <v>-</v>
      </c>
      <c r="AL32" s="110" t="str">
        <f ca="1">IF(ISERROR(VLOOKUP($C32,Data!$C$5:$ZZ$34,COLUMN(AL$4)-2,FALSE)),"-",VLOOKUP($C32,Data!$C$5:$ZZ$34,COLUMN(AL$4)-2,FALSE))</f>
        <v>-</v>
      </c>
      <c r="AM32" s="110" t="str">
        <f ca="1">IF(ISERROR(VLOOKUP($C32,Data!$C$5:$ZZ$34,COLUMN(AM$4)-2,FALSE)),"-",VLOOKUP($C32,Data!$C$5:$ZZ$34,COLUMN(AM$4)-2,FALSE))</f>
        <v>-</v>
      </c>
      <c r="AN32" s="110" t="str">
        <f ca="1">IF(ISERROR(VLOOKUP($C32,Data!$C$5:$ZZ$34,COLUMN(AN$4)-2,FALSE)),"-",VLOOKUP($C32,Data!$C$5:$ZZ$34,COLUMN(AN$4)-2,FALSE))</f>
        <v>-</v>
      </c>
      <c r="AO32" s="110" t="str">
        <f ca="1">IF(ISERROR(VLOOKUP($C32,Data!$C$5:$ZZ$34,COLUMN(AO$4)-2,FALSE)),"-",VLOOKUP($C32,Data!$C$5:$ZZ$34,COLUMN(AO$4)-2,FALSE))</f>
        <v>-</v>
      </c>
      <c r="AP32" s="110" t="str">
        <f ca="1">IF(ISERROR(VLOOKUP($C32,Data!$C$5:$ZZ$34,COLUMN(AP$4)-2,FALSE)),"-",VLOOKUP($C32,Data!$C$5:$ZZ$34,COLUMN(AP$4)-2,FALSE))</f>
        <v>-</v>
      </c>
      <c r="AQ32" s="110" t="str">
        <f ca="1">IF(ISERROR(VLOOKUP($C32,Data!$C$5:$ZZ$34,COLUMN(AQ$4)-2,FALSE)),"-",VLOOKUP($C32,Data!$C$5:$ZZ$34,COLUMN(AQ$4)-2,FALSE))</f>
        <v>-</v>
      </c>
      <c r="AR32" s="110" t="str">
        <f ca="1">IF(ISERROR(VLOOKUP($C32,Data!$C$5:$ZZ$34,COLUMN(AR$4)-2,FALSE)),"-",VLOOKUP($C32,Data!$C$5:$ZZ$34,COLUMN(AR$4)-2,FALSE))</f>
        <v>-</v>
      </c>
      <c r="AS32" s="110" t="str">
        <f ca="1">IF(ISERROR(VLOOKUP($C32,Data!$C$5:$ZZ$34,COLUMN(AS$4)-2,FALSE)),"-",VLOOKUP($C32,Data!$C$5:$ZZ$34,COLUMN(AS$4)-2,FALSE))</f>
        <v>-</v>
      </c>
      <c r="AT32" s="110" t="str">
        <f ca="1">IF(ISERROR(VLOOKUP($C32,Data!$C$5:$ZZ$34,COLUMN(AT$4)-2,FALSE)),"-",VLOOKUP($C32,Data!$C$5:$ZZ$34,COLUMN(AT$4)-2,FALSE))</f>
        <v>-</v>
      </c>
      <c r="AU32" s="110" t="str">
        <f ca="1">IF(ISERROR(VLOOKUP($C32,Data!$C$5:$ZZ$34,COLUMN(AU$4)-2,FALSE)),"-",VLOOKUP($C32,Data!$C$5:$ZZ$34,COLUMN(AU$4)-2,FALSE))</f>
        <v>-</v>
      </c>
      <c r="AV32" s="110" t="str">
        <f ca="1">IF(ISERROR(VLOOKUP($C32,Data!$C$5:$ZZ$34,COLUMN(AV$4)-2,FALSE)),"-",VLOOKUP($C32,Data!$C$5:$ZZ$34,COLUMN(AV$4)-2,FALSE))</f>
        <v>-</v>
      </c>
      <c r="AW32" s="110" t="str">
        <f ca="1">IF(ISERROR(VLOOKUP($C32,Data!$C$5:$ZZ$34,COLUMN(AW$4)-2,FALSE)),"-",VLOOKUP($C32,Data!$C$5:$ZZ$34,COLUMN(AW$4)-2,FALSE))</f>
        <v>-</v>
      </c>
      <c r="AX32" s="110" t="str">
        <f ca="1">IF(ISERROR(VLOOKUP($C32,Data!$C$5:$ZZ$34,COLUMN(AX$4)-2,FALSE)),"-",VLOOKUP($C32,Data!$C$5:$ZZ$34,COLUMN(AX$4)-2,FALSE))</f>
        <v>-</v>
      </c>
      <c r="AY32" s="110" t="str">
        <f ca="1">IF(ISERROR(VLOOKUP($C32,Data!$C$5:$ZZ$34,COLUMN(AY$4)-2,FALSE)),"-",VLOOKUP($C32,Data!$C$5:$ZZ$34,COLUMN(AY$4)-2,FALSE))</f>
        <v>-</v>
      </c>
      <c r="AZ32" s="110" t="str">
        <f ca="1">IF(ISERROR(VLOOKUP($C32,Data!$C$5:$ZZ$34,COLUMN(AZ$4)-2,FALSE)),"-",VLOOKUP($C32,Data!$C$5:$ZZ$34,COLUMN(AZ$4)-2,FALSE))</f>
        <v>-</v>
      </c>
      <c r="BA32" s="110" t="str">
        <f ca="1">IF(ISERROR(VLOOKUP($C32,Data!$C$5:$ZZ$34,COLUMN(BA$4)-2,FALSE)),"-",VLOOKUP($C32,Data!$C$5:$ZZ$34,COLUMN(BA$4)-2,FALSE))</f>
        <v>-</v>
      </c>
      <c r="BB32" s="110" t="str">
        <f ca="1">IF(ISERROR(VLOOKUP($C32,Data!$C$5:$ZZ$34,COLUMN(BB$4)-2,FALSE)),"-",VLOOKUP($C32,Data!$C$5:$ZZ$34,COLUMN(BB$4)-2,FALSE))</f>
        <v>-</v>
      </c>
      <c r="BC32" s="110" t="str">
        <f ca="1">IF(ISERROR(VLOOKUP($C32,Data!$C$5:$ZZ$34,COLUMN(BC$4)-2,FALSE)),"-",VLOOKUP($C32,Data!$C$5:$ZZ$34,COLUMN(BC$4)-2,FALSE))</f>
        <v>-</v>
      </c>
      <c r="BD32" s="110" t="str">
        <f ca="1">IF(ISERROR(VLOOKUP($C32,Data!$C$5:$ZZ$34,COLUMN(BD$4)-2,FALSE)),"-",VLOOKUP($C32,Data!$C$5:$ZZ$34,COLUMN(BD$4)-2,FALSE))</f>
        <v>-</v>
      </c>
    </row>
    <row r="33" spans="3:56">
      <c r="C33" s="104" t="str">
        <f ca="1">Order!I31</f>
        <v>*Hide*</v>
      </c>
      <c r="D33" s="110" t="str">
        <f ca="1">IF(ISERROR(VLOOKUP($C33,Data!$C$5:$ZZ$34,COLUMN(D$4)-2,FALSE)),"-",VLOOKUP($C33,Data!$C$5:$ZZ$34,COLUMN(D$4)-2,FALSE))</f>
        <v>-</v>
      </c>
      <c r="E33" s="110" t="str">
        <f ca="1">IF(ISERROR(VLOOKUP($C33,Data!$C$5:$ZZ$34,COLUMN(E$4)-2,FALSE)),"-",VLOOKUP($C33,Data!$C$5:$ZZ$34,COLUMN(E$4)-2,FALSE))</f>
        <v>-</v>
      </c>
      <c r="F33" s="110" t="str">
        <f ca="1">IF(ISERROR(VLOOKUP($C33,Data!$C$5:$ZZ$34,COLUMN(F$4)-2,FALSE)),"-",VLOOKUP($C33,Data!$C$5:$ZZ$34,COLUMN(F$4)-2,FALSE))</f>
        <v>-</v>
      </c>
      <c r="G33" s="110" t="str">
        <f ca="1">IF(ISERROR(VLOOKUP($C33,Data!$C$5:$ZZ$34,COLUMN(G$4)-2,FALSE)),"-",VLOOKUP($C33,Data!$C$5:$ZZ$34,COLUMN(G$4)-2,FALSE))</f>
        <v>-</v>
      </c>
      <c r="H33" s="110" t="str">
        <f ca="1">IF(ISERROR(VLOOKUP($C33,Data!$C$5:$ZZ$34,COLUMN(H$4)-2,FALSE)),"-",VLOOKUP($C33,Data!$C$5:$ZZ$34,COLUMN(H$4)-2,FALSE))</f>
        <v>-</v>
      </c>
      <c r="I33" s="110" t="str">
        <f ca="1">IF(ISERROR(VLOOKUP($C33,Data!$C$5:$ZZ$34,COLUMN(I$4)-2,FALSE)),"-",VLOOKUP($C33,Data!$C$5:$ZZ$34,COLUMN(I$4)-2,FALSE))</f>
        <v>-</v>
      </c>
      <c r="J33" s="110" t="str">
        <f ca="1">IF(ISERROR(VLOOKUP($C33,Data!$C$5:$ZZ$34,COLUMN(J$4)-2,FALSE)),"-",VLOOKUP($C33,Data!$C$5:$ZZ$34,COLUMN(J$4)-2,FALSE))</f>
        <v>-</v>
      </c>
      <c r="K33" s="110" t="str">
        <f ca="1">IF(ISERROR(VLOOKUP($C33,Data!$C$5:$ZZ$34,COLUMN(K$4)-2,FALSE)),"-",VLOOKUP($C33,Data!$C$5:$ZZ$34,COLUMN(K$4)-2,FALSE))</f>
        <v>-</v>
      </c>
      <c r="L33" s="110" t="str">
        <f ca="1">IF(ISERROR(VLOOKUP($C33,Data!$C$5:$ZZ$34,COLUMN(L$4)-2,FALSE)),"-",VLOOKUP($C33,Data!$C$5:$ZZ$34,COLUMN(L$4)-2,FALSE))</f>
        <v>-</v>
      </c>
      <c r="M33" s="110" t="str">
        <f ca="1">IF(ISERROR(VLOOKUP($C33,Data!$C$5:$ZZ$34,COLUMN(M$4)-2,FALSE)),"-",VLOOKUP($C33,Data!$C$5:$ZZ$34,COLUMN(M$4)-2,FALSE))</f>
        <v>-</v>
      </c>
      <c r="N33" s="110" t="str">
        <f ca="1">IF(ISERROR(VLOOKUP($C33,Data!$C$5:$ZZ$34,COLUMN(N$4)-2,FALSE)),"-",VLOOKUP($C33,Data!$C$5:$ZZ$34,COLUMN(N$4)-2,FALSE))</f>
        <v>-</v>
      </c>
      <c r="O33" s="110" t="str">
        <f ca="1">IF(ISERROR(VLOOKUP($C33,Data!$C$5:$ZZ$34,COLUMN(O$4)-2,FALSE)),"-",VLOOKUP($C33,Data!$C$5:$ZZ$34,COLUMN(O$4)-2,FALSE))</f>
        <v>-</v>
      </c>
      <c r="P33" s="110" t="str">
        <f ca="1">IF(ISERROR(VLOOKUP($C33,Data!$C$5:$ZZ$34,COLUMN(P$4)-2,FALSE)),"-",VLOOKUP($C33,Data!$C$5:$ZZ$34,COLUMN(P$4)-2,FALSE))</f>
        <v>-</v>
      </c>
      <c r="Q33" s="110" t="str">
        <f ca="1">IF(ISERROR(VLOOKUP($C33,Data!$C$5:$ZZ$34,COLUMN(Q$4)-2,FALSE)),"-",VLOOKUP($C33,Data!$C$5:$ZZ$34,COLUMN(Q$4)-2,FALSE))</f>
        <v>-</v>
      </c>
      <c r="R33" s="110" t="str">
        <f ca="1">IF(ISERROR(VLOOKUP($C33,Data!$C$5:$ZZ$34,COLUMN(R$4)-2,FALSE)),"-",VLOOKUP($C33,Data!$C$5:$ZZ$34,COLUMN(R$4)-2,FALSE))</f>
        <v>-</v>
      </c>
      <c r="S33" s="110" t="str">
        <f ca="1">IF(ISERROR(VLOOKUP($C33,Data!$C$5:$ZZ$34,COLUMN(S$4)-2,FALSE)),"-",VLOOKUP($C33,Data!$C$5:$ZZ$34,COLUMN(S$4)-2,FALSE))</f>
        <v>-</v>
      </c>
      <c r="T33" s="110" t="str">
        <f ca="1">IF(ISERROR(VLOOKUP($C33,Data!$C$5:$ZZ$34,COLUMN(T$4)-2,FALSE)),"-",VLOOKUP($C33,Data!$C$5:$ZZ$34,COLUMN(T$4)-2,FALSE))</f>
        <v>-</v>
      </c>
      <c r="U33" s="110" t="str">
        <f ca="1">IF(ISERROR(VLOOKUP($C33,Data!$C$5:$ZZ$34,COLUMN(U$4)-2,FALSE)),"-",VLOOKUP($C33,Data!$C$5:$ZZ$34,COLUMN(U$4)-2,FALSE))</f>
        <v>-</v>
      </c>
      <c r="V33" s="110" t="str">
        <f ca="1">IF(ISERROR(VLOOKUP($C33,Data!$C$5:$ZZ$34,COLUMN(V$4)-2,FALSE)),"-",VLOOKUP($C33,Data!$C$5:$ZZ$34,COLUMN(V$4)-2,FALSE))</f>
        <v>-</v>
      </c>
      <c r="W33" s="110" t="str">
        <f ca="1">IF(ISERROR(VLOOKUP($C33,Data!$C$5:$ZZ$34,COLUMN(W$4)-2,FALSE)),"-",VLOOKUP($C33,Data!$C$5:$ZZ$34,COLUMN(W$4)-2,FALSE))</f>
        <v>-</v>
      </c>
      <c r="X33" s="110" t="str">
        <f ca="1">IF(ISERROR(VLOOKUP($C33,Data!$C$5:$ZZ$34,COLUMN(X$4)-2,FALSE)),"-",VLOOKUP($C33,Data!$C$5:$ZZ$34,COLUMN(X$4)-2,FALSE))</f>
        <v>-</v>
      </c>
      <c r="Y33" s="110" t="str">
        <f ca="1">IF(ISERROR(VLOOKUP($C33,Data!$C$5:$ZZ$34,COLUMN(Y$4)-2,FALSE)),"-",VLOOKUP($C33,Data!$C$5:$ZZ$34,COLUMN(Y$4)-2,FALSE))</f>
        <v>-</v>
      </c>
      <c r="Z33" s="110" t="str">
        <f ca="1">IF(ISERROR(VLOOKUP($C33,Data!$C$5:$ZZ$34,COLUMN(Z$4)-2,FALSE)),"-",VLOOKUP($C33,Data!$C$5:$ZZ$34,COLUMN(Z$4)-2,FALSE))</f>
        <v>-</v>
      </c>
      <c r="AA33" s="110" t="str">
        <f ca="1">IF(ISERROR(VLOOKUP($C33,Data!$C$5:$ZZ$34,COLUMN(AA$4)-2,FALSE)),"-",VLOOKUP($C33,Data!$C$5:$ZZ$34,COLUMN(AA$4)-2,FALSE))</f>
        <v>-</v>
      </c>
      <c r="AB33" s="110" t="str">
        <f ca="1">IF(ISERROR(VLOOKUP($C33,Data!$C$5:$ZZ$34,COLUMN(AB$4)-2,FALSE)),"-",VLOOKUP($C33,Data!$C$5:$ZZ$34,COLUMN(AB$4)-2,FALSE))</f>
        <v>-</v>
      </c>
      <c r="AC33" s="110" t="str">
        <f ca="1">IF(ISERROR(VLOOKUP($C33,Data!$C$5:$ZZ$34,COLUMN(AC$4)-2,FALSE)),"-",VLOOKUP($C33,Data!$C$5:$ZZ$34,COLUMN(AC$4)-2,FALSE))</f>
        <v>-</v>
      </c>
      <c r="AD33" s="110" t="str">
        <f ca="1">IF(ISERROR(VLOOKUP($C33,Data!$C$5:$ZZ$34,COLUMN(AD$4)-2,FALSE)),"-",VLOOKUP($C33,Data!$C$5:$ZZ$34,COLUMN(AD$4)-2,FALSE))</f>
        <v>-</v>
      </c>
      <c r="AE33" s="110" t="str">
        <f ca="1">IF(ISERROR(VLOOKUP($C33,Data!$C$5:$ZZ$34,COLUMN(AE$4)-2,FALSE)),"-",VLOOKUP($C33,Data!$C$5:$ZZ$34,COLUMN(AE$4)-2,FALSE))</f>
        <v>-</v>
      </c>
      <c r="AF33" s="110" t="str">
        <f ca="1">IF(ISERROR(VLOOKUP($C33,Data!$C$5:$ZZ$34,COLUMN(AF$4)-2,FALSE)),"-",VLOOKUP($C33,Data!$C$5:$ZZ$34,COLUMN(AF$4)-2,FALSE))</f>
        <v>-</v>
      </c>
      <c r="AG33" s="110" t="str">
        <f ca="1">IF(ISERROR(VLOOKUP($C33,Data!$C$5:$ZZ$34,COLUMN(AG$4)-2,FALSE)),"-",VLOOKUP($C33,Data!$C$5:$ZZ$34,COLUMN(AG$4)-2,FALSE))</f>
        <v>-</v>
      </c>
      <c r="AH33" s="110" t="str">
        <f ca="1">IF(ISERROR(VLOOKUP($C33,Data!$C$5:$ZZ$34,COLUMN(AH$4)-2,FALSE)),"-",VLOOKUP($C33,Data!$C$5:$ZZ$34,COLUMN(AH$4)-2,FALSE))</f>
        <v>-</v>
      </c>
      <c r="AI33" s="110" t="str">
        <f ca="1">IF(ISERROR(VLOOKUP($C33,Data!$C$5:$ZZ$34,COLUMN(AI$4)-2,FALSE)),"-",VLOOKUP($C33,Data!$C$5:$ZZ$34,COLUMN(AI$4)-2,FALSE))</f>
        <v>-</v>
      </c>
      <c r="AJ33" s="110" t="str">
        <f ca="1">IF(ISERROR(VLOOKUP($C33,Data!$C$5:$ZZ$34,COLUMN(AJ$4)-2,FALSE)),"-",VLOOKUP($C33,Data!$C$5:$ZZ$34,COLUMN(AJ$4)-2,FALSE))</f>
        <v>-</v>
      </c>
      <c r="AK33" s="110" t="str">
        <f ca="1">IF(ISERROR(VLOOKUP($C33,Data!$C$5:$ZZ$34,COLUMN(AK$4)-2,FALSE)),"-",VLOOKUP($C33,Data!$C$5:$ZZ$34,COLUMN(AK$4)-2,FALSE))</f>
        <v>-</v>
      </c>
      <c r="AL33" s="110" t="str">
        <f ca="1">IF(ISERROR(VLOOKUP($C33,Data!$C$5:$ZZ$34,COLUMN(AL$4)-2,FALSE)),"-",VLOOKUP($C33,Data!$C$5:$ZZ$34,COLUMN(AL$4)-2,FALSE))</f>
        <v>-</v>
      </c>
      <c r="AM33" s="110" t="str">
        <f ca="1">IF(ISERROR(VLOOKUP($C33,Data!$C$5:$ZZ$34,COLUMN(AM$4)-2,FALSE)),"-",VLOOKUP($C33,Data!$C$5:$ZZ$34,COLUMN(AM$4)-2,FALSE))</f>
        <v>-</v>
      </c>
      <c r="AN33" s="110" t="str">
        <f ca="1">IF(ISERROR(VLOOKUP($C33,Data!$C$5:$ZZ$34,COLUMN(AN$4)-2,FALSE)),"-",VLOOKUP($C33,Data!$C$5:$ZZ$34,COLUMN(AN$4)-2,FALSE))</f>
        <v>-</v>
      </c>
      <c r="AO33" s="110" t="str">
        <f ca="1">IF(ISERROR(VLOOKUP($C33,Data!$C$5:$ZZ$34,COLUMN(AO$4)-2,FALSE)),"-",VLOOKUP($C33,Data!$C$5:$ZZ$34,COLUMN(AO$4)-2,FALSE))</f>
        <v>-</v>
      </c>
      <c r="AP33" s="110" t="str">
        <f ca="1">IF(ISERROR(VLOOKUP($C33,Data!$C$5:$ZZ$34,COLUMN(AP$4)-2,FALSE)),"-",VLOOKUP($C33,Data!$C$5:$ZZ$34,COLUMN(AP$4)-2,FALSE))</f>
        <v>-</v>
      </c>
      <c r="AQ33" s="110" t="str">
        <f ca="1">IF(ISERROR(VLOOKUP($C33,Data!$C$5:$ZZ$34,COLUMN(AQ$4)-2,FALSE)),"-",VLOOKUP($C33,Data!$C$5:$ZZ$34,COLUMN(AQ$4)-2,FALSE))</f>
        <v>-</v>
      </c>
      <c r="AR33" s="110" t="str">
        <f ca="1">IF(ISERROR(VLOOKUP($C33,Data!$C$5:$ZZ$34,COLUMN(AR$4)-2,FALSE)),"-",VLOOKUP($C33,Data!$C$5:$ZZ$34,COLUMN(AR$4)-2,FALSE))</f>
        <v>-</v>
      </c>
      <c r="AS33" s="110" t="str">
        <f ca="1">IF(ISERROR(VLOOKUP($C33,Data!$C$5:$ZZ$34,COLUMN(AS$4)-2,FALSE)),"-",VLOOKUP($C33,Data!$C$5:$ZZ$34,COLUMN(AS$4)-2,FALSE))</f>
        <v>-</v>
      </c>
      <c r="AT33" s="110" t="str">
        <f ca="1">IF(ISERROR(VLOOKUP($C33,Data!$C$5:$ZZ$34,COLUMN(AT$4)-2,FALSE)),"-",VLOOKUP($C33,Data!$C$5:$ZZ$34,COLUMN(AT$4)-2,FALSE))</f>
        <v>-</v>
      </c>
      <c r="AU33" s="110" t="str">
        <f ca="1">IF(ISERROR(VLOOKUP($C33,Data!$C$5:$ZZ$34,COLUMN(AU$4)-2,FALSE)),"-",VLOOKUP($C33,Data!$C$5:$ZZ$34,COLUMN(AU$4)-2,FALSE))</f>
        <v>-</v>
      </c>
      <c r="AV33" s="110" t="str">
        <f ca="1">IF(ISERROR(VLOOKUP($C33,Data!$C$5:$ZZ$34,COLUMN(AV$4)-2,FALSE)),"-",VLOOKUP($C33,Data!$C$5:$ZZ$34,COLUMN(AV$4)-2,FALSE))</f>
        <v>-</v>
      </c>
      <c r="AW33" s="110" t="str">
        <f ca="1">IF(ISERROR(VLOOKUP($C33,Data!$C$5:$ZZ$34,COLUMN(AW$4)-2,FALSE)),"-",VLOOKUP($C33,Data!$C$5:$ZZ$34,COLUMN(AW$4)-2,FALSE))</f>
        <v>-</v>
      </c>
      <c r="AX33" s="110" t="str">
        <f ca="1">IF(ISERROR(VLOOKUP($C33,Data!$C$5:$ZZ$34,COLUMN(AX$4)-2,FALSE)),"-",VLOOKUP($C33,Data!$C$5:$ZZ$34,COLUMN(AX$4)-2,FALSE))</f>
        <v>-</v>
      </c>
      <c r="AY33" s="110" t="str">
        <f ca="1">IF(ISERROR(VLOOKUP($C33,Data!$C$5:$ZZ$34,COLUMN(AY$4)-2,FALSE)),"-",VLOOKUP($C33,Data!$C$5:$ZZ$34,COLUMN(AY$4)-2,FALSE))</f>
        <v>-</v>
      </c>
      <c r="AZ33" s="110" t="str">
        <f ca="1">IF(ISERROR(VLOOKUP($C33,Data!$C$5:$ZZ$34,COLUMN(AZ$4)-2,FALSE)),"-",VLOOKUP($C33,Data!$C$5:$ZZ$34,COLUMN(AZ$4)-2,FALSE))</f>
        <v>-</v>
      </c>
      <c r="BA33" s="110" t="str">
        <f ca="1">IF(ISERROR(VLOOKUP($C33,Data!$C$5:$ZZ$34,COLUMN(BA$4)-2,FALSE)),"-",VLOOKUP($C33,Data!$C$5:$ZZ$34,COLUMN(BA$4)-2,FALSE))</f>
        <v>-</v>
      </c>
      <c r="BB33" s="110" t="str">
        <f ca="1">IF(ISERROR(VLOOKUP($C33,Data!$C$5:$ZZ$34,COLUMN(BB$4)-2,FALSE)),"-",VLOOKUP($C33,Data!$C$5:$ZZ$34,COLUMN(BB$4)-2,FALSE))</f>
        <v>-</v>
      </c>
      <c r="BC33" s="110" t="str">
        <f ca="1">IF(ISERROR(VLOOKUP($C33,Data!$C$5:$ZZ$34,COLUMN(BC$4)-2,FALSE)),"-",VLOOKUP($C33,Data!$C$5:$ZZ$34,COLUMN(BC$4)-2,FALSE))</f>
        <v>-</v>
      </c>
      <c r="BD33" s="110" t="str">
        <f ca="1">IF(ISERROR(VLOOKUP($C33,Data!$C$5:$ZZ$34,COLUMN(BD$4)-2,FALSE)),"-",VLOOKUP($C33,Data!$C$5:$ZZ$34,COLUMN(BD$4)-2,FALSE))</f>
        <v>-</v>
      </c>
    </row>
    <row r="34" spans="3:56">
      <c r="C34" s="104" t="str">
        <f ca="1">Order!I32</f>
        <v>*Hide*</v>
      </c>
      <c r="D34" s="110" t="str">
        <f ca="1">IF(ISERROR(VLOOKUP($C34,Data!$C$5:$ZZ$34,COLUMN(D$4)-2,FALSE)),"-",VLOOKUP($C34,Data!$C$5:$ZZ$34,COLUMN(D$4)-2,FALSE))</f>
        <v>-</v>
      </c>
      <c r="E34" s="110" t="str">
        <f ca="1">IF(ISERROR(VLOOKUP($C34,Data!$C$5:$ZZ$34,COLUMN(E$4)-2,FALSE)),"-",VLOOKUP($C34,Data!$C$5:$ZZ$34,COLUMN(E$4)-2,FALSE))</f>
        <v>-</v>
      </c>
      <c r="F34" s="110" t="str">
        <f ca="1">IF(ISERROR(VLOOKUP($C34,Data!$C$5:$ZZ$34,COLUMN(F$4)-2,FALSE)),"-",VLOOKUP($C34,Data!$C$5:$ZZ$34,COLUMN(F$4)-2,FALSE))</f>
        <v>-</v>
      </c>
      <c r="G34" s="110" t="str">
        <f ca="1">IF(ISERROR(VLOOKUP($C34,Data!$C$5:$ZZ$34,COLUMN(G$4)-2,FALSE)),"-",VLOOKUP($C34,Data!$C$5:$ZZ$34,COLUMN(G$4)-2,FALSE))</f>
        <v>-</v>
      </c>
      <c r="H34" s="110" t="str">
        <f ca="1">IF(ISERROR(VLOOKUP($C34,Data!$C$5:$ZZ$34,COLUMN(H$4)-2,FALSE)),"-",VLOOKUP($C34,Data!$C$5:$ZZ$34,COLUMN(H$4)-2,FALSE))</f>
        <v>-</v>
      </c>
      <c r="I34" s="110" t="str">
        <f ca="1">IF(ISERROR(VLOOKUP($C34,Data!$C$5:$ZZ$34,COLUMN(I$4)-2,FALSE)),"-",VLOOKUP($C34,Data!$C$5:$ZZ$34,COLUMN(I$4)-2,FALSE))</f>
        <v>-</v>
      </c>
      <c r="J34" s="110" t="str">
        <f ca="1">IF(ISERROR(VLOOKUP($C34,Data!$C$5:$ZZ$34,COLUMN(J$4)-2,FALSE)),"-",VLOOKUP($C34,Data!$C$5:$ZZ$34,COLUMN(J$4)-2,FALSE))</f>
        <v>-</v>
      </c>
      <c r="K34" s="110" t="str">
        <f ca="1">IF(ISERROR(VLOOKUP($C34,Data!$C$5:$ZZ$34,COLUMN(K$4)-2,FALSE)),"-",VLOOKUP($C34,Data!$C$5:$ZZ$34,COLUMN(K$4)-2,FALSE))</f>
        <v>-</v>
      </c>
      <c r="L34" s="110" t="str">
        <f ca="1">IF(ISERROR(VLOOKUP($C34,Data!$C$5:$ZZ$34,COLUMN(L$4)-2,FALSE)),"-",VLOOKUP($C34,Data!$C$5:$ZZ$34,COLUMN(L$4)-2,FALSE))</f>
        <v>-</v>
      </c>
      <c r="M34" s="110" t="str">
        <f ca="1">IF(ISERROR(VLOOKUP($C34,Data!$C$5:$ZZ$34,COLUMN(M$4)-2,FALSE)),"-",VLOOKUP($C34,Data!$C$5:$ZZ$34,COLUMN(M$4)-2,FALSE))</f>
        <v>-</v>
      </c>
      <c r="N34" s="110" t="str">
        <f ca="1">IF(ISERROR(VLOOKUP($C34,Data!$C$5:$ZZ$34,COLUMN(N$4)-2,FALSE)),"-",VLOOKUP($C34,Data!$C$5:$ZZ$34,COLUMN(N$4)-2,FALSE))</f>
        <v>-</v>
      </c>
      <c r="O34" s="110" t="str">
        <f ca="1">IF(ISERROR(VLOOKUP($C34,Data!$C$5:$ZZ$34,COLUMN(O$4)-2,FALSE)),"-",VLOOKUP($C34,Data!$C$5:$ZZ$34,COLUMN(O$4)-2,FALSE))</f>
        <v>-</v>
      </c>
      <c r="P34" s="110" t="str">
        <f ca="1">IF(ISERROR(VLOOKUP($C34,Data!$C$5:$ZZ$34,COLUMN(P$4)-2,FALSE)),"-",VLOOKUP($C34,Data!$C$5:$ZZ$34,COLUMN(P$4)-2,FALSE))</f>
        <v>-</v>
      </c>
      <c r="Q34" s="110" t="str">
        <f ca="1">IF(ISERROR(VLOOKUP($C34,Data!$C$5:$ZZ$34,COLUMN(Q$4)-2,FALSE)),"-",VLOOKUP($C34,Data!$C$5:$ZZ$34,COLUMN(Q$4)-2,FALSE))</f>
        <v>-</v>
      </c>
      <c r="R34" s="110" t="str">
        <f ca="1">IF(ISERROR(VLOOKUP($C34,Data!$C$5:$ZZ$34,COLUMN(R$4)-2,FALSE)),"-",VLOOKUP($C34,Data!$C$5:$ZZ$34,COLUMN(R$4)-2,FALSE))</f>
        <v>-</v>
      </c>
      <c r="S34" s="110" t="str">
        <f ca="1">IF(ISERROR(VLOOKUP($C34,Data!$C$5:$ZZ$34,COLUMN(S$4)-2,FALSE)),"-",VLOOKUP($C34,Data!$C$5:$ZZ$34,COLUMN(S$4)-2,FALSE))</f>
        <v>-</v>
      </c>
      <c r="T34" s="110" t="str">
        <f ca="1">IF(ISERROR(VLOOKUP($C34,Data!$C$5:$ZZ$34,COLUMN(T$4)-2,FALSE)),"-",VLOOKUP($C34,Data!$C$5:$ZZ$34,COLUMN(T$4)-2,FALSE))</f>
        <v>-</v>
      </c>
      <c r="U34" s="110" t="str">
        <f ca="1">IF(ISERROR(VLOOKUP($C34,Data!$C$5:$ZZ$34,COLUMN(U$4)-2,FALSE)),"-",VLOOKUP($C34,Data!$C$5:$ZZ$34,COLUMN(U$4)-2,FALSE))</f>
        <v>-</v>
      </c>
      <c r="V34" s="110" t="str">
        <f ca="1">IF(ISERROR(VLOOKUP($C34,Data!$C$5:$ZZ$34,COLUMN(V$4)-2,FALSE)),"-",VLOOKUP($C34,Data!$C$5:$ZZ$34,COLUMN(V$4)-2,FALSE))</f>
        <v>-</v>
      </c>
      <c r="W34" s="110" t="str">
        <f ca="1">IF(ISERROR(VLOOKUP($C34,Data!$C$5:$ZZ$34,COLUMN(W$4)-2,FALSE)),"-",VLOOKUP($C34,Data!$C$5:$ZZ$34,COLUMN(W$4)-2,FALSE))</f>
        <v>-</v>
      </c>
      <c r="X34" s="110" t="str">
        <f ca="1">IF(ISERROR(VLOOKUP($C34,Data!$C$5:$ZZ$34,COLUMN(X$4)-2,FALSE)),"-",VLOOKUP($C34,Data!$C$5:$ZZ$34,COLUMN(X$4)-2,FALSE))</f>
        <v>-</v>
      </c>
      <c r="Y34" s="110" t="str">
        <f ca="1">IF(ISERROR(VLOOKUP($C34,Data!$C$5:$ZZ$34,COLUMN(Y$4)-2,FALSE)),"-",VLOOKUP($C34,Data!$C$5:$ZZ$34,COLUMN(Y$4)-2,FALSE))</f>
        <v>-</v>
      </c>
      <c r="Z34" s="110" t="str">
        <f ca="1">IF(ISERROR(VLOOKUP($C34,Data!$C$5:$ZZ$34,COLUMN(Z$4)-2,FALSE)),"-",VLOOKUP($C34,Data!$C$5:$ZZ$34,COLUMN(Z$4)-2,FALSE))</f>
        <v>-</v>
      </c>
      <c r="AA34" s="110" t="str">
        <f ca="1">IF(ISERROR(VLOOKUP($C34,Data!$C$5:$ZZ$34,COLUMN(AA$4)-2,FALSE)),"-",VLOOKUP($C34,Data!$C$5:$ZZ$34,COLUMN(AA$4)-2,FALSE))</f>
        <v>-</v>
      </c>
      <c r="AB34" s="110" t="str">
        <f ca="1">IF(ISERROR(VLOOKUP($C34,Data!$C$5:$ZZ$34,COLUMN(AB$4)-2,FALSE)),"-",VLOOKUP($C34,Data!$C$5:$ZZ$34,COLUMN(AB$4)-2,FALSE))</f>
        <v>-</v>
      </c>
      <c r="AC34" s="110" t="str">
        <f ca="1">IF(ISERROR(VLOOKUP($C34,Data!$C$5:$ZZ$34,COLUMN(AC$4)-2,FALSE)),"-",VLOOKUP($C34,Data!$C$5:$ZZ$34,COLUMN(AC$4)-2,FALSE))</f>
        <v>-</v>
      </c>
      <c r="AD34" s="110" t="str">
        <f ca="1">IF(ISERROR(VLOOKUP($C34,Data!$C$5:$ZZ$34,COLUMN(AD$4)-2,FALSE)),"-",VLOOKUP($C34,Data!$C$5:$ZZ$34,COLUMN(AD$4)-2,FALSE))</f>
        <v>-</v>
      </c>
      <c r="AE34" s="110" t="str">
        <f ca="1">IF(ISERROR(VLOOKUP($C34,Data!$C$5:$ZZ$34,COLUMN(AE$4)-2,FALSE)),"-",VLOOKUP($C34,Data!$C$5:$ZZ$34,COLUMN(AE$4)-2,FALSE))</f>
        <v>-</v>
      </c>
      <c r="AF34" s="110" t="str">
        <f ca="1">IF(ISERROR(VLOOKUP($C34,Data!$C$5:$ZZ$34,COLUMN(AF$4)-2,FALSE)),"-",VLOOKUP($C34,Data!$C$5:$ZZ$34,COLUMN(AF$4)-2,FALSE))</f>
        <v>-</v>
      </c>
      <c r="AG34" s="110" t="str">
        <f ca="1">IF(ISERROR(VLOOKUP($C34,Data!$C$5:$ZZ$34,COLUMN(AG$4)-2,FALSE)),"-",VLOOKUP($C34,Data!$C$5:$ZZ$34,COLUMN(AG$4)-2,FALSE))</f>
        <v>-</v>
      </c>
      <c r="AH34" s="110" t="str">
        <f ca="1">IF(ISERROR(VLOOKUP($C34,Data!$C$5:$ZZ$34,COLUMN(AH$4)-2,FALSE)),"-",VLOOKUP($C34,Data!$C$5:$ZZ$34,COLUMN(AH$4)-2,FALSE))</f>
        <v>-</v>
      </c>
      <c r="AI34" s="110" t="str">
        <f ca="1">IF(ISERROR(VLOOKUP($C34,Data!$C$5:$ZZ$34,COLUMN(AI$4)-2,FALSE)),"-",VLOOKUP($C34,Data!$C$5:$ZZ$34,COLUMN(AI$4)-2,FALSE))</f>
        <v>-</v>
      </c>
      <c r="AJ34" s="110" t="str">
        <f ca="1">IF(ISERROR(VLOOKUP($C34,Data!$C$5:$ZZ$34,COLUMN(AJ$4)-2,FALSE)),"-",VLOOKUP($C34,Data!$C$5:$ZZ$34,COLUMN(AJ$4)-2,FALSE))</f>
        <v>-</v>
      </c>
      <c r="AK34" s="110" t="str">
        <f ca="1">IF(ISERROR(VLOOKUP($C34,Data!$C$5:$ZZ$34,COLUMN(AK$4)-2,FALSE)),"-",VLOOKUP($C34,Data!$C$5:$ZZ$34,COLUMN(AK$4)-2,FALSE))</f>
        <v>-</v>
      </c>
      <c r="AL34" s="110" t="str">
        <f ca="1">IF(ISERROR(VLOOKUP($C34,Data!$C$5:$ZZ$34,COLUMN(AL$4)-2,FALSE)),"-",VLOOKUP($C34,Data!$C$5:$ZZ$34,COLUMN(AL$4)-2,FALSE))</f>
        <v>-</v>
      </c>
      <c r="AM34" s="110" t="str">
        <f ca="1">IF(ISERROR(VLOOKUP($C34,Data!$C$5:$ZZ$34,COLUMN(AM$4)-2,FALSE)),"-",VLOOKUP($C34,Data!$C$5:$ZZ$34,COLUMN(AM$4)-2,FALSE))</f>
        <v>-</v>
      </c>
      <c r="AN34" s="110" t="str">
        <f ca="1">IF(ISERROR(VLOOKUP($C34,Data!$C$5:$ZZ$34,COLUMN(AN$4)-2,FALSE)),"-",VLOOKUP($C34,Data!$C$5:$ZZ$34,COLUMN(AN$4)-2,FALSE))</f>
        <v>-</v>
      </c>
      <c r="AO34" s="110" t="str">
        <f ca="1">IF(ISERROR(VLOOKUP($C34,Data!$C$5:$ZZ$34,COLUMN(AO$4)-2,FALSE)),"-",VLOOKUP($C34,Data!$C$5:$ZZ$34,COLUMN(AO$4)-2,FALSE))</f>
        <v>-</v>
      </c>
      <c r="AP34" s="110" t="str">
        <f ca="1">IF(ISERROR(VLOOKUP($C34,Data!$C$5:$ZZ$34,COLUMN(AP$4)-2,FALSE)),"-",VLOOKUP($C34,Data!$C$5:$ZZ$34,COLUMN(AP$4)-2,FALSE))</f>
        <v>-</v>
      </c>
      <c r="AQ34" s="110" t="str">
        <f ca="1">IF(ISERROR(VLOOKUP($C34,Data!$C$5:$ZZ$34,COLUMN(AQ$4)-2,FALSE)),"-",VLOOKUP($C34,Data!$C$5:$ZZ$34,COLUMN(AQ$4)-2,FALSE))</f>
        <v>-</v>
      </c>
      <c r="AR34" s="110" t="str">
        <f ca="1">IF(ISERROR(VLOOKUP($C34,Data!$C$5:$ZZ$34,COLUMN(AR$4)-2,FALSE)),"-",VLOOKUP($C34,Data!$C$5:$ZZ$34,COLUMN(AR$4)-2,FALSE))</f>
        <v>-</v>
      </c>
      <c r="AS34" s="110" t="str">
        <f ca="1">IF(ISERROR(VLOOKUP($C34,Data!$C$5:$ZZ$34,COLUMN(AS$4)-2,FALSE)),"-",VLOOKUP($C34,Data!$C$5:$ZZ$34,COLUMN(AS$4)-2,FALSE))</f>
        <v>-</v>
      </c>
      <c r="AT34" s="110" t="str">
        <f ca="1">IF(ISERROR(VLOOKUP($C34,Data!$C$5:$ZZ$34,COLUMN(AT$4)-2,FALSE)),"-",VLOOKUP($C34,Data!$C$5:$ZZ$34,COLUMN(AT$4)-2,FALSE))</f>
        <v>-</v>
      </c>
      <c r="AU34" s="110" t="str">
        <f ca="1">IF(ISERROR(VLOOKUP($C34,Data!$C$5:$ZZ$34,COLUMN(AU$4)-2,FALSE)),"-",VLOOKUP($C34,Data!$C$5:$ZZ$34,COLUMN(AU$4)-2,FALSE))</f>
        <v>-</v>
      </c>
      <c r="AV34" s="110" t="str">
        <f ca="1">IF(ISERROR(VLOOKUP($C34,Data!$C$5:$ZZ$34,COLUMN(AV$4)-2,FALSE)),"-",VLOOKUP($C34,Data!$C$5:$ZZ$34,COLUMN(AV$4)-2,FALSE))</f>
        <v>-</v>
      </c>
      <c r="AW34" s="110" t="str">
        <f ca="1">IF(ISERROR(VLOOKUP($C34,Data!$C$5:$ZZ$34,COLUMN(AW$4)-2,FALSE)),"-",VLOOKUP($C34,Data!$C$5:$ZZ$34,COLUMN(AW$4)-2,FALSE))</f>
        <v>-</v>
      </c>
      <c r="AX34" s="110" t="str">
        <f ca="1">IF(ISERROR(VLOOKUP($C34,Data!$C$5:$ZZ$34,COLUMN(AX$4)-2,FALSE)),"-",VLOOKUP($C34,Data!$C$5:$ZZ$34,COLUMN(AX$4)-2,FALSE))</f>
        <v>-</v>
      </c>
      <c r="AY34" s="110" t="str">
        <f ca="1">IF(ISERROR(VLOOKUP($C34,Data!$C$5:$ZZ$34,COLUMN(AY$4)-2,FALSE)),"-",VLOOKUP($C34,Data!$C$5:$ZZ$34,COLUMN(AY$4)-2,FALSE))</f>
        <v>-</v>
      </c>
      <c r="AZ34" s="110" t="str">
        <f ca="1">IF(ISERROR(VLOOKUP($C34,Data!$C$5:$ZZ$34,COLUMN(AZ$4)-2,FALSE)),"-",VLOOKUP($C34,Data!$C$5:$ZZ$34,COLUMN(AZ$4)-2,FALSE))</f>
        <v>-</v>
      </c>
      <c r="BA34" s="110" t="str">
        <f ca="1">IF(ISERROR(VLOOKUP($C34,Data!$C$5:$ZZ$34,COLUMN(BA$4)-2,FALSE)),"-",VLOOKUP($C34,Data!$C$5:$ZZ$34,COLUMN(BA$4)-2,FALSE))</f>
        <v>-</v>
      </c>
      <c r="BB34" s="110" t="str">
        <f ca="1">IF(ISERROR(VLOOKUP($C34,Data!$C$5:$ZZ$34,COLUMN(BB$4)-2,FALSE)),"-",VLOOKUP($C34,Data!$C$5:$ZZ$34,COLUMN(BB$4)-2,FALSE))</f>
        <v>-</v>
      </c>
      <c r="BC34" s="110" t="str">
        <f ca="1">IF(ISERROR(VLOOKUP($C34,Data!$C$5:$ZZ$34,COLUMN(BC$4)-2,FALSE)),"-",VLOOKUP($C34,Data!$C$5:$ZZ$34,COLUMN(BC$4)-2,FALSE))</f>
        <v>-</v>
      </c>
      <c r="BD34" s="110" t="str">
        <f ca="1">IF(ISERROR(VLOOKUP($C34,Data!$C$5:$ZZ$34,COLUMN(BD$4)-2,FALSE)),"-",VLOOKUP($C34,Data!$C$5:$ZZ$34,COLUMN(BD$4)-2,FALSE))</f>
        <v>-</v>
      </c>
    </row>
    <row r="35" spans="3:56">
      <c r="G35" s="229">
        <f ca="1">SUM(G5:G34)</f>
        <v>20000</v>
      </c>
      <c r="H35" s="229">
        <f t="shared" ref="H35:X35" ca="1" si="0">SUM(H5:H34)</f>
        <v>3000</v>
      </c>
      <c r="I35" s="229">
        <f t="shared" ca="1" si="0"/>
        <v>1000</v>
      </c>
      <c r="J35" s="229">
        <f t="shared" ca="1" si="0"/>
        <v>24000</v>
      </c>
      <c r="K35" s="229">
        <f t="shared" ca="1" si="0"/>
        <v>25000</v>
      </c>
      <c r="L35" s="229">
        <f t="shared" ca="1" si="0"/>
        <v>400</v>
      </c>
      <c r="M35" s="229">
        <f t="shared" ca="1" si="0"/>
        <v>500</v>
      </c>
      <c r="N35" s="229">
        <f t="shared" ca="1" si="0"/>
        <v>200</v>
      </c>
      <c r="O35" s="229">
        <f t="shared" ca="1" si="0"/>
        <v>26100</v>
      </c>
      <c r="P35" s="229">
        <f t="shared" ca="1" si="0"/>
        <v>6000</v>
      </c>
      <c r="Q35" s="229">
        <f t="shared" ca="1" si="0"/>
        <v>7000</v>
      </c>
      <c r="R35" s="229">
        <f t="shared" ca="1" si="0"/>
        <v>30000</v>
      </c>
      <c r="S35" s="229">
        <f t="shared" ca="1" si="0"/>
        <v>20000</v>
      </c>
      <c r="T35" s="229">
        <f t="shared" ca="1" si="0"/>
        <v>50000</v>
      </c>
      <c r="U35" s="229">
        <f t="shared" ca="1" si="0"/>
        <v>113100</v>
      </c>
      <c r="V35" s="229">
        <f t="shared" ca="1" si="0"/>
        <v>0</v>
      </c>
      <c r="W35" s="229">
        <f t="shared" ca="1" si="0"/>
        <v>0</v>
      </c>
      <c r="X35" s="229">
        <f t="shared" ca="1" si="0"/>
        <v>0</v>
      </c>
      <c r="Y35" s="229">
        <f t="shared" ref="Y35:AF35" ca="1" si="1">SUM(Y5:Y34)</f>
        <v>0</v>
      </c>
      <c r="Z35" s="229">
        <f t="shared" ca="1" si="1"/>
        <v>270</v>
      </c>
      <c r="AA35" s="229">
        <f t="shared" ca="1" si="1"/>
        <v>2700</v>
      </c>
      <c r="AB35" s="229">
        <f t="shared" ca="1" si="1"/>
        <v>0.9</v>
      </c>
      <c r="AC35" s="229">
        <f t="shared" ca="1" si="1"/>
        <v>30.6</v>
      </c>
      <c r="AD35" s="229">
        <f t="shared" ca="1" si="1"/>
        <v>243</v>
      </c>
      <c r="AE35" s="229">
        <f t="shared" ca="1" si="1"/>
        <v>2430</v>
      </c>
      <c r="AF35" s="229">
        <f t="shared" ca="1" si="1"/>
        <v>10</v>
      </c>
      <c r="AG35" s="229">
        <f t="shared" ref="AG35:BD35" ca="1" si="2">SUM(AG5:AG34)</f>
        <v>240</v>
      </c>
      <c r="AH35" s="229">
        <f t="shared" ca="1" si="2"/>
        <v>8000</v>
      </c>
      <c r="AI35" s="229">
        <f t="shared" ca="1" si="2"/>
        <v>34</v>
      </c>
      <c r="AJ35" s="229">
        <f t="shared" ca="1" si="2"/>
        <v>250</v>
      </c>
      <c r="AK35" s="229">
        <f t="shared" ca="1" si="2"/>
        <v>2500</v>
      </c>
      <c r="AL35" s="229">
        <f t="shared" ca="1" si="2"/>
        <v>0.9</v>
      </c>
      <c r="AM35" s="229">
        <f t="shared" ca="1" si="2"/>
        <v>30.6</v>
      </c>
      <c r="AN35" s="229">
        <f t="shared" ca="1" si="2"/>
        <v>225</v>
      </c>
      <c r="AO35" s="229">
        <f t="shared" ca="1" si="2"/>
        <v>2250</v>
      </c>
      <c r="AP35" s="229">
        <f t="shared" ca="1" si="2"/>
        <v>10</v>
      </c>
      <c r="AQ35" s="229">
        <f t="shared" ca="1" si="2"/>
        <v>240</v>
      </c>
      <c r="AR35" s="229">
        <f t="shared" ca="1" si="2"/>
        <v>8000</v>
      </c>
      <c r="AS35" s="229">
        <f t="shared" ca="1" si="2"/>
        <v>34</v>
      </c>
      <c r="AT35" s="229">
        <f t="shared" ca="1" si="2"/>
        <v>270</v>
      </c>
      <c r="AU35" s="229">
        <f t="shared" ca="1" si="2"/>
        <v>2700</v>
      </c>
      <c r="AV35" s="229">
        <f t="shared" ca="1" si="2"/>
        <v>10</v>
      </c>
      <c r="AW35" s="229">
        <f t="shared" ca="1" si="2"/>
        <v>240</v>
      </c>
      <c r="AX35" s="229">
        <f t="shared" ca="1" si="2"/>
        <v>8000</v>
      </c>
      <c r="AY35" s="229">
        <f t="shared" ca="1" si="2"/>
        <v>34</v>
      </c>
      <c r="AZ35" s="229">
        <f t="shared" ca="1" si="2"/>
        <v>250</v>
      </c>
      <c r="BA35" s="229">
        <f t="shared" ca="1" si="2"/>
        <v>2500</v>
      </c>
      <c r="BB35" s="229">
        <f t="shared" ca="1" si="2"/>
        <v>10</v>
      </c>
      <c r="BC35" s="229">
        <f t="shared" ca="1" si="2"/>
        <v>240</v>
      </c>
      <c r="BD35" s="229">
        <f t="shared" ca="1" si="2"/>
        <v>8000</v>
      </c>
    </row>
    <row r="36" spans="3:56">
      <c r="G36" s="229"/>
      <c r="H36" s="229"/>
      <c r="I36" s="229"/>
      <c r="J36" s="229"/>
      <c r="K36" s="229"/>
      <c r="L36" s="229"/>
      <c r="M36" s="229"/>
      <c r="N36" s="229"/>
      <c r="O36" s="229"/>
      <c r="P36" s="229"/>
      <c r="Y36" s="229"/>
      <c r="Z36" s="229"/>
      <c r="AA36" s="229"/>
      <c r="AB36" s="229"/>
      <c r="AC36" s="229"/>
      <c r="AD36" s="229"/>
      <c r="AE36" s="229"/>
      <c r="AG36" s="229"/>
      <c r="AH36" s="229"/>
      <c r="AI36" s="229"/>
      <c r="AJ36" s="229"/>
      <c r="AK36" s="229"/>
      <c r="AL36" s="229"/>
      <c r="AM36" s="229"/>
      <c r="AN36" s="229"/>
      <c r="AO36" s="229"/>
      <c r="AP36" s="229"/>
      <c r="AQ36" s="229"/>
      <c r="AR36" s="229"/>
      <c r="AS36" s="229"/>
      <c r="AT36" s="229"/>
      <c r="AU36" s="229"/>
      <c r="AV36" s="229"/>
      <c r="AW36" s="229"/>
      <c r="AX36" s="229"/>
      <c r="AY36" s="229"/>
      <c r="AZ36" s="229"/>
      <c r="BA36" s="229"/>
      <c r="BB36" s="229"/>
      <c r="BC36" s="229"/>
      <c r="BD36" s="229"/>
    </row>
    <row r="37" spans="3:56">
      <c r="G37" s="229"/>
      <c r="H37" s="229"/>
      <c r="I37" s="229"/>
      <c r="J37" s="229"/>
      <c r="K37" s="229"/>
      <c r="L37" s="229"/>
      <c r="M37" s="229"/>
      <c r="N37" s="229"/>
      <c r="O37" s="229"/>
      <c r="P37" s="229"/>
      <c r="Y37" s="229"/>
      <c r="Z37" s="229"/>
      <c r="AA37" s="229"/>
      <c r="AB37" s="229"/>
      <c r="AC37" s="229"/>
      <c r="AD37" s="229"/>
      <c r="AE37" s="229"/>
      <c r="AG37" s="229"/>
      <c r="AH37" s="229"/>
      <c r="AI37" s="229"/>
      <c r="AJ37" s="229"/>
      <c r="AK37" s="229"/>
      <c r="AL37" s="229"/>
      <c r="AM37" s="229"/>
      <c r="AN37" s="229"/>
      <c r="AO37" s="229"/>
      <c r="AP37" s="229"/>
      <c r="AQ37" s="229"/>
      <c r="AR37" s="229"/>
      <c r="AS37" s="229"/>
      <c r="AT37" s="229"/>
      <c r="AU37" s="229"/>
      <c r="AV37" s="229"/>
      <c r="AW37" s="229"/>
      <c r="AX37" s="229"/>
      <c r="AY37" s="229"/>
      <c r="AZ37" s="229"/>
      <c r="BA37" s="229"/>
      <c r="BB37" s="229"/>
      <c r="BC37" s="229"/>
      <c r="BD37" s="229"/>
    </row>
    <row r="38" spans="3:56" ht="13.8" thickBot="1">
      <c r="C38" s="100" t="s">
        <v>274</v>
      </c>
      <c r="G38" s="101" t="s">
        <v>59</v>
      </c>
    </row>
    <row r="39" spans="3:56" ht="105.6">
      <c r="C39" s="102" t="str">
        <f t="shared" ref="C39:F54" si="3">C4</f>
        <v>Program Name</v>
      </c>
      <c r="D39" s="102" t="str">
        <f t="shared" si="3"/>
        <v>Sector</v>
      </c>
      <c r="E39" s="102" t="str">
        <f t="shared" si="3"/>
        <v>Type</v>
      </c>
      <c r="F39" s="102" t="str">
        <f t="shared" si="3"/>
        <v>Channel</v>
      </c>
      <c r="G39" s="334" t="str">
        <f>Data!G39</f>
        <v>Staff labor, overhead ($)</v>
      </c>
      <c r="H39" s="334" t="str">
        <f>Data!H39</f>
        <v>Planning &amp; Design ($)</v>
      </c>
      <c r="I39" s="334" t="str">
        <f>Data!I39</f>
        <v>Administrative Other ($)</v>
      </c>
      <c r="J39" s="334" t="str">
        <f>Data!G39</f>
        <v>Staff labor, overhead ($)</v>
      </c>
      <c r="K39" s="334" t="str">
        <f>Data!K39</f>
        <v>Technical assistance and on-site audits ($)</v>
      </c>
      <c r="L39" s="334" t="str">
        <f>Data!L39</f>
        <v>Delivery staff labor ($)</v>
      </c>
      <c r="M39" s="334" t="str">
        <f>Data!M39</f>
        <v>Training ($)</v>
      </c>
      <c r="N39" s="334" t="str">
        <f>Data!N39</f>
        <v>Delivery other ($)</v>
      </c>
      <c r="O39" s="334" t="str">
        <f>Data!O39</f>
        <v>Delivery Expenditures</v>
      </c>
      <c r="P39" s="334" t="str">
        <f>Data!P39</f>
        <v>Marketing, Education and Outreach ($)</v>
      </c>
      <c r="Q39" s="334" t="str">
        <f>Data!Q39</f>
        <v>EM&amp;V ($)</v>
      </c>
      <c r="R39" s="334" t="str">
        <f>Data!R39</f>
        <v>Participant Incentives ($)</v>
      </c>
      <c r="S39" s="334" t="str">
        <f>Data!S39</f>
        <v>Upstream or Midstream Incentives ($)</v>
      </c>
      <c r="T39" s="334" t="str">
        <f>Data!T39</f>
        <v>Incentive Expenditures</v>
      </c>
      <c r="U39" s="334" t="str">
        <f>Data!U39</f>
        <v>Participant Expenditures (net of participant incentives) ($)</v>
      </c>
      <c r="V39" s="334" t="str">
        <f>Data!V39</f>
        <v>Non-administrative Other ($)</v>
      </c>
      <c r="W39" s="334" t="str">
        <f>Data!W39</f>
        <v>Program Expenditures ($)</v>
      </c>
      <c r="X39" s="334" t="str">
        <f>Data!X39</f>
        <v>Total Expenditures ($)</v>
      </c>
      <c r="Y39" s="349" t="str">
        <f>Y4</f>
        <v>Gross Demand Savings w/ interactive effects</v>
      </c>
      <c r="Z39" s="350" t="str">
        <f t="shared" ref="Z39:AF39" si="4">Z4</f>
        <v>Gross Annual Energy Savings w/ interactive effects</v>
      </c>
      <c r="AA39" s="350" t="str">
        <f t="shared" si="4"/>
        <v>Gross Lifetime Energy Savings w/ interactive effects</v>
      </c>
      <c r="AB39" s="350" t="str">
        <f t="shared" si="4"/>
        <v>Net-to-Gross</v>
      </c>
      <c r="AC39" s="350" t="str">
        <f t="shared" si="4"/>
        <v>Net Demand Savings w/ interactive effects</v>
      </c>
      <c r="AD39" s="350" t="str">
        <f t="shared" si="4"/>
        <v>Net Annual Energy Savings w/ interactive effects</v>
      </c>
      <c r="AE39" s="350" t="str">
        <f t="shared" si="4"/>
        <v>Net Lifetime Energy Savings w/ interactive effects</v>
      </c>
      <c r="AF39" s="350" t="str">
        <f t="shared" si="4"/>
        <v>Program Savings Lifetime</v>
      </c>
      <c r="AG39" s="350" t="str">
        <f>AG4</f>
        <v>Participants/Units</v>
      </c>
      <c r="AH39" s="351" t="str">
        <f>AH4</f>
        <v>Eligible participants</v>
      </c>
      <c r="AI39" s="349" t="str">
        <f>'Claimed Savings - No IE'!D6</f>
        <v xml:space="preserve">Gross Demand Savings </v>
      </c>
      <c r="AJ39" s="350" t="str">
        <f>'Claimed Savings - No IE'!E6</f>
        <v>Gross Annual Energy Savings</v>
      </c>
      <c r="AK39" s="350" t="str">
        <f>'Claimed Savings - No IE'!F6</f>
        <v>Gross Lifetime Energy Savings</v>
      </c>
      <c r="AL39" s="350" t="str">
        <f>'Claimed Savings - No IE'!H6</f>
        <v>Net-to-Gross</v>
      </c>
      <c r="AM39" s="350" t="str">
        <f>'Claimed Savings - No IE'!J6</f>
        <v>Net Demand Savings</v>
      </c>
      <c r="AN39" s="350" t="str">
        <f>'Claimed Savings - No IE'!K6</f>
        <v>Net Annual Energy Savings</v>
      </c>
      <c r="AO39" s="350" t="str">
        <f>'Claimed Savings - No IE'!L6</f>
        <v>Net Lifetime Energy Savings</v>
      </c>
      <c r="AP39" s="350" t="str">
        <f>'Claimed Savings - No IE'!N6</f>
        <v>Program Savings Lifetime</v>
      </c>
      <c r="AQ39" s="350" t="str">
        <f>'Claimed Savings - No IE'!P6</f>
        <v>Participants/Units</v>
      </c>
      <c r="AR39" s="351" t="str">
        <f>'Claimed Savings - No IE'!Q6</f>
        <v>Eligible Participants</v>
      </c>
      <c r="AS39" s="349" t="str">
        <f t="shared" ref="AS39:AU39" si="5">AS4</f>
        <v>Gross Demand Savings w/ interactive effects</v>
      </c>
      <c r="AT39" s="350" t="str">
        <f t="shared" si="5"/>
        <v>Gross Annual Energy Savings w/ interactive effects</v>
      </c>
      <c r="AU39" s="350" t="str">
        <f t="shared" si="5"/>
        <v>Gross Lifetime Energy Savings w/ interactive effects</v>
      </c>
      <c r="AV39" s="350" t="str">
        <f>AV4</f>
        <v>Program Savings Lifetime</v>
      </c>
      <c r="AW39" s="350" t="str">
        <f>AW4</f>
        <v>Participants/Units</v>
      </c>
      <c r="AX39" s="351" t="str">
        <f>AX4</f>
        <v>Eligible Participants</v>
      </c>
      <c r="AY39" s="349" t="str">
        <f>'Claimed Savings - No IE No NTG'!D6</f>
        <v>Gross Demand Savings</v>
      </c>
      <c r="AZ39" s="350" t="str">
        <f>'Claimed Savings - No IE No NTG'!E6</f>
        <v>Gross Annual Energy Savings</v>
      </c>
      <c r="BA39" s="350" t="str">
        <f>'Claimed Savings - No IE No NTG'!F6</f>
        <v>Gross Lifetime Energy Savings</v>
      </c>
      <c r="BB39" s="350" t="str">
        <f>'Claimed Savings - No IE No NTG'!H6</f>
        <v>Program Savings Lifetime</v>
      </c>
      <c r="BC39" s="350" t="str">
        <f>'Claimed Savings - No IE No NTG'!J6</f>
        <v>Participants/Units</v>
      </c>
      <c r="BD39" s="351" t="str">
        <f>'Claimed Savings - No IE No NTG'!K6</f>
        <v>Eligible Participants</v>
      </c>
    </row>
    <row r="40" spans="3:56">
      <c r="C40" s="104" t="str">
        <f t="shared" ca="1" si="3"/>
        <v>Residential New Construction (example)</v>
      </c>
      <c r="D40" s="104" t="str">
        <f t="shared" ca="1" si="3"/>
        <v>Residential</v>
      </c>
      <c r="E40" s="104" t="str">
        <f t="shared" ca="1" si="3"/>
        <v>Res: New Construction</v>
      </c>
      <c r="F40" s="104">
        <f t="shared" ca="1" si="3"/>
        <v>0</v>
      </c>
      <c r="G40" s="110">
        <f ca="1">IF(ISERROR(VLOOKUP($C40,Data!$C$40:$ZZ$69,COLUMN(G$39)-2,FALSE)),"-",VLOOKUP($C40,Data!$C$40:$ZZ$69,COLUMN(G$39)-2,FALSE))</f>
        <v>22000</v>
      </c>
      <c r="H40" s="110">
        <f ca="1">IF(ISERROR(VLOOKUP($C40,Data!$C$40:$ZZ$69,COLUMN(H$39)-2,FALSE)),"-",VLOOKUP($C40,Data!$C$40:$ZZ$69,COLUMN(H$39)-2,FALSE))</f>
        <v>2800</v>
      </c>
      <c r="I40" s="110">
        <f ca="1">IF(ISERROR(VLOOKUP($C40,Data!$C$40:$ZZ$69,COLUMN(I$39)-2,FALSE)),"-",VLOOKUP($C40,Data!$C$40:$ZZ$69,COLUMN(I$39)-2,FALSE))</f>
        <v>0</v>
      </c>
      <c r="J40" s="110">
        <f ca="1">IF(ISERROR(VLOOKUP($C40,Data!$C$40:$ZZ$69,COLUMN(J$39)-2,FALSE)),"-",VLOOKUP($C40,Data!$C$40:$ZZ$69,COLUMN(J$39)-2,FALSE))</f>
        <v>24800</v>
      </c>
      <c r="K40" s="110">
        <f ca="1">IF(ISERROR(VLOOKUP($C40,Data!$C$40:$ZZ$69,COLUMN(K$39)-2,FALSE)),"-",VLOOKUP($C40,Data!$C$40:$ZZ$69,COLUMN(K$39)-2,FALSE))</f>
        <v>8000</v>
      </c>
      <c r="L40" s="110">
        <f ca="1">IF(ISERROR(VLOOKUP($C40,Data!$C$40:$ZZ$69,COLUMN(L$39)-2,FALSE)),"-",VLOOKUP($C40,Data!$C$40:$ZZ$69,COLUMN(L$39)-2,FALSE))</f>
        <v>5000</v>
      </c>
      <c r="M40" s="110">
        <f ca="1">IF(ISERROR(VLOOKUP($C40,Data!$C$40:$ZZ$69,COLUMN(M$39)-2,FALSE)),"-",VLOOKUP($C40,Data!$C$40:$ZZ$69,COLUMN(M$39)-2,FALSE))</f>
        <v>800</v>
      </c>
      <c r="N40" s="110">
        <f ca="1">IF(ISERROR(VLOOKUP($C40,Data!$C$40:$ZZ$69,COLUMN(N$39)-2,FALSE)),"-",VLOOKUP($C40,Data!$C$40:$ZZ$69,COLUMN(N$39)-2,FALSE))</f>
        <v>6000</v>
      </c>
      <c r="O40" s="110">
        <f ca="1">IF(ISERROR(VLOOKUP($C40,Data!$C$40:$ZZ$69,COLUMN(O$39)-2,FALSE)),"-",VLOOKUP($C40,Data!$C$40:$ZZ$69,COLUMN(O$39)-2,FALSE))</f>
        <v>19800</v>
      </c>
      <c r="P40" s="110">
        <f ca="1">IF(ISERROR(VLOOKUP($C40,Data!$C$40:$ZZ$69,COLUMN(P$39)-2,FALSE)),"-",VLOOKUP($C40,Data!$C$40:$ZZ$69,COLUMN(P$39)-2,FALSE))</f>
        <v>4800</v>
      </c>
      <c r="Q40" s="110">
        <f ca="1">IF(ISERROR(VLOOKUP($C40,Data!$C$40:$ZZ$69,COLUMN(Q$39)-2,FALSE)),"-",VLOOKUP($C40,Data!$C$40:$ZZ$69,COLUMN(Q$39)-2,FALSE))</f>
        <v>7000</v>
      </c>
      <c r="R40" s="110">
        <f ca="1">IF(ISERROR(VLOOKUP($C40,Data!$C$40:$ZZ$69,COLUMN(R$39)-2,FALSE)),"-",VLOOKUP($C40,Data!$C$40:$ZZ$69,COLUMN(R$39)-2,FALSE))</f>
        <v>30000</v>
      </c>
      <c r="S40" s="110">
        <f ca="1">IF(ISERROR(VLOOKUP($C40,Data!$C$40:$ZZ$69,COLUMN(S$39)-2,FALSE)),"-",VLOOKUP($C40,Data!$C$40:$ZZ$69,COLUMN(S$39)-2,FALSE))</f>
        <v>20000</v>
      </c>
      <c r="T40" s="110">
        <f ca="1">IF(ISERROR(VLOOKUP($C40,Data!$C$40:$ZZ$69,COLUMN(T$39)-2,FALSE)),"-",VLOOKUP($C40,Data!$C$40:$ZZ$69,COLUMN(T$39)-2,FALSE))</f>
        <v>50000</v>
      </c>
      <c r="U40" s="110">
        <f ca="1">IF(ISERROR(VLOOKUP($C40,Data!$C$40:$ZZ$69,COLUMN(U$39)-2,FALSE)),"-",VLOOKUP($C40,Data!$C$40:$ZZ$69,COLUMN(U$39)-2,FALSE))</f>
        <v>50000</v>
      </c>
      <c r="V40" s="110">
        <f ca="1">IF(ISERROR(VLOOKUP($C40,Data!$C$40:$ZZ$69,COLUMN(V$39)-2,FALSE)),"-",VLOOKUP($C40,Data!$C$40:$ZZ$69,COLUMN(V$39)-2,FALSE))</f>
        <v>0</v>
      </c>
      <c r="W40" s="110">
        <f ca="1">IF(ISERROR(VLOOKUP($C40,Data!$C$40:$ZZ$69,COLUMN(W$39)-2,FALSE)),"-",VLOOKUP($C40,Data!$C$40:$ZZ$69,COLUMN(W$39)-2,FALSE))</f>
        <v>106400</v>
      </c>
      <c r="X40" s="110">
        <f ca="1">IF(ISERROR(VLOOKUP($C40,Data!$C$40:$ZZ$69,COLUMN(X$39)-2,FALSE)),"-",VLOOKUP($C40,Data!$C$40:$ZZ$69,COLUMN(X$39)-2,FALSE))</f>
        <v>156400</v>
      </c>
      <c r="Y40" s="110">
        <f ca="1">IF(ISERROR(VLOOKUP($C40,Data!$C$40:$ZZ$69,COLUMN(Y$39)-2,FALSE)),"-",VLOOKUP($C40,Data!$C$40:$ZZ$69,COLUMN(Y$39)-2,FALSE))</f>
        <v>20</v>
      </c>
      <c r="Z40" s="110">
        <f ca="1">IF(ISERROR(VLOOKUP($C40,Data!$C$40:$ZZ$69,COLUMN(Z$39)-2,FALSE)),"-",VLOOKUP($C40,Data!$C$40:$ZZ$69,COLUMN(Z$39)-2,FALSE))</f>
        <v>268</v>
      </c>
      <c r="AA40" s="110">
        <f ca="1">IF(ISERROR(VLOOKUP($C40,Data!$C$40:$ZZ$69,COLUMN(AA$39)-2,FALSE)),"-",VLOOKUP($C40,Data!$C$40:$ZZ$69,COLUMN(AA$39)-2,FALSE))</f>
        <v>2680</v>
      </c>
      <c r="AB40" s="110">
        <f ca="1">IF(ISERROR(VLOOKUP($C40,Data!$C$40:$ZZ$69,COLUMN(AB$39)-2,FALSE)),"-",VLOOKUP($C40,Data!$C$40:$ZZ$69,COLUMN(AB$39)-2,FALSE))</f>
        <v>0.9</v>
      </c>
      <c r="AC40" s="110">
        <f ca="1">IF(ISERROR(VLOOKUP($C40,Data!$C$40:$ZZ$69,COLUMN(AC$39)-2,FALSE)),"-",VLOOKUP($C40,Data!$C$40:$ZZ$69,COLUMN(AC$39)-2,FALSE))</f>
        <v>18</v>
      </c>
      <c r="AD40" s="110">
        <f ca="1">IF(ISERROR(VLOOKUP($C40,Data!$C$40:$ZZ$69,COLUMN(AD$39)-2,FALSE)),"-",VLOOKUP($C40,Data!$C$40:$ZZ$69,COLUMN(AD$39)-2,FALSE))</f>
        <v>241.20000000000002</v>
      </c>
      <c r="AE40" s="110">
        <f ca="1">IF(ISERROR(VLOOKUP($C40,Data!$C$40:$ZZ$69,COLUMN(AE$39)-2,FALSE)),"-",VLOOKUP($C40,Data!$C$40:$ZZ$69,COLUMN(AE$39)-2,FALSE))</f>
        <v>2412</v>
      </c>
      <c r="AF40" s="110">
        <f ca="1">IF(ISERROR(VLOOKUP($C40,Data!$C$40:$ZZ$69,COLUMN(AF$39)-2,FALSE)),"-",VLOOKUP($C40,Data!$C$40:$ZZ$69,COLUMN(AF$39)-2,FALSE))</f>
        <v>10</v>
      </c>
      <c r="AG40" s="110">
        <f ca="1">IF(ISERROR(VLOOKUP($C40,Data!$C$40:$ZZ$69,COLUMN(AG$39)-2,FALSE)),"-",VLOOKUP($C40,Data!$C$40:$ZZ$69,COLUMN(AG$39)-2,FALSE))</f>
        <v>500</v>
      </c>
      <c r="AH40" s="110">
        <f ca="1">IF(ISERROR(VLOOKUP($C40,Data!$C$40:$ZZ$69,COLUMN(AH$39)-2,FALSE)),"-",VLOOKUP($C40,Data!$C$40:$ZZ$69,COLUMN(AH$39)-2,FALSE))</f>
        <v>8000</v>
      </c>
      <c r="AI40" s="110">
        <f ca="1">IF(ISERROR(VLOOKUP($C40,Data!$C$40:$ZZ$69,COLUMN(AI$39)-2,FALSE)),"-",VLOOKUP($C40,Data!$C$40:$ZZ$69,COLUMN(AI$39)-2,FALSE))</f>
        <v>20</v>
      </c>
      <c r="AJ40" s="110">
        <f ca="1">IF(ISERROR(VLOOKUP($C40,Data!$C$40:$ZZ$69,COLUMN(AJ$39)-2,FALSE)),"-",VLOOKUP($C40,Data!$C$40:$ZZ$69,COLUMN(AJ$39)-2,FALSE))</f>
        <v>258</v>
      </c>
      <c r="AK40" s="110">
        <f ca="1">IF(ISERROR(VLOOKUP($C40,Data!$C$40:$ZZ$69,COLUMN(AK$39)-2,FALSE)),"-",VLOOKUP($C40,Data!$C$40:$ZZ$69,COLUMN(AK$39)-2,FALSE))</f>
        <v>2580</v>
      </c>
      <c r="AL40" s="110">
        <f ca="1">IF(ISERROR(VLOOKUP($C40,Data!$C$40:$ZZ$69,COLUMN(AL$39)-2,FALSE)),"-",VLOOKUP($C40,Data!$C$40:$ZZ$69,COLUMN(AL$39)-2,FALSE))</f>
        <v>0.9</v>
      </c>
      <c r="AM40" s="110">
        <f ca="1">IF(ISERROR(VLOOKUP($C40,Data!$C$40:$ZZ$69,COLUMN(AM$39)-2,FALSE)),"-",VLOOKUP($C40,Data!$C$40:$ZZ$69,COLUMN(AM$39)-2,FALSE))</f>
        <v>18</v>
      </c>
      <c r="AN40" s="110">
        <f ca="1">IF(ISERROR(VLOOKUP($C40,Data!$C$40:$ZZ$69,COLUMN(AN$39)-2,FALSE)),"-",VLOOKUP($C40,Data!$C$40:$ZZ$69,COLUMN(AN$39)-2,FALSE))</f>
        <v>232.20000000000002</v>
      </c>
      <c r="AO40" s="110">
        <f ca="1">IF(ISERROR(VLOOKUP($C40,Data!$C$40:$ZZ$69,COLUMN(AO$39)-2,FALSE)),"-",VLOOKUP($C40,Data!$C$40:$ZZ$69,COLUMN(AO$39)-2,FALSE))</f>
        <v>2322</v>
      </c>
      <c r="AP40" s="110">
        <f ca="1">IF(ISERROR(VLOOKUP($C40,Data!$C$40:$ZZ$69,COLUMN(AP$39)-2,FALSE)),"-",VLOOKUP($C40,Data!$C$40:$ZZ$69,COLUMN(AP$39)-2,FALSE))</f>
        <v>10</v>
      </c>
      <c r="AQ40" s="110">
        <f ca="1">IF(ISERROR(VLOOKUP($C40,Data!$C$40:$ZZ$69,COLUMN(AQ$39)-2,FALSE)),"-",VLOOKUP($C40,Data!$C$40:$ZZ$69,COLUMN(AQ$39)-2,FALSE))</f>
        <v>500</v>
      </c>
      <c r="AR40" s="110">
        <f ca="1">IF(ISERROR(VLOOKUP($C40,Data!$C$40:$ZZ$69,COLUMN(AR$39)-2,FALSE)),"-",VLOOKUP($C40,Data!$C$40:$ZZ$69,COLUMN(AR$39)-2,FALSE))</f>
        <v>8000</v>
      </c>
      <c r="AS40" s="110">
        <f ca="1">IF(ISERROR(VLOOKUP($C40,Data!$C$40:$ZZ$69,COLUMN(AS$39)-2,FALSE)),"-",VLOOKUP($C40,Data!$C$40:$ZZ$69,COLUMN(AS$39)-2,FALSE))</f>
        <v>20</v>
      </c>
      <c r="AT40" s="110">
        <f ca="1">IF(ISERROR(VLOOKUP($C40,Data!$C$40:$ZZ$69,COLUMN(AT$39)-2,FALSE)),"-",VLOOKUP($C40,Data!$C$40:$ZZ$69,COLUMN(AT$39)-2,FALSE))</f>
        <v>268</v>
      </c>
      <c r="AU40" s="110">
        <f ca="1">IF(ISERROR(VLOOKUP($C40,Data!$C$40:$ZZ$69,COLUMN(AU$39)-2,FALSE)),"-",VLOOKUP($C40,Data!$C$40:$ZZ$69,COLUMN(AU$39)-2,FALSE))</f>
        <v>2680</v>
      </c>
      <c r="AV40" s="110">
        <f ca="1">IF(ISERROR(VLOOKUP($C40,Data!$C$40:$ZZ$69,COLUMN(AV$39)-2,FALSE)),"-",VLOOKUP($C40,Data!$C$40:$ZZ$69,COLUMN(AV$39)-2,FALSE))</f>
        <v>10</v>
      </c>
      <c r="AW40" s="110">
        <f ca="1">IF(ISERROR(VLOOKUP($C40,Data!$C$40:$ZZ$69,COLUMN(AW$39)-2,FALSE)),"-",VLOOKUP($C40,Data!$C$40:$ZZ$69,COLUMN(AW$39)-2,FALSE))</f>
        <v>500</v>
      </c>
      <c r="AX40" s="110">
        <f ca="1">IF(ISERROR(VLOOKUP($C40,Data!$C$40:$ZZ$69,COLUMN(AX$39)-2,FALSE)),"-",VLOOKUP($C40,Data!$C$40:$ZZ$69,COLUMN(AX$39)-2,FALSE))</f>
        <v>8000</v>
      </c>
      <c r="AY40" s="110">
        <f ca="1">IF(ISERROR(VLOOKUP($C40,Data!$C$40:$ZZ$69,COLUMN(AY$39)-2,FALSE)),"-",VLOOKUP($C40,Data!$C$40:$ZZ$69,COLUMN(AY$39)-2,FALSE))</f>
        <v>20</v>
      </c>
      <c r="AZ40" s="110">
        <f ca="1">IF(ISERROR(VLOOKUP($C40,Data!$C$40:$ZZ$69,COLUMN(AZ$39)-2,FALSE)),"-",VLOOKUP($C40,Data!$C$40:$ZZ$69,COLUMN(AZ$39)-2,FALSE))</f>
        <v>258</v>
      </c>
      <c r="BA40" s="110">
        <f ca="1">IF(ISERROR(VLOOKUP($C40,Data!$C$40:$ZZ$69,COLUMN(BA$39)-2,FALSE)),"-",VLOOKUP($C40,Data!$C$40:$ZZ$69,COLUMN(BA$39)-2,FALSE))</f>
        <v>2580</v>
      </c>
      <c r="BB40" s="110">
        <f ca="1">IF(ISERROR(VLOOKUP($C40,Data!$C$40:$ZZ$69,COLUMN(BB$39)-2,FALSE)),"-",VLOOKUP($C40,Data!$C$40:$ZZ$69,COLUMN(BB$39)-2,FALSE))</f>
        <v>10</v>
      </c>
      <c r="BC40" s="110">
        <f ca="1">IF(ISERROR(VLOOKUP($C40,Data!$C$40:$ZZ$69,COLUMN(BC$39)-2,FALSE)),"-",VLOOKUP($C40,Data!$C$40:$ZZ$69,COLUMN(BC$39)-2,FALSE))</f>
        <v>500</v>
      </c>
      <c r="BD40" s="110">
        <f ca="1">IF(ISERROR(VLOOKUP($C40,Data!$C$40:$ZZ$69,COLUMN(BD$39)-2,FALSE)),"-",VLOOKUP($C40,Data!$C$40:$ZZ$69,COLUMN(BD$39)-2,FALSE))</f>
        <v>8000</v>
      </c>
    </row>
    <row r="41" spans="3:56">
      <c r="C41" s="104" t="str">
        <f t="shared" ca="1" si="3"/>
        <v>Residential Whole Home Retrofit</v>
      </c>
      <c r="D41" s="104" t="str">
        <f t="shared" ca="1" si="3"/>
        <v>Residential</v>
      </c>
      <c r="E41" s="104" t="str">
        <f t="shared" ca="1" si="3"/>
        <v>Res: Whole Home/Retrofit</v>
      </c>
      <c r="F41" s="104">
        <f t="shared" ca="1" si="3"/>
        <v>0</v>
      </c>
      <c r="G41" s="110">
        <f ca="1">IF(ISERROR(VLOOKUP($C41,Data!$C$40:$ZZ$69,COLUMN(G$39)-2,FALSE)),"-",VLOOKUP($C41,Data!$C$40:$ZZ$69,COLUMN(G$39)-2,FALSE))</f>
        <v>30000</v>
      </c>
      <c r="H41" s="110">
        <f ca="1">IF(ISERROR(VLOOKUP($C41,Data!$C$40:$ZZ$69,COLUMN(H$39)-2,FALSE)),"-",VLOOKUP($C41,Data!$C$40:$ZZ$69,COLUMN(H$39)-2,FALSE))</f>
        <v>2800</v>
      </c>
      <c r="I41" s="110">
        <f ca="1">IF(ISERROR(VLOOKUP($C41,Data!$C$40:$ZZ$69,COLUMN(I$39)-2,FALSE)),"-",VLOOKUP($C41,Data!$C$40:$ZZ$69,COLUMN(I$39)-2,FALSE))</f>
        <v>0</v>
      </c>
      <c r="J41" s="110">
        <f ca="1">IF(ISERROR(VLOOKUP($C41,Data!$C$40:$ZZ$69,COLUMN(J$39)-2,FALSE)),"-",VLOOKUP($C41,Data!$C$40:$ZZ$69,COLUMN(J$39)-2,FALSE))</f>
        <v>32800</v>
      </c>
      <c r="K41" s="110">
        <f ca="1">IF(ISERROR(VLOOKUP($C41,Data!$C$40:$ZZ$69,COLUMN(K$39)-2,FALSE)),"-",VLOOKUP($C41,Data!$C$40:$ZZ$69,COLUMN(K$39)-2,FALSE))</f>
        <v>0</v>
      </c>
      <c r="L41" s="110">
        <f ca="1">IF(ISERROR(VLOOKUP($C41,Data!$C$40:$ZZ$69,COLUMN(L$39)-2,FALSE)),"-",VLOOKUP($C41,Data!$C$40:$ZZ$69,COLUMN(L$39)-2,FALSE))</f>
        <v>50000</v>
      </c>
      <c r="M41" s="110">
        <f ca="1">IF(ISERROR(VLOOKUP($C41,Data!$C$40:$ZZ$69,COLUMN(M$39)-2,FALSE)),"-",VLOOKUP($C41,Data!$C$40:$ZZ$69,COLUMN(M$39)-2,FALSE))</f>
        <v>15000</v>
      </c>
      <c r="N41" s="110">
        <f ca="1">IF(ISERROR(VLOOKUP($C41,Data!$C$40:$ZZ$69,COLUMN(N$39)-2,FALSE)),"-",VLOOKUP($C41,Data!$C$40:$ZZ$69,COLUMN(N$39)-2,FALSE))</f>
        <v>6000</v>
      </c>
      <c r="O41" s="110">
        <f ca="1">IF(ISERROR(VLOOKUP($C41,Data!$C$40:$ZZ$69,COLUMN(O$39)-2,FALSE)),"-",VLOOKUP($C41,Data!$C$40:$ZZ$69,COLUMN(O$39)-2,FALSE))</f>
        <v>71000</v>
      </c>
      <c r="P41" s="110">
        <f ca="1">IF(ISERROR(VLOOKUP($C41,Data!$C$40:$ZZ$69,COLUMN(P$39)-2,FALSE)),"-",VLOOKUP($C41,Data!$C$40:$ZZ$69,COLUMN(P$39)-2,FALSE))</f>
        <v>4800</v>
      </c>
      <c r="Q41" s="110">
        <f ca="1">IF(ISERROR(VLOOKUP($C41,Data!$C$40:$ZZ$69,COLUMN(Q$39)-2,FALSE)),"-",VLOOKUP($C41,Data!$C$40:$ZZ$69,COLUMN(Q$39)-2,FALSE))</f>
        <v>7000</v>
      </c>
      <c r="R41" s="110">
        <f ca="1">IF(ISERROR(VLOOKUP($C41,Data!$C$40:$ZZ$69,COLUMN(R$39)-2,FALSE)),"-",VLOOKUP($C41,Data!$C$40:$ZZ$69,COLUMN(R$39)-2,FALSE))</f>
        <v>30000</v>
      </c>
      <c r="S41" s="110">
        <f ca="1">IF(ISERROR(VLOOKUP($C41,Data!$C$40:$ZZ$69,COLUMN(S$39)-2,FALSE)),"-",VLOOKUP($C41,Data!$C$40:$ZZ$69,COLUMN(S$39)-2,FALSE))</f>
        <v>20000</v>
      </c>
      <c r="T41" s="110">
        <f ca="1">IF(ISERROR(VLOOKUP($C41,Data!$C$40:$ZZ$69,COLUMN(T$39)-2,FALSE)),"-",VLOOKUP($C41,Data!$C$40:$ZZ$69,COLUMN(T$39)-2,FALSE))</f>
        <v>50000</v>
      </c>
      <c r="U41" s="110">
        <f ca="1">IF(ISERROR(VLOOKUP($C41,Data!$C$40:$ZZ$69,COLUMN(U$39)-2,FALSE)),"-",VLOOKUP($C41,Data!$C$40:$ZZ$69,COLUMN(U$39)-2,FALSE))</f>
        <v>50000</v>
      </c>
      <c r="V41" s="110">
        <f ca="1">IF(ISERROR(VLOOKUP($C41,Data!$C$40:$ZZ$69,COLUMN(V$39)-2,FALSE)),"-",VLOOKUP($C41,Data!$C$40:$ZZ$69,COLUMN(V$39)-2,FALSE))</f>
        <v>0</v>
      </c>
      <c r="W41" s="110">
        <f ca="1">IF(ISERROR(VLOOKUP($C41,Data!$C$40:$ZZ$69,COLUMN(W$39)-2,FALSE)),"-",VLOOKUP($C41,Data!$C$40:$ZZ$69,COLUMN(W$39)-2,FALSE))</f>
        <v>165600</v>
      </c>
      <c r="X41" s="110">
        <f ca="1">IF(ISERROR(VLOOKUP($C41,Data!$C$40:$ZZ$69,COLUMN(X$39)-2,FALSE)),"-",VLOOKUP($C41,Data!$C$40:$ZZ$69,COLUMN(X$39)-2,FALSE))</f>
        <v>215600</v>
      </c>
      <c r="Y41" s="110">
        <f ca="1">IF(ISERROR(VLOOKUP($C41,Data!$C$40:$ZZ$69,COLUMN(Y$39)-2,FALSE)),"-",VLOOKUP($C41,Data!$C$40:$ZZ$69,COLUMN(Y$39)-2,FALSE))</f>
        <v>0</v>
      </c>
      <c r="Z41" s="110">
        <f ca="1">IF(ISERROR(VLOOKUP($C41,Data!$C$40:$ZZ$69,COLUMN(Z$39)-2,FALSE)),"-",VLOOKUP($C41,Data!$C$40:$ZZ$69,COLUMN(Z$39)-2,FALSE))</f>
        <v>0</v>
      </c>
      <c r="AA41" s="110">
        <f ca="1">IF(ISERROR(VLOOKUP($C41,Data!$C$40:$ZZ$69,COLUMN(AA$39)-2,FALSE)),"-",VLOOKUP($C41,Data!$C$40:$ZZ$69,COLUMN(AA$39)-2,FALSE))</f>
        <v>0</v>
      </c>
      <c r="AB41" s="110">
        <f ca="1">IF(ISERROR(VLOOKUP($C41,Data!$C$40:$ZZ$69,COLUMN(AB$39)-2,FALSE)),"-",VLOOKUP($C41,Data!$C$40:$ZZ$69,COLUMN(AB$39)-2,FALSE))</f>
        <v>0.8</v>
      </c>
      <c r="AC41" s="110">
        <f ca="1">IF(ISERROR(VLOOKUP($C41,Data!$C$40:$ZZ$69,COLUMN(AC$39)-2,FALSE)),"-",VLOOKUP($C41,Data!$C$40:$ZZ$69,COLUMN(AC$39)-2,FALSE))</f>
        <v>0</v>
      </c>
      <c r="AD41" s="110" t="str">
        <f ca="1">IF(ISERROR(VLOOKUP($C41,Data!$C$40:$ZZ$69,COLUMN(AD$39)-2,FALSE)),"-",VLOOKUP($C41,Data!$C$40:$ZZ$69,COLUMN(AD$39)-2,FALSE))</f>
        <v/>
      </c>
      <c r="AE41" s="110" t="str">
        <f ca="1">IF(ISERROR(VLOOKUP($C41,Data!$C$40:$ZZ$69,COLUMN(AE$39)-2,FALSE)),"-",VLOOKUP($C41,Data!$C$40:$ZZ$69,COLUMN(AE$39)-2,FALSE))</f>
        <v/>
      </c>
      <c r="AF41" s="110">
        <f ca="1">IF(ISERROR(VLOOKUP($C41,Data!$C$40:$ZZ$69,COLUMN(AF$39)-2,FALSE)),"-",VLOOKUP($C41,Data!$C$40:$ZZ$69,COLUMN(AF$39)-2,FALSE))</f>
        <v>0</v>
      </c>
      <c r="AG41" s="110">
        <f ca="1">IF(ISERROR(VLOOKUP($C41,Data!$C$40:$ZZ$69,COLUMN(AG$39)-2,FALSE)),"-",VLOOKUP($C41,Data!$C$40:$ZZ$69,COLUMN(AG$39)-2,FALSE))</f>
        <v>0</v>
      </c>
      <c r="AH41" s="110">
        <f ca="1">IF(ISERROR(VLOOKUP($C41,Data!$C$40:$ZZ$69,COLUMN(AH$39)-2,FALSE)),"-",VLOOKUP($C41,Data!$C$40:$ZZ$69,COLUMN(AH$39)-2,FALSE))</f>
        <v>0</v>
      </c>
      <c r="AI41" s="110">
        <f ca="1">IF(ISERROR(VLOOKUP($C41,Data!$C$40:$ZZ$69,COLUMN(AI$39)-2,FALSE)),"-",VLOOKUP($C41,Data!$C$40:$ZZ$69,COLUMN(AI$39)-2,FALSE))</f>
        <v>18</v>
      </c>
      <c r="AJ41" s="110">
        <f ca="1">IF(ISERROR(VLOOKUP($C41,Data!$C$40:$ZZ$69,COLUMN(AJ$39)-2,FALSE)),"-",VLOOKUP($C41,Data!$C$40:$ZZ$69,COLUMN(AJ$39)-2,FALSE))</f>
        <v>15</v>
      </c>
      <c r="AK41" s="110">
        <f ca="1">IF(ISERROR(VLOOKUP($C41,Data!$C$40:$ZZ$69,COLUMN(AK$39)-2,FALSE)),"-",VLOOKUP($C41,Data!$C$40:$ZZ$69,COLUMN(AK$39)-2,FALSE))</f>
        <v>2432</v>
      </c>
      <c r="AL41" s="110">
        <f ca="1">IF(ISERROR(VLOOKUP($C41,Data!$C$40:$ZZ$69,COLUMN(AL$39)-2,FALSE)),"-",VLOOKUP($C41,Data!$C$40:$ZZ$69,COLUMN(AL$39)-2,FALSE))</f>
        <v>0.8</v>
      </c>
      <c r="AM41" s="110">
        <f ca="1">IF(ISERROR(VLOOKUP($C41,Data!$C$40:$ZZ$69,COLUMN(AM$39)-2,FALSE)),"-",VLOOKUP($C41,Data!$C$40:$ZZ$69,COLUMN(AM$39)-2,FALSE))</f>
        <v>14.4</v>
      </c>
      <c r="AN41" s="110">
        <f ca="1">IF(ISERROR(VLOOKUP($C41,Data!$C$40:$ZZ$69,COLUMN(AN$39)-2,FALSE)),"-",VLOOKUP($C41,Data!$C$40:$ZZ$69,COLUMN(AN$39)-2,FALSE))</f>
        <v>12</v>
      </c>
      <c r="AO41" s="110">
        <f ca="1">IF(ISERROR(VLOOKUP($C41,Data!$C$40:$ZZ$69,COLUMN(AO$39)-2,FALSE)),"-",VLOOKUP($C41,Data!$C$40:$ZZ$69,COLUMN(AO$39)-2,FALSE))</f>
        <v>1945.6000000000001</v>
      </c>
      <c r="AP41" s="110">
        <f ca="1">IF(ISERROR(VLOOKUP($C41,Data!$C$40:$ZZ$69,COLUMN(AP$39)-2,FALSE)),"-",VLOOKUP($C41,Data!$C$40:$ZZ$69,COLUMN(AP$39)-2,FALSE))</f>
        <v>9</v>
      </c>
      <c r="AQ41" s="110">
        <f ca="1">IF(ISERROR(VLOOKUP($C41,Data!$C$40:$ZZ$69,COLUMN(AQ$39)-2,FALSE)),"-",VLOOKUP($C41,Data!$C$40:$ZZ$69,COLUMN(AQ$39)-2,FALSE))</f>
        <v>400</v>
      </c>
      <c r="AR41" s="110">
        <f ca="1">IF(ISERROR(VLOOKUP($C41,Data!$C$40:$ZZ$69,COLUMN(AR$39)-2,FALSE)),"-",VLOOKUP($C41,Data!$C$40:$ZZ$69,COLUMN(AR$39)-2,FALSE))</f>
        <v>8800</v>
      </c>
      <c r="AS41" s="110">
        <f ca="1">IF(ISERROR(VLOOKUP($C41,Data!$C$40:$ZZ$69,COLUMN(AS$39)-2,FALSE)),"-",VLOOKUP($C41,Data!$C$40:$ZZ$69,COLUMN(AS$39)-2,FALSE))</f>
        <v>0</v>
      </c>
      <c r="AT41" s="110">
        <f ca="1">IF(ISERROR(VLOOKUP($C41,Data!$C$40:$ZZ$69,COLUMN(AT$39)-2,FALSE)),"-",VLOOKUP($C41,Data!$C$40:$ZZ$69,COLUMN(AT$39)-2,FALSE))</f>
        <v>0</v>
      </c>
      <c r="AU41" s="110">
        <f ca="1">IF(ISERROR(VLOOKUP($C41,Data!$C$40:$ZZ$69,COLUMN(AU$39)-2,FALSE)),"-",VLOOKUP($C41,Data!$C$40:$ZZ$69,COLUMN(AU$39)-2,FALSE))</f>
        <v>0</v>
      </c>
      <c r="AV41" s="110">
        <f ca="1">IF(ISERROR(VLOOKUP($C41,Data!$C$40:$ZZ$69,COLUMN(AV$39)-2,FALSE)),"-",VLOOKUP($C41,Data!$C$40:$ZZ$69,COLUMN(AV$39)-2,FALSE))</f>
        <v>0</v>
      </c>
      <c r="AW41" s="110">
        <f ca="1">IF(ISERROR(VLOOKUP($C41,Data!$C$40:$ZZ$69,COLUMN(AW$39)-2,FALSE)),"-",VLOOKUP($C41,Data!$C$40:$ZZ$69,COLUMN(AW$39)-2,FALSE))</f>
        <v>0</v>
      </c>
      <c r="AX41" s="110">
        <f ca="1">IF(ISERROR(VLOOKUP($C41,Data!$C$40:$ZZ$69,COLUMN(AX$39)-2,FALSE)),"-",VLOOKUP($C41,Data!$C$40:$ZZ$69,COLUMN(AX$39)-2,FALSE))</f>
        <v>0</v>
      </c>
      <c r="AY41" s="110">
        <f ca="1">IF(ISERROR(VLOOKUP($C41,Data!$C$40:$ZZ$69,COLUMN(AY$39)-2,FALSE)),"-",VLOOKUP($C41,Data!$C$40:$ZZ$69,COLUMN(AY$39)-2,FALSE))</f>
        <v>0</v>
      </c>
      <c r="AZ41" s="110">
        <f ca="1">IF(ISERROR(VLOOKUP($C41,Data!$C$40:$ZZ$69,COLUMN(AZ$39)-2,FALSE)),"-",VLOOKUP($C41,Data!$C$40:$ZZ$69,COLUMN(AZ$39)-2,FALSE))</f>
        <v>0</v>
      </c>
      <c r="BA41" s="110">
        <f ca="1">IF(ISERROR(VLOOKUP($C41,Data!$C$40:$ZZ$69,COLUMN(BA$39)-2,FALSE)),"-",VLOOKUP($C41,Data!$C$40:$ZZ$69,COLUMN(BA$39)-2,FALSE))</f>
        <v>0</v>
      </c>
      <c r="BB41" s="110">
        <f ca="1">IF(ISERROR(VLOOKUP($C41,Data!$C$40:$ZZ$69,COLUMN(BB$39)-2,FALSE)),"-",VLOOKUP($C41,Data!$C$40:$ZZ$69,COLUMN(BB$39)-2,FALSE))</f>
        <v>0</v>
      </c>
      <c r="BC41" s="110">
        <f ca="1">IF(ISERROR(VLOOKUP($C41,Data!$C$40:$ZZ$69,COLUMN(BC$39)-2,FALSE)),"-",VLOOKUP($C41,Data!$C$40:$ZZ$69,COLUMN(BC$39)-2,FALSE))</f>
        <v>0</v>
      </c>
      <c r="BD41" s="110">
        <f ca="1">IF(ISERROR(VLOOKUP($C41,Data!$C$40:$ZZ$69,COLUMN(BD$39)-2,FALSE)),"-",VLOOKUP($C41,Data!$C$40:$ZZ$69,COLUMN(BD$39)-2,FALSE))</f>
        <v>0</v>
      </c>
    </row>
    <row r="42" spans="3:56">
      <c r="C42" s="104" t="str">
        <f t="shared" ca="1" si="3"/>
        <v>C&amp;I Prescriptive</v>
      </c>
      <c r="D42" s="104" t="str">
        <f t="shared" ca="1" si="3"/>
        <v>Commercial_Industrial</v>
      </c>
      <c r="E42" s="104" t="str">
        <f t="shared" ca="1" si="3"/>
        <v>CI: Prescriptive</v>
      </c>
      <c r="F42" s="104">
        <f t="shared" ca="1" si="3"/>
        <v>0</v>
      </c>
      <c r="G42" s="110">
        <f ca="1">IF(ISERROR(VLOOKUP($C42,Data!$C$40:$ZZ$69,COLUMN(G$39)-2,FALSE)),"-",VLOOKUP($C42,Data!$C$40:$ZZ$69,COLUMN(G$39)-2,FALSE))</f>
        <v>22000</v>
      </c>
      <c r="H42" s="110">
        <f ca="1">IF(ISERROR(VLOOKUP($C42,Data!$C$40:$ZZ$69,COLUMN(H$39)-2,FALSE)),"-",VLOOKUP($C42,Data!$C$40:$ZZ$69,COLUMN(H$39)-2,FALSE))</f>
        <v>2800</v>
      </c>
      <c r="I42" s="110">
        <f ca="1">IF(ISERROR(VLOOKUP($C42,Data!$C$40:$ZZ$69,COLUMN(I$39)-2,FALSE)),"-",VLOOKUP($C42,Data!$C$40:$ZZ$69,COLUMN(I$39)-2,FALSE))</f>
        <v>0</v>
      </c>
      <c r="J42" s="110">
        <f ca="1">IF(ISERROR(VLOOKUP($C42,Data!$C$40:$ZZ$69,COLUMN(J$39)-2,FALSE)),"-",VLOOKUP($C42,Data!$C$40:$ZZ$69,COLUMN(J$39)-2,FALSE))</f>
        <v>24800</v>
      </c>
      <c r="K42" s="110">
        <f ca="1">IF(ISERROR(VLOOKUP($C42,Data!$C$40:$ZZ$69,COLUMN(K$39)-2,FALSE)),"-",VLOOKUP($C42,Data!$C$40:$ZZ$69,COLUMN(K$39)-2,FALSE))</f>
        <v>8000</v>
      </c>
      <c r="L42" s="110">
        <f ca="1">IF(ISERROR(VLOOKUP($C42,Data!$C$40:$ZZ$69,COLUMN(L$39)-2,FALSE)),"-",VLOOKUP($C42,Data!$C$40:$ZZ$69,COLUMN(L$39)-2,FALSE))</f>
        <v>5000</v>
      </c>
      <c r="M42" s="110">
        <f ca="1">IF(ISERROR(VLOOKUP($C42,Data!$C$40:$ZZ$69,COLUMN(M$39)-2,FALSE)),"-",VLOOKUP($C42,Data!$C$40:$ZZ$69,COLUMN(M$39)-2,FALSE))</f>
        <v>800</v>
      </c>
      <c r="N42" s="110">
        <f ca="1">IF(ISERROR(VLOOKUP($C42,Data!$C$40:$ZZ$69,COLUMN(N$39)-2,FALSE)),"-",VLOOKUP($C42,Data!$C$40:$ZZ$69,COLUMN(N$39)-2,FALSE))</f>
        <v>6000</v>
      </c>
      <c r="O42" s="110">
        <f ca="1">IF(ISERROR(VLOOKUP($C42,Data!$C$40:$ZZ$69,COLUMN(O$39)-2,FALSE)),"-",VLOOKUP($C42,Data!$C$40:$ZZ$69,COLUMN(O$39)-2,FALSE))</f>
        <v>19800</v>
      </c>
      <c r="P42" s="110">
        <f ca="1">IF(ISERROR(VLOOKUP($C42,Data!$C$40:$ZZ$69,COLUMN(P$39)-2,FALSE)),"-",VLOOKUP($C42,Data!$C$40:$ZZ$69,COLUMN(P$39)-2,FALSE))</f>
        <v>4800</v>
      </c>
      <c r="Q42" s="110">
        <f ca="1">IF(ISERROR(VLOOKUP($C42,Data!$C$40:$ZZ$69,COLUMN(Q$39)-2,FALSE)),"-",VLOOKUP($C42,Data!$C$40:$ZZ$69,COLUMN(Q$39)-2,FALSE))</f>
        <v>7000</v>
      </c>
      <c r="R42" s="110">
        <f ca="1">IF(ISERROR(VLOOKUP($C42,Data!$C$40:$ZZ$69,COLUMN(R$39)-2,FALSE)),"-",VLOOKUP($C42,Data!$C$40:$ZZ$69,COLUMN(R$39)-2,FALSE))</f>
        <v>30000</v>
      </c>
      <c r="S42" s="110">
        <f ca="1">IF(ISERROR(VLOOKUP($C42,Data!$C$40:$ZZ$69,COLUMN(S$39)-2,FALSE)),"-",VLOOKUP($C42,Data!$C$40:$ZZ$69,COLUMN(S$39)-2,FALSE))</f>
        <v>20000</v>
      </c>
      <c r="T42" s="110">
        <f ca="1">IF(ISERROR(VLOOKUP($C42,Data!$C$40:$ZZ$69,COLUMN(T$39)-2,FALSE)),"-",VLOOKUP($C42,Data!$C$40:$ZZ$69,COLUMN(T$39)-2,FALSE))</f>
        <v>50000</v>
      </c>
      <c r="U42" s="110">
        <f ca="1">IF(ISERROR(VLOOKUP($C42,Data!$C$40:$ZZ$69,COLUMN(U$39)-2,FALSE)),"-",VLOOKUP($C42,Data!$C$40:$ZZ$69,COLUMN(U$39)-2,FALSE))</f>
        <v>50000</v>
      </c>
      <c r="V42" s="110">
        <f ca="1">IF(ISERROR(VLOOKUP($C42,Data!$C$40:$ZZ$69,COLUMN(V$39)-2,FALSE)),"-",VLOOKUP($C42,Data!$C$40:$ZZ$69,COLUMN(V$39)-2,FALSE))</f>
        <v>0</v>
      </c>
      <c r="W42" s="110">
        <f ca="1">IF(ISERROR(VLOOKUP($C42,Data!$C$40:$ZZ$69,COLUMN(W$39)-2,FALSE)),"-",VLOOKUP($C42,Data!$C$40:$ZZ$69,COLUMN(W$39)-2,FALSE))</f>
        <v>106400</v>
      </c>
      <c r="X42" s="110">
        <f ca="1">IF(ISERROR(VLOOKUP($C42,Data!$C$40:$ZZ$69,COLUMN(X$39)-2,FALSE)),"-",VLOOKUP($C42,Data!$C$40:$ZZ$69,COLUMN(X$39)-2,FALSE))</f>
        <v>156400</v>
      </c>
      <c r="Y42" s="110">
        <f ca="1">IF(ISERROR(VLOOKUP($C42,Data!$C$40:$ZZ$69,COLUMN(Y$39)-2,FALSE)),"-",VLOOKUP($C42,Data!$C$40:$ZZ$69,COLUMN(Y$39)-2,FALSE))</f>
        <v>0</v>
      </c>
      <c r="Z42" s="110">
        <f ca="1">IF(ISERROR(VLOOKUP($C42,Data!$C$40:$ZZ$69,COLUMN(Z$39)-2,FALSE)),"-",VLOOKUP($C42,Data!$C$40:$ZZ$69,COLUMN(Z$39)-2,FALSE))</f>
        <v>0</v>
      </c>
      <c r="AA42" s="110">
        <f ca="1">IF(ISERROR(VLOOKUP($C42,Data!$C$40:$ZZ$69,COLUMN(AA$39)-2,FALSE)),"-",VLOOKUP($C42,Data!$C$40:$ZZ$69,COLUMN(AA$39)-2,FALSE))</f>
        <v>0</v>
      </c>
      <c r="AB42" s="110">
        <f ca="1">IF(ISERROR(VLOOKUP($C42,Data!$C$40:$ZZ$69,COLUMN(AB$39)-2,FALSE)),"-",VLOOKUP($C42,Data!$C$40:$ZZ$69,COLUMN(AB$39)-2,FALSE))</f>
        <v>0.7</v>
      </c>
      <c r="AC42" s="110">
        <f ca="1">IF(ISERROR(VLOOKUP($C42,Data!$C$40:$ZZ$69,COLUMN(AC$39)-2,FALSE)),"-",VLOOKUP($C42,Data!$C$40:$ZZ$69,COLUMN(AC$39)-2,FALSE))</f>
        <v>0</v>
      </c>
      <c r="AD42" s="110" t="str">
        <f ca="1">IF(ISERROR(VLOOKUP($C42,Data!$C$40:$ZZ$69,COLUMN(AD$39)-2,FALSE)),"-",VLOOKUP($C42,Data!$C$40:$ZZ$69,COLUMN(AD$39)-2,FALSE))</f>
        <v/>
      </c>
      <c r="AE42" s="110" t="str">
        <f ca="1">IF(ISERROR(VLOOKUP($C42,Data!$C$40:$ZZ$69,COLUMN(AE$39)-2,FALSE)),"-",VLOOKUP($C42,Data!$C$40:$ZZ$69,COLUMN(AE$39)-2,FALSE))</f>
        <v/>
      </c>
      <c r="AF42" s="110">
        <f ca="1">IF(ISERROR(VLOOKUP($C42,Data!$C$40:$ZZ$69,COLUMN(AF$39)-2,FALSE)),"-",VLOOKUP($C42,Data!$C$40:$ZZ$69,COLUMN(AF$39)-2,FALSE))</f>
        <v>0</v>
      </c>
      <c r="AG42" s="110">
        <f ca="1">IF(ISERROR(VLOOKUP($C42,Data!$C$40:$ZZ$69,COLUMN(AG$39)-2,FALSE)),"-",VLOOKUP($C42,Data!$C$40:$ZZ$69,COLUMN(AG$39)-2,FALSE))</f>
        <v>0</v>
      </c>
      <c r="AH42" s="110">
        <f ca="1">IF(ISERROR(VLOOKUP($C42,Data!$C$40:$ZZ$69,COLUMN(AH$39)-2,FALSE)),"-",VLOOKUP($C42,Data!$C$40:$ZZ$69,COLUMN(AH$39)-2,FALSE))</f>
        <v>0</v>
      </c>
      <c r="AI42" s="110">
        <f ca="1">IF(ISERROR(VLOOKUP($C42,Data!$C$40:$ZZ$69,COLUMN(AI$39)-2,FALSE)),"-",VLOOKUP($C42,Data!$C$40:$ZZ$69,COLUMN(AI$39)-2,FALSE))</f>
        <v>10</v>
      </c>
      <c r="AJ42" s="110">
        <f ca="1">IF(ISERROR(VLOOKUP($C42,Data!$C$40:$ZZ$69,COLUMN(AJ$39)-2,FALSE)),"-",VLOOKUP($C42,Data!$C$40:$ZZ$69,COLUMN(AJ$39)-2,FALSE))</f>
        <v>300</v>
      </c>
      <c r="AK42" s="110">
        <f ca="1">IF(ISERROR(VLOOKUP($C42,Data!$C$40:$ZZ$69,COLUMN(AK$39)-2,FALSE)),"-",VLOOKUP($C42,Data!$C$40:$ZZ$69,COLUMN(AK$39)-2,FALSE))</f>
        <v>1234</v>
      </c>
      <c r="AL42" s="110">
        <f ca="1">IF(ISERROR(VLOOKUP($C42,Data!$C$40:$ZZ$69,COLUMN(AL$39)-2,FALSE)),"-",VLOOKUP($C42,Data!$C$40:$ZZ$69,COLUMN(AL$39)-2,FALSE))</f>
        <v>0.7</v>
      </c>
      <c r="AM42" s="110">
        <f ca="1">IF(ISERROR(VLOOKUP($C42,Data!$C$40:$ZZ$69,COLUMN(AM$39)-2,FALSE)),"-",VLOOKUP($C42,Data!$C$40:$ZZ$69,COLUMN(AM$39)-2,FALSE))</f>
        <v>7</v>
      </c>
      <c r="AN42" s="110">
        <f ca="1">IF(ISERROR(VLOOKUP($C42,Data!$C$40:$ZZ$69,COLUMN(AN$39)-2,FALSE)),"-",VLOOKUP($C42,Data!$C$40:$ZZ$69,COLUMN(AN$39)-2,FALSE))</f>
        <v>210</v>
      </c>
      <c r="AO42" s="110">
        <f ca="1">IF(ISERROR(VLOOKUP($C42,Data!$C$40:$ZZ$69,COLUMN(AO$39)-2,FALSE)),"-",VLOOKUP($C42,Data!$C$40:$ZZ$69,COLUMN(AO$39)-2,FALSE))</f>
        <v>863.8</v>
      </c>
      <c r="AP42" s="110">
        <f ca="1">IF(ISERROR(VLOOKUP($C42,Data!$C$40:$ZZ$69,COLUMN(AP$39)-2,FALSE)),"-",VLOOKUP($C42,Data!$C$40:$ZZ$69,COLUMN(AP$39)-2,FALSE))</f>
        <v>8</v>
      </c>
      <c r="AQ42" s="110">
        <f ca="1">IF(ISERROR(VLOOKUP($C42,Data!$C$40:$ZZ$69,COLUMN(AQ$39)-2,FALSE)),"-",VLOOKUP($C42,Data!$C$40:$ZZ$69,COLUMN(AQ$39)-2,FALSE))</f>
        <v>32</v>
      </c>
      <c r="AR42" s="110">
        <f ca="1">IF(ISERROR(VLOOKUP($C42,Data!$C$40:$ZZ$69,COLUMN(AR$39)-2,FALSE)),"-",VLOOKUP($C42,Data!$C$40:$ZZ$69,COLUMN(AR$39)-2,FALSE))</f>
        <v>245</v>
      </c>
      <c r="AS42" s="110">
        <f ca="1">IF(ISERROR(VLOOKUP($C42,Data!$C$40:$ZZ$69,COLUMN(AS$39)-2,FALSE)),"-",VLOOKUP($C42,Data!$C$40:$ZZ$69,COLUMN(AS$39)-2,FALSE))</f>
        <v>0</v>
      </c>
      <c r="AT42" s="110">
        <f ca="1">IF(ISERROR(VLOOKUP($C42,Data!$C$40:$ZZ$69,COLUMN(AT$39)-2,FALSE)),"-",VLOOKUP($C42,Data!$C$40:$ZZ$69,COLUMN(AT$39)-2,FALSE))</f>
        <v>0</v>
      </c>
      <c r="AU42" s="110">
        <f ca="1">IF(ISERROR(VLOOKUP($C42,Data!$C$40:$ZZ$69,COLUMN(AU$39)-2,FALSE)),"-",VLOOKUP($C42,Data!$C$40:$ZZ$69,COLUMN(AU$39)-2,FALSE))</f>
        <v>0</v>
      </c>
      <c r="AV42" s="110">
        <f ca="1">IF(ISERROR(VLOOKUP($C42,Data!$C$40:$ZZ$69,COLUMN(AV$39)-2,FALSE)),"-",VLOOKUP($C42,Data!$C$40:$ZZ$69,COLUMN(AV$39)-2,FALSE))</f>
        <v>0</v>
      </c>
      <c r="AW42" s="110">
        <f ca="1">IF(ISERROR(VLOOKUP($C42,Data!$C$40:$ZZ$69,COLUMN(AW$39)-2,FALSE)),"-",VLOOKUP($C42,Data!$C$40:$ZZ$69,COLUMN(AW$39)-2,FALSE))</f>
        <v>0</v>
      </c>
      <c r="AX42" s="110">
        <f ca="1">IF(ISERROR(VLOOKUP($C42,Data!$C$40:$ZZ$69,COLUMN(AX$39)-2,FALSE)),"-",VLOOKUP($C42,Data!$C$40:$ZZ$69,COLUMN(AX$39)-2,FALSE))</f>
        <v>0</v>
      </c>
      <c r="AY42" s="110">
        <f ca="1">IF(ISERROR(VLOOKUP($C42,Data!$C$40:$ZZ$69,COLUMN(AY$39)-2,FALSE)),"-",VLOOKUP($C42,Data!$C$40:$ZZ$69,COLUMN(AY$39)-2,FALSE))</f>
        <v>0</v>
      </c>
      <c r="AZ42" s="110">
        <f ca="1">IF(ISERROR(VLOOKUP($C42,Data!$C$40:$ZZ$69,COLUMN(AZ$39)-2,FALSE)),"-",VLOOKUP($C42,Data!$C$40:$ZZ$69,COLUMN(AZ$39)-2,FALSE))</f>
        <v>0</v>
      </c>
      <c r="BA42" s="110">
        <f ca="1">IF(ISERROR(VLOOKUP($C42,Data!$C$40:$ZZ$69,COLUMN(BA$39)-2,FALSE)),"-",VLOOKUP($C42,Data!$C$40:$ZZ$69,COLUMN(BA$39)-2,FALSE))</f>
        <v>0</v>
      </c>
      <c r="BB42" s="110">
        <f ca="1">IF(ISERROR(VLOOKUP($C42,Data!$C$40:$ZZ$69,COLUMN(BB$39)-2,FALSE)),"-",VLOOKUP($C42,Data!$C$40:$ZZ$69,COLUMN(BB$39)-2,FALSE))</f>
        <v>0</v>
      </c>
      <c r="BC42" s="110">
        <f ca="1">IF(ISERROR(VLOOKUP($C42,Data!$C$40:$ZZ$69,COLUMN(BC$39)-2,FALSE)),"-",VLOOKUP($C42,Data!$C$40:$ZZ$69,COLUMN(BC$39)-2,FALSE))</f>
        <v>0</v>
      </c>
      <c r="BD42" s="110">
        <f ca="1">IF(ISERROR(VLOOKUP($C42,Data!$C$40:$ZZ$69,COLUMN(BD$39)-2,FALSE)),"-",VLOOKUP($C42,Data!$C$40:$ZZ$69,COLUMN(BD$39)-2,FALSE))</f>
        <v>0</v>
      </c>
    </row>
    <row r="43" spans="3:56">
      <c r="C43" s="104" t="str">
        <f t="shared" ca="1" si="3"/>
        <v>*Hide*</v>
      </c>
      <c r="D43" s="104" t="str">
        <f t="shared" ca="1" si="3"/>
        <v>-</v>
      </c>
      <c r="E43" s="104" t="str">
        <f t="shared" ca="1" si="3"/>
        <v>-</v>
      </c>
      <c r="F43" s="104" t="str">
        <f t="shared" ca="1" si="3"/>
        <v>-</v>
      </c>
      <c r="G43" s="110" t="str">
        <f ca="1">IF(ISERROR(VLOOKUP($C43,Data!$C$40:$ZZ$69,COLUMN(G$39)-2,FALSE)),"-",VLOOKUP($C43,Data!$C$40:$ZZ$69,COLUMN(G$39)-2,FALSE))</f>
        <v>-</v>
      </c>
      <c r="H43" s="110" t="str">
        <f ca="1">IF(ISERROR(VLOOKUP($C43,Data!$C$40:$ZZ$69,COLUMN(H$39)-2,FALSE)),"-",VLOOKUP($C43,Data!$C$40:$ZZ$69,COLUMN(H$39)-2,FALSE))</f>
        <v>-</v>
      </c>
      <c r="I43" s="110" t="str">
        <f ca="1">IF(ISERROR(VLOOKUP($C43,Data!$C$40:$ZZ$69,COLUMN(I$39)-2,FALSE)),"-",VLOOKUP($C43,Data!$C$40:$ZZ$69,COLUMN(I$39)-2,FALSE))</f>
        <v>-</v>
      </c>
      <c r="J43" s="110" t="str">
        <f ca="1">IF(ISERROR(VLOOKUP($C43,Data!$C$40:$ZZ$69,COLUMN(J$39)-2,FALSE)),"-",VLOOKUP($C43,Data!$C$40:$ZZ$69,COLUMN(J$39)-2,FALSE))</f>
        <v>-</v>
      </c>
      <c r="K43" s="110" t="str">
        <f ca="1">IF(ISERROR(VLOOKUP($C43,Data!$C$40:$ZZ$69,COLUMN(K$39)-2,FALSE)),"-",VLOOKUP($C43,Data!$C$40:$ZZ$69,COLUMN(K$39)-2,FALSE))</f>
        <v>-</v>
      </c>
      <c r="L43" s="110" t="str">
        <f ca="1">IF(ISERROR(VLOOKUP($C43,Data!$C$40:$ZZ$69,COLUMN(L$39)-2,FALSE)),"-",VLOOKUP($C43,Data!$C$40:$ZZ$69,COLUMN(L$39)-2,FALSE))</f>
        <v>-</v>
      </c>
      <c r="M43" s="110" t="str">
        <f ca="1">IF(ISERROR(VLOOKUP($C43,Data!$C$40:$ZZ$69,COLUMN(M$39)-2,FALSE)),"-",VLOOKUP($C43,Data!$C$40:$ZZ$69,COLUMN(M$39)-2,FALSE))</f>
        <v>-</v>
      </c>
      <c r="N43" s="110" t="str">
        <f ca="1">IF(ISERROR(VLOOKUP($C43,Data!$C$40:$ZZ$69,COLUMN(N$39)-2,FALSE)),"-",VLOOKUP($C43,Data!$C$40:$ZZ$69,COLUMN(N$39)-2,FALSE))</f>
        <v>-</v>
      </c>
      <c r="O43" s="110" t="str">
        <f ca="1">IF(ISERROR(VLOOKUP($C43,Data!$C$40:$ZZ$69,COLUMN(O$39)-2,FALSE)),"-",VLOOKUP($C43,Data!$C$40:$ZZ$69,COLUMN(O$39)-2,FALSE))</f>
        <v>-</v>
      </c>
      <c r="P43" s="110" t="str">
        <f ca="1">IF(ISERROR(VLOOKUP($C43,Data!$C$40:$ZZ$69,COLUMN(P$39)-2,FALSE)),"-",VLOOKUP($C43,Data!$C$40:$ZZ$69,COLUMN(P$39)-2,FALSE))</f>
        <v>-</v>
      </c>
      <c r="Q43" s="110" t="str">
        <f ca="1">IF(ISERROR(VLOOKUP($C43,Data!$C$40:$ZZ$69,COLUMN(Q$39)-2,FALSE)),"-",VLOOKUP($C43,Data!$C$40:$ZZ$69,COLUMN(Q$39)-2,FALSE))</f>
        <v>-</v>
      </c>
      <c r="R43" s="110" t="str">
        <f ca="1">IF(ISERROR(VLOOKUP($C43,Data!$C$40:$ZZ$69,COLUMN(R$39)-2,FALSE)),"-",VLOOKUP($C43,Data!$C$40:$ZZ$69,COLUMN(R$39)-2,FALSE))</f>
        <v>-</v>
      </c>
      <c r="S43" s="110" t="str">
        <f ca="1">IF(ISERROR(VLOOKUP($C43,Data!$C$40:$ZZ$69,COLUMN(S$39)-2,FALSE)),"-",VLOOKUP($C43,Data!$C$40:$ZZ$69,COLUMN(S$39)-2,FALSE))</f>
        <v>-</v>
      </c>
      <c r="T43" s="110" t="str">
        <f ca="1">IF(ISERROR(VLOOKUP($C43,Data!$C$40:$ZZ$69,COLUMN(T$39)-2,FALSE)),"-",VLOOKUP($C43,Data!$C$40:$ZZ$69,COLUMN(T$39)-2,FALSE))</f>
        <v>-</v>
      </c>
      <c r="U43" s="110" t="str">
        <f ca="1">IF(ISERROR(VLOOKUP($C43,Data!$C$40:$ZZ$69,COLUMN(U$39)-2,FALSE)),"-",VLOOKUP($C43,Data!$C$40:$ZZ$69,COLUMN(U$39)-2,FALSE))</f>
        <v>-</v>
      </c>
      <c r="V43" s="110" t="str">
        <f ca="1">IF(ISERROR(VLOOKUP($C43,Data!$C$40:$ZZ$69,COLUMN(V$39)-2,FALSE)),"-",VLOOKUP($C43,Data!$C$40:$ZZ$69,COLUMN(V$39)-2,FALSE))</f>
        <v>-</v>
      </c>
      <c r="W43" s="110" t="str">
        <f ca="1">IF(ISERROR(VLOOKUP($C43,Data!$C$40:$ZZ$69,COLUMN(W$39)-2,FALSE)),"-",VLOOKUP($C43,Data!$C$40:$ZZ$69,COLUMN(W$39)-2,FALSE))</f>
        <v>-</v>
      </c>
      <c r="X43" s="110" t="str">
        <f ca="1">IF(ISERROR(VLOOKUP($C43,Data!$C$40:$ZZ$69,COLUMN(X$39)-2,FALSE)),"-",VLOOKUP($C43,Data!$C$40:$ZZ$69,COLUMN(X$39)-2,FALSE))</f>
        <v>-</v>
      </c>
      <c r="Y43" s="110" t="str">
        <f ca="1">IF(ISERROR(VLOOKUP($C43,Data!$C$40:$ZZ$69,COLUMN(Y$39)-2,FALSE)),"-",VLOOKUP($C43,Data!$C$40:$ZZ$69,COLUMN(Y$39)-2,FALSE))</f>
        <v>-</v>
      </c>
      <c r="Z43" s="110" t="str">
        <f ca="1">IF(ISERROR(VLOOKUP($C43,Data!$C$40:$ZZ$69,COLUMN(Z$39)-2,FALSE)),"-",VLOOKUP($C43,Data!$C$40:$ZZ$69,COLUMN(Z$39)-2,FALSE))</f>
        <v>-</v>
      </c>
      <c r="AA43" s="110" t="str">
        <f ca="1">IF(ISERROR(VLOOKUP($C43,Data!$C$40:$ZZ$69,COLUMN(AA$39)-2,FALSE)),"-",VLOOKUP($C43,Data!$C$40:$ZZ$69,COLUMN(AA$39)-2,FALSE))</f>
        <v>-</v>
      </c>
      <c r="AB43" s="110" t="str">
        <f ca="1">IF(ISERROR(VLOOKUP($C43,Data!$C$40:$ZZ$69,COLUMN(AB$39)-2,FALSE)),"-",VLOOKUP($C43,Data!$C$40:$ZZ$69,COLUMN(AB$39)-2,FALSE))</f>
        <v>-</v>
      </c>
      <c r="AC43" s="110" t="str">
        <f ca="1">IF(ISERROR(VLOOKUP($C43,Data!$C$40:$ZZ$69,COLUMN(AC$39)-2,FALSE)),"-",VLOOKUP($C43,Data!$C$40:$ZZ$69,COLUMN(AC$39)-2,FALSE))</f>
        <v>-</v>
      </c>
      <c r="AD43" s="110" t="str">
        <f ca="1">IF(ISERROR(VLOOKUP($C43,Data!$C$40:$ZZ$69,COLUMN(AD$39)-2,FALSE)),"-",VLOOKUP($C43,Data!$C$40:$ZZ$69,COLUMN(AD$39)-2,FALSE))</f>
        <v>-</v>
      </c>
      <c r="AE43" s="110" t="str">
        <f ca="1">IF(ISERROR(VLOOKUP($C43,Data!$C$40:$ZZ$69,COLUMN(AE$39)-2,FALSE)),"-",VLOOKUP($C43,Data!$C$40:$ZZ$69,COLUMN(AE$39)-2,FALSE))</f>
        <v>-</v>
      </c>
      <c r="AF43" s="110" t="str">
        <f ca="1">IF(ISERROR(VLOOKUP($C43,Data!$C$40:$ZZ$69,COLUMN(AF$39)-2,FALSE)),"-",VLOOKUP($C43,Data!$C$40:$ZZ$69,COLUMN(AF$39)-2,FALSE))</f>
        <v>-</v>
      </c>
      <c r="AG43" s="110" t="str">
        <f ca="1">IF(ISERROR(VLOOKUP($C43,Data!$C$40:$ZZ$69,COLUMN(AG$39)-2,FALSE)),"-",VLOOKUP($C43,Data!$C$40:$ZZ$69,COLUMN(AG$39)-2,FALSE))</f>
        <v>-</v>
      </c>
      <c r="AH43" s="110" t="str">
        <f ca="1">IF(ISERROR(VLOOKUP($C43,Data!$C$40:$ZZ$69,COLUMN(AH$39)-2,FALSE)),"-",VLOOKUP($C43,Data!$C$40:$ZZ$69,COLUMN(AH$39)-2,FALSE))</f>
        <v>-</v>
      </c>
      <c r="AI43" s="110" t="str">
        <f ca="1">IF(ISERROR(VLOOKUP($C43,Data!$C$40:$ZZ$69,COLUMN(AI$39)-2,FALSE)),"-",VLOOKUP($C43,Data!$C$40:$ZZ$69,COLUMN(AI$39)-2,FALSE))</f>
        <v>-</v>
      </c>
      <c r="AJ43" s="110" t="str">
        <f ca="1">IF(ISERROR(VLOOKUP($C43,Data!$C$40:$ZZ$69,COLUMN(AJ$39)-2,FALSE)),"-",VLOOKUP($C43,Data!$C$40:$ZZ$69,COLUMN(AJ$39)-2,FALSE))</f>
        <v>-</v>
      </c>
      <c r="AK43" s="110" t="str">
        <f ca="1">IF(ISERROR(VLOOKUP($C43,Data!$C$40:$ZZ$69,COLUMN(AK$39)-2,FALSE)),"-",VLOOKUP($C43,Data!$C$40:$ZZ$69,COLUMN(AK$39)-2,FALSE))</f>
        <v>-</v>
      </c>
      <c r="AL43" s="110" t="str">
        <f ca="1">IF(ISERROR(VLOOKUP($C43,Data!$C$40:$ZZ$69,COLUMN(AL$39)-2,FALSE)),"-",VLOOKUP($C43,Data!$C$40:$ZZ$69,COLUMN(AL$39)-2,FALSE))</f>
        <v>-</v>
      </c>
      <c r="AM43" s="110" t="str">
        <f ca="1">IF(ISERROR(VLOOKUP($C43,Data!$C$40:$ZZ$69,COLUMN(AM$39)-2,FALSE)),"-",VLOOKUP($C43,Data!$C$40:$ZZ$69,COLUMN(AM$39)-2,FALSE))</f>
        <v>-</v>
      </c>
      <c r="AN43" s="110" t="str">
        <f ca="1">IF(ISERROR(VLOOKUP($C43,Data!$C$40:$ZZ$69,COLUMN(AN$39)-2,FALSE)),"-",VLOOKUP($C43,Data!$C$40:$ZZ$69,COLUMN(AN$39)-2,FALSE))</f>
        <v>-</v>
      </c>
      <c r="AO43" s="110" t="str">
        <f ca="1">IF(ISERROR(VLOOKUP($C43,Data!$C$40:$ZZ$69,COLUMN(AO$39)-2,FALSE)),"-",VLOOKUP($C43,Data!$C$40:$ZZ$69,COLUMN(AO$39)-2,FALSE))</f>
        <v>-</v>
      </c>
      <c r="AP43" s="110" t="str">
        <f ca="1">IF(ISERROR(VLOOKUP($C43,Data!$C$40:$ZZ$69,COLUMN(AP$39)-2,FALSE)),"-",VLOOKUP($C43,Data!$C$40:$ZZ$69,COLUMN(AP$39)-2,FALSE))</f>
        <v>-</v>
      </c>
      <c r="AQ43" s="110" t="str">
        <f ca="1">IF(ISERROR(VLOOKUP($C43,Data!$C$40:$ZZ$69,COLUMN(AQ$39)-2,FALSE)),"-",VLOOKUP($C43,Data!$C$40:$ZZ$69,COLUMN(AQ$39)-2,FALSE))</f>
        <v>-</v>
      </c>
      <c r="AR43" s="110" t="str">
        <f ca="1">IF(ISERROR(VLOOKUP($C43,Data!$C$40:$ZZ$69,COLUMN(AR$39)-2,FALSE)),"-",VLOOKUP($C43,Data!$C$40:$ZZ$69,COLUMN(AR$39)-2,FALSE))</f>
        <v>-</v>
      </c>
      <c r="AS43" s="110" t="str">
        <f ca="1">IF(ISERROR(VLOOKUP($C43,Data!$C$40:$ZZ$69,COLUMN(AS$39)-2,FALSE)),"-",VLOOKUP($C43,Data!$C$40:$ZZ$69,COLUMN(AS$39)-2,FALSE))</f>
        <v>-</v>
      </c>
      <c r="AT43" s="110" t="str">
        <f ca="1">IF(ISERROR(VLOOKUP($C43,Data!$C$40:$ZZ$69,COLUMN(AT$39)-2,FALSE)),"-",VLOOKUP($C43,Data!$C$40:$ZZ$69,COLUMN(AT$39)-2,FALSE))</f>
        <v>-</v>
      </c>
      <c r="AU43" s="110" t="str">
        <f ca="1">IF(ISERROR(VLOOKUP($C43,Data!$C$40:$ZZ$69,COLUMN(AU$39)-2,FALSE)),"-",VLOOKUP($C43,Data!$C$40:$ZZ$69,COLUMN(AU$39)-2,FALSE))</f>
        <v>-</v>
      </c>
      <c r="AV43" s="110" t="str">
        <f ca="1">IF(ISERROR(VLOOKUP($C43,Data!$C$40:$ZZ$69,COLUMN(AV$39)-2,FALSE)),"-",VLOOKUP($C43,Data!$C$40:$ZZ$69,COLUMN(AV$39)-2,FALSE))</f>
        <v>-</v>
      </c>
      <c r="AW43" s="110" t="str">
        <f ca="1">IF(ISERROR(VLOOKUP($C43,Data!$C$40:$ZZ$69,COLUMN(AW$39)-2,FALSE)),"-",VLOOKUP($C43,Data!$C$40:$ZZ$69,COLUMN(AW$39)-2,FALSE))</f>
        <v>-</v>
      </c>
      <c r="AX43" s="110" t="str">
        <f ca="1">IF(ISERROR(VLOOKUP($C43,Data!$C$40:$ZZ$69,COLUMN(AX$39)-2,FALSE)),"-",VLOOKUP($C43,Data!$C$40:$ZZ$69,COLUMN(AX$39)-2,FALSE))</f>
        <v>-</v>
      </c>
      <c r="AY43" s="110" t="str">
        <f ca="1">IF(ISERROR(VLOOKUP($C43,Data!$C$40:$ZZ$69,COLUMN(AY$39)-2,FALSE)),"-",VLOOKUP($C43,Data!$C$40:$ZZ$69,COLUMN(AY$39)-2,FALSE))</f>
        <v>-</v>
      </c>
      <c r="AZ43" s="110" t="str">
        <f ca="1">IF(ISERROR(VLOOKUP($C43,Data!$C$40:$ZZ$69,COLUMN(AZ$39)-2,FALSE)),"-",VLOOKUP($C43,Data!$C$40:$ZZ$69,COLUMN(AZ$39)-2,FALSE))</f>
        <v>-</v>
      </c>
      <c r="BA43" s="110" t="str">
        <f ca="1">IF(ISERROR(VLOOKUP($C43,Data!$C$40:$ZZ$69,COLUMN(BA$39)-2,FALSE)),"-",VLOOKUP($C43,Data!$C$40:$ZZ$69,COLUMN(BA$39)-2,FALSE))</f>
        <v>-</v>
      </c>
      <c r="BB43" s="110" t="str">
        <f ca="1">IF(ISERROR(VLOOKUP($C43,Data!$C$40:$ZZ$69,COLUMN(BB$39)-2,FALSE)),"-",VLOOKUP($C43,Data!$C$40:$ZZ$69,COLUMN(BB$39)-2,FALSE))</f>
        <v>-</v>
      </c>
      <c r="BC43" s="110" t="str">
        <f ca="1">IF(ISERROR(VLOOKUP($C43,Data!$C$40:$ZZ$69,COLUMN(BC$39)-2,FALSE)),"-",VLOOKUP($C43,Data!$C$40:$ZZ$69,COLUMN(BC$39)-2,FALSE))</f>
        <v>-</v>
      </c>
      <c r="BD43" s="110" t="str">
        <f ca="1">IF(ISERROR(VLOOKUP($C43,Data!$C$40:$ZZ$69,COLUMN(BD$39)-2,FALSE)),"-",VLOOKUP($C43,Data!$C$40:$ZZ$69,COLUMN(BD$39)-2,FALSE))</f>
        <v>-</v>
      </c>
    </row>
    <row r="44" spans="3:56">
      <c r="C44" s="104" t="str">
        <f t="shared" ca="1" si="3"/>
        <v>*Hide*</v>
      </c>
      <c r="D44" s="104" t="str">
        <f t="shared" ca="1" si="3"/>
        <v>-</v>
      </c>
      <c r="E44" s="104" t="str">
        <f t="shared" ca="1" si="3"/>
        <v>-</v>
      </c>
      <c r="F44" s="104" t="str">
        <f t="shared" ca="1" si="3"/>
        <v>-</v>
      </c>
      <c r="G44" s="110" t="str">
        <f ca="1">IF(ISERROR(VLOOKUP($C44,Data!$C$40:$ZZ$69,COLUMN(G$39)-2,FALSE)),"-",VLOOKUP($C44,Data!$C$40:$ZZ$69,COLUMN(G$39)-2,FALSE))</f>
        <v>-</v>
      </c>
      <c r="H44" s="110" t="str">
        <f ca="1">IF(ISERROR(VLOOKUP($C44,Data!$C$40:$ZZ$69,COLUMN(H$39)-2,FALSE)),"-",VLOOKUP($C44,Data!$C$40:$ZZ$69,COLUMN(H$39)-2,FALSE))</f>
        <v>-</v>
      </c>
      <c r="I44" s="110" t="str">
        <f ca="1">IF(ISERROR(VLOOKUP($C44,Data!$C$40:$ZZ$69,COLUMN(I$39)-2,FALSE)),"-",VLOOKUP($C44,Data!$C$40:$ZZ$69,COLUMN(I$39)-2,FALSE))</f>
        <v>-</v>
      </c>
      <c r="J44" s="110" t="str">
        <f ca="1">IF(ISERROR(VLOOKUP($C44,Data!$C$40:$ZZ$69,COLUMN(J$39)-2,FALSE)),"-",VLOOKUP($C44,Data!$C$40:$ZZ$69,COLUMN(J$39)-2,FALSE))</f>
        <v>-</v>
      </c>
      <c r="K44" s="110" t="str">
        <f ca="1">IF(ISERROR(VLOOKUP($C44,Data!$C$40:$ZZ$69,COLUMN(K$39)-2,FALSE)),"-",VLOOKUP($C44,Data!$C$40:$ZZ$69,COLUMN(K$39)-2,FALSE))</f>
        <v>-</v>
      </c>
      <c r="L44" s="110" t="str">
        <f ca="1">IF(ISERROR(VLOOKUP($C44,Data!$C$40:$ZZ$69,COLUMN(L$39)-2,FALSE)),"-",VLOOKUP($C44,Data!$C$40:$ZZ$69,COLUMN(L$39)-2,FALSE))</f>
        <v>-</v>
      </c>
      <c r="M44" s="110" t="str">
        <f ca="1">IF(ISERROR(VLOOKUP($C44,Data!$C$40:$ZZ$69,COLUMN(M$39)-2,FALSE)),"-",VLOOKUP($C44,Data!$C$40:$ZZ$69,COLUMN(M$39)-2,FALSE))</f>
        <v>-</v>
      </c>
      <c r="N44" s="110" t="str">
        <f ca="1">IF(ISERROR(VLOOKUP($C44,Data!$C$40:$ZZ$69,COLUMN(N$39)-2,FALSE)),"-",VLOOKUP($C44,Data!$C$40:$ZZ$69,COLUMN(N$39)-2,FALSE))</f>
        <v>-</v>
      </c>
      <c r="O44" s="110" t="str">
        <f ca="1">IF(ISERROR(VLOOKUP($C44,Data!$C$40:$ZZ$69,COLUMN(O$39)-2,FALSE)),"-",VLOOKUP($C44,Data!$C$40:$ZZ$69,COLUMN(O$39)-2,FALSE))</f>
        <v>-</v>
      </c>
      <c r="P44" s="110" t="str">
        <f ca="1">IF(ISERROR(VLOOKUP($C44,Data!$C$40:$ZZ$69,COLUMN(P$39)-2,FALSE)),"-",VLOOKUP($C44,Data!$C$40:$ZZ$69,COLUMN(P$39)-2,FALSE))</f>
        <v>-</v>
      </c>
      <c r="Q44" s="110" t="str">
        <f ca="1">IF(ISERROR(VLOOKUP($C44,Data!$C$40:$ZZ$69,COLUMN(Q$39)-2,FALSE)),"-",VLOOKUP($C44,Data!$C$40:$ZZ$69,COLUMN(Q$39)-2,FALSE))</f>
        <v>-</v>
      </c>
      <c r="R44" s="110" t="str">
        <f ca="1">IF(ISERROR(VLOOKUP($C44,Data!$C$40:$ZZ$69,COLUMN(R$39)-2,FALSE)),"-",VLOOKUP($C44,Data!$C$40:$ZZ$69,COLUMN(R$39)-2,FALSE))</f>
        <v>-</v>
      </c>
      <c r="S44" s="110" t="str">
        <f ca="1">IF(ISERROR(VLOOKUP($C44,Data!$C$40:$ZZ$69,COLUMN(S$39)-2,FALSE)),"-",VLOOKUP($C44,Data!$C$40:$ZZ$69,COLUMN(S$39)-2,FALSE))</f>
        <v>-</v>
      </c>
      <c r="T44" s="110" t="str">
        <f ca="1">IF(ISERROR(VLOOKUP($C44,Data!$C$40:$ZZ$69,COLUMN(T$39)-2,FALSE)),"-",VLOOKUP($C44,Data!$C$40:$ZZ$69,COLUMN(T$39)-2,FALSE))</f>
        <v>-</v>
      </c>
      <c r="U44" s="110" t="str">
        <f ca="1">IF(ISERROR(VLOOKUP($C44,Data!$C$40:$ZZ$69,COLUMN(U$39)-2,FALSE)),"-",VLOOKUP($C44,Data!$C$40:$ZZ$69,COLUMN(U$39)-2,FALSE))</f>
        <v>-</v>
      </c>
      <c r="V44" s="110" t="str">
        <f ca="1">IF(ISERROR(VLOOKUP($C44,Data!$C$40:$ZZ$69,COLUMN(V$39)-2,FALSE)),"-",VLOOKUP($C44,Data!$C$40:$ZZ$69,COLUMN(V$39)-2,FALSE))</f>
        <v>-</v>
      </c>
      <c r="W44" s="110" t="str">
        <f ca="1">IF(ISERROR(VLOOKUP($C44,Data!$C$40:$ZZ$69,COLUMN(W$39)-2,FALSE)),"-",VLOOKUP($C44,Data!$C$40:$ZZ$69,COLUMN(W$39)-2,FALSE))</f>
        <v>-</v>
      </c>
      <c r="X44" s="110" t="str">
        <f ca="1">IF(ISERROR(VLOOKUP($C44,Data!$C$40:$ZZ$69,COLUMN(X$39)-2,FALSE)),"-",VLOOKUP($C44,Data!$C$40:$ZZ$69,COLUMN(X$39)-2,FALSE))</f>
        <v>-</v>
      </c>
      <c r="Y44" s="110" t="str">
        <f ca="1">IF(ISERROR(VLOOKUP($C44,Data!$C$40:$ZZ$69,COLUMN(Y$39)-2,FALSE)),"-",VLOOKUP($C44,Data!$C$40:$ZZ$69,COLUMN(Y$39)-2,FALSE))</f>
        <v>-</v>
      </c>
      <c r="Z44" s="110" t="str">
        <f ca="1">IF(ISERROR(VLOOKUP($C44,Data!$C$40:$ZZ$69,COLUMN(Z$39)-2,FALSE)),"-",VLOOKUP($C44,Data!$C$40:$ZZ$69,COLUMN(Z$39)-2,FALSE))</f>
        <v>-</v>
      </c>
      <c r="AA44" s="110" t="str">
        <f ca="1">IF(ISERROR(VLOOKUP($C44,Data!$C$40:$ZZ$69,COLUMN(AA$39)-2,FALSE)),"-",VLOOKUP($C44,Data!$C$40:$ZZ$69,COLUMN(AA$39)-2,FALSE))</f>
        <v>-</v>
      </c>
      <c r="AB44" s="110" t="str">
        <f ca="1">IF(ISERROR(VLOOKUP($C44,Data!$C$40:$ZZ$69,COLUMN(AB$39)-2,FALSE)),"-",VLOOKUP($C44,Data!$C$40:$ZZ$69,COLUMN(AB$39)-2,FALSE))</f>
        <v>-</v>
      </c>
      <c r="AC44" s="110" t="str">
        <f ca="1">IF(ISERROR(VLOOKUP($C44,Data!$C$40:$ZZ$69,COLUMN(AC$39)-2,FALSE)),"-",VLOOKUP($C44,Data!$C$40:$ZZ$69,COLUMN(AC$39)-2,FALSE))</f>
        <v>-</v>
      </c>
      <c r="AD44" s="110" t="str">
        <f ca="1">IF(ISERROR(VLOOKUP($C44,Data!$C$40:$ZZ$69,COLUMN(AD$39)-2,FALSE)),"-",VLOOKUP($C44,Data!$C$40:$ZZ$69,COLUMN(AD$39)-2,FALSE))</f>
        <v>-</v>
      </c>
      <c r="AE44" s="110" t="str">
        <f ca="1">IF(ISERROR(VLOOKUP($C44,Data!$C$40:$ZZ$69,COLUMN(AE$39)-2,FALSE)),"-",VLOOKUP($C44,Data!$C$40:$ZZ$69,COLUMN(AE$39)-2,FALSE))</f>
        <v>-</v>
      </c>
      <c r="AF44" s="110" t="str">
        <f ca="1">IF(ISERROR(VLOOKUP($C44,Data!$C$40:$ZZ$69,COLUMN(AF$39)-2,FALSE)),"-",VLOOKUP($C44,Data!$C$40:$ZZ$69,COLUMN(AF$39)-2,FALSE))</f>
        <v>-</v>
      </c>
      <c r="AG44" s="110" t="str">
        <f ca="1">IF(ISERROR(VLOOKUP($C44,Data!$C$40:$ZZ$69,COLUMN(AG$39)-2,FALSE)),"-",VLOOKUP($C44,Data!$C$40:$ZZ$69,COLUMN(AG$39)-2,FALSE))</f>
        <v>-</v>
      </c>
      <c r="AH44" s="110" t="str">
        <f ca="1">IF(ISERROR(VLOOKUP($C44,Data!$C$40:$ZZ$69,COLUMN(AH$39)-2,FALSE)),"-",VLOOKUP($C44,Data!$C$40:$ZZ$69,COLUMN(AH$39)-2,FALSE))</f>
        <v>-</v>
      </c>
      <c r="AI44" s="110" t="str">
        <f ca="1">IF(ISERROR(VLOOKUP($C44,Data!$C$40:$ZZ$69,COLUMN(AI$39)-2,FALSE)),"-",VLOOKUP($C44,Data!$C$40:$ZZ$69,COLUMN(AI$39)-2,FALSE))</f>
        <v>-</v>
      </c>
      <c r="AJ44" s="110" t="str">
        <f ca="1">IF(ISERROR(VLOOKUP($C44,Data!$C$40:$ZZ$69,COLUMN(AJ$39)-2,FALSE)),"-",VLOOKUP($C44,Data!$C$40:$ZZ$69,COLUMN(AJ$39)-2,FALSE))</f>
        <v>-</v>
      </c>
      <c r="AK44" s="110" t="str">
        <f ca="1">IF(ISERROR(VLOOKUP($C44,Data!$C$40:$ZZ$69,COLUMN(AK$39)-2,FALSE)),"-",VLOOKUP($C44,Data!$C$40:$ZZ$69,COLUMN(AK$39)-2,FALSE))</f>
        <v>-</v>
      </c>
      <c r="AL44" s="110" t="str">
        <f ca="1">IF(ISERROR(VLOOKUP($C44,Data!$C$40:$ZZ$69,COLUMN(AL$39)-2,FALSE)),"-",VLOOKUP($C44,Data!$C$40:$ZZ$69,COLUMN(AL$39)-2,FALSE))</f>
        <v>-</v>
      </c>
      <c r="AM44" s="110" t="str">
        <f ca="1">IF(ISERROR(VLOOKUP($C44,Data!$C$40:$ZZ$69,COLUMN(AM$39)-2,FALSE)),"-",VLOOKUP($C44,Data!$C$40:$ZZ$69,COLUMN(AM$39)-2,FALSE))</f>
        <v>-</v>
      </c>
      <c r="AN44" s="110" t="str">
        <f ca="1">IF(ISERROR(VLOOKUP($C44,Data!$C$40:$ZZ$69,COLUMN(AN$39)-2,FALSE)),"-",VLOOKUP($C44,Data!$C$40:$ZZ$69,COLUMN(AN$39)-2,FALSE))</f>
        <v>-</v>
      </c>
      <c r="AO44" s="110" t="str">
        <f ca="1">IF(ISERROR(VLOOKUP($C44,Data!$C$40:$ZZ$69,COLUMN(AO$39)-2,FALSE)),"-",VLOOKUP($C44,Data!$C$40:$ZZ$69,COLUMN(AO$39)-2,FALSE))</f>
        <v>-</v>
      </c>
      <c r="AP44" s="110" t="str">
        <f ca="1">IF(ISERROR(VLOOKUP($C44,Data!$C$40:$ZZ$69,COLUMN(AP$39)-2,FALSE)),"-",VLOOKUP($C44,Data!$C$40:$ZZ$69,COLUMN(AP$39)-2,FALSE))</f>
        <v>-</v>
      </c>
      <c r="AQ44" s="110" t="str">
        <f ca="1">IF(ISERROR(VLOOKUP($C44,Data!$C$40:$ZZ$69,COLUMN(AQ$39)-2,FALSE)),"-",VLOOKUP($C44,Data!$C$40:$ZZ$69,COLUMN(AQ$39)-2,FALSE))</f>
        <v>-</v>
      </c>
      <c r="AR44" s="110" t="str">
        <f ca="1">IF(ISERROR(VLOOKUP($C44,Data!$C$40:$ZZ$69,COLUMN(AR$39)-2,FALSE)),"-",VLOOKUP($C44,Data!$C$40:$ZZ$69,COLUMN(AR$39)-2,FALSE))</f>
        <v>-</v>
      </c>
      <c r="AS44" s="110" t="str">
        <f ca="1">IF(ISERROR(VLOOKUP($C44,Data!$C$40:$ZZ$69,COLUMN(AS$39)-2,FALSE)),"-",VLOOKUP($C44,Data!$C$40:$ZZ$69,COLUMN(AS$39)-2,FALSE))</f>
        <v>-</v>
      </c>
      <c r="AT44" s="110" t="str">
        <f ca="1">IF(ISERROR(VLOOKUP($C44,Data!$C$40:$ZZ$69,COLUMN(AT$39)-2,FALSE)),"-",VLOOKUP($C44,Data!$C$40:$ZZ$69,COLUMN(AT$39)-2,FALSE))</f>
        <v>-</v>
      </c>
      <c r="AU44" s="110" t="str">
        <f ca="1">IF(ISERROR(VLOOKUP($C44,Data!$C$40:$ZZ$69,COLUMN(AU$39)-2,FALSE)),"-",VLOOKUP($C44,Data!$C$40:$ZZ$69,COLUMN(AU$39)-2,FALSE))</f>
        <v>-</v>
      </c>
      <c r="AV44" s="110" t="str">
        <f ca="1">IF(ISERROR(VLOOKUP($C44,Data!$C$40:$ZZ$69,COLUMN(AV$39)-2,FALSE)),"-",VLOOKUP($C44,Data!$C$40:$ZZ$69,COLUMN(AV$39)-2,FALSE))</f>
        <v>-</v>
      </c>
      <c r="AW44" s="110" t="str">
        <f ca="1">IF(ISERROR(VLOOKUP($C44,Data!$C$40:$ZZ$69,COLUMN(AW$39)-2,FALSE)),"-",VLOOKUP($C44,Data!$C$40:$ZZ$69,COLUMN(AW$39)-2,FALSE))</f>
        <v>-</v>
      </c>
      <c r="AX44" s="110" t="str">
        <f ca="1">IF(ISERROR(VLOOKUP($C44,Data!$C$40:$ZZ$69,COLUMN(AX$39)-2,FALSE)),"-",VLOOKUP($C44,Data!$C$40:$ZZ$69,COLUMN(AX$39)-2,FALSE))</f>
        <v>-</v>
      </c>
      <c r="AY44" s="110" t="str">
        <f ca="1">IF(ISERROR(VLOOKUP($C44,Data!$C$40:$ZZ$69,COLUMN(AY$39)-2,FALSE)),"-",VLOOKUP($C44,Data!$C$40:$ZZ$69,COLUMN(AY$39)-2,FALSE))</f>
        <v>-</v>
      </c>
      <c r="AZ44" s="110" t="str">
        <f ca="1">IF(ISERROR(VLOOKUP($C44,Data!$C$40:$ZZ$69,COLUMN(AZ$39)-2,FALSE)),"-",VLOOKUP($C44,Data!$C$40:$ZZ$69,COLUMN(AZ$39)-2,FALSE))</f>
        <v>-</v>
      </c>
      <c r="BA44" s="110" t="str">
        <f ca="1">IF(ISERROR(VLOOKUP($C44,Data!$C$40:$ZZ$69,COLUMN(BA$39)-2,FALSE)),"-",VLOOKUP($C44,Data!$C$40:$ZZ$69,COLUMN(BA$39)-2,FALSE))</f>
        <v>-</v>
      </c>
      <c r="BB44" s="110" t="str">
        <f ca="1">IF(ISERROR(VLOOKUP($C44,Data!$C$40:$ZZ$69,COLUMN(BB$39)-2,FALSE)),"-",VLOOKUP($C44,Data!$C$40:$ZZ$69,COLUMN(BB$39)-2,FALSE))</f>
        <v>-</v>
      </c>
      <c r="BC44" s="110" t="str">
        <f ca="1">IF(ISERROR(VLOOKUP($C44,Data!$C$40:$ZZ$69,COLUMN(BC$39)-2,FALSE)),"-",VLOOKUP($C44,Data!$C$40:$ZZ$69,COLUMN(BC$39)-2,FALSE))</f>
        <v>-</v>
      </c>
      <c r="BD44" s="110" t="str">
        <f ca="1">IF(ISERROR(VLOOKUP($C44,Data!$C$40:$ZZ$69,COLUMN(BD$39)-2,FALSE)),"-",VLOOKUP($C44,Data!$C$40:$ZZ$69,COLUMN(BD$39)-2,FALSE))</f>
        <v>-</v>
      </c>
    </row>
    <row r="45" spans="3:56">
      <c r="C45" s="104" t="str">
        <f t="shared" ca="1" si="3"/>
        <v>*Hide*</v>
      </c>
      <c r="D45" s="104" t="str">
        <f t="shared" ca="1" si="3"/>
        <v>-</v>
      </c>
      <c r="E45" s="104" t="str">
        <f t="shared" ca="1" si="3"/>
        <v>-</v>
      </c>
      <c r="F45" s="104" t="str">
        <f t="shared" ca="1" si="3"/>
        <v>-</v>
      </c>
      <c r="G45" s="110" t="str">
        <f ca="1">IF(ISERROR(VLOOKUP($C45,Data!$C$40:$ZZ$69,COLUMN(G$39)-2,FALSE)),"-",VLOOKUP($C45,Data!$C$40:$ZZ$69,COLUMN(G$39)-2,FALSE))</f>
        <v>-</v>
      </c>
      <c r="H45" s="110" t="str">
        <f ca="1">IF(ISERROR(VLOOKUP($C45,Data!$C$40:$ZZ$69,COLUMN(H$39)-2,FALSE)),"-",VLOOKUP($C45,Data!$C$40:$ZZ$69,COLUMN(H$39)-2,FALSE))</f>
        <v>-</v>
      </c>
      <c r="I45" s="110" t="str">
        <f ca="1">IF(ISERROR(VLOOKUP($C45,Data!$C$40:$ZZ$69,COLUMN(I$39)-2,FALSE)),"-",VLOOKUP($C45,Data!$C$40:$ZZ$69,COLUMN(I$39)-2,FALSE))</f>
        <v>-</v>
      </c>
      <c r="J45" s="110" t="str">
        <f ca="1">IF(ISERROR(VLOOKUP($C45,Data!$C$40:$ZZ$69,COLUMN(J$39)-2,FALSE)),"-",VLOOKUP($C45,Data!$C$40:$ZZ$69,COLUMN(J$39)-2,FALSE))</f>
        <v>-</v>
      </c>
      <c r="K45" s="110" t="str">
        <f ca="1">IF(ISERROR(VLOOKUP($C45,Data!$C$40:$ZZ$69,COLUMN(K$39)-2,FALSE)),"-",VLOOKUP($C45,Data!$C$40:$ZZ$69,COLUMN(K$39)-2,FALSE))</f>
        <v>-</v>
      </c>
      <c r="L45" s="110" t="str">
        <f ca="1">IF(ISERROR(VLOOKUP($C45,Data!$C$40:$ZZ$69,COLUMN(L$39)-2,FALSE)),"-",VLOOKUP($C45,Data!$C$40:$ZZ$69,COLUMN(L$39)-2,FALSE))</f>
        <v>-</v>
      </c>
      <c r="M45" s="110" t="str">
        <f ca="1">IF(ISERROR(VLOOKUP($C45,Data!$C$40:$ZZ$69,COLUMN(M$39)-2,FALSE)),"-",VLOOKUP($C45,Data!$C$40:$ZZ$69,COLUMN(M$39)-2,FALSE))</f>
        <v>-</v>
      </c>
      <c r="N45" s="110" t="str">
        <f ca="1">IF(ISERROR(VLOOKUP($C45,Data!$C$40:$ZZ$69,COLUMN(N$39)-2,FALSE)),"-",VLOOKUP($C45,Data!$C$40:$ZZ$69,COLUMN(N$39)-2,FALSE))</f>
        <v>-</v>
      </c>
      <c r="O45" s="110" t="str">
        <f ca="1">IF(ISERROR(VLOOKUP($C45,Data!$C$40:$ZZ$69,COLUMN(O$39)-2,FALSE)),"-",VLOOKUP($C45,Data!$C$40:$ZZ$69,COLUMN(O$39)-2,FALSE))</f>
        <v>-</v>
      </c>
      <c r="P45" s="110" t="str">
        <f ca="1">IF(ISERROR(VLOOKUP($C45,Data!$C$40:$ZZ$69,COLUMN(P$39)-2,FALSE)),"-",VLOOKUP($C45,Data!$C$40:$ZZ$69,COLUMN(P$39)-2,FALSE))</f>
        <v>-</v>
      </c>
      <c r="Q45" s="110" t="str">
        <f ca="1">IF(ISERROR(VLOOKUP($C45,Data!$C$40:$ZZ$69,COLUMN(Q$39)-2,FALSE)),"-",VLOOKUP($C45,Data!$C$40:$ZZ$69,COLUMN(Q$39)-2,FALSE))</f>
        <v>-</v>
      </c>
      <c r="R45" s="110" t="str">
        <f ca="1">IF(ISERROR(VLOOKUP($C45,Data!$C$40:$ZZ$69,COLUMN(R$39)-2,FALSE)),"-",VLOOKUP($C45,Data!$C$40:$ZZ$69,COLUMN(R$39)-2,FALSE))</f>
        <v>-</v>
      </c>
      <c r="S45" s="110" t="str">
        <f ca="1">IF(ISERROR(VLOOKUP($C45,Data!$C$40:$ZZ$69,COLUMN(S$39)-2,FALSE)),"-",VLOOKUP($C45,Data!$C$40:$ZZ$69,COLUMN(S$39)-2,FALSE))</f>
        <v>-</v>
      </c>
      <c r="T45" s="110" t="str">
        <f ca="1">IF(ISERROR(VLOOKUP($C45,Data!$C$40:$ZZ$69,COLUMN(T$39)-2,FALSE)),"-",VLOOKUP($C45,Data!$C$40:$ZZ$69,COLUMN(T$39)-2,FALSE))</f>
        <v>-</v>
      </c>
      <c r="U45" s="110" t="str">
        <f ca="1">IF(ISERROR(VLOOKUP($C45,Data!$C$40:$ZZ$69,COLUMN(U$39)-2,FALSE)),"-",VLOOKUP($C45,Data!$C$40:$ZZ$69,COLUMN(U$39)-2,FALSE))</f>
        <v>-</v>
      </c>
      <c r="V45" s="110" t="str">
        <f ca="1">IF(ISERROR(VLOOKUP($C45,Data!$C$40:$ZZ$69,COLUMN(V$39)-2,FALSE)),"-",VLOOKUP($C45,Data!$C$40:$ZZ$69,COLUMN(V$39)-2,FALSE))</f>
        <v>-</v>
      </c>
      <c r="W45" s="110" t="str">
        <f ca="1">IF(ISERROR(VLOOKUP($C45,Data!$C$40:$ZZ$69,COLUMN(W$39)-2,FALSE)),"-",VLOOKUP($C45,Data!$C$40:$ZZ$69,COLUMN(W$39)-2,FALSE))</f>
        <v>-</v>
      </c>
      <c r="X45" s="110" t="str">
        <f ca="1">IF(ISERROR(VLOOKUP($C45,Data!$C$40:$ZZ$69,COLUMN(X$39)-2,FALSE)),"-",VLOOKUP($C45,Data!$C$40:$ZZ$69,COLUMN(X$39)-2,FALSE))</f>
        <v>-</v>
      </c>
      <c r="Y45" s="110" t="str">
        <f ca="1">IF(ISERROR(VLOOKUP($C45,Data!$C$40:$ZZ$69,COLUMN(Y$39)-2,FALSE)),"-",VLOOKUP($C45,Data!$C$40:$ZZ$69,COLUMN(Y$39)-2,FALSE))</f>
        <v>-</v>
      </c>
      <c r="Z45" s="110" t="str">
        <f ca="1">IF(ISERROR(VLOOKUP($C45,Data!$C$40:$ZZ$69,COLUMN(Z$39)-2,FALSE)),"-",VLOOKUP($C45,Data!$C$40:$ZZ$69,COLUMN(Z$39)-2,FALSE))</f>
        <v>-</v>
      </c>
      <c r="AA45" s="110" t="str">
        <f ca="1">IF(ISERROR(VLOOKUP($C45,Data!$C$40:$ZZ$69,COLUMN(AA$39)-2,FALSE)),"-",VLOOKUP($C45,Data!$C$40:$ZZ$69,COLUMN(AA$39)-2,FALSE))</f>
        <v>-</v>
      </c>
      <c r="AB45" s="110" t="str">
        <f ca="1">IF(ISERROR(VLOOKUP($C45,Data!$C$40:$ZZ$69,COLUMN(AB$39)-2,FALSE)),"-",VLOOKUP($C45,Data!$C$40:$ZZ$69,COLUMN(AB$39)-2,FALSE))</f>
        <v>-</v>
      </c>
      <c r="AC45" s="110" t="str">
        <f ca="1">IF(ISERROR(VLOOKUP($C45,Data!$C$40:$ZZ$69,COLUMN(AC$39)-2,FALSE)),"-",VLOOKUP($C45,Data!$C$40:$ZZ$69,COLUMN(AC$39)-2,FALSE))</f>
        <v>-</v>
      </c>
      <c r="AD45" s="110" t="str">
        <f ca="1">IF(ISERROR(VLOOKUP($C45,Data!$C$40:$ZZ$69,COLUMN(AD$39)-2,FALSE)),"-",VLOOKUP($C45,Data!$C$40:$ZZ$69,COLUMN(AD$39)-2,FALSE))</f>
        <v>-</v>
      </c>
      <c r="AE45" s="110" t="str">
        <f ca="1">IF(ISERROR(VLOOKUP($C45,Data!$C$40:$ZZ$69,COLUMN(AE$39)-2,FALSE)),"-",VLOOKUP($C45,Data!$C$40:$ZZ$69,COLUMN(AE$39)-2,FALSE))</f>
        <v>-</v>
      </c>
      <c r="AF45" s="110" t="str">
        <f ca="1">IF(ISERROR(VLOOKUP($C45,Data!$C$40:$ZZ$69,COLUMN(AF$39)-2,FALSE)),"-",VLOOKUP($C45,Data!$C$40:$ZZ$69,COLUMN(AF$39)-2,FALSE))</f>
        <v>-</v>
      </c>
      <c r="AG45" s="110" t="str">
        <f ca="1">IF(ISERROR(VLOOKUP($C45,Data!$C$40:$ZZ$69,COLUMN(AG$39)-2,FALSE)),"-",VLOOKUP($C45,Data!$C$40:$ZZ$69,COLUMN(AG$39)-2,FALSE))</f>
        <v>-</v>
      </c>
      <c r="AH45" s="110" t="str">
        <f ca="1">IF(ISERROR(VLOOKUP($C45,Data!$C$40:$ZZ$69,COLUMN(AH$39)-2,FALSE)),"-",VLOOKUP($C45,Data!$C$40:$ZZ$69,COLUMN(AH$39)-2,FALSE))</f>
        <v>-</v>
      </c>
      <c r="AI45" s="110" t="str">
        <f ca="1">IF(ISERROR(VLOOKUP($C45,Data!$C$40:$ZZ$69,COLUMN(AI$39)-2,FALSE)),"-",VLOOKUP($C45,Data!$C$40:$ZZ$69,COLUMN(AI$39)-2,FALSE))</f>
        <v>-</v>
      </c>
      <c r="AJ45" s="110" t="str">
        <f ca="1">IF(ISERROR(VLOOKUP($C45,Data!$C$40:$ZZ$69,COLUMN(AJ$39)-2,FALSE)),"-",VLOOKUP($C45,Data!$C$40:$ZZ$69,COLUMN(AJ$39)-2,FALSE))</f>
        <v>-</v>
      </c>
      <c r="AK45" s="110" t="str">
        <f ca="1">IF(ISERROR(VLOOKUP($C45,Data!$C$40:$ZZ$69,COLUMN(AK$39)-2,FALSE)),"-",VLOOKUP($C45,Data!$C$40:$ZZ$69,COLUMN(AK$39)-2,FALSE))</f>
        <v>-</v>
      </c>
      <c r="AL45" s="110" t="str">
        <f ca="1">IF(ISERROR(VLOOKUP($C45,Data!$C$40:$ZZ$69,COLUMN(AL$39)-2,FALSE)),"-",VLOOKUP($C45,Data!$C$40:$ZZ$69,COLUMN(AL$39)-2,FALSE))</f>
        <v>-</v>
      </c>
      <c r="AM45" s="110" t="str">
        <f ca="1">IF(ISERROR(VLOOKUP($C45,Data!$C$40:$ZZ$69,COLUMN(AM$39)-2,FALSE)),"-",VLOOKUP($C45,Data!$C$40:$ZZ$69,COLUMN(AM$39)-2,FALSE))</f>
        <v>-</v>
      </c>
      <c r="AN45" s="110" t="str">
        <f ca="1">IF(ISERROR(VLOOKUP($C45,Data!$C$40:$ZZ$69,COLUMN(AN$39)-2,FALSE)),"-",VLOOKUP($C45,Data!$C$40:$ZZ$69,COLUMN(AN$39)-2,FALSE))</f>
        <v>-</v>
      </c>
      <c r="AO45" s="110" t="str">
        <f ca="1">IF(ISERROR(VLOOKUP($C45,Data!$C$40:$ZZ$69,COLUMN(AO$39)-2,FALSE)),"-",VLOOKUP($C45,Data!$C$40:$ZZ$69,COLUMN(AO$39)-2,FALSE))</f>
        <v>-</v>
      </c>
      <c r="AP45" s="110" t="str">
        <f ca="1">IF(ISERROR(VLOOKUP($C45,Data!$C$40:$ZZ$69,COLUMN(AP$39)-2,FALSE)),"-",VLOOKUP($C45,Data!$C$40:$ZZ$69,COLUMN(AP$39)-2,FALSE))</f>
        <v>-</v>
      </c>
      <c r="AQ45" s="110" t="str">
        <f ca="1">IF(ISERROR(VLOOKUP($C45,Data!$C$40:$ZZ$69,COLUMN(AQ$39)-2,FALSE)),"-",VLOOKUP($C45,Data!$C$40:$ZZ$69,COLUMN(AQ$39)-2,FALSE))</f>
        <v>-</v>
      </c>
      <c r="AR45" s="110" t="str">
        <f ca="1">IF(ISERROR(VLOOKUP($C45,Data!$C$40:$ZZ$69,COLUMN(AR$39)-2,FALSE)),"-",VLOOKUP($C45,Data!$C$40:$ZZ$69,COLUMN(AR$39)-2,FALSE))</f>
        <v>-</v>
      </c>
      <c r="AS45" s="110" t="str">
        <f ca="1">IF(ISERROR(VLOOKUP($C45,Data!$C$40:$ZZ$69,COLUMN(AS$39)-2,FALSE)),"-",VLOOKUP($C45,Data!$C$40:$ZZ$69,COLUMN(AS$39)-2,FALSE))</f>
        <v>-</v>
      </c>
      <c r="AT45" s="110" t="str">
        <f ca="1">IF(ISERROR(VLOOKUP($C45,Data!$C$40:$ZZ$69,COLUMN(AT$39)-2,FALSE)),"-",VLOOKUP($C45,Data!$C$40:$ZZ$69,COLUMN(AT$39)-2,FALSE))</f>
        <v>-</v>
      </c>
      <c r="AU45" s="110" t="str">
        <f ca="1">IF(ISERROR(VLOOKUP($C45,Data!$C$40:$ZZ$69,COLUMN(AU$39)-2,FALSE)),"-",VLOOKUP($C45,Data!$C$40:$ZZ$69,COLUMN(AU$39)-2,FALSE))</f>
        <v>-</v>
      </c>
      <c r="AV45" s="110" t="str">
        <f ca="1">IF(ISERROR(VLOOKUP($C45,Data!$C$40:$ZZ$69,COLUMN(AV$39)-2,FALSE)),"-",VLOOKUP($C45,Data!$C$40:$ZZ$69,COLUMN(AV$39)-2,FALSE))</f>
        <v>-</v>
      </c>
      <c r="AW45" s="110" t="str">
        <f ca="1">IF(ISERROR(VLOOKUP($C45,Data!$C$40:$ZZ$69,COLUMN(AW$39)-2,FALSE)),"-",VLOOKUP($C45,Data!$C$40:$ZZ$69,COLUMN(AW$39)-2,FALSE))</f>
        <v>-</v>
      </c>
      <c r="AX45" s="110" t="str">
        <f ca="1">IF(ISERROR(VLOOKUP($C45,Data!$C$40:$ZZ$69,COLUMN(AX$39)-2,FALSE)),"-",VLOOKUP($C45,Data!$C$40:$ZZ$69,COLUMN(AX$39)-2,FALSE))</f>
        <v>-</v>
      </c>
      <c r="AY45" s="110" t="str">
        <f ca="1">IF(ISERROR(VLOOKUP($C45,Data!$C$40:$ZZ$69,COLUMN(AY$39)-2,FALSE)),"-",VLOOKUP($C45,Data!$C$40:$ZZ$69,COLUMN(AY$39)-2,FALSE))</f>
        <v>-</v>
      </c>
      <c r="AZ45" s="110" t="str">
        <f ca="1">IF(ISERROR(VLOOKUP($C45,Data!$C$40:$ZZ$69,COLUMN(AZ$39)-2,FALSE)),"-",VLOOKUP($C45,Data!$C$40:$ZZ$69,COLUMN(AZ$39)-2,FALSE))</f>
        <v>-</v>
      </c>
      <c r="BA45" s="110" t="str">
        <f ca="1">IF(ISERROR(VLOOKUP($C45,Data!$C$40:$ZZ$69,COLUMN(BA$39)-2,FALSE)),"-",VLOOKUP($C45,Data!$C$40:$ZZ$69,COLUMN(BA$39)-2,FALSE))</f>
        <v>-</v>
      </c>
      <c r="BB45" s="110" t="str">
        <f ca="1">IF(ISERROR(VLOOKUP($C45,Data!$C$40:$ZZ$69,COLUMN(BB$39)-2,FALSE)),"-",VLOOKUP($C45,Data!$C$40:$ZZ$69,COLUMN(BB$39)-2,FALSE))</f>
        <v>-</v>
      </c>
      <c r="BC45" s="110" t="str">
        <f ca="1">IF(ISERROR(VLOOKUP($C45,Data!$C$40:$ZZ$69,COLUMN(BC$39)-2,FALSE)),"-",VLOOKUP($C45,Data!$C$40:$ZZ$69,COLUMN(BC$39)-2,FALSE))</f>
        <v>-</v>
      </c>
      <c r="BD45" s="110" t="str">
        <f ca="1">IF(ISERROR(VLOOKUP($C45,Data!$C$40:$ZZ$69,COLUMN(BD$39)-2,FALSE)),"-",VLOOKUP($C45,Data!$C$40:$ZZ$69,COLUMN(BD$39)-2,FALSE))</f>
        <v>-</v>
      </c>
    </row>
    <row r="46" spans="3:56">
      <c r="C46" s="104" t="str">
        <f t="shared" ca="1" si="3"/>
        <v>*Hide*</v>
      </c>
      <c r="D46" s="104" t="str">
        <f t="shared" ca="1" si="3"/>
        <v>-</v>
      </c>
      <c r="E46" s="104" t="str">
        <f t="shared" ca="1" si="3"/>
        <v>-</v>
      </c>
      <c r="F46" s="104" t="str">
        <f t="shared" ca="1" si="3"/>
        <v>-</v>
      </c>
      <c r="G46" s="110" t="str">
        <f ca="1">IF(ISERROR(VLOOKUP($C46,Data!$C$40:$ZZ$69,COLUMN(G$39)-2,FALSE)),"-",VLOOKUP($C46,Data!$C$40:$ZZ$69,COLUMN(G$39)-2,FALSE))</f>
        <v>-</v>
      </c>
      <c r="H46" s="110" t="str">
        <f ca="1">IF(ISERROR(VLOOKUP($C46,Data!$C$40:$ZZ$69,COLUMN(H$39)-2,FALSE)),"-",VLOOKUP($C46,Data!$C$40:$ZZ$69,COLUMN(H$39)-2,FALSE))</f>
        <v>-</v>
      </c>
      <c r="I46" s="110" t="str">
        <f ca="1">IF(ISERROR(VLOOKUP($C46,Data!$C$40:$ZZ$69,COLUMN(I$39)-2,FALSE)),"-",VLOOKUP($C46,Data!$C$40:$ZZ$69,COLUMN(I$39)-2,FALSE))</f>
        <v>-</v>
      </c>
      <c r="J46" s="110" t="str">
        <f ca="1">IF(ISERROR(VLOOKUP($C46,Data!$C$40:$ZZ$69,COLUMN(J$39)-2,FALSE)),"-",VLOOKUP($C46,Data!$C$40:$ZZ$69,COLUMN(J$39)-2,FALSE))</f>
        <v>-</v>
      </c>
      <c r="K46" s="110" t="str">
        <f ca="1">IF(ISERROR(VLOOKUP($C46,Data!$C$40:$ZZ$69,COLUMN(K$39)-2,FALSE)),"-",VLOOKUP($C46,Data!$C$40:$ZZ$69,COLUMN(K$39)-2,FALSE))</f>
        <v>-</v>
      </c>
      <c r="L46" s="110" t="str">
        <f ca="1">IF(ISERROR(VLOOKUP($C46,Data!$C$40:$ZZ$69,COLUMN(L$39)-2,FALSE)),"-",VLOOKUP($C46,Data!$C$40:$ZZ$69,COLUMN(L$39)-2,FALSE))</f>
        <v>-</v>
      </c>
      <c r="M46" s="110" t="str">
        <f ca="1">IF(ISERROR(VLOOKUP($C46,Data!$C$40:$ZZ$69,COLUMN(M$39)-2,FALSE)),"-",VLOOKUP($C46,Data!$C$40:$ZZ$69,COLUMN(M$39)-2,FALSE))</f>
        <v>-</v>
      </c>
      <c r="N46" s="110" t="str">
        <f ca="1">IF(ISERROR(VLOOKUP($C46,Data!$C$40:$ZZ$69,COLUMN(N$39)-2,FALSE)),"-",VLOOKUP($C46,Data!$C$40:$ZZ$69,COLUMN(N$39)-2,FALSE))</f>
        <v>-</v>
      </c>
      <c r="O46" s="110" t="str">
        <f ca="1">IF(ISERROR(VLOOKUP($C46,Data!$C$40:$ZZ$69,COLUMN(O$39)-2,FALSE)),"-",VLOOKUP($C46,Data!$C$40:$ZZ$69,COLUMN(O$39)-2,FALSE))</f>
        <v>-</v>
      </c>
      <c r="P46" s="110" t="str">
        <f ca="1">IF(ISERROR(VLOOKUP($C46,Data!$C$40:$ZZ$69,COLUMN(P$39)-2,FALSE)),"-",VLOOKUP($C46,Data!$C$40:$ZZ$69,COLUMN(P$39)-2,FALSE))</f>
        <v>-</v>
      </c>
      <c r="Q46" s="110" t="str">
        <f ca="1">IF(ISERROR(VLOOKUP($C46,Data!$C$40:$ZZ$69,COLUMN(Q$39)-2,FALSE)),"-",VLOOKUP($C46,Data!$C$40:$ZZ$69,COLUMN(Q$39)-2,FALSE))</f>
        <v>-</v>
      </c>
      <c r="R46" s="110" t="str">
        <f ca="1">IF(ISERROR(VLOOKUP($C46,Data!$C$40:$ZZ$69,COLUMN(R$39)-2,FALSE)),"-",VLOOKUP($C46,Data!$C$40:$ZZ$69,COLUMN(R$39)-2,FALSE))</f>
        <v>-</v>
      </c>
      <c r="S46" s="110" t="str">
        <f ca="1">IF(ISERROR(VLOOKUP($C46,Data!$C$40:$ZZ$69,COLUMN(S$39)-2,FALSE)),"-",VLOOKUP($C46,Data!$C$40:$ZZ$69,COLUMN(S$39)-2,FALSE))</f>
        <v>-</v>
      </c>
      <c r="T46" s="110" t="str">
        <f ca="1">IF(ISERROR(VLOOKUP($C46,Data!$C$40:$ZZ$69,COLUMN(T$39)-2,FALSE)),"-",VLOOKUP($C46,Data!$C$40:$ZZ$69,COLUMN(T$39)-2,FALSE))</f>
        <v>-</v>
      </c>
      <c r="U46" s="110" t="str">
        <f ca="1">IF(ISERROR(VLOOKUP($C46,Data!$C$40:$ZZ$69,COLUMN(U$39)-2,FALSE)),"-",VLOOKUP($C46,Data!$C$40:$ZZ$69,COLUMN(U$39)-2,FALSE))</f>
        <v>-</v>
      </c>
      <c r="V46" s="110" t="str">
        <f ca="1">IF(ISERROR(VLOOKUP($C46,Data!$C$40:$ZZ$69,COLUMN(V$39)-2,FALSE)),"-",VLOOKUP($C46,Data!$C$40:$ZZ$69,COLUMN(V$39)-2,FALSE))</f>
        <v>-</v>
      </c>
      <c r="W46" s="110" t="str">
        <f ca="1">IF(ISERROR(VLOOKUP($C46,Data!$C$40:$ZZ$69,COLUMN(W$39)-2,FALSE)),"-",VLOOKUP($C46,Data!$C$40:$ZZ$69,COLUMN(W$39)-2,FALSE))</f>
        <v>-</v>
      </c>
      <c r="X46" s="110" t="str">
        <f ca="1">IF(ISERROR(VLOOKUP($C46,Data!$C$40:$ZZ$69,COLUMN(X$39)-2,FALSE)),"-",VLOOKUP($C46,Data!$C$40:$ZZ$69,COLUMN(X$39)-2,FALSE))</f>
        <v>-</v>
      </c>
      <c r="Y46" s="110" t="str">
        <f ca="1">IF(ISERROR(VLOOKUP($C46,Data!$C$40:$ZZ$69,COLUMN(Y$39)-2,FALSE)),"-",VLOOKUP($C46,Data!$C$40:$ZZ$69,COLUMN(Y$39)-2,FALSE))</f>
        <v>-</v>
      </c>
      <c r="Z46" s="110" t="str">
        <f ca="1">IF(ISERROR(VLOOKUP($C46,Data!$C$40:$ZZ$69,COLUMN(Z$39)-2,FALSE)),"-",VLOOKUP($C46,Data!$C$40:$ZZ$69,COLUMN(Z$39)-2,FALSE))</f>
        <v>-</v>
      </c>
      <c r="AA46" s="110" t="str">
        <f ca="1">IF(ISERROR(VLOOKUP($C46,Data!$C$40:$ZZ$69,COLUMN(AA$39)-2,FALSE)),"-",VLOOKUP($C46,Data!$C$40:$ZZ$69,COLUMN(AA$39)-2,FALSE))</f>
        <v>-</v>
      </c>
      <c r="AB46" s="110" t="str">
        <f ca="1">IF(ISERROR(VLOOKUP($C46,Data!$C$40:$ZZ$69,COLUMN(AB$39)-2,FALSE)),"-",VLOOKUP($C46,Data!$C$40:$ZZ$69,COLUMN(AB$39)-2,FALSE))</f>
        <v>-</v>
      </c>
      <c r="AC46" s="110" t="str">
        <f ca="1">IF(ISERROR(VLOOKUP($C46,Data!$C$40:$ZZ$69,COLUMN(AC$39)-2,FALSE)),"-",VLOOKUP($C46,Data!$C$40:$ZZ$69,COLUMN(AC$39)-2,FALSE))</f>
        <v>-</v>
      </c>
      <c r="AD46" s="110" t="str">
        <f ca="1">IF(ISERROR(VLOOKUP($C46,Data!$C$40:$ZZ$69,COLUMN(AD$39)-2,FALSE)),"-",VLOOKUP($C46,Data!$C$40:$ZZ$69,COLUMN(AD$39)-2,FALSE))</f>
        <v>-</v>
      </c>
      <c r="AE46" s="110" t="str">
        <f ca="1">IF(ISERROR(VLOOKUP($C46,Data!$C$40:$ZZ$69,COLUMN(AE$39)-2,FALSE)),"-",VLOOKUP($C46,Data!$C$40:$ZZ$69,COLUMN(AE$39)-2,FALSE))</f>
        <v>-</v>
      </c>
      <c r="AF46" s="110" t="str">
        <f ca="1">IF(ISERROR(VLOOKUP($C46,Data!$C$40:$ZZ$69,COLUMN(AF$39)-2,FALSE)),"-",VLOOKUP($C46,Data!$C$40:$ZZ$69,COLUMN(AF$39)-2,FALSE))</f>
        <v>-</v>
      </c>
      <c r="AG46" s="110" t="str">
        <f ca="1">IF(ISERROR(VLOOKUP($C46,Data!$C$40:$ZZ$69,COLUMN(AG$39)-2,FALSE)),"-",VLOOKUP($C46,Data!$C$40:$ZZ$69,COLUMN(AG$39)-2,FALSE))</f>
        <v>-</v>
      </c>
      <c r="AH46" s="110" t="str">
        <f ca="1">IF(ISERROR(VLOOKUP($C46,Data!$C$40:$ZZ$69,COLUMN(AH$39)-2,FALSE)),"-",VLOOKUP($C46,Data!$C$40:$ZZ$69,COLUMN(AH$39)-2,FALSE))</f>
        <v>-</v>
      </c>
      <c r="AI46" s="110" t="str">
        <f ca="1">IF(ISERROR(VLOOKUP($C46,Data!$C$40:$ZZ$69,COLUMN(AI$39)-2,FALSE)),"-",VLOOKUP($C46,Data!$C$40:$ZZ$69,COLUMN(AI$39)-2,FALSE))</f>
        <v>-</v>
      </c>
      <c r="AJ46" s="110" t="str">
        <f ca="1">IF(ISERROR(VLOOKUP($C46,Data!$C$40:$ZZ$69,COLUMN(AJ$39)-2,FALSE)),"-",VLOOKUP($C46,Data!$C$40:$ZZ$69,COLUMN(AJ$39)-2,FALSE))</f>
        <v>-</v>
      </c>
      <c r="AK46" s="110" t="str">
        <f ca="1">IF(ISERROR(VLOOKUP($C46,Data!$C$40:$ZZ$69,COLUMN(AK$39)-2,FALSE)),"-",VLOOKUP($C46,Data!$C$40:$ZZ$69,COLUMN(AK$39)-2,FALSE))</f>
        <v>-</v>
      </c>
      <c r="AL46" s="110" t="str">
        <f ca="1">IF(ISERROR(VLOOKUP($C46,Data!$C$40:$ZZ$69,COLUMN(AL$39)-2,FALSE)),"-",VLOOKUP($C46,Data!$C$40:$ZZ$69,COLUMN(AL$39)-2,FALSE))</f>
        <v>-</v>
      </c>
      <c r="AM46" s="110" t="str">
        <f ca="1">IF(ISERROR(VLOOKUP($C46,Data!$C$40:$ZZ$69,COLUMN(AM$39)-2,FALSE)),"-",VLOOKUP($C46,Data!$C$40:$ZZ$69,COLUMN(AM$39)-2,FALSE))</f>
        <v>-</v>
      </c>
      <c r="AN46" s="110" t="str">
        <f ca="1">IF(ISERROR(VLOOKUP($C46,Data!$C$40:$ZZ$69,COLUMN(AN$39)-2,FALSE)),"-",VLOOKUP($C46,Data!$C$40:$ZZ$69,COLUMN(AN$39)-2,FALSE))</f>
        <v>-</v>
      </c>
      <c r="AO46" s="110" t="str">
        <f ca="1">IF(ISERROR(VLOOKUP($C46,Data!$C$40:$ZZ$69,COLUMN(AO$39)-2,FALSE)),"-",VLOOKUP($C46,Data!$C$40:$ZZ$69,COLUMN(AO$39)-2,FALSE))</f>
        <v>-</v>
      </c>
      <c r="AP46" s="110" t="str">
        <f ca="1">IF(ISERROR(VLOOKUP($C46,Data!$C$40:$ZZ$69,COLUMN(AP$39)-2,FALSE)),"-",VLOOKUP($C46,Data!$C$40:$ZZ$69,COLUMN(AP$39)-2,FALSE))</f>
        <v>-</v>
      </c>
      <c r="AQ46" s="110" t="str">
        <f ca="1">IF(ISERROR(VLOOKUP($C46,Data!$C$40:$ZZ$69,COLUMN(AQ$39)-2,FALSE)),"-",VLOOKUP($C46,Data!$C$40:$ZZ$69,COLUMN(AQ$39)-2,FALSE))</f>
        <v>-</v>
      </c>
      <c r="AR46" s="110" t="str">
        <f ca="1">IF(ISERROR(VLOOKUP($C46,Data!$C$40:$ZZ$69,COLUMN(AR$39)-2,FALSE)),"-",VLOOKUP($C46,Data!$C$40:$ZZ$69,COLUMN(AR$39)-2,FALSE))</f>
        <v>-</v>
      </c>
      <c r="AS46" s="110" t="str">
        <f ca="1">IF(ISERROR(VLOOKUP($C46,Data!$C$40:$ZZ$69,COLUMN(AS$39)-2,FALSE)),"-",VLOOKUP($C46,Data!$C$40:$ZZ$69,COLUMN(AS$39)-2,FALSE))</f>
        <v>-</v>
      </c>
      <c r="AT46" s="110" t="str">
        <f ca="1">IF(ISERROR(VLOOKUP($C46,Data!$C$40:$ZZ$69,COLUMN(AT$39)-2,FALSE)),"-",VLOOKUP($C46,Data!$C$40:$ZZ$69,COLUMN(AT$39)-2,FALSE))</f>
        <v>-</v>
      </c>
      <c r="AU46" s="110" t="str">
        <f ca="1">IF(ISERROR(VLOOKUP($C46,Data!$C$40:$ZZ$69,COLUMN(AU$39)-2,FALSE)),"-",VLOOKUP($C46,Data!$C$40:$ZZ$69,COLUMN(AU$39)-2,FALSE))</f>
        <v>-</v>
      </c>
      <c r="AV46" s="110" t="str">
        <f ca="1">IF(ISERROR(VLOOKUP($C46,Data!$C$40:$ZZ$69,COLUMN(AV$39)-2,FALSE)),"-",VLOOKUP($C46,Data!$C$40:$ZZ$69,COLUMN(AV$39)-2,FALSE))</f>
        <v>-</v>
      </c>
      <c r="AW46" s="110" t="str">
        <f ca="1">IF(ISERROR(VLOOKUP($C46,Data!$C$40:$ZZ$69,COLUMN(AW$39)-2,FALSE)),"-",VLOOKUP($C46,Data!$C$40:$ZZ$69,COLUMN(AW$39)-2,FALSE))</f>
        <v>-</v>
      </c>
      <c r="AX46" s="110" t="str">
        <f ca="1">IF(ISERROR(VLOOKUP($C46,Data!$C$40:$ZZ$69,COLUMN(AX$39)-2,FALSE)),"-",VLOOKUP($C46,Data!$C$40:$ZZ$69,COLUMN(AX$39)-2,FALSE))</f>
        <v>-</v>
      </c>
      <c r="AY46" s="110" t="str">
        <f ca="1">IF(ISERROR(VLOOKUP($C46,Data!$C$40:$ZZ$69,COLUMN(AY$39)-2,FALSE)),"-",VLOOKUP($C46,Data!$C$40:$ZZ$69,COLUMN(AY$39)-2,FALSE))</f>
        <v>-</v>
      </c>
      <c r="AZ46" s="110" t="str">
        <f ca="1">IF(ISERROR(VLOOKUP($C46,Data!$C$40:$ZZ$69,COLUMN(AZ$39)-2,FALSE)),"-",VLOOKUP($C46,Data!$C$40:$ZZ$69,COLUMN(AZ$39)-2,FALSE))</f>
        <v>-</v>
      </c>
      <c r="BA46" s="110" t="str">
        <f ca="1">IF(ISERROR(VLOOKUP($C46,Data!$C$40:$ZZ$69,COLUMN(BA$39)-2,FALSE)),"-",VLOOKUP($C46,Data!$C$40:$ZZ$69,COLUMN(BA$39)-2,FALSE))</f>
        <v>-</v>
      </c>
      <c r="BB46" s="110" t="str">
        <f ca="1">IF(ISERROR(VLOOKUP($C46,Data!$C$40:$ZZ$69,COLUMN(BB$39)-2,FALSE)),"-",VLOOKUP($C46,Data!$C$40:$ZZ$69,COLUMN(BB$39)-2,FALSE))</f>
        <v>-</v>
      </c>
      <c r="BC46" s="110" t="str">
        <f ca="1">IF(ISERROR(VLOOKUP($C46,Data!$C$40:$ZZ$69,COLUMN(BC$39)-2,FALSE)),"-",VLOOKUP($C46,Data!$C$40:$ZZ$69,COLUMN(BC$39)-2,FALSE))</f>
        <v>-</v>
      </c>
      <c r="BD46" s="110" t="str">
        <f ca="1">IF(ISERROR(VLOOKUP($C46,Data!$C$40:$ZZ$69,COLUMN(BD$39)-2,FALSE)),"-",VLOOKUP($C46,Data!$C$40:$ZZ$69,COLUMN(BD$39)-2,FALSE))</f>
        <v>-</v>
      </c>
    </row>
    <row r="47" spans="3:56">
      <c r="C47" s="104" t="str">
        <f t="shared" ca="1" si="3"/>
        <v>*Hide*</v>
      </c>
      <c r="D47" s="104" t="str">
        <f t="shared" ca="1" si="3"/>
        <v>-</v>
      </c>
      <c r="E47" s="104" t="str">
        <f t="shared" ca="1" si="3"/>
        <v>-</v>
      </c>
      <c r="F47" s="104" t="str">
        <f t="shared" ca="1" si="3"/>
        <v>-</v>
      </c>
      <c r="G47" s="110" t="str">
        <f ca="1">IF(ISERROR(VLOOKUP($C47,Data!$C$40:$ZZ$69,COLUMN(G$39)-2,FALSE)),"-",VLOOKUP($C47,Data!$C$40:$ZZ$69,COLUMN(G$39)-2,FALSE))</f>
        <v>-</v>
      </c>
      <c r="H47" s="110" t="str">
        <f ca="1">IF(ISERROR(VLOOKUP($C47,Data!$C$40:$ZZ$69,COLUMN(H$39)-2,FALSE)),"-",VLOOKUP($C47,Data!$C$40:$ZZ$69,COLUMN(H$39)-2,FALSE))</f>
        <v>-</v>
      </c>
      <c r="I47" s="110" t="str">
        <f ca="1">IF(ISERROR(VLOOKUP($C47,Data!$C$40:$ZZ$69,COLUMN(I$39)-2,FALSE)),"-",VLOOKUP($C47,Data!$C$40:$ZZ$69,COLUMN(I$39)-2,FALSE))</f>
        <v>-</v>
      </c>
      <c r="J47" s="110" t="str">
        <f ca="1">IF(ISERROR(VLOOKUP($C47,Data!$C$40:$ZZ$69,COLUMN(J$39)-2,FALSE)),"-",VLOOKUP($C47,Data!$C$40:$ZZ$69,COLUMN(J$39)-2,FALSE))</f>
        <v>-</v>
      </c>
      <c r="K47" s="110" t="str">
        <f ca="1">IF(ISERROR(VLOOKUP($C47,Data!$C$40:$ZZ$69,COLUMN(K$39)-2,FALSE)),"-",VLOOKUP($C47,Data!$C$40:$ZZ$69,COLUMN(K$39)-2,FALSE))</f>
        <v>-</v>
      </c>
      <c r="L47" s="110" t="str">
        <f ca="1">IF(ISERROR(VLOOKUP($C47,Data!$C$40:$ZZ$69,COLUMN(L$39)-2,FALSE)),"-",VLOOKUP($C47,Data!$C$40:$ZZ$69,COLUMN(L$39)-2,FALSE))</f>
        <v>-</v>
      </c>
      <c r="M47" s="110" t="str">
        <f ca="1">IF(ISERROR(VLOOKUP($C47,Data!$C$40:$ZZ$69,COLUMN(M$39)-2,FALSE)),"-",VLOOKUP($C47,Data!$C$40:$ZZ$69,COLUMN(M$39)-2,FALSE))</f>
        <v>-</v>
      </c>
      <c r="N47" s="110" t="str">
        <f ca="1">IF(ISERROR(VLOOKUP($C47,Data!$C$40:$ZZ$69,COLUMN(N$39)-2,FALSE)),"-",VLOOKUP($C47,Data!$C$40:$ZZ$69,COLUMN(N$39)-2,FALSE))</f>
        <v>-</v>
      </c>
      <c r="O47" s="110" t="str">
        <f ca="1">IF(ISERROR(VLOOKUP($C47,Data!$C$40:$ZZ$69,COLUMN(O$39)-2,FALSE)),"-",VLOOKUP($C47,Data!$C$40:$ZZ$69,COLUMN(O$39)-2,FALSE))</f>
        <v>-</v>
      </c>
      <c r="P47" s="110" t="str">
        <f ca="1">IF(ISERROR(VLOOKUP($C47,Data!$C$40:$ZZ$69,COLUMN(P$39)-2,FALSE)),"-",VLOOKUP($C47,Data!$C$40:$ZZ$69,COLUMN(P$39)-2,FALSE))</f>
        <v>-</v>
      </c>
      <c r="Q47" s="110" t="str">
        <f ca="1">IF(ISERROR(VLOOKUP($C47,Data!$C$40:$ZZ$69,COLUMN(Q$39)-2,FALSE)),"-",VLOOKUP($C47,Data!$C$40:$ZZ$69,COLUMN(Q$39)-2,FALSE))</f>
        <v>-</v>
      </c>
      <c r="R47" s="110" t="str">
        <f ca="1">IF(ISERROR(VLOOKUP($C47,Data!$C$40:$ZZ$69,COLUMN(R$39)-2,FALSE)),"-",VLOOKUP($C47,Data!$C$40:$ZZ$69,COLUMN(R$39)-2,FALSE))</f>
        <v>-</v>
      </c>
      <c r="S47" s="110" t="str">
        <f ca="1">IF(ISERROR(VLOOKUP($C47,Data!$C$40:$ZZ$69,COLUMN(S$39)-2,FALSE)),"-",VLOOKUP($C47,Data!$C$40:$ZZ$69,COLUMN(S$39)-2,FALSE))</f>
        <v>-</v>
      </c>
      <c r="T47" s="110" t="str">
        <f ca="1">IF(ISERROR(VLOOKUP($C47,Data!$C$40:$ZZ$69,COLUMN(T$39)-2,FALSE)),"-",VLOOKUP($C47,Data!$C$40:$ZZ$69,COLUMN(T$39)-2,FALSE))</f>
        <v>-</v>
      </c>
      <c r="U47" s="110" t="str">
        <f ca="1">IF(ISERROR(VLOOKUP($C47,Data!$C$40:$ZZ$69,COLUMN(U$39)-2,FALSE)),"-",VLOOKUP($C47,Data!$C$40:$ZZ$69,COLUMN(U$39)-2,FALSE))</f>
        <v>-</v>
      </c>
      <c r="V47" s="110" t="str">
        <f ca="1">IF(ISERROR(VLOOKUP($C47,Data!$C$40:$ZZ$69,COLUMN(V$39)-2,FALSE)),"-",VLOOKUP($C47,Data!$C$40:$ZZ$69,COLUMN(V$39)-2,FALSE))</f>
        <v>-</v>
      </c>
      <c r="W47" s="110" t="str">
        <f ca="1">IF(ISERROR(VLOOKUP($C47,Data!$C$40:$ZZ$69,COLUMN(W$39)-2,FALSE)),"-",VLOOKUP($C47,Data!$C$40:$ZZ$69,COLUMN(W$39)-2,FALSE))</f>
        <v>-</v>
      </c>
      <c r="X47" s="110" t="str">
        <f ca="1">IF(ISERROR(VLOOKUP($C47,Data!$C$40:$ZZ$69,COLUMN(X$39)-2,FALSE)),"-",VLOOKUP($C47,Data!$C$40:$ZZ$69,COLUMN(X$39)-2,FALSE))</f>
        <v>-</v>
      </c>
      <c r="Y47" s="110" t="str">
        <f ca="1">IF(ISERROR(VLOOKUP($C47,Data!$C$40:$ZZ$69,COLUMN(Y$39)-2,FALSE)),"-",VLOOKUP($C47,Data!$C$40:$ZZ$69,COLUMN(Y$39)-2,FALSE))</f>
        <v>-</v>
      </c>
      <c r="Z47" s="110" t="str">
        <f ca="1">IF(ISERROR(VLOOKUP($C47,Data!$C$40:$ZZ$69,COLUMN(Z$39)-2,FALSE)),"-",VLOOKUP($C47,Data!$C$40:$ZZ$69,COLUMN(Z$39)-2,FALSE))</f>
        <v>-</v>
      </c>
      <c r="AA47" s="110" t="str">
        <f ca="1">IF(ISERROR(VLOOKUP($C47,Data!$C$40:$ZZ$69,COLUMN(AA$39)-2,FALSE)),"-",VLOOKUP($C47,Data!$C$40:$ZZ$69,COLUMN(AA$39)-2,FALSE))</f>
        <v>-</v>
      </c>
      <c r="AB47" s="110" t="str">
        <f ca="1">IF(ISERROR(VLOOKUP($C47,Data!$C$40:$ZZ$69,COLUMN(AB$39)-2,FALSE)),"-",VLOOKUP($C47,Data!$C$40:$ZZ$69,COLUMN(AB$39)-2,FALSE))</f>
        <v>-</v>
      </c>
      <c r="AC47" s="110" t="str">
        <f ca="1">IF(ISERROR(VLOOKUP($C47,Data!$C$40:$ZZ$69,COLUMN(AC$39)-2,FALSE)),"-",VLOOKUP($C47,Data!$C$40:$ZZ$69,COLUMN(AC$39)-2,FALSE))</f>
        <v>-</v>
      </c>
      <c r="AD47" s="110" t="str">
        <f ca="1">IF(ISERROR(VLOOKUP($C47,Data!$C$40:$ZZ$69,COLUMN(AD$39)-2,FALSE)),"-",VLOOKUP($C47,Data!$C$40:$ZZ$69,COLUMN(AD$39)-2,FALSE))</f>
        <v>-</v>
      </c>
      <c r="AE47" s="110" t="str">
        <f ca="1">IF(ISERROR(VLOOKUP($C47,Data!$C$40:$ZZ$69,COLUMN(AE$39)-2,FALSE)),"-",VLOOKUP($C47,Data!$C$40:$ZZ$69,COLUMN(AE$39)-2,FALSE))</f>
        <v>-</v>
      </c>
      <c r="AF47" s="110" t="str">
        <f ca="1">IF(ISERROR(VLOOKUP($C47,Data!$C$40:$ZZ$69,COLUMN(AF$39)-2,FALSE)),"-",VLOOKUP($C47,Data!$C$40:$ZZ$69,COLUMN(AF$39)-2,FALSE))</f>
        <v>-</v>
      </c>
      <c r="AG47" s="110" t="str">
        <f ca="1">IF(ISERROR(VLOOKUP($C47,Data!$C$40:$ZZ$69,COLUMN(AG$39)-2,FALSE)),"-",VLOOKUP($C47,Data!$C$40:$ZZ$69,COLUMN(AG$39)-2,FALSE))</f>
        <v>-</v>
      </c>
      <c r="AH47" s="110" t="str">
        <f ca="1">IF(ISERROR(VLOOKUP($C47,Data!$C$40:$ZZ$69,COLUMN(AH$39)-2,FALSE)),"-",VLOOKUP($C47,Data!$C$40:$ZZ$69,COLUMN(AH$39)-2,FALSE))</f>
        <v>-</v>
      </c>
      <c r="AI47" s="110" t="str">
        <f ca="1">IF(ISERROR(VLOOKUP($C47,Data!$C$40:$ZZ$69,COLUMN(AI$39)-2,FALSE)),"-",VLOOKUP($C47,Data!$C$40:$ZZ$69,COLUMN(AI$39)-2,FALSE))</f>
        <v>-</v>
      </c>
      <c r="AJ47" s="110" t="str">
        <f ca="1">IF(ISERROR(VLOOKUP($C47,Data!$C$40:$ZZ$69,COLUMN(AJ$39)-2,FALSE)),"-",VLOOKUP($C47,Data!$C$40:$ZZ$69,COLUMN(AJ$39)-2,FALSE))</f>
        <v>-</v>
      </c>
      <c r="AK47" s="110" t="str">
        <f ca="1">IF(ISERROR(VLOOKUP($C47,Data!$C$40:$ZZ$69,COLUMN(AK$39)-2,FALSE)),"-",VLOOKUP($C47,Data!$C$40:$ZZ$69,COLUMN(AK$39)-2,FALSE))</f>
        <v>-</v>
      </c>
      <c r="AL47" s="110" t="str">
        <f ca="1">IF(ISERROR(VLOOKUP($C47,Data!$C$40:$ZZ$69,COLUMN(AL$39)-2,FALSE)),"-",VLOOKUP($C47,Data!$C$40:$ZZ$69,COLUMN(AL$39)-2,FALSE))</f>
        <v>-</v>
      </c>
      <c r="AM47" s="110" t="str">
        <f ca="1">IF(ISERROR(VLOOKUP($C47,Data!$C$40:$ZZ$69,COLUMN(AM$39)-2,FALSE)),"-",VLOOKUP($C47,Data!$C$40:$ZZ$69,COLUMN(AM$39)-2,FALSE))</f>
        <v>-</v>
      </c>
      <c r="AN47" s="110" t="str">
        <f ca="1">IF(ISERROR(VLOOKUP($C47,Data!$C$40:$ZZ$69,COLUMN(AN$39)-2,FALSE)),"-",VLOOKUP($C47,Data!$C$40:$ZZ$69,COLUMN(AN$39)-2,FALSE))</f>
        <v>-</v>
      </c>
      <c r="AO47" s="110" t="str">
        <f ca="1">IF(ISERROR(VLOOKUP($C47,Data!$C$40:$ZZ$69,COLUMN(AO$39)-2,FALSE)),"-",VLOOKUP($C47,Data!$C$40:$ZZ$69,COLUMN(AO$39)-2,FALSE))</f>
        <v>-</v>
      </c>
      <c r="AP47" s="110" t="str">
        <f ca="1">IF(ISERROR(VLOOKUP($C47,Data!$C$40:$ZZ$69,COLUMN(AP$39)-2,FALSE)),"-",VLOOKUP($C47,Data!$C$40:$ZZ$69,COLUMN(AP$39)-2,FALSE))</f>
        <v>-</v>
      </c>
      <c r="AQ47" s="110" t="str">
        <f ca="1">IF(ISERROR(VLOOKUP($C47,Data!$C$40:$ZZ$69,COLUMN(AQ$39)-2,FALSE)),"-",VLOOKUP($C47,Data!$C$40:$ZZ$69,COLUMN(AQ$39)-2,FALSE))</f>
        <v>-</v>
      </c>
      <c r="AR47" s="110" t="str">
        <f ca="1">IF(ISERROR(VLOOKUP($C47,Data!$C$40:$ZZ$69,COLUMN(AR$39)-2,FALSE)),"-",VLOOKUP($C47,Data!$C$40:$ZZ$69,COLUMN(AR$39)-2,FALSE))</f>
        <v>-</v>
      </c>
      <c r="AS47" s="110" t="str">
        <f ca="1">IF(ISERROR(VLOOKUP($C47,Data!$C$40:$ZZ$69,COLUMN(AS$39)-2,FALSE)),"-",VLOOKUP($C47,Data!$C$40:$ZZ$69,COLUMN(AS$39)-2,FALSE))</f>
        <v>-</v>
      </c>
      <c r="AT47" s="110" t="str">
        <f ca="1">IF(ISERROR(VLOOKUP($C47,Data!$C$40:$ZZ$69,COLUMN(AT$39)-2,FALSE)),"-",VLOOKUP($C47,Data!$C$40:$ZZ$69,COLUMN(AT$39)-2,FALSE))</f>
        <v>-</v>
      </c>
      <c r="AU47" s="110" t="str">
        <f ca="1">IF(ISERROR(VLOOKUP($C47,Data!$C$40:$ZZ$69,COLUMN(AU$39)-2,FALSE)),"-",VLOOKUP($C47,Data!$C$40:$ZZ$69,COLUMN(AU$39)-2,FALSE))</f>
        <v>-</v>
      </c>
      <c r="AV47" s="110" t="str">
        <f ca="1">IF(ISERROR(VLOOKUP($C47,Data!$C$40:$ZZ$69,COLUMN(AV$39)-2,FALSE)),"-",VLOOKUP($C47,Data!$C$40:$ZZ$69,COLUMN(AV$39)-2,FALSE))</f>
        <v>-</v>
      </c>
      <c r="AW47" s="110" t="str">
        <f ca="1">IF(ISERROR(VLOOKUP($C47,Data!$C$40:$ZZ$69,COLUMN(AW$39)-2,FALSE)),"-",VLOOKUP($C47,Data!$C$40:$ZZ$69,COLUMN(AW$39)-2,FALSE))</f>
        <v>-</v>
      </c>
      <c r="AX47" s="110" t="str">
        <f ca="1">IF(ISERROR(VLOOKUP($C47,Data!$C$40:$ZZ$69,COLUMN(AX$39)-2,FALSE)),"-",VLOOKUP($C47,Data!$C$40:$ZZ$69,COLUMN(AX$39)-2,FALSE))</f>
        <v>-</v>
      </c>
      <c r="AY47" s="110" t="str">
        <f ca="1">IF(ISERROR(VLOOKUP($C47,Data!$C$40:$ZZ$69,COLUMN(AY$39)-2,FALSE)),"-",VLOOKUP($C47,Data!$C$40:$ZZ$69,COLUMN(AY$39)-2,FALSE))</f>
        <v>-</v>
      </c>
      <c r="AZ47" s="110" t="str">
        <f ca="1">IF(ISERROR(VLOOKUP($C47,Data!$C$40:$ZZ$69,COLUMN(AZ$39)-2,FALSE)),"-",VLOOKUP($C47,Data!$C$40:$ZZ$69,COLUMN(AZ$39)-2,FALSE))</f>
        <v>-</v>
      </c>
      <c r="BA47" s="110" t="str">
        <f ca="1">IF(ISERROR(VLOOKUP($C47,Data!$C$40:$ZZ$69,COLUMN(BA$39)-2,FALSE)),"-",VLOOKUP($C47,Data!$C$40:$ZZ$69,COLUMN(BA$39)-2,FALSE))</f>
        <v>-</v>
      </c>
      <c r="BB47" s="110" t="str">
        <f ca="1">IF(ISERROR(VLOOKUP($C47,Data!$C$40:$ZZ$69,COLUMN(BB$39)-2,FALSE)),"-",VLOOKUP($C47,Data!$C$40:$ZZ$69,COLUMN(BB$39)-2,FALSE))</f>
        <v>-</v>
      </c>
      <c r="BC47" s="110" t="str">
        <f ca="1">IF(ISERROR(VLOOKUP($C47,Data!$C$40:$ZZ$69,COLUMN(BC$39)-2,FALSE)),"-",VLOOKUP($C47,Data!$C$40:$ZZ$69,COLUMN(BC$39)-2,FALSE))</f>
        <v>-</v>
      </c>
      <c r="BD47" s="110" t="str">
        <f ca="1">IF(ISERROR(VLOOKUP($C47,Data!$C$40:$ZZ$69,COLUMN(BD$39)-2,FALSE)),"-",VLOOKUP($C47,Data!$C$40:$ZZ$69,COLUMN(BD$39)-2,FALSE))</f>
        <v>-</v>
      </c>
    </row>
    <row r="48" spans="3:56">
      <c r="C48" s="104" t="str">
        <f t="shared" ca="1" si="3"/>
        <v>*Hide*</v>
      </c>
      <c r="D48" s="104" t="str">
        <f t="shared" ca="1" si="3"/>
        <v>-</v>
      </c>
      <c r="E48" s="104" t="str">
        <f t="shared" ca="1" si="3"/>
        <v>-</v>
      </c>
      <c r="F48" s="104" t="str">
        <f t="shared" ca="1" si="3"/>
        <v>-</v>
      </c>
      <c r="G48" s="110" t="str">
        <f ca="1">IF(ISERROR(VLOOKUP($C48,Data!$C$40:$ZZ$69,COLUMN(G$39)-2,FALSE)),"-",VLOOKUP($C48,Data!$C$40:$ZZ$69,COLUMN(G$39)-2,FALSE))</f>
        <v>-</v>
      </c>
      <c r="H48" s="110" t="str">
        <f ca="1">IF(ISERROR(VLOOKUP($C48,Data!$C$40:$ZZ$69,COLUMN(H$39)-2,FALSE)),"-",VLOOKUP($C48,Data!$C$40:$ZZ$69,COLUMN(H$39)-2,FALSE))</f>
        <v>-</v>
      </c>
      <c r="I48" s="110" t="str">
        <f ca="1">IF(ISERROR(VLOOKUP($C48,Data!$C$40:$ZZ$69,COLUMN(I$39)-2,FALSE)),"-",VLOOKUP($C48,Data!$C$40:$ZZ$69,COLUMN(I$39)-2,FALSE))</f>
        <v>-</v>
      </c>
      <c r="J48" s="110" t="str">
        <f ca="1">IF(ISERROR(VLOOKUP($C48,Data!$C$40:$ZZ$69,COLUMN(J$39)-2,FALSE)),"-",VLOOKUP($C48,Data!$C$40:$ZZ$69,COLUMN(J$39)-2,FALSE))</f>
        <v>-</v>
      </c>
      <c r="K48" s="110" t="str">
        <f ca="1">IF(ISERROR(VLOOKUP($C48,Data!$C$40:$ZZ$69,COLUMN(K$39)-2,FALSE)),"-",VLOOKUP($C48,Data!$C$40:$ZZ$69,COLUMN(K$39)-2,FALSE))</f>
        <v>-</v>
      </c>
      <c r="L48" s="110" t="str">
        <f ca="1">IF(ISERROR(VLOOKUP($C48,Data!$C$40:$ZZ$69,COLUMN(L$39)-2,FALSE)),"-",VLOOKUP($C48,Data!$C$40:$ZZ$69,COLUMN(L$39)-2,FALSE))</f>
        <v>-</v>
      </c>
      <c r="M48" s="110" t="str">
        <f ca="1">IF(ISERROR(VLOOKUP($C48,Data!$C$40:$ZZ$69,COLUMN(M$39)-2,FALSE)),"-",VLOOKUP($C48,Data!$C$40:$ZZ$69,COLUMN(M$39)-2,FALSE))</f>
        <v>-</v>
      </c>
      <c r="N48" s="110" t="str">
        <f ca="1">IF(ISERROR(VLOOKUP($C48,Data!$C$40:$ZZ$69,COLUMN(N$39)-2,FALSE)),"-",VLOOKUP($C48,Data!$C$40:$ZZ$69,COLUMN(N$39)-2,FALSE))</f>
        <v>-</v>
      </c>
      <c r="O48" s="110" t="str">
        <f ca="1">IF(ISERROR(VLOOKUP($C48,Data!$C$40:$ZZ$69,COLUMN(O$39)-2,FALSE)),"-",VLOOKUP($C48,Data!$C$40:$ZZ$69,COLUMN(O$39)-2,FALSE))</f>
        <v>-</v>
      </c>
      <c r="P48" s="110" t="str">
        <f ca="1">IF(ISERROR(VLOOKUP($C48,Data!$C$40:$ZZ$69,COLUMN(P$39)-2,FALSE)),"-",VLOOKUP($C48,Data!$C$40:$ZZ$69,COLUMN(P$39)-2,FALSE))</f>
        <v>-</v>
      </c>
      <c r="Q48" s="110" t="str">
        <f ca="1">IF(ISERROR(VLOOKUP($C48,Data!$C$40:$ZZ$69,COLUMN(Q$39)-2,FALSE)),"-",VLOOKUP($C48,Data!$C$40:$ZZ$69,COLUMN(Q$39)-2,FALSE))</f>
        <v>-</v>
      </c>
      <c r="R48" s="110" t="str">
        <f ca="1">IF(ISERROR(VLOOKUP($C48,Data!$C$40:$ZZ$69,COLUMN(R$39)-2,FALSE)),"-",VLOOKUP($C48,Data!$C$40:$ZZ$69,COLUMN(R$39)-2,FALSE))</f>
        <v>-</v>
      </c>
      <c r="S48" s="110" t="str">
        <f ca="1">IF(ISERROR(VLOOKUP($C48,Data!$C$40:$ZZ$69,COLUMN(S$39)-2,FALSE)),"-",VLOOKUP($C48,Data!$C$40:$ZZ$69,COLUMN(S$39)-2,FALSE))</f>
        <v>-</v>
      </c>
      <c r="T48" s="110" t="str">
        <f ca="1">IF(ISERROR(VLOOKUP($C48,Data!$C$40:$ZZ$69,COLUMN(T$39)-2,FALSE)),"-",VLOOKUP($C48,Data!$C$40:$ZZ$69,COLUMN(T$39)-2,FALSE))</f>
        <v>-</v>
      </c>
      <c r="U48" s="110" t="str">
        <f ca="1">IF(ISERROR(VLOOKUP($C48,Data!$C$40:$ZZ$69,COLUMN(U$39)-2,FALSE)),"-",VLOOKUP($C48,Data!$C$40:$ZZ$69,COLUMN(U$39)-2,FALSE))</f>
        <v>-</v>
      </c>
      <c r="V48" s="110" t="str">
        <f ca="1">IF(ISERROR(VLOOKUP($C48,Data!$C$40:$ZZ$69,COLUMN(V$39)-2,FALSE)),"-",VLOOKUP($C48,Data!$C$40:$ZZ$69,COLUMN(V$39)-2,FALSE))</f>
        <v>-</v>
      </c>
      <c r="W48" s="110" t="str">
        <f ca="1">IF(ISERROR(VLOOKUP($C48,Data!$C$40:$ZZ$69,COLUMN(W$39)-2,FALSE)),"-",VLOOKUP($C48,Data!$C$40:$ZZ$69,COLUMN(W$39)-2,FALSE))</f>
        <v>-</v>
      </c>
      <c r="X48" s="110" t="str">
        <f ca="1">IF(ISERROR(VLOOKUP($C48,Data!$C$40:$ZZ$69,COLUMN(X$39)-2,FALSE)),"-",VLOOKUP($C48,Data!$C$40:$ZZ$69,COLUMN(X$39)-2,FALSE))</f>
        <v>-</v>
      </c>
      <c r="Y48" s="110" t="str">
        <f ca="1">IF(ISERROR(VLOOKUP($C48,Data!$C$40:$ZZ$69,COLUMN(Y$39)-2,FALSE)),"-",VLOOKUP($C48,Data!$C$40:$ZZ$69,COLUMN(Y$39)-2,FALSE))</f>
        <v>-</v>
      </c>
      <c r="Z48" s="110" t="str">
        <f ca="1">IF(ISERROR(VLOOKUP($C48,Data!$C$40:$ZZ$69,COLUMN(Z$39)-2,FALSE)),"-",VLOOKUP($C48,Data!$C$40:$ZZ$69,COLUMN(Z$39)-2,FALSE))</f>
        <v>-</v>
      </c>
      <c r="AA48" s="110" t="str">
        <f ca="1">IF(ISERROR(VLOOKUP($C48,Data!$C$40:$ZZ$69,COLUMN(AA$39)-2,FALSE)),"-",VLOOKUP($C48,Data!$C$40:$ZZ$69,COLUMN(AA$39)-2,FALSE))</f>
        <v>-</v>
      </c>
      <c r="AB48" s="110" t="str">
        <f ca="1">IF(ISERROR(VLOOKUP($C48,Data!$C$40:$ZZ$69,COLUMN(AB$39)-2,FALSE)),"-",VLOOKUP($C48,Data!$C$40:$ZZ$69,COLUMN(AB$39)-2,FALSE))</f>
        <v>-</v>
      </c>
      <c r="AC48" s="110" t="str">
        <f ca="1">IF(ISERROR(VLOOKUP($C48,Data!$C$40:$ZZ$69,COLUMN(AC$39)-2,FALSE)),"-",VLOOKUP($C48,Data!$C$40:$ZZ$69,COLUMN(AC$39)-2,FALSE))</f>
        <v>-</v>
      </c>
      <c r="AD48" s="110" t="str">
        <f ca="1">IF(ISERROR(VLOOKUP($C48,Data!$C$40:$ZZ$69,COLUMN(AD$39)-2,FALSE)),"-",VLOOKUP($C48,Data!$C$40:$ZZ$69,COLUMN(AD$39)-2,FALSE))</f>
        <v>-</v>
      </c>
      <c r="AE48" s="110" t="str">
        <f ca="1">IF(ISERROR(VLOOKUP($C48,Data!$C$40:$ZZ$69,COLUMN(AE$39)-2,FALSE)),"-",VLOOKUP($C48,Data!$C$40:$ZZ$69,COLUMN(AE$39)-2,FALSE))</f>
        <v>-</v>
      </c>
      <c r="AF48" s="110" t="str">
        <f ca="1">IF(ISERROR(VLOOKUP($C48,Data!$C$40:$ZZ$69,COLUMN(AF$39)-2,FALSE)),"-",VLOOKUP($C48,Data!$C$40:$ZZ$69,COLUMN(AF$39)-2,FALSE))</f>
        <v>-</v>
      </c>
      <c r="AG48" s="110" t="str">
        <f ca="1">IF(ISERROR(VLOOKUP($C48,Data!$C$40:$ZZ$69,COLUMN(AG$39)-2,FALSE)),"-",VLOOKUP($C48,Data!$C$40:$ZZ$69,COLUMN(AG$39)-2,FALSE))</f>
        <v>-</v>
      </c>
      <c r="AH48" s="110" t="str">
        <f ca="1">IF(ISERROR(VLOOKUP($C48,Data!$C$40:$ZZ$69,COLUMN(AH$39)-2,FALSE)),"-",VLOOKUP($C48,Data!$C$40:$ZZ$69,COLUMN(AH$39)-2,FALSE))</f>
        <v>-</v>
      </c>
      <c r="AI48" s="110" t="str">
        <f ca="1">IF(ISERROR(VLOOKUP($C48,Data!$C$40:$ZZ$69,COLUMN(AI$39)-2,FALSE)),"-",VLOOKUP($C48,Data!$C$40:$ZZ$69,COLUMN(AI$39)-2,FALSE))</f>
        <v>-</v>
      </c>
      <c r="AJ48" s="110" t="str">
        <f ca="1">IF(ISERROR(VLOOKUP($C48,Data!$C$40:$ZZ$69,COLUMN(AJ$39)-2,FALSE)),"-",VLOOKUP($C48,Data!$C$40:$ZZ$69,COLUMN(AJ$39)-2,FALSE))</f>
        <v>-</v>
      </c>
      <c r="AK48" s="110" t="str">
        <f ca="1">IF(ISERROR(VLOOKUP($C48,Data!$C$40:$ZZ$69,COLUMN(AK$39)-2,FALSE)),"-",VLOOKUP($C48,Data!$C$40:$ZZ$69,COLUMN(AK$39)-2,FALSE))</f>
        <v>-</v>
      </c>
      <c r="AL48" s="110" t="str">
        <f ca="1">IF(ISERROR(VLOOKUP($C48,Data!$C$40:$ZZ$69,COLUMN(AL$39)-2,FALSE)),"-",VLOOKUP($C48,Data!$C$40:$ZZ$69,COLUMN(AL$39)-2,FALSE))</f>
        <v>-</v>
      </c>
      <c r="AM48" s="110" t="str">
        <f ca="1">IF(ISERROR(VLOOKUP($C48,Data!$C$40:$ZZ$69,COLUMN(AM$39)-2,FALSE)),"-",VLOOKUP($C48,Data!$C$40:$ZZ$69,COLUMN(AM$39)-2,FALSE))</f>
        <v>-</v>
      </c>
      <c r="AN48" s="110" t="str">
        <f ca="1">IF(ISERROR(VLOOKUP($C48,Data!$C$40:$ZZ$69,COLUMN(AN$39)-2,FALSE)),"-",VLOOKUP($C48,Data!$C$40:$ZZ$69,COLUMN(AN$39)-2,FALSE))</f>
        <v>-</v>
      </c>
      <c r="AO48" s="110" t="str">
        <f ca="1">IF(ISERROR(VLOOKUP($C48,Data!$C$40:$ZZ$69,COLUMN(AO$39)-2,FALSE)),"-",VLOOKUP($C48,Data!$C$40:$ZZ$69,COLUMN(AO$39)-2,FALSE))</f>
        <v>-</v>
      </c>
      <c r="AP48" s="110" t="str">
        <f ca="1">IF(ISERROR(VLOOKUP($C48,Data!$C$40:$ZZ$69,COLUMN(AP$39)-2,FALSE)),"-",VLOOKUP($C48,Data!$C$40:$ZZ$69,COLUMN(AP$39)-2,FALSE))</f>
        <v>-</v>
      </c>
      <c r="AQ48" s="110" t="str">
        <f ca="1">IF(ISERROR(VLOOKUP($C48,Data!$C$40:$ZZ$69,COLUMN(AQ$39)-2,FALSE)),"-",VLOOKUP($C48,Data!$C$40:$ZZ$69,COLUMN(AQ$39)-2,FALSE))</f>
        <v>-</v>
      </c>
      <c r="AR48" s="110" t="str">
        <f ca="1">IF(ISERROR(VLOOKUP($C48,Data!$C$40:$ZZ$69,COLUMN(AR$39)-2,FALSE)),"-",VLOOKUP($C48,Data!$C$40:$ZZ$69,COLUMN(AR$39)-2,FALSE))</f>
        <v>-</v>
      </c>
      <c r="AS48" s="110" t="str">
        <f ca="1">IF(ISERROR(VLOOKUP($C48,Data!$C$40:$ZZ$69,COLUMN(AS$39)-2,FALSE)),"-",VLOOKUP($C48,Data!$C$40:$ZZ$69,COLUMN(AS$39)-2,FALSE))</f>
        <v>-</v>
      </c>
      <c r="AT48" s="110" t="str">
        <f ca="1">IF(ISERROR(VLOOKUP($C48,Data!$C$40:$ZZ$69,COLUMN(AT$39)-2,FALSE)),"-",VLOOKUP($C48,Data!$C$40:$ZZ$69,COLUMN(AT$39)-2,FALSE))</f>
        <v>-</v>
      </c>
      <c r="AU48" s="110" t="str">
        <f ca="1">IF(ISERROR(VLOOKUP($C48,Data!$C$40:$ZZ$69,COLUMN(AU$39)-2,FALSE)),"-",VLOOKUP($C48,Data!$C$40:$ZZ$69,COLUMN(AU$39)-2,FALSE))</f>
        <v>-</v>
      </c>
      <c r="AV48" s="110" t="str">
        <f ca="1">IF(ISERROR(VLOOKUP($C48,Data!$C$40:$ZZ$69,COLUMN(AV$39)-2,FALSE)),"-",VLOOKUP($C48,Data!$C$40:$ZZ$69,COLUMN(AV$39)-2,FALSE))</f>
        <v>-</v>
      </c>
      <c r="AW48" s="110" t="str">
        <f ca="1">IF(ISERROR(VLOOKUP($C48,Data!$C$40:$ZZ$69,COLUMN(AW$39)-2,FALSE)),"-",VLOOKUP($C48,Data!$C$40:$ZZ$69,COLUMN(AW$39)-2,FALSE))</f>
        <v>-</v>
      </c>
      <c r="AX48" s="110" t="str">
        <f ca="1">IF(ISERROR(VLOOKUP($C48,Data!$C$40:$ZZ$69,COLUMN(AX$39)-2,FALSE)),"-",VLOOKUP($C48,Data!$C$40:$ZZ$69,COLUMN(AX$39)-2,FALSE))</f>
        <v>-</v>
      </c>
      <c r="AY48" s="110" t="str">
        <f ca="1">IF(ISERROR(VLOOKUP($C48,Data!$C$40:$ZZ$69,COLUMN(AY$39)-2,FALSE)),"-",VLOOKUP($C48,Data!$C$40:$ZZ$69,COLUMN(AY$39)-2,FALSE))</f>
        <v>-</v>
      </c>
      <c r="AZ48" s="110" t="str">
        <f ca="1">IF(ISERROR(VLOOKUP($C48,Data!$C$40:$ZZ$69,COLUMN(AZ$39)-2,FALSE)),"-",VLOOKUP($C48,Data!$C$40:$ZZ$69,COLUMN(AZ$39)-2,FALSE))</f>
        <v>-</v>
      </c>
      <c r="BA48" s="110" t="str">
        <f ca="1">IF(ISERROR(VLOOKUP($C48,Data!$C$40:$ZZ$69,COLUMN(BA$39)-2,FALSE)),"-",VLOOKUP($C48,Data!$C$40:$ZZ$69,COLUMN(BA$39)-2,FALSE))</f>
        <v>-</v>
      </c>
      <c r="BB48" s="110" t="str">
        <f ca="1">IF(ISERROR(VLOOKUP($C48,Data!$C$40:$ZZ$69,COLUMN(BB$39)-2,FALSE)),"-",VLOOKUP($C48,Data!$C$40:$ZZ$69,COLUMN(BB$39)-2,FALSE))</f>
        <v>-</v>
      </c>
      <c r="BC48" s="110" t="str">
        <f ca="1">IF(ISERROR(VLOOKUP($C48,Data!$C$40:$ZZ$69,COLUMN(BC$39)-2,FALSE)),"-",VLOOKUP($C48,Data!$C$40:$ZZ$69,COLUMN(BC$39)-2,FALSE))</f>
        <v>-</v>
      </c>
      <c r="BD48" s="110" t="str">
        <f ca="1">IF(ISERROR(VLOOKUP($C48,Data!$C$40:$ZZ$69,COLUMN(BD$39)-2,FALSE)),"-",VLOOKUP($C48,Data!$C$40:$ZZ$69,COLUMN(BD$39)-2,FALSE))</f>
        <v>-</v>
      </c>
    </row>
    <row r="49" spans="3:56">
      <c r="C49" s="104" t="str">
        <f t="shared" ca="1" si="3"/>
        <v>*Hide*</v>
      </c>
      <c r="D49" s="104" t="str">
        <f t="shared" ca="1" si="3"/>
        <v>-</v>
      </c>
      <c r="E49" s="104" t="str">
        <f t="shared" ca="1" si="3"/>
        <v>-</v>
      </c>
      <c r="F49" s="104" t="str">
        <f t="shared" ca="1" si="3"/>
        <v>-</v>
      </c>
      <c r="G49" s="110" t="str">
        <f ca="1">IF(ISERROR(VLOOKUP($C49,Data!$C$40:$ZZ$69,COLUMN(G$39)-2,FALSE)),"-",VLOOKUP($C49,Data!$C$40:$ZZ$69,COLUMN(G$39)-2,FALSE))</f>
        <v>-</v>
      </c>
      <c r="H49" s="110" t="str">
        <f ca="1">IF(ISERROR(VLOOKUP($C49,Data!$C$40:$ZZ$69,COLUMN(H$39)-2,FALSE)),"-",VLOOKUP($C49,Data!$C$40:$ZZ$69,COLUMN(H$39)-2,FALSE))</f>
        <v>-</v>
      </c>
      <c r="I49" s="110" t="str">
        <f ca="1">IF(ISERROR(VLOOKUP($C49,Data!$C$40:$ZZ$69,COLUMN(I$39)-2,FALSE)),"-",VLOOKUP($C49,Data!$C$40:$ZZ$69,COLUMN(I$39)-2,FALSE))</f>
        <v>-</v>
      </c>
      <c r="J49" s="110" t="str">
        <f ca="1">IF(ISERROR(VLOOKUP($C49,Data!$C$40:$ZZ$69,COLUMN(J$39)-2,FALSE)),"-",VLOOKUP($C49,Data!$C$40:$ZZ$69,COLUMN(J$39)-2,FALSE))</f>
        <v>-</v>
      </c>
      <c r="K49" s="110" t="str">
        <f ca="1">IF(ISERROR(VLOOKUP($C49,Data!$C$40:$ZZ$69,COLUMN(K$39)-2,FALSE)),"-",VLOOKUP($C49,Data!$C$40:$ZZ$69,COLUMN(K$39)-2,FALSE))</f>
        <v>-</v>
      </c>
      <c r="L49" s="110" t="str">
        <f ca="1">IF(ISERROR(VLOOKUP($C49,Data!$C$40:$ZZ$69,COLUMN(L$39)-2,FALSE)),"-",VLOOKUP($C49,Data!$C$40:$ZZ$69,COLUMN(L$39)-2,FALSE))</f>
        <v>-</v>
      </c>
      <c r="M49" s="110" t="str">
        <f ca="1">IF(ISERROR(VLOOKUP($C49,Data!$C$40:$ZZ$69,COLUMN(M$39)-2,FALSE)),"-",VLOOKUP($C49,Data!$C$40:$ZZ$69,COLUMN(M$39)-2,FALSE))</f>
        <v>-</v>
      </c>
      <c r="N49" s="110" t="str">
        <f ca="1">IF(ISERROR(VLOOKUP($C49,Data!$C$40:$ZZ$69,COLUMN(N$39)-2,FALSE)),"-",VLOOKUP($C49,Data!$C$40:$ZZ$69,COLUMN(N$39)-2,FALSE))</f>
        <v>-</v>
      </c>
      <c r="O49" s="110" t="str">
        <f ca="1">IF(ISERROR(VLOOKUP($C49,Data!$C$40:$ZZ$69,COLUMN(O$39)-2,FALSE)),"-",VLOOKUP($C49,Data!$C$40:$ZZ$69,COLUMN(O$39)-2,FALSE))</f>
        <v>-</v>
      </c>
      <c r="P49" s="110" t="str">
        <f ca="1">IF(ISERROR(VLOOKUP($C49,Data!$C$40:$ZZ$69,COLUMN(P$39)-2,FALSE)),"-",VLOOKUP($C49,Data!$C$40:$ZZ$69,COLUMN(P$39)-2,FALSE))</f>
        <v>-</v>
      </c>
      <c r="Q49" s="110" t="str">
        <f ca="1">IF(ISERROR(VLOOKUP($C49,Data!$C$40:$ZZ$69,COLUMN(Q$39)-2,FALSE)),"-",VLOOKUP($C49,Data!$C$40:$ZZ$69,COLUMN(Q$39)-2,FALSE))</f>
        <v>-</v>
      </c>
      <c r="R49" s="110" t="str">
        <f ca="1">IF(ISERROR(VLOOKUP($C49,Data!$C$40:$ZZ$69,COLUMN(R$39)-2,FALSE)),"-",VLOOKUP($C49,Data!$C$40:$ZZ$69,COLUMN(R$39)-2,FALSE))</f>
        <v>-</v>
      </c>
      <c r="S49" s="110" t="str">
        <f ca="1">IF(ISERROR(VLOOKUP($C49,Data!$C$40:$ZZ$69,COLUMN(S$39)-2,FALSE)),"-",VLOOKUP($C49,Data!$C$40:$ZZ$69,COLUMN(S$39)-2,FALSE))</f>
        <v>-</v>
      </c>
      <c r="T49" s="110" t="str">
        <f ca="1">IF(ISERROR(VLOOKUP($C49,Data!$C$40:$ZZ$69,COLUMN(T$39)-2,FALSE)),"-",VLOOKUP($C49,Data!$C$40:$ZZ$69,COLUMN(T$39)-2,FALSE))</f>
        <v>-</v>
      </c>
      <c r="U49" s="110" t="str">
        <f ca="1">IF(ISERROR(VLOOKUP($C49,Data!$C$40:$ZZ$69,COLUMN(U$39)-2,FALSE)),"-",VLOOKUP($C49,Data!$C$40:$ZZ$69,COLUMN(U$39)-2,FALSE))</f>
        <v>-</v>
      </c>
      <c r="V49" s="110" t="str">
        <f ca="1">IF(ISERROR(VLOOKUP($C49,Data!$C$40:$ZZ$69,COLUMN(V$39)-2,FALSE)),"-",VLOOKUP($C49,Data!$C$40:$ZZ$69,COLUMN(V$39)-2,FALSE))</f>
        <v>-</v>
      </c>
      <c r="W49" s="110" t="str">
        <f ca="1">IF(ISERROR(VLOOKUP($C49,Data!$C$40:$ZZ$69,COLUMN(W$39)-2,FALSE)),"-",VLOOKUP($C49,Data!$C$40:$ZZ$69,COLUMN(W$39)-2,FALSE))</f>
        <v>-</v>
      </c>
      <c r="X49" s="110" t="str">
        <f ca="1">IF(ISERROR(VLOOKUP($C49,Data!$C$40:$ZZ$69,COLUMN(X$39)-2,FALSE)),"-",VLOOKUP($C49,Data!$C$40:$ZZ$69,COLUMN(X$39)-2,FALSE))</f>
        <v>-</v>
      </c>
      <c r="Y49" s="110" t="str">
        <f ca="1">IF(ISERROR(VLOOKUP($C49,Data!$C$40:$ZZ$69,COLUMN(Y$39)-2,FALSE)),"-",VLOOKUP($C49,Data!$C$40:$ZZ$69,COLUMN(Y$39)-2,FALSE))</f>
        <v>-</v>
      </c>
      <c r="Z49" s="110" t="str">
        <f ca="1">IF(ISERROR(VLOOKUP($C49,Data!$C$40:$ZZ$69,COLUMN(Z$39)-2,FALSE)),"-",VLOOKUP($C49,Data!$C$40:$ZZ$69,COLUMN(Z$39)-2,FALSE))</f>
        <v>-</v>
      </c>
      <c r="AA49" s="110" t="str">
        <f ca="1">IF(ISERROR(VLOOKUP($C49,Data!$C$40:$ZZ$69,COLUMN(AA$39)-2,FALSE)),"-",VLOOKUP($C49,Data!$C$40:$ZZ$69,COLUMN(AA$39)-2,FALSE))</f>
        <v>-</v>
      </c>
      <c r="AB49" s="110" t="str">
        <f ca="1">IF(ISERROR(VLOOKUP($C49,Data!$C$40:$ZZ$69,COLUMN(AB$39)-2,FALSE)),"-",VLOOKUP($C49,Data!$C$40:$ZZ$69,COLUMN(AB$39)-2,FALSE))</f>
        <v>-</v>
      </c>
      <c r="AC49" s="110" t="str">
        <f ca="1">IF(ISERROR(VLOOKUP($C49,Data!$C$40:$ZZ$69,COLUMN(AC$39)-2,FALSE)),"-",VLOOKUP($C49,Data!$C$40:$ZZ$69,COLUMN(AC$39)-2,FALSE))</f>
        <v>-</v>
      </c>
      <c r="AD49" s="110" t="str">
        <f ca="1">IF(ISERROR(VLOOKUP($C49,Data!$C$40:$ZZ$69,COLUMN(AD$39)-2,FALSE)),"-",VLOOKUP($C49,Data!$C$40:$ZZ$69,COLUMN(AD$39)-2,FALSE))</f>
        <v>-</v>
      </c>
      <c r="AE49" s="110" t="str">
        <f ca="1">IF(ISERROR(VLOOKUP($C49,Data!$C$40:$ZZ$69,COLUMN(AE$39)-2,FALSE)),"-",VLOOKUP($C49,Data!$C$40:$ZZ$69,COLUMN(AE$39)-2,FALSE))</f>
        <v>-</v>
      </c>
      <c r="AF49" s="110" t="str">
        <f ca="1">IF(ISERROR(VLOOKUP($C49,Data!$C$40:$ZZ$69,COLUMN(AF$39)-2,FALSE)),"-",VLOOKUP($C49,Data!$C$40:$ZZ$69,COLUMN(AF$39)-2,FALSE))</f>
        <v>-</v>
      </c>
      <c r="AG49" s="110" t="str">
        <f ca="1">IF(ISERROR(VLOOKUP($C49,Data!$C$40:$ZZ$69,COLUMN(AG$39)-2,FALSE)),"-",VLOOKUP($C49,Data!$C$40:$ZZ$69,COLUMN(AG$39)-2,FALSE))</f>
        <v>-</v>
      </c>
      <c r="AH49" s="110" t="str">
        <f ca="1">IF(ISERROR(VLOOKUP($C49,Data!$C$40:$ZZ$69,COLUMN(AH$39)-2,FALSE)),"-",VLOOKUP($C49,Data!$C$40:$ZZ$69,COLUMN(AH$39)-2,FALSE))</f>
        <v>-</v>
      </c>
      <c r="AI49" s="110" t="str">
        <f ca="1">IF(ISERROR(VLOOKUP($C49,Data!$C$40:$ZZ$69,COLUMN(AI$39)-2,FALSE)),"-",VLOOKUP($C49,Data!$C$40:$ZZ$69,COLUMN(AI$39)-2,FALSE))</f>
        <v>-</v>
      </c>
      <c r="AJ49" s="110" t="str">
        <f ca="1">IF(ISERROR(VLOOKUP($C49,Data!$C$40:$ZZ$69,COLUMN(AJ$39)-2,FALSE)),"-",VLOOKUP($C49,Data!$C$40:$ZZ$69,COLUMN(AJ$39)-2,FALSE))</f>
        <v>-</v>
      </c>
      <c r="AK49" s="110" t="str">
        <f ca="1">IF(ISERROR(VLOOKUP($C49,Data!$C$40:$ZZ$69,COLUMN(AK$39)-2,FALSE)),"-",VLOOKUP($C49,Data!$C$40:$ZZ$69,COLUMN(AK$39)-2,FALSE))</f>
        <v>-</v>
      </c>
      <c r="AL49" s="110" t="str">
        <f ca="1">IF(ISERROR(VLOOKUP($C49,Data!$C$40:$ZZ$69,COLUMN(AL$39)-2,FALSE)),"-",VLOOKUP($C49,Data!$C$40:$ZZ$69,COLUMN(AL$39)-2,FALSE))</f>
        <v>-</v>
      </c>
      <c r="AM49" s="110" t="str">
        <f ca="1">IF(ISERROR(VLOOKUP($C49,Data!$C$40:$ZZ$69,COLUMN(AM$39)-2,FALSE)),"-",VLOOKUP($C49,Data!$C$40:$ZZ$69,COLUMN(AM$39)-2,FALSE))</f>
        <v>-</v>
      </c>
      <c r="AN49" s="110" t="str">
        <f ca="1">IF(ISERROR(VLOOKUP($C49,Data!$C$40:$ZZ$69,COLUMN(AN$39)-2,FALSE)),"-",VLOOKUP($C49,Data!$C$40:$ZZ$69,COLUMN(AN$39)-2,FALSE))</f>
        <v>-</v>
      </c>
      <c r="AO49" s="110" t="str">
        <f ca="1">IF(ISERROR(VLOOKUP($C49,Data!$C$40:$ZZ$69,COLUMN(AO$39)-2,FALSE)),"-",VLOOKUP($C49,Data!$C$40:$ZZ$69,COLUMN(AO$39)-2,FALSE))</f>
        <v>-</v>
      </c>
      <c r="AP49" s="110" t="str">
        <f ca="1">IF(ISERROR(VLOOKUP($C49,Data!$C$40:$ZZ$69,COLUMN(AP$39)-2,FALSE)),"-",VLOOKUP($C49,Data!$C$40:$ZZ$69,COLUMN(AP$39)-2,FALSE))</f>
        <v>-</v>
      </c>
      <c r="AQ49" s="110" t="str">
        <f ca="1">IF(ISERROR(VLOOKUP($C49,Data!$C$40:$ZZ$69,COLUMN(AQ$39)-2,FALSE)),"-",VLOOKUP($C49,Data!$C$40:$ZZ$69,COLUMN(AQ$39)-2,FALSE))</f>
        <v>-</v>
      </c>
      <c r="AR49" s="110" t="str">
        <f ca="1">IF(ISERROR(VLOOKUP($C49,Data!$C$40:$ZZ$69,COLUMN(AR$39)-2,FALSE)),"-",VLOOKUP($C49,Data!$C$40:$ZZ$69,COLUMN(AR$39)-2,FALSE))</f>
        <v>-</v>
      </c>
      <c r="AS49" s="110" t="str">
        <f ca="1">IF(ISERROR(VLOOKUP($C49,Data!$C$40:$ZZ$69,COLUMN(AS$39)-2,FALSE)),"-",VLOOKUP($C49,Data!$C$40:$ZZ$69,COLUMN(AS$39)-2,FALSE))</f>
        <v>-</v>
      </c>
      <c r="AT49" s="110" t="str">
        <f ca="1">IF(ISERROR(VLOOKUP($C49,Data!$C$40:$ZZ$69,COLUMN(AT$39)-2,FALSE)),"-",VLOOKUP($C49,Data!$C$40:$ZZ$69,COLUMN(AT$39)-2,FALSE))</f>
        <v>-</v>
      </c>
      <c r="AU49" s="110" t="str">
        <f ca="1">IF(ISERROR(VLOOKUP($C49,Data!$C$40:$ZZ$69,COLUMN(AU$39)-2,FALSE)),"-",VLOOKUP($C49,Data!$C$40:$ZZ$69,COLUMN(AU$39)-2,FALSE))</f>
        <v>-</v>
      </c>
      <c r="AV49" s="110" t="str">
        <f ca="1">IF(ISERROR(VLOOKUP($C49,Data!$C$40:$ZZ$69,COLUMN(AV$39)-2,FALSE)),"-",VLOOKUP($C49,Data!$C$40:$ZZ$69,COLUMN(AV$39)-2,FALSE))</f>
        <v>-</v>
      </c>
      <c r="AW49" s="110" t="str">
        <f ca="1">IF(ISERROR(VLOOKUP($C49,Data!$C$40:$ZZ$69,COLUMN(AW$39)-2,FALSE)),"-",VLOOKUP($C49,Data!$C$40:$ZZ$69,COLUMN(AW$39)-2,FALSE))</f>
        <v>-</v>
      </c>
      <c r="AX49" s="110" t="str">
        <f ca="1">IF(ISERROR(VLOOKUP($C49,Data!$C$40:$ZZ$69,COLUMN(AX$39)-2,FALSE)),"-",VLOOKUP($C49,Data!$C$40:$ZZ$69,COLUMN(AX$39)-2,FALSE))</f>
        <v>-</v>
      </c>
      <c r="AY49" s="110" t="str">
        <f ca="1">IF(ISERROR(VLOOKUP($C49,Data!$C$40:$ZZ$69,COLUMN(AY$39)-2,FALSE)),"-",VLOOKUP($C49,Data!$C$40:$ZZ$69,COLUMN(AY$39)-2,FALSE))</f>
        <v>-</v>
      </c>
      <c r="AZ49" s="110" t="str">
        <f ca="1">IF(ISERROR(VLOOKUP($C49,Data!$C$40:$ZZ$69,COLUMN(AZ$39)-2,FALSE)),"-",VLOOKUP($C49,Data!$C$40:$ZZ$69,COLUMN(AZ$39)-2,FALSE))</f>
        <v>-</v>
      </c>
      <c r="BA49" s="110" t="str">
        <f ca="1">IF(ISERROR(VLOOKUP($C49,Data!$C$40:$ZZ$69,COLUMN(BA$39)-2,FALSE)),"-",VLOOKUP($C49,Data!$C$40:$ZZ$69,COLUMN(BA$39)-2,FALSE))</f>
        <v>-</v>
      </c>
      <c r="BB49" s="110" t="str">
        <f ca="1">IF(ISERROR(VLOOKUP($C49,Data!$C$40:$ZZ$69,COLUMN(BB$39)-2,FALSE)),"-",VLOOKUP($C49,Data!$C$40:$ZZ$69,COLUMN(BB$39)-2,FALSE))</f>
        <v>-</v>
      </c>
      <c r="BC49" s="110" t="str">
        <f ca="1">IF(ISERROR(VLOOKUP($C49,Data!$C$40:$ZZ$69,COLUMN(BC$39)-2,FALSE)),"-",VLOOKUP($C49,Data!$C$40:$ZZ$69,COLUMN(BC$39)-2,FALSE))</f>
        <v>-</v>
      </c>
      <c r="BD49" s="110" t="str">
        <f ca="1">IF(ISERROR(VLOOKUP($C49,Data!$C$40:$ZZ$69,COLUMN(BD$39)-2,FALSE)),"-",VLOOKUP($C49,Data!$C$40:$ZZ$69,COLUMN(BD$39)-2,FALSE))</f>
        <v>-</v>
      </c>
    </row>
    <row r="50" spans="3:56">
      <c r="C50" s="104" t="str">
        <f t="shared" ca="1" si="3"/>
        <v>*Hide*</v>
      </c>
      <c r="D50" s="104" t="str">
        <f t="shared" ca="1" si="3"/>
        <v>-</v>
      </c>
      <c r="E50" s="104" t="str">
        <f t="shared" ca="1" si="3"/>
        <v>-</v>
      </c>
      <c r="F50" s="104" t="str">
        <f t="shared" ca="1" si="3"/>
        <v>-</v>
      </c>
      <c r="G50" s="110" t="str">
        <f ca="1">IF(ISERROR(VLOOKUP($C50,Data!$C$40:$ZZ$69,COLUMN(G$39)-2,FALSE)),"-",VLOOKUP($C50,Data!$C$40:$ZZ$69,COLUMN(G$39)-2,FALSE))</f>
        <v>-</v>
      </c>
      <c r="H50" s="110" t="str">
        <f ca="1">IF(ISERROR(VLOOKUP($C50,Data!$C$40:$ZZ$69,COLUMN(H$39)-2,FALSE)),"-",VLOOKUP($C50,Data!$C$40:$ZZ$69,COLUMN(H$39)-2,FALSE))</f>
        <v>-</v>
      </c>
      <c r="I50" s="110" t="str">
        <f ca="1">IF(ISERROR(VLOOKUP($C50,Data!$C$40:$ZZ$69,COLUMN(I$39)-2,FALSE)),"-",VLOOKUP($C50,Data!$C$40:$ZZ$69,COLUMN(I$39)-2,FALSE))</f>
        <v>-</v>
      </c>
      <c r="J50" s="110" t="str">
        <f ca="1">IF(ISERROR(VLOOKUP($C50,Data!$C$40:$ZZ$69,COLUMN(J$39)-2,FALSE)),"-",VLOOKUP($C50,Data!$C$40:$ZZ$69,COLUMN(J$39)-2,FALSE))</f>
        <v>-</v>
      </c>
      <c r="K50" s="110" t="str">
        <f ca="1">IF(ISERROR(VLOOKUP($C50,Data!$C$40:$ZZ$69,COLUMN(K$39)-2,FALSE)),"-",VLOOKUP($C50,Data!$C$40:$ZZ$69,COLUMN(K$39)-2,FALSE))</f>
        <v>-</v>
      </c>
      <c r="L50" s="110" t="str">
        <f ca="1">IF(ISERROR(VLOOKUP($C50,Data!$C$40:$ZZ$69,COLUMN(L$39)-2,FALSE)),"-",VLOOKUP($C50,Data!$C$40:$ZZ$69,COLUMN(L$39)-2,FALSE))</f>
        <v>-</v>
      </c>
      <c r="M50" s="110" t="str">
        <f ca="1">IF(ISERROR(VLOOKUP($C50,Data!$C$40:$ZZ$69,COLUMN(M$39)-2,FALSE)),"-",VLOOKUP($C50,Data!$C$40:$ZZ$69,COLUMN(M$39)-2,FALSE))</f>
        <v>-</v>
      </c>
      <c r="N50" s="110" t="str">
        <f ca="1">IF(ISERROR(VLOOKUP($C50,Data!$C$40:$ZZ$69,COLUMN(N$39)-2,FALSE)),"-",VLOOKUP($C50,Data!$C$40:$ZZ$69,COLUMN(N$39)-2,FALSE))</f>
        <v>-</v>
      </c>
      <c r="O50" s="110" t="str">
        <f ca="1">IF(ISERROR(VLOOKUP($C50,Data!$C$40:$ZZ$69,COLUMN(O$39)-2,FALSE)),"-",VLOOKUP($C50,Data!$C$40:$ZZ$69,COLUMN(O$39)-2,FALSE))</f>
        <v>-</v>
      </c>
      <c r="P50" s="110" t="str">
        <f ca="1">IF(ISERROR(VLOOKUP($C50,Data!$C$40:$ZZ$69,COLUMN(P$39)-2,FALSE)),"-",VLOOKUP($C50,Data!$C$40:$ZZ$69,COLUMN(P$39)-2,FALSE))</f>
        <v>-</v>
      </c>
      <c r="Q50" s="110" t="str">
        <f ca="1">IF(ISERROR(VLOOKUP($C50,Data!$C$40:$ZZ$69,COLUMN(Q$39)-2,FALSE)),"-",VLOOKUP($C50,Data!$C$40:$ZZ$69,COLUMN(Q$39)-2,FALSE))</f>
        <v>-</v>
      </c>
      <c r="R50" s="110" t="str">
        <f ca="1">IF(ISERROR(VLOOKUP($C50,Data!$C$40:$ZZ$69,COLUMN(R$39)-2,FALSE)),"-",VLOOKUP($C50,Data!$C$40:$ZZ$69,COLUMN(R$39)-2,FALSE))</f>
        <v>-</v>
      </c>
      <c r="S50" s="110" t="str">
        <f ca="1">IF(ISERROR(VLOOKUP($C50,Data!$C$40:$ZZ$69,COLUMN(S$39)-2,FALSE)),"-",VLOOKUP($C50,Data!$C$40:$ZZ$69,COLUMN(S$39)-2,FALSE))</f>
        <v>-</v>
      </c>
      <c r="T50" s="110" t="str">
        <f ca="1">IF(ISERROR(VLOOKUP($C50,Data!$C$40:$ZZ$69,COLUMN(T$39)-2,FALSE)),"-",VLOOKUP($C50,Data!$C$40:$ZZ$69,COLUMN(T$39)-2,FALSE))</f>
        <v>-</v>
      </c>
      <c r="U50" s="110" t="str">
        <f ca="1">IF(ISERROR(VLOOKUP($C50,Data!$C$40:$ZZ$69,COLUMN(U$39)-2,FALSE)),"-",VLOOKUP($C50,Data!$C$40:$ZZ$69,COLUMN(U$39)-2,FALSE))</f>
        <v>-</v>
      </c>
      <c r="V50" s="110" t="str">
        <f ca="1">IF(ISERROR(VLOOKUP($C50,Data!$C$40:$ZZ$69,COLUMN(V$39)-2,FALSE)),"-",VLOOKUP($C50,Data!$C$40:$ZZ$69,COLUMN(V$39)-2,FALSE))</f>
        <v>-</v>
      </c>
      <c r="W50" s="110" t="str">
        <f ca="1">IF(ISERROR(VLOOKUP($C50,Data!$C$40:$ZZ$69,COLUMN(W$39)-2,FALSE)),"-",VLOOKUP($C50,Data!$C$40:$ZZ$69,COLUMN(W$39)-2,FALSE))</f>
        <v>-</v>
      </c>
      <c r="X50" s="110" t="str">
        <f ca="1">IF(ISERROR(VLOOKUP($C50,Data!$C$40:$ZZ$69,COLUMN(X$39)-2,FALSE)),"-",VLOOKUP($C50,Data!$C$40:$ZZ$69,COLUMN(X$39)-2,FALSE))</f>
        <v>-</v>
      </c>
      <c r="Y50" s="110" t="str">
        <f ca="1">IF(ISERROR(VLOOKUP($C50,Data!$C$40:$ZZ$69,COLUMN(Y$39)-2,FALSE)),"-",VLOOKUP($C50,Data!$C$40:$ZZ$69,COLUMN(Y$39)-2,FALSE))</f>
        <v>-</v>
      </c>
      <c r="Z50" s="110" t="str">
        <f ca="1">IF(ISERROR(VLOOKUP($C50,Data!$C$40:$ZZ$69,COLUMN(Z$39)-2,FALSE)),"-",VLOOKUP($C50,Data!$C$40:$ZZ$69,COLUMN(Z$39)-2,FALSE))</f>
        <v>-</v>
      </c>
      <c r="AA50" s="110" t="str">
        <f ca="1">IF(ISERROR(VLOOKUP($C50,Data!$C$40:$ZZ$69,COLUMN(AA$39)-2,FALSE)),"-",VLOOKUP($C50,Data!$C$40:$ZZ$69,COLUMN(AA$39)-2,FALSE))</f>
        <v>-</v>
      </c>
      <c r="AB50" s="110" t="str">
        <f ca="1">IF(ISERROR(VLOOKUP($C50,Data!$C$40:$ZZ$69,COLUMN(AB$39)-2,FALSE)),"-",VLOOKUP($C50,Data!$C$40:$ZZ$69,COLUMN(AB$39)-2,FALSE))</f>
        <v>-</v>
      </c>
      <c r="AC50" s="110" t="str">
        <f ca="1">IF(ISERROR(VLOOKUP($C50,Data!$C$40:$ZZ$69,COLUMN(AC$39)-2,FALSE)),"-",VLOOKUP($C50,Data!$C$40:$ZZ$69,COLUMN(AC$39)-2,FALSE))</f>
        <v>-</v>
      </c>
      <c r="AD50" s="110" t="str">
        <f ca="1">IF(ISERROR(VLOOKUP($C50,Data!$C$40:$ZZ$69,COLUMN(AD$39)-2,FALSE)),"-",VLOOKUP($C50,Data!$C$40:$ZZ$69,COLUMN(AD$39)-2,FALSE))</f>
        <v>-</v>
      </c>
      <c r="AE50" s="110" t="str">
        <f ca="1">IF(ISERROR(VLOOKUP($C50,Data!$C$40:$ZZ$69,COLUMN(AE$39)-2,FALSE)),"-",VLOOKUP($C50,Data!$C$40:$ZZ$69,COLUMN(AE$39)-2,FALSE))</f>
        <v>-</v>
      </c>
      <c r="AF50" s="110" t="str">
        <f ca="1">IF(ISERROR(VLOOKUP($C50,Data!$C$40:$ZZ$69,COLUMN(AF$39)-2,FALSE)),"-",VLOOKUP($C50,Data!$C$40:$ZZ$69,COLUMN(AF$39)-2,FALSE))</f>
        <v>-</v>
      </c>
      <c r="AG50" s="110" t="str">
        <f ca="1">IF(ISERROR(VLOOKUP($C50,Data!$C$40:$ZZ$69,COLUMN(AG$39)-2,FALSE)),"-",VLOOKUP($C50,Data!$C$40:$ZZ$69,COLUMN(AG$39)-2,FALSE))</f>
        <v>-</v>
      </c>
      <c r="AH50" s="110" t="str">
        <f ca="1">IF(ISERROR(VLOOKUP($C50,Data!$C$40:$ZZ$69,COLUMN(AH$39)-2,FALSE)),"-",VLOOKUP($C50,Data!$C$40:$ZZ$69,COLUMN(AH$39)-2,FALSE))</f>
        <v>-</v>
      </c>
      <c r="AI50" s="110" t="str">
        <f ca="1">IF(ISERROR(VLOOKUP($C50,Data!$C$40:$ZZ$69,COLUMN(AI$39)-2,FALSE)),"-",VLOOKUP($C50,Data!$C$40:$ZZ$69,COLUMN(AI$39)-2,FALSE))</f>
        <v>-</v>
      </c>
      <c r="AJ50" s="110" t="str">
        <f ca="1">IF(ISERROR(VLOOKUP($C50,Data!$C$40:$ZZ$69,COLUMN(AJ$39)-2,FALSE)),"-",VLOOKUP($C50,Data!$C$40:$ZZ$69,COLUMN(AJ$39)-2,FALSE))</f>
        <v>-</v>
      </c>
      <c r="AK50" s="110" t="str">
        <f ca="1">IF(ISERROR(VLOOKUP($C50,Data!$C$40:$ZZ$69,COLUMN(AK$39)-2,FALSE)),"-",VLOOKUP($C50,Data!$C$40:$ZZ$69,COLUMN(AK$39)-2,FALSE))</f>
        <v>-</v>
      </c>
      <c r="AL50" s="110" t="str">
        <f ca="1">IF(ISERROR(VLOOKUP($C50,Data!$C$40:$ZZ$69,COLUMN(AL$39)-2,FALSE)),"-",VLOOKUP($C50,Data!$C$40:$ZZ$69,COLUMN(AL$39)-2,FALSE))</f>
        <v>-</v>
      </c>
      <c r="AM50" s="110" t="str">
        <f ca="1">IF(ISERROR(VLOOKUP($C50,Data!$C$40:$ZZ$69,COLUMN(AM$39)-2,FALSE)),"-",VLOOKUP($C50,Data!$C$40:$ZZ$69,COLUMN(AM$39)-2,FALSE))</f>
        <v>-</v>
      </c>
      <c r="AN50" s="110" t="str">
        <f ca="1">IF(ISERROR(VLOOKUP($C50,Data!$C$40:$ZZ$69,COLUMN(AN$39)-2,FALSE)),"-",VLOOKUP($C50,Data!$C$40:$ZZ$69,COLUMN(AN$39)-2,FALSE))</f>
        <v>-</v>
      </c>
      <c r="AO50" s="110" t="str">
        <f ca="1">IF(ISERROR(VLOOKUP($C50,Data!$C$40:$ZZ$69,COLUMN(AO$39)-2,FALSE)),"-",VLOOKUP($C50,Data!$C$40:$ZZ$69,COLUMN(AO$39)-2,FALSE))</f>
        <v>-</v>
      </c>
      <c r="AP50" s="110" t="str">
        <f ca="1">IF(ISERROR(VLOOKUP($C50,Data!$C$40:$ZZ$69,COLUMN(AP$39)-2,FALSE)),"-",VLOOKUP($C50,Data!$C$40:$ZZ$69,COLUMN(AP$39)-2,FALSE))</f>
        <v>-</v>
      </c>
      <c r="AQ50" s="110" t="str">
        <f ca="1">IF(ISERROR(VLOOKUP($C50,Data!$C$40:$ZZ$69,COLUMN(AQ$39)-2,FALSE)),"-",VLOOKUP($C50,Data!$C$40:$ZZ$69,COLUMN(AQ$39)-2,FALSE))</f>
        <v>-</v>
      </c>
      <c r="AR50" s="110" t="str">
        <f ca="1">IF(ISERROR(VLOOKUP($C50,Data!$C$40:$ZZ$69,COLUMN(AR$39)-2,FALSE)),"-",VLOOKUP($C50,Data!$C$40:$ZZ$69,COLUMN(AR$39)-2,FALSE))</f>
        <v>-</v>
      </c>
      <c r="AS50" s="110" t="str">
        <f ca="1">IF(ISERROR(VLOOKUP($C50,Data!$C$40:$ZZ$69,COLUMN(AS$39)-2,FALSE)),"-",VLOOKUP($C50,Data!$C$40:$ZZ$69,COLUMN(AS$39)-2,FALSE))</f>
        <v>-</v>
      </c>
      <c r="AT50" s="110" t="str">
        <f ca="1">IF(ISERROR(VLOOKUP($C50,Data!$C$40:$ZZ$69,COLUMN(AT$39)-2,FALSE)),"-",VLOOKUP($C50,Data!$C$40:$ZZ$69,COLUMN(AT$39)-2,FALSE))</f>
        <v>-</v>
      </c>
      <c r="AU50" s="110" t="str">
        <f ca="1">IF(ISERROR(VLOOKUP($C50,Data!$C$40:$ZZ$69,COLUMN(AU$39)-2,FALSE)),"-",VLOOKUP($C50,Data!$C$40:$ZZ$69,COLUMN(AU$39)-2,FALSE))</f>
        <v>-</v>
      </c>
      <c r="AV50" s="110" t="str">
        <f ca="1">IF(ISERROR(VLOOKUP($C50,Data!$C$40:$ZZ$69,COLUMN(AV$39)-2,FALSE)),"-",VLOOKUP($C50,Data!$C$40:$ZZ$69,COLUMN(AV$39)-2,FALSE))</f>
        <v>-</v>
      </c>
      <c r="AW50" s="110" t="str">
        <f ca="1">IF(ISERROR(VLOOKUP($C50,Data!$C$40:$ZZ$69,COLUMN(AW$39)-2,FALSE)),"-",VLOOKUP($C50,Data!$C$40:$ZZ$69,COLUMN(AW$39)-2,FALSE))</f>
        <v>-</v>
      </c>
      <c r="AX50" s="110" t="str">
        <f ca="1">IF(ISERROR(VLOOKUP($C50,Data!$C$40:$ZZ$69,COLUMN(AX$39)-2,FALSE)),"-",VLOOKUP($C50,Data!$C$40:$ZZ$69,COLUMN(AX$39)-2,FALSE))</f>
        <v>-</v>
      </c>
      <c r="AY50" s="110" t="str">
        <f ca="1">IF(ISERROR(VLOOKUP($C50,Data!$C$40:$ZZ$69,COLUMN(AY$39)-2,FALSE)),"-",VLOOKUP($C50,Data!$C$40:$ZZ$69,COLUMN(AY$39)-2,FALSE))</f>
        <v>-</v>
      </c>
      <c r="AZ50" s="110" t="str">
        <f ca="1">IF(ISERROR(VLOOKUP($C50,Data!$C$40:$ZZ$69,COLUMN(AZ$39)-2,FALSE)),"-",VLOOKUP($C50,Data!$C$40:$ZZ$69,COLUMN(AZ$39)-2,FALSE))</f>
        <v>-</v>
      </c>
      <c r="BA50" s="110" t="str">
        <f ca="1">IF(ISERROR(VLOOKUP($C50,Data!$C$40:$ZZ$69,COLUMN(BA$39)-2,FALSE)),"-",VLOOKUP($C50,Data!$C$40:$ZZ$69,COLUMN(BA$39)-2,FALSE))</f>
        <v>-</v>
      </c>
      <c r="BB50" s="110" t="str">
        <f ca="1">IF(ISERROR(VLOOKUP($C50,Data!$C$40:$ZZ$69,COLUMN(BB$39)-2,FALSE)),"-",VLOOKUP($C50,Data!$C$40:$ZZ$69,COLUMN(BB$39)-2,FALSE))</f>
        <v>-</v>
      </c>
      <c r="BC50" s="110" t="str">
        <f ca="1">IF(ISERROR(VLOOKUP($C50,Data!$C$40:$ZZ$69,COLUMN(BC$39)-2,FALSE)),"-",VLOOKUP($C50,Data!$C$40:$ZZ$69,COLUMN(BC$39)-2,FALSE))</f>
        <v>-</v>
      </c>
      <c r="BD50" s="110" t="str">
        <f ca="1">IF(ISERROR(VLOOKUP($C50,Data!$C$40:$ZZ$69,COLUMN(BD$39)-2,FALSE)),"-",VLOOKUP($C50,Data!$C$40:$ZZ$69,COLUMN(BD$39)-2,FALSE))</f>
        <v>-</v>
      </c>
    </row>
    <row r="51" spans="3:56">
      <c r="C51" s="104" t="str">
        <f t="shared" ca="1" si="3"/>
        <v>*Hide*</v>
      </c>
      <c r="D51" s="104" t="str">
        <f t="shared" ca="1" si="3"/>
        <v>-</v>
      </c>
      <c r="E51" s="104" t="str">
        <f t="shared" ca="1" si="3"/>
        <v>-</v>
      </c>
      <c r="F51" s="104" t="str">
        <f t="shared" ca="1" si="3"/>
        <v>-</v>
      </c>
      <c r="G51" s="110" t="str">
        <f ca="1">IF(ISERROR(VLOOKUP($C51,Data!$C$40:$ZZ$69,COLUMN(G$39)-2,FALSE)),"-",VLOOKUP($C51,Data!$C$40:$ZZ$69,COLUMN(G$39)-2,FALSE))</f>
        <v>-</v>
      </c>
      <c r="H51" s="110" t="str">
        <f ca="1">IF(ISERROR(VLOOKUP($C51,Data!$C$40:$ZZ$69,COLUMN(H$39)-2,FALSE)),"-",VLOOKUP($C51,Data!$C$40:$ZZ$69,COLUMN(H$39)-2,FALSE))</f>
        <v>-</v>
      </c>
      <c r="I51" s="110" t="str">
        <f ca="1">IF(ISERROR(VLOOKUP($C51,Data!$C$40:$ZZ$69,COLUMN(I$39)-2,FALSE)),"-",VLOOKUP($C51,Data!$C$40:$ZZ$69,COLUMN(I$39)-2,FALSE))</f>
        <v>-</v>
      </c>
      <c r="J51" s="110" t="str">
        <f ca="1">IF(ISERROR(VLOOKUP($C51,Data!$C$40:$ZZ$69,COLUMN(J$39)-2,FALSE)),"-",VLOOKUP($C51,Data!$C$40:$ZZ$69,COLUMN(J$39)-2,FALSE))</f>
        <v>-</v>
      </c>
      <c r="K51" s="110" t="str">
        <f ca="1">IF(ISERROR(VLOOKUP($C51,Data!$C$40:$ZZ$69,COLUMN(K$39)-2,FALSE)),"-",VLOOKUP($C51,Data!$C$40:$ZZ$69,COLUMN(K$39)-2,FALSE))</f>
        <v>-</v>
      </c>
      <c r="L51" s="110" t="str">
        <f ca="1">IF(ISERROR(VLOOKUP($C51,Data!$C$40:$ZZ$69,COLUMN(L$39)-2,FALSE)),"-",VLOOKUP($C51,Data!$C$40:$ZZ$69,COLUMN(L$39)-2,FALSE))</f>
        <v>-</v>
      </c>
      <c r="M51" s="110" t="str">
        <f ca="1">IF(ISERROR(VLOOKUP($C51,Data!$C$40:$ZZ$69,COLUMN(M$39)-2,FALSE)),"-",VLOOKUP($C51,Data!$C$40:$ZZ$69,COLUMN(M$39)-2,FALSE))</f>
        <v>-</v>
      </c>
      <c r="N51" s="110" t="str">
        <f ca="1">IF(ISERROR(VLOOKUP($C51,Data!$C$40:$ZZ$69,COLUMN(N$39)-2,FALSE)),"-",VLOOKUP($C51,Data!$C$40:$ZZ$69,COLUMN(N$39)-2,FALSE))</f>
        <v>-</v>
      </c>
      <c r="O51" s="110" t="str">
        <f ca="1">IF(ISERROR(VLOOKUP($C51,Data!$C$40:$ZZ$69,COLUMN(O$39)-2,FALSE)),"-",VLOOKUP($C51,Data!$C$40:$ZZ$69,COLUMN(O$39)-2,FALSE))</f>
        <v>-</v>
      </c>
      <c r="P51" s="110" t="str">
        <f ca="1">IF(ISERROR(VLOOKUP($C51,Data!$C$40:$ZZ$69,COLUMN(P$39)-2,FALSE)),"-",VLOOKUP($C51,Data!$C$40:$ZZ$69,COLUMN(P$39)-2,FALSE))</f>
        <v>-</v>
      </c>
      <c r="Q51" s="110" t="str">
        <f ca="1">IF(ISERROR(VLOOKUP($C51,Data!$C$40:$ZZ$69,COLUMN(Q$39)-2,FALSE)),"-",VLOOKUP($C51,Data!$C$40:$ZZ$69,COLUMN(Q$39)-2,FALSE))</f>
        <v>-</v>
      </c>
      <c r="R51" s="110" t="str">
        <f ca="1">IF(ISERROR(VLOOKUP($C51,Data!$C$40:$ZZ$69,COLUMN(R$39)-2,FALSE)),"-",VLOOKUP($C51,Data!$C$40:$ZZ$69,COLUMN(R$39)-2,FALSE))</f>
        <v>-</v>
      </c>
      <c r="S51" s="110" t="str">
        <f ca="1">IF(ISERROR(VLOOKUP($C51,Data!$C$40:$ZZ$69,COLUMN(S$39)-2,FALSE)),"-",VLOOKUP($C51,Data!$C$40:$ZZ$69,COLUMN(S$39)-2,FALSE))</f>
        <v>-</v>
      </c>
      <c r="T51" s="110" t="str">
        <f ca="1">IF(ISERROR(VLOOKUP($C51,Data!$C$40:$ZZ$69,COLUMN(T$39)-2,FALSE)),"-",VLOOKUP($C51,Data!$C$40:$ZZ$69,COLUMN(T$39)-2,FALSE))</f>
        <v>-</v>
      </c>
      <c r="U51" s="110" t="str">
        <f ca="1">IF(ISERROR(VLOOKUP($C51,Data!$C$40:$ZZ$69,COLUMN(U$39)-2,FALSE)),"-",VLOOKUP($C51,Data!$C$40:$ZZ$69,COLUMN(U$39)-2,FALSE))</f>
        <v>-</v>
      </c>
      <c r="V51" s="110" t="str">
        <f ca="1">IF(ISERROR(VLOOKUP($C51,Data!$C$40:$ZZ$69,COLUMN(V$39)-2,FALSE)),"-",VLOOKUP($C51,Data!$C$40:$ZZ$69,COLUMN(V$39)-2,FALSE))</f>
        <v>-</v>
      </c>
      <c r="W51" s="110" t="str">
        <f ca="1">IF(ISERROR(VLOOKUP($C51,Data!$C$40:$ZZ$69,COLUMN(W$39)-2,FALSE)),"-",VLOOKUP($C51,Data!$C$40:$ZZ$69,COLUMN(W$39)-2,FALSE))</f>
        <v>-</v>
      </c>
      <c r="X51" s="110" t="str">
        <f ca="1">IF(ISERROR(VLOOKUP($C51,Data!$C$40:$ZZ$69,COLUMN(X$39)-2,FALSE)),"-",VLOOKUP($C51,Data!$C$40:$ZZ$69,COLUMN(X$39)-2,FALSE))</f>
        <v>-</v>
      </c>
      <c r="Y51" s="110" t="str">
        <f ca="1">IF(ISERROR(VLOOKUP($C51,Data!$C$40:$ZZ$69,COLUMN(Y$39)-2,FALSE)),"-",VLOOKUP($C51,Data!$C$40:$ZZ$69,COLUMN(Y$39)-2,FALSE))</f>
        <v>-</v>
      </c>
      <c r="Z51" s="110" t="str">
        <f ca="1">IF(ISERROR(VLOOKUP($C51,Data!$C$40:$ZZ$69,COLUMN(Z$39)-2,FALSE)),"-",VLOOKUP($C51,Data!$C$40:$ZZ$69,COLUMN(Z$39)-2,FALSE))</f>
        <v>-</v>
      </c>
      <c r="AA51" s="110" t="str">
        <f ca="1">IF(ISERROR(VLOOKUP($C51,Data!$C$40:$ZZ$69,COLUMN(AA$39)-2,FALSE)),"-",VLOOKUP($C51,Data!$C$40:$ZZ$69,COLUMN(AA$39)-2,FALSE))</f>
        <v>-</v>
      </c>
      <c r="AB51" s="110" t="str">
        <f ca="1">IF(ISERROR(VLOOKUP($C51,Data!$C$40:$ZZ$69,COLUMN(AB$39)-2,FALSE)),"-",VLOOKUP($C51,Data!$C$40:$ZZ$69,COLUMN(AB$39)-2,FALSE))</f>
        <v>-</v>
      </c>
      <c r="AC51" s="110" t="str">
        <f ca="1">IF(ISERROR(VLOOKUP($C51,Data!$C$40:$ZZ$69,COLUMN(AC$39)-2,FALSE)),"-",VLOOKUP($C51,Data!$C$40:$ZZ$69,COLUMN(AC$39)-2,FALSE))</f>
        <v>-</v>
      </c>
      <c r="AD51" s="110" t="str">
        <f ca="1">IF(ISERROR(VLOOKUP($C51,Data!$C$40:$ZZ$69,COLUMN(AD$39)-2,FALSE)),"-",VLOOKUP($C51,Data!$C$40:$ZZ$69,COLUMN(AD$39)-2,FALSE))</f>
        <v>-</v>
      </c>
      <c r="AE51" s="110" t="str">
        <f ca="1">IF(ISERROR(VLOOKUP($C51,Data!$C$40:$ZZ$69,COLUMN(AE$39)-2,FALSE)),"-",VLOOKUP($C51,Data!$C$40:$ZZ$69,COLUMN(AE$39)-2,FALSE))</f>
        <v>-</v>
      </c>
      <c r="AF51" s="110" t="str">
        <f ca="1">IF(ISERROR(VLOOKUP($C51,Data!$C$40:$ZZ$69,COLUMN(AF$39)-2,FALSE)),"-",VLOOKUP($C51,Data!$C$40:$ZZ$69,COLUMN(AF$39)-2,FALSE))</f>
        <v>-</v>
      </c>
      <c r="AG51" s="110" t="str">
        <f ca="1">IF(ISERROR(VLOOKUP($C51,Data!$C$40:$ZZ$69,COLUMN(AG$39)-2,FALSE)),"-",VLOOKUP($C51,Data!$C$40:$ZZ$69,COLUMN(AG$39)-2,FALSE))</f>
        <v>-</v>
      </c>
      <c r="AH51" s="110" t="str">
        <f ca="1">IF(ISERROR(VLOOKUP($C51,Data!$C$40:$ZZ$69,COLUMN(AH$39)-2,FALSE)),"-",VLOOKUP($C51,Data!$C$40:$ZZ$69,COLUMN(AH$39)-2,FALSE))</f>
        <v>-</v>
      </c>
      <c r="AI51" s="110" t="str">
        <f ca="1">IF(ISERROR(VLOOKUP($C51,Data!$C$40:$ZZ$69,COLUMN(AI$39)-2,FALSE)),"-",VLOOKUP($C51,Data!$C$40:$ZZ$69,COLUMN(AI$39)-2,FALSE))</f>
        <v>-</v>
      </c>
      <c r="AJ51" s="110" t="str">
        <f ca="1">IF(ISERROR(VLOOKUP($C51,Data!$C$40:$ZZ$69,COLUMN(AJ$39)-2,FALSE)),"-",VLOOKUP($C51,Data!$C$40:$ZZ$69,COLUMN(AJ$39)-2,FALSE))</f>
        <v>-</v>
      </c>
      <c r="AK51" s="110" t="str">
        <f ca="1">IF(ISERROR(VLOOKUP($C51,Data!$C$40:$ZZ$69,COLUMN(AK$39)-2,FALSE)),"-",VLOOKUP($C51,Data!$C$40:$ZZ$69,COLUMN(AK$39)-2,FALSE))</f>
        <v>-</v>
      </c>
      <c r="AL51" s="110" t="str">
        <f ca="1">IF(ISERROR(VLOOKUP($C51,Data!$C$40:$ZZ$69,COLUMN(AL$39)-2,FALSE)),"-",VLOOKUP($C51,Data!$C$40:$ZZ$69,COLUMN(AL$39)-2,FALSE))</f>
        <v>-</v>
      </c>
      <c r="AM51" s="110" t="str">
        <f ca="1">IF(ISERROR(VLOOKUP($C51,Data!$C$40:$ZZ$69,COLUMN(AM$39)-2,FALSE)),"-",VLOOKUP($C51,Data!$C$40:$ZZ$69,COLUMN(AM$39)-2,FALSE))</f>
        <v>-</v>
      </c>
      <c r="AN51" s="110" t="str">
        <f ca="1">IF(ISERROR(VLOOKUP($C51,Data!$C$40:$ZZ$69,COLUMN(AN$39)-2,FALSE)),"-",VLOOKUP($C51,Data!$C$40:$ZZ$69,COLUMN(AN$39)-2,FALSE))</f>
        <v>-</v>
      </c>
      <c r="AO51" s="110" t="str">
        <f ca="1">IF(ISERROR(VLOOKUP($C51,Data!$C$40:$ZZ$69,COLUMN(AO$39)-2,FALSE)),"-",VLOOKUP($C51,Data!$C$40:$ZZ$69,COLUMN(AO$39)-2,FALSE))</f>
        <v>-</v>
      </c>
      <c r="AP51" s="110" t="str">
        <f ca="1">IF(ISERROR(VLOOKUP($C51,Data!$C$40:$ZZ$69,COLUMN(AP$39)-2,FALSE)),"-",VLOOKUP($C51,Data!$C$40:$ZZ$69,COLUMN(AP$39)-2,FALSE))</f>
        <v>-</v>
      </c>
      <c r="AQ51" s="110" t="str">
        <f ca="1">IF(ISERROR(VLOOKUP($C51,Data!$C$40:$ZZ$69,COLUMN(AQ$39)-2,FALSE)),"-",VLOOKUP($C51,Data!$C$40:$ZZ$69,COLUMN(AQ$39)-2,FALSE))</f>
        <v>-</v>
      </c>
      <c r="AR51" s="110" t="str">
        <f ca="1">IF(ISERROR(VLOOKUP($C51,Data!$C$40:$ZZ$69,COLUMN(AR$39)-2,FALSE)),"-",VLOOKUP($C51,Data!$C$40:$ZZ$69,COLUMN(AR$39)-2,FALSE))</f>
        <v>-</v>
      </c>
      <c r="AS51" s="110" t="str">
        <f ca="1">IF(ISERROR(VLOOKUP($C51,Data!$C$40:$ZZ$69,COLUMN(AS$39)-2,FALSE)),"-",VLOOKUP($C51,Data!$C$40:$ZZ$69,COLUMN(AS$39)-2,FALSE))</f>
        <v>-</v>
      </c>
      <c r="AT51" s="110" t="str">
        <f ca="1">IF(ISERROR(VLOOKUP($C51,Data!$C$40:$ZZ$69,COLUMN(AT$39)-2,FALSE)),"-",VLOOKUP($C51,Data!$C$40:$ZZ$69,COLUMN(AT$39)-2,FALSE))</f>
        <v>-</v>
      </c>
      <c r="AU51" s="110" t="str">
        <f ca="1">IF(ISERROR(VLOOKUP($C51,Data!$C$40:$ZZ$69,COLUMN(AU$39)-2,FALSE)),"-",VLOOKUP($C51,Data!$C$40:$ZZ$69,COLUMN(AU$39)-2,FALSE))</f>
        <v>-</v>
      </c>
      <c r="AV51" s="110" t="str">
        <f ca="1">IF(ISERROR(VLOOKUP($C51,Data!$C$40:$ZZ$69,COLUMN(AV$39)-2,FALSE)),"-",VLOOKUP($C51,Data!$C$40:$ZZ$69,COLUMN(AV$39)-2,FALSE))</f>
        <v>-</v>
      </c>
      <c r="AW51" s="110" t="str">
        <f ca="1">IF(ISERROR(VLOOKUP($C51,Data!$C$40:$ZZ$69,COLUMN(AW$39)-2,FALSE)),"-",VLOOKUP($C51,Data!$C$40:$ZZ$69,COLUMN(AW$39)-2,FALSE))</f>
        <v>-</v>
      </c>
      <c r="AX51" s="110" t="str">
        <f ca="1">IF(ISERROR(VLOOKUP($C51,Data!$C$40:$ZZ$69,COLUMN(AX$39)-2,FALSE)),"-",VLOOKUP($C51,Data!$C$40:$ZZ$69,COLUMN(AX$39)-2,FALSE))</f>
        <v>-</v>
      </c>
      <c r="AY51" s="110" t="str">
        <f ca="1">IF(ISERROR(VLOOKUP($C51,Data!$C$40:$ZZ$69,COLUMN(AY$39)-2,FALSE)),"-",VLOOKUP($C51,Data!$C$40:$ZZ$69,COLUMN(AY$39)-2,FALSE))</f>
        <v>-</v>
      </c>
      <c r="AZ51" s="110" t="str">
        <f ca="1">IF(ISERROR(VLOOKUP($C51,Data!$C$40:$ZZ$69,COLUMN(AZ$39)-2,FALSE)),"-",VLOOKUP($C51,Data!$C$40:$ZZ$69,COLUMN(AZ$39)-2,FALSE))</f>
        <v>-</v>
      </c>
      <c r="BA51" s="110" t="str">
        <f ca="1">IF(ISERROR(VLOOKUP($C51,Data!$C$40:$ZZ$69,COLUMN(BA$39)-2,FALSE)),"-",VLOOKUP($C51,Data!$C$40:$ZZ$69,COLUMN(BA$39)-2,FALSE))</f>
        <v>-</v>
      </c>
      <c r="BB51" s="110" t="str">
        <f ca="1">IF(ISERROR(VLOOKUP($C51,Data!$C$40:$ZZ$69,COLUMN(BB$39)-2,FALSE)),"-",VLOOKUP($C51,Data!$C$40:$ZZ$69,COLUMN(BB$39)-2,FALSE))</f>
        <v>-</v>
      </c>
      <c r="BC51" s="110" t="str">
        <f ca="1">IF(ISERROR(VLOOKUP($C51,Data!$C$40:$ZZ$69,COLUMN(BC$39)-2,FALSE)),"-",VLOOKUP($C51,Data!$C$40:$ZZ$69,COLUMN(BC$39)-2,FALSE))</f>
        <v>-</v>
      </c>
      <c r="BD51" s="110" t="str">
        <f ca="1">IF(ISERROR(VLOOKUP($C51,Data!$C$40:$ZZ$69,COLUMN(BD$39)-2,FALSE)),"-",VLOOKUP($C51,Data!$C$40:$ZZ$69,COLUMN(BD$39)-2,FALSE))</f>
        <v>-</v>
      </c>
    </row>
    <row r="52" spans="3:56">
      <c r="C52" s="104" t="str">
        <f t="shared" ca="1" si="3"/>
        <v>*Hide*</v>
      </c>
      <c r="D52" s="104" t="str">
        <f t="shared" ca="1" si="3"/>
        <v>-</v>
      </c>
      <c r="E52" s="104" t="str">
        <f t="shared" ca="1" si="3"/>
        <v>-</v>
      </c>
      <c r="F52" s="104" t="str">
        <f t="shared" ca="1" si="3"/>
        <v>-</v>
      </c>
      <c r="G52" s="110" t="str">
        <f ca="1">IF(ISERROR(VLOOKUP($C52,Data!$C$40:$ZZ$69,COLUMN(G$39)-2,FALSE)),"-",VLOOKUP($C52,Data!$C$40:$ZZ$69,COLUMN(G$39)-2,FALSE))</f>
        <v>-</v>
      </c>
      <c r="H52" s="110" t="str">
        <f ca="1">IF(ISERROR(VLOOKUP($C52,Data!$C$40:$ZZ$69,COLUMN(H$39)-2,FALSE)),"-",VLOOKUP($C52,Data!$C$40:$ZZ$69,COLUMN(H$39)-2,FALSE))</f>
        <v>-</v>
      </c>
      <c r="I52" s="110" t="str">
        <f ca="1">IF(ISERROR(VLOOKUP($C52,Data!$C$40:$ZZ$69,COLUMN(I$39)-2,FALSE)),"-",VLOOKUP($C52,Data!$C$40:$ZZ$69,COLUMN(I$39)-2,FALSE))</f>
        <v>-</v>
      </c>
      <c r="J52" s="110" t="str">
        <f ca="1">IF(ISERROR(VLOOKUP($C52,Data!$C$40:$ZZ$69,COLUMN(J$39)-2,FALSE)),"-",VLOOKUP($C52,Data!$C$40:$ZZ$69,COLUMN(J$39)-2,FALSE))</f>
        <v>-</v>
      </c>
      <c r="K52" s="110" t="str">
        <f ca="1">IF(ISERROR(VLOOKUP($C52,Data!$C$40:$ZZ$69,COLUMN(K$39)-2,FALSE)),"-",VLOOKUP($C52,Data!$C$40:$ZZ$69,COLUMN(K$39)-2,FALSE))</f>
        <v>-</v>
      </c>
      <c r="L52" s="110" t="str">
        <f ca="1">IF(ISERROR(VLOOKUP($C52,Data!$C$40:$ZZ$69,COLUMN(L$39)-2,FALSE)),"-",VLOOKUP($C52,Data!$C$40:$ZZ$69,COLUMN(L$39)-2,FALSE))</f>
        <v>-</v>
      </c>
      <c r="M52" s="110" t="str">
        <f ca="1">IF(ISERROR(VLOOKUP($C52,Data!$C$40:$ZZ$69,COLUMN(M$39)-2,FALSE)),"-",VLOOKUP($C52,Data!$C$40:$ZZ$69,COLUMN(M$39)-2,FALSE))</f>
        <v>-</v>
      </c>
      <c r="N52" s="110" t="str">
        <f ca="1">IF(ISERROR(VLOOKUP($C52,Data!$C$40:$ZZ$69,COLUMN(N$39)-2,FALSE)),"-",VLOOKUP($C52,Data!$C$40:$ZZ$69,COLUMN(N$39)-2,FALSE))</f>
        <v>-</v>
      </c>
      <c r="O52" s="110" t="str">
        <f ca="1">IF(ISERROR(VLOOKUP($C52,Data!$C$40:$ZZ$69,COLUMN(O$39)-2,FALSE)),"-",VLOOKUP($C52,Data!$C$40:$ZZ$69,COLUMN(O$39)-2,FALSE))</f>
        <v>-</v>
      </c>
      <c r="P52" s="110" t="str">
        <f ca="1">IF(ISERROR(VLOOKUP($C52,Data!$C$40:$ZZ$69,COLUMN(P$39)-2,FALSE)),"-",VLOOKUP($C52,Data!$C$40:$ZZ$69,COLUMN(P$39)-2,FALSE))</f>
        <v>-</v>
      </c>
      <c r="Q52" s="110" t="str">
        <f ca="1">IF(ISERROR(VLOOKUP($C52,Data!$C$40:$ZZ$69,COLUMN(Q$39)-2,FALSE)),"-",VLOOKUP($C52,Data!$C$40:$ZZ$69,COLUMN(Q$39)-2,FALSE))</f>
        <v>-</v>
      </c>
      <c r="R52" s="110" t="str">
        <f ca="1">IF(ISERROR(VLOOKUP($C52,Data!$C$40:$ZZ$69,COLUMN(R$39)-2,FALSE)),"-",VLOOKUP($C52,Data!$C$40:$ZZ$69,COLUMN(R$39)-2,FALSE))</f>
        <v>-</v>
      </c>
      <c r="S52" s="110" t="str">
        <f ca="1">IF(ISERROR(VLOOKUP($C52,Data!$C$40:$ZZ$69,COLUMN(S$39)-2,FALSE)),"-",VLOOKUP($C52,Data!$C$40:$ZZ$69,COLUMN(S$39)-2,FALSE))</f>
        <v>-</v>
      </c>
      <c r="T52" s="110" t="str">
        <f ca="1">IF(ISERROR(VLOOKUP($C52,Data!$C$40:$ZZ$69,COLUMN(T$39)-2,FALSE)),"-",VLOOKUP($C52,Data!$C$40:$ZZ$69,COLUMN(T$39)-2,FALSE))</f>
        <v>-</v>
      </c>
      <c r="U52" s="110" t="str">
        <f ca="1">IF(ISERROR(VLOOKUP($C52,Data!$C$40:$ZZ$69,COLUMN(U$39)-2,FALSE)),"-",VLOOKUP($C52,Data!$C$40:$ZZ$69,COLUMN(U$39)-2,FALSE))</f>
        <v>-</v>
      </c>
      <c r="V52" s="110" t="str">
        <f ca="1">IF(ISERROR(VLOOKUP($C52,Data!$C$40:$ZZ$69,COLUMN(V$39)-2,FALSE)),"-",VLOOKUP($C52,Data!$C$40:$ZZ$69,COLUMN(V$39)-2,FALSE))</f>
        <v>-</v>
      </c>
      <c r="W52" s="110" t="str">
        <f ca="1">IF(ISERROR(VLOOKUP($C52,Data!$C$40:$ZZ$69,COLUMN(W$39)-2,FALSE)),"-",VLOOKUP($C52,Data!$C$40:$ZZ$69,COLUMN(W$39)-2,FALSE))</f>
        <v>-</v>
      </c>
      <c r="X52" s="110" t="str">
        <f ca="1">IF(ISERROR(VLOOKUP($C52,Data!$C$40:$ZZ$69,COLUMN(X$39)-2,FALSE)),"-",VLOOKUP($C52,Data!$C$40:$ZZ$69,COLUMN(X$39)-2,FALSE))</f>
        <v>-</v>
      </c>
      <c r="Y52" s="110" t="str">
        <f ca="1">IF(ISERROR(VLOOKUP($C52,Data!$C$40:$ZZ$69,COLUMN(Y$39)-2,FALSE)),"-",VLOOKUP($C52,Data!$C$40:$ZZ$69,COLUMN(Y$39)-2,FALSE))</f>
        <v>-</v>
      </c>
      <c r="Z52" s="110" t="str">
        <f ca="1">IF(ISERROR(VLOOKUP($C52,Data!$C$40:$ZZ$69,COLUMN(Z$39)-2,FALSE)),"-",VLOOKUP($C52,Data!$C$40:$ZZ$69,COLUMN(Z$39)-2,FALSE))</f>
        <v>-</v>
      </c>
      <c r="AA52" s="110" t="str">
        <f ca="1">IF(ISERROR(VLOOKUP($C52,Data!$C$40:$ZZ$69,COLUMN(AA$39)-2,FALSE)),"-",VLOOKUP($C52,Data!$C$40:$ZZ$69,COLUMN(AA$39)-2,FALSE))</f>
        <v>-</v>
      </c>
      <c r="AB52" s="110" t="str">
        <f ca="1">IF(ISERROR(VLOOKUP($C52,Data!$C$40:$ZZ$69,COLUMN(AB$39)-2,FALSE)),"-",VLOOKUP($C52,Data!$C$40:$ZZ$69,COLUMN(AB$39)-2,FALSE))</f>
        <v>-</v>
      </c>
      <c r="AC52" s="110" t="str">
        <f ca="1">IF(ISERROR(VLOOKUP($C52,Data!$C$40:$ZZ$69,COLUMN(AC$39)-2,FALSE)),"-",VLOOKUP($C52,Data!$C$40:$ZZ$69,COLUMN(AC$39)-2,FALSE))</f>
        <v>-</v>
      </c>
      <c r="AD52" s="110" t="str">
        <f ca="1">IF(ISERROR(VLOOKUP($C52,Data!$C$40:$ZZ$69,COLUMN(AD$39)-2,FALSE)),"-",VLOOKUP($C52,Data!$C$40:$ZZ$69,COLUMN(AD$39)-2,FALSE))</f>
        <v>-</v>
      </c>
      <c r="AE52" s="110" t="str">
        <f ca="1">IF(ISERROR(VLOOKUP($C52,Data!$C$40:$ZZ$69,COLUMN(AE$39)-2,FALSE)),"-",VLOOKUP($C52,Data!$C$40:$ZZ$69,COLUMN(AE$39)-2,FALSE))</f>
        <v>-</v>
      </c>
      <c r="AF52" s="110" t="str">
        <f ca="1">IF(ISERROR(VLOOKUP($C52,Data!$C$40:$ZZ$69,COLUMN(AF$39)-2,FALSE)),"-",VLOOKUP($C52,Data!$C$40:$ZZ$69,COLUMN(AF$39)-2,FALSE))</f>
        <v>-</v>
      </c>
      <c r="AG52" s="110" t="str">
        <f ca="1">IF(ISERROR(VLOOKUP($C52,Data!$C$40:$ZZ$69,COLUMN(AG$39)-2,FALSE)),"-",VLOOKUP($C52,Data!$C$40:$ZZ$69,COLUMN(AG$39)-2,FALSE))</f>
        <v>-</v>
      </c>
      <c r="AH52" s="110" t="str">
        <f ca="1">IF(ISERROR(VLOOKUP($C52,Data!$C$40:$ZZ$69,COLUMN(AH$39)-2,FALSE)),"-",VLOOKUP($C52,Data!$C$40:$ZZ$69,COLUMN(AH$39)-2,FALSE))</f>
        <v>-</v>
      </c>
      <c r="AI52" s="110" t="str">
        <f ca="1">IF(ISERROR(VLOOKUP($C52,Data!$C$40:$ZZ$69,COLUMN(AI$39)-2,FALSE)),"-",VLOOKUP($C52,Data!$C$40:$ZZ$69,COLUMN(AI$39)-2,FALSE))</f>
        <v>-</v>
      </c>
      <c r="AJ52" s="110" t="str">
        <f ca="1">IF(ISERROR(VLOOKUP($C52,Data!$C$40:$ZZ$69,COLUMN(AJ$39)-2,FALSE)),"-",VLOOKUP($C52,Data!$C$40:$ZZ$69,COLUMN(AJ$39)-2,FALSE))</f>
        <v>-</v>
      </c>
      <c r="AK52" s="110" t="str">
        <f ca="1">IF(ISERROR(VLOOKUP($C52,Data!$C$40:$ZZ$69,COLUMN(AK$39)-2,FALSE)),"-",VLOOKUP($C52,Data!$C$40:$ZZ$69,COLUMN(AK$39)-2,FALSE))</f>
        <v>-</v>
      </c>
      <c r="AL52" s="110" t="str">
        <f ca="1">IF(ISERROR(VLOOKUP($C52,Data!$C$40:$ZZ$69,COLUMN(AL$39)-2,FALSE)),"-",VLOOKUP($C52,Data!$C$40:$ZZ$69,COLUMN(AL$39)-2,FALSE))</f>
        <v>-</v>
      </c>
      <c r="AM52" s="110" t="str">
        <f ca="1">IF(ISERROR(VLOOKUP($C52,Data!$C$40:$ZZ$69,COLUMN(AM$39)-2,FALSE)),"-",VLOOKUP($C52,Data!$C$40:$ZZ$69,COLUMN(AM$39)-2,FALSE))</f>
        <v>-</v>
      </c>
      <c r="AN52" s="110" t="str">
        <f ca="1">IF(ISERROR(VLOOKUP($C52,Data!$C$40:$ZZ$69,COLUMN(AN$39)-2,FALSE)),"-",VLOOKUP($C52,Data!$C$40:$ZZ$69,COLUMN(AN$39)-2,FALSE))</f>
        <v>-</v>
      </c>
      <c r="AO52" s="110" t="str">
        <f ca="1">IF(ISERROR(VLOOKUP($C52,Data!$C$40:$ZZ$69,COLUMN(AO$39)-2,FALSE)),"-",VLOOKUP($C52,Data!$C$40:$ZZ$69,COLUMN(AO$39)-2,FALSE))</f>
        <v>-</v>
      </c>
      <c r="AP52" s="110" t="str">
        <f ca="1">IF(ISERROR(VLOOKUP($C52,Data!$C$40:$ZZ$69,COLUMN(AP$39)-2,FALSE)),"-",VLOOKUP($C52,Data!$C$40:$ZZ$69,COLUMN(AP$39)-2,FALSE))</f>
        <v>-</v>
      </c>
      <c r="AQ52" s="110" t="str">
        <f ca="1">IF(ISERROR(VLOOKUP($C52,Data!$C$40:$ZZ$69,COLUMN(AQ$39)-2,FALSE)),"-",VLOOKUP($C52,Data!$C$40:$ZZ$69,COLUMN(AQ$39)-2,FALSE))</f>
        <v>-</v>
      </c>
      <c r="AR52" s="110" t="str">
        <f ca="1">IF(ISERROR(VLOOKUP($C52,Data!$C$40:$ZZ$69,COLUMN(AR$39)-2,FALSE)),"-",VLOOKUP($C52,Data!$C$40:$ZZ$69,COLUMN(AR$39)-2,FALSE))</f>
        <v>-</v>
      </c>
      <c r="AS52" s="110" t="str">
        <f ca="1">IF(ISERROR(VLOOKUP($C52,Data!$C$40:$ZZ$69,COLUMN(AS$39)-2,FALSE)),"-",VLOOKUP($C52,Data!$C$40:$ZZ$69,COLUMN(AS$39)-2,FALSE))</f>
        <v>-</v>
      </c>
      <c r="AT52" s="110" t="str">
        <f ca="1">IF(ISERROR(VLOOKUP($C52,Data!$C$40:$ZZ$69,COLUMN(AT$39)-2,FALSE)),"-",VLOOKUP($C52,Data!$C$40:$ZZ$69,COLUMN(AT$39)-2,FALSE))</f>
        <v>-</v>
      </c>
      <c r="AU52" s="110" t="str">
        <f ca="1">IF(ISERROR(VLOOKUP($C52,Data!$C$40:$ZZ$69,COLUMN(AU$39)-2,FALSE)),"-",VLOOKUP($C52,Data!$C$40:$ZZ$69,COLUMN(AU$39)-2,FALSE))</f>
        <v>-</v>
      </c>
      <c r="AV52" s="110" t="str">
        <f ca="1">IF(ISERROR(VLOOKUP($C52,Data!$C$40:$ZZ$69,COLUMN(AV$39)-2,FALSE)),"-",VLOOKUP($C52,Data!$C$40:$ZZ$69,COLUMN(AV$39)-2,FALSE))</f>
        <v>-</v>
      </c>
      <c r="AW52" s="110" t="str">
        <f ca="1">IF(ISERROR(VLOOKUP($C52,Data!$C$40:$ZZ$69,COLUMN(AW$39)-2,FALSE)),"-",VLOOKUP($C52,Data!$C$40:$ZZ$69,COLUMN(AW$39)-2,FALSE))</f>
        <v>-</v>
      </c>
      <c r="AX52" s="110" t="str">
        <f ca="1">IF(ISERROR(VLOOKUP($C52,Data!$C$40:$ZZ$69,COLUMN(AX$39)-2,FALSE)),"-",VLOOKUP($C52,Data!$C$40:$ZZ$69,COLUMN(AX$39)-2,FALSE))</f>
        <v>-</v>
      </c>
      <c r="AY52" s="110" t="str">
        <f ca="1">IF(ISERROR(VLOOKUP($C52,Data!$C$40:$ZZ$69,COLUMN(AY$39)-2,FALSE)),"-",VLOOKUP($C52,Data!$C$40:$ZZ$69,COLUMN(AY$39)-2,FALSE))</f>
        <v>-</v>
      </c>
      <c r="AZ52" s="110" t="str">
        <f ca="1">IF(ISERROR(VLOOKUP($C52,Data!$C$40:$ZZ$69,COLUMN(AZ$39)-2,FALSE)),"-",VLOOKUP($C52,Data!$C$40:$ZZ$69,COLUMN(AZ$39)-2,FALSE))</f>
        <v>-</v>
      </c>
      <c r="BA52" s="110" t="str">
        <f ca="1">IF(ISERROR(VLOOKUP($C52,Data!$C$40:$ZZ$69,COLUMN(BA$39)-2,FALSE)),"-",VLOOKUP($C52,Data!$C$40:$ZZ$69,COLUMN(BA$39)-2,FALSE))</f>
        <v>-</v>
      </c>
      <c r="BB52" s="110" t="str">
        <f ca="1">IF(ISERROR(VLOOKUP($C52,Data!$C$40:$ZZ$69,COLUMN(BB$39)-2,FALSE)),"-",VLOOKUP($C52,Data!$C$40:$ZZ$69,COLUMN(BB$39)-2,FALSE))</f>
        <v>-</v>
      </c>
      <c r="BC52" s="110" t="str">
        <f ca="1">IF(ISERROR(VLOOKUP($C52,Data!$C$40:$ZZ$69,COLUMN(BC$39)-2,FALSE)),"-",VLOOKUP($C52,Data!$C$40:$ZZ$69,COLUMN(BC$39)-2,FALSE))</f>
        <v>-</v>
      </c>
      <c r="BD52" s="110" t="str">
        <f ca="1">IF(ISERROR(VLOOKUP($C52,Data!$C$40:$ZZ$69,COLUMN(BD$39)-2,FALSE)),"-",VLOOKUP($C52,Data!$C$40:$ZZ$69,COLUMN(BD$39)-2,FALSE))</f>
        <v>-</v>
      </c>
    </row>
    <row r="53" spans="3:56">
      <c r="C53" s="104" t="str">
        <f t="shared" ca="1" si="3"/>
        <v>*Hide*</v>
      </c>
      <c r="D53" s="104" t="str">
        <f t="shared" ca="1" si="3"/>
        <v>-</v>
      </c>
      <c r="E53" s="104" t="str">
        <f t="shared" ca="1" si="3"/>
        <v>-</v>
      </c>
      <c r="F53" s="104" t="str">
        <f t="shared" ca="1" si="3"/>
        <v>-</v>
      </c>
      <c r="G53" s="110" t="str">
        <f ca="1">IF(ISERROR(VLOOKUP($C53,Data!$C$40:$ZZ$69,COLUMN(G$39)-2,FALSE)),"-",VLOOKUP($C53,Data!$C$40:$ZZ$69,COLUMN(G$39)-2,FALSE))</f>
        <v>-</v>
      </c>
      <c r="H53" s="110" t="str">
        <f ca="1">IF(ISERROR(VLOOKUP($C53,Data!$C$40:$ZZ$69,COLUMN(H$39)-2,FALSE)),"-",VLOOKUP($C53,Data!$C$40:$ZZ$69,COLUMN(H$39)-2,FALSE))</f>
        <v>-</v>
      </c>
      <c r="I53" s="110" t="str">
        <f ca="1">IF(ISERROR(VLOOKUP($C53,Data!$C$40:$ZZ$69,COLUMN(I$39)-2,FALSE)),"-",VLOOKUP($C53,Data!$C$40:$ZZ$69,COLUMN(I$39)-2,FALSE))</f>
        <v>-</v>
      </c>
      <c r="J53" s="110" t="str">
        <f ca="1">IF(ISERROR(VLOOKUP($C53,Data!$C$40:$ZZ$69,COLUMN(J$39)-2,FALSE)),"-",VLOOKUP($C53,Data!$C$40:$ZZ$69,COLUMN(J$39)-2,FALSE))</f>
        <v>-</v>
      </c>
      <c r="K53" s="110" t="str">
        <f ca="1">IF(ISERROR(VLOOKUP($C53,Data!$C$40:$ZZ$69,COLUMN(K$39)-2,FALSE)),"-",VLOOKUP($C53,Data!$C$40:$ZZ$69,COLUMN(K$39)-2,FALSE))</f>
        <v>-</v>
      </c>
      <c r="L53" s="110" t="str">
        <f ca="1">IF(ISERROR(VLOOKUP($C53,Data!$C$40:$ZZ$69,COLUMN(L$39)-2,FALSE)),"-",VLOOKUP($C53,Data!$C$40:$ZZ$69,COLUMN(L$39)-2,FALSE))</f>
        <v>-</v>
      </c>
      <c r="M53" s="110" t="str">
        <f ca="1">IF(ISERROR(VLOOKUP($C53,Data!$C$40:$ZZ$69,COLUMN(M$39)-2,FALSE)),"-",VLOOKUP($C53,Data!$C$40:$ZZ$69,COLUMN(M$39)-2,FALSE))</f>
        <v>-</v>
      </c>
      <c r="N53" s="110" t="str">
        <f ca="1">IF(ISERROR(VLOOKUP($C53,Data!$C$40:$ZZ$69,COLUMN(N$39)-2,FALSE)),"-",VLOOKUP($C53,Data!$C$40:$ZZ$69,COLUMN(N$39)-2,FALSE))</f>
        <v>-</v>
      </c>
      <c r="O53" s="110" t="str">
        <f ca="1">IF(ISERROR(VLOOKUP($C53,Data!$C$40:$ZZ$69,COLUMN(O$39)-2,FALSE)),"-",VLOOKUP($C53,Data!$C$40:$ZZ$69,COLUMN(O$39)-2,FALSE))</f>
        <v>-</v>
      </c>
      <c r="P53" s="110" t="str">
        <f ca="1">IF(ISERROR(VLOOKUP($C53,Data!$C$40:$ZZ$69,COLUMN(P$39)-2,FALSE)),"-",VLOOKUP($C53,Data!$C$40:$ZZ$69,COLUMN(P$39)-2,FALSE))</f>
        <v>-</v>
      </c>
      <c r="Q53" s="110" t="str">
        <f ca="1">IF(ISERROR(VLOOKUP($C53,Data!$C$40:$ZZ$69,COLUMN(Q$39)-2,FALSE)),"-",VLOOKUP($C53,Data!$C$40:$ZZ$69,COLUMN(Q$39)-2,FALSE))</f>
        <v>-</v>
      </c>
      <c r="R53" s="110" t="str">
        <f ca="1">IF(ISERROR(VLOOKUP($C53,Data!$C$40:$ZZ$69,COLUMN(R$39)-2,FALSE)),"-",VLOOKUP($C53,Data!$C$40:$ZZ$69,COLUMN(R$39)-2,FALSE))</f>
        <v>-</v>
      </c>
      <c r="S53" s="110" t="str">
        <f ca="1">IF(ISERROR(VLOOKUP($C53,Data!$C$40:$ZZ$69,COLUMN(S$39)-2,FALSE)),"-",VLOOKUP($C53,Data!$C$40:$ZZ$69,COLUMN(S$39)-2,FALSE))</f>
        <v>-</v>
      </c>
      <c r="T53" s="110" t="str">
        <f ca="1">IF(ISERROR(VLOOKUP($C53,Data!$C$40:$ZZ$69,COLUMN(T$39)-2,FALSE)),"-",VLOOKUP($C53,Data!$C$40:$ZZ$69,COLUMN(T$39)-2,FALSE))</f>
        <v>-</v>
      </c>
      <c r="U53" s="110" t="str">
        <f ca="1">IF(ISERROR(VLOOKUP($C53,Data!$C$40:$ZZ$69,COLUMN(U$39)-2,FALSE)),"-",VLOOKUP($C53,Data!$C$40:$ZZ$69,COLUMN(U$39)-2,FALSE))</f>
        <v>-</v>
      </c>
      <c r="V53" s="110" t="str">
        <f ca="1">IF(ISERROR(VLOOKUP($C53,Data!$C$40:$ZZ$69,COLUMN(V$39)-2,FALSE)),"-",VLOOKUP($C53,Data!$C$40:$ZZ$69,COLUMN(V$39)-2,FALSE))</f>
        <v>-</v>
      </c>
      <c r="W53" s="110" t="str">
        <f ca="1">IF(ISERROR(VLOOKUP($C53,Data!$C$40:$ZZ$69,COLUMN(W$39)-2,FALSE)),"-",VLOOKUP($C53,Data!$C$40:$ZZ$69,COLUMN(W$39)-2,FALSE))</f>
        <v>-</v>
      </c>
      <c r="X53" s="110" t="str">
        <f ca="1">IF(ISERROR(VLOOKUP($C53,Data!$C$40:$ZZ$69,COLUMN(X$39)-2,FALSE)),"-",VLOOKUP($C53,Data!$C$40:$ZZ$69,COLUMN(X$39)-2,FALSE))</f>
        <v>-</v>
      </c>
      <c r="Y53" s="110" t="str">
        <f ca="1">IF(ISERROR(VLOOKUP($C53,Data!$C$40:$ZZ$69,COLUMN(Y$39)-2,FALSE)),"-",VLOOKUP($C53,Data!$C$40:$ZZ$69,COLUMN(Y$39)-2,FALSE))</f>
        <v>-</v>
      </c>
      <c r="Z53" s="110" t="str">
        <f ca="1">IF(ISERROR(VLOOKUP($C53,Data!$C$40:$ZZ$69,COLUMN(Z$39)-2,FALSE)),"-",VLOOKUP($C53,Data!$C$40:$ZZ$69,COLUMN(Z$39)-2,FALSE))</f>
        <v>-</v>
      </c>
      <c r="AA53" s="110" t="str">
        <f ca="1">IF(ISERROR(VLOOKUP($C53,Data!$C$40:$ZZ$69,COLUMN(AA$39)-2,FALSE)),"-",VLOOKUP($C53,Data!$C$40:$ZZ$69,COLUMN(AA$39)-2,FALSE))</f>
        <v>-</v>
      </c>
      <c r="AB53" s="110" t="str">
        <f ca="1">IF(ISERROR(VLOOKUP($C53,Data!$C$40:$ZZ$69,COLUMN(AB$39)-2,FALSE)),"-",VLOOKUP($C53,Data!$C$40:$ZZ$69,COLUMN(AB$39)-2,FALSE))</f>
        <v>-</v>
      </c>
      <c r="AC53" s="110" t="str">
        <f ca="1">IF(ISERROR(VLOOKUP($C53,Data!$C$40:$ZZ$69,COLUMN(AC$39)-2,FALSE)),"-",VLOOKUP($C53,Data!$C$40:$ZZ$69,COLUMN(AC$39)-2,FALSE))</f>
        <v>-</v>
      </c>
      <c r="AD53" s="110" t="str">
        <f ca="1">IF(ISERROR(VLOOKUP($C53,Data!$C$40:$ZZ$69,COLUMN(AD$39)-2,FALSE)),"-",VLOOKUP($C53,Data!$C$40:$ZZ$69,COLUMN(AD$39)-2,FALSE))</f>
        <v>-</v>
      </c>
      <c r="AE53" s="110" t="str">
        <f ca="1">IF(ISERROR(VLOOKUP($C53,Data!$C$40:$ZZ$69,COLUMN(AE$39)-2,FALSE)),"-",VLOOKUP($C53,Data!$C$40:$ZZ$69,COLUMN(AE$39)-2,FALSE))</f>
        <v>-</v>
      </c>
      <c r="AF53" s="110" t="str">
        <f ca="1">IF(ISERROR(VLOOKUP($C53,Data!$C$40:$ZZ$69,COLUMN(AF$39)-2,FALSE)),"-",VLOOKUP($C53,Data!$C$40:$ZZ$69,COLUMN(AF$39)-2,FALSE))</f>
        <v>-</v>
      </c>
      <c r="AG53" s="110" t="str">
        <f ca="1">IF(ISERROR(VLOOKUP($C53,Data!$C$40:$ZZ$69,COLUMN(AG$39)-2,FALSE)),"-",VLOOKUP($C53,Data!$C$40:$ZZ$69,COLUMN(AG$39)-2,FALSE))</f>
        <v>-</v>
      </c>
      <c r="AH53" s="110" t="str">
        <f ca="1">IF(ISERROR(VLOOKUP($C53,Data!$C$40:$ZZ$69,COLUMN(AH$39)-2,FALSE)),"-",VLOOKUP($C53,Data!$C$40:$ZZ$69,COLUMN(AH$39)-2,FALSE))</f>
        <v>-</v>
      </c>
      <c r="AI53" s="110" t="str">
        <f ca="1">IF(ISERROR(VLOOKUP($C53,Data!$C$40:$ZZ$69,COLUMN(AI$39)-2,FALSE)),"-",VLOOKUP($C53,Data!$C$40:$ZZ$69,COLUMN(AI$39)-2,FALSE))</f>
        <v>-</v>
      </c>
      <c r="AJ53" s="110" t="str">
        <f ca="1">IF(ISERROR(VLOOKUP($C53,Data!$C$40:$ZZ$69,COLUMN(AJ$39)-2,FALSE)),"-",VLOOKUP($C53,Data!$C$40:$ZZ$69,COLUMN(AJ$39)-2,FALSE))</f>
        <v>-</v>
      </c>
      <c r="AK53" s="110" t="str">
        <f ca="1">IF(ISERROR(VLOOKUP($C53,Data!$C$40:$ZZ$69,COLUMN(AK$39)-2,FALSE)),"-",VLOOKUP($C53,Data!$C$40:$ZZ$69,COLUMN(AK$39)-2,FALSE))</f>
        <v>-</v>
      </c>
      <c r="AL53" s="110" t="str">
        <f ca="1">IF(ISERROR(VLOOKUP($C53,Data!$C$40:$ZZ$69,COLUMN(AL$39)-2,FALSE)),"-",VLOOKUP($C53,Data!$C$40:$ZZ$69,COLUMN(AL$39)-2,FALSE))</f>
        <v>-</v>
      </c>
      <c r="AM53" s="110" t="str">
        <f ca="1">IF(ISERROR(VLOOKUP($C53,Data!$C$40:$ZZ$69,COLUMN(AM$39)-2,FALSE)),"-",VLOOKUP($C53,Data!$C$40:$ZZ$69,COLUMN(AM$39)-2,FALSE))</f>
        <v>-</v>
      </c>
      <c r="AN53" s="110" t="str">
        <f ca="1">IF(ISERROR(VLOOKUP($C53,Data!$C$40:$ZZ$69,COLUMN(AN$39)-2,FALSE)),"-",VLOOKUP($C53,Data!$C$40:$ZZ$69,COLUMN(AN$39)-2,FALSE))</f>
        <v>-</v>
      </c>
      <c r="AO53" s="110" t="str">
        <f ca="1">IF(ISERROR(VLOOKUP($C53,Data!$C$40:$ZZ$69,COLUMN(AO$39)-2,FALSE)),"-",VLOOKUP($C53,Data!$C$40:$ZZ$69,COLUMN(AO$39)-2,FALSE))</f>
        <v>-</v>
      </c>
      <c r="AP53" s="110" t="str">
        <f ca="1">IF(ISERROR(VLOOKUP($C53,Data!$C$40:$ZZ$69,COLUMN(AP$39)-2,FALSE)),"-",VLOOKUP($C53,Data!$C$40:$ZZ$69,COLUMN(AP$39)-2,FALSE))</f>
        <v>-</v>
      </c>
      <c r="AQ53" s="110" t="str">
        <f ca="1">IF(ISERROR(VLOOKUP($C53,Data!$C$40:$ZZ$69,COLUMN(AQ$39)-2,FALSE)),"-",VLOOKUP($C53,Data!$C$40:$ZZ$69,COLUMN(AQ$39)-2,FALSE))</f>
        <v>-</v>
      </c>
      <c r="AR53" s="110" t="str">
        <f ca="1">IF(ISERROR(VLOOKUP($C53,Data!$C$40:$ZZ$69,COLUMN(AR$39)-2,FALSE)),"-",VLOOKUP($C53,Data!$C$40:$ZZ$69,COLUMN(AR$39)-2,FALSE))</f>
        <v>-</v>
      </c>
      <c r="AS53" s="110" t="str">
        <f ca="1">IF(ISERROR(VLOOKUP($C53,Data!$C$40:$ZZ$69,COLUMN(AS$39)-2,FALSE)),"-",VLOOKUP($C53,Data!$C$40:$ZZ$69,COLUMN(AS$39)-2,FALSE))</f>
        <v>-</v>
      </c>
      <c r="AT53" s="110" t="str">
        <f ca="1">IF(ISERROR(VLOOKUP($C53,Data!$C$40:$ZZ$69,COLUMN(AT$39)-2,FALSE)),"-",VLOOKUP($C53,Data!$C$40:$ZZ$69,COLUMN(AT$39)-2,FALSE))</f>
        <v>-</v>
      </c>
      <c r="AU53" s="110" t="str">
        <f ca="1">IF(ISERROR(VLOOKUP($C53,Data!$C$40:$ZZ$69,COLUMN(AU$39)-2,FALSE)),"-",VLOOKUP($C53,Data!$C$40:$ZZ$69,COLUMN(AU$39)-2,FALSE))</f>
        <v>-</v>
      </c>
      <c r="AV53" s="110" t="str">
        <f ca="1">IF(ISERROR(VLOOKUP($C53,Data!$C$40:$ZZ$69,COLUMN(AV$39)-2,FALSE)),"-",VLOOKUP($C53,Data!$C$40:$ZZ$69,COLUMN(AV$39)-2,FALSE))</f>
        <v>-</v>
      </c>
      <c r="AW53" s="110" t="str">
        <f ca="1">IF(ISERROR(VLOOKUP($C53,Data!$C$40:$ZZ$69,COLUMN(AW$39)-2,FALSE)),"-",VLOOKUP($C53,Data!$C$40:$ZZ$69,COLUMN(AW$39)-2,FALSE))</f>
        <v>-</v>
      </c>
      <c r="AX53" s="110" t="str">
        <f ca="1">IF(ISERROR(VLOOKUP($C53,Data!$C$40:$ZZ$69,COLUMN(AX$39)-2,FALSE)),"-",VLOOKUP($C53,Data!$C$40:$ZZ$69,COLUMN(AX$39)-2,FALSE))</f>
        <v>-</v>
      </c>
      <c r="AY53" s="110" t="str">
        <f ca="1">IF(ISERROR(VLOOKUP($C53,Data!$C$40:$ZZ$69,COLUMN(AY$39)-2,FALSE)),"-",VLOOKUP($C53,Data!$C$40:$ZZ$69,COLUMN(AY$39)-2,FALSE))</f>
        <v>-</v>
      </c>
      <c r="AZ53" s="110" t="str">
        <f ca="1">IF(ISERROR(VLOOKUP($C53,Data!$C$40:$ZZ$69,COLUMN(AZ$39)-2,FALSE)),"-",VLOOKUP($C53,Data!$C$40:$ZZ$69,COLUMN(AZ$39)-2,FALSE))</f>
        <v>-</v>
      </c>
      <c r="BA53" s="110" t="str">
        <f ca="1">IF(ISERROR(VLOOKUP($C53,Data!$C$40:$ZZ$69,COLUMN(BA$39)-2,FALSE)),"-",VLOOKUP($C53,Data!$C$40:$ZZ$69,COLUMN(BA$39)-2,FALSE))</f>
        <v>-</v>
      </c>
      <c r="BB53" s="110" t="str">
        <f ca="1">IF(ISERROR(VLOOKUP($C53,Data!$C$40:$ZZ$69,COLUMN(BB$39)-2,FALSE)),"-",VLOOKUP($C53,Data!$C$40:$ZZ$69,COLUMN(BB$39)-2,FALSE))</f>
        <v>-</v>
      </c>
      <c r="BC53" s="110" t="str">
        <f ca="1">IF(ISERROR(VLOOKUP($C53,Data!$C$40:$ZZ$69,COLUMN(BC$39)-2,FALSE)),"-",VLOOKUP($C53,Data!$C$40:$ZZ$69,COLUMN(BC$39)-2,FALSE))</f>
        <v>-</v>
      </c>
      <c r="BD53" s="110" t="str">
        <f ca="1">IF(ISERROR(VLOOKUP($C53,Data!$C$40:$ZZ$69,COLUMN(BD$39)-2,FALSE)),"-",VLOOKUP($C53,Data!$C$40:$ZZ$69,COLUMN(BD$39)-2,FALSE))</f>
        <v>-</v>
      </c>
    </row>
    <row r="54" spans="3:56">
      <c r="C54" s="104" t="str">
        <f t="shared" ca="1" si="3"/>
        <v>*Hide*</v>
      </c>
      <c r="D54" s="104" t="str">
        <f t="shared" ca="1" si="3"/>
        <v>-</v>
      </c>
      <c r="E54" s="104" t="str">
        <f t="shared" ca="1" si="3"/>
        <v>-</v>
      </c>
      <c r="F54" s="104" t="str">
        <f t="shared" ca="1" si="3"/>
        <v>-</v>
      </c>
      <c r="G54" s="110" t="str">
        <f ca="1">IF(ISERROR(VLOOKUP($C54,Data!$C$40:$ZZ$69,COLUMN(G$39)-2,FALSE)),"-",VLOOKUP($C54,Data!$C$40:$ZZ$69,COLUMN(G$39)-2,FALSE))</f>
        <v>-</v>
      </c>
      <c r="H54" s="110" t="str">
        <f ca="1">IF(ISERROR(VLOOKUP($C54,Data!$C$40:$ZZ$69,COLUMN(H$39)-2,FALSE)),"-",VLOOKUP($C54,Data!$C$40:$ZZ$69,COLUMN(H$39)-2,FALSE))</f>
        <v>-</v>
      </c>
      <c r="I54" s="110" t="str">
        <f ca="1">IF(ISERROR(VLOOKUP($C54,Data!$C$40:$ZZ$69,COLUMN(I$39)-2,FALSE)),"-",VLOOKUP($C54,Data!$C$40:$ZZ$69,COLUMN(I$39)-2,FALSE))</f>
        <v>-</v>
      </c>
      <c r="J54" s="110" t="str">
        <f ca="1">IF(ISERROR(VLOOKUP($C54,Data!$C$40:$ZZ$69,COLUMN(J$39)-2,FALSE)),"-",VLOOKUP($C54,Data!$C$40:$ZZ$69,COLUMN(J$39)-2,FALSE))</f>
        <v>-</v>
      </c>
      <c r="K54" s="110" t="str">
        <f ca="1">IF(ISERROR(VLOOKUP($C54,Data!$C$40:$ZZ$69,COLUMN(K$39)-2,FALSE)),"-",VLOOKUP($C54,Data!$C$40:$ZZ$69,COLUMN(K$39)-2,FALSE))</f>
        <v>-</v>
      </c>
      <c r="L54" s="110" t="str">
        <f ca="1">IF(ISERROR(VLOOKUP($C54,Data!$C$40:$ZZ$69,COLUMN(L$39)-2,FALSE)),"-",VLOOKUP($C54,Data!$C$40:$ZZ$69,COLUMN(L$39)-2,FALSE))</f>
        <v>-</v>
      </c>
      <c r="M54" s="110" t="str">
        <f ca="1">IF(ISERROR(VLOOKUP($C54,Data!$C$40:$ZZ$69,COLUMN(M$39)-2,FALSE)),"-",VLOOKUP($C54,Data!$C$40:$ZZ$69,COLUMN(M$39)-2,FALSE))</f>
        <v>-</v>
      </c>
      <c r="N54" s="110" t="str">
        <f ca="1">IF(ISERROR(VLOOKUP($C54,Data!$C$40:$ZZ$69,COLUMN(N$39)-2,FALSE)),"-",VLOOKUP($C54,Data!$C$40:$ZZ$69,COLUMN(N$39)-2,FALSE))</f>
        <v>-</v>
      </c>
      <c r="O54" s="110" t="str">
        <f ca="1">IF(ISERROR(VLOOKUP($C54,Data!$C$40:$ZZ$69,COLUMN(O$39)-2,FALSE)),"-",VLOOKUP($C54,Data!$C$40:$ZZ$69,COLUMN(O$39)-2,FALSE))</f>
        <v>-</v>
      </c>
      <c r="P54" s="110" t="str">
        <f ca="1">IF(ISERROR(VLOOKUP($C54,Data!$C$40:$ZZ$69,COLUMN(P$39)-2,FALSE)),"-",VLOOKUP($C54,Data!$C$40:$ZZ$69,COLUMN(P$39)-2,FALSE))</f>
        <v>-</v>
      </c>
      <c r="Q54" s="110" t="str">
        <f ca="1">IF(ISERROR(VLOOKUP($C54,Data!$C$40:$ZZ$69,COLUMN(Q$39)-2,FALSE)),"-",VLOOKUP($C54,Data!$C$40:$ZZ$69,COLUMN(Q$39)-2,FALSE))</f>
        <v>-</v>
      </c>
      <c r="R54" s="110" t="str">
        <f ca="1">IF(ISERROR(VLOOKUP($C54,Data!$C$40:$ZZ$69,COLUMN(R$39)-2,FALSE)),"-",VLOOKUP($C54,Data!$C$40:$ZZ$69,COLUMN(R$39)-2,FALSE))</f>
        <v>-</v>
      </c>
      <c r="S54" s="110" t="str">
        <f ca="1">IF(ISERROR(VLOOKUP($C54,Data!$C$40:$ZZ$69,COLUMN(S$39)-2,FALSE)),"-",VLOOKUP($C54,Data!$C$40:$ZZ$69,COLUMN(S$39)-2,FALSE))</f>
        <v>-</v>
      </c>
      <c r="T54" s="110" t="str">
        <f ca="1">IF(ISERROR(VLOOKUP($C54,Data!$C$40:$ZZ$69,COLUMN(T$39)-2,FALSE)),"-",VLOOKUP($C54,Data!$C$40:$ZZ$69,COLUMN(T$39)-2,FALSE))</f>
        <v>-</v>
      </c>
      <c r="U54" s="110" t="str">
        <f ca="1">IF(ISERROR(VLOOKUP($C54,Data!$C$40:$ZZ$69,COLUMN(U$39)-2,FALSE)),"-",VLOOKUP($C54,Data!$C$40:$ZZ$69,COLUMN(U$39)-2,FALSE))</f>
        <v>-</v>
      </c>
      <c r="V54" s="110" t="str">
        <f ca="1">IF(ISERROR(VLOOKUP($C54,Data!$C$40:$ZZ$69,COLUMN(V$39)-2,FALSE)),"-",VLOOKUP($C54,Data!$C$40:$ZZ$69,COLUMN(V$39)-2,FALSE))</f>
        <v>-</v>
      </c>
      <c r="W54" s="110" t="str">
        <f ca="1">IF(ISERROR(VLOOKUP($C54,Data!$C$40:$ZZ$69,COLUMN(W$39)-2,FALSE)),"-",VLOOKUP($C54,Data!$C$40:$ZZ$69,COLUMN(W$39)-2,FALSE))</f>
        <v>-</v>
      </c>
      <c r="X54" s="110" t="str">
        <f ca="1">IF(ISERROR(VLOOKUP($C54,Data!$C$40:$ZZ$69,COLUMN(X$39)-2,FALSE)),"-",VLOOKUP($C54,Data!$C$40:$ZZ$69,COLUMN(X$39)-2,FALSE))</f>
        <v>-</v>
      </c>
      <c r="Y54" s="110" t="str">
        <f ca="1">IF(ISERROR(VLOOKUP($C54,Data!$C$40:$ZZ$69,COLUMN(Y$39)-2,FALSE)),"-",VLOOKUP($C54,Data!$C$40:$ZZ$69,COLUMN(Y$39)-2,FALSE))</f>
        <v>-</v>
      </c>
      <c r="Z54" s="110" t="str">
        <f ca="1">IF(ISERROR(VLOOKUP($C54,Data!$C$40:$ZZ$69,COLUMN(Z$39)-2,FALSE)),"-",VLOOKUP($C54,Data!$C$40:$ZZ$69,COLUMN(Z$39)-2,FALSE))</f>
        <v>-</v>
      </c>
      <c r="AA54" s="110" t="str">
        <f ca="1">IF(ISERROR(VLOOKUP($C54,Data!$C$40:$ZZ$69,COLUMN(AA$39)-2,FALSE)),"-",VLOOKUP($C54,Data!$C$40:$ZZ$69,COLUMN(AA$39)-2,FALSE))</f>
        <v>-</v>
      </c>
      <c r="AB54" s="110" t="str">
        <f ca="1">IF(ISERROR(VLOOKUP($C54,Data!$C$40:$ZZ$69,COLUMN(AB$39)-2,FALSE)),"-",VLOOKUP($C54,Data!$C$40:$ZZ$69,COLUMN(AB$39)-2,FALSE))</f>
        <v>-</v>
      </c>
      <c r="AC54" s="110" t="str">
        <f ca="1">IF(ISERROR(VLOOKUP($C54,Data!$C$40:$ZZ$69,COLUMN(AC$39)-2,FALSE)),"-",VLOOKUP($C54,Data!$C$40:$ZZ$69,COLUMN(AC$39)-2,FALSE))</f>
        <v>-</v>
      </c>
      <c r="AD54" s="110" t="str">
        <f ca="1">IF(ISERROR(VLOOKUP($C54,Data!$C$40:$ZZ$69,COLUMN(AD$39)-2,FALSE)),"-",VLOOKUP($C54,Data!$C$40:$ZZ$69,COLUMN(AD$39)-2,FALSE))</f>
        <v>-</v>
      </c>
      <c r="AE54" s="110" t="str">
        <f ca="1">IF(ISERROR(VLOOKUP($C54,Data!$C$40:$ZZ$69,COLUMN(AE$39)-2,FALSE)),"-",VLOOKUP($C54,Data!$C$40:$ZZ$69,COLUMN(AE$39)-2,FALSE))</f>
        <v>-</v>
      </c>
      <c r="AF54" s="110" t="str">
        <f ca="1">IF(ISERROR(VLOOKUP($C54,Data!$C$40:$ZZ$69,COLUMN(AF$39)-2,FALSE)),"-",VLOOKUP($C54,Data!$C$40:$ZZ$69,COLUMN(AF$39)-2,FALSE))</f>
        <v>-</v>
      </c>
      <c r="AG54" s="110" t="str">
        <f ca="1">IF(ISERROR(VLOOKUP($C54,Data!$C$40:$ZZ$69,COLUMN(AG$39)-2,FALSE)),"-",VLOOKUP($C54,Data!$C$40:$ZZ$69,COLUMN(AG$39)-2,FALSE))</f>
        <v>-</v>
      </c>
      <c r="AH54" s="110" t="str">
        <f ca="1">IF(ISERROR(VLOOKUP($C54,Data!$C$40:$ZZ$69,COLUMN(AH$39)-2,FALSE)),"-",VLOOKUP($C54,Data!$C$40:$ZZ$69,COLUMN(AH$39)-2,FALSE))</f>
        <v>-</v>
      </c>
      <c r="AI54" s="110" t="str">
        <f ca="1">IF(ISERROR(VLOOKUP($C54,Data!$C$40:$ZZ$69,COLUMN(AI$39)-2,FALSE)),"-",VLOOKUP($C54,Data!$C$40:$ZZ$69,COLUMN(AI$39)-2,FALSE))</f>
        <v>-</v>
      </c>
      <c r="AJ54" s="110" t="str">
        <f ca="1">IF(ISERROR(VLOOKUP($C54,Data!$C$40:$ZZ$69,COLUMN(AJ$39)-2,FALSE)),"-",VLOOKUP($C54,Data!$C$40:$ZZ$69,COLUMN(AJ$39)-2,FALSE))</f>
        <v>-</v>
      </c>
      <c r="AK54" s="110" t="str">
        <f ca="1">IF(ISERROR(VLOOKUP($C54,Data!$C$40:$ZZ$69,COLUMN(AK$39)-2,FALSE)),"-",VLOOKUP($C54,Data!$C$40:$ZZ$69,COLUMN(AK$39)-2,FALSE))</f>
        <v>-</v>
      </c>
      <c r="AL54" s="110" t="str">
        <f ca="1">IF(ISERROR(VLOOKUP($C54,Data!$C$40:$ZZ$69,COLUMN(AL$39)-2,FALSE)),"-",VLOOKUP($C54,Data!$C$40:$ZZ$69,COLUMN(AL$39)-2,FALSE))</f>
        <v>-</v>
      </c>
      <c r="AM54" s="110" t="str">
        <f ca="1">IF(ISERROR(VLOOKUP($C54,Data!$C$40:$ZZ$69,COLUMN(AM$39)-2,FALSE)),"-",VLOOKUP($C54,Data!$C$40:$ZZ$69,COLUMN(AM$39)-2,FALSE))</f>
        <v>-</v>
      </c>
      <c r="AN54" s="110" t="str">
        <f ca="1">IF(ISERROR(VLOOKUP($C54,Data!$C$40:$ZZ$69,COLUMN(AN$39)-2,FALSE)),"-",VLOOKUP($C54,Data!$C$40:$ZZ$69,COLUMN(AN$39)-2,FALSE))</f>
        <v>-</v>
      </c>
      <c r="AO54" s="110" t="str">
        <f ca="1">IF(ISERROR(VLOOKUP($C54,Data!$C$40:$ZZ$69,COLUMN(AO$39)-2,FALSE)),"-",VLOOKUP($C54,Data!$C$40:$ZZ$69,COLUMN(AO$39)-2,FALSE))</f>
        <v>-</v>
      </c>
      <c r="AP54" s="110" t="str">
        <f ca="1">IF(ISERROR(VLOOKUP($C54,Data!$C$40:$ZZ$69,COLUMN(AP$39)-2,FALSE)),"-",VLOOKUP($C54,Data!$C$40:$ZZ$69,COLUMN(AP$39)-2,FALSE))</f>
        <v>-</v>
      </c>
      <c r="AQ54" s="110" t="str">
        <f ca="1">IF(ISERROR(VLOOKUP($C54,Data!$C$40:$ZZ$69,COLUMN(AQ$39)-2,FALSE)),"-",VLOOKUP($C54,Data!$C$40:$ZZ$69,COLUMN(AQ$39)-2,FALSE))</f>
        <v>-</v>
      </c>
      <c r="AR54" s="110" t="str">
        <f ca="1">IF(ISERROR(VLOOKUP($C54,Data!$C$40:$ZZ$69,COLUMN(AR$39)-2,FALSE)),"-",VLOOKUP($C54,Data!$C$40:$ZZ$69,COLUMN(AR$39)-2,FALSE))</f>
        <v>-</v>
      </c>
      <c r="AS54" s="110" t="str">
        <f ca="1">IF(ISERROR(VLOOKUP($C54,Data!$C$40:$ZZ$69,COLUMN(AS$39)-2,FALSE)),"-",VLOOKUP($C54,Data!$C$40:$ZZ$69,COLUMN(AS$39)-2,FALSE))</f>
        <v>-</v>
      </c>
      <c r="AT54" s="110" t="str">
        <f ca="1">IF(ISERROR(VLOOKUP($C54,Data!$C$40:$ZZ$69,COLUMN(AT$39)-2,FALSE)),"-",VLOOKUP($C54,Data!$C$40:$ZZ$69,COLUMN(AT$39)-2,FALSE))</f>
        <v>-</v>
      </c>
      <c r="AU54" s="110" t="str">
        <f ca="1">IF(ISERROR(VLOOKUP($C54,Data!$C$40:$ZZ$69,COLUMN(AU$39)-2,FALSE)),"-",VLOOKUP($C54,Data!$C$40:$ZZ$69,COLUMN(AU$39)-2,FALSE))</f>
        <v>-</v>
      </c>
      <c r="AV54" s="110" t="str">
        <f ca="1">IF(ISERROR(VLOOKUP($C54,Data!$C$40:$ZZ$69,COLUMN(AV$39)-2,FALSE)),"-",VLOOKUP($C54,Data!$C$40:$ZZ$69,COLUMN(AV$39)-2,FALSE))</f>
        <v>-</v>
      </c>
      <c r="AW54" s="110" t="str">
        <f ca="1">IF(ISERROR(VLOOKUP($C54,Data!$C$40:$ZZ$69,COLUMN(AW$39)-2,FALSE)),"-",VLOOKUP($C54,Data!$C$40:$ZZ$69,COLUMN(AW$39)-2,FALSE))</f>
        <v>-</v>
      </c>
      <c r="AX54" s="110" t="str">
        <f ca="1">IF(ISERROR(VLOOKUP($C54,Data!$C$40:$ZZ$69,COLUMN(AX$39)-2,FALSE)),"-",VLOOKUP($C54,Data!$C$40:$ZZ$69,COLUMN(AX$39)-2,FALSE))</f>
        <v>-</v>
      </c>
      <c r="AY54" s="110" t="str">
        <f ca="1">IF(ISERROR(VLOOKUP($C54,Data!$C$40:$ZZ$69,COLUMN(AY$39)-2,FALSE)),"-",VLOOKUP($C54,Data!$C$40:$ZZ$69,COLUMN(AY$39)-2,FALSE))</f>
        <v>-</v>
      </c>
      <c r="AZ54" s="110" t="str">
        <f ca="1">IF(ISERROR(VLOOKUP($C54,Data!$C$40:$ZZ$69,COLUMN(AZ$39)-2,FALSE)),"-",VLOOKUP($C54,Data!$C$40:$ZZ$69,COLUMN(AZ$39)-2,FALSE))</f>
        <v>-</v>
      </c>
      <c r="BA54" s="110" t="str">
        <f ca="1">IF(ISERROR(VLOOKUP($C54,Data!$C$40:$ZZ$69,COLUMN(BA$39)-2,FALSE)),"-",VLOOKUP($C54,Data!$C$40:$ZZ$69,COLUMN(BA$39)-2,FALSE))</f>
        <v>-</v>
      </c>
      <c r="BB54" s="110" t="str">
        <f ca="1">IF(ISERROR(VLOOKUP($C54,Data!$C$40:$ZZ$69,COLUMN(BB$39)-2,FALSE)),"-",VLOOKUP($C54,Data!$C$40:$ZZ$69,COLUMN(BB$39)-2,FALSE))</f>
        <v>-</v>
      </c>
      <c r="BC54" s="110" t="str">
        <f ca="1">IF(ISERROR(VLOOKUP($C54,Data!$C$40:$ZZ$69,COLUMN(BC$39)-2,FALSE)),"-",VLOOKUP($C54,Data!$C$40:$ZZ$69,COLUMN(BC$39)-2,FALSE))</f>
        <v>-</v>
      </c>
      <c r="BD54" s="110" t="str">
        <f ca="1">IF(ISERROR(VLOOKUP($C54,Data!$C$40:$ZZ$69,COLUMN(BD$39)-2,FALSE)),"-",VLOOKUP($C54,Data!$C$40:$ZZ$69,COLUMN(BD$39)-2,FALSE))</f>
        <v>-</v>
      </c>
    </row>
    <row r="55" spans="3:56">
      <c r="C55" s="104" t="str">
        <f t="shared" ref="C55:F69" ca="1" si="6">C20</f>
        <v>*Hide*</v>
      </c>
      <c r="D55" s="104" t="str">
        <f t="shared" ca="1" si="6"/>
        <v>-</v>
      </c>
      <c r="E55" s="104" t="str">
        <f t="shared" ca="1" si="6"/>
        <v>-</v>
      </c>
      <c r="F55" s="104" t="str">
        <f t="shared" ca="1" si="6"/>
        <v>-</v>
      </c>
      <c r="G55" s="110" t="str">
        <f ca="1">IF(ISERROR(VLOOKUP($C55,Data!$C$40:$ZZ$69,COLUMN(G$39)-2,FALSE)),"-",VLOOKUP($C55,Data!$C$40:$ZZ$69,COLUMN(G$39)-2,FALSE))</f>
        <v>-</v>
      </c>
      <c r="H55" s="110" t="str">
        <f ca="1">IF(ISERROR(VLOOKUP($C55,Data!$C$40:$ZZ$69,COLUMN(H$39)-2,FALSE)),"-",VLOOKUP($C55,Data!$C$40:$ZZ$69,COLUMN(H$39)-2,FALSE))</f>
        <v>-</v>
      </c>
      <c r="I55" s="110" t="str">
        <f ca="1">IF(ISERROR(VLOOKUP($C55,Data!$C$40:$ZZ$69,COLUMN(I$39)-2,FALSE)),"-",VLOOKUP($C55,Data!$C$40:$ZZ$69,COLUMN(I$39)-2,FALSE))</f>
        <v>-</v>
      </c>
      <c r="J55" s="110" t="str">
        <f ca="1">IF(ISERROR(VLOOKUP($C55,Data!$C$40:$ZZ$69,COLUMN(J$39)-2,FALSE)),"-",VLOOKUP($C55,Data!$C$40:$ZZ$69,COLUMN(J$39)-2,FALSE))</f>
        <v>-</v>
      </c>
      <c r="K55" s="110" t="str">
        <f ca="1">IF(ISERROR(VLOOKUP($C55,Data!$C$40:$ZZ$69,COLUMN(K$39)-2,FALSE)),"-",VLOOKUP($C55,Data!$C$40:$ZZ$69,COLUMN(K$39)-2,FALSE))</f>
        <v>-</v>
      </c>
      <c r="L55" s="110" t="str">
        <f ca="1">IF(ISERROR(VLOOKUP($C55,Data!$C$40:$ZZ$69,COLUMN(L$39)-2,FALSE)),"-",VLOOKUP($C55,Data!$C$40:$ZZ$69,COLUMN(L$39)-2,FALSE))</f>
        <v>-</v>
      </c>
      <c r="M55" s="110" t="str">
        <f ca="1">IF(ISERROR(VLOOKUP($C55,Data!$C$40:$ZZ$69,COLUMN(M$39)-2,FALSE)),"-",VLOOKUP($C55,Data!$C$40:$ZZ$69,COLUMN(M$39)-2,FALSE))</f>
        <v>-</v>
      </c>
      <c r="N55" s="110" t="str">
        <f ca="1">IF(ISERROR(VLOOKUP($C55,Data!$C$40:$ZZ$69,COLUMN(N$39)-2,FALSE)),"-",VLOOKUP($C55,Data!$C$40:$ZZ$69,COLUMN(N$39)-2,FALSE))</f>
        <v>-</v>
      </c>
      <c r="O55" s="110" t="str">
        <f ca="1">IF(ISERROR(VLOOKUP($C55,Data!$C$40:$ZZ$69,COLUMN(O$39)-2,FALSE)),"-",VLOOKUP($C55,Data!$C$40:$ZZ$69,COLUMN(O$39)-2,FALSE))</f>
        <v>-</v>
      </c>
      <c r="P55" s="110" t="str">
        <f ca="1">IF(ISERROR(VLOOKUP($C55,Data!$C$40:$ZZ$69,COLUMN(P$39)-2,FALSE)),"-",VLOOKUP($C55,Data!$C$40:$ZZ$69,COLUMN(P$39)-2,FALSE))</f>
        <v>-</v>
      </c>
      <c r="Q55" s="110" t="str">
        <f ca="1">IF(ISERROR(VLOOKUP($C55,Data!$C$40:$ZZ$69,COLUMN(Q$39)-2,FALSE)),"-",VLOOKUP($C55,Data!$C$40:$ZZ$69,COLUMN(Q$39)-2,FALSE))</f>
        <v>-</v>
      </c>
      <c r="R55" s="110" t="str">
        <f ca="1">IF(ISERROR(VLOOKUP($C55,Data!$C$40:$ZZ$69,COLUMN(R$39)-2,FALSE)),"-",VLOOKUP($C55,Data!$C$40:$ZZ$69,COLUMN(R$39)-2,FALSE))</f>
        <v>-</v>
      </c>
      <c r="S55" s="110" t="str">
        <f ca="1">IF(ISERROR(VLOOKUP($C55,Data!$C$40:$ZZ$69,COLUMN(S$39)-2,FALSE)),"-",VLOOKUP($C55,Data!$C$40:$ZZ$69,COLUMN(S$39)-2,FALSE))</f>
        <v>-</v>
      </c>
      <c r="T55" s="110" t="str">
        <f ca="1">IF(ISERROR(VLOOKUP($C55,Data!$C$40:$ZZ$69,COLUMN(T$39)-2,FALSE)),"-",VLOOKUP($C55,Data!$C$40:$ZZ$69,COLUMN(T$39)-2,FALSE))</f>
        <v>-</v>
      </c>
      <c r="U55" s="110" t="str">
        <f ca="1">IF(ISERROR(VLOOKUP($C55,Data!$C$40:$ZZ$69,COLUMN(U$39)-2,FALSE)),"-",VLOOKUP($C55,Data!$C$40:$ZZ$69,COLUMN(U$39)-2,FALSE))</f>
        <v>-</v>
      </c>
      <c r="V55" s="110" t="str">
        <f ca="1">IF(ISERROR(VLOOKUP($C55,Data!$C$40:$ZZ$69,COLUMN(V$39)-2,FALSE)),"-",VLOOKUP($C55,Data!$C$40:$ZZ$69,COLUMN(V$39)-2,FALSE))</f>
        <v>-</v>
      </c>
      <c r="W55" s="110" t="str">
        <f ca="1">IF(ISERROR(VLOOKUP($C55,Data!$C$40:$ZZ$69,COLUMN(W$39)-2,FALSE)),"-",VLOOKUP($C55,Data!$C$40:$ZZ$69,COLUMN(W$39)-2,FALSE))</f>
        <v>-</v>
      </c>
      <c r="X55" s="110" t="str">
        <f ca="1">IF(ISERROR(VLOOKUP($C55,Data!$C$40:$ZZ$69,COLUMN(X$39)-2,FALSE)),"-",VLOOKUP($C55,Data!$C$40:$ZZ$69,COLUMN(X$39)-2,FALSE))</f>
        <v>-</v>
      </c>
      <c r="Y55" s="110" t="str">
        <f ca="1">IF(ISERROR(VLOOKUP($C55,Data!$C$40:$ZZ$69,COLUMN(Y$39)-2,FALSE)),"-",VLOOKUP($C55,Data!$C$40:$ZZ$69,COLUMN(Y$39)-2,FALSE))</f>
        <v>-</v>
      </c>
      <c r="Z55" s="110" t="str">
        <f ca="1">IF(ISERROR(VLOOKUP($C55,Data!$C$40:$ZZ$69,COLUMN(Z$39)-2,FALSE)),"-",VLOOKUP($C55,Data!$C$40:$ZZ$69,COLUMN(Z$39)-2,FALSE))</f>
        <v>-</v>
      </c>
      <c r="AA55" s="110" t="str">
        <f ca="1">IF(ISERROR(VLOOKUP($C55,Data!$C$40:$ZZ$69,COLUMN(AA$39)-2,FALSE)),"-",VLOOKUP($C55,Data!$C$40:$ZZ$69,COLUMN(AA$39)-2,FALSE))</f>
        <v>-</v>
      </c>
      <c r="AB55" s="110" t="str">
        <f ca="1">IF(ISERROR(VLOOKUP($C55,Data!$C$40:$ZZ$69,COLUMN(AB$39)-2,FALSE)),"-",VLOOKUP($C55,Data!$C$40:$ZZ$69,COLUMN(AB$39)-2,FALSE))</f>
        <v>-</v>
      </c>
      <c r="AC55" s="110" t="str">
        <f ca="1">IF(ISERROR(VLOOKUP($C55,Data!$C$40:$ZZ$69,COLUMN(AC$39)-2,FALSE)),"-",VLOOKUP($C55,Data!$C$40:$ZZ$69,COLUMN(AC$39)-2,FALSE))</f>
        <v>-</v>
      </c>
      <c r="AD55" s="110" t="str">
        <f ca="1">IF(ISERROR(VLOOKUP($C55,Data!$C$40:$ZZ$69,COLUMN(AD$39)-2,FALSE)),"-",VLOOKUP($C55,Data!$C$40:$ZZ$69,COLUMN(AD$39)-2,FALSE))</f>
        <v>-</v>
      </c>
      <c r="AE55" s="110" t="str">
        <f ca="1">IF(ISERROR(VLOOKUP($C55,Data!$C$40:$ZZ$69,COLUMN(AE$39)-2,FALSE)),"-",VLOOKUP($C55,Data!$C$40:$ZZ$69,COLUMN(AE$39)-2,FALSE))</f>
        <v>-</v>
      </c>
      <c r="AF55" s="110" t="str">
        <f ca="1">IF(ISERROR(VLOOKUP($C55,Data!$C$40:$ZZ$69,COLUMN(AF$39)-2,FALSE)),"-",VLOOKUP($C55,Data!$C$40:$ZZ$69,COLUMN(AF$39)-2,FALSE))</f>
        <v>-</v>
      </c>
      <c r="AG55" s="110" t="str">
        <f ca="1">IF(ISERROR(VLOOKUP($C55,Data!$C$40:$ZZ$69,COLUMN(AG$39)-2,FALSE)),"-",VLOOKUP($C55,Data!$C$40:$ZZ$69,COLUMN(AG$39)-2,FALSE))</f>
        <v>-</v>
      </c>
      <c r="AH55" s="110" t="str">
        <f ca="1">IF(ISERROR(VLOOKUP($C55,Data!$C$40:$ZZ$69,COLUMN(AH$39)-2,FALSE)),"-",VLOOKUP($C55,Data!$C$40:$ZZ$69,COLUMN(AH$39)-2,FALSE))</f>
        <v>-</v>
      </c>
      <c r="AI55" s="110" t="str">
        <f ca="1">IF(ISERROR(VLOOKUP($C55,Data!$C$40:$ZZ$69,COLUMN(AI$39)-2,FALSE)),"-",VLOOKUP($C55,Data!$C$40:$ZZ$69,COLUMN(AI$39)-2,FALSE))</f>
        <v>-</v>
      </c>
      <c r="AJ55" s="110" t="str">
        <f ca="1">IF(ISERROR(VLOOKUP($C55,Data!$C$40:$ZZ$69,COLUMN(AJ$39)-2,FALSE)),"-",VLOOKUP($C55,Data!$C$40:$ZZ$69,COLUMN(AJ$39)-2,FALSE))</f>
        <v>-</v>
      </c>
      <c r="AK55" s="110" t="str">
        <f ca="1">IF(ISERROR(VLOOKUP($C55,Data!$C$40:$ZZ$69,COLUMN(AK$39)-2,FALSE)),"-",VLOOKUP($C55,Data!$C$40:$ZZ$69,COLUMN(AK$39)-2,FALSE))</f>
        <v>-</v>
      </c>
      <c r="AL55" s="110" t="str">
        <f ca="1">IF(ISERROR(VLOOKUP($C55,Data!$C$40:$ZZ$69,COLUMN(AL$39)-2,FALSE)),"-",VLOOKUP($C55,Data!$C$40:$ZZ$69,COLUMN(AL$39)-2,FALSE))</f>
        <v>-</v>
      </c>
      <c r="AM55" s="110" t="str">
        <f ca="1">IF(ISERROR(VLOOKUP($C55,Data!$C$40:$ZZ$69,COLUMN(AM$39)-2,FALSE)),"-",VLOOKUP($C55,Data!$C$40:$ZZ$69,COLUMN(AM$39)-2,FALSE))</f>
        <v>-</v>
      </c>
      <c r="AN55" s="110" t="str">
        <f ca="1">IF(ISERROR(VLOOKUP($C55,Data!$C$40:$ZZ$69,COLUMN(AN$39)-2,FALSE)),"-",VLOOKUP($C55,Data!$C$40:$ZZ$69,COLUMN(AN$39)-2,FALSE))</f>
        <v>-</v>
      </c>
      <c r="AO55" s="110" t="str">
        <f ca="1">IF(ISERROR(VLOOKUP($C55,Data!$C$40:$ZZ$69,COLUMN(AO$39)-2,FALSE)),"-",VLOOKUP($C55,Data!$C$40:$ZZ$69,COLUMN(AO$39)-2,FALSE))</f>
        <v>-</v>
      </c>
      <c r="AP55" s="110" t="str">
        <f ca="1">IF(ISERROR(VLOOKUP($C55,Data!$C$40:$ZZ$69,COLUMN(AP$39)-2,FALSE)),"-",VLOOKUP($C55,Data!$C$40:$ZZ$69,COLUMN(AP$39)-2,FALSE))</f>
        <v>-</v>
      </c>
      <c r="AQ55" s="110" t="str">
        <f ca="1">IF(ISERROR(VLOOKUP($C55,Data!$C$40:$ZZ$69,COLUMN(AQ$39)-2,FALSE)),"-",VLOOKUP($C55,Data!$C$40:$ZZ$69,COLUMN(AQ$39)-2,FALSE))</f>
        <v>-</v>
      </c>
      <c r="AR55" s="110" t="str">
        <f ca="1">IF(ISERROR(VLOOKUP($C55,Data!$C$40:$ZZ$69,COLUMN(AR$39)-2,FALSE)),"-",VLOOKUP($C55,Data!$C$40:$ZZ$69,COLUMN(AR$39)-2,FALSE))</f>
        <v>-</v>
      </c>
      <c r="AS55" s="110" t="str">
        <f ca="1">IF(ISERROR(VLOOKUP($C55,Data!$C$40:$ZZ$69,COLUMN(AS$39)-2,FALSE)),"-",VLOOKUP($C55,Data!$C$40:$ZZ$69,COLUMN(AS$39)-2,FALSE))</f>
        <v>-</v>
      </c>
      <c r="AT55" s="110" t="str">
        <f ca="1">IF(ISERROR(VLOOKUP($C55,Data!$C$40:$ZZ$69,COLUMN(AT$39)-2,FALSE)),"-",VLOOKUP($C55,Data!$C$40:$ZZ$69,COLUMN(AT$39)-2,FALSE))</f>
        <v>-</v>
      </c>
      <c r="AU55" s="110" t="str">
        <f ca="1">IF(ISERROR(VLOOKUP($C55,Data!$C$40:$ZZ$69,COLUMN(AU$39)-2,FALSE)),"-",VLOOKUP($C55,Data!$C$40:$ZZ$69,COLUMN(AU$39)-2,FALSE))</f>
        <v>-</v>
      </c>
      <c r="AV55" s="110" t="str">
        <f ca="1">IF(ISERROR(VLOOKUP($C55,Data!$C$40:$ZZ$69,COLUMN(AV$39)-2,FALSE)),"-",VLOOKUP($C55,Data!$C$40:$ZZ$69,COLUMN(AV$39)-2,FALSE))</f>
        <v>-</v>
      </c>
      <c r="AW55" s="110" t="str">
        <f ca="1">IF(ISERROR(VLOOKUP($C55,Data!$C$40:$ZZ$69,COLUMN(AW$39)-2,FALSE)),"-",VLOOKUP($C55,Data!$C$40:$ZZ$69,COLUMN(AW$39)-2,FALSE))</f>
        <v>-</v>
      </c>
      <c r="AX55" s="110" t="str">
        <f ca="1">IF(ISERROR(VLOOKUP($C55,Data!$C$40:$ZZ$69,COLUMN(AX$39)-2,FALSE)),"-",VLOOKUP($C55,Data!$C$40:$ZZ$69,COLUMN(AX$39)-2,FALSE))</f>
        <v>-</v>
      </c>
      <c r="AY55" s="110" t="str">
        <f ca="1">IF(ISERROR(VLOOKUP($C55,Data!$C$40:$ZZ$69,COLUMN(AY$39)-2,FALSE)),"-",VLOOKUP($C55,Data!$C$40:$ZZ$69,COLUMN(AY$39)-2,FALSE))</f>
        <v>-</v>
      </c>
      <c r="AZ55" s="110" t="str">
        <f ca="1">IF(ISERROR(VLOOKUP($C55,Data!$C$40:$ZZ$69,COLUMN(AZ$39)-2,FALSE)),"-",VLOOKUP($C55,Data!$C$40:$ZZ$69,COLUMN(AZ$39)-2,FALSE))</f>
        <v>-</v>
      </c>
      <c r="BA55" s="110" t="str">
        <f ca="1">IF(ISERROR(VLOOKUP($C55,Data!$C$40:$ZZ$69,COLUMN(BA$39)-2,FALSE)),"-",VLOOKUP($C55,Data!$C$40:$ZZ$69,COLUMN(BA$39)-2,FALSE))</f>
        <v>-</v>
      </c>
      <c r="BB55" s="110" t="str">
        <f ca="1">IF(ISERROR(VLOOKUP($C55,Data!$C$40:$ZZ$69,COLUMN(BB$39)-2,FALSE)),"-",VLOOKUP($C55,Data!$C$40:$ZZ$69,COLUMN(BB$39)-2,FALSE))</f>
        <v>-</v>
      </c>
      <c r="BC55" s="110" t="str">
        <f ca="1">IF(ISERROR(VLOOKUP($C55,Data!$C$40:$ZZ$69,COLUMN(BC$39)-2,FALSE)),"-",VLOOKUP($C55,Data!$C$40:$ZZ$69,COLUMN(BC$39)-2,FALSE))</f>
        <v>-</v>
      </c>
      <c r="BD55" s="110" t="str">
        <f ca="1">IF(ISERROR(VLOOKUP($C55,Data!$C$40:$ZZ$69,COLUMN(BD$39)-2,FALSE)),"-",VLOOKUP($C55,Data!$C$40:$ZZ$69,COLUMN(BD$39)-2,FALSE))</f>
        <v>-</v>
      </c>
    </row>
    <row r="56" spans="3:56">
      <c r="C56" s="104" t="str">
        <f t="shared" ca="1" si="6"/>
        <v>*Hide*</v>
      </c>
      <c r="D56" s="104" t="str">
        <f t="shared" ca="1" si="6"/>
        <v>-</v>
      </c>
      <c r="E56" s="104" t="str">
        <f t="shared" ca="1" si="6"/>
        <v>-</v>
      </c>
      <c r="F56" s="104" t="str">
        <f t="shared" ca="1" si="6"/>
        <v>-</v>
      </c>
      <c r="G56" s="110" t="str">
        <f ca="1">IF(ISERROR(VLOOKUP($C56,Data!$C$40:$ZZ$69,COLUMN(G$39)-2,FALSE)),"-",VLOOKUP($C56,Data!$C$40:$ZZ$69,COLUMN(G$39)-2,FALSE))</f>
        <v>-</v>
      </c>
      <c r="H56" s="110" t="str">
        <f ca="1">IF(ISERROR(VLOOKUP($C56,Data!$C$40:$ZZ$69,COLUMN(H$39)-2,FALSE)),"-",VLOOKUP($C56,Data!$C$40:$ZZ$69,COLUMN(H$39)-2,FALSE))</f>
        <v>-</v>
      </c>
      <c r="I56" s="110" t="str">
        <f ca="1">IF(ISERROR(VLOOKUP($C56,Data!$C$40:$ZZ$69,COLUMN(I$39)-2,FALSE)),"-",VLOOKUP($C56,Data!$C$40:$ZZ$69,COLUMN(I$39)-2,FALSE))</f>
        <v>-</v>
      </c>
      <c r="J56" s="110" t="str">
        <f ca="1">IF(ISERROR(VLOOKUP($C56,Data!$C$40:$ZZ$69,COLUMN(J$39)-2,FALSE)),"-",VLOOKUP($C56,Data!$C$40:$ZZ$69,COLUMN(J$39)-2,FALSE))</f>
        <v>-</v>
      </c>
      <c r="K56" s="110" t="str">
        <f ca="1">IF(ISERROR(VLOOKUP($C56,Data!$C$40:$ZZ$69,COLUMN(K$39)-2,FALSE)),"-",VLOOKUP($C56,Data!$C$40:$ZZ$69,COLUMN(K$39)-2,FALSE))</f>
        <v>-</v>
      </c>
      <c r="L56" s="110" t="str">
        <f ca="1">IF(ISERROR(VLOOKUP($C56,Data!$C$40:$ZZ$69,COLUMN(L$39)-2,FALSE)),"-",VLOOKUP($C56,Data!$C$40:$ZZ$69,COLUMN(L$39)-2,FALSE))</f>
        <v>-</v>
      </c>
      <c r="M56" s="110" t="str">
        <f ca="1">IF(ISERROR(VLOOKUP($C56,Data!$C$40:$ZZ$69,COLUMN(M$39)-2,FALSE)),"-",VLOOKUP($C56,Data!$C$40:$ZZ$69,COLUMN(M$39)-2,FALSE))</f>
        <v>-</v>
      </c>
      <c r="N56" s="110" t="str">
        <f ca="1">IF(ISERROR(VLOOKUP($C56,Data!$C$40:$ZZ$69,COLUMN(N$39)-2,FALSE)),"-",VLOOKUP($C56,Data!$C$40:$ZZ$69,COLUMN(N$39)-2,FALSE))</f>
        <v>-</v>
      </c>
      <c r="O56" s="110" t="str">
        <f ca="1">IF(ISERROR(VLOOKUP($C56,Data!$C$40:$ZZ$69,COLUMN(O$39)-2,FALSE)),"-",VLOOKUP($C56,Data!$C$40:$ZZ$69,COLUMN(O$39)-2,FALSE))</f>
        <v>-</v>
      </c>
      <c r="P56" s="110" t="str">
        <f ca="1">IF(ISERROR(VLOOKUP($C56,Data!$C$40:$ZZ$69,COLUMN(P$39)-2,FALSE)),"-",VLOOKUP($C56,Data!$C$40:$ZZ$69,COLUMN(P$39)-2,FALSE))</f>
        <v>-</v>
      </c>
      <c r="Q56" s="110" t="str">
        <f ca="1">IF(ISERROR(VLOOKUP($C56,Data!$C$40:$ZZ$69,COLUMN(Q$39)-2,FALSE)),"-",VLOOKUP($C56,Data!$C$40:$ZZ$69,COLUMN(Q$39)-2,FALSE))</f>
        <v>-</v>
      </c>
      <c r="R56" s="110" t="str">
        <f ca="1">IF(ISERROR(VLOOKUP($C56,Data!$C$40:$ZZ$69,COLUMN(R$39)-2,FALSE)),"-",VLOOKUP($C56,Data!$C$40:$ZZ$69,COLUMN(R$39)-2,FALSE))</f>
        <v>-</v>
      </c>
      <c r="S56" s="110" t="str">
        <f ca="1">IF(ISERROR(VLOOKUP($C56,Data!$C$40:$ZZ$69,COLUMN(S$39)-2,FALSE)),"-",VLOOKUP($C56,Data!$C$40:$ZZ$69,COLUMN(S$39)-2,FALSE))</f>
        <v>-</v>
      </c>
      <c r="T56" s="110" t="str">
        <f ca="1">IF(ISERROR(VLOOKUP($C56,Data!$C$40:$ZZ$69,COLUMN(T$39)-2,FALSE)),"-",VLOOKUP($C56,Data!$C$40:$ZZ$69,COLUMN(T$39)-2,FALSE))</f>
        <v>-</v>
      </c>
      <c r="U56" s="110" t="str">
        <f ca="1">IF(ISERROR(VLOOKUP($C56,Data!$C$40:$ZZ$69,COLUMN(U$39)-2,FALSE)),"-",VLOOKUP($C56,Data!$C$40:$ZZ$69,COLUMN(U$39)-2,FALSE))</f>
        <v>-</v>
      </c>
      <c r="V56" s="110" t="str">
        <f ca="1">IF(ISERROR(VLOOKUP($C56,Data!$C$40:$ZZ$69,COLUMN(V$39)-2,FALSE)),"-",VLOOKUP($C56,Data!$C$40:$ZZ$69,COLUMN(V$39)-2,FALSE))</f>
        <v>-</v>
      </c>
      <c r="W56" s="110" t="str">
        <f ca="1">IF(ISERROR(VLOOKUP($C56,Data!$C$40:$ZZ$69,COLUMN(W$39)-2,FALSE)),"-",VLOOKUP($C56,Data!$C$40:$ZZ$69,COLUMN(W$39)-2,FALSE))</f>
        <v>-</v>
      </c>
      <c r="X56" s="110" t="str">
        <f ca="1">IF(ISERROR(VLOOKUP($C56,Data!$C$40:$ZZ$69,COLUMN(X$39)-2,FALSE)),"-",VLOOKUP($C56,Data!$C$40:$ZZ$69,COLUMN(X$39)-2,FALSE))</f>
        <v>-</v>
      </c>
      <c r="Y56" s="110" t="str">
        <f ca="1">IF(ISERROR(VLOOKUP($C56,Data!$C$40:$ZZ$69,COLUMN(Y$39)-2,FALSE)),"-",VLOOKUP($C56,Data!$C$40:$ZZ$69,COLUMN(Y$39)-2,FALSE))</f>
        <v>-</v>
      </c>
      <c r="Z56" s="110" t="str">
        <f ca="1">IF(ISERROR(VLOOKUP($C56,Data!$C$40:$ZZ$69,COLUMN(Z$39)-2,FALSE)),"-",VLOOKUP($C56,Data!$C$40:$ZZ$69,COLUMN(Z$39)-2,FALSE))</f>
        <v>-</v>
      </c>
      <c r="AA56" s="110" t="str">
        <f ca="1">IF(ISERROR(VLOOKUP($C56,Data!$C$40:$ZZ$69,COLUMN(AA$39)-2,FALSE)),"-",VLOOKUP($C56,Data!$C$40:$ZZ$69,COLUMN(AA$39)-2,FALSE))</f>
        <v>-</v>
      </c>
      <c r="AB56" s="110" t="str">
        <f ca="1">IF(ISERROR(VLOOKUP($C56,Data!$C$40:$ZZ$69,COLUMN(AB$39)-2,FALSE)),"-",VLOOKUP($C56,Data!$C$40:$ZZ$69,COLUMN(AB$39)-2,FALSE))</f>
        <v>-</v>
      </c>
      <c r="AC56" s="110" t="str">
        <f ca="1">IF(ISERROR(VLOOKUP($C56,Data!$C$40:$ZZ$69,COLUMN(AC$39)-2,FALSE)),"-",VLOOKUP($C56,Data!$C$40:$ZZ$69,COLUMN(AC$39)-2,FALSE))</f>
        <v>-</v>
      </c>
      <c r="AD56" s="110" t="str">
        <f ca="1">IF(ISERROR(VLOOKUP($C56,Data!$C$40:$ZZ$69,COLUMN(AD$39)-2,FALSE)),"-",VLOOKUP($C56,Data!$C$40:$ZZ$69,COLUMN(AD$39)-2,FALSE))</f>
        <v>-</v>
      </c>
      <c r="AE56" s="110" t="str">
        <f ca="1">IF(ISERROR(VLOOKUP($C56,Data!$C$40:$ZZ$69,COLUMN(AE$39)-2,FALSE)),"-",VLOOKUP($C56,Data!$C$40:$ZZ$69,COLUMN(AE$39)-2,FALSE))</f>
        <v>-</v>
      </c>
      <c r="AF56" s="110" t="str">
        <f ca="1">IF(ISERROR(VLOOKUP($C56,Data!$C$40:$ZZ$69,COLUMN(AF$39)-2,FALSE)),"-",VLOOKUP($C56,Data!$C$40:$ZZ$69,COLUMN(AF$39)-2,FALSE))</f>
        <v>-</v>
      </c>
      <c r="AG56" s="110" t="str">
        <f ca="1">IF(ISERROR(VLOOKUP($C56,Data!$C$40:$ZZ$69,COLUMN(AG$39)-2,FALSE)),"-",VLOOKUP($C56,Data!$C$40:$ZZ$69,COLUMN(AG$39)-2,FALSE))</f>
        <v>-</v>
      </c>
      <c r="AH56" s="110" t="str">
        <f ca="1">IF(ISERROR(VLOOKUP($C56,Data!$C$40:$ZZ$69,COLUMN(AH$39)-2,FALSE)),"-",VLOOKUP($C56,Data!$C$40:$ZZ$69,COLUMN(AH$39)-2,FALSE))</f>
        <v>-</v>
      </c>
      <c r="AI56" s="110" t="str">
        <f ca="1">IF(ISERROR(VLOOKUP($C56,Data!$C$40:$ZZ$69,COLUMN(AI$39)-2,FALSE)),"-",VLOOKUP($C56,Data!$C$40:$ZZ$69,COLUMN(AI$39)-2,FALSE))</f>
        <v>-</v>
      </c>
      <c r="AJ56" s="110" t="str">
        <f ca="1">IF(ISERROR(VLOOKUP($C56,Data!$C$40:$ZZ$69,COLUMN(AJ$39)-2,FALSE)),"-",VLOOKUP($C56,Data!$C$40:$ZZ$69,COLUMN(AJ$39)-2,FALSE))</f>
        <v>-</v>
      </c>
      <c r="AK56" s="110" t="str">
        <f ca="1">IF(ISERROR(VLOOKUP($C56,Data!$C$40:$ZZ$69,COLUMN(AK$39)-2,FALSE)),"-",VLOOKUP($C56,Data!$C$40:$ZZ$69,COLUMN(AK$39)-2,FALSE))</f>
        <v>-</v>
      </c>
      <c r="AL56" s="110" t="str">
        <f ca="1">IF(ISERROR(VLOOKUP($C56,Data!$C$40:$ZZ$69,COLUMN(AL$39)-2,FALSE)),"-",VLOOKUP($C56,Data!$C$40:$ZZ$69,COLUMN(AL$39)-2,FALSE))</f>
        <v>-</v>
      </c>
      <c r="AM56" s="110" t="str">
        <f ca="1">IF(ISERROR(VLOOKUP($C56,Data!$C$40:$ZZ$69,COLUMN(AM$39)-2,FALSE)),"-",VLOOKUP($C56,Data!$C$40:$ZZ$69,COLUMN(AM$39)-2,FALSE))</f>
        <v>-</v>
      </c>
      <c r="AN56" s="110" t="str">
        <f ca="1">IF(ISERROR(VLOOKUP($C56,Data!$C$40:$ZZ$69,COLUMN(AN$39)-2,FALSE)),"-",VLOOKUP($C56,Data!$C$40:$ZZ$69,COLUMN(AN$39)-2,FALSE))</f>
        <v>-</v>
      </c>
      <c r="AO56" s="110" t="str">
        <f ca="1">IF(ISERROR(VLOOKUP($C56,Data!$C$40:$ZZ$69,COLUMN(AO$39)-2,FALSE)),"-",VLOOKUP($C56,Data!$C$40:$ZZ$69,COLUMN(AO$39)-2,FALSE))</f>
        <v>-</v>
      </c>
      <c r="AP56" s="110" t="str">
        <f ca="1">IF(ISERROR(VLOOKUP($C56,Data!$C$40:$ZZ$69,COLUMN(AP$39)-2,FALSE)),"-",VLOOKUP($C56,Data!$C$40:$ZZ$69,COLUMN(AP$39)-2,FALSE))</f>
        <v>-</v>
      </c>
      <c r="AQ56" s="110" t="str">
        <f ca="1">IF(ISERROR(VLOOKUP($C56,Data!$C$40:$ZZ$69,COLUMN(AQ$39)-2,FALSE)),"-",VLOOKUP($C56,Data!$C$40:$ZZ$69,COLUMN(AQ$39)-2,FALSE))</f>
        <v>-</v>
      </c>
      <c r="AR56" s="110" t="str">
        <f ca="1">IF(ISERROR(VLOOKUP($C56,Data!$C$40:$ZZ$69,COLUMN(AR$39)-2,FALSE)),"-",VLOOKUP($C56,Data!$C$40:$ZZ$69,COLUMN(AR$39)-2,FALSE))</f>
        <v>-</v>
      </c>
      <c r="AS56" s="110" t="str">
        <f ca="1">IF(ISERROR(VLOOKUP($C56,Data!$C$40:$ZZ$69,COLUMN(AS$39)-2,FALSE)),"-",VLOOKUP($C56,Data!$C$40:$ZZ$69,COLUMN(AS$39)-2,FALSE))</f>
        <v>-</v>
      </c>
      <c r="AT56" s="110" t="str">
        <f ca="1">IF(ISERROR(VLOOKUP($C56,Data!$C$40:$ZZ$69,COLUMN(AT$39)-2,FALSE)),"-",VLOOKUP($C56,Data!$C$40:$ZZ$69,COLUMN(AT$39)-2,FALSE))</f>
        <v>-</v>
      </c>
      <c r="AU56" s="110" t="str">
        <f ca="1">IF(ISERROR(VLOOKUP($C56,Data!$C$40:$ZZ$69,COLUMN(AU$39)-2,FALSE)),"-",VLOOKUP($C56,Data!$C$40:$ZZ$69,COLUMN(AU$39)-2,FALSE))</f>
        <v>-</v>
      </c>
      <c r="AV56" s="110" t="str">
        <f ca="1">IF(ISERROR(VLOOKUP($C56,Data!$C$40:$ZZ$69,COLUMN(AV$39)-2,FALSE)),"-",VLOOKUP($C56,Data!$C$40:$ZZ$69,COLUMN(AV$39)-2,FALSE))</f>
        <v>-</v>
      </c>
      <c r="AW56" s="110" t="str">
        <f ca="1">IF(ISERROR(VLOOKUP($C56,Data!$C$40:$ZZ$69,COLUMN(AW$39)-2,FALSE)),"-",VLOOKUP($C56,Data!$C$40:$ZZ$69,COLUMN(AW$39)-2,FALSE))</f>
        <v>-</v>
      </c>
      <c r="AX56" s="110" t="str">
        <f ca="1">IF(ISERROR(VLOOKUP($C56,Data!$C$40:$ZZ$69,COLUMN(AX$39)-2,FALSE)),"-",VLOOKUP($C56,Data!$C$40:$ZZ$69,COLUMN(AX$39)-2,FALSE))</f>
        <v>-</v>
      </c>
      <c r="AY56" s="110" t="str">
        <f ca="1">IF(ISERROR(VLOOKUP($C56,Data!$C$40:$ZZ$69,COLUMN(AY$39)-2,FALSE)),"-",VLOOKUP($C56,Data!$C$40:$ZZ$69,COLUMN(AY$39)-2,FALSE))</f>
        <v>-</v>
      </c>
      <c r="AZ56" s="110" t="str">
        <f ca="1">IF(ISERROR(VLOOKUP($C56,Data!$C$40:$ZZ$69,COLUMN(AZ$39)-2,FALSE)),"-",VLOOKUP($C56,Data!$C$40:$ZZ$69,COLUMN(AZ$39)-2,FALSE))</f>
        <v>-</v>
      </c>
      <c r="BA56" s="110" t="str">
        <f ca="1">IF(ISERROR(VLOOKUP($C56,Data!$C$40:$ZZ$69,COLUMN(BA$39)-2,FALSE)),"-",VLOOKUP($C56,Data!$C$40:$ZZ$69,COLUMN(BA$39)-2,FALSE))</f>
        <v>-</v>
      </c>
      <c r="BB56" s="110" t="str">
        <f ca="1">IF(ISERROR(VLOOKUP($C56,Data!$C$40:$ZZ$69,COLUMN(BB$39)-2,FALSE)),"-",VLOOKUP($C56,Data!$C$40:$ZZ$69,COLUMN(BB$39)-2,FALSE))</f>
        <v>-</v>
      </c>
      <c r="BC56" s="110" t="str">
        <f ca="1">IF(ISERROR(VLOOKUP($C56,Data!$C$40:$ZZ$69,COLUMN(BC$39)-2,FALSE)),"-",VLOOKUP($C56,Data!$C$40:$ZZ$69,COLUMN(BC$39)-2,FALSE))</f>
        <v>-</v>
      </c>
      <c r="BD56" s="110" t="str">
        <f ca="1">IF(ISERROR(VLOOKUP($C56,Data!$C$40:$ZZ$69,COLUMN(BD$39)-2,FALSE)),"-",VLOOKUP($C56,Data!$C$40:$ZZ$69,COLUMN(BD$39)-2,FALSE))</f>
        <v>-</v>
      </c>
    </row>
    <row r="57" spans="3:56">
      <c r="C57" s="104" t="str">
        <f t="shared" ca="1" si="6"/>
        <v>*Hide*</v>
      </c>
      <c r="D57" s="104" t="str">
        <f t="shared" ca="1" si="6"/>
        <v>-</v>
      </c>
      <c r="E57" s="104" t="str">
        <f t="shared" ca="1" si="6"/>
        <v>-</v>
      </c>
      <c r="F57" s="104" t="str">
        <f t="shared" ca="1" si="6"/>
        <v>-</v>
      </c>
      <c r="G57" s="110" t="str">
        <f ca="1">IF(ISERROR(VLOOKUP($C57,Data!$C$40:$ZZ$69,COLUMN(G$39)-2,FALSE)),"-",VLOOKUP($C57,Data!$C$40:$ZZ$69,COLUMN(G$39)-2,FALSE))</f>
        <v>-</v>
      </c>
      <c r="H57" s="110" t="str">
        <f ca="1">IF(ISERROR(VLOOKUP($C57,Data!$C$40:$ZZ$69,COLUMN(H$39)-2,FALSE)),"-",VLOOKUP($C57,Data!$C$40:$ZZ$69,COLUMN(H$39)-2,FALSE))</f>
        <v>-</v>
      </c>
      <c r="I57" s="110" t="str">
        <f ca="1">IF(ISERROR(VLOOKUP($C57,Data!$C$40:$ZZ$69,COLUMN(I$39)-2,FALSE)),"-",VLOOKUP($C57,Data!$C$40:$ZZ$69,COLUMN(I$39)-2,FALSE))</f>
        <v>-</v>
      </c>
      <c r="J57" s="110" t="str">
        <f ca="1">IF(ISERROR(VLOOKUP($C57,Data!$C$40:$ZZ$69,COLUMN(J$39)-2,FALSE)),"-",VLOOKUP($C57,Data!$C$40:$ZZ$69,COLUMN(J$39)-2,FALSE))</f>
        <v>-</v>
      </c>
      <c r="K57" s="110" t="str">
        <f ca="1">IF(ISERROR(VLOOKUP($C57,Data!$C$40:$ZZ$69,COLUMN(K$39)-2,FALSE)),"-",VLOOKUP($C57,Data!$C$40:$ZZ$69,COLUMN(K$39)-2,FALSE))</f>
        <v>-</v>
      </c>
      <c r="L57" s="110" t="str">
        <f ca="1">IF(ISERROR(VLOOKUP($C57,Data!$C$40:$ZZ$69,COLUMN(L$39)-2,FALSE)),"-",VLOOKUP($C57,Data!$C$40:$ZZ$69,COLUMN(L$39)-2,FALSE))</f>
        <v>-</v>
      </c>
      <c r="M57" s="110" t="str">
        <f ca="1">IF(ISERROR(VLOOKUP($C57,Data!$C$40:$ZZ$69,COLUMN(M$39)-2,FALSE)),"-",VLOOKUP($C57,Data!$C$40:$ZZ$69,COLUMN(M$39)-2,FALSE))</f>
        <v>-</v>
      </c>
      <c r="N57" s="110" t="str">
        <f ca="1">IF(ISERROR(VLOOKUP($C57,Data!$C$40:$ZZ$69,COLUMN(N$39)-2,FALSE)),"-",VLOOKUP($C57,Data!$C$40:$ZZ$69,COLUMN(N$39)-2,FALSE))</f>
        <v>-</v>
      </c>
      <c r="O57" s="110" t="str">
        <f ca="1">IF(ISERROR(VLOOKUP($C57,Data!$C$40:$ZZ$69,COLUMN(O$39)-2,FALSE)),"-",VLOOKUP($C57,Data!$C$40:$ZZ$69,COLUMN(O$39)-2,FALSE))</f>
        <v>-</v>
      </c>
      <c r="P57" s="110" t="str">
        <f ca="1">IF(ISERROR(VLOOKUP($C57,Data!$C$40:$ZZ$69,COLUMN(P$39)-2,FALSE)),"-",VLOOKUP($C57,Data!$C$40:$ZZ$69,COLUMN(P$39)-2,FALSE))</f>
        <v>-</v>
      </c>
      <c r="Q57" s="110" t="str">
        <f ca="1">IF(ISERROR(VLOOKUP($C57,Data!$C$40:$ZZ$69,COLUMN(Q$39)-2,FALSE)),"-",VLOOKUP($C57,Data!$C$40:$ZZ$69,COLUMN(Q$39)-2,FALSE))</f>
        <v>-</v>
      </c>
      <c r="R57" s="110" t="str">
        <f ca="1">IF(ISERROR(VLOOKUP($C57,Data!$C$40:$ZZ$69,COLUMN(R$39)-2,FALSE)),"-",VLOOKUP($C57,Data!$C$40:$ZZ$69,COLUMN(R$39)-2,FALSE))</f>
        <v>-</v>
      </c>
      <c r="S57" s="110" t="str">
        <f ca="1">IF(ISERROR(VLOOKUP($C57,Data!$C$40:$ZZ$69,COLUMN(S$39)-2,FALSE)),"-",VLOOKUP($C57,Data!$C$40:$ZZ$69,COLUMN(S$39)-2,FALSE))</f>
        <v>-</v>
      </c>
      <c r="T57" s="110" t="str">
        <f ca="1">IF(ISERROR(VLOOKUP($C57,Data!$C$40:$ZZ$69,COLUMN(T$39)-2,FALSE)),"-",VLOOKUP($C57,Data!$C$40:$ZZ$69,COLUMN(T$39)-2,FALSE))</f>
        <v>-</v>
      </c>
      <c r="U57" s="110" t="str">
        <f ca="1">IF(ISERROR(VLOOKUP($C57,Data!$C$40:$ZZ$69,COLUMN(U$39)-2,FALSE)),"-",VLOOKUP($C57,Data!$C$40:$ZZ$69,COLUMN(U$39)-2,FALSE))</f>
        <v>-</v>
      </c>
      <c r="V57" s="110" t="str">
        <f ca="1">IF(ISERROR(VLOOKUP($C57,Data!$C$40:$ZZ$69,COLUMN(V$39)-2,FALSE)),"-",VLOOKUP($C57,Data!$C$40:$ZZ$69,COLUMN(V$39)-2,FALSE))</f>
        <v>-</v>
      </c>
      <c r="W57" s="110" t="str">
        <f ca="1">IF(ISERROR(VLOOKUP($C57,Data!$C$40:$ZZ$69,COLUMN(W$39)-2,FALSE)),"-",VLOOKUP($C57,Data!$C$40:$ZZ$69,COLUMN(W$39)-2,FALSE))</f>
        <v>-</v>
      </c>
      <c r="X57" s="110" t="str">
        <f ca="1">IF(ISERROR(VLOOKUP($C57,Data!$C$40:$ZZ$69,COLUMN(X$39)-2,FALSE)),"-",VLOOKUP($C57,Data!$C$40:$ZZ$69,COLUMN(X$39)-2,FALSE))</f>
        <v>-</v>
      </c>
      <c r="Y57" s="110" t="str">
        <f ca="1">IF(ISERROR(VLOOKUP($C57,Data!$C$40:$ZZ$69,COLUMN(Y$39)-2,FALSE)),"-",VLOOKUP($C57,Data!$C$40:$ZZ$69,COLUMN(Y$39)-2,FALSE))</f>
        <v>-</v>
      </c>
      <c r="Z57" s="110" t="str">
        <f ca="1">IF(ISERROR(VLOOKUP($C57,Data!$C$40:$ZZ$69,COLUMN(Z$39)-2,FALSE)),"-",VLOOKUP($C57,Data!$C$40:$ZZ$69,COLUMN(Z$39)-2,FALSE))</f>
        <v>-</v>
      </c>
      <c r="AA57" s="110" t="str">
        <f ca="1">IF(ISERROR(VLOOKUP($C57,Data!$C$40:$ZZ$69,COLUMN(AA$39)-2,FALSE)),"-",VLOOKUP($C57,Data!$C$40:$ZZ$69,COLUMN(AA$39)-2,FALSE))</f>
        <v>-</v>
      </c>
      <c r="AB57" s="110" t="str">
        <f ca="1">IF(ISERROR(VLOOKUP($C57,Data!$C$40:$ZZ$69,COLUMN(AB$39)-2,FALSE)),"-",VLOOKUP($C57,Data!$C$40:$ZZ$69,COLUMN(AB$39)-2,FALSE))</f>
        <v>-</v>
      </c>
      <c r="AC57" s="110" t="str">
        <f ca="1">IF(ISERROR(VLOOKUP($C57,Data!$C$40:$ZZ$69,COLUMN(AC$39)-2,FALSE)),"-",VLOOKUP($C57,Data!$C$40:$ZZ$69,COLUMN(AC$39)-2,FALSE))</f>
        <v>-</v>
      </c>
      <c r="AD57" s="110" t="str">
        <f ca="1">IF(ISERROR(VLOOKUP($C57,Data!$C$40:$ZZ$69,COLUMN(AD$39)-2,FALSE)),"-",VLOOKUP($C57,Data!$C$40:$ZZ$69,COLUMN(AD$39)-2,FALSE))</f>
        <v>-</v>
      </c>
      <c r="AE57" s="110" t="str">
        <f ca="1">IF(ISERROR(VLOOKUP($C57,Data!$C$40:$ZZ$69,COLUMN(AE$39)-2,FALSE)),"-",VLOOKUP($C57,Data!$C$40:$ZZ$69,COLUMN(AE$39)-2,FALSE))</f>
        <v>-</v>
      </c>
      <c r="AF57" s="110" t="str">
        <f ca="1">IF(ISERROR(VLOOKUP($C57,Data!$C$40:$ZZ$69,COLUMN(AF$39)-2,FALSE)),"-",VLOOKUP($C57,Data!$C$40:$ZZ$69,COLUMN(AF$39)-2,FALSE))</f>
        <v>-</v>
      </c>
      <c r="AG57" s="110" t="str">
        <f ca="1">IF(ISERROR(VLOOKUP($C57,Data!$C$40:$ZZ$69,COLUMN(AG$39)-2,FALSE)),"-",VLOOKUP($C57,Data!$C$40:$ZZ$69,COLUMN(AG$39)-2,FALSE))</f>
        <v>-</v>
      </c>
      <c r="AH57" s="110" t="str">
        <f ca="1">IF(ISERROR(VLOOKUP($C57,Data!$C$40:$ZZ$69,COLUMN(AH$39)-2,FALSE)),"-",VLOOKUP($C57,Data!$C$40:$ZZ$69,COLUMN(AH$39)-2,FALSE))</f>
        <v>-</v>
      </c>
      <c r="AI57" s="110" t="str">
        <f ca="1">IF(ISERROR(VLOOKUP($C57,Data!$C$40:$ZZ$69,COLUMN(AI$39)-2,FALSE)),"-",VLOOKUP($C57,Data!$C$40:$ZZ$69,COLUMN(AI$39)-2,FALSE))</f>
        <v>-</v>
      </c>
      <c r="AJ57" s="110" t="str">
        <f ca="1">IF(ISERROR(VLOOKUP($C57,Data!$C$40:$ZZ$69,COLUMN(AJ$39)-2,FALSE)),"-",VLOOKUP($C57,Data!$C$40:$ZZ$69,COLUMN(AJ$39)-2,FALSE))</f>
        <v>-</v>
      </c>
      <c r="AK57" s="110" t="str">
        <f ca="1">IF(ISERROR(VLOOKUP($C57,Data!$C$40:$ZZ$69,COLUMN(AK$39)-2,FALSE)),"-",VLOOKUP($C57,Data!$C$40:$ZZ$69,COLUMN(AK$39)-2,FALSE))</f>
        <v>-</v>
      </c>
      <c r="AL57" s="110" t="str">
        <f ca="1">IF(ISERROR(VLOOKUP($C57,Data!$C$40:$ZZ$69,COLUMN(AL$39)-2,FALSE)),"-",VLOOKUP($C57,Data!$C$40:$ZZ$69,COLUMN(AL$39)-2,FALSE))</f>
        <v>-</v>
      </c>
      <c r="AM57" s="110" t="str">
        <f ca="1">IF(ISERROR(VLOOKUP($C57,Data!$C$40:$ZZ$69,COLUMN(AM$39)-2,FALSE)),"-",VLOOKUP($C57,Data!$C$40:$ZZ$69,COLUMN(AM$39)-2,FALSE))</f>
        <v>-</v>
      </c>
      <c r="AN57" s="110" t="str">
        <f ca="1">IF(ISERROR(VLOOKUP($C57,Data!$C$40:$ZZ$69,COLUMN(AN$39)-2,FALSE)),"-",VLOOKUP($C57,Data!$C$40:$ZZ$69,COLUMN(AN$39)-2,FALSE))</f>
        <v>-</v>
      </c>
      <c r="AO57" s="110" t="str">
        <f ca="1">IF(ISERROR(VLOOKUP($C57,Data!$C$40:$ZZ$69,COLUMN(AO$39)-2,FALSE)),"-",VLOOKUP($C57,Data!$C$40:$ZZ$69,COLUMN(AO$39)-2,FALSE))</f>
        <v>-</v>
      </c>
      <c r="AP57" s="110" t="str">
        <f ca="1">IF(ISERROR(VLOOKUP($C57,Data!$C$40:$ZZ$69,COLUMN(AP$39)-2,FALSE)),"-",VLOOKUP($C57,Data!$C$40:$ZZ$69,COLUMN(AP$39)-2,FALSE))</f>
        <v>-</v>
      </c>
      <c r="AQ57" s="110" t="str">
        <f ca="1">IF(ISERROR(VLOOKUP($C57,Data!$C$40:$ZZ$69,COLUMN(AQ$39)-2,FALSE)),"-",VLOOKUP($C57,Data!$C$40:$ZZ$69,COLUMN(AQ$39)-2,FALSE))</f>
        <v>-</v>
      </c>
      <c r="AR57" s="110" t="str">
        <f ca="1">IF(ISERROR(VLOOKUP($C57,Data!$C$40:$ZZ$69,COLUMN(AR$39)-2,FALSE)),"-",VLOOKUP($C57,Data!$C$40:$ZZ$69,COLUMN(AR$39)-2,FALSE))</f>
        <v>-</v>
      </c>
      <c r="AS57" s="110" t="str">
        <f ca="1">IF(ISERROR(VLOOKUP($C57,Data!$C$40:$ZZ$69,COLUMN(AS$39)-2,FALSE)),"-",VLOOKUP($C57,Data!$C$40:$ZZ$69,COLUMN(AS$39)-2,FALSE))</f>
        <v>-</v>
      </c>
      <c r="AT57" s="110" t="str">
        <f ca="1">IF(ISERROR(VLOOKUP($C57,Data!$C$40:$ZZ$69,COLUMN(AT$39)-2,FALSE)),"-",VLOOKUP($C57,Data!$C$40:$ZZ$69,COLUMN(AT$39)-2,FALSE))</f>
        <v>-</v>
      </c>
      <c r="AU57" s="110" t="str">
        <f ca="1">IF(ISERROR(VLOOKUP($C57,Data!$C$40:$ZZ$69,COLUMN(AU$39)-2,FALSE)),"-",VLOOKUP($C57,Data!$C$40:$ZZ$69,COLUMN(AU$39)-2,FALSE))</f>
        <v>-</v>
      </c>
      <c r="AV57" s="110" t="str">
        <f ca="1">IF(ISERROR(VLOOKUP($C57,Data!$C$40:$ZZ$69,COLUMN(AV$39)-2,FALSE)),"-",VLOOKUP($C57,Data!$C$40:$ZZ$69,COLUMN(AV$39)-2,FALSE))</f>
        <v>-</v>
      </c>
      <c r="AW57" s="110" t="str">
        <f ca="1">IF(ISERROR(VLOOKUP($C57,Data!$C$40:$ZZ$69,COLUMN(AW$39)-2,FALSE)),"-",VLOOKUP($C57,Data!$C$40:$ZZ$69,COLUMN(AW$39)-2,FALSE))</f>
        <v>-</v>
      </c>
      <c r="AX57" s="110" t="str">
        <f ca="1">IF(ISERROR(VLOOKUP($C57,Data!$C$40:$ZZ$69,COLUMN(AX$39)-2,FALSE)),"-",VLOOKUP($C57,Data!$C$40:$ZZ$69,COLUMN(AX$39)-2,FALSE))</f>
        <v>-</v>
      </c>
      <c r="AY57" s="110" t="str">
        <f ca="1">IF(ISERROR(VLOOKUP($C57,Data!$C$40:$ZZ$69,COLUMN(AY$39)-2,FALSE)),"-",VLOOKUP($C57,Data!$C$40:$ZZ$69,COLUMN(AY$39)-2,FALSE))</f>
        <v>-</v>
      </c>
      <c r="AZ57" s="110" t="str">
        <f ca="1">IF(ISERROR(VLOOKUP($C57,Data!$C$40:$ZZ$69,COLUMN(AZ$39)-2,FALSE)),"-",VLOOKUP($C57,Data!$C$40:$ZZ$69,COLUMN(AZ$39)-2,FALSE))</f>
        <v>-</v>
      </c>
      <c r="BA57" s="110" t="str">
        <f ca="1">IF(ISERROR(VLOOKUP($C57,Data!$C$40:$ZZ$69,COLUMN(BA$39)-2,FALSE)),"-",VLOOKUP($C57,Data!$C$40:$ZZ$69,COLUMN(BA$39)-2,FALSE))</f>
        <v>-</v>
      </c>
      <c r="BB57" s="110" t="str">
        <f ca="1">IF(ISERROR(VLOOKUP($C57,Data!$C$40:$ZZ$69,COLUMN(BB$39)-2,FALSE)),"-",VLOOKUP($C57,Data!$C$40:$ZZ$69,COLUMN(BB$39)-2,FALSE))</f>
        <v>-</v>
      </c>
      <c r="BC57" s="110" t="str">
        <f ca="1">IF(ISERROR(VLOOKUP($C57,Data!$C$40:$ZZ$69,COLUMN(BC$39)-2,FALSE)),"-",VLOOKUP($C57,Data!$C$40:$ZZ$69,COLUMN(BC$39)-2,FALSE))</f>
        <v>-</v>
      </c>
      <c r="BD57" s="110" t="str">
        <f ca="1">IF(ISERROR(VLOOKUP($C57,Data!$C$40:$ZZ$69,COLUMN(BD$39)-2,FALSE)),"-",VLOOKUP($C57,Data!$C$40:$ZZ$69,COLUMN(BD$39)-2,FALSE))</f>
        <v>-</v>
      </c>
    </row>
    <row r="58" spans="3:56">
      <c r="C58" s="104" t="str">
        <f t="shared" ca="1" si="6"/>
        <v>*Hide*</v>
      </c>
      <c r="D58" s="104" t="str">
        <f t="shared" ca="1" si="6"/>
        <v>-</v>
      </c>
      <c r="E58" s="104" t="str">
        <f t="shared" ca="1" si="6"/>
        <v>-</v>
      </c>
      <c r="F58" s="104" t="str">
        <f t="shared" ca="1" si="6"/>
        <v>-</v>
      </c>
      <c r="G58" s="110" t="str">
        <f ca="1">IF(ISERROR(VLOOKUP($C58,Data!$C$40:$ZZ$69,COLUMN(G$39)-2,FALSE)),"-",VLOOKUP($C58,Data!$C$40:$ZZ$69,COLUMN(G$39)-2,FALSE))</f>
        <v>-</v>
      </c>
      <c r="H58" s="110" t="str">
        <f ca="1">IF(ISERROR(VLOOKUP($C58,Data!$C$40:$ZZ$69,COLUMN(H$39)-2,FALSE)),"-",VLOOKUP($C58,Data!$C$40:$ZZ$69,COLUMN(H$39)-2,FALSE))</f>
        <v>-</v>
      </c>
      <c r="I58" s="110" t="str">
        <f ca="1">IF(ISERROR(VLOOKUP($C58,Data!$C$40:$ZZ$69,COLUMN(I$39)-2,FALSE)),"-",VLOOKUP($C58,Data!$C$40:$ZZ$69,COLUMN(I$39)-2,FALSE))</f>
        <v>-</v>
      </c>
      <c r="J58" s="110" t="str">
        <f ca="1">IF(ISERROR(VLOOKUP($C58,Data!$C$40:$ZZ$69,COLUMN(J$39)-2,FALSE)),"-",VLOOKUP($C58,Data!$C$40:$ZZ$69,COLUMN(J$39)-2,FALSE))</f>
        <v>-</v>
      </c>
      <c r="K58" s="110" t="str">
        <f ca="1">IF(ISERROR(VLOOKUP($C58,Data!$C$40:$ZZ$69,COLUMN(K$39)-2,FALSE)),"-",VLOOKUP($C58,Data!$C$40:$ZZ$69,COLUMN(K$39)-2,FALSE))</f>
        <v>-</v>
      </c>
      <c r="L58" s="110" t="str">
        <f ca="1">IF(ISERROR(VLOOKUP($C58,Data!$C$40:$ZZ$69,COLUMN(L$39)-2,FALSE)),"-",VLOOKUP($C58,Data!$C$40:$ZZ$69,COLUMN(L$39)-2,FALSE))</f>
        <v>-</v>
      </c>
      <c r="M58" s="110" t="str">
        <f ca="1">IF(ISERROR(VLOOKUP($C58,Data!$C$40:$ZZ$69,COLUMN(M$39)-2,FALSE)),"-",VLOOKUP($C58,Data!$C$40:$ZZ$69,COLUMN(M$39)-2,FALSE))</f>
        <v>-</v>
      </c>
      <c r="N58" s="110" t="str">
        <f ca="1">IF(ISERROR(VLOOKUP($C58,Data!$C$40:$ZZ$69,COLUMN(N$39)-2,FALSE)),"-",VLOOKUP($C58,Data!$C$40:$ZZ$69,COLUMN(N$39)-2,FALSE))</f>
        <v>-</v>
      </c>
      <c r="O58" s="110" t="str">
        <f ca="1">IF(ISERROR(VLOOKUP($C58,Data!$C$40:$ZZ$69,COLUMN(O$39)-2,FALSE)),"-",VLOOKUP($C58,Data!$C$40:$ZZ$69,COLUMN(O$39)-2,FALSE))</f>
        <v>-</v>
      </c>
      <c r="P58" s="110" t="str">
        <f ca="1">IF(ISERROR(VLOOKUP($C58,Data!$C$40:$ZZ$69,COLUMN(P$39)-2,FALSE)),"-",VLOOKUP($C58,Data!$C$40:$ZZ$69,COLUMN(P$39)-2,FALSE))</f>
        <v>-</v>
      </c>
      <c r="Q58" s="110" t="str">
        <f ca="1">IF(ISERROR(VLOOKUP($C58,Data!$C$40:$ZZ$69,COLUMN(Q$39)-2,FALSE)),"-",VLOOKUP($C58,Data!$C$40:$ZZ$69,COLUMN(Q$39)-2,FALSE))</f>
        <v>-</v>
      </c>
      <c r="R58" s="110" t="str">
        <f ca="1">IF(ISERROR(VLOOKUP($C58,Data!$C$40:$ZZ$69,COLUMN(R$39)-2,FALSE)),"-",VLOOKUP($C58,Data!$C$40:$ZZ$69,COLUMN(R$39)-2,FALSE))</f>
        <v>-</v>
      </c>
      <c r="S58" s="110" t="str">
        <f ca="1">IF(ISERROR(VLOOKUP($C58,Data!$C$40:$ZZ$69,COLUMN(S$39)-2,FALSE)),"-",VLOOKUP($C58,Data!$C$40:$ZZ$69,COLUMN(S$39)-2,FALSE))</f>
        <v>-</v>
      </c>
      <c r="T58" s="110" t="str">
        <f ca="1">IF(ISERROR(VLOOKUP($C58,Data!$C$40:$ZZ$69,COLUMN(T$39)-2,FALSE)),"-",VLOOKUP($C58,Data!$C$40:$ZZ$69,COLUMN(T$39)-2,FALSE))</f>
        <v>-</v>
      </c>
      <c r="U58" s="110" t="str">
        <f ca="1">IF(ISERROR(VLOOKUP($C58,Data!$C$40:$ZZ$69,COLUMN(U$39)-2,FALSE)),"-",VLOOKUP($C58,Data!$C$40:$ZZ$69,COLUMN(U$39)-2,FALSE))</f>
        <v>-</v>
      </c>
      <c r="V58" s="110" t="str">
        <f ca="1">IF(ISERROR(VLOOKUP($C58,Data!$C$40:$ZZ$69,COLUMN(V$39)-2,FALSE)),"-",VLOOKUP($C58,Data!$C$40:$ZZ$69,COLUMN(V$39)-2,FALSE))</f>
        <v>-</v>
      </c>
      <c r="W58" s="110" t="str">
        <f ca="1">IF(ISERROR(VLOOKUP($C58,Data!$C$40:$ZZ$69,COLUMN(W$39)-2,FALSE)),"-",VLOOKUP($C58,Data!$C$40:$ZZ$69,COLUMN(W$39)-2,FALSE))</f>
        <v>-</v>
      </c>
      <c r="X58" s="110" t="str">
        <f ca="1">IF(ISERROR(VLOOKUP($C58,Data!$C$40:$ZZ$69,COLUMN(X$39)-2,FALSE)),"-",VLOOKUP($C58,Data!$C$40:$ZZ$69,COLUMN(X$39)-2,FALSE))</f>
        <v>-</v>
      </c>
      <c r="Y58" s="110" t="str">
        <f ca="1">IF(ISERROR(VLOOKUP($C58,Data!$C$40:$ZZ$69,COLUMN(Y$39)-2,FALSE)),"-",VLOOKUP($C58,Data!$C$40:$ZZ$69,COLUMN(Y$39)-2,FALSE))</f>
        <v>-</v>
      </c>
      <c r="Z58" s="110" t="str">
        <f ca="1">IF(ISERROR(VLOOKUP($C58,Data!$C$40:$ZZ$69,COLUMN(Z$39)-2,FALSE)),"-",VLOOKUP($C58,Data!$C$40:$ZZ$69,COLUMN(Z$39)-2,FALSE))</f>
        <v>-</v>
      </c>
      <c r="AA58" s="110" t="str">
        <f ca="1">IF(ISERROR(VLOOKUP($C58,Data!$C$40:$ZZ$69,COLUMN(AA$39)-2,FALSE)),"-",VLOOKUP($C58,Data!$C$40:$ZZ$69,COLUMN(AA$39)-2,FALSE))</f>
        <v>-</v>
      </c>
      <c r="AB58" s="110" t="str">
        <f ca="1">IF(ISERROR(VLOOKUP($C58,Data!$C$40:$ZZ$69,COLUMN(AB$39)-2,FALSE)),"-",VLOOKUP($C58,Data!$C$40:$ZZ$69,COLUMN(AB$39)-2,FALSE))</f>
        <v>-</v>
      </c>
      <c r="AC58" s="110" t="str">
        <f ca="1">IF(ISERROR(VLOOKUP($C58,Data!$C$40:$ZZ$69,COLUMN(AC$39)-2,FALSE)),"-",VLOOKUP($C58,Data!$C$40:$ZZ$69,COLUMN(AC$39)-2,FALSE))</f>
        <v>-</v>
      </c>
      <c r="AD58" s="110" t="str">
        <f ca="1">IF(ISERROR(VLOOKUP($C58,Data!$C$40:$ZZ$69,COLUMN(AD$39)-2,FALSE)),"-",VLOOKUP($C58,Data!$C$40:$ZZ$69,COLUMN(AD$39)-2,FALSE))</f>
        <v>-</v>
      </c>
      <c r="AE58" s="110" t="str">
        <f ca="1">IF(ISERROR(VLOOKUP($C58,Data!$C$40:$ZZ$69,COLUMN(AE$39)-2,FALSE)),"-",VLOOKUP($C58,Data!$C$40:$ZZ$69,COLUMN(AE$39)-2,FALSE))</f>
        <v>-</v>
      </c>
      <c r="AF58" s="110" t="str">
        <f ca="1">IF(ISERROR(VLOOKUP($C58,Data!$C$40:$ZZ$69,COLUMN(AF$39)-2,FALSE)),"-",VLOOKUP($C58,Data!$C$40:$ZZ$69,COLUMN(AF$39)-2,FALSE))</f>
        <v>-</v>
      </c>
      <c r="AG58" s="110" t="str">
        <f ca="1">IF(ISERROR(VLOOKUP($C58,Data!$C$40:$ZZ$69,COLUMN(AG$39)-2,FALSE)),"-",VLOOKUP($C58,Data!$C$40:$ZZ$69,COLUMN(AG$39)-2,FALSE))</f>
        <v>-</v>
      </c>
      <c r="AH58" s="110" t="str">
        <f ca="1">IF(ISERROR(VLOOKUP($C58,Data!$C$40:$ZZ$69,COLUMN(AH$39)-2,FALSE)),"-",VLOOKUP($C58,Data!$C$40:$ZZ$69,COLUMN(AH$39)-2,FALSE))</f>
        <v>-</v>
      </c>
      <c r="AI58" s="110" t="str">
        <f ca="1">IF(ISERROR(VLOOKUP($C58,Data!$C$40:$ZZ$69,COLUMN(AI$39)-2,FALSE)),"-",VLOOKUP($C58,Data!$C$40:$ZZ$69,COLUMN(AI$39)-2,FALSE))</f>
        <v>-</v>
      </c>
      <c r="AJ58" s="110" t="str">
        <f ca="1">IF(ISERROR(VLOOKUP($C58,Data!$C$40:$ZZ$69,COLUMN(AJ$39)-2,FALSE)),"-",VLOOKUP($C58,Data!$C$40:$ZZ$69,COLUMN(AJ$39)-2,FALSE))</f>
        <v>-</v>
      </c>
      <c r="AK58" s="110" t="str">
        <f ca="1">IF(ISERROR(VLOOKUP($C58,Data!$C$40:$ZZ$69,COLUMN(AK$39)-2,FALSE)),"-",VLOOKUP($C58,Data!$C$40:$ZZ$69,COLUMN(AK$39)-2,FALSE))</f>
        <v>-</v>
      </c>
      <c r="AL58" s="110" t="str">
        <f ca="1">IF(ISERROR(VLOOKUP($C58,Data!$C$40:$ZZ$69,COLUMN(AL$39)-2,FALSE)),"-",VLOOKUP($C58,Data!$C$40:$ZZ$69,COLUMN(AL$39)-2,FALSE))</f>
        <v>-</v>
      </c>
      <c r="AM58" s="110" t="str">
        <f ca="1">IF(ISERROR(VLOOKUP($C58,Data!$C$40:$ZZ$69,COLUMN(AM$39)-2,FALSE)),"-",VLOOKUP($C58,Data!$C$40:$ZZ$69,COLUMN(AM$39)-2,FALSE))</f>
        <v>-</v>
      </c>
      <c r="AN58" s="110" t="str">
        <f ca="1">IF(ISERROR(VLOOKUP($C58,Data!$C$40:$ZZ$69,COLUMN(AN$39)-2,FALSE)),"-",VLOOKUP($C58,Data!$C$40:$ZZ$69,COLUMN(AN$39)-2,FALSE))</f>
        <v>-</v>
      </c>
      <c r="AO58" s="110" t="str">
        <f ca="1">IF(ISERROR(VLOOKUP($C58,Data!$C$40:$ZZ$69,COLUMN(AO$39)-2,FALSE)),"-",VLOOKUP($C58,Data!$C$40:$ZZ$69,COLUMN(AO$39)-2,FALSE))</f>
        <v>-</v>
      </c>
      <c r="AP58" s="110" t="str">
        <f ca="1">IF(ISERROR(VLOOKUP($C58,Data!$C$40:$ZZ$69,COLUMN(AP$39)-2,FALSE)),"-",VLOOKUP($C58,Data!$C$40:$ZZ$69,COLUMN(AP$39)-2,FALSE))</f>
        <v>-</v>
      </c>
      <c r="AQ58" s="110" t="str">
        <f ca="1">IF(ISERROR(VLOOKUP($C58,Data!$C$40:$ZZ$69,COLUMN(AQ$39)-2,FALSE)),"-",VLOOKUP($C58,Data!$C$40:$ZZ$69,COLUMN(AQ$39)-2,FALSE))</f>
        <v>-</v>
      </c>
      <c r="AR58" s="110" t="str">
        <f ca="1">IF(ISERROR(VLOOKUP($C58,Data!$C$40:$ZZ$69,COLUMN(AR$39)-2,FALSE)),"-",VLOOKUP($C58,Data!$C$40:$ZZ$69,COLUMN(AR$39)-2,FALSE))</f>
        <v>-</v>
      </c>
      <c r="AS58" s="110" t="str">
        <f ca="1">IF(ISERROR(VLOOKUP($C58,Data!$C$40:$ZZ$69,COLUMN(AS$39)-2,FALSE)),"-",VLOOKUP($C58,Data!$C$40:$ZZ$69,COLUMN(AS$39)-2,FALSE))</f>
        <v>-</v>
      </c>
      <c r="AT58" s="110" t="str">
        <f ca="1">IF(ISERROR(VLOOKUP($C58,Data!$C$40:$ZZ$69,COLUMN(AT$39)-2,FALSE)),"-",VLOOKUP($C58,Data!$C$40:$ZZ$69,COLUMN(AT$39)-2,FALSE))</f>
        <v>-</v>
      </c>
      <c r="AU58" s="110" t="str">
        <f ca="1">IF(ISERROR(VLOOKUP($C58,Data!$C$40:$ZZ$69,COLUMN(AU$39)-2,FALSE)),"-",VLOOKUP($C58,Data!$C$40:$ZZ$69,COLUMN(AU$39)-2,FALSE))</f>
        <v>-</v>
      </c>
      <c r="AV58" s="110" t="str">
        <f ca="1">IF(ISERROR(VLOOKUP($C58,Data!$C$40:$ZZ$69,COLUMN(AV$39)-2,FALSE)),"-",VLOOKUP($C58,Data!$C$40:$ZZ$69,COLUMN(AV$39)-2,FALSE))</f>
        <v>-</v>
      </c>
      <c r="AW58" s="110" t="str">
        <f ca="1">IF(ISERROR(VLOOKUP($C58,Data!$C$40:$ZZ$69,COLUMN(AW$39)-2,FALSE)),"-",VLOOKUP($C58,Data!$C$40:$ZZ$69,COLUMN(AW$39)-2,FALSE))</f>
        <v>-</v>
      </c>
      <c r="AX58" s="110" t="str">
        <f ca="1">IF(ISERROR(VLOOKUP($C58,Data!$C$40:$ZZ$69,COLUMN(AX$39)-2,FALSE)),"-",VLOOKUP($C58,Data!$C$40:$ZZ$69,COLUMN(AX$39)-2,FALSE))</f>
        <v>-</v>
      </c>
      <c r="AY58" s="110" t="str">
        <f ca="1">IF(ISERROR(VLOOKUP($C58,Data!$C$40:$ZZ$69,COLUMN(AY$39)-2,FALSE)),"-",VLOOKUP($C58,Data!$C$40:$ZZ$69,COLUMN(AY$39)-2,FALSE))</f>
        <v>-</v>
      </c>
      <c r="AZ58" s="110" t="str">
        <f ca="1">IF(ISERROR(VLOOKUP($C58,Data!$C$40:$ZZ$69,COLUMN(AZ$39)-2,FALSE)),"-",VLOOKUP($C58,Data!$C$40:$ZZ$69,COLUMN(AZ$39)-2,FALSE))</f>
        <v>-</v>
      </c>
      <c r="BA58" s="110" t="str">
        <f ca="1">IF(ISERROR(VLOOKUP($C58,Data!$C$40:$ZZ$69,COLUMN(BA$39)-2,FALSE)),"-",VLOOKUP($C58,Data!$C$40:$ZZ$69,COLUMN(BA$39)-2,FALSE))</f>
        <v>-</v>
      </c>
      <c r="BB58" s="110" t="str">
        <f ca="1">IF(ISERROR(VLOOKUP($C58,Data!$C$40:$ZZ$69,COLUMN(BB$39)-2,FALSE)),"-",VLOOKUP($C58,Data!$C$40:$ZZ$69,COLUMN(BB$39)-2,FALSE))</f>
        <v>-</v>
      </c>
      <c r="BC58" s="110" t="str">
        <f ca="1">IF(ISERROR(VLOOKUP($C58,Data!$C$40:$ZZ$69,COLUMN(BC$39)-2,FALSE)),"-",VLOOKUP($C58,Data!$C$40:$ZZ$69,COLUMN(BC$39)-2,FALSE))</f>
        <v>-</v>
      </c>
      <c r="BD58" s="110" t="str">
        <f ca="1">IF(ISERROR(VLOOKUP($C58,Data!$C$40:$ZZ$69,COLUMN(BD$39)-2,FALSE)),"-",VLOOKUP($C58,Data!$C$40:$ZZ$69,COLUMN(BD$39)-2,FALSE))</f>
        <v>-</v>
      </c>
    </row>
    <row r="59" spans="3:56">
      <c r="C59" s="104" t="str">
        <f t="shared" ca="1" si="6"/>
        <v>*Hide*</v>
      </c>
      <c r="D59" s="104" t="str">
        <f t="shared" ca="1" si="6"/>
        <v>-</v>
      </c>
      <c r="E59" s="104" t="str">
        <f t="shared" ca="1" si="6"/>
        <v>-</v>
      </c>
      <c r="F59" s="104" t="str">
        <f t="shared" ca="1" si="6"/>
        <v>-</v>
      </c>
      <c r="G59" s="110" t="str">
        <f ca="1">IF(ISERROR(VLOOKUP($C59,Data!$C$40:$ZZ$69,COLUMN(G$39)-2,FALSE)),"-",VLOOKUP($C59,Data!$C$40:$ZZ$69,COLUMN(G$39)-2,FALSE))</f>
        <v>-</v>
      </c>
      <c r="H59" s="110" t="str">
        <f ca="1">IF(ISERROR(VLOOKUP($C59,Data!$C$40:$ZZ$69,COLUMN(H$39)-2,FALSE)),"-",VLOOKUP($C59,Data!$C$40:$ZZ$69,COLUMN(H$39)-2,FALSE))</f>
        <v>-</v>
      </c>
      <c r="I59" s="110" t="str">
        <f ca="1">IF(ISERROR(VLOOKUP($C59,Data!$C$40:$ZZ$69,COLUMN(I$39)-2,FALSE)),"-",VLOOKUP($C59,Data!$C$40:$ZZ$69,COLUMN(I$39)-2,FALSE))</f>
        <v>-</v>
      </c>
      <c r="J59" s="110" t="str">
        <f ca="1">IF(ISERROR(VLOOKUP($C59,Data!$C$40:$ZZ$69,COLUMN(J$39)-2,FALSE)),"-",VLOOKUP($C59,Data!$C$40:$ZZ$69,COLUMN(J$39)-2,FALSE))</f>
        <v>-</v>
      </c>
      <c r="K59" s="110" t="str">
        <f ca="1">IF(ISERROR(VLOOKUP($C59,Data!$C$40:$ZZ$69,COLUMN(K$39)-2,FALSE)),"-",VLOOKUP($C59,Data!$C$40:$ZZ$69,COLUMN(K$39)-2,FALSE))</f>
        <v>-</v>
      </c>
      <c r="L59" s="110" t="str">
        <f ca="1">IF(ISERROR(VLOOKUP($C59,Data!$C$40:$ZZ$69,COLUMN(L$39)-2,FALSE)),"-",VLOOKUP($C59,Data!$C$40:$ZZ$69,COLUMN(L$39)-2,FALSE))</f>
        <v>-</v>
      </c>
      <c r="M59" s="110" t="str">
        <f ca="1">IF(ISERROR(VLOOKUP($C59,Data!$C$40:$ZZ$69,COLUMN(M$39)-2,FALSE)),"-",VLOOKUP($C59,Data!$C$40:$ZZ$69,COLUMN(M$39)-2,FALSE))</f>
        <v>-</v>
      </c>
      <c r="N59" s="110" t="str">
        <f ca="1">IF(ISERROR(VLOOKUP($C59,Data!$C$40:$ZZ$69,COLUMN(N$39)-2,FALSE)),"-",VLOOKUP($C59,Data!$C$40:$ZZ$69,COLUMN(N$39)-2,FALSE))</f>
        <v>-</v>
      </c>
      <c r="O59" s="110" t="str">
        <f ca="1">IF(ISERROR(VLOOKUP($C59,Data!$C$40:$ZZ$69,COLUMN(O$39)-2,FALSE)),"-",VLOOKUP($C59,Data!$C$40:$ZZ$69,COLUMN(O$39)-2,FALSE))</f>
        <v>-</v>
      </c>
      <c r="P59" s="110" t="str">
        <f ca="1">IF(ISERROR(VLOOKUP($C59,Data!$C$40:$ZZ$69,COLUMN(P$39)-2,FALSE)),"-",VLOOKUP($C59,Data!$C$40:$ZZ$69,COLUMN(P$39)-2,FALSE))</f>
        <v>-</v>
      </c>
      <c r="Q59" s="110" t="str">
        <f ca="1">IF(ISERROR(VLOOKUP($C59,Data!$C$40:$ZZ$69,COLUMN(Q$39)-2,FALSE)),"-",VLOOKUP($C59,Data!$C$40:$ZZ$69,COLUMN(Q$39)-2,FALSE))</f>
        <v>-</v>
      </c>
      <c r="R59" s="110" t="str">
        <f ca="1">IF(ISERROR(VLOOKUP($C59,Data!$C$40:$ZZ$69,COLUMN(R$39)-2,FALSE)),"-",VLOOKUP($C59,Data!$C$40:$ZZ$69,COLUMN(R$39)-2,FALSE))</f>
        <v>-</v>
      </c>
      <c r="S59" s="110" t="str">
        <f ca="1">IF(ISERROR(VLOOKUP($C59,Data!$C$40:$ZZ$69,COLUMN(S$39)-2,FALSE)),"-",VLOOKUP($C59,Data!$C$40:$ZZ$69,COLUMN(S$39)-2,FALSE))</f>
        <v>-</v>
      </c>
      <c r="T59" s="110" t="str">
        <f ca="1">IF(ISERROR(VLOOKUP($C59,Data!$C$40:$ZZ$69,COLUMN(T$39)-2,FALSE)),"-",VLOOKUP($C59,Data!$C$40:$ZZ$69,COLUMN(T$39)-2,FALSE))</f>
        <v>-</v>
      </c>
      <c r="U59" s="110" t="str">
        <f ca="1">IF(ISERROR(VLOOKUP($C59,Data!$C$40:$ZZ$69,COLUMN(U$39)-2,FALSE)),"-",VLOOKUP($C59,Data!$C$40:$ZZ$69,COLUMN(U$39)-2,FALSE))</f>
        <v>-</v>
      </c>
      <c r="V59" s="110" t="str">
        <f ca="1">IF(ISERROR(VLOOKUP($C59,Data!$C$40:$ZZ$69,COLUMN(V$39)-2,FALSE)),"-",VLOOKUP($C59,Data!$C$40:$ZZ$69,COLUMN(V$39)-2,FALSE))</f>
        <v>-</v>
      </c>
      <c r="W59" s="110" t="str">
        <f ca="1">IF(ISERROR(VLOOKUP($C59,Data!$C$40:$ZZ$69,COLUMN(W$39)-2,FALSE)),"-",VLOOKUP($C59,Data!$C$40:$ZZ$69,COLUMN(W$39)-2,FALSE))</f>
        <v>-</v>
      </c>
      <c r="X59" s="110" t="str">
        <f ca="1">IF(ISERROR(VLOOKUP($C59,Data!$C$40:$ZZ$69,COLUMN(X$39)-2,FALSE)),"-",VLOOKUP($C59,Data!$C$40:$ZZ$69,COLUMN(X$39)-2,FALSE))</f>
        <v>-</v>
      </c>
      <c r="Y59" s="110" t="str">
        <f ca="1">IF(ISERROR(VLOOKUP($C59,Data!$C$40:$ZZ$69,COLUMN(Y$39)-2,FALSE)),"-",VLOOKUP($C59,Data!$C$40:$ZZ$69,COLUMN(Y$39)-2,FALSE))</f>
        <v>-</v>
      </c>
      <c r="Z59" s="110" t="str">
        <f ca="1">IF(ISERROR(VLOOKUP($C59,Data!$C$40:$ZZ$69,COLUMN(Z$39)-2,FALSE)),"-",VLOOKUP($C59,Data!$C$40:$ZZ$69,COLUMN(Z$39)-2,FALSE))</f>
        <v>-</v>
      </c>
      <c r="AA59" s="110" t="str">
        <f ca="1">IF(ISERROR(VLOOKUP($C59,Data!$C$40:$ZZ$69,COLUMN(AA$39)-2,FALSE)),"-",VLOOKUP($C59,Data!$C$40:$ZZ$69,COLUMN(AA$39)-2,FALSE))</f>
        <v>-</v>
      </c>
      <c r="AB59" s="110" t="str">
        <f ca="1">IF(ISERROR(VLOOKUP($C59,Data!$C$40:$ZZ$69,COLUMN(AB$39)-2,FALSE)),"-",VLOOKUP($C59,Data!$C$40:$ZZ$69,COLUMN(AB$39)-2,FALSE))</f>
        <v>-</v>
      </c>
      <c r="AC59" s="110" t="str">
        <f ca="1">IF(ISERROR(VLOOKUP($C59,Data!$C$40:$ZZ$69,COLUMN(AC$39)-2,FALSE)),"-",VLOOKUP($C59,Data!$C$40:$ZZ$69,COLUMN(AC$39)-2,FALSE))</f>
        <v>-</v>
      </c>
      <c r="AD59" s="110" t="str">
        <f ca="1">IF(ISERROR(VLOOKUP($C59,Data!$C$40:$ZZ$69,COLUMN(AD$39)-2,FALSE)),"-",VLOOKUP($C59,Data!$C$40:$ZZ$69,COLUMN(AD$39)-2,FALSE))</f>
        <v>-</v>
      </c>
      <c r="AE59" s="110" t="str">
        <f ca="1">IF(ISERROR(VLOOKUP($C59,Data!$C$40:$ZZ$69,COLUMN(AE$39)-2,FALSE)),"-",VLOOKUP($C59,Data!$C$40:$ZZ$69,COLUMN(AE$39)-2,FALSE))</f>
        <v>-</v>
      </c>
      <c r="AF59" s="110" t="str">
        <f ca="1">IF(ISERROR(VLOOKUP($C59,Data!$C$40:$ZZ$69,COLUMN(AF$39)-2,FALSE)),"-",VLOOKUP($C59,Data!$C$40:$ZZ$69,COLUMN(AF$39)-2,FALSE))</f>
        <v>-</v>
      </c>
      <c r="AG59" s="110" t="str">
        <f ca="1">IF(ISERROR(VLOOKUP($C59,Data!$C$40:$ZZ$69,COLUMN(AG$39)-2,FALSE)),"-",VLOOKUP($C59,Data!$C$40:$ZZ$69,COLUMN(AG$39)-2,FALSE))</f>
        <v>-</v>
      </c>
      <c r="AH59" s="110" t="str">
        <f ca="1">IF(ISERROR(VLOOKUP($C59,Data!$C$40:$ZZ$69,COLUMN(AH$39)-2,FALSE)),"-",VLOOKUP($C59,Data!$C$40:$ZZ$69,COLUMN(AH$39)-2,FALSE))</f>
        <v>-</v>
      </c>
      <c r="AI59" s="110" t="str">
        <f ca="1">IF(ISERROR(VLOOKUP($C59,Data!$C$40:$ZZ$69,COLUMN(AI$39)-2,FALSE)),"-",VLOOKUP($C59,Data!$C$40:$ZZ$69,COLUMN(AI$39)-2,FALSE))</f>
        <v>-</v>
      </c>
      <c r="AJ59" s="110" t="str">
        <f ca="1">IF(ISERROR(VLOOKUP($C59,Data!$C$40:$ZZ$69,COLUMN(AJ$39)-2,FALSE)),"-",VLOOKUP($C59,Data!$C$40:$ZZ$69,COLUMN(AJ$39)-2,FALSE))</f>
        <v>-</v>
      </c>
      <c r="AK59" s="110" t="str">
        <f ca="1">IF(ISERROR(VLOOKUP($C59,Data!$C$40:$ZZ$69,COLUMN(AK$39)-2,FALSE)),"-",VLOOKUP($C59,Data!$C$40:$ZZ$69,COLUMN(AK$39)-2,FALSE))</f>
        <v>-</v>
      </c>
      <c r="AL59" s="110" t="str">
        <f ca="1">IF(ISERROR(VLOOKUP($C59,Data!$C$40:$ZZ$69,COLUMN(AL$39)-2,FALSE)),"-",VLOOKUP($C59,Data!$C$40:$ZZ$69,COLUMN(AL$39)-2,FALSE))</f>
        <v>-</v>
      </c>
      <c r="AM59" s="110" t="str">
        <f ca="1">IF(ISERROR(VLOOKUP($C59,Data!$C$40:$ZZ$69,COLUMN(AM$39)-2,FALSE)),"-",VLOOKUP($C59,Data!$C$40:$ZZ$69,COLUMN(AM$39)-2,FALSE))</f>
        <v>-</v>
      </c>
      <c r="AN59" s="110" t="str">
        <f ca="1">IF(ISERROR(VLOOKUP($C59,Data!$C$40:$ZZ$69,COLUMN(AN$39)-2,FALSE)),"-",VLOOKUP($C59,Data!$C$40:$ZZ$69,COLUMN(AN$39)-2,FALSE))</f>
        <v>-</v>
      </c>
      <c r="AO59" s="110" t="str">
        <f ca="1">IF(ISERROR(VLOOKUP($C59,Data!$C$40:$ZZ$69,COLUMN(AO$39)-2,FALSE)),"-",VLOOKUP($C59,Data!$C$40:$ZZ$69,COLUMN(AO$39)-2,FALSE))</f>
        <v>-</v>
      </c>
      <c r="AP59" s="110" t="str">
        <f ca="1">IF(ISERROR(VLOOKUP($C59,Data!$C$40:$ZZ$69,COLUMN(AP$39)-2,FALSE)),"-",VLOOKUP($C59,Data!$C$40:$ZZ$69,COLUMN(AP$39)-2,FALSE))</f>
        <v>-</v>
      </c>
      <c r="AQ59" s="110" t="str">
        <f ca="1">IF(ISERROR(VLOOKUP($C59,Data!$C$40:$ZZ$69,COLUMN(AQ$39)-2,FALSE)),"-",VLOOKUP($C59,Data!$C$40:$ZZ$69,COLUMN(AQ$39)-2,FALSE))</f>
        <v>-</v>
      </c>
      <c r="AR59" s="110" t="str">
        <f ca="1">IF(ISERROR(VLOOKUP($C59,Data!$C$40:$ZZ$69,COLUMN(AR$39)-2,FALSE)),"-",VLOOKUP($C59,Data!$C$40:$ZZ$69,COLUMN(AR$39)-2,FALSE))</f>
        <v>-</v>
      </c>
      <c r="AS59" s="110" t="str">
        <f ca="1">IF(ISERROR(VLOOKUP($C59,Data!$C$40:$ZZ$69,COLUMN(AS$39)-2,FALSE)),"-",VLOOKUP($C59,Data!$C$40:$ZZ$69,COLUMN(AS$39)-2,FALSE))</f>
        <v>-</v>
      </c>
      <c r="AT59" s="110" t="str">
        <f ca="1">IF(ISERROR(VLOOKUP($C59,Data!$C$40:$ZZ$69,COLUMN(AT$39)-2,FALSE)),"-",VLOOKUP($C59,Data!$C$40:$ZZ$69,COLUMN(AT$39)-2,FALSE))</f>
        <v>-</v>
      </c>
      <c r="AU59" s="110" t="str">
        <f ca="1">IF(ISERROR(VLOOKUP($C59,Data!$C$40:$ZZ$69,COLUMN(AU$39)-2,FALSE)),"-",VLOOKUP($C59,Data!$C$40:$ZZ$69,COLUMN(AU$39)-2,FALSE))</f>
        <v>-</v>
      </c>
      <c r="AV59" s="110" t="str">
        <f ca="1">IF(ISERROR(VLOOKUP($C59,Data!$C$40:$ZZ$69,COLUMN(AV$39)-2,FALSE)),"-",VLOOKUP($C59,Data!$C$40:$ZZ$69,COLUMN(AV$39)-2,FALSE))</f>
        <v>-</v>
      </c>
      <c r="AW59" s="110" t="str">
        <f ca="1">IF(ISERROR(VLOOKUP($C59,Data!$C$40:$ZZ$69,COLUMN(AW$39)-2,FALSE)),"-",VLOOKUP($C59,Data!$C$40:$ZZ$69,COLUMN(AW$39)-2,FALSE))</f>
        <v>-</v>
      </c>
      <c r="AX59" s="110" t="str">
        <f ca="1">IF(ISERROR(VLOOKUP($C59,Data!$C$40:$ZZ$69,COLUMN(AX$39)-2,FALSE)),"-",VLOOKUP($C59,Data!$C$40:$ZZ$69,COLUMN(AX$39)-2,FALSE))</f>
        <v>-</v>
      </c>
      <c r="AY59" s="110" t="str">
        <f ca="1">IF(ISERROR(VLOOKUP($C59,Data!$C$40:$ZZ$69,COLUMN(AY$39)-2,FALSE)),"-",VLOOKUP($C59,Data!$C$40:$ZZ$69,COLUMN(AY$39)-2,FALSE))</f>
        <v>-</v>
      </c>
      <c r="AZ59" s="110" t="str">
        <f ca="1">IF(ISERROR(VLOOKUP($C59,Data!$C$40:$ZZ$69,COLUMN(AZ$39)-2,FALSE)),"-",VLOOKUP($C59,Data!$C$40:$ZZ$69,COLUMN(AZ$39)-2,FALSE))</f>
        <v>-</v>
      </c>
      <c r="BA59" s="110" t="str">
        <f ca="1">IF(ISERROR(VLOOKUP($C59,Data!$C$40:$ZZ$69,COLUMN(BA$39)-2,FALSE)),"-",VLOOKUP($C59,Data!$C$40:$ZZ$69,COLUMN(BA$39)-2,FALSE))</f>
        <v>-</v>
      </c>
      <c r="BB59" s="110" t="str">
        <f ca="1">IF(ISERROR(VLOOKUP($C59,Data!$C$40:$ZZ$69,COLUMN(BB$39)-2,FALSE)),"-",VLOOKUP($C59,Data!$C$40:$ZZ$69,COLUMN(BB$39)-2,FALSE))</f>
        <v>-</v>
      </c>
      <c r="BC59" s="110" t="str">
        <f ca="1">IF(ISERROR(VLOOKUP($C59,Data!$C$40:$ZZ$69,COLUMN(BC$39)-2,FALSE)),"-",VLOOKUP($C59,Data!$C$40:$ZZ$69,COLUMN(BC$39)-2,FALSE))</f>
        <v>-</v>
      </c>
      <c r="BD59" s="110" t="str">
        <f ca="1">IF(ISERROR(VLOOKUP($C59,Data!$C$40:$ZZ$69,COLUMN(BD$39)-2,FALSE)),"-",VLOOKUP($C59,Data!$C$40:$ZZ$69,COLUMN(BD$39)-2,FALSE))</f>
        <v>-</v>
      </c>
    </row>
    <row r="60" spans="3:56">
      <c r="C60" s="104" t="str">
        <f t="shared" ca="1" si="6"/>
        <v>*Hide*</v>
      </c>
      <c r="D60" s="104" t="str">
        <f t="shared" ca="1" si="6"/>
        <v>-</v>
      </c>
      <c r="E60" s="104" t="str">
        <f t="shared" ca="1" si="6"/>
        <v>-</v>
      </c>
      <c r="F60" s="104" t="str">
        <f t="shared" ca="1" si="6"/>
        <v>-</v>
      </c>
      <c r="G60" s="110" t="str">
        <f ca="1">IF(ISERROR(VLOOKUP($C60,Data!$C$40:$ZZ$69,COLUMN(G$39)-2,FALSE)),"-",VLOOKUP($C60,Data!$C$40:$ZZ$69,COLUMN(G$39)-2,FALSE))</f>
        <v>-</v>
      </c>
      <c r="H60" s="110" t="str">
        <f ca="1">IF(ISERROR(VLOOKUP($C60,Data!$C$40:$ZZ$69,COLUMN(H$39)-2,FALSE)),"-",VLOOKUP($C60,Data!$C$40:$ZZ$69,COLUMN(H$39)-2,FALSE))</f>
        <v>-</v>
      </c>
      <c r="I60" s="110" t="str">
        <f ca="1">IF(ISERROR(VLOOKUP($C60,Data!$C$40:$ZZ$69,COLUMN(I$39)-2,FALSE)),"-",VLOOKUP($C60,Data!$C$40:$ZZ$69,COLUMN(I$39)-2,FALSE))</f>
        <v>-</v>
      </c>
      <c r="J60" s="110" t="str">
        <f ca="1">IF(ISERROR(VLOOKUP($C60,Data!$C$40:$ZZ$69,COLUMN(J$39)-2,FALSE)),"-",VLOOKUP($C60,Data!$C$40:$ZZ$69,COLUMN(J$39)-2,FALSE))</f>
        <v>-</v>
      </c>
      <c r="K60" s="110" t="str">
        <f ca="1">IF(ISERROR(VLOOKUP($C60,Data!$C$40:$ZZ$69,COLUMN(K$39)-2,FALSE)),"-",VLOOKUP($C60,Data!$C$40:$ZZ$69,COLUMN(K$39)-2,FALSE))</f>
        <v>-</v>
      </c>
      <c r="L60" s="110" t="str">
        <f ca="1">IF(ISERROR(VLOOKUP($C60,Data!$C$40:$ZZ$69,COLUMN(L$39)-2,FALSE)),"-",VLOOKUP($C60,Data!$C$40:$ZZ$69,COLUMN(L$39)-2,FALSE))</f>
        <v>-</v>
      </c>
      <c r="M60" s="110" t="str">
        <f ca="1">IF(ISERROR(VLOOKUP($C60,Data!$C$40:$ZZ$69,COLUMN(M$39)-2,FALSE)),"-",VLOOKUP($C60,Data!$C$40:$ZZ$69,COLUMN(M$39)-2,FALSE))</f>
        <v>-</v>
      </c>
      <c r="N60" s="110" t="str">
        <f ca="1">IF(ISERROR(VLOOKUP($C60,Data!$C$40:$ZZ$69,COLUMN(N$39)-2,FALSE)),"-",VLOOKUP($C60,Data!$C$40:$ZZ$69,COLUMN(N$39)-2,FALSE))</f>
        <v>-</v>
      </c>
      <c r="O60" s="110" t="str">
        <f ca="1">IF(ISERROR(VLOOKUP($C60,Data!$C$40:$ZZ$69,COLUMN(O$39)-2,FALSE)),"-",VLOOKUP($C60,Data!$C$40:$ZZ$69,COLUMN(O$39)-2,FALSE))</f>
        <v>-</v>
      </c>
      <c r="P60" s="110" t="str">
        <f ca="1">IF(ISERROR(VLOOKUP($C60,Data!$C$40:$ZZ$69,COLUMN(P$39)-2,FALSE)),"-",VLOOKUP($C60,Data!$C$40:$ZZ$69,COLUMN(P$39)-2,FALSE))</f>
        <v>-</v>
      </c>
      <c r="Q60" s="110" t="str">
        <f ca="1">IF(ISERROR(VLOOKUP($C60,Data!$C$40:$ZZ$69,COLUMN(Q$39)-2,FALSE)),"-",VLOOKUP($C60,Data!$C$40:$ZZ$69,COLUMN(Q$39)-2,FALSE))</f>
        <v>-</v>
      </c>
      <c r="R60" s="110" t="str">
        <f ca="1">IF(ISERROR(VLOOKUP($C60,Data!$C$40:$ZZ$69,COLUMN(R$39)-2,FALSE)),"-",VLOOKUP($C60,Data!$C$40:$ZZ$69,COLUMN(R$39)-2,FALSE))</f>
        <v>-</v>
      </c>
      <c r="S60" s="110" t="str">
        <f ca="1">IF(ISERROR(VLOOKUP($C60,Data!$C$40:$ZZ$69,COLUMN(S$39)-2,FALSE)),"-",VLOOKUP($C60,Data!$C$40:$ZZ$69,COLUMN(S$39)-2,FALSE))</f>
        <v>-</v>
      </c>
      <c r="T60" s="110" t="str">
        <f ca="1">IF(ISERROR(VLOOKUP($C60,Data!$C$40:$ZZ$69,COLUMN(T$39)-2,FALSE)),"-",VLOOKUP($C60,Data!$C$40:$ZZ$69,COLUMN(T$39)-2,FALSE))</f>
        <v>-</v>
      </c>
      <c r="U60" s="110" t="str">
        <f ca="1">IF(ISERROR(VLOOKUP($C60,Data!$C$40:$ZZ$69,COLUMN(U$39)-2,FALSE)),"-",VLOOKUP($C60,Data!$C$40:$ZZ$69,COLUMN(U$39)-2,FALSE))</f>
        <v>-</v>
      </c>
      <c r="V60" s="110" t="str">
        <f ca="1">IF(ISERROR(VLOOKUP($C60,Data!$C$40:$ZZ$69,COLUMN(V$39)-2,FALSE)),"-",VLOOKUP($C60,Data!$C$40:$ZZ$69,COLUMN(V$39)-2,FALSE))</f>
        <v>-</v>
      </c>
      <c r="W60" s="110" t="str">
        <f ca="1">IF(ISERROR(VLOOKUP($C60,Data!$C$40:$ZZ$69,COLUMN(W$39)-2,FALSE)),"-",VLOOKUP($C60,Data!$C$40:$ZZ$69,COLUMN(W$39)-2,FALSE))</f>
        <v>-</v>
      </c>
      <c r="X60" s="110" t="str">
        <f ca="1">IF(ISERROR(VLOOKUP($C60,Data!$C$40:$ZZ$69,COLUMN(X$39)-2,FALSE)),"-",VLOOKUP($C60,Data!$C$40:$ZZ$69,COLUMN(X$39)-2,FALSE))</f>
        <v>-</v>
      </c>
      <c r="Y60" s="110" t="str">
        <f ca="1">IF(ISERROR(VLOOKUP($C60,Data!$C$40:$ZZ$69,COLUMN(Y$39)-2,FALSE)),"-",VLOOKUP($C60,Data!$C$40:$ZZ$69,COLUMN(Y$39)-2,FALSE))</f>
        <v>-</v>
      </c>
      <c r="Z60" s="110" t="str">
        <f ca="1">IF(ISERROR(VLOOKUP($C60,Data!$C$40:$ZZ$69,COLUMN(Z$39)-2,FALSE)),"-",VLOOKUP($C60,Data!$C$40:$ZZ$69,COLUMN(Z$39)-2,FALSE))</f>
        <v>-</v>
      </c>
      <c r="AA60" s="110" t="str">
        <f ca="1">IF(ISERROR(VLOOKUP($C60,Data!$C$40:$ZZ$69,COLUMN(AA$39)-2,FALSE)),"-",VLOOKUP($C60,Data!$C$40:$ZZ$69,COLUMN(AA$39)-2,FALSE))</f>
        <v>-</v>
      </c>
      <c r="AB60" s="110" t="str">
        <f ca="1">IF(ISERROR(VLOOKUP($C60,Data!$C$40:$ZZ$69,COLUMN(AB$39)-2,FALSE)),"-",VLOOKUP($C60,Data!$C$40:$ZZ$69,COLUMN(AB$39)-2,FALSE))</f>
        <v>-</v>
      </c>
      <c r="AC60" s="110" t="str">
        <f ca="1">IF(ISERROR(VLOOKUP($C60,Data!$C$40:$ZZ$69,COLUMN(AC$39)-2,FALSE)),"-",VLOOKUP($C60,Data!$C$40:$ZZ$69,COLUMN(AC$39)-2,FALSE))</f>
        <v>-</v>
      </c>
      <c r="AD60" s="110" t="str">
        <f ca="1">IF(ISERROR(VLOOKUP($C60,Data!$C$40:$ZZ$69,COLUMN(AD$39)-2,FALSE)),"-",VLOOKUP($C60,Data!$C$40:$ZZ$69,COLUMN(AD$39)-2,FALSE))</f>
        <v>-</v>
      </c>
      <c r="AE60" s="110" t="str">
        <f ca="1">IF(ISERROR(VLOOKUP($C60,Data!$C$40:$ZZ$69,COLUMN(AE$39)-2,FALSE)),"-",VLOOKUP($C60,Data!$C$40:$ZZ$69,COLUMN(AE$39)-2,FALSE))</f>
        <v>-</v>
      </c>
      <c r="AF60" s="110" t="str">
        <f ca="1">IF(ISERROR(VLOOKUP($C60,Data!$C$40:$ZZ$69,COLUMN(AF$39)-2,FALSE)),"-",VLOOKUP($C60,Data!$C$40:$ZZ$69,COLUMN(AF$39)-2,FALSE))</f>
        <v>-</v>
      </c>
      <c r="AG60" s="110" t="str">
        <f ca="1">IF(ISERROR(VLOOKUP($C60,Data!$C$40:$ZZ$69,COLUMN(AG$39)-2,FALSE)),"-",VLOOKUP($C60,Data!$C$40:$ZZ$69,COLUMN(AG$39)-2,FALSE))</f>
        <v>-</v>
      </c>
      <c r="AH60" s="110" t="str">
        <f ca="1">IF(ISERROR(VLOOKUP($C60,Data!$C$40:$ZZ$69,COLUMN(AH$39)-2,FALSE)),"-",VLOOKUP($C60,Data!$C$40:$ZZ$69,COLUMN(AH$39)-2,FALSE))</f>
        <v>-</v>
      </c>
      <c r="AI60" s="110" t="str">
        <f ca="1">IF(ISERROR(VLOOKUP($C60,Data!$C$40:$ZZ$69,COLUMN(AI$39)-2,FALSE)),"-",VLOOKUP($C60,Data!$C$40:$ZZ$69,COLUMN(AI$39)-2,FALSE))</f>
        <v>-</v>
      </c>
      <c r="AJ60" s="110" t="str">
        <f ca="1">IF(ISERROR(VLOOKUP($C60,Data!$C$40:$ZZ$69,COLUMN(AJ$39)-2,FALSE)),"-",VLOOKUP($C60,Data!$C$40:$ZZ$69,COLUMN(AJ$39)-2,FALSE))</f>
        <v>-</v>
      </c>
      <c r="AK60" s="110" t="str">
        <f ca="1">IF(ISERROR(VLOOKUP($C60,Data!$C$40:$ZZ$69,COLUMN(AK$39)-2,FALSE)),"-",VLOOKUP($C60,Data!$C$40:$ZZ$69,COLUMN(AK$39)-2,FALSE))</f>
        <v>-</v>
      </c>
      <c r="AL60" s="110" t="str">
        <f ca="1">IF(ISERROR(VLOOKUP($C60,Data!$C$40:$ZZ$69,COLUMN(AL$39)-2,FALSE)),"-",VLOOKUP($C60,Data!$C$40:$ZZ$69,COLUMN(AL$39)-2,FALSE))</f>
        <v>-</v>
      </c>
      <c r="AM60" s="110" t="str">
        <f ca="1">IF(ISERROR(VLOOKUP($C60,Data!$C$40:$ZZ$69,COLUMN(AM$39)-2,FALSE)),"-",VLOOKUP($C60,Data!$C$40:$ZZ$69,COLUMN(AM$39)-2,FALSE))</f>
        <v>-</v>
      </c>
      <c r="AN60" s="110" t="str">
        <f ca="1">IF(ISERROR(VLOOKUP($C60,Data!$C$40:$ZZ$69,COLUMN(AN$39)-2,FALSE)),"-",VLOOKUP($C60,Data!$C$40:$ZZ$69,COLUMN(AN$39)-2,FALSE))</f>
        <v>-</v>
      </c>
      <c r="AO60" s="110" t="str">
        <f ca="1">IF(ISERROR(VLOOKUP($C60,Data!$C$40:$ZZ$69,COLUMN(AO$39)-2,FALSE)),"-",VLOOKUP($C60,Data!$C$40:$ZZ$69,COLUMN(AO$39)-2,FALSE))</f>
        <v>-</v>
      </c>
      <c r="AP60" s="110" t="str">
        <f ca="1">IF(ISERROR(VLOOKUP($C60,Data!$C$40:$ZZ$69,COLUMN(AP$39)-2,FALSE)),"-",VLOOKUP($C60,Data!$C$40:$ZZ$69,COLUMN(AP$39)-2,FALSE))</f>
        <v>-</v>
      </c>
      <c r="AQ60" s="110" t="str">
        <f ca="1">IF(ISERROR(VLOOKUP($C60,Data!$C$40:$ZZ$69,COLUMN(AQ$39)-2,FALSE)),"-",VLOOKUP($C60,Data!$C$40:$ZZ$69,COLUMN(AQ$39)-2,FALSE))</f>
        <v>-</v>
      </c>
      <c r="AR60" s="110" t="str">
        <f ca="1">IF(ISERROR(VLOOKUP($C60,Data!$C$40:$ZZ$69,COLUMN(AR$39)-2,FALSE)),"-",VLOOKUP($C60,Data!$C$40:$ZZ$69,COLUMN(AR$39)-2,FALSE))</f>
        <v>-</v>
      </c>
      <c r="AS60" s="110" t="str">
        <f ca="1">IF(ISERROR(VLOOKUP($C60,Data!$C$40:$ZZ$69,COLUMN(AS$39)-2,FALSE)),"-",VLOOKUP($C60,Data!$C$40:$ZZ$69,COLUMN(AS$39)-2,FALSE))</f>
        <v>-</v>
      </c>
      <c r="AT60" s="110" t="str">
        <f ca="1">IF(ISERROR(VLOOKUP($C60,Data!$C$40:$ZZ$69,COLUMN(AT$39)-2,FALSE)),"-",VLOOKUP($C60,Data!$C$40:$ZZ$69,COLUMN(AT$39)-2,FALSE))</f>
        <v>-</v>
      </c>
      <c r="AU60" s="110" t="str">
        <f ca="1">IF(ISERROR(VLOOKUP($C60,Data!$C$40:$ZZ$69,COLUMN(AU$39)-2,FALSE)),"-",VLOOKUP($C60,Data!$C$40:$ZZ$69,COLUMN(AU$39)-2,FALSE))</f>
        <v>-</v>
      </c>
      <c r="AV60" s="110" t="str">
        <f ca="1">IF(ISERROR(VLOOKUP($C60,Data!$C$40:$ZZ$69,COLUMN(AV$39)-2,FALSE)),"-",VLOOKUP($C60,Data!$C$40:$ZZ$69,COLUMN(AV$39)-2,FALSE))</f>
        <v>-</v>
      </c>
      <c r="AW60" s="110" t="str">
        <f ca="1">IF(ISERROR(VLOOKUP($C60,Data!$C$40:$ZZ$69,COLUMN(AW$39)-2,FALSE)),"-",VLOOKUP($C60,Data!$C$40:$ZZ$69,COLUMN(AW$39)-2,FALSE))</f>
        <v>-</v>
      </c>
      <c r="AX60" s="110" t="str">
        <f ca="1">IF(ISERROR(VLOOKUP($C60,Data!$C$40:$ZZ$69,COLUMN(AX$39)-2,FALSE)),"-",VLOOKUP($C60,Data!$C$40:$ZZ$69,COLUMN(AX$39)-2,FALSE))</f>
        <v>-</v>
      </c>
      <c r="AY60" s="110" t="str">
        <f ca="1">IF(ISERROR(VLOOKUP($C60,Data!$C$40:$ZZ$69,COLUMN(AY$39)-2,FALSE)),"-",VLOOKUP($C60,Data!$C$40:$ZZ$69,COLUMN(AY$39)-2,FALSE))</f>
        <v>-</v>
      </c>
      <c r="AZ60" s="110" t="str">
        <f ca="1">IF(ISERROR(VLOOKUP($C60,Data!$C$40:$ZZ$69,COLUMN(AZ$39)-2,FALSE)),"-",VLOOKUP($C60,Data!$C$40:$ZZ$69,COLUMN(AZ$39)-2,FALSE))</f>
        <v>-</v>
      </c>
      <c r="BA60" s="110" t="str">
        <f ca="1">IF(ISERROR(VLOOKUP($C60,Data!$C$40:$ZZ$69,COLUMN(BA$39)-2,FALSE)),"-",VLOOKUP($C60,Data!$C$40:$ZZ$69,COLUMN(BA$39)-2,FALSE))</f>
        <v>-</v>
      </c>
      <c r="BB60" s="110" t="str">
        <f ca="1">IF(ISERROR(VLOOKUP($C60,Data!$C$40:$ZZ$69,COLUMN(BB$39)-2,FALSE)),"-",VLOOKUP($C60,Data!$C$40:$ZZ$69,COLUMN(BB$39)-2,FALSE))</f>
        <v>-</v>
      </c>
      <c r="BC60" s="110" t="str">
        <f ca="1">IF(ISERROR(VLOOKUP($C60,Data!$C$40:$ZZ$69,COLUMN(BC$39)-2,FALSE)),"-",VLOOKUP($C60,Data!$C$40:$ZZ$69,COLUMN(BC$39)-2,FALSE))</f>
        <v>-</v>
      </c>
      <c r="BD60" s="110" t="str">
        <f ca="1">IF(ISERROR(VLOOKUP($C60,Data!$C$40:$ZZ$69,COLUMN(BD$39)-2,FALSE)),"-",VLOOKUP($C60,Data!$C$40:$ZZ$69,COLUMN(BD$39)-2,FALSE))</f>
        <v>-</v>
      </c>
    </row>
    <row r="61" spans="3:56">
      <c r="C61" s="104" t="str">
        <f t="shared" ca="1" si="6"/>
        <v>*Hide*</v>
      </c>
      <c r="D61" s="104" t="str">
        <f t="shared" ca="1" si="6"/>
        <v>-</v>
      </c>
      <c r="E61" s="104" t="str">
        <f t="shared" ca="1" si="6"/>
        <v>-</v>
      </c>
      <c r="F61" s="104" t="str">
        <f t="shared" ca="1" si="6"/>
        <v>-</v>
      </c>
      <c r="G61" s="110" t="str">
        <f ca="1">IF(ISERROR(VLOOKUP($C61,Data!$C$40:$ZZ$69,COLUMN(G$39)-2,FALSE)),"-",VLOOKUP($C61,Data!$C$40:$ZZ$69,COLUMN(G$39)-2,FALSE))</f>
        <v>-</v>
      </c>
      <c r="H61" s="110" t="str">
        <f ca="1">IF(ISERROR(VLOOKUP($C61,Data!$C$40:$ZZ$69,COLUMN(H$39)-2,FALSE)),"-",VLOOKUP($C61,Data!$C$40:$ZZ$69,COLUMN(H$39)-2,FALSE))</f>
        <v>-</v>
      </c>
      <c r="I61" s="110" t="str">
        <f ca="1">IF(ISERROR(VLOOKUP($C61,Data!$C$40:$ZZ$69,COLUMN(I$39)-2,FALSE)),"-",VLOOKUP($C61,Data!$C$40:$ZZ$69,COLUMN(I$39)-2,FALSE))</f>
        <v>-</v>
      </c>
      <c r="J61" s="110" t="str">
        <f ca="1">IF(ISERROR(VLOOKUP($C61,Data!$C$40:$ZZ$69,COLUMN(J$39)-2,FALSE)),"-",VLOOKUP($C61,Data!$C$40:$ZZ$69,COLUMN(J$39)-2,FALSE))</f>
        <v>-</v>
      </c>
      <c r="K61" s="110" t="str">
        <f ca="1">IF(ISERROR(VLOOKUP($C61,Data!$C$40:$ZZ$69,COLUMN(K$39)-2,FALSE)),"-",VLOOKUP($C61,Data!$C$40:$ZZ$69,COLUMN(K$39)-2,FALSE))</f>
        <v>-</v>
      </c>
      <c r="L61" s="110" t="str">
        <f ca="1">IF(ISERROR(VLOOKUP($C61,Data!$C$40:$ZZ$69,COLUMN(L$39)-2,FALSE)),"-",VLOOKUP($C61,Data!$C$40:$ZZ$69,COLUMN(L$39)-2,FALSE))</f>
        <v>-</v>
      </c>
      <c r="M61" s="110" t="str">
        <f ca="1">IF(ISERROR(VLOOKUP($C61,Data!$C$40:$ZZ$69,COLUMN(M$39)-2,FALSE)),"-",VLOOKUP($C61,Data!$C$40:$ZZ$69,COLUMN(M$39)-2,FALSE))</f>
        <v>-</v>
      </c>
      <c r="N61" s="110" t="str">
        <f ca="1">IF(ISERROR(VLOOKUP($C61,Data!$C$40:$ZZ$69,COLUMN(N$39)-2,FALSE)),"-",VLOOKUP($C61,Data!$C$40:$ZZ$69,COLUMN(N$39)-2,FALSE))</f>
        <v>-</v>
      </c>
      <c r="O61" s="110" t="str">
        <f ca="1">IF(ISERROR(VLOOKUP($C61,Data!$C$40:$ZZ$69,COLUMN(O$39)-2,FALSE)),"-",VLOOKUP($C61,Data!$C$40:$ZZ$69,COLUMN(O$39)-2,FALSE))</f>
        <v>-</v>
      </c>
      <c r="P61" s="110" t="str">
        <f ca="1">IF(ISERROR(VLOOKUP($C61,Data!$C$40:$ZZ$69,COLUMN(P$39)-2,FALSE)),"-",VLOOKUP($C61,Data!$C$40:$ZZ$69,COLUMN(P$39)-2,FALSE))</f>
        <v>-</v>
      </c>
      <c r="Q61" s="110" t="str">
        <f ca="1">IF(ISERROR(VLOOKUP($C61,Data!$C$40:$ZZ$69,COLUMN(Q$39)-2,FALSE)),"-",VLOOKUP($C61,Data!$C$40:$ZZ$69,COLUMN(Q$39)-2,FALSE))</f>
        <v>-</v>
      </c>
      <c r="R61" s="110" t="str">
        <f ca="1">IF(ISERROR(VLOOKUP($C61,Data!$C$40:$ZZ$69,COLUMN(R$39)-2,FALSE)),"-",VLOOKUP($C61,Data!$C$40:$ZZ$69,COLUMN(R$39)-2,FALSE))</f>
        <v>-</v>
      </c>
      <c r="S61" s="110" t="str">
        <f ca="1">IF(ISERROR(VLOOKUP($C61,Data!$C$40:$ZZ$69,COLUMN(S$39)-2,FALSE)),"-",VLOOKUP($C61,Data!$C$40:$ZZ$69,COLUMN(S$39)-2,FALSE))</f>
        <v>-</v>
      </c>
      <c r="T61" s="110" t="str">
        <f ca="1">IF(ISERROR(VLOOKUP($C61,Data!$C$40:$ZZ$69,COLUMN(T$39)-2,FALSE)),"-",VLOOKUP($C61,Data!$C$40:$ZZ$69,COLUMN(T$39)-2,FALSE))</f>
        <v>-</v>
      </c>
      <c r="U61" s="110" t="str">
        <f ca="1">IF(ISERROR(VLOOKUP($C61,Data!$C$40:$ZZ$69,COLUMN(U$39)-2,FALSE)),"-",VLOOKUP($C61,Data!$C$40:$ZZ$69,COLUMN(U$39)-2,FALSE))</f>
        <v>-</v>
      </c>
      <c r="V61" s="110" t="str">
        <f ca="1">IF(ISERROR(VLOOKUP($C61,Data!$C$40:$ZZ$69,COLUMN(V$39)-2,FALSE)),"-",VLOOKUP($C61,Data!$C$40:$ZZ$69,COLUMN(V$39)-2,FALSE))</f>
        <v>-</v>
      </c>
      <c r="W61" s="110" t="str">
        <f ca="1">IF(ISERROR(VLOOKUP($C61,Data!$C$40:$ZZ$69,COLUMN(W$39)-2,FALSE)),"-",VLOOKUP($C61,Data!$C$40:$ZZ$69,COLUMN(W$39)-2,FALSE))</f>
        <v>-</v>
      </c>
      <c r="X61" s="110" t="str">
        <f ca="1">IF(ISERROR(VLOOKUP($C61,Data!$C$40:$ZZ$69,COLUMN(X$39)-2,FALSE)),"-",VLOOKUP($C61,Data!$C$40:$ZZ$69,COLUMN(X$39)-2,FALSE))</f>
        <v>-</v>
      </c>
      <c r="Y61" s="110" t="str">
        <f ca="1">IF(ISERROR(VLOOKUP($C61,Data!$C$40:$ZZ$69,COLUMN(Y$39)-2,FALSE)),"-",VLOOKUP($C61,Data!$C$40:$ZZ$69,COLUMN(Y$39)-2,FALSE))</f>
        <v>-</v>
      </c>
      <c r="Z61" s="110" t="str">
        <f ca="1">IF(ISERROR(VLOOKUP($C61,Data!$C$40:$ZZ$69,COLUMN(Z$39)-2,FALSE)),"-",VLOOKUP($C61,Data!$C$40:$ZZ$69,COLUMN(Z$39)-2,FALSE))</f>
        <v>-</v>
      </c>
      <c r="AA61" s="110" t="str">
        <f ca="1">IF(ISERROR(VLOOKUP($C61,Data!$C$40:$ZZ$69,COLUMN(AA$39)-2,FALSE)),"-",VLOOKUP($C61,Data!$C$40:$ZZ$69,COLUMN(AA$39)-2,FALSE))</f>
        <v>-</v>
      </c>
      <c r="AB61" s="110" t="str">
        <f ca="1">IF(ISERROR(VLOOKUP($C61,Data!$C$40:$ZZ$69,COLUMN(AB$39)-2,FALSE)),"-",VLOOKUP($C61,Data!$C$40:$ZZ$69,COLUMN(AB$39)-2,FALSE))</f>
        <v>-</v>
      </c>
      <c r="AC61" s="110" t="str">
        <f ca="1">IF(ISERROR(VLOOKUP($C61,Data!$C$40:$ZZ$69,COLUMN(AC$39)-2,FALSE)),"-",VLOOKUP($C61,Data!$C$40:$ZZ$69,COLUMN(AC$39)-2,FALSE))</f>
        <v>-</v>
      </c>
      <c r="AD61" s="110" t="str">
        <f ca="1">IF(ISERROR(VLOOKUP($C61,Data!$C$40:$ZZ$69,COLUMN(AD$39)-2,FALSE)),"-",VLOOKUP($C61,Data!$C$40:$ZZ$69,COLUMN(AD$39)-2,FALSE))</f>
        <v>-</v>
      </c>
      <c r="AE61" s="110" t="str">
        <f ca="1">IF(ISERROR(VLOOKUP($C61,Data!$C$40:$ZZ$69,COLUMN(AE$39)-2,FALSE)),"-",VLOOKUP($C61,Data!$C$40:$ZZ$69,COLUMN(AE$39)-2,FALSE))</f>
        <v>-</v>
      </c>
      <c r="AF61" s="110" t="str">
        <f ca="1">IF(ISERROR(VLOOKUP($C61,Data!$C$40:$ZZ$69,COLUMN(AF$39)-2,FALSE)),"-",VLOOKUP($C61,Data!$C$40:$ZZ$69,COLUMN(AF$39)-2,FALSE))</f>
        <v>-</v>
      </c>
      <c r="AG61" s="110" t="str">
        <f ca="1">IF(ISERROR(VLOOKUP($C61,Data!$C$40:$ZZ$69,COLUMN(AG$39)-2,FALSE)),"-",VLOOKUP($C61,Data!$C$40:$ZZ$69,COLUMN(AG$39)-2,FALSE))</f>
        <v>-</v>
      </c>
      <c r="AH61" s="110" t="str">
        <f ca="1">IF(ISERROR(VLOOKUP($C61,Data!$C$40:$ZZ$69,COLUMN(AH$39)-2,FALSE)),"-",VLOOKUP($C61,Data!$C$40:$ZZ$69,COLUMN(AH$39)-2,FALSE))</f>
        <v>-</v>
      </c>
      <c r="AI61" s="110" t="str">
        <f ca="1">IF(ISERROR(VLOOKUP($C61,Data!$C$40:$ZZ$69,COLUMN(AI$39)-2,FALSE)),"-",VLOOKUP($C61,Data!$C$40:$ZZ$69,COLUMN(AI$39)-2,FALSE))</f>
        <v>-</v>
      </c>
      <c r="AJ61" s="110" t="str">
        <f ca="1">IF(ISERROR(VLOOKUP($C61,Data!$C$40:$ZZ$69,COLUMN(AJ$39)-2,FALSE)),"-",VLOOKUP($C61,Data!$C$40:$ZZ$69,COLUMN(AJ$39)-2,FALSE))</f>
        <v>-</v>
      </c>
      <c r="AK61" s="110" t="str">
        <f ca="1">IF(ISERROR(VLOOKUP($C61,Data!$C$40:$ZZ$69,COLUMN(AK$39)-2,FALSE)),"-",VLOOKUP($C61,Data!$C$40:$ZZ$69,COLUMN(AK$39)-2,FALSE))</f>
        <v>-</v>
      </c>
      <c r="AL61" s="110" t="str">
        <f ca="1">IF(ISERROR(VLOOKUP($C61,Data!$C$40:$ZZ$69,COLUMN(AL$39)-2,FALSE)),"-",VLOOKUP($C61,Data!$C$40:$ZZ$69,COLUMN(AL$39)-2,FALSE))</f>
        <v>-</v>
      </c>
      <c r="AM61" s="110" t="str">
        <f ca="1">IF(ISERROR(VLOOKUP($C61,Data!$C$40:$ZZ$69,COLUMN(AM$39)-2,FALSE)),"-",VLOOKUP($C61,Data!$C$40:$ZZ$69,COLUMN(AM$39)-2,FALSE))</f>
        <v>-</v>
      </c>
      <c r="AN61" s="110" t="str">
        <f ca="1">IF(ISERROR(VLOOKUP($C61,Data!$C$40:$ZZ$69,COLUMN(AN$39)-2,FALSE)),"-",VLOOKUP($C61,Data!$C$40:$ZZ$69,COLUMN(AN$39)-2,FALSE))</f>
        <v>-</v>
      </c>
      <c r="AO61" s="110" t="str">
        <f ca="1">IF(ISERROR(VLOOKUP($C61,Data!$C$40:$ZZ$69,COLUMN(AO$39)-2,FALSE)),"-",VLOOKUP($C61,Data!$C$40:$ZZ$69,COLUMN(AO$39)-2,FALSE))</f>
        <v>-</v>
      </c>
      <c r="AP61" s="110" t="str">
        <f ca="1">IF(ISERROR(VLOOKUP($C61,Data!$C$40:$ZZ$69,COLUMN(AP$39)-2,FALSE)),"-",VLOOKUP($C61,Data!$C$40:$ZZ$69,COLUMN(AP$39)-2,FALSE))</f>
        <v>-</v>
      </c>
      <c r="AQ61" s="110" t="str">
        <f ca="1">IF(ISERROR(VLOOKUP($C61,Data!$C$40:$ZZ$69,COLUMN(AQ$39)-2,FALSE)),"-",VLOOKUP($C61,Data!$C$40:$ZZ$69,COLUMN(AQ$39)-2,FALSE))</f>
        <v>-</v>
      </c>
      <c r="AR61" s="110" t="str">
        <f ca="1">IF(ISERROR(VLOOKUP($C61,Data!$C$40:$ZZ$69,COLUMN(AR$39)-2,FALSE)),"-",VLOOKUP($C61,Data!$C$40:$ZZ$69,COLUMN(AR$39)-2,FALSE))</f>
        <v>-</v>
      </c>
      <c r="AS61" s="110" t="str">
        <f ca="1">IF(ISERROR(VLOOKUP($C61,Data!$C$40:$ZZ$69,COLUMN(AS$39)-2,FALSE)),"-",VLOOKUP($C61,Data!$C$40:$ZZ$69,COLUMN(AS$39)-2,FALSE))</f>
        <v>-</v>
      </c>
      <c r="AT61" s="110" t="str">
        <f ca="1">IF(ISERROR(VLOOKUP($C61,Data!$C$40:$ZZ$69,COLUMN(AT$39)-2,FALSE)),"-",VLOOKUP($C61,Data!$C$40:$ZZ$69,COLUMN(AT$39)-2,FALSE))</f>
        <v>-</v>
      </c>
      <c r="AU61" s="110" t="str">
        <f ca="1">IF(ISERROR(VLOOKUP($C61,Data!$C$40:$ZZ$69,COLUMN(AU$39)-2,FALSE)),"-",VLOOKUP($C61,Data!$C$40:$ZZ$69,COLUMN(AU$39)-2,FALSE))</f>
        <v>-</v>
      </c>
      <c r="AV61" s="110" t="str">
        <f ca="1">IF(ISERROR(VLOOKUP($C61,Data!$C$40:$ZZ$69,COLUMN(AV$39)-2,FALSE)),"-",VLOOKUP($C61,Data!$C$40:$ZZ$69,COLUMN(AV$39)-2,FALSE))</f>
        <v>-</v>
      </c>
      <c r="AW61" s="110" t="str">
        <f ca="1">IF(ISERROR(VLOOKUP($C61,Data!$C$40:$ZZ$69,COLUMN(AW$39)-2,FALSE)),"-",VLOOKUP($C61,Data!$C$40:$ZZ$69,COLUMN(AW$39)-2,FALSE))</f>
        <v>-</v>
      </c>
      <c r="AX61" s="110" t="str">
        <f ca="1">IF(ISERROR(VLOOKUP($C61,Data!$C$40:$ZZ$69,COLUMN(AX$39)-2,FALSE)),"-",VLOOKUP($C61,Data!$C$40:$ZZ$69,COLUMN(AX$39)-2,FALSE))</f>
        <v>-</v>
      </c>
      <c r="AY61" s="110" t="str">
        <f ca="1">IF(ISERROR(VLOOKUP($C61,Data!$C$40:$ZZ$69,COLUMN(AY$39)-2,FALSE)),"-",VLOOKUP($C61,Data!$C$40:$ZZ$69,COLUMN(AY$39)-2,FALSE))</f>
        <v>-</v>
      </c>
      <c r="AZ61" s="110" t="str">
        <f ca="1">IF(ISERROR(VLOOKUP($C61,Data!$C$40:$ZZ$69,COLUMN(AZ$39)-2,FALSE)),"-",VLOOKUP($C61,Data!$C$40:$ZZ$69,COLUMN(AZ$39)-2,FALSE))</f>
        <v>-</v>
      </c>
      <c r="BA61" s="110" t="str">
        <f ca="1">IF(ISERROR(VLOOKUP($C61,Data!$C$40:$ZZ$69,COLUMN(BA$39)-2,FALSE)),"-",VLOOKUP($C61,Data!$C$40:$ZZ$69,COLUMN(BA$39)-2,FALSE))</f>
        <v>-</v>
      </c>
      <c r="BB61" s="110" t="str">
        <f ca="1">IF(ISERROR(VLOOKUP($C61,Data!$C$40:$ZZ$69,COLUMN(BB$39)-2,FALSE)),"-",VLOOKUP($C61,Data!$C$40:$ZZ$69,COLUMN(BB$39)-2,FALSE))</f>
        <v>-</v>
      </c>
      <c r="BC61" s="110" t="str">
        <f ca="1">IF(ISERROR(VLOOKUP($C61,Data!$C$40:$ZZ$69,COLUMN(BC$39)-2,FALSE)),"-",VLOOKUP($C61,Data!$C$40:$ZZ$69,COLUMN(BC$39)-2,FALSE))</f>
        <v>-</v>
      </c>
      <c r="BD61" s="110" t="str">
        <f ca="1">IF(ISERROR(VLOOKUP($C61,Data!$C$40:$ZZ$69,COLUMN(BD$39)-2,FALSE)),"-",VLOOKUP($C61,Data!$C$40:$ZZ$69,COLUMN(BD$39)-2,FALSE))</f>
        <v>-</v>
      </c>
    </row>
    <row r="62" spans="3:56">
      <c r="C62" s="104" t="str">
        <f t="shared" ca="1" si="6"/>
        <v>*Hide*</v>
      </c>
      <c r="D62" s="104" t="str">
        <f t="shared" ca="1" si="6"/>
        <v>-</v>
      </c>
      <c r="E62" s="104" t="str">
        <f t="shared" ca="1" si="6"/>
        <v>-</v>
      </c>
      <c r="F62" s="104" t="str">
        <f t="shared" ca="1" si="6"/>
        <v>-</v>
      </c>
      <c r="G62" s="110" t="str">
        <f ca="1">IF(ISERROR(VLOOKUP($C62,Data!$C$40:$ZZ$69,COLUMN(G$39)-2,FALSE)),"-",VLOOKUP($C62,Data!$C$40:$ZZ$69,COLUMN(G$39)-2,FALSE))</f>
        <v>-</v>
      </c>
      <c r="H62" s="110" t="str">
        <f ca="1">IF(ISERROR(VLOOKUP($C62,Data!$C$40:$ZZ$69,COLUMN(H$39)-2,FALSE)),"-",VLOOKUP($C62,Data!$C$40:$ZZ$69,COLUMN(H$39)-2,FALSE))</f>
        <v>-</v>
      </c>
      <c r="I62" s="110" t="str">
        <f ca="1">IF(ISERROR(VLOOKUP($C62,Data!$C$40:$ZZ$69,COLUMN(I$39)-2,FALSE)),"-",VLOOKUP($C62,Data!$C$40:$ZZ$69,COLUMN(I$39)-2,FALSE))</f>
        <v>-</v>
      </c>
      <c r="J62" s="110" t="str">
        <f ca="1">IF(ISERROR(VLOOKUP($C62,Data!$C$40:$ZZ$69,COLUMN(J$39)-2,FALSE)),"-",VLOOKUP($C62,Data!$C$40:$ZZ$69,COLUMN(J$39)-2,FALSE))</f>
        <v>-</v>
      </c>
      <c r="K62" s="110" t="str">
        <f ca="1">IF(ISERROR(VLOOKUP($C62,Data!$C$40:$ZZ$69,COLUMN(K$39)-2,FALSE)),"-",VLOOKUP($C62,Data!$C$40:$ZZ$69,COLUMN(K$39)-2,FALSE))</f>
        <v>-</v>
      </c>
      <c r="L62" s="110" t="str">
        <f ca="1">IF(ISERROR(VLOOKUP($C62,Data!$C$40:$ZZ$69,COLUMN(L$39)-2,FALSE)),"-",VLOOKUP($C62,Data!$C$40:$ZZ$69,COLUMN(L$39)-2,FALSE))</f>
        <v>-</v>
      </c>
      <c r="M62" s="110" t="str">
        <f ca="1">IF(ISERROR(VLOOKUP($C62,Data!$C$40:$ZZ$69,COLUMN(M$39)-2,FALSE)),"-",VLOOKUP($C62,Data!$C$40:$ZZ$69,COLUMN(M$39)-2,FALSE))</f>
        <v>-</v>
      </c>
      <c r="N62" s="110" t="str">
        <f ca="1">IF(ISERROR(VLOOKUP($C62,Data!$C$40:$ZZ$69,COLUMN(N$39)-2,FALSE)),"-",VLOOKUP($C62,Data!$C$40:$ZZ$69,COLUMN(N$39)-2,FALSE))</f>
        <v>-</v>
      </c>
      <c r="O62" s="110" t="str">
        <f ca="1">IF(ISERROR(VLOOKUP($C62,Data!$C$40:$ZZ$69,COLUMN(O$39)-2,FALSE)),"-",VLOOKUP($C62,Data!$C$40:$ZZ$69,COLUMN(O$39)-2,FALSE))</f>
        <v>-</v>
      </c>
      <c r="P62" s="110" t="str">
        <f ca="1">IF(ISERROR(VLOOKUP($C62,Data!$C$40:$ZZ$69,COLUMN(P$39)-2,FALSE)),"-",VLOOKUP($C62,Data!$C$40:$ZZ$69,COLUMN(P$39)-2,FALSE))</f>
        <v>-</v>
      </c>
      <c r="Q62" s="110" t="str">
        <f ca="1">IF(ISERROR(VLOOKUP($C62,Data!$C$40:$ZZ$69,COLUMN(Q$39)-2,FALSE)),"-",VLOOKUP($C62,Data!$C$40:$ZZ$69,COLUMN(Q$39)-2,FALSE))</f>
        <v>-</v>
      </c>
      <c r="R62" s="110" t="str">
        <f ca="1">IF(ISERROR(VLOOKUP($C62,Data!$C$40:$ZZ$69,COLUMN(R$39)-2,FALSE)),"-",VLOOKUP($C62,Data!$C$40:$ZZ$69,COLUMN(R$39)-2,FALSE))</f>
        <v>-</v>
      </c>
      <c r="S62" s="110" t="str">
        <f ca="1">IF(ISERROR(VLOOKUP($C62,Data!$C$40:$ZZ$69,COLUMN(S$39)-2,FALSE)),"-",VLOOKUP($C62,Data!$C$40:$ZZ$69,COLUMN(S$39)-2,FALSE))</f>
        <v>-</v>
      </c>
      <c r="T62" s="110" t="str">
        <f ca="1">IF(ISERROR(VLOOKUP($C62,Data!$C$40:$ZZ$69,COLUMN(T$39)-2,FALSE)),"-",VLOOKUP($C62,Data!$C$40:$ZZ$69,COLUMN(T$39)-2,FALSE))</f>
        <v>-</v>
      </c>
      <c r="U62" s="110" t="str">
        <f ca="1">IF(ISERROR(VLOOKUP($C62,Data!$C$40:$ZZ$69,COLUMN(U$39)-2,FALSE)),"-",VLOOKUP($C62,Data!$C$40:$ZZ$69,COLUMN(U$39)-2,FALSE))</f>
        <v>-</v>
      </c>
      <c r="V62" s="110" t="str">
        <f ca="1">IF(ISERROR(VLOOKUP($C62,Data!$C$40:$ZZ$69,COLUMN(V$39)-2,FALSE)),"-",VLOOKUP($C62,Data!$C$40:$ZZ$69,COLUMN(V$39)-2,FALSE))</f>
        <v>-</v>
      </c>
      <c r="W62" s="110" t="str">
        <f ca="1">IF(ISERROR(VLOOKUP($C62,Data!$C$40:$ZZ$69,COLUMN(W$39)-2,FALSE)),"-",VLOOKUP($C62,Data!$C$40:$ZZ$69,COLUMN(W$39)-2,FALSE))</f>
        <v>-</v>
      </c>
      <c r="X62" s="110" t="str">
        <f ca="1">IF(ISERROR(VLOOKUP($C62,Data!$C$40:$ZZ$69,COLUMN(X$39)-2,FALSE)),"-",VLOOKUP($C62,Data!$C$40:$ZZ$69,COLUMN(X$39)-2,FALSE))</f>
        <v>-</v>
      </c>
      <c r="Y62" s="110" t="str">
        <f ca="1">IF(ISERROR(VLOOKUP($C62,Data!$C$40:$ZZ$69,COLUMN(Y$39)-2,FALSE)),"-",VLOOKUP($C62,Data!$C$40:$ZZ$69,COLUMN(Y$39)-2,FALSE))</f>
        <v>-</v>
      </c>
      <c r="Z62" s="110" t="str">
        <f ca="1">IF(ISERROR(VLOOKUP($C62,Data!$C$40:$ZZ$69,COLUMN(Z$39)-2,FALSE)),"-",VLOOKUP($C62,Data!$C$40:$ZZ$69,COLUMN(Z$39)-2,FALSE))</f>
        <v>-</v>
      </c>
      <c r="AA62" s="110" t="str">
        <f ca="1">IF(ISERROR(VLOOKUP($C62,Data!$C$40:$ZZ$69,COLUMN(AA$39)-2,FALSE)),"-",VLOOKUP($C62,Data!$C$40:$ZZ$69,COLUMN(AA$39)-2,FALSE))</f>
        <v>-</v>
      </c>
      <c r="AB62" s="110" t="str">
        <f ca="1">IF(ISERROR(VLOOKUP($C62,Data!$C$40:$ZZ$69,COLUMN(AB$39)-2,FALSE)),"-",VLOOKUP($C62,Data!$C$40:$ZZ$69,COLUMN(AB$39)-2,FALSE))</f>
        <v>-</v>
      </c>
      <c r="AC62" s="110" t="str">
        <f ca="1">IF(ISERROR(VLOOKUP($C62,Data!$C$40:$ZZ$69,COLUMN(AC$39)-2,FALSE)),"-",VLOOKUP($C62,Data!$C$40:$ZZ$69,COLUMN(AC$39)-2,FALSE))</f>
        <v>-</v>
      </c>
      <c r="AD62" s="110" t="str">
        <f ca="1">IF(ISERROR(VLOOKUP($C62,Data!$C$40:$ZZ$69,COLUMN(AD$39)-2,FALSE)),"-",VLOOKUP($C62,Data!$C$40:$ZZ$69,COLUMN(AD$39)-2,FALSE))</f>
        <v>-</v>
      </c>
      <c r="AE62" s="110" t="str">
        <f ca="1">IF(ISERROR(VLOOKUP($C62,Data!$C$40:$ZZ$69,COLUMN(AE$39)-2,FALSE)),"-",VLOOKUP($C62,Data!$C$40:$ZZ$69,COLUMN(AE$39)-2,FALSE))</f>
        <v>-</v>
      </c>
      <c r="AF62" s="110" t="str">
        <f ca="1">IF(ISERROR(VLOOKUP($C62,Data!$C$40:$ZZ$69,COLUMN(AF$39)-2,FALSE)),"-",VLOOKUP($C62,Data!$C$40:$ZZ$69,COLUMN(AF$39)-2,FALSE))</f>
        <v>-</v>
      </c>
      <c r="AG62" s="110" t="str">
        <f ca="1">IF(ISERROR(VLOOKUP($C62,Data!$C$40:$ZZ$69,COLUMN(AG$39)-2,FALSE)),"-",VLOOKUP($C62,Data!$C$40:$ZZ$69,COLUMN(AG$39)-2,FALSE))</f>
        <v>-</v>
      </c>
      <c r="AH62" s="110" t="str">
        <f ca="1">IF(ISERROR(VLOOKUP($C62,Data!$C$40:$ZZ$69,COLUMN(AH$39)-2,FALSE)),"-",VLOOKUP($C62,Data!$C$40:$ZZ$69,COLUMN(AH$39)-2,FALSE))</f>
        <v>-</v>
      </c>
      <c r="AI62" s="110" t="str">
        <f ca="1">IF(ISERROR(VLOOKUP($C62,Data!$C$40:$ZZ$69,COLUMN(AI$39)-2,FALSE)),"-",VLOOKUP($C62,Data!$C$40:$ZZ$69,COLUMN(AI$39)-2,FALSE))</f>
        <v>-</v>
      </c>
      <c r="AJ62" s="110" t="str">
        <f ca="1">IF(ISERROR(VLOOKUP($C62,Data!$C$40:$ZZ$69,COLUMN(AJ$39)-2,FALSE)),"-",VLOOKUP($C62,Data!$C$40:$ZZ$69,COLUMN(AJ$39)-2,FALSE))</f>
        <v>-</v>
      </c>
      <c r="AK62" s="110" t="str">
        <f ca="1">IF(ISERROR(VLOOKUP($C62,Data!$C$40:$ZZ$69,COLUMN(AK$39)-2,FALSE)),"-",VLOOKUP($C62,Data!$C$40:$ZZ$69,COLUMN(AK$39)-2,FALSE))</f>
        <v>-</v>
      </c>
      <c r="AL62" s="110" t="str">
        <f ca="1">IF(ISERROR(VLOOKUP($C62,Data!$C$40:$ZZ$69,COLUMN(AL$39)-2,FALSE)),"-",VLOOKUP($C62,Data!$C$40:$ZZ$69,COLUMN(AL$39)-2,FALSE))</f>
        <v>-</v>
      </c>
      <c r="AM62" s="110" t="str">
        <f ca="1">IF(ISERROR(VLOOKUP($C62,Data!$C$40:$ZZ$69,COLUMN(AM$39)-2,FALSE)),"-",VLOOKUP($C62,Data!$C$40:$ZZ$69,COLUMN(AM$39)-2,FALSE))</f>
        <v>-</v>
      </c>
      <c r="AN62" s="110" t="str">
        <f ca="1">IF(ISERROR(VLOOKUP($C62,Data!$C$40:$ZZ$69,COLUMN(AN$39)-2,FALSE)),"-",VLOOKUP($C62,Data!$C$40:$ZZ$69,COLUMN(AN$39)-2,FALSE))</f>
        <v>-</v>
      </c>
      <c r="AO62" s="110" t="str">
        <f ca="1">IF(ISERROR(VLOOKUP($C62,Data!$C$40:$ZZ$69,COLUMN(AO$39)-2,FALSE)),"-",VLOOKUP($C62,Data!$C$40:$ZZ$69,COLUMN(AO$39)-2,FALSE))</f>
        <v>-</v>
      </c>
      <c r="AP62" s="110" t="str">
        <f ca="1">IF(ISERROR(VLOOKUP($C62,Data!$C$40:$ZZ$69,COLUMN(AP$39)-2,FALSE)),"-",VLOOKUP($C62,Data!$C$40:$ZZ$69,COLUMN(AP$39)-2,FALSE))</f>
        <v>-</v>
      </c>
      <c r="AQ62" s="110" t="str">
        <f ca="1">IF(ISERROR(VLOOKUP($C62,Data!$C$40:$ZZ$69,COLUMN(AQ$39)-2,FALSE)),"-",VLOOKUP($C62,Data!$C$40:$ZZ$69,COLUMN(AQ$39)-2,FALSE))</f>
        <v>-</v>
      </c>
      <c r="AR62" s="110" t="str">
        <f ca="1">IF(ISERROR(VLOOKUP($C62,Data!$C$40:$ZZ$69,COLUMN(AR$39)-2,FALSE)),"-",VLOOKUP($C62,Data!$C$40:$ZZ$69,COLUMN(AR$39)-2,FALSE))</f>
        <v>-</v>
      </c>
      <c r="AS62" s="110" t="str">
        <f ca="1">IF(ISERROR(VLOOKUP($C62,Data!$C$40:$ZZ$69,COLUMN(AS$39)-2,FALSE)),"-",VLOOKUP($C62,Data!$C$40:$ZZ$69,COLUMN(AS$39)-2,FALSE))</f>
        <v>-</v>
      </c>
      <c r="AT62" s="110" t="str">
        <f ca="1">IF(ISERROR(VLOOKUP($C62,Data!$C$40:$ZZ$69,COLUMN(AT$39)-2,FALSE)),"-",VLOOKUP($C62,Data!$C$40:$ZZ$69,COLUMN(AT$39)-2,FALSE))</f>
        <v>-</v>
      </c>
      <c r="AU62" s="110" t="str">
        <f ca="1">IF(ISERROR(VLOOKUP($C62,Data!$C$40:$ZZ$69,COLUMN(AU$39)-2,FALSE)),"-",VLOOKUP($C62,Data!$C$40:$ZZ$69,COLUMN(AU$39)-2,FALSE))</f>
        <v>-</v>
      </c>
      <c r="AV62" s="110" t="str">
        <f ca="1">IF(ISERROR(VLOOKUP($C62,Data!$C$40:$ZZ$69,COLUMN(AV$39)-2,FALSE)),"-",VLOOKUP($C62,Data!$C$40:$ZZ$69,COLUMN(AV$39)-2,FALSE))</f>
        <v>-</v>
      </c>
      <c r="AW62" s="110" t="str">
        <f ca="1">IF(ISERROR(VLOOKUP($C62,Data!$C$40:$ZZ$69,COLUMN(AW$39)-2,FALSE)),"-",VLOOKUP($C62,Data!$C$40:$ZZ$69,COLUMN(AW$39)-2,FALSE))</f>
        <v>-</v>
      </c>
      <c r="AX62" s="110" t="str">
        <f ca="1">IF(ISERROR(VLOOKUP($C62,Data!$C$40:$ZZ$69,COLUMN(AX$39)-2,FALSE)),"-",VLOOKUP($C62,Data!$C$40:$ZZ$69,COLUMN(AX$39)-2,FALSE))</f>
        <v>-</v>
      </c>
      <c r="AY62" s="110" t="str">
        <f ca="1">IF(ISERROR(VLOOKUP($C62,Data!$C$40:$ZZ$69,COLUMN(AY$39)-2,FALSE)),"-",VLOOKUP($C62,Data!$C$40:$ZZ$69,COLUMN(AY$39)-2,FALSE))</f>
        <v>-</v>
      </c>
      <c r="AZ62" s="110" t="str">
        <f ca="1">IF(ISERROR(VLOOKUP($C62,Data!$C$40:$ZZ$69,COLUMN(AZ$39)-2,FALSE)),"-",VLOOKUP($C62,Data!$C$40:$ZZ$69,COLUMN(AZ$39)-2,FALSE))</f>
        <v>-</v>
      </c>
      <c r="BA62" s="110" t="str">
        <f ca="1">IF(ISERROR(VLOOKUP($C62,Data!$C$40:$ZZ$69,COLUMN(BA$39)-2,FALSE)),"-",VLOOKUP($C62,Data!$C$40:$ZZ$69,COLUMN(BA$39)-2,FALSE))</f>
        <v>-</v>
      </c>
      <c r="BB62" s="110" t="str">
        <f ca="1">IF(ISERROR(VLOOKUP($C62,Data!$C$40:$ZZ$69,COLUMN(BB$39)-2,FALSE)),"-",VLOOKUP($C62,Data!$C$40:$ZZ$69,COLUMN(BB$39)-2,FALSE))</f>
        <v>-</v>
      </c>
      <c r="BC62" s="110" t="str">
        <f ca="1">IF(ISERROR(VLOOKUP($C62,Data!$C$40:$ZZ$69,COLUMN(BC$39)-2,FALSE)),"-",VLOOKUP($C62,Data!$C$40:$ZZ$69,COLUMN(BC$39)-2,FALSE))</f>
        <v>-</v>
      </c>
      <c r="BD62" s="110" t="str">
        <f ca="1">IF(ISERROR(VLOOKUP($C62,Data!$C$40:$ZZ$69,COLUMN(BD$39)-2,FALSE)),"-",VLOOKUP($C62,Data!$C$40:$ZZ$69,COLUMN(BD$39)-2,FALSE))</f>
        <v>-</v>
      </c>
    </row>
    <row r="63" spans="3:56">
      <c r="C63" s="104" t="str">
        <f t="shared" ca="1" si="6"/>
        <v>*Hide*</v>
      </c>
      <c r="D63" s="104" t="str">
        <f t="shared" ca="1" si="6"/>
        <v>-</v>
      </c>
      <c r="E63" s="104" t="str">
        <f t="shared" ca="1" si="6"/>
        <v>-</v>
      </c>
      <c r="F63" s="104" t="str">
        <f t="shared" ca="1" si="6"/>
        <v>-</v>
      </c>
      <c r="G63" s="110" t="str">
        <f ca="1">IF(ISERROR(VLOOKUP($C63,Data!$C$40:$ZZ$69,COLUMN(G$39)-2,FALSE)),"-",VLOOKUP($C63,Data!$C$40:$ZZ$69,COLUMN(G$39)-2,FALSE))</f>
        <v>-</v>
      </c>
      <c r="H63" s="110" t="str">
        <f ca="1">IF(ISERROR(VLOOKUP($C63,Data!$C$40:$ZZ$69,COLUMN(H$39)-2,FALSE)),"-",VLOOKUP($C63,Data!$C$40:$ZZ$69,COLUMN(H$39)-2,FALSE))</f>
        <v>-</v>
      </c>
      <c r="I63" s="110" t="str">
        <f ca="1">IF(ISERROR(VLOOKUP($C63,Data!$C$40:$ZZ$69,COLUMN(I$39)-2,FALSE)),"-",VLOOKUP($C63,Data!$C$40:$ZZ$69,COLUMN(I$39)-2,FALSE))</f>
        <v>-</v>
      </c>
      <c r="J63" s="110" t="str">
        <f ca="1">IF(ISERROR(VLOOKUP($C63,Data!$C$40:$ZZ$69,COLUMN(J$39)-2,FALSE)),"-",VLOOKUP($C63,Data!$C$40:$ZZ$69,COLUMN(J$39)-2,FALSE))</f>
        <v>-</v>
      </c>
      <c r="K63" s="110" t="str">
        <f ca="1">IF(ISERROR(VLOOKUP($C63,Data!$C$40:$ZZ$69,COLUMN(K$39)-2,FALSE)),"-",VLOOKUP($C63,Data!$C$40:$ZZ$69,COLUMN(K$39)-2,FALSE))</f>
        <v>-</v>
      </c>
      <c r="L63" s="110" t="str">
        <f ca="1">IF(ISERROR(VLOOKUP($C63,Data!$C$40:$ZZ$69,COLUMN(L$39)-2,FALSE)),"-",VLOOKUP($C63,Data!$C$40:$ZZ$69,COLUMN(L$39)-2,FALSE))</f>
        <v>-</v>
      </c>
      <c r="M63" s="110" t="str">
        <f ca="1">IF(ISERROR(VLOOKUP($C63,Data!$C$40:$ZZ$69,COLUMN(M$39)-2,FALSE)),"-",VLOOKUP($C63,Data!$C$40:$ZZ$69,COLUMN(M$39)-2,FALSE))</f>
        <v>-</v>
      </c>
      <c r="N63" s="110" t="str">
        <f ca="1">IF(ISERROR(VLOOKUP($C63,Data!$C$40:$ZZ$69,COLUMN(N$39)-2,FALSE)),"-",VLOOKUP($C63,Data!$C$40:$ZZ$69,COLUMN(N$39)-2,FALSE))</f>
        <v>-</v>
      </c>
      <c r="O63" s="110" t="str">
        <f ca="1">IF(ISERROR(VLOOKUP($C63,Data!$C$40:$ZZ$69,COLUMN(O$39)-2,FALSE)),"-",VLOOKUP($C63,Data!$C$40:$ZZ$69,COLUMN(O$39)-2,FALSE))</f>
        <v>-</v>
      </c>
      <c r="P63" s="110" t="str">
        <f ca="1">IF(ISERROR(VLOOKUP($C63,Data!$C$40:$ZZ$69,COLUMN(P$39)-2,FALSE)),"-",VLOOKUP($C63,Data!$C$40:$ZZ$69,COLUMN(P$39)-2,FALSE))</f>
        <v>-</v>
      </c>
      <c r="Q63" s="110" t="str">
        <f ca="1">IF(ISERROR(VLOOKUP($C63,Data!$C$40:$ZZ$69,COLUMN(Q$39)-2,FALSE)),"-",VLOOKUP($C63,Data!$C$40:$ZZ$69,COLUMN(Q$39)-2,FALSE))</f>
        <v>-</v>
      </c>
      <c r="R63" s="110" t="str">
        <f ca="1">IF(ISERROR(VLOOKUP($C63,Data!$C$40:$ZZ$69,COLUMN(R$39)-2,FALSE)),"-",VLOOKUP($C63,Data!$C$40:$ZZ$69,COLUMN(R$39)-2,FALSE))</f>
        <v>-</v>
      </c>
      <c r="S63" s="110" t="str">
        <f ca="1">IF(ISERROR(VLOOKUP($C63,Data!$C$40:$ZZ$69,COLUMN(S$39)-2,FALSE)),"-",VLOOKUP($C63,Data!$C$40:$ZZ$69,COLUMN(S$39)-2,FALSE))</f>
        <v>-</v>
      </c>
      <c r="T63" s="110" t="str">
        <f ca="1">IF(ISERROR(VLOOKUP($C63,Data!$C$40:$ZZ$69,COLUMN(T$39)-2,FALSE)),"-",VLOOKUP($C63,Data!$C$40:$ZZ$69,COLUMN(T$39)-2,FALSE))</f>
        <v>-</v>
      </c>
      <c r="U63" s="110" t="str">
        <f ca="1">IF(ISERROR(VLOOKUP($C63,Data!$C$40:$ZZ$69,COLUMN(U$39)-2,FALSE)),"-",VLOOKUP($C63,Data!$C$40:$ZZ$69,COLUMN(U$39)-2,FALSE))</f>
        <v>-</v>
      </c>
      <c r="V63" s="110" t="str">
        <f ca="1">IF(ISERROR(VLOOKUP($C63,Data!$C$40:$ZZ$69,COLUMN(V$39)-2,FALSE)),"-",VLOOKUP($C63,Data!$C$40:$ZZ$69,COLUMN(V$39)-2,FALSE))</f>
        <v>-</v>
      </c>
      <c r="W63" s="110" t="str">
        <f ca="1">IF(ISERROR(VLOOKUP($C63,Data!$C$40:$ZZ$69,COLUMN(W$39)-2,FALSE)),"-",VLOOKUP($C63,Data!$C$40:$ZZ$69,COLUMN(W$39)-2,FALSE))</f>
        <v>-</v>
      </c>
      <c r="X63" s="110" t="str">
        <f ca="1">IF(ISERROR(VLOOKUP($C63,Data!$C$40:$ZZ$69,COLUMN(X$39)-2,FALSE)),"-",VLOOKUP($C63,Data!$C$40:$ZZ$69,COLUMN(X$39)-2,FALSE))</f>
        <v>-</v>
      </c>
      <c r="Y63" s="110" t="str">
        <f ca="1">IF(ISERROR(VLOOKUP($C63,Data!$C$40:$ZZ$69,COLUMN(Y$39)-2,FALSE)),"-",VLOOKUP($C63,Data!$C$40:$ZZ$69,COLUMN(Y$39)-2,FALSE))</f>
        <v>-</v>
      </c>
      <c r="Z63" s="110" t="str">
        <f ca="1">IF(ISERROR(VLOOKUP($C63,Data!$C$40:$ZZ$69,COLUMN(Z$39)-2,FALSE)),"-",VLOOKUP($C63,Data!$C$40:$ZZ$69,COLUMN(Z$39)-2,FALSE))</f>
        <v>-</v>
      </c>
      <c r="AA63" s="110" t="str">
        <f ca="1">IF(ISERROR(VLOOKUP($C63,Data!$C$40:$ZZ$69,COLUMN(AA$39)-2,FALSE)),"-",VLOOKUP($C63,Data!$C$40:$ZZ$69,COLUMN(AA$39)-2,FALSE))</f>
        <v>-</v>
      </c>
      <c r="AB63" s="110" t="str">
        <f ca="1">IF(ISERROR(VLOOKUP($C63,Data!$C$40:$ZZ$69,COLUMN(AB$39)-2,FALSE)),"-",VLOOKUP($C63,Data!$C$40:$ZZ$69,COLUMN(AB$39)-2,FALSE))</f>
        <v>-</v>
      </c>
      <c r="AC63" s="110" t="str">
        <f ca="1">IF(ISERROR(VLOOKUP($C63,Data!$C$40:$ZZ$69,COLUMN(AC$39)-2,FALSE)),"-",VLOOKUP($C63,Data!$C$40:$ZZ$69,COLUMN(AC$39)-2,FALSE))</f>
        <v>-</v>
      </c>
      <c r="AD63" s="110" t="str">
        <f ca="1">IF(ISERROR(VLOOKUP($C63,Data!$C$40:$ZZ$69,COLUMN(AD$39)-2,FALSE)),"-",VLOOKUP($C63,Data!$C$40:$ZZ$69,COLUMN(AD$39)-2,FALSE))</f>
        <v>-</v>
      </c>
      <c r="AE63" s="110" t="str">
        <f ca="1">IF(ISERROR(VLOOKUP($C63,Data!$C$40:$ZZ$69,COLUMN(AE$39)-2,FALSE)),"-",VLOOKUP($C63,Data!$C$40:$ZZ$69,COLUMN(AE$39)-2,FALSE))</f>
        <v>-</v>
      </c>
      <c r="AF63" s="110" t="str">
        <f ca="1">IF(ISERROR(VLOOKUP($C63,Data!$C$40:$ZZ$69,COLUMN(AF$39)-2,FALSE)),"-",VLOOKUP($C63,Data!$C$40:$ZZ$69,COLUMN(AF$39)-2,FALSE))</f>
        <v>-</v>
      </c>
      <c r="AG63" s="110" t="str">
        <f ca="1">IF(ISERROR(VLOOKUP($C63,Data!$C$40:$ZZ$69,COLUMN(AG$39)-2,FALSE)),"-",VLOOKUP($C63,Data!$C$40:$ZZ$69,COLUMN(AG$39)-2,FALSE))</f>
        <v>-</v>
      </c>
      <c r="AH63" s="110" t="str">
        <f ca="1">IF(ISERROR(VLOOKUP($C63,Data!$C$40:$ZZ$69,COLUMN(AH$39)-2,FALSE)),"-",VLOOKUP($C63,Data!$C$40:$ZZ$69,COLUMN(AH$39)-2,FALSE))</f>
        <v>-</v>
      </c>
      <c r="AI63" s="110" t="str">
        <f ca="1">IF(ISERROR(VLOOKUP($C63,Data!$C$40:$ZZ$69,COLUMN(AI$39)-2,FALSE)),"-",VLOOKUP($C63,Data!$C$40:$ZZ$69,COLUMN(AI$39)-2,FALSE))</f>
        <v>-</v>
      </c>
      <c r="AJ63" s="110" t="str">
        <f ca="1">IF(ISERROR(VLOOKUP($C63,Data!$C$40:$ZZ$69,COLUMN(AJ$39)-2,FALSE)),"-",VLOOKUP($C63,Data!$C$40:$ZZ$69,COLUMN(AJ$39)-2,FALSE))</f>
        <v>-</v>
      </c>
      <c r="AK63" s="110" t="str">
        <f ca="1">IF(ISERROR(VLOOKUP($C63,Data!$C$40:$ZZ$69,COLUMN(AK$39)-2,FALSE)),"-",VLOOKUP($C63,Data!$C$40:$ZZ$69,COLUMN(AK$39)-2,FALSE))</f>
        <v>-</v>
      </c>
      <c r="AL63" s="110" t="str">
        <f ca="1">IF(ISERROR(VLOOKUP($C63,Data!$C$40:$ZZ$69,COLUMN(AL$39)-2,FALSE)),"-",VLOOKUP($C63,Data!$C$40:$ZZ$69,COLUMN(AL$39)-2,FALSE))</f>
        <v>-</v>
      </c>
      <c r="AM63" s="110" t="str">
        <f ca="1">IF(ISERROR(VLOOKUP($C63,Data!$C$40:$ZZ$69,COLUMN(AM$39)-2,FALSE)),"-",VLOOKUP($C63,Data!$C$40:$ZZ$69,COLUMN(AM$39)-2,FALSE))</f>
        <v>-</v>
      </c>
      <c r="AN63" s="110" t="str">
        <f ca="1">IF(ISERROR(VLOOKUP($C63,Data!$C$40:$ZZ$69,COLUMN(AN$39)-2,FALSE)),"-",VLOOKUP($C63,Data!$C$40:$ZZ$69,COLUMN(AN$39)-2,FALSE))</f>
        <v>-</v>
      </c>
      <c r="AO63" s="110" t="str">
        <f ca="1">IF(ISERROR(VLOOKUP($C63,Data!$C$40:$ZZ$69,COLUMN(AO$39)-2,FALSE)),"-",VLOOKUP($C63,Data!$C$40:$ZZ$69,COLUMN(AO$39)-2,FALSE))</f>
        <v>-</v>
      </c>
      <c r="AP63" s="110" t="str">
        <f ca="1">IF(ISERROR(VLOOKUP($C63,Data!$C$40:$ZZ$69,COLUMN(AP$39)-2,FALSE)),"-",VLOOKUP($C63,Data!$C$40:$ZZ$69,COLUMN(AP$39)-2,FALSE))</f>
        <v>-</v>
      </c>
      <c r="AQ63" s="110" t="str">
        <f ca="1">IF(ISERROR(VLOOKUP($C63,Data!$C$40:$ZZ$69,COLUMN(AQ$39)-2,FALSE)),"-",VLOOKUP($C63,Data!$C$40:$ZZ$69,COLUMN(AQ$39)-2,FALSE))</f>
        <v>-</v>
      </c>
      <c r="AR63" s="110" t="str">
        <f ca="1">IF(ISERROR(VLOOKUP($C63,Data!$C$40:$ZZ$69,COLUMN(AR$39)-2,FALSE)),"-",VLOOKUP($C63,Data!$C$40:$ZZ$69,COLUMN(AR$39)-2,FALSE))</f>
        <v>-</v>
      </c>
      <c r="AS63" s="110" t="str">
        <f ca="1">IF(ISERROR(VLOOKUP($C63,Data!$C$40:$ZZ$69,COLUMN(AS$39)-2,FALSE)),"-",VLOOKUP($C63,Data!$C$40:$ZZ$69,COLUMN(AS$39)-2,FALSE))</f>
        <v>-</v>
      </c>
      <c r="AT63" s="110" t="str">
        <f ca="1">IF(ISERROR(VLOOKUP($C63,Data!$C$40:$ZZ$69,COLUMN(AT$39)-2,FALSE)),"-",VLOOKUP($C63,Data!$C$40:$ZZ$69,COLUMN(AT$39)-2,FALSE))</f>
        <v>-</v>
      </c>
      <c r="AU63" s="110" t="str">
        <f ca="1">IF(ISERROR(VLOOKUP($C63,Data!$C$40:$ZZ$69,COLUMN(AU$39)-2,FALSE)),"-",VLOOKUP($C63,Data!$C$40:$ZZ$69,COLUMN(AU$39)-2,FALSE))</f>
        <v>-</v>
      </c>
      <c r="AV63" s="110" t="str">
        <f ca="1">IF(ISERROR(VLOOKUP($C63,Data!$C$40:$ZZ$69,COLUMN(AV$39)-2,FALSE)),"-",VLOOKUP($C63,Data!$C$40:$ZZ$69,COLUMN(AV$39)-2,FALSE))</f>
        <v>-</v>
      </c>
      <c r="AW63" s="110" t="str">
        <f ca="1">IF(ISERROR(VLOOKUP($C63,Data!$C$40:$ZZ$69,COLUMN(AW$39)-2,FALSE)),"-",VLOOKUP($C63,Data!$C$40:$ZZ$69,COLUMN(AW$39)-2,FALSE))</f>
        <v>-</v>
      </c>
      <c r="AX63" s="110" t="str">
        <f ca="1">IF(ISERROR(VLOOKUP($C63,Data!$C$40:$ZZ$69,COLUMN(AX$39)-2,FALSE)),"-",VLOOKUP($C63,Data!$C$40:$ZZ$69,COLUMN(AX$39)-2,FALSE))</f>
        <v>-</v>
      </c>
      <c r="AY63" s="110" t="str">
        <f ca="1">IF(ISERROR(VLOOKUP($C63,Data!$C$40:$ZZ$69,COLUMN(AY$39)-2,FALSE)),"-",VLOOKUP($C63,Data!$C$40:$ZZ$69,COLUMN(AY$39)-2,FALSE))</f>
        <v>-</v>
      </c>
      <c r="AZ63" s="110" t="str">
        <f ca="1">IF(ISERROR(VLOOKUP($C63,Data!$C$40:$ZZ$69,COLUMN(AZ$39)-2,FALSE)),"-",VLOOKUP($C63,Data!$C$40:$ZZ$69,COLUMN(AZ$39)-2,FALSE))</f>
        <v>-</v>
      </c>
      <c r="BA63" s="110" t="str">
        <f ca="1">IF(ISERROR(VLOOKUP($C63,Data!$C$40:$ZZ$69,COLUMN(BA$39)-2,FALSE)),"-",VLOOKUP($C63,Data!$C$40:$ZZ$69,COLUMN(BA$39)-2,FALSE))</f>
        <v>-</v>
      </c>
      <c r="BB63" s="110" t="str">
        <f ca="1">IF(ISERROR(VLOOKUP($C63,Data!$C$40:$ZZ$69,COLUMN(BB$39)-2,FALSE)),"-",VLOOKUP($C63,Data!$C$40:$ZZ$69,COLUMN(BB$39)-2,FALSE))</f>
        <v>-</v>
      </c>
      <c r="BC63" s="110" t="str">
        <f ca="1">IF(ISERROR(VLOOKUP($C63,Data!$C$40:$ZZ$69,COLUMN(BC$39)-2,FALSE)),"-",VLOOKUP($C63,Data!$C$40:$ZZ$69,COLUMN(BC$39)-2,FALSE))</f>
        <v>-</v>
      </c>
      <c r="BD63" s="110" t="str">
        <f ca="1">IF(ISERROR(VLOOKUP($C63,Data!$C$40:$ZZ$69,COLUMN(BD$39)-2,FALSE)),"-",VLOOKUP($C63,Data!$C$40:$ZZ$69,COLUMN(BD$39)-2,FALSE))</f>
        <v>-</v>
      </c>
    </row>
    <row r="64" spans="3:56">
      <c r="C64" s="104" t="str">
        <f t="shared" ca="1" si="6"/>
        <v>*Hide*</v>
      </c>
      <c r="D64" s="104" t="str">
        <f t="shared" ca="1" si="6"/>
        <v>-</v>
      </c>
      <c r="E64" s="104" t="str">
        <f t="shared" ca="1" si="6"/>
        <v>-</v>
      </c>
      <c r="F64" s="104" t="str">
        <f t="shared" ca="1" si="6"/>
        <v>-</v>
      </c>
      <c r="G64" s="110" t="str">
        <f ca="1">IF(ISERROR(VLOOKUP($C64,Data!$C$40:$ZZ$69,COLUMN(G$39)-2,FALSE)),"-",VLOOKUP($C64,Data!$C$40:$ZZ$69,COLUMN(G$39)-2,FALSE))</f>
        <v>-</v>
      </c>
      <c r="H64" s="110" t="str">
        <f ca="1">IF(ISERROR(VLOOKUP($C64,Data!$C$40:$ZZ$69,COLUMN(H$39)-2,FALSE)),"-",VLOOKUP($C64,Data!$C$40:$ZZ$69,COLUMN(H$39)-2,FALSE))</f>
        <v>-</v>
      </c>
      <c r="I64" s="110" t="str">
        <f ca="1">IF(ISERROR(VLOOKUP($C64,Data!$C$40:$ZZ$69,COLUMN(I$39)-2,FALSE)),"-",VLOOKUP($C64,Data!$C$40:$ZZ$69,COLUMN(I$39)-2,FALSE))</f>
        <v>-</v>
      </c>
      <c r="J64" s="110" t="str">
        <f ca="1">IF(ISERROR(VLOOKUP($C64,Data!$C$40:$ZZ$69,COLUMN(J$39)-2,FALSE)),"-",VLOOKUP($C64,Data!$C$40:$ZZ$69,COLUMN(J$39)-2,FALSE))</f>
        <v>-</v>
      </c>
      <c r="K64" s="110" t="str">
        <f ca="1">IF(ISERROR(VLOOKUP($C64,Data!$C$40:$ZZ$69,COLUMN(K$39)-2,FALSE)),"-",VLOOKUP($C64,Data!$C$40:$ZZ$69,COLUMN(K$39)-2,FALSE))</f>
        <v>-</v>
      </c>
      <c r="L64" s="110" t="str">
        <f ca="1">IF(ISERROR(VLOOKUP($C64,Data!$C$40:$ZZ$69,COLUMN(L$39)-2,FALSE)),"-",VLOOKUP($C64,Data!$C$40:$ZZ$69,COLUMN(L$39)-2,FALSE))</f>
        <v>-</v>
      </c>
      <c r="M64" s="110" t="str">
        <f ca="1">IF(ISERROR(VLOOKUP($C64,Data!$C$40:$ZZ$69,COLUMN(M$39)-2,FALSE)),"-",VLOOKUP($C64,Data!$C$40:$ZZ$69,COLUMN(M$39)-2,FALSE))</f>
        <v>-</v>
      </c>
      <c r="N64" s="110" t="str">
        <f ca="1">IF(ISERROR(VLOOKUP($C64,Data!$C$40:$ZZ$69,COLUMN(N$39)-2,FALSE)),"-",VLOOKUP($C64,Data!$C$40:$ZZ$69,COLUMN(N$39)-2,FALSE))</f>
        <v>-</v>
      </c>
      <c r="O64" s="110" t="str">
        <f ca="1">IF(ISERROR(VLOOKUP($C64,Data!$C$40:$ZZ$69,COLUMN(O$39)-2,FALSE)),"-",VLOOKUP($C64,Data!$C$40:$ZZ$69,COLUMN(O$39)-2,FALSE))</f>
        <v>-</v>
      </c>
      <c r="P64" s="110" t="str">
        <f ca="1">IF(ISERROR(VLOOKUP($C64,Data!$C$40:$ZZ$69,COLUMN(P$39)-2,FALSE)),"-",VLOOKUP($C64,Data!$C$40:$ZZ$69,COLUMN(P$39)-2,FALSE))</f>
        <v>-</v>
      </c>
      <c r="Q64" s="110" t="str">
        <f ca="1">IF(ISERROR(VLOOKUP($C64,Data!$C$40:$ZZ$69,COLUMN(Q$39)-2,FALSE)),"-",VLOOKUP($C64,Data!$C$40:$ZZ$69,COLUMN(Q$39)-2,FALSE))</f>
        <v>-</v>
      </c>
      <c r="R64" s="110" t="str">
        <f ca="1">IF(ISERROR(VLOOKUP($C64,Data!$C$40:$ZZ$69,COLUMN(R$39)-2,FALSE)),"-",VLOOKUP($C64,Data!$C$40:$ZZ$69,COLUMN(R$39)-2,FALSE))</f>
        <v>-</v>
      </c>
      <c r="S64" s="110" t="str">
        <f ca="1">IF(ISERROR(VLOOKUP($C64,Data!$C$40:$ZZ$69,COLUMN(S$39)-2,FALSE)),"-",VLOOKUP($C64,Data!$C$40:$ZZ$69,COLUMN(S$39)-2,FALSE))</f>
        <v>-</v>
      </c>
      <c r="T64" s="110" t="str">
        <f ca="1">IF(ISERROR(VLOOKUP($C64,Data!$C$40:$ZZ$69,COLUMN(T$39)-2,FALSE)),"-",VLOOKUP($C64,Data!$C$40:$ZZ$69,COLUMN(T$39)-2,FALSE))</f>
        <v>-</v>
      </c>
      <c r="U64" s="110" t="str">
        <f ca="1">IF(ISERROR(VLOOKUP($C64,Data!$C$40:$ZZ$69,COLUMN(U$39)-2,FALSE)),"-",VLOOKUP($C64,Data!$C$40:$ZZ$69,COLUMN(U$39)-2,FALSE))</f>
        <v>-</v>
      </c>
      <c r="V64" s="110" t="str">
        <f ca="1">IF(ISERROR(VLOOKUP($C64,Data!$C$40:$ZZ$69,COLUMN(V$39)-2,FALSE)),"-",VLOOKUP($C64,Data!$C$40:$ZZ$69,COLUMN(V$39)-2,FALSE))</f>
        <v>-</v>
      </c>
      <c r="W64" s="110" t="str">
        <f ca="1">IF(ISERROR(VLOOKUP($C64,Data!$C$40:$ZZ$69,COLUMN(W$39)-2,FALSE)),"-",VLOOKUP($C64,Data!$C$40:$ZZ$69,COLUMN(W$39)-2,FALSE))</f>
        <v>-</v>
      </c>
      <c r="X64" s="110" t="str">
        <f ca="1">IF(ISERROR(VLOOKUP($C64,Data!$C$40:$ZZ$69,COLUMN(X$39)-2,FALSE)),"-",VLOOKUP($C64,Data!$C$40:$ZZ$69,COLUMN(X$39)-2,FALSE))</f>
        <v>-</v>
      </c>
      <c r="Y64" s="110" t="str">
        <f ca="1">IF(ISERROR(VLOOKUP($C64,Data!$C$40:$ZZ$69,COLUMN(Y$39)-2,FALSE)),"-",VLOOKUP($C64,Data!$C$40:$ZZ$69,COLUMN(Y$39)-2,FALSE))</f>
        <v>-</v>
      </c>
      <c r="Z64" s="110" t="str">
        <f ca="1">IF(ISERROR(VLOOKUP($C64,Data!$C$40:$ZZ$69,COLUMN(Z$39)-2,FALSE)),"-",VLOOKUP($C64,Data!$C$40:$ZZ$69,COLUMN(Z$39)-2,FALSE))</f>
        <v>-</v>
      </c>
      <c r="AA64" s="110" t="str">
        <f ca="1">IF(ISERROR(VLOOKUP($C64,Data!$C$40:$ZZ$69,COLUMN(AA$39)-2,FALSE)),"-",VLOOKUP($C64,Data!$C$40:$ZZ$69,COLUMN(AA$39)-2,FALSE))</f>
        <v>-</v>
      </c>
      <c r="AB64" s="110" t="str">
        <f ca="1">IF(ISERROR(VLOOKUP($C64,Data!$C$40:$ZZ$69,COLUMN(AB$39)-2,FALSE)),"-",VLOOKUP($C64,Data!$C$40:$ZZ$69,COLUMN(AB$39)-2,FALSE))</f>
        <v>-</v>
      </c>
      <c r="AC64" s="110" t="str">
        <f ca="1">IF(ISERROR(VLOOKUP($C64,Data!$C$40:$ZZ$69,COLUMN(AC$39)-2,FALSE)),"-",VLOOKUP($C64,Data!$C$40:$ZZ$69,COLUMN(AC$39)-2,FALSE))</f>
        <v>-</v>
      </c>
      <c r="AD64" s="110" t="str">
        <f ca="1">IF(ISERROR(VLOOKUP($C64,Data!$C$40:$ZZ$69,COLUMN(AD$39)-2,FALSE)),"-",VLOOKUP($C64,Data!$C$40:$ZZ$69,COLUMN(AD$39)-2,FALSE))</f>
        <v>-</v>
      </c>
      <c r="AE64" s="110" t="str">
        <f ca="1">IF(ISERROR(VLOOKUP($C64,Data!$C$40:$ZZ$69,COLUMN(AE$39)-2,FALSE)),"-",VLOOKUP($C64,Data!$C$40:$ZZ$69,COLUMN(AE$39)-2,FALSE))</f>
        <v>-</v>
      </c>
      <c r="AF64" s="110" t="str">
        <f ca="1">IF(ISERROR(VLOOKUP($C64,Data!$C$40:$ZZ$69,COLUMN(AF$39)-2,FALSE)),"-",VLOOKUP($C64,Data!$C$40:$ZZ$69,COLUMN(AF$39)-2,FALSE))</f>
        <v>-</v>
      </c>
      <c r="AG64" s="110" t="str">
        <f ca="1">IF(ISERROR(VLOOKUP($C64,Data!$C$40:$ZZ$69,COLUMN(AG$39)-2,FALSE)),"-",VLOOKUP($C64,Data!$C$40:$ZZ$69,COLUMN(AG$39)-2,FALSE))</f>
        <v>-</v>
      </c>
      <c r="AH64" s="110" t="str">
        <f ca="1">IF(ISERROR(VLOOKUP($C64,Data!$C$40:$ZZ$69,COLUMN(AH$39)-2,FALSE)),"-",VLOOKUP($C64,Data!$C$40:$ZZ$69,COLUMN(AH$39)-2,FALSE))</f>
        <v>-</v>
      </c>
      <c r="AI64" s="110" t="str">
        <f ca="1">IF(ISERROR(VLOOKUP($C64,Data!$C$40:$ZZ$69,COLUMN(AI$39)-2,FALSE)),"-",VLOOKUP($C64,Data!$C$40:$ZZ$69,COLUMN(AI$39)-2,FALSE))</f>
        <v>-</v>
      </c>
      <c r="AJ64" s="110" t="str">
        <f ca="1">IF(ISERROR(VLOOKUP($C64,Data!$C$40:$ZZ$69,COLUMN(AJ$39)-2,FALSE)),"-",VLOOKUP($C64,Data!$C$40:$ZZ$69,COLUMN(AJ$39)-2,FALSE))</f>
        <v>-</v>
      </c>
      <c r="AK64" s="110" t="str">
        <f ca="1">IF(ISERROR(VLOOKUP($C64,Data!$C$40:$ZZ$69,COLUMN(AK$39)-2,FALSE)),"-",VLOOKUP($C64,Data!$C$40:$ZZ$69,COLUMN(AK$39)-2,FALSE))</f>
        <v>-</v>
      </c>
      <c r="AL64" s="110" t="str">
        <f ca="1">IF(ISERROR(VLOOKUP($C64,Data!$C$40:$ZZ$69,COLUMN(AL$39)-2,FALSE)),"-",VLOOKUP($C64,Data!$C$40:$ZZ$69,COLUMN(AL$39)-2,FALSE))</f>
        <v>-</v>
      </c>
      <c r="AM64" s="110" t="str">
        <f ca="1">IF(ISERROR(VLOOKUP($C64,Data!$C$40:$ZZ$69,COLUMN(AM$39)-2,FALSE)),"-",VLOOKUP($C64,Data!$C$40:$ZZ$69,COLUMN(AM$39)-2,FALSE))</f>
        <v>-</v>
      </c>
      <c r="AN64" s="110" t="str">
        <f ca="1">IF(ISERROR(VLOOKUP($C64,Data!$C$40:$ZZ$69,COLUMN(AN$39)-2,FALSE)),"-",VLOOKUP($C64,Data!$C$40:$ZZ$69,COLUMN(AN$39)-2,FALSE))</f>
        <v>-</v>
      </c>
      <c r="AO64" s="110" t="str">
        <f ca="1">IF(ISERROR(VLOOKUP($C64,Data!$C$40:$ZZ$69,COLUMN(AO$39)-2,FALSE)),"-",VLOOKUP($C64,Data!$C$40:$ZZ$69,COLUMN(AO$39)-2,FALSE))</f>
        <v>-</v>
      </c>
      <c r="AP64" s="110" t="str">
        <f ca="1">IF(ISERROR(VLOOKUP($C64,Data!$C$40:$ZZ$69,COLUMN(AP$39)-2,FALSE)),"-",VLOOKUP($C64,Data!$C$40:$ZZ$69,COLUMN(AP$39)-2,FALSE))</f>
        <v>-</v>
      </c>
      <c r="AQ64" s="110" t="str">
        <f ca="1">IF(ISERROR(VLOOKUP($C64,Data!$C$40:$ZZ$69,COLUMN(AQ$39)-2,FALSE)),"-",VLOOKUP($C64,Data!$C$40:$ZZ$69,COLUMN(AQ$39)-2,FALSE))</f>
        <v>-</v>
      </c>
      <c r="AR64" s="110" t="str">
        <f ca="1">IF(ISERROR(VLOOKUP($C64,Data!$C$40:$ZZ$69,COLUMN(AR$39)-2,FALSE)),"-",VLOOKUP($C64,Data!$C$40:$ZZ$69,COLUMN(AR$39)-2,FALSE))</f>
        <v>-</v>
      </c>
      <c r="AS64" s="110" t="str">
        <f ca="1">IF(ISERROR(VLOOKUP($C64,Data!$C$40:$ZZ$69,COLUMN(AS$39)-2,FALSE)),"-",VLOOKUP($C64,Data!$C$40:$ZZ$69,COLUMN(AS$39)-2,FALSE))</f>
        <v>-</v>
      </c>
      <c r="AT64" s="110" t="str">
        <f ca="1">IF(ISERROR(VLOOKUP($C64,Data!$C$40:$ZZ$69,COLUMN(AT$39)-2,FALSE)),"-",VLOOKUP($C64,Data!$C$40:$ZZ$69,COLUMN(AT$39)-2,FALSE))</f>
        <v>-</v>
      </c>
      <c r="AU64" s="110" t="str">
        <f ca="1">IF(ISERROR(VLOOKUP($C64,Data!$C$40:$ZZ$69,COLUMN(AU$39)-2,FALSE)),"-",VLOOKUP($C64,Data!$C$40:$ZZ$69,COLUMN(AU$39)-2,FALSE))</f>
        <v>-</v>
      </c>
      <c r="AV64" s="110" t="str">
        <f ca="1">IF(ISERROR(VLOOKUP($C64,Data!$C$40:$ZZ$69,COLUMN(AV$39)-2,FALSE)),"-",VLOOKUP($C64,Data!$C$40:$ZZ$69,COLUMN(AV$39)-2,FALSE))</f>
        <v>-</v>
      </c>
      <c r="AW64" s="110" t="str">
        <f ca="1">IF(ISERROR(VLOOKUP($C64,Data!$C$40:$ZZ$69,COLUMN(AW$39)-2,FALSE)),"-",VLOOKUP($C64,Data!$C$40:$ZZ$69,COLUMN(AW$39)-2,FALSE))</f>
        <v>-</v>
      </c>
      <c r="AX64" s="110" t="str">
        <f ca="1">IF(ISERROR(VLOOKUP($C64,Data!$C$40:$ZZ$69,COLUMN(AX$39)-2,FALSE)),"-",VLOOKUP($C64,Data!$C$40:$ZZ$69,COLUMN(AX$39)-2,FALSE))</f>
        <v>-</v>
      </c>
      <c r="AY64" s="110" t="str">
        <f ca="1">IF(ISERROR(VLOOKUP($C64,Data!$C$40:$ZZ$69,COLUMN(AY$39)-2,FALSE)),"-",VLOOKUP($C64,Data!$C$40:$ZZ$69,COLUMN(AY$39)-2,FALSE))</f>
        <v>-</v>
      </c>
      <c r="AZ64" s="110" t="str">
        <f ca="1">IF(ISERROR(VLOOKUP($C64,Data!$C$40:$ZZ$69,COLUMN(AZ$39)-2,FALSE)),"-",VLOOKUP($C64,Data!$C$40:$ZZ$69,COLUMN(AZ$39)-2,FALSE))</f>
        <v>-</v>
      </c>
      <c r="BA64" s="110" t="str">
        <f ca="1">IF(ISERROR(VLOOKUP($C64,Data!$C$40:$ZZ$69,COLUMN(BA$39)-2,FALSE)),"-",VLOOKUP($C64,Data!$C$40:$ZZ$69,COLUMN(BA$39)-2,FALSE))</f>
        <v>-</v>
      </c>
      <c r="BB64" s="110" t="str">
        <f ca="1">IF(ISERROR(VLOOKUP($C64,Data!$C$40:$ZZ$69,COLUMN(BB$39)-2,FALSE)),"-",VLOOKUP($C64,Data!$C$40:$ZZ$69,COLUMN(BB$39)-2,FALSE))</f>
        <v>-</v>
      </c>
      <c r="BC64" s="110" t="str">
        <f ca="1">IF(ISERROR(VLOOKUP($C64,Data!$C$40:$ZZ$69,COLUMN(BC$39)-2,FALSE)),"-",VLOOKUP($C64,Data!$C$40:$ZZ$69,COLUMN(BC$39)-2,FALSE))</f>
        <v>-</v>
      </c>
      <c r="BD64" s="110" t="str">
        <f ca="1">IF(ISERROR(VLOOKUP($C64,Data!$C$40:$ZZ$69,COLUMN(BD$39)-2,FALSE)),"-",VLOOKUP($C64,Data!$C$40:$ZZ$69,COLUMN(BD$39)-2,FALSE))</f>
        <v>-</v>
      </c>
    </row>
    <row r="65" spans="3:56">
      <c r="C65" s="104" t="str">
        <f t="shared" ca="1" si="6"/>
        <v>*Hide*</v>
      </c>
      <c r="D65" s="104" t="str">
        <f t="shared" ca="1" si="6"/>
        <v>-</v>
      </c>
      <c r="E65" s="104" t="str">
        <f t="shared" ca="1" si="6"/>
        <v>-</v>
      </c>
      <c r="F65" s="104" t="str">
        <f t="shared" ca="1" si="6"/>
        <v>-</v>
      </c>
      <c r="G65" s="110" t="str">
        <f ca="1">IF(ISERROR(VLOOKUP($C65,Data!$C$40:$ZZ$69,COLUMN(G$39)-2,FALSE)),"-",VLOOKUP($C65,Data!$C$40:$ZZ$69,COLUMN(G$39)-2,FALSE))</f>
        <v>-</v>
      </c>
      <c r="H65" s="110" t="str">
        <f ca="1">IF(ISERROR(VLOOKUP($C65,Data!$C$40:$ZZ$69,COLUMN(H$39)-2,FALSE)),"-",VLOOKUP($C65,Data!$C$40:$ZZ$69,COLUMN(H$39)-2,FALSE))</f>
        <v>-</v>
      </c>
      <c r="I65" s="110" t="str">
        <f ca="1">IF(ISERROR(VLOOKUP($C65,Data!$C$40:$ZZ$69,COLUMN(I$39)-2,FALSE)),"-",VLOOKUP($C65,Data!$C$40:$ZZ$69,COLUMN(I$39)-2,FALSE))</f>
        <v>-</v>
      </c>
      <c r="J65" s="110" t="str">
        <f ca="1">IF(ISERROR(VLOOKUP($C65,Data!$C$40:$ZZ$69,COLUMN(J$39)-2,FALSE)),"-",VLOOKUP($C65,Data!$C$40:$ZZ$69,COLUMN(J$39)-2,FALSE))</f>
        <v>-</v>
      </c>
      <c r="K65" s="110" t="str">
        <f ca="1">IF(ISERROR(VLOOKUP($C65,Data!$C$40:$ZZ$69,COLUMN(K$39)-2,FALSE)),"-",VLOOKUP($C65,Data!$C$40:$ZZ$69,COLUMN(K$39)-2,FALSE))</f>
        <v>-</v>
      </c>
      <c r="L65" s="110" t="str">
        <f ca="1">IF(ISERROR(VLOOKUP($C65,Data!$C$40:$ZZ$69,COLUMN(L$39)-2,FALSE)),"-",VLOOKUP($C65,Data!$C$40:$ZZ$69,COLUMN(L$39)-2,FALSE))</f>
        <v>-</v>
      </c>
      <c r="M65" s="110" t="str">
        <f ca="1">IF(ISERROR(VLOOKUP($C65,Data!$C$40:$ZZ$69,COLUMN(M$39)-2,FALSE)),"-",VLOOKUP($C65,Data!$C$40:$ZZ$69,COLUMN(M$39)-2,FALSE))</f>
        <v>-</v>
      </c>
      <c r="N65" s="110" t="str">
        <f ca="1">IF(ISERROR(VLOOKUP($C65,Data!$C$40:$ZZ$69,COLUMN(N$39)-2,FALSE)),"-",VLOOKUP($C65,Data!$C$40:$ZZ$69,COLUMN(N$39)-2,FALSE))</f>
        <v>-</v>
      </c>
      <c r="O65" s="110" t="str">
        <f ca="1">IF(ISERROR(VLOOKUP($C65,Data!$C$40:$ZZ$69,COLUMN(O$39)-2,FALSE)),"-",VLOOKUP($C65,Data!$C$40:$ZZ$69,COLUMN(O$39)-2,FALSE))</f>
        <v>-</v>
      </c>
      <c r="P65" s="110" t="str">
        <f ca="1">IF(ISERROR(VLOOKUP($C65,Data!$C$40:$ZZ$69,COLUMN(P$39)-2,FALSE)),"-",VLOOKUP($C65,Data!$C$40:$ZZ$69,COLUMN(P$39)-2,FALSE))</f>
        <v>-</v>
      </c>
      <c r="Q65" s="110" t="str">
        <f ca="1">IF(ISERROR(VLOOKUP($C65,Data!$C$40:$ZZ$69,COLUMN(Q$39)-2,FALSE)),"-",VLOOKUP($C65,Data!$C$40:$ZZ$69,COLUMN(Q$39)-2,FALSE))</f>
        <v>-</v>
      </c>
      <c r="R65" s="110" t="str">
        <f ca="1">IF(ISERROR(VLOOKUP($C65,Data!$C$40:$ZZ$69,COLUMN(R$39)-2,FALSE)),"-",VLOOKUP($C65,Data!$C$40:$ZZ$69,COLUMN(R$39)-2,FALSE))</f>
        <v>-</v>
      </c>
      <c r="S65" s="110" t="str">
        <f ca="1">IF(ISERROR(VLOOKUP($C65,Data!$C$40:$ZZ$69,COLUMN(S$39)-2,FALSE)),"-",VLOOKUP($C65,Data!$C$40:$ZZ$69,COLUMN(S$39)-2,FALSE))</f>
        <v>-</v>
      </c>
      <c r="T65" s="110" t="str">
        <f ca="1">IF(ISERROR(VLOOKUP($C65,Data!$C$40:$ZZ$69,COLUMN(T$39)-2,FALSE)),"-",VLOOKUP($C65,Data!$C$40:$ZZ$69,COLUMN(T$39)-2,FALSE))</f>
        <v>-</v>
      </c>
      <c r="U65" s="110" t="str">
        <f ca="1">IF(ISERROR(VLOOKUP($C65,Data!$C$40:$ZZ$69,COLUMN(U$39)-2,FALSE)),"-",VLOOKUP($C65,Data!$C$40:$ZZ$69,COLUMN(U$39)-2,FALSE))</f>
        <v>-</v>
      </c>
      <c r="V65" s="110" t="str">
        <f ca="1">IF(ISERROR(VLOOKUP($C65,Data!$C$40:$ZZ$69,COLUMN(V$39)-2,FALSE)),"-",VLOOKUP($C65,Data!$C$40:$ZZ$69,COLUMN(V$39)-2,FALSE))</f>
        <v>-</v>
      </c>
      <c r="W65" s="110" t="str">
        <f ca="1">IF(ISERROR(VLOOKUP($C65,Data!$C$40:$ZZ$69,COLUMN(W$39)-2,FALSE)),"-",VLOOKUP($C65,Data!$C$40:$ZZ$69,COLUMN(W$39)-2,FALSE))</f>
        <v>-</v>
      </c>
      <c r="X65" s="110" t="str">
        <f ca="1">IF(ISERROR(VLOOKUP($C65,Data!$C$40:$ZZ$69,COLUMN(X$39)-2,FALSE)),"-",VLOOKUP($C65,Data!$C$40:$ZZ$69,COLUMN(X$39)-2,FALSE))</f>
        <v>-</v>
      </c>
      <c r="Y65" s="110" t="str">
        <f ca="1">IF(ISERROR(VLOOKUP($C65,Data!$C$40:$ZZ$69,COLUMN(Y$39)-2,FALSE)),"-",VLOOKUP($C65,Data!$C$40:$ZZ$69,COLUMN(Y$39)-2,FALSE))</f>
        <v>-</v>
      </c>
      <c r="Z65" s="110" t="str">
        <f ca="1">IF(ISERROR(VLOOKUP($C65,Data!$C$40:$ZZ$69,COLUMN(Z$39)-2,FALSE)),"-",VLOOKUP($C65,Data!$C$40:$ZZ$69,COLUMN(Z$39)-2,FALSE))</f>
        <v>-</v>
      </c>
      <c r="AA65" s="110" t="str">
        <f ca="1">IF(ISERROR(VLOOKUP($C65,Data!$C$40:$ZZ$69,COLUMN(AA$39)-2,FALSE)),"-",VLOOKUP($C65,Data!$C$40:$ZZ$69,COLUMN(AA$39)-2,FALSE))</f>
        <v>-</v>
      </c>
      <c r="AB65" s="110" t="str">
        <f ca="1">IF(ISERROR(VLOOKUP($C65,Data!$C$40:$ZZ$69,COLUMN(AB$39)-2,FALSE)),"-",VLOOKUP($C65,Data!$C$40:$ZZ$69,COLUMN(AB$39)-2,FALSE))</f>
        <v>-</v>
      </c>
      <c r="AC65" s="110" t="str">
        <f ca="1">IF(ISERROR(VLOOKUP($C65,Data!$C$40:$ZZ$69,COLUMN(AC$39)-2,FALSE)),"-",VLOOKUP($C65,Data!$C$40:$ZZ$69,COLUMN(AC$39)-2,FALSE))</f>
        <v>-</v>
      </c>
      <c r="AD65" s="110" t="str">
        <f ca="1">IF(ISERROR(VLOOKUP($C65,Data!$C$40:$ZZ$69,COLUMN(AD$39)-2,FALSE)),"-",VLOOKUP($C65,Data!$C$40:$ZZ$69,COLUMN(AD$39)-2,FALSE))</f>
        <v>-</v>
      </c>
      <c r="AE65" s="110" t="str">
        <f ca="1">IF(ISERROR(VLOOKUP($C65,Data!$C$40:$ZZ$69,COLUMN(AE$39)-2,FALSE)),"-",VLOOKUP($C65,Data!$C$40:$ZZ$69,COLUMN(AE$39)-2,FALSE))</f>
        <v>-</v>
      </c>
      <c r="AF65" s="110" t="str">
        <f ca="1">IF(ISERROR(VLOOKUP($C65,Data!$C$40:$ZZ$69,COLUMN(AF$39)-2,FALSE)),"-",VLOOKUP($C65,Data!$C$40:$ZZ$69,COLUMN(AF$39)-2,FALSE))</f>
        <v>-</v>
      </c>
      <c r="AG65" s="110" t="str">
        <f ca="1">IF(ISERROR(VLOOKUP($C65,Data!$C$40:$ZZ$69,COLUMN(AG$39)-2,FALSE)),"-",VLOOKUP($C65,Data!$C$40:$ZZ$69,COLUMN(AG$39)-2,FALSE))</f>
        <v>-</v>
      </c>
      <c r="AH65" s="110" t="str">
        <f ca="1">IF(ISERROR(VLOOKUP($C65,Data!$C$40:$ZZ$69,COLUMN(AH$39)-2,FALSE)),"-",VLOOKUP($C65,Data!$C$40:$ZZ$69,COLUMN(AH$39)-2,FALSE))</f>
        <v>-</v>
      </c>
      <c r="AI65" s="110" t="str">
        <f ca="1">IF(ISERROR(VLOOKUP($C65,Data!$C$40:$ZZ$69,COLUMN(AI$39)-2,FALSE)),"-",VLOOKUP($C65,Data!$C$40:$ZZ$69,COLUMN(AI$39)-2,FALSE))</f>
        <v>-</v>
      </c>
      <c r="AJ65" s="110" t="str">
        <f ca="1">IF(ISERROR(VLOOKUP($C65,Data!$C$40:$ZZ$69,COLUMN(AJ$39)-2,FALSE)),"-",VLOOKUP($C65,Data!$C$40:$ZZ$69,COLUMN(AJ$39)-2,FALSE))</f>
        <v>-</v>
      </c>
      <c r="AK65" s="110" t="str">
        <f ca="1">IF(ISERROR(VLOOKUP($C65,Data!$C$40:$ZZ$69,COLUMN(AK$39)-2,FALSE)),"-",VLOOKUP($C65,Data!$C$40:$ZZ$69,COLUMN(AK$39)-2,FALSE))</f>
        <v>-</v>
      </c>
      <c r="AL65" s="110" t="str">
        <f ca="1">IF(ISERROR(VLOOKUP($C65,Data!$C$40:$ZZ$69,COLUMN(AL$39)-2,FALSE)),"-",VLOOKUP($C65,Data!$C$40:$ZZ$69,COLUMN(AL$39)-2,FALSE))</f>
        <v>-</v>
      </c>
      <c r="AM65" s="110" t="str">
        <f ca="1">IF(ISERROR(VLOOKUP($C65,Data!$C$40:$ZZ$69,COLUMN(AM$39)-2,FALSE)),"-",VLOOKUP($C65,Data!$C$40:$ZZ$69,COLUMN(AM$39)-2,FALSE))</f>
        <v>-</v>
      </c>
      <c r="AN65" s="110" t="str">
        <f ca="1">IF(ISERROR(VLOOKUP($C65,Data!$C$40:$ZZ$69,COLUMN(AN$39)-2,FALSE)),"-",VLOOKUP($C65,Data!$C$40:$ZZ$69,COLUMN(AN$39)-2,FALSE))</f>
        <v>-</v>
      </c>
      <c r="AO65" s="110" t="str">
        <f ca="1">IF(ISERROR(VLOOKUP($C65,Data!$C$40:$ZZ$69,COLUMN(AO$39)-2,FALSE)),"-",VLOOKUP($C65,Data!$C$40:$ZZ$69,COLUMN(AO$39)-2,FALSE))</f>
        <v>-</v>
      </c>
      <c r="AP65" s="110" t="str">
        <f ca="1">IF(ISERROR(VLOOKUP($C65,Data!$C$40:$ZZ$69,COLUMN(AP$39)-2,FALSE)),"-",VLOOKUP($C65,Data!$C$40:$ZZ$69,COLUMN(AP$39)-2,FALSE))</f>
        <v>-</v>
      </c>
      <c r="AQ65" s="110" t="str">
        <f ca="1">IF(ISERROR(VLOOKUP($C65,Data!$C$40:$ZZ$69,COLUMN(AQ$39)-2,FALSE)),"-",VLOOKUP($C65,Data!$C$40:$ZZ$69,COLUMN(AQ$39)-2,FALSE))</f>
        <v>-</v>
      </c>
      <c r="AR65" s="110" t="str">
        <f ca="1">IF(ISERROR(VLOOKUP($C65,Data!$C$40:$ZZ$69,COLUMN(AR$39)-2,FALSE)),"-",VLOOKUP($C65,Data!$C$40:$ZZ$69,COLUMN(AR$39)-2,FALSE))</f>
        <v>-</v>
      </c>
      <c r="AS65" s="110" t="str">
        <f ca="1">IF(ISERROR(VLOOKUP($C65,Data!$C$40:$ZZ$69,COLUMN(AS$39)-2,FALSE)),"-",VLOOKUP($C65,Data!$C$40:$ZZ$69,COLUMN(AS$39)-2,FALSE))</f>
        <v>-</v>
      </c>
      <c r="AT65" s="110" t="str">
        <f ca="1">IF(ISERROR(VLOOKUP($C65,Data!$C$40:$ZZ$69,COLUMN(AT$39)-2,FALSE)),"-",VLOOKUP($C65,Data!$C$40:$ZZ$69,COLUMN(AT$39)-2,FALSE))</f>
        <v>-</v>
      </c>
      <c r="AU65" s="110" t="str">
        <f ca="1">IF(ISERROR(VLOOKUP($C65,Data!$C$40:$ZZ$69,COLUMN(AU$39)-2,FALSE)),"-",VLOOKUP($C65,Data!$C$40:$ZZ$69,COLUMN(AU$39)-2,FALSE))</f>
        <v>-</v>
      </c>
      <c r="AV65" s="110" t="str">
        <f ca="1">IF(ISERROR(VLOOKUP($C65,Data!$C$40:$ZZ$69,COLUMN(AV$39)-2,FALSE)),"-",VLOOKUP($C65,Data!$C$40:$ZZ$69,COLUMN(AV$39)-2,FALSE))</f>
        <v>-</v>
      </c>
      <c r="AW65" s="110" t="str">
        <f ca="1">IF(ISERROR(VLOOKUP($C65,Data!$C$40:$ZZ$69,COLUMN(AW$39)-2,FALSE)),"-",VLOOKUP($C65,Data!$C$40:$ZZ$69,COLUMN(AW$39)-2,FALSE))</f>
        <v>-</v>
      </c>
      <c r="AX65" s="110" t="str">
        <f ca="1">IF(ISERROR(VLOOKUP($C65,Data!$C$40:$ZZ$69,COLUMN(AX$39)-2,FALSE)),"-",VLOOKUP($C65,Data!$C$40:$ZZ$69,COLUMN(AX$39)-2,FALSE))</f>
        <v>-</v>
      </c>
      <c r="AY65" s="110" t="str">
        <f ca="1">IF(ISERROR(VLOOKUP($C65,Data!$C$40:$ZZ$69,COLUMN(AY$39)-2,FALSE)),"-",VLOOKUP($C65,Data!$C$40:$ZZ$69,COLUMN(AY$39)-2,FALSE))</f>
        <v>-</v>
      </c>
      <c r="AZ65" s="110" t="str">
        <f ca="1">IF(ISERROR(VLOOKUP($C65,Data!$C$40:$ZZ$69,COLUMN(AZ$39)-2,FALSE)),"-",VLOOKUP($C65,Data!$C$40:$ZZ$69,COLUMN(AZ$39)-2,FALSE))</f>
        <v>-</v>
      </c>
      <c r="BA65" s="110" t="str">
        <f ca="1">IF(ISERROR(VLOOKUP($C65,Data!$C$40:$ZZ$69,COLUMN(BA$39)-2,FALSE)),"-",VLOOKUP($C65,Data!$C$40:$ZZ$69,COLUMN(BA$39)-2,FALSE))</f>
        <v>-</v>
      </c>
      <c r="BB65" s="110" t="str">
        <f ca="1">IF(ISERROR(VLOOKUP($C65,Data!$C$40:$ZZ$69,COLUMN(BB$39)-2,FALSE)),"-",VLOOKUP($C65,Data!$C$40:$ZZ$69,COLUMN(BB$39)-2,FALSE))</f>
        <v>-</v>
      </c>
      <c r="BC65" s="110" t="str">
        <f ca="1">IF(ISERROR(VLOOKUP($C65,Data!$C$40:$ZZ$69,COLUMN(BC$39)-2,FALSE)),"-",VLOOKUP($C65,Data!$C$40:$ZZ$69,COLUMN(BC$39)-2,FALSE))</f>
        <v>-</v>
      </c>
      <c r="BD65" s="110" t="str">
        <f ca="1">IF(ISERROR(VLOOKUP($C65,Data!$C$40:$ZZ$69,COLUMN(BD$39)-2,FALSE)),"-",VLOOKUP($C65,Data!$C$40:$ZZ$69,COLUMN(BD$39)-2,FALSE))</f>
        <v>-</v>
      </c>
    </row>
    <row r="66" spans="3:56">
      <c r="C66" s="104" t="str">
        <f t="shared" ca="1" si="6"/>
        <v>*Hide*</v>
      </c>
      <c r="D66" s="104" t="str">
        <f t="shared" ca="1" si="6"/>
        <v>-</v>
      </c>
      <c r="E66" s="104" t="str">
        <f t="shared" ca="1" si="6"/>
        <v>-</v>
      </c>
      <c r="F66" s="104" t="str">
        <f t="shared" ca="1" si="6"/>
        <v>-</v>
      </c>
      <c r="G66" s="110" t="str">
        <f ca="1">IF(ISERROR(VLOOKUP($C66,Data!$C$40:$ZZ$69,COLUMN(G$39)-2,FALSE)),"-",VLOOKUP($C66,Data!$C$40:$ZZ$69,COLUMN(G$39)-2,FALSE))</f>
        <v>-</v>
      </c>
      <c r="H66" s="110" t="str">
        <f ca="1">IF(ISERROR(VLOOKUP($C66,Data!$C$40:$ZZ$69,COLUMN(H$39)-2,FALSE)),"-",VLOOKUP($C66,Data!$C$40:$ZZ$69,COLUMN(H$39)-2,FALSE))</f>
        <v>-</v>
      </c>
      <c r="I66" s="110" t="str">
        <f ca="1">IF(ISERROR(VLOOKUP($C66,Data!$C$40:$ZZ$69,COLUMN(I$39)-2,FALSE)),"-",VLOOKUP($C66,Data!$C$40:$ZZ$69,COLUMN(I$39)-2,FALSE))</f>
        <v>-</v>
      </c>
      <c r="J66" s="110" t="str">
        <f ca="1">IF(ISERROR(VLOOKUP($C66,Data!$C$40:$ZZ$69,COLUMN(J$39)-2,FALSE)),"-",VLOOKUP($C66,Data!$C$40:$ZZ$69,COLUMN(J$39)-2,FALSE))</f>
        <v>-</v>
      </c>
      <c r="K66" s="110" t="str">
        <f ca="1">IF(ISERROR(VLOOKUP($C66,Data!$C$40:$ZZ$69,COLUMN(K$39)-2,FALSE)),"-",VLOOKUP($C66,Data!$C$40:$ZZ$69,COLUMN(K$39)-2,FALSE))</f>
        <v>-</v>
      </c>
      <c r="L66" s="110" t="str">
        <f ca="1">IF(ISERROR(VLOOKUP($C66,Data!$C$40:$ZZ$69,COLUMN(L$39)-2,FALSE)),"-",VLOOKUP($C66,Data!$C$40:$ZZ$69,COLUMN(L$39)-2,FALSE))</f>
        <v>-</v>
      </c>
      <c r="M66" s="110" t="str">
        <f ca="1">IF(ISERROR(VLOOKUP($C66,Data!$C$40:$ZZ$69,COLUMN(M$39)-2,FALSE)),"-",VLOOKUP($C66,Data!$C$40:$ZZ$69,COLUMN(M$39)-2,FALSE))</f>
        <v>-</v>
      </c>
      <c r="N66" s="110" t="str">
        <f ca="1">IF(ISERROR(VLOOKUP($C66,Data!$C$40:$ZZ$69,COLUMN(N$39)-2,FALSE)),"-",VLOOKUP($C66,Data!$C$40:$ZZ$69,COLUMN(N$39)-2,FALSE))</f>
        <v>-</v>
      </c>
      <c r="O66" s="110" t="str">
        <f ca="1">IF(ISERROR(VLOOKUP($C66,Data!$C$40:$ZZ$69,COLUMN(O$39)-2,FALSE)),"-",VLOOKUP($C66,Data!$C$40:$ZZ$69,COLUMN(O$39)-2,FALSE))</f>
        <v>-</v>
      </c>
      <c r="P66" s="110" t="str">
        <f ca="1">IF(ISERROR(VLOOKUP($C66,Data!$C$40:$ZZ$69,COLUMN(P$39)-2,FALSE)),"-",VLOOKUP($C66,Data!$C$40:$ZZ$69,COLUMN(P$39)-2,FALSE))</f>
        <v>-</v>
      </c>
      <c r="Q66" s="110" t="str">
        <f ca="1">IF(ISERROR(VLOOKUP($C66,Data!$C$40:$ZZ$69,COLUMN(Q$39)-2,FALSE)),"-",VLOOKUP($C66,Data!$C$40:$ZZ$69,COLUMN(Q$39)-2,FALSE))</f>
        <v>-</v>
      </c>
      <c r="R66" s="110" t="str">
        <f ca="1">IF(ISERROR(VLOOKUP($C66,Data!$C$40:$ZZ$69,COLUMN(R$39)-2,FALSE)),"-",VLOOKUP($C66,Data!$C$40:$ZZ$69,COLUMN(R$39)-2,FALSE))</f>
        <v>-</v>
      </c>
      <c r="S66" s="110" t="str">
        <f ca="1">IF(ISERROR(VLOOKUP($C66,Data!$C$40:$ZZ$69,COLUMN(S$39)-2,FALSE)),"-",VLOOKUP($C66,Data!$C$40:$ZZ$69,COLUMN(S$39)-2,FALSE))</f>
        <v>-</v>
      </c>
      <c r="T66" s="110" t="str">
        <f ca="1">IF(ISERROR(VLOOKUP($C66,Data!$C$40:$ZZ$69,COLUMN(T$39)-2,FALSE)),"-",VLOOKUP($C66,Data!$C$40:$ZZ$69,COLUMN(T$39)-2,FALSE))</f>
        <v>-</v>
      </c>
      <c r="U66" s="110" t="str">
        <f ca="1">IF(ISERROR(VLOOKUP($C66,Data!$C$40:$ZZ$69,COLUMN(U$39)-2,FALSE)),"-",VLOOKUP($C66,Data!$C$40:$ZZ$69,COLUMN(U$39)-2,FALSE))</f>
        <v>-</v>
      </c>
      <c r="V66" s="110" t="str">
        <f ca="1">IF(ISERROR(VLOOKUP($C66,Data!$C$40:$ZZ$69,COLUMN(V$39)-2,FALSE)),"-",VLOOKUP($C66,Data!$C$40:$ZZ$69,COLUMN(V$39)-2,FALSE))</f>
        <v>-</v>
      </c>
      <c r="W66" s="110" t="str">
        <f ca="1">IF(ISERROR(VLOOKUP($C66,Data!$C$40:$ZZ$69,COLUMN(W$39)-2,FALSE)),"-",VLOOKUP($C66,Data!$C$40:$ZZ$69,COLUMN(W$39)-2,FALSE))</f>
        <v>-</v>
      </c>
      <c r="X66" s="110" t="str">
        <f ca="1">IF(ISERROR(VLOOKUP($C66,Data!$C$40:$ZZ$69,COLUMN(X$39)-2,FALSE)),"-",VLOOKUP($C66,Data!$C$40:$ZZ$69,COLUMN(X$39)-2,FALSE))</f>
        <v>-</v>
      </c>
      <c r="Y66" s="110" t="str">
        <f ca="1">IF(ISERROR(VLOOKUP($C66,Data!$C$40:$ZZ$69,COLUMN(Y$39)-2,FALSE)),"-",VLOOKUP($C66,Data!$C$40:$ZZ$69,COLUMN(Y$39)-2,FALSE))</f>
        <v>-</v>
      </c>
      <c r="Z66" s="110" t="str">
        <f ca="1">IF(ISERROR(VLOOKUP($C66,Data!$C$40:$ZZ$69,COLUMN(Z$39)-2,FALSE)),"-",VLOOKUP($C66,Data!$C$40:$ZZ$69,COLUMN(Z$39)-2,FALSE))</f>
        <v>-</v>
      </c>
      <c r="AA66" s="110" t="str">
        <f ca="1">IF(ISERROR(VLOOKUP($C66,Data!$C$40:$ZZ$69,COLUMN(AA$39)-2,FALSE)),"-",VLOOKUP($C66,Data!$C$40:$ZZ$69,COLUMN(AA$39)-2,FALSE))</f>
        <v>-</v>
      </c>
      <c r="AB66" s="110" t="str">
        <f ca="1">IF(ISERROR(VLOOKUP($C66,Data!$C$40:$ZZ$69,COLUMN(AB$39)-2,FALSE)),"-",VLOOKUP($C66,Data!$C$40:$ZZ$69,COLUMN(AB$39)-2,FALSE))</f>
        <v>-</v>
      </c>
      <c r="AC66" s="110" t="str">
        <f ca="1">IF(ISERROR(VLOOKUP($C66,Data!$C$40:$ZZ$69,COLUMN(AC$39)-2,FALSE)),"-",VLOOKUP($C66,Data!$C$40:$ZZ$69,COLUMN(AC$39)-2,FALSE))</f>
        <v>-</v>
      </c>
      <c r="AD66" s="110" t="str">
        <f ca="1">IF(ISERROR(VLOOKUP($C66,Data!$C$40:$ZZ$69,COLUMN(AD$39)-2,FALSE)),"-",VLOOKUP($C66,Data!$C$40:$ZZ$69,COLUMN(AD$39)-2,FALSE))</f>
        <v>-</v>
      </c>
      <c r="AE66" s="110" t="str">
        <f ca="1">IF(ISERROR(VLOOKUP($C66,Data!$C$40:$ZZ$69,COLUMN(AE$39)-2,FALSE)),"-",VLOOKUP($C66,Data!$C$40:$ZZ$69,COLUMN(AE$39)-2,FALSE))</f>
        <v>-</v>
      </c>
      <c r="AF66" s="110" t="str">
        <f ca="1">IF(ISERROR(VLOOKUP($C66,Data!$C$40:$ZZ$69,COLUMN(AF$39)-2,FALSE)),"-",VLOOKUP($C66,Data!$C$40:$ZZ$69,COLUMN(AF$39)-2,FALSE))</f>
        <v>-</v>
      </c>
      <c r="AG66" s="110" t="str">
        <f ca="1">IF(ISERROR(VLOOKUP($C66,Data!$C$40:$ZZ$69,COLUMN(AG$39)-2,FALSE)),"-",VLOOKUP($C66,Data!$C$40:$ZZ$69,COLUMN(AG$39)-2,FALSE))</f>
        <v>-</v>
      </c>
      <c r="AH66" s="110" t="str">
        <f ca="1">IF(ISERROR(VLOOKUP($C66,Data!$C$40:$ZZ$69,COLUMN(AH$39)-2,FALSE)),"-",VLOOKUP($C66,Data!$C$40:$ZZ$69,COLUMN(AH$39)-2,FALSE))</f>
        <v>-</v>
      </c>
      <c r="AI66" s="110" t="str">
        <f ca="1">IF(ISERROR(VLOOKUP($C66,Data!$C$40:$ZZ$69,COLUMN(AI$39)-2,FALSE)),"-",VLOOKUP($C66,Data!$C$40:$ZZ$69,COLUMN(AI$39)-2,FALSE))</f>
        <v>-</v>
      </c>
      <c r="AJ66" s="110" t="str">
        <f ca="1">IF(ISERROR(VLOOKUP($C66,Data!$C$40:$ZZ$69,COLUMN(AJ$39)-2,FALSE)),"-",VLOOKUP($C66,Data!$C$40:$ZZ$69,COLUMN(AJ$39)-2,FALSE))</f>
        <v>-</v>
      </c>
      <c r="AK66" s="110" t="str">
        <f ca="1">IF(ISERROR(VLOOKUP($C66,Data!$C$40:$ZZ$69,COLUMN(AK$39)-2,FALSE)),"-",VLOOKUP($C66,Data!$C$40:$ZZ$69,COLUMN(AK$39)-2,FALSE))</f>
        <v>-</v>
      </c>
      <c r="AL66" s="110" t="str">
        <f ca="1">IF(ISERROR(VLOOKUP($C66,Data!$C$40:$ZZ$69,COLUMN(AL$39)-2,FALSE)),"-",VLOOKUP($C66,Data!$C$40:$ZZ$69,COLUMN(AL$39)-2,FALSE))</f>
        <v>-</v>
      </c>
      <c r="AM66" s="110" t="str">
        <f ca="1">IF(ISERROR(VLOOKUP($C66,Data!$C$40:$ZZ$69,COLUMN(AM$39)-2,FALSE)),"-",VLOOKUP($C66,Data!$C$40:$ZZ$69,COLUMN(AM$39)-2,FALSE))</f>
        <v>-</v>
      </c>
      <c r="AN66" s="110" t="str">
        <f ca="1">IF(ISERROR(VLOOKUP($C66,Data!$C$40:$ZZ$69,COLUMN(AN$39)-2,FALSE)),"-",VLOOKUP($C66,Data!$C$40:$ZZ$69,COLUMN(AN$39)-2,FALSE))</f>
        <v>-</v>
      </c>
      <c r="AO66" s="110" t="str">
        <f ca="1">IF(ISERROR(VLOOKUP($C66,Data!$C$40:$ZZ$69,COLUMN(AO$39)-2,FALSE)),"-",VLOOKUP($C66,Data!$C$40:$ZZ$69,COLUMN(AO$39)-2,FALSE))</f>
        <v>-</v>
      </c>
      <c r="AP66" s="110" t="str">
        <f ca="1">IF(ISERROR(VLOOKUP($C66,Data!$C$40:$ZZ$69,COLUMN(AP$39)-2,FALSE)),"-",VLOOKUP($C66,Data!$C$40:$ZZ$69,COLUMN(AP$39)-2,FALSE))</f>
        <v>-</v>
      </c>
      <c r="AQ66" s="110" t="str">
        <f ca="1">IF(ISERROR(VLOOKUP($C66,Data!$C$40:$ZZ$69,COLUMN(AQ$39)-2,FALSE)),"-",VLOOKUP($C66,Data!$C$40:$ZZ$69,COLUMN(AQ$39)-2,FALSE))</f>
        <v>-</v>
      </c>
      <c r="AR66" s="110" t="str">
        <f ca="1">IF(ISERROR(VLOOKUP($C66,Data!$C$40:$ZZ$69,COLUMN(AR$39)-2,FALSE)),"-",VLOOKUP($C66,Data!$C$40:$ZZ$69,COLUMN(AR$39)-2,FALSE))</f>
        <v>-</v>
      </c>
      <c r="AS66" s="110" t="str">
        <f ca="1">IF(ISERROR(VLOOKUP($C66,Data!$C$40:$ZZ$69,COLUMN(AS$39)-2,FALSE)),"-",VLOOKUP($C66,Data!$C$40:$ZZ$69,COLUMN(AS$39)-2,FALSE))</f>
        <v>-</v>
      </c>
      <c r="AT66" s="110" t="str">
        <f ca="1">IF(ISERROR(VLOOKUP($C66,Data!$C$40:$ZZ$69,COLUMN(AT$39)-2,FALSE)),"-",VLOOKUP($C66,Data!$C$40:$ZZ$69,COLUMN(AT$39)-2,FALSE))</f>
        <v>-</v>
      </c>
      <c r="AU66" s="110" t="str">
        <f ca="1">IF(ISERROR(VLOOKUP($C66,Data!$C$40:$ZZ$69,COLUMN(AU$39)-2,FALSE)),"-",VLOOKUP($C66,Data!$C$40:$ZZ$69,COLUMN(AU$39)-2,FALSE))</f>
        <v>-</v>
      </c>
      <c r="AV66" s="110" t="str">
        <f ca="1">IF(ISERROR(VLOOKUP($C66,Data!$C$40:$ZZ$69,COLUMN(AV$39)-2,FALSE)),"-",VLOOKUP($C66,Data!$C$40:$ZZ$69,COLUMN(AV$39)-2,FALSE))</f>
        <v>-</v>
      </c>
      <c r="AW66" s="110" t="str">
        <f ca="1">IF(ISERROR(VLOOKUP($C66,Data!$C$40:$ZZ$69,COLUMN(AW$39)-2,FALSE)),"-",VLOOKUP($C66,Data!$C$40:$ZZ$69,COLUMN(AW$39)-2,FALSE))</f>
        <v>-</v>
      </c>
      <c r="AX66" s="110" t="str">
        <f ca="1">IF(ISERROR(VLOOKUP($C66,Data!$C$40:$ZZ$69,COLUMN(AX$39)-2,FALSE)),"-",VLOOKUP($C66,Data!$C$40:$ZZ$69,COLUMN(AX$39)-2,FALSE))</f>
        <v>-</v>
      </c>
      <c r="AY66" s="110" t="str">
        <f ca="1">IF(ISERROR(VLOOKUP($C66,Data!$C$40:$ZZ$69,COLUMN(AY$39)-2,FALSE)),"-",VLOOKUP($C66,Data!$C$40:$ZZ$69,COLUMN(AY$39)-2,FALSE))</f>
        <v>-</v>
      </c>
      <c r="AZ66" s="110" t="str">
        <f ca="1">IF(ISERROR(VLOOKUP($C66,Data!$C$40:$ZZ$69,COLUMN(AZ$39)-2,FALSE)),"-",VLOOKUP($C66,Data!$C$40:$ZZ$69,COLUMN(AZ$39)-2,FALSE))</f>
        <v>-</v>
      </c>
      <c r="BA66" s="110" t="str">
        <f ca="1">IF(ISERROR(VLOOKUP($C66,Data!$C$40:$ZZ$69,COLUMN(BA$39)-2,FALSE)),"-",VLOOKUP($C66,Data!$C$40:$ZZ$69,COLUMN(BA$39)-2,FALSE))</f>
        <v>-</v>
      </c>
      <c r="BB66" s="110" t="str">
        <f ca="1">IF(ISERROR(VLOOKUP($C66,Data!$C$40:$ZZ$69,COLUMN(BB$39)-2,FALSE)),"-",VLOOKUP($C66,Data!$C$40:$ZZ$69,COLUMN(BB$39)-2,FALSE))</f>
        <v>-</v>
      </c>
      <c r="BC66" s="110" t="str">
        <f ca="1">IF(ISERROR(VLOOKUP($C66,Data!$C$40:$ZZ$69,COLUMN(BC$39)-2,FALSE)),"-",VLOOKUP($C66,Data!$C$40:$ZZ$69,COLUMN(BC$39)-2,FALSE))</f>
        <v>-</v>
      </c>
      <c r="BD66" s="110" t="str">
        <f ca="1">IF(ISERROR(VLOOKUP($C66,Data!$C$40:$ZZ$69,COLUMN(BD$39)-2,FALSE)),"-",VLOOKUP($C66,Data!$C$40:$ZZ$69,COLUMN(BD$39)-2,FALSE))</f>
        <v>-</v>
      </c>
    </row>
    <row r="67" spans="3:56" ht="12.75" customHeight="1">
      <c r="C67" s="104" t="str">
        <f t="shared" ca="1" si="6"/>
        <v>*Hide*</v>
      </c>
      <c r="D67" s="104" t="str">
        <f t="shared" ca="1" si="6"/>
        <v>-</v>
      </c>
      <c r="E67" s="104" t="str">
        <f t="shared" ca="1" si="6"/>
        <v>-</v>
      </c>
      <c r="F67" s="104" t="str">
        <f t="shared" ca="1" si="6"/>
        <v>-</v>
      </c>
      <c r="G67" s="110" t="str">
        <f ca="1">IF(ISERROR(VLOOKUP($C67,Data!$C$40:$ZZ$69,COLUMN(G$39)-2,FALSE)),"-",VLOOKUP($C67,Data!$C$40:$ZZ$69,COLUMN(G$39)-2,FALSE))</f>
        <v>-</v>
      </c>
      <c r="H67" s="110" t="str">
        <f ca="1">IF(ISERROR(VLOOKUP($C67,Data!$C$40:$ZZ$69,COLUMN(H$39)-2,FALSE)),"-",VLOOKUP($C67,Data!$C$40:$ZZ$69,COLUMN(H$39)-2,FALSE))</f>
        <v>-</v>
      </c>
      <c r="I67" s="110" t="str">
        <f ca="1">IF(ISERROR(VLOOKUP($C67,Data!$C$40:$ZZ$69,COLUMN(I$39)-2,FALSE)),"-",VLOOKUP($C67,Data!$C$40:$ZZ$69,COLUMN(I$39)-2,FALSE))</f>
        <v>-</v>
      </c>
      <c r="J67" s="110" t="str">
        <f ca="1">IF(ISERROR(VLOOKUP($C67,Data!$C$40:$ZZ$69,COLUMN(J$39)-2,FALSE)),"-",VLOOKUP($C67,Data!$C$40:$ZZ$69,COLUMN(J$39)-2,FALSE))</f>
        <v>-</v>
      </c>
      <c r="K67" s="110" t="str">
        <f ca="1">IF(ISERROR(VLOOKUP($C67,Data!$C$40:$ZZ$69,COLUMN(K$39)-2,FALSE)),"-",VLOOKUP($C67,Data!$C$40:$ZZ$69,COLUMN(K$39)-2,FALSE))</f>
        <v>-</v>
      </c>
      <c r="L67" s="110" t="str">
        <f ca="1">IF(ISERROR(VLOOKUP($C67,Data!$C$40:$ZZ$69,COLUMN(L$39)-2,FALSE)),"-",VLOOKUP($C67,Data!$C$40:$ZZ$69,COLUMN(L$39)-2,FALSE))</f>
        <v>-</v>
      </c>
      <c r="M67" s="110" t="str">
        <f ca="1">IF(ISERROR(VLOOKUP($C67,Data!$C$40:$ZZ$69,COLUMN(M$39)-2,FALSE)),"-",VLOOKUP($C67,Data!$C$40:$ZZ$69,COLUMN(M$39)-2,FALSE))</f>
        <v>-</v>
      </c>
      <c r="N67" s="110" t="str">
        <f ca="1">IF(ISERROR(VLOOKUP($C67,Data!$C$40:$ZZ$69,COLUMN(N$39)-2,FALSE)),"-",VLOOKUP($C67,Data!$C$40:$ZZ$69,COLUMN(N$39)-2,FALSE))</f>
        <v>-</v>
      </c>
      <c r="O67" s="110" t="str">
        <f ca="1">IF(ISERROR(VLOOKUP($C67,Data!$C$40:$ZZ$69,COLUMN(O$39)-2,FALSE)),"-",VLOOKUP($C67,Data!$C$40:$ZZ$69,COLUMN(O$39)-2,FALSE))</f>
        <v>-</v>
      </c>
      <c r="P67" s="110" t="str">
        <f ca="1">IF(ISERROR(VLOOKUP($C67,Data!$C$40:$ZZ$69,COLUMN(P$39)-2,FALSE)),"-",VLOOKUP($C67,Data!$C$40:$ZZ$69,COLUMN(P$39)-2,FALSE))</f>
        <v>-</v>
      </c>
      <c r="Q67" s="110" t="str">
        <f ca="1">IF(ISERROR(VLOOKUP($C67,Data!$C$40:$ZZ$69,COLUMN(Q$39)-2,FALSE)),"-",VLOOKUP($C67,Data!$C$40:$ZZ$69,COLUMN(Q$39)-2,FALSE))</f>
        <v>-</v>
      </c>
      <c r="R67" s="110" t="str">
        <f ca="1">IF(ISERROR(VLOOKUP($C67,Data!$C$40:$ZZ$69,COLUMN(R$39)-2,FALSE)),"-",VLOOKUP($C67,Data!$C$40:$ZZ$69,COLUMN(R$39)-2,FALSE))</f>
        <v>-</v>
      </c>
      <c r="S67" s="110" t="str">
        <f ca="1">IF(ISERROR(VLOOKUP($C67,Data!$C$40:$ZZ$69,COLUMN(S$39)-2,FALSE)),"-",VLOOKUP($C67,Data!$C$40:$ZZ$69,COLUMN(S$39)-2,FALSE))</f>
        <v>-</v>
      </c>
      <c r="T67" s="110" t="str">
        <f ca="1">IF(ISERROR(VLOOKUP($C67,Data!$C$40:$ZZ$69,COLUMN(T$39)-2,FALSE)),"-",VLOOKUP($C67,Data!$C$40:$ZZ$69,COLUMN(T$39)-2,FALSE))</f>
        <v>-</v>
      </c>
      <c r="U67" s="110" t="str">
        <f ca="1">IF(ISERROR(VLOOKUP($C67,Data!$C$40:$ZZ$69,COLUMN(U$39)-2,FALSE)),"-",VLOOKUP($C67,Data!$C$40:$ZZ$69,COLUMN(U$39)-2,FALSE))</f>
        <v>-</v>
      </c>
      <c r="V67" s="110" t="str">
        <f ca="1">IF(ISERROR(VLOOKUP($C67,Data!$C$40:$ZZ$69,COLUMN(V$39)-2,FALSE)),"-",VLOOKUP($C67,Data!$C$40:$ZZ$69,COLUMN(V$39)-2,FALSE))</f>
        <v>-</v>
      </c>
      <c r="W67" s="110" t="str">
        <f ca="1">IF(ISERROR(VLOOKUP($C67,Data!$C$40:$ZZ$69,COLUMN(W$39)-2,FALSE)),"-",VLOOKUP($C67,Data!$C$40:$ZZ$69,COLUMN(W$39)-2,FALSE))</f>
        <v>-</v>
      </c>
      <c r="X67" s="110" t="str">
        <f ca="1">IF(ISERROR(VLOOKUP($C67,Data!$C$40:$ZZ$69,COLUMN(X$39)-2,FALSE)),"-",VLOOKUP($C67,Data!$C$40:$ZZ$69,COLUMN(X$39)-2,FALSE))</f>
        <v>-</v>
      </c>
      <c r="Y67" s="110" t="str">
        <f ca="1">IF(ISERROR(VLOOKUP($C67,Data!$C$40:$ZZ$69,COLUMN(Y$39)-2,FALSE)),"-",VLOOKUP($C67,Data!$C$40:$ZZ$69,COLUMN(Y$39)-2,FALSE))</f>
        <v>-</v>
      </c>
      <c r="Z67" s="110" t="str">
        <f ca="1">IF(ISERROR(VLOOKUP($C67,Data!$C$40:$ZZ$69,COLUMN(Z$39)-2,FALSE)),"-",VLOOKUP($C67,Data!$C$40:$ZZ$69,COLUMN(Z$39)-2,FALSE))</f>
        <v>-</v>
      </c>
      <c r="AA67" s="110" t="str">
        <f ca="1">IF(ISERROR(VLOOKUP($C67,Data!$C$40:$ZZ$69,COLUMN(AA$39)-2,FALSE)),"-",VLOOKUP($C67,Data!$C$40:$ZZ$69,COLUMN(AA$39)-2,FALSE))</f>
        <v>-</v>
      </c>
      <c r="AB67" s="110" t="str">
        <f ca="1">IF(ISERROR(VLOOKUP($C67,Data!$C$40:$ZZ$69,COLUMN(AB$39)-2,FALSE)),"-",VLOOKUP($C67,Data!$C$40:$ZZ$69,COLUMN(AB$39)-2,FALSE))</f>
        <v>-</v>
      </c>
      <c r="AC67" s="110" t="str">
        <f ca="1">IF(ISERROR(VLOOKUP($C67,Data!$C$40:$ZZ$69,COLUMN(AC$39)-2,FALSE)),"-",VLOOKUP($C67,Data!$C$40:$ZZ$69,COLUMN(AC$39)-2,FALSE))</f>
        <v>-</v>
      </c>
      <c r="AD67" s="110" t="str">
        <f ca="1">IF(ISERROR(VLOOKUP($C67,Data!$C$40:$ZZ$69,COLUMN(AD$39)-2,FALSE)),"-",VLOOKUP($C67,Data!$C$40:$ZZ$69,COLUMN(AD$39)-2,FALSE))</f>
        <v>-</v>
      </c>
      <c r="AE67" s="110" t="str">
        <f ca="1">IF(ISERROR(VLOOKUP($C67,Data!$C$40:$ZZ$69,COLUMN(AE$39)-2,FALSE)),"-",VLOOKUP($C67,Data!$C$40:$ZZ$69,COLUMN(AE$39)-2,FALSE))</f>
        <v>-</v>
      </c>
      <c r="AF67" s="110" t="str">
        <f ca="1">IF(ISERROR(VLOOKUP($C67,Data!$C$40:$ZZ$69,COLUMN(AF$39)-2,FALSE)),"-",VLOOKUP($C67,Data!$C$40:$ZZ$69,COLUMN(AF$39)-2,FALSE))</f>
        <v>-</v>
      </c>
      <c r="AG67" s="110" t="str">
        <f ca="1">IF(ISERROR(VLOOKUP($C67,Data!$C$40:$ZZ$69,COLUMN(AG$39)-2,FALSE)),"-",VLOOKUP($C67,Data!$C$40:$ZZ$69,COLUMN(AG$39)-2,FALSE))</f>
        <v>-</v>
      </c>
      <c r="AH67" s="110" t="str">
        <f ca="1">IF(ISERROR(VLOOKUP($C67,Data!$C$40:$ZZ$69,COLUMN(AH$39)-2,FALSE)),"-",VLOOKUP($C67,Data!$C$40:$ZZ$69,COLUMN(AH$39)-2,FALSE))</f>
        <v>-</v>
      </c>
      <c r="AI67" s="110" t="str">
        <f ca="1">IF(ISERROR(VLOOKUP($C67,Data!$C$40:$ZZ$69,COLUMN(AI$39)-2,FALSE)),"-",VLOOKUP($C67,Data!$C$40:$ZZ$69,COLUMN(AI$39)-2,FALSE))</f>
        <v>-</v>
      </c>
      <c r="AJ67" s="110" t="str">
        <f ca="1">IF(ISERROR(VLOOKUP($C67,Data!$C$40:$ZZ$69,COLUMN(AJ$39)-2,FALSE)),"-",VLOOKUP($C67,Data!$C$40:$ZZ$69,COLUMN(AJ$39)-2,FALSE))</f>
        <v>-</v>
      </c>
      <c r="AK67" s="110" t="str">
        <f ca="1">IF(ISERROR(VLOOKUP($C67,Data!$C$40:$ZZ$69,COLUMN(AK$39)-2,FALSE)),"-",VLOOKUP($C67,Data!$C$40:$ZZ$69,COLUMN(AK$39)-2,FALSE))</f>
        <v>-</v>
      </c>
      <c r="AL67" s="110" t="str">
        <f ca="1">IF(ISERROR(VLOOKUP($C67,Data!$C$40:$ZZ$69,COLUMN(AL$39)-2,FALSE)),"-",VLOOKUP($C67,Data!$C$40:$ZZ$69,COLUMN(AL$39)-2,FALSE))</f>
        <v>-</v>
      </c>
      <c r="AM67" s="110" t="str">
        <f ca="1">IF(ISERROR(VLOOKUP($C67,Data!$C$40:$ZZ$69,COLUMN(AM$39)-2,FALSE)),"-",VLOOKUP($C67,Data!$C$40:$ZZ$69,COLUMN(AM$39)-2,FALSE))</f>
        <v>-</v>
      </c>
      <c r="AN67" s="110" t="str">
        <f ca="1">IF(ISERROR(VLOOKUP($C67,Data!$C$40:$ZZ$69,COLUMN(AN$39)-2,FALSE)),"-",VLOOKUP($C67,Data!$C$40:$ZZ$69,COLUMN(AN$39)-2,FALSE))</f>
        <v>-</v>
      </c>
      <c r="AO67" s="110" t="str">
        <f ca="1">IF(ISERROR(VLOOKUP($C67,Data!$C$40:$ZZ$69,COLUMN(AO$39)-2,FALSE)),"-",VLOOKUP($C67,Data!$C$40:$ZZ$69,COLUMN(AO$39)-2,FALSE))</f>
        <v>-</v>
      </c>
      <c r="AP67" s="110" t="str">
        <f ca="1">IF(ISERROR(VLOOKUP($C67,Data!$C$40:$ZZ$69,COLUMN(AP$39)-2,FALSE)),"-",VLOOKUP($C67,Data!$C$40:$ZZ$69,COLUMN(AP$39)-2,FALSE))</f>
        <v>-</v>
      </c>
      <c r="AQ67" s="110" t="str">
        <f ca="1">IF(ISERROR(VLOOKUP($C67,Data!$C$40:$ZZ$69,COLUMN(AQ$39)-2,FALSE)),"-",VLOOKUP($C67,Data!$C$40:$ZZ$69,COLUMN(AQ$39)-2,FALSE))</f>
        <v>-</v>
      </c>
      <c r="AR67" s="110" t="str">
        <f ca="1">IF(ISERROR(VLOOKUP($C67,Data!$C$40:$ZZ$69,COLUMN(AR$39)-2,FALSE)),"-",VLOOKUP($C67,Data!$C$40:$ZZ$69,COLUMN(AR$39)-2,FALSE))</f>
        <v>-</v>
      </c>
      <c r="AS67" s="110" t="str">
        <f ca="1">IF(ISERROR(VLOOKUP($C67,Data!$C$40:$ZZ$69,COLUMN(AS$39)-2,FALSE)),"-",VLOOKUP($C67,Data!$C$40:$ZZ$69,COLUMN(AS$39)-2,FALSE))</f>
        <v>-</v>
      </c>
      <c r="AT67" s="110" t="str">
        <f ca="1">IF(ISERROR(VLOOKUP($C67,Data!$C$40:$ZZ$69,COLUMN(AT$39)-2,FALSE)),"-",VLOOKUP($C67,Data!$C$40:$ZZ$69,COLUMN(AT$39)-2,FALSE))</f>
        <v>-</v>
      </c>
      <c r="AU67" s="110" t="str">
        <f ca="1">IF(ISERROR(VLOOKUP($C67,Data!$C$40:$ZZ$69,COLUMN(AU$39)-2,FALSE)),"-",VLOOKUP($C67,Data!$C$40:$ZZ$69,COLUMN(AU$39)-2,FALSE))</f>
        <v>-</v>
      </c>
      <c r="AV67" s="110" t="str">
        <f ca="1">IF(ISERROR(VLOOKUP($C67,Data!$C$40:$ZZ$69,COLUMN(AV$39)-2,FALSE)),"-",VLOOKUP($C67,Data!$C$40:$ZZ$69,COLUMN(AV$39)-2,FALSE))</f>
        <v>-</v>
      </c>
      <c r="AW67" s="110" t="str">
        <f ca="1">IF(ISERROR(VLOOKUP($C67,Data!$C$40:$ZZ$69,COLUMN(AW$39)-2,FALSE)),"-",VLOOKUP($C67,Data!$C$40:$ZZ$69,COLUMN(AW$39)-2,FALSE))</f>
        <v>-</v>
      </c>
      <c r="AX67" s="110" t="str">
        <f ca="1">IF(ISERROR(VLOOKUP($C67,Data!$C$40:$ZZ$69,COLUMN(AX$39)-2,FALSE)),"-",VLOOKUP($C67,Data!$C$40:$ZZ$69,COLUMN(AX$39)-2,FALSE))</f>
        <v>-</v>
      </c>
      <c r="AY67" s="110" t="str">
        <f ca="1">IF(ISERROR(VLOOKUP($C67,Data!$C$40:$ZZ$69,COLUMN(AY$39)-2,FALSE)),"-",VLOOKUP($C67,Data!$C$40:$ZZ$69,COLUMN(AY$39)-2,FALSE))</f>
        <v>-</v>
      </c>
      <c r="AZ67" s="110" t="str">
        <f ca="1">IF(ISERROR(VLOOKUP($C67,Data!$C$40:$ZZ$69,COLUMN(AZ$39)-2,FALSE)),"-",VLOOKUP($C67,Data!$C$40:$ZZ$69,COLUMN(AZ$39)-2,FALSE))</f>
        <v>-</v>
      </c>
      <c r="BA67" s="110" t="str">
        <f ca="1">IF(ISERROR(VLOOKUP($C67,Data!$C$40:$ZZ$69,COLUMN(BA$39)-2,FALSE)),"-",VLOOKUP($C67,Data!$C$40:$ZZ$69,COLUMN(BA$39)-2,FALSE))</f>
        <v>-</v>
      </c>
      <c r="BB67" s="110" t="str">
        <f ca="1">IF(ISERROR(VLOOKUP($C67,Data!$C$40:$ZZ$69,COLUMN(BB$39)-2,FALSE)),"-",VLOOKUP($C67,Data!$C$40:$ZZ$69,COLUMN(BB$39)-2,FALSE))</f>
        <v>-</v>
      </c>
      <c r="BC67" s="110" t="str">
        <f ca="1">IF(ISERROR(VLOOKUP($C67,Data!$C$40:$ZZ$69,COLUMN(BC$39)-2,FALSE)),"-",VLOOKUP($C67,Data!$C$40:$ZZ$69,COLUMN(BC$39)-2,FALSE))</f>
        <v>-</v>
      </c>
      <c r="BD67" s="110" t="str">
        <f ca="1">IF(ISERROR(VLOOKUP($C67,Data!$C$40:$ZZ$69,COLUMN(BD$39)-2,FALSE)),"-",VLOOKUP($C67,Data!$C$40:$ZZ$69,COLUMN(BD$39)-2,FALSE))</f>
        <v>-</v>
      </c>
    </row>
    <row r="68" spans="3:56" ht="12.75" customHeight="1">
      <c r="C68" s="104" t="str">
        <f t="shared" ca="1" si="6"/>
        <v>*Hide*</v>
      </c>
      <c r="D68" s="104" t="str">
        <f t="shared" ca="1" si="6"/>
        <v>-</v>
      </c>
      <c r="E68" s="104" t="str">
        <f t="shared" ca="1" si="6"/>
        <v>-</v>
      </c>
      <c r="F68" s="104" t="str">
        <f t="shared" ca="1" si="6"/>
        <v>-</v>
      </c>
      <c r="G68" s="110" t="str">
        <f ca="1">IF(ISERROR(VLOOKUP($C68,Data!$C$40:$ZZ$69,COLUMN(G$39)-2,FALSE)),"-",VLOOKUP($C68,Data!$C$40:$ZZ$69,COLUMN(G$39)-2,FALSE))</f>
        <v>-</v>
      </c>
      <c r="H68" s="110" t="str">
        <f ca="1">IF(ISERROR(VLOOKUP($C68,Data!$C$40:$ZZ$69,COLUMN(H$39)-2,FALSE)),"-",VLOOKUP($C68,Data!$C$40:$ZZ$69,COLUMN(H$39)-2,FALSE))</f>
        <v>-</v>
      </c>
      <c r="I68" s="110" t="str">
        <f ca="1">IF(ISERROR(VLOOKUP($C68,Data!$C$40:$ZZ$69,COLUMN(I$39)-2,FALSE)),"-",VLOOKUP($C68,Data!$C$40:$ZZ$69,COLUMN(I$39)-2,FALSE))</f>
        <v>-</v>
      </c>
      <c r="J68" s="110" t="str">
        <f ca="1">IF(ISERROR(VLOOKUP($C68,Data!$C$40:$ZZ$69,COLUMN(J$39)-2,FALSE)),"-",VLOOKUP($C68,Data!$C$40:$ZZ$69,COLUMN(J$39)-2,FALSE))</f>
        <v>-</v>
      </c>
      <c r="K68" s="110" t="str">
        <f ca="1">IF(ISERROR(VLOOKUP($C68,Data!$C$40:$ZZ$69,COLUMN(K$39)-2,FALSE)),"-",VLOOKUP($C68,Data!$C$40:$ZZ$69,COLUMN(K$39)-2,FALSE))</f>
        <v>-</v>
      </c>
      <c r="L68" s="110" t="str">
        <f ca="1">IF(ISERROR(VLOOKUP($C68,Data!$C$40:$ZZ$69,COLUMN(L$39)-2,FALSE)),"-",VLOOKUP($C68,Data!$C$40:$ZZ$69,COLUMN(L$39)-2,FALSE))</f>
        <v>-</v>
      </c>
      <c r="M68" s="110" t="str">
        <f ca="1">IF(ISERROR(VLOOKUP($C68,Data!$C$40:$ZZ$69,COLUMN(M$39)-2,FALSE)),"-",VLOOKUP($C68,Data!$C$40:$ZZ$69,COLUMN(M$39)-2,FALSE))</f>
        <v>-</v>
      </c>
      <c r="N68" s="110" t="str">
        <f ca="1">IF(ISERROR(VLOOKUP($C68,Data!$C$40:$ZZ$69,COLUMN(N$39)-2,FALSE)),"-",VLOOKUP($C68,Data!$C$40:$ZZ$69,COLUMN(N$39)-2,FALSE))</f>
        <v>-</v>
      </c>
      <c r="O68" s="110" t="str">
        <f ca="1">IF(ISERROR(VLOOKUP($C68,Data!$C$40:$ZZ$69,COLUMN(O$39)-2,FALSE)),"-",VLOOKUP($C68,Data!$C$40:$ZZ$69,COLUMN(O$39)-2,FALSE))</f>
        <v>-</v>
      </c>
      <c r="P68" s="110" t="str">
        <f ca="1">IF(ISERROR(VLOOKUP($C68,Data!$C$40:$ZZ$69,COLUMN(P$39)-2,FALSE)),"-",VLOOKUP($C68,Data!$C$40:$ZZ$69,COLUMN(P$39)-2,FALSE))</f>
        <v>-</v>
      </c>
      <c r="Q68" s="110" t="str">
        <f ca="1">IF(ISERROR(VLOOKUP($C68,Data!$C$40:$ZZ$69,COLUMN(Q$39)-2,FALSE)),"-",VLOOKUP($C68,Data!$C$40:$ZZ$69,COLUMN(Q$39)-2,FALSE))</f>
        <v>-</v>
      </c>
      <c r="R68" s="110" t="str">
        <f ca="1">IF(ISERROR(VLOOKUP($C68,Data!$C$40:$ZZ$69,COLUMN(R$39)-2,FALSE)),"-",VLOOKUP($C68,Data!$C$40:$ZZ$69,COLUMN(R$39)-2,FALSE))</f>
        <v>-</v>
      </c>
      <c r="S68" s="110" t="str">
        <f ca="1">IF(ISERROR(VLOOKUP($C68,Data!$C$40:$ZZ$69,COLUMN(S$39)-2,FALSE)),"-",VLOOKUP($C68,Data!$C$40:$ZZ$69,COLUMN(S$39)-2,FALSE))</f>
        <v>-</v>
      </c>
      <c r="T68" s="110" t="str">
        <f ca="1">IF(ISERROR(VLOOKUP($C68,Data!$C$40:$ZZ$69,COLUMN(T$39)-2,FALSE)),"-",VLOOKUP($C68,Data!$C$40:$ZZ$69,COLUMN(T$39)-2,FALSE))</f>
        <v>-</v>
      </c>
      <c r="U68" s="110" t="str">
        <f ca="1">IF(ISERROR(VLOOKUP($C68,Data!$C$40:$ZZ$69,COLUMN(U$39)-2,FALSE)),"-",VLOOKUP($C68,Data!$C$40:$ZZ$69,COLUMN(U$39)-2,FALSE))</f>
        <v>-</v>
      </c>
      <c r="V68" s="110" t="str">
        <f ca="1">IF(ISERROR(VLOOKUP($C68,Data!$C$40:$ZZ$69,COLUMN(V$39)-2,FALSE)),"-",VLOOKUP($C68,Data!$C$40:$ZZ$69,COLUMN(V$39)-2,FALSE))</f>
        <v>-</v>
      </c>
      <c r="W68" s="110" t="str">
        <f ca="1">IF(ISERROR(VLOOKUP($C68,Data!$C$40:$ZZ$69,COLUMN(W$39)-2,FALSE)),"-",VLOOKUP($C68,Data!$C$40:$ZZ$69,COLUMN(W$39)-2,FALSE))</f>
        <v>-</v>
      </c>
      <c r="X68" s="110" t="str">
        <f ca="1">IF(ISERROR(VLOOKUP($C68,Data!$C$40:$ZZ$69,COLUMN(X$39)-2,FALSE)),"-",VLOOKUP($C68,Data!$C$40:$ZZ$69,COLUMN(X$39)-2,FALSE))</f>
        <v>-</v>
      </c>
      <c r="Y68" s="110" t="str">
        <f ca="1">IF(ISERROR(VLOOKUP($C68,Data!$C$40:$ZZ$69,COLUMN(Y$39)-2,FALSE)),"-",VLOOKUP($C68,Data!$C$40:$ZZ$69,COLUMN(Y$39)-2,FALSE))</f>
        <v>-</v>
      </c>
      <c r="Z68" s="110" t="str">
        <f ca="1">IF(ISERROR(VLOOKUP($C68,Data!$C$40:$ZZ$69,COLUMN(Z$39)-2,FALSE)),"-",VLOOKUP($C68,Data!$C$40:$ZZ$69,COLUMN(Z$39)-2,FALSE))</f>
        <v>-</v>
      </c>
      <c r="AA68" s="110" t="str">
        <f ca="1">IF(ISERROR(VLOOKUP($C68,Data!$C$40:$ZZ$69,COLUMN(AA$39)-2,FALSE)),"-",VLOOKUP($C68,Data!$C$40:$ZZ$69,COLUMN(AA$39)-2,FALSE))</f>
        <v>-</v>
      </c>
      <c r="AB68" s="110" t="str">
        <f ca="1">IF(ISERROR(VLOOKUP($C68,Data!$C$40:$ZZ$69,COLUMN(AB$39)-2,FALSE)),"-",VLOOKUP($C68,Data!$C$40:$ZZ$69,COLUMN(AB$39)-2,FALSE))</f>
        <v>-</v>
      </c>
      <c r="AC68" s="110" t="str">
        <f ca="1">IF(ISERROR(VLOOKUP($C68,Data!$C$40:$ZZ$69,COLUMN(AC$39)-2,FALSE)),"-",VLOOKUP($C68,Data!$C$40:$ZZ$69,COLUMN(AC$39)-2,FALSE))</f>
        <v>-</v>
      </c>
      <c r="AD68" s="110" t="str">
        <f ca="1">IF(ISERROR(VLOOKUP($C68,Data!$C$40:$ZZ$69,COLUMN(AD$39)-2,FALSE)),"-",VLOOKUP($C68,Data!$C$40:$ZZ$69,COLUMN(AD$39)-2,FALSE))</f>
        <v>-</v>
      </c>
      <c r="AE68" s="110" t="str">
        <f ca="1">IF(ISERROR(VLOOKUP($C68,Data!$C$40:$ZZ$69,COLUMN(AE$39)-2,FALSE)),"-",VLOOKUP($C68,Data!$C$40:$ZZ$69,COLUMN(AE$39)-2,FALSE))</f>
        <v>-</v>
      </c>
      <c r="AF68" s="110" t="str">
        <f ca="1">IF(ISERROR(VLOOKUP($C68,Data!$C$40:$ZZ$69,COLUMN(AF$39)-2,FALSE)),"-",VLOOKUP($C68,Data!$C$40:$ZZ$69,COLUMN(AF$39)-2,FALSE))</f>
        <v>-</v>
      </c>
      <c r="AG68" s="110" t="str">
        <f ca="1">IF(ISERROR(VLOOKUP($C68,Data!$C$40:$ZZ$69,COLUMN(AG$39)-2,FALSE)),"-",VLOOKUP($C68,Data!$C$40:$ZZ$69,COLUMN(AG$39)-2,FALSE))</f>
        <v>-</v>
      </c>
      <c r="AH68" s="110" t="str">
        <f ca="1">IF(ISERROR(VLOOKUP($C68,Data!$C$40:$ZZ$69,COLUMN(AH$39)-2,FALSE)),"-",VLOOKUP($C68,Data!$C$40:$ZZ$69,COLUMN(AH$39)-2,FALSE))</f>
        <v>-</v>
      </c>
      <c r="AI68" s="110" t="str">
        <f ca="1">IF(ISERROR(VLOOKUP($C68,Data!$C$40:$ZZ$69,COLUMN(AI$39)-2,FALSE)),"-",VLOOKUP($C68,Data!$C$40:$ZZ$69,COLUMN(AI$39)-2,FALSE))</f>
        <v>-</v>
      </c>
      <c r="AJ68" s="110" t="str">
        <f ca="1">IF(ISERROR(VLOOKUP($C68,Data!$C$40:$ZZ$69,COLUMN(AJ$39)-2,FALSE)),"-",VLOOKUP($C68,Data!$C$40:$ZZ$69,COLUMN(AJ$39)-2,FALSE))</f>
        <v>-</v>
      </c>
      <c r="AK68" s="110" t="str">
        <f ca="1">IF(ISERROR(VLOOKUP($C68,Data!$C$40:$ZZ$69,COLUMN(AK$39)-2,FALSE)),"-",VLOOKUP($C68,Data!$C$40:$ZZ$69,COLUMN(AK$39)-2,FALSE))</f>
        <v>-</v>
      </c>
      <c r="AL68" s="110" t="str">
        <f ca="1">IF(ISERROR(VLOOKUP($C68,Data!$C$40:$ZZ$69,COLUMN(AL$39)-2,FALSE)),"-",VLOOKUP($C68,Data!$C$40:$ZZ$69,COLUMN(AL$39)-2,FALSE))</f>
        <v>-</v>
      </c>
      <c r="AM68" s="110" t="str">
        <f ca="1">IF(ISERROR(VLOOKUP($C68,Data!$C$40:$ZZ$69,COLUMN(AM$39)-2,FALSE)),"-",VLOOKUP($C68,Data!$C$40:$ZZ$69,COLUMN(AM$39)-2,FALSE))</f>
        <v>-</v>
      </c>
      <c r="AN68" s="110" t="str">
        <f ca="1">IF(ISERROR(VLOOKUP($C68,Data!$C$40:$ZZ$69,COLUMN(AN$39)-2,FALSE)),"-",VLOOKUP($C68,Data!$C$40:$ZZ$69,COLUMN(AN$39)-2,FALSE))</f>
        <v>-</v>
      </c>
      <c r="AO68" s="110" t="str">
        <f ca="1">IF(ISERROR(VLOOKUP($C68,Data!$C$40:$ZZ$69,COLUMN(AO$39)-2,FALSE)),"-",VLOOKUP($C68,Data!$C$40:$ZZ$69,COLUMN(AO$39)-2,FALSE))</f>
        <v>-</v>
      </c>
      <c r="AP68" s="110" t="str">
        <f ca="1">IF(ISERROR(VLOOKUP($C68,Data!$C$40:$ZZ$69,COLUMN(AP$39)-2,FALSE)),"-",VLOOKUP($C68,Data!$C$40:$ZZ$69,COLUMN(AP$39)-2,FALSE))</f>
        <v>-</v>
      </c>
      <c r="AQ68" s="110" t="str">
        <f ca="1">IF(ISERROR(VLOOKUP($C68,Data!$C$40:$ZZ$69,COLUMN(AQ$39)-2,FALSE)),"-",VLOOKUP($C68,Data!$C$40:$ZZ$69,COLUMN(AQ$39)-2,FALSE))</f>
        <v>-</v>
      </c>
      <c r="AR68" s="110" t="str">
        <f ca="1">IF(ISERROR(VLOOKUP($C68,Data!$C$40:$ZZ$69,COLUMN(AR$39)-2,FALSE)),"-",VLOOKUP($C68,Data!$C$40:$ZZ$69,COLUMN(AR$39)-2,FALSE))</f>
        <v>-</v>
      </c>
      <c r="AS68" s="110" t="str">
        <f ca="1">IF(ISERROR(VLOOKUP($C68,Data!$C$40:$ZZ$69,COLUMN(AS$39)-2,FALSE)),"-",VLOOKUP($C68,Data!$C$40:$ZZ$69,COLUMN(AS$39)-2,FALSE))</f>
        <v>-</v>
      </c>
      <c r="AT68" s="110" t="str">
        <f ca="1">IF(ISERROR(VLOOKUP($C68,Data!$C$40:$ZZ$69,COLUMN(AT$39)-2,FALSE)),"-",VLOOKUP($C68,Data!$C$40:$ZZ$69,COLUMN(AT$39)-2,FALSE))</f>
        <v>-</v>
      </c>
      <c r="AU68" s="110" t="str">
        <f ca="1">IF(ISERROR(VLOOKUP($C68,Data!$C$40:$ZZ$69,COLUMN(AU$39)-2,FALSE)),"-",VLOOKUP($C68,Data!$C$40:$ZZ$69,COLUMN(AU$39)-2,FALSE))</f>
        <v>-</v>
      </c>
      <c r="AV68" s="110" t="str">
        <f ca="1">IF(ISERROR(VLOOKUP($C68,Data!$C$40:$ZZ$69,COLUMN(AV$39)-2,FALSE)),"-",VLOOKUP($C68,Data!$C$40:$ZZ$69,COLUMN(AV$39)-2,FALSE))</f>
        <v>-</v>
      </c>
      <c r="AW68" s="110" t="str">
        <f ca="1">IF(ISERROR(VLOOKUP($C68,Data!$C$40:$ZZ$69,COLUMN(AW$39)-2,FALSE)),"-",VLOOKUP($C68,Data!$C$40:$ZZ$69,COLUMN(AW$39)-2,FALSE))</f>
        <v>-</v>
      </c>
      <c r="AX68" s="110" t="str">
        <f ca="1">IF(ISERROR(VLOOKUP($C68,Data!$C$40:$ZZ$69,COLUMN(AX$39)-2,FALSE)),"-",VLOOKUP($C68,Data!$C$40:$ZZ$69,COLUMN(AX$39)-2,FALSE))</f>
        <v>-</v>
      </c>
      <c r="AY68" s="110" t="str">
        <f ca="1">IF(ISERROR(VLOOKUP($C68,Data!$C$40:$ZZ$69,COLUMN(AY$39)-2,FALSE)),"-",VLOOKUP($C68,Data!$C$40:$ZZ$69,COLUMN(AY$39)-2,FALSE))</f>
        <v>-</v>
      </c>
      <c r="AZ68" s="110" t="str">
        <f ca="1">IF(ISERROR(VLOOKUP($C68,Data!$C$40:$ZZ$69,COLUMN(AZ$39)-2,FALSE)),"-",VLOOKUP($C68,Data!$C$40:$ZZ$69,COLUMN(AZ$39)-2,FALSE))</f>
        <v>-</v>
      </c>
      <c r="BA68" s="110" t="str">
        <f ca="1">IF(ISERROR(VLOOKUP($C68,Data!$C$40:$ZZ$69,COLUMN(BA$39)-2,FALSE)),"-",VLOOKUP($C68,Data!$C$40:$ZZ$69,COLUMN(BA$39)-2,FALSE))</f>
        <v>-</v>
      </c>
      <c r="BB68" s="110" t="str">
        <f ca="1">IF(ISERROR(VLOOKUP($C68,Data!$C$40:$ZZ$69,COLUMN(BB$39)-2,FALSE)),"-",VLOOKUP($C68,Data!$C$40:$ZZ$69,COLUMN(BB$39)-2,FALSE))</f>
        <v>-</v>
      </c>
      <c r="BC68" s="110" t="str">
        <f ca="1">IF(ISERROR(VLOOKUP($C68,Data!$C$40:$ZZ$69,COLUMN(BC$39)-2,FALSE)),"-",VLOOKUP($C68,Data!$C$40:$ZZ$69,COLUMN(BC$39)-2,FALSE))</f>
        <v>-</v>
      </c>
      <c r="BD68" s="110" t="str">
        <f ca="1">IF(ISERROR(VLOOKUP($C68,Data!$C$40:$ZZ$69,COLUMN(BD$39)-2,FALSE)),"-",VLOOKUP($C68,Data!$C$40:$ZZ$69,COLUMN(BD$39)-2,FALSE))</f>
        <v>-</v>
      </c>
    </row>
    <row r="69" spans="3:56" ht="12.75" customHeight="1">
      <c r="C69" s="104" t="str">
        <f t="shared" ca="1" si="6"/>
        <v>*Hide*</v>
      </c>
      <c r="D69" s="104" t="str">
        <f t="shared" ca="1" si="6"/>
        <v>-</v>
      </c>
      <c r="E69" s="104" t="str">
        <f t="shared" ca="1" si="6"/>
        <v>-</v>
      </c>
      <c r="F69" s="104" t="str">
        <f t="shared" ca="1" si="6"/>
        <v>-</v>
      </c>
      <c r="G69" s="110" t="str">
        <f ca="1">IF(ISERROR(VLOOKUP($C69,Data!$C$40:$ZZ$69,COLUMN(G$39)-2,FALSE)),"-",VLOOKUP($C69,Data!$C$40:$ZZ$69,COLUMN(G$39)-2,FALSE))</f>
        <v>-</v>
      </c>
      <c r="H69" s="110" t="str">
        <f ca="1">IF(ISERROR(VLOOKUP($C69,Data!$C$40:$ZZ$69,COLUMN(H$39)-2,FALSE)),"-",VLOOKUP($C69,Data!$C$40:$ZZ$69,COLUMN(H$39)-2,FALSE))</f>
        <v>-</v>
      </c>
      <c r="I69" s="110" t="str">
        <f ca="1">IF(ISERROR(VLOOKUP($C69,Data!$C$40:$ZZ$69,COLUMN(I$39)-2,FALSE)),"-",VLOOKUP($C69,Data!$C$40:$ZZ$69,COLUMN(I$39)-2,FALSE))</f>
        <v>-</v>
      </c>
      <c r="J69" s="110" t="str">
        <f ca="1">IF(ISERROR(VLOOKUP($C69,Data!$C$40:$ZZ$69,COLUMN(J$39)-2,FALSE)),"-",VLOOKUP($C69,Data!$C$40:$ZZ$69,COLUMN(J$39)-2,FALSE))</f>
        <v>-</v>
      </c>
      <c r="K69" s="110" t="str">
        <f ca="1">IF(ISERROR(VLOOKUP($C69,Data!$C$40:$ZZ$69,COLUMN(K$39)-2,FALSE)),"-",VLOOKUP($C69,Data!$C$40:$ZZ$69,COLUMN(K$39)-2,FALSE))</f>
        <v>-</v>
      </c>
      <c r="L69" s="110" t="str">
        <f ca="1">IF(ISERROR(VLOOKUP($C69,Data!$C$40:$ZZ$69,COLUMN(L$39)-2,FALSE)),"-",VLOOKUP($C69,Data!$C$40:$ZZ$69,COLUMN(L$39)-2,FALSE))</f>
        <v>-</v>
      </c>
      <c r="M69" s="110" t="str">
        <f ca="1">IF(ISERROR(VLOOKUP($C69,Data!$C$40:$ZZ$69,COLUMN(M$39)-2,FALSE)),"-",VLOOKUP($C69,Data!$C$40:$ZZ$69,COLUMN(M$39)-2,FALSE))</f>
        <v>-</v>
      </c>
      <c r="N69" s="110" t="str">
        <f ca="1">IF(ISERROR(VLOOKUP($C69,Data!$C$40:$ZZ$69,COLUMN(N$39)-2,FALSE)),"-",VLOOKUP($C69,Data!$C$40:$ZZ$69,COLUMN(N$39)-2,FALSE))</f>
        <v>-</v>
      </c>
      <c r="O69" s="110" t="str">
        <f ca="1">IF(ISERROR(VLOOKUP($C69,Data!$C$40:$ZZ$69,COLUMN(O$39)-2,FALSE)),"-",VLOOKUP($C69,Data!$C$40:$ZZ$69,COLUMN(O$39)-2,FALSE))</f>
        <v>-</v>
      </c>
      <c r="P69" s="110" t="str">
        <f ca="1">IF(ISERROR(VLOOKUP($C69,Data!$C$40:$ZZ$69,COLUMN(P$39)-2,FALSE)),"-",VLOOKUP($C69,Data!$C$40:$ZZ$69,COLUMN(P$39)-2,FALSE))</f>
        <v>-</v>
      </c>
      <c r="Q69" s="110" t="str">
        <f ca="1">IF(ISERROR(VLOOKUP($C69,Data!$C$40:$ZZ$69,COLUMN(Q$39)-2,FALSE)),"-",VLOOKUP($C69,Data!$C$40:$ZZ$69,COLUMN(Q$39)-2,FALSE))</f>
        <v>-</v>
      </c>
      <c r="R69" s="110" t="str">
        <f ca="1">IF(ISERROR(VLOOKUP($C69,Data!$C$40:$ZZ$69,COLUMN(R$39)-2,FALSE)),"-",VLOOKUP($C69,Data!$C$40:$ZZ$69,COLUMN(R$39)-2,FALSE))</f>
        <v>-</v>
      </c>
      <c r="S69" s="110" t="str">
        <f ca="1">IF(ISERROR(VLOOKUP($C69,Data!$C$40:$ZZ$69,COLUMN(S$39)-2,FALSE)),"-",VLOOKUP($C69,Data!$C$40:$ZZ$69,COLUMN(S$39)-2,FALSE))</f>
        <v>-</v>
      </c>
      <c r="T69" s="110" t="str">
        <f ca="1">IF(ISERROR(VLOOKUP($C69,Data!$C$40:$ZZ$69,COLUMN(T$39)-2,FALSE)),"-",VLOOKUP($C69,Data!$C$40:$ZZ$69,COLUMN(T$39)-2,FALSE))</f>
        <v>-</v>
      </c>
      <c r="U69" s="110" t="str">
        <f ca="1">IF(ISERROR(VLOOKUP($C69,Data!$C$40:$ZZ$69,COLUMN(U$39)-2,FALSE)),"-",VLOOKUP($C69,Data!$C$40:$ZZ$69,COLUMN(U$39)-2,FALSE))</f>
        <v>-</v>
      </c>
      <c r="V69" s="110" t="str">
        <f ca="1">IF(ISERROR(VLOOKUP($C69,Data!$C$40:$ZZ$69,COLUMN(V$39)-2,FALSE)),"-",VLOOKUP($C69,Data!$C$40:$ZZ$69,COLUMN(V$39)-2,FALSE))</f>
        <v>-</v>
      </c>
      <c r="W69" s="110" t="str">
        <f ca="1">IF(ISERROR(VLOOKUP($C69,Data!$C$40:$ZZ$69,COLUMN(W$39)-2,FALSE)),"-",VLOOKUP($C69,Data!$C$40:$ZZ$69,COLUMN(W$39)-2,FALSE))</f>
        <v>-</v>
      </c>
      <c r="X69" s="110" t="str">
        <f ca="1">IF(ISERROR(VLOOKUP($C69,Data!$C$40:$ZZ$69,COLUMN(X$39)-2,FALSE)),"-",VLOOKUP($C69,Data!$C$40:$ZZ$69,COLUMN(X$39)-2,FALSE))</f>
        <v>-</v>
      </c>
      <c r="Y69" s="110" t="str">
        <f ca="1">IF(ISERROR(VLOOKUP($C69,Data!$C$40:$ZZ$69,COLUMN(Y$39)-2,FALSE)),"-",VLOOKUP($C69,Data!$C$40:$ZZ$69,COLUMN(Y$39)-2,FALSE))</f>
        <v>-</v>
      </c>
      <c r="Z69" s="110" t="str">
        <f ca="1">IF(ISERROR(VLOOKUP($C69,Data!$C$40:$ZZ$69,COLUMN(Z$39)-2,FALSE)),"-",VLOOKUP($C69,Data!$C$40:$ZZ$69,COLUMN(Z$39)-2,FALSE))</f>
        <v>-</v>
      </c>
      <c r="AA69" s="110" t="str">
        <f ca="1">IF(ISERROR(VLOOKUP($C69,Data!$C$40:$ZZ$69,COLUMN(AA$39)-2,FALSE)),"-",VLOOKUP($C69,Data!$C$40:$ZZ$69,COLUMN(AA$39)-2,FALSE))</f>
        <v>-</v>
      </c>
      <c r="AB69" s="110" t="str">
        <f ca="1">IF(ISERROR(VLOOKUP($C69,Data!$C$40:$ZZ$69,COLUMN(AB$39)-2,FALSE)),"-",VLOOKUP($C69,Data!$C$40:$ZZ$69,COLUMN(AB$39)-2,FALSE))</f>
        <v>-</v>
      </c>
      <c r="AC69" s="110" t="str">
        <f ca="1">IF(ISERROR(VLOOKUP($C69,Data!$C$40:$ZZ$69,COLUMN(AC$39)-2,FALSE)),"-",VLOOKUP($C69,Data!$C$40:$ZZ$69,COLUMN(AC$39)-2,FALSE))</f>
        <v>-</v>
      </c>
      <c r="AD69" s="110" t="str">
        <f ca="1">IF(ISERROR(VLOOKUP($C69,Data!$C$40:$ZZ$69,COLUMN(AD$39)-2,FALSE)),"-",VLOOKUP($C69,Data!$C$40:$ZZ$69,COLUMN(AD$39)-2,FALSE))</f>
        <v>-</v>
      </c>
      <c r="AE69" s="110" t="str">
        <f ca="1">IF(ISERROR(VLOOKUP($C69,Data!$C$40:$ZZ$69,COLUMN(AE$39)-2,FALSE)),"-",VLOOKUP($C69,Data!$C$40:$ZZ$69,COLUMN(AE$39)-2,FALSE))</f>
        <v>-</v>
      </c>
      <c r="AF69" s="110" t="str">
        <f ca="1">IF(ISERROR(VLOOKUP($C69,Data!$C$40:$ZZ$69,COLUMN(AF$39)-2,FALSE)),"-",VLOOKUP($C69,Data!$C$40:$ZZ$69,COLUMN(AF$39)-2,FALSE))</f>
        <v>-</v>
      </c>
      <c r="AG69" s="110" t="str">
        <f ca="1">IF(ISERROR(VLOOKUP($C69,Data!$C$40:$ZZ$69,COLUMN(AG$39)-2,FALSE)),"-",VLOOKUP($C69,Data!$C$40:$ZZ$69,COLUMN(AG$39)-2,FALSE))</f>
        <v>-</v>
      </c>
      <c r="AH69" s="110" t="str">
        <f ca="1">IF(ISERROR(VLOOKUP($C69,Data!$C$40:$ZZ$69,COLUMN(AH$39)-2,FALSE)),"-",VLOOKUP($C69,Data!$C$40:$ZZ$69,COLUMN(AH$39)-2,FALSE))</f>
        <v>-</v>
      </c>
      <c r="AI69" s="110" t="str">
        <f ca="1">IF(ISERROR(VLOOKUP($C69,Data!$C$40:$ZZ$69,COLUMN(AI$39)-2,FALSE)),"-",VLOOKUP($C69,Data!$C$40:$ZZ$69,COLUMN(AI$39)-2,FALSE))</f>
        <v>-</v>
      </c>
      <c r="AJ69" s="110" t="str">
        <f ca="1">IF(ISERROR(VLOOKUP($C69,Data!$C$40:$ZZ$69,COLUMN(AJ$39)-2,FALSE)),"-",VLOOKUP($C69,Data!$C$40:$ZZ$69,COLUMN(AJ$39)-2,FALSE))</f>
        <v>-</v>
      </c>
      <c r="AK69" s="110" t="str">
        <f ca="1">IF(ISERROR(VLOOKUP($C69,Data!$C$40:$ZZ$69,COLUMN(AK$39)-2,FALSE)),"-",VLOOKUP($C69,Data!$C$40:$ZZ$69,COLUMN(AK$39)-2,FALSE))</f>
        <v>-</v>
      </c>
      <c r="AL69" s="110" t="str">
        <f ca="1">IF(ISERROR(VLOOKUP($C69,Data!$C$40:$ZZ$69,COLUMN(AL$39)-2,FALSE)),"-",VLOOKUP($C69,Data!$C$40:$ZZ$69,COLUMN(AL$39)-2,FALSE))</f>
        <v>-</v>
      </c>
      <c r="AM69" s="110" t="str">
        <f ca="1">IF(ISERROR(VLOOKUP($C69,Data!$C$40:$ZZ$69,COLUMN(AM$39)-2,FALSE)),"-",VLOOKUP($C69,Data!$C$40:$ZZ$69,COLUMN(AM$39)-2,FALSE))</f>
        <v>-</v>
      </c>
      <c r="AN69" s="110" t="str">
        <f ca="1">IF(ISERROR(VLOOKUP($C69,Data!$C$40:$ZZ$69,COLUMN(AN$39)-2,FALSE)),"-",VLOOKUP($C69,Data!$C$40:$ZZ$69,COLUMN(AN$39)-2,FALSE))</f>
        <v>-</v>
      </c>
      <c r="AO69" s="110" t="str">
        <f ca="1">IF(ISERROR(VLOOKUP($C69,Data!$C$40:$ZZ$69,COLUMN(AO$39)-2,FALSE)),"-",VLOOKUP($C69,Data!$C$40:$ZZ$69,COLUMN(AO$39)-2,FALSE))</f>
        <v>-</v>
      </c>
      <c r="AP69" s="110" t="str">
        <f ca="1">IF(ISERROR(VLOOKUP($C69,Data!$C$40:$ZZ$69,COLUMN(AP$39)-2,FALSE)),"-",VLOOKUP($C69,Data!$C$40:$ZZ$69,COLUMN(AP$39)-2,FALSE))</f>
        <v>-</v>
      </c>
      <c r="AQ69" s="110" t="str">
        <f ca="1">IF(ISERROR(VLOOKUP($C69,Data!$C$40:$ZZ$69,COLUMN(AQ$39)-2,FALSE)),"-",VLOOKUP($C69,Data!$C$40:$ZZ$69,COLUMN(AQ$39)-2,FALSE))</f>
        <v>-</v>
      </c>
      <c r="AR69" s="110" t="str">
        <f ca="1">IF(ISERROR(VLOOKUP($C69,Data!$C$40:$ZZ$69,COLUMN(AR$39)-2,FALSE)),"-",VLOOKUP($C69,Data!$C$40:$ZZ$69,COLUMN(AR$39)-2,FALSE))</f>
        <v>-</v>
      </c>
      <c r="AS69" s="110" t="str">
        <f ca="1">IF(ISERROR(VLOOKUP($C69,Data!$C$40:$ZZ$69,COLUMN(AS$39)-2,FALSE)),"-",VLOOKUP($C69,Data!$C$40:$ZZ$69,COLUMN(AS$39)-2,FALSE))</f>
        <v>-</v>
      </c>
      <c r="AT69" s="110" t="str">
        <f ca="1">IF(ISERROR(VLOOKUP($C69,Data!$C$40:$ZZ$69,COLUMN(AT$39)-2,FALSE)),"-",VLOOKUP($C69,Data!$C$40:$ZZ$69,COLUMN(AT$39)-2,FALSE))</f>
        <v>-</v>
      </c>
      <c r="AU69" s="110" t="str">
        <f ca="1">IF(ISERROR(VLOOKUP($C69,Data!$C$40:$ZZ$69,COLUMN(AU$39)-2,FALSE)),"-",VLOOKUP($C69,Data!$C$40:$ZZ$69,COLUMN(AU$39)-2,FALSE))</f>
        <v>-</v>
      </c>
      <c r="AV69" s="110" t="str">
        <f ca="1">IF(ISERROR(VLOOKUP($C69,Data!$C$40:$ZZ$69,COLUMN(AV$39)-2,FALSE)),"-",VLOOKUP($C69,Data!$C$40:$ZZ$69,COLUMN(AV$39)-2,FALSE))</f>
        <v>-</v>
      </c>
      <c r="AW69" s="110" t="str">
        <f ca="1">IF(ISERROR(VLOOKUP($C69,Data!$C$40:$ZZ$69,COLUMN(AW$39)-2,FALSE)),"-",VLOOKUP($C69,Data!$C$40:$ZZ$69,COLUMN(AW$39)-2,FALSE))</f>
        <v>-</v>
      </c>
      <c r="AX69" s="110" t="str">
        <f ca="1">IF(ISERROR(VLOOKUP($C69,Data!$C$40:$ZZ$69,COLUMN(AX$39)-2,FALSE)),"-",VLOOKUP($C69,Data!$C$40:$ZZ$69,COLUMN(AX$39)-2,FALSE))</f>
        <v>-</v>
      </c>
      <c r="AY69" s="110" t="str">
        <f ca="1">IF(ISERROR(VLOOKUP($C69,Data!$C$40:$ZZ$69,COLUMN(AY$39)-2,FALSE)),"-",VLOOKUP($C69,Data!$C$40:$ZZ$69,COLUMN(AY$39)-2,FALSE))</f>
        <v>-</v>
      </c>
      <c r="AZ69" s="110" t="str">
        <f ca="1">IF(ISERROR(VLOOKUP($C69,Data!$C$40:$ZZ$69,COLUMN(AZ$39)-2,FALSE)),"-",VLOOKUP($C69,Data!$C$40:$ZZ$69,COLUMN(AZ$39)-2,FALSE))</f>
        <v>-</v>
      </c>
      <c r="BA69" s="110" t="str">
        <f ca="1">IF(ISERROR(VLOOKUP($C69,Data!$C$40:$ZZ$69,COLUMN(BA$39)-2,FALSE)),"-",VLOOKUP($C69,Data!$C$40:$ZZ$69,COLUMN(BA$39)-2,FALSE))</f>
        <v>-</v>
      </c>
      <c r="BB69" s="110" t="str">
        <f ca="1">IF(ISERROR(VLOOKUP($C69,Data!$C$40:$ZZ$69,COLUMN(BB$39)-2,FALSE)),"-",VLOOKUP($C69,Data!$C$40:$ZZ$69,COLUMN(BB$39)-2,FALSE))</f>
        <v>-</v>
      </c>
      <c r="BC69" s="110" t="str">
        <f ca="1">IF(ISERROR(VLOOKUP($C69,Data!$C$40:$ZZ$69,COLUMN(BC$39)-2,FALSE)),"-",VLOOKUP($C69,Data!$C$40:$ZZ$69,COLUMN(BC$39)-2,FALSE))</f>
        <v>-</v>
      </c>
      <c r="BD69" s="110" t="str">
        <f ca="1">IF(ISERROR(VLOOKUP($C69,Data!$C$40:$ZZ$69,COLUMN(BD$39)-2,FALSE)),"-",VLOOKUP($C69,Data!$C$40:$ZZ$69,COLUMN(BD$39)-2,FALSE))</f>
        <v>-</v>
      </c>
    </row>
    <row r="70" spans="3:56">
      <c r="G70" s="105">
        <f ca="1">SUM(G40:G69)</f>
        <v>74000</v>
      </c>
      <c r="H70" s="105">
        <f t="shared" ref="H70:P70" ca="1" si="7">SUM(H40:H69)</f>
        <v>8400</v>
      </c>
      <c r="I70" s="105">
        <f t="shared" ca="1" si="7"/>
        <v>0</v>
      </c>
      <c r="J70" s="105">
        <f t="shared" ca="1" si="7"/>
        <v>82400</v>
      </c>
      <c r="K70" s="105">
        <f t="shared" ca="1" si="7"/>
        <v>16000</v>
      </c>
      <c r="L70" s="105">
        <f t="shared" ca="1" si="7"/>
        <v>60000</v>
      </c>
      <c r="M70" s="105">
        <f t="shared" ca="1" si="7"/>
        <v>16600</v>
      </c>
      <c r="N70" s="105">
        <f t="shared" ca="1" si="7"/>
        <v>18000</v>
      </c>
      <c r="O70" s="105">
        <f t="shared" ca="1" si="7"/>
        <v>110600</v>
      </c>
      <c r="P70" s="105">
        <f t="shared" ca="1" si="7"/>
        <v>14400</v>
      </c>
      <c r="Q70" s="105">
        <f t="shared" ref="Q70:X70" ca="1" si="8">SUM(Q40:Q69)</f>
        <v>21000</v>
      </c>
      <c r="R70" s="105">
        <f t="shared" ca="1" si="8"/>
        <v>90000</v>
      </c>
      <c r="S70" s="105">
        <f t="shared" ca="1" si="8"/>
        <v>60000</v>
      </c>
      <c r="T70" s="105">
        <f t="shared" ca="1" si="8"/>
        <v>150000</v>
      </c>
      <c r="U70" s="105">
        <f t="shared" ca="1" si="8"/>
        <v>150000</v>
      </c>
      <c r="V70" s="105">
        <f t="shared" ca="1" si="8"/>
        <v>0</v>
      </c>
      <c r="W70" s="105">
        <f t="shared" ca="1" si="8"/>
        <v>378400</v>
      </c>
      <c r="X70" s="105">
        <f t="shared" ca="1" si="8"/>
        <v>528400</v>
      </c>
      <c r="Y70" s="348">
        <f t="shared" ref="Y70:AU70" ca="1" si="9">SUM(Y40:Y69)</f>
        <v>20</v>
      </c>
      <c r="Z70" s="348">
        <f t="shared" ca="1" si="9"/>
        <v>268</v>
      </c>
      <c r="AA70" s="348">
        <f t="shared" ca="1" si="9"/>
        <v>2680</v>
      </c>
      <c r="AB70" s="348">
        <f t="shared" ca="1" si="9"/>
        <v>2.4000000000000004</v>
      </c>
      <c r="AC70" s="348">
        <f t="shared" ca="1" si="9"/>
        <v>18</v>
      </c>
      <c r="AD70" s="348">
        <f t="shared" ca="1" si="9"/>
        <v>241.20000000000002</v>
      </c>
      <c r="AE70" s="348">
        <f t="shared" ca="1" si="9"/>
        <v>2412</v>
      </c>
      <c r="AF70" s="348">
        <f t="shared" ca="1" si="9"/>
        <v>10</v>
      </c>
      <c r="AG70" s="348">
        <f t="shared" ca="1" si="9"/>
        <v>500</v>
      </c>
      <c r="AH70" s="348">
        <f t="shared" ca="1" si="9"/>
        <v>8000</v>
      </c>
      <c r="AI70" s="348">
        <f t="shared" ca="1" si="9"/>
        <v>48</v>
      </c>
      <c r="AJ70" s="348">
        <f t="shared" ca="1" si="9"/>
        <v>573</v>
      </c>
      <c r="AK70" s="348">
        <f t="shared" ca="1" si="9"/>
        <v>6246</v>
      </c>
      <c r="AL70" s="348">
        <f t="shared" ca="1" si="9"/>
        <v>2.4000000000000004</v>
      </c>
      <c r="AM70" s="348">
        <f t="shared" ca="1" si="9"/>
        <v>39.4</v>
      </c>
      <c r="AN70" s="348">
        <f t="shared" ca="1" si="9"/>
        <v>454.20000000000005</v>
      </c>
      <c r="AO70" s="348">
        <f t="shared" ca="1" si="9"/>
        <v>5131.4000000000005</v>
      </c>
      <c r="AP70" s="348">
        <f t="shared" ca="1" si="9"/>
        <v>27</v>
      </c>
      <c r="AQ70" s="348">
        <f t="shared" ca="1" si="9"/>
        <v>932</v>
      </c>
      <c r="AR70" s="348">
        <f t="shared" ca="1" si="9"/>
        <v>17045</v>
      </c>
      <c r="AS70" s="348">
        <f t="shared" ca="1" si="9"/>
        <v>20</v>
      </c>
      <c r="AT70" s="348">
        <f t="shared" ca="1" si="9"/>
        <v>268</v>
      </c>
      <c r="AU70" s="348">
        <f t="shared" ca="1" si="9"/>
        <v>2680</v>
      </c>
      <c r="AV70" s="348">
        <f t="shared" ref="AV70:BA70" ca="1" si="10">SUM(AV40:AV69)</f>
        <v>10</v>
      </c>
      <c r="AW70" s="348">
        <f t="shared" ca="1" si="10"/>
        <v>500</v>
      </c>
      <c r="AX70" s="348">
        <f t="shared" ca="1" si="10"/>
        <v>8000</v>
      </c>
      <c r="AY70" s="348">
        <f t="shared" ca="1" si="10"/>
        <v>20</v>
      </c>
      <c r="AZ70" s="348">
        <f t="shared" ca="1" si="10"/>
        <v>258</v>
      </c>
      <c r="BA70" s="348">
        <f t="shared" ca="1" si="10"/>
        <v>2580</v>
      </c>
      <c r="BB70" s="348">
        <f ca="1">SUM(BB40:BB69)</f>
        <v>10</v>
      </c>
      <c r="BC70" s="348">
        <f ca="1">SUM(BC40:BC69)</f>
        <v>500</v>
      </c>
      <c r="BD70" s="348">
        <f ca="1">SUM(BD40:BD69)</f>
        <v>8000</v>
      </c>
    </row>
    <row r="71" spans="3:56">
      <c r="G71" s="229"/>
      <c r="H71" s="229"/>
      <c r="I71" s="229"/>
      <c r="J71" s="229"/>
      <c r="K71" s="229"/>
      <c r="L71" s="229"/>
      <c r="M71" s="230"/>
      <c r="N71" s="231"/>
      <c r="O71" s="231"/>
      <c r="P71" s="231"/>
      <c r="Y71" s="232"/>
      <c r="Z71" s="231"/>
      <c r="AA71" s="231"/>
      <c r="AB71" s="231"/>
      <c r="AC71" s="231"/>
    </row>
    <row r="72" spans="3:56">
      <c r="G72" s="229"/>
      <c r="H72" s="229"/>
      <c r="I72" s="229"/>
      <c r="J72" s="229"/>
      <c r="K72" s="229"/>
      <c r="L72" s="229"/>
      <c r="M72" s="230"/>
      <c r="N72" s="231"/>
      <c r="O72" s="231"/>
      <c r="P72" s="231"/>
      <c r="Y72" s="232"/>
      <c r="Z72" s="231"/>
      <c r="AA72" s="231"/>
      <c r="AB72" s="231"/>
      <c r="AC72" s="231"/>
    </row>
    <row r="74" spans="3:56" ht="13.8" thickBot="1">
      <c r="C74" s="100" t="s">
        <v>80</v>
      </c>
      <c r="G74" s="101" t="s">
        <v>364</v>
      </c>
    </row>
    <row r="75" spans="3:56" ht="118.8">
      <c r="C75" s="102" t="str">
        <f t="shared" ref="C75:E91" si="11">C4</f>
        <v>Program Name</v>
      </c>
      <c r="D75" s="102" t="str">
        <f t="shared" si="11"/>
        <v>Sector</v>
      </c>
      <c r="E75" s="102" t="str">
        <f t="shared" si="11"/>
        <v>Type</v>
      </c>
      <c r="F75" s="102" t="str">
        <f>F4</f>
        <v>Channel</v>
      </c>
      <c r="G75" s="103" t="str">
        <f>G39</f>
        <v>Staff labor, overhead ($)</v>
      </c>
      <c r="H75" s="103" t="str">
        <f t="shared" ref="H75:X75" si="12">H39</f>
        <v>Planning &amp; Design ($)</v>
      </c>
      <c r="I75" s="103" t="str">
        <f t="shared" si="12"/>
        <v>Administrative Other ($)</v>
      </c>
      <c r="J75" s="103" t="str">
        <f t="shared" si="12"/>
        <v>Staff labor, overhead ($)</v>
      </c>
      <c r="K75" s="103" t="str">
        <f t="shared" si="12"/>
        <v>Technical assistance and on-site audits ($)</v>
      </c>
      <c r="L75" s="103" t="str">
        <f t="shared" si="12"/>
        <v>Delivery staff labor ($)</v>
      </c>
      <c r="M75" s="103" t="str">
        <f t="shared" si="12"/>
        <v>Training ($)</v>
      </c>
      <c r="N75" s="103" t="str">
        <f t="shared" si="12"/>
        <v>Delivery other ($)</v>
      </c>
      <c r="O75" s="103" t="str">
        <f t="shared" si="12"/>
        <v>Delivery Expenditures</v>
      </c>
      <c r="P75" s="103" t="str">
        <f t="shared" si="12"/>
        <v>Marketing, Education and Outreach ($)</v>
      </c>
      <c r="Q75" s="103" t="str">
        <f t="shared" si="12"/>
        <v>EM&amp;V ($)</v>
      </c>
      <c r="R75" s="103" t="str">
        <f t="shared" si="12"/>
        <v>Participant Incentives ($)</v>
      </c>
      <c r="S75" s="103" t="str">
        <f t="shared" si="12"/>
        <v>Upstream or Midstream Incentives ($)</v>
      </c>
      <c r="T75" s="103" t="str">
        <f t="shared" si="12"/>
        <v>Incentive Expenditures</v>
      </c>
      <c r="U75" s="103" t="str">
        <f t="shared" si="12"/>
        <v>Participant Expenditures (net of participant incentives) ($)</v>
      </c>
      <c r="V75" s="103" t="str">
        <f t="shared" si="12"/>
        <v>Non-administrative Other ($)</v>
      </c>
      <c r="W75" s="103" t="str">
        <f t="shared" si="12"/>
        <v>Program Expenditures ($)</v>
      </c>
      <c r="X75" s="103" t="str">
        <f t="shared" si="12"/>
        <v>Total Expenditures ($)</v>
      </c>
      <c r="Y75" s="349" t="str">
        <f>'Evaluated Savings'!H6</f>
        <v>Evaluated Gross Demand Savings w/ interactive effects</v>
      </c>
      <c r="Z75" s="350" t="str">
        <f>'Evaluated Savings'!I6</f>
        <v>Evaluated Gross Annual Energy Savings w/ interactive effects</v>
      </c>
      <c r="AA75" s="350" t="str">
        <f>'Evaluated Savings'!J6</f>
        <v>Evaluated Gross Lifetime Energy Savings w/ interactive effects</v>
      </c>
      <c r="AB75" s="350" t="str">
        <f>'Evaluated Savings'!L6</f>
        <v>Net-to-Gross</v>
      </c>
      <c r="AC75" s="350" t="str">
        <f>'Evaluated Savings'!N6</f>
        <v>Evaluated Net Demand Savings w/ interactive effects</v>
      </c>
      <c r="AD75" s="350" t="str">
        <f>'Evaluated Savings'!O6</f>
        <v>Evaluated Net Annual Energy Savings w/ interactive effects</v>
      </c>
      <c r="AE75" s="350" t="str">
        <f>'Evaluated Savings'!P6</f>
        <v>Evaluated Net Lifetime Energy Savings w/ interactive effects</v>
      </c>
      <c r="AF75" s="350" t="str">
        <f>'Evaluated Savings'!R6</f>
        <v>Program Savings Lifetime</v>
      </c>
      <c r="AG75" s="350" t="str">
        <f>'Evaluated Savings'!T6</f>
        <v>Participants/Units</v>
      </c>
      <c r="AH75" s="351" t="str">
        <f>'Evaluated Savings'!U6</f>
        <v>Eligible Participants</v>
      </c>
      <c r="AI75" s="349" t="str">
        <f>'Evaluated Savings - No IE'!D6</f>
        <v>Evaluated Gross Demand Savings</v>
      </c>
      <c r="AJ75" s="367" t="str">
        <f>'Evaluated Savings - No IE'!E6</f>
        <v xml:space="preserve">Evaluated Gross Annual Energy Savings </v>
      </c>
      <c r="AK75" s="367" t="str">
        <f>'Evaluated Savings - No IE'!F6</f>
        <v xml:space="preserve">Evaluated Gross Lifetime Energy Savings </v>
      </c>
      <c r="AL75" s="367" t="str">
        <f>'Evaluated Savings - No IE'!H6</f>
        <v>Net-to-Gross</v>
      </c>
      <c r="AM75" s="367" t="str">
        <f>'Evaluated Savings - No IE'!J6</f>
        <v xml:space="preserve">Evaluated Net Demand Savings </v>
      </c>
      <c r="AN75" s="367" t="str">
        <f>'Evaluated Savings - No IE'!K6</f>
        <v xml:space="preserve">Evaluated Net Annual Energy Savings </v>
      </c>
      <c r="AO75" s="367" t="str">
        <f>'Evaluated Savings - No IE'!L6</f>
        <v xml:space="preserve">Evaluated Net Lifetime Energy Savings </v>
      </c>
      <c r="AP75" s="367" t="str">
        <f>'Evaluated Savings - No IE'!N6</f>
        <v>Program Savings Lifetime</v>
      </c>
      <c r="AQ75" s="367" t="str">
        <f>'Evaluated Savings - No IE'!P6</f>
        <v>Participants/Units</v>
      </c>
      <c r="AR75" s="368" t="str">
        <f>'Evaluated Savings - No IE'!Q6</f>
        <v>Eligible Participants</v>
      </c>
      <c r="AS75" s="349" t="str">
        <f>'Evaluated Savings - No NTG'!H5</f>
        <v>Evaluated Gross Demand Savings w/ interactive effects</v>
      </c>
      <c r="AT75" s="367" t="str">
        <f>'Evaluated Savings - No NTG'!I5</f>
        <v>Evaluated Gross Annual Energy Savings w/ interactive effects</v>
      </c>
      <c r="AU75" s="367" t="str">
        <f>'Evaluated Savings - No NTG'!J5</f>
        <v>Evaluated Gross Lifetime Energy Savings w/ interactive effects</v>
      </c>
      <c r="AV75" s="367" t="str">
        <f>'Evaluated Savings - No NTG'!L5</f>
        <v>Program Savings Lifetime</v>
      </c>
      <c r="AW75" s="367" t="str">
        <f>'Evaluated Savings - No NTG'!N5</f>
        <v>Participants/Units</v>
      </c>
      <c r="AX75" s="368" t="str">
        <f>'Evaluated Savings - No NTG'!O5</f>
        <v>Eligible Participants</v>
      </c>
      <c r="AY75" s="349" t="str">
        <f>'Evaluated Savings No IE No NTG'!D6</f>
        <v>Evaluated Gross Demand Savings</v>
      </c>
      <c r="AZ75" s="350" t="str">
        <f>'Evaluated Savings No IE No NTG'!E6</f>
        <v xml:space="preserve">Evaluated Gross Annual Energy Savings </v>
      </c>
      <c r="BA75" s="350" t="str">
        <f>'Evaluated Savings No IE No NTG'!F6</f>
        <v xml:space="preserve">Evaluated Gross Lifetime Energy Savings </v>
      </c>
      <c r="BB75" s="350" t="str">
        <f>'Evaluated Savings No IE No NTG'!H6</f>
        <v>Program Savings Lifetime</v>
      </c>
      <c r="BC75" s="350" t="str">
        <f>'Evaluated Savings No IE No NTG'!J6</f>
        <v>Participants/Units</v>
      </c>
      <c r="BD75" s="351" t="str">
        <f>'Evaluated Savings No IE No NTG'!K6</f>
        <v>Eligible Participants</v>
      </c>
    </row>
    <row r="76" spans="3:56">
      <c r="C76" s="104" t="str">
        <f t="shared" ca="1" si="11"/>
        <v>Residential New Construction (example)</v>
      </c>
      <c r="D76" s="104" t="str">
        <f t="shared" ca="1" si="11"/>
        <v>Residential</v>
      </c>
      <c r="E76" s="104" t="str">
        <f t="shared" ca="1" si="11"/>
        <v>Res: New Construction</v>
      </c>
      <c r="F76" s="104">
        <f t="shared" ref="F76:F91" ca="1" si="13">F5</f>
        <v>0</v>
      </c>
      <c r="G76" s="110">
        <f ca="1">IF(ISERROR(VLOOKUP($C76,Data!$C$76:$ZZ$105,COLUMN(G$75)-2,FALSE)),"-",VLOOKUP($C76,Data!$C$76:$ZZ$105,COLUMN(G$75)-2,FALSE))</f>
        <v>22000</v>
      </c>
      <c r="H76" s="110">
        <f ca="1">IF(ISERROR(VLOOKUP($C76,Data!$C$76:$ZZ$105,COLUMN(H$75)-2,FALSE)),"-",VLOOKUP($C76,Data!$C$76:$ZZ$105,COLUMN(H$75)-2,FALSE))</f>
        <v>2800</v>
      </c>
      <c r="I76" s="110">
        <f ca="1">IF(ISERROR(VLOOKUP($C76,Data!$C$76:$ZZ$105,COLUMN(I$75)-2,FALSE)),"-",VLOOKUP($C76,Data!$C$76:$ZZ$105,COLUMN(I$75)-2,FALSE))</f>
        <v>0</v>
      </c>
      <c r="J76" s="110">
        <f ca="1">IF(ISERROR(VLOOKUP($C76,Data!$C$76:$ZZ$105,COLUMN(J$75)-2,FALSE)),"-",VLOOKUP($C76,Data!$C$76:$ZZ$105,COLUMN(J$75)-2,FALSE))</f>
        <v>24800</v>
      </c>
      <c r="K76" s="110">
        <f ca="1">IF(ISERROR(VLOOKUP($C76,Data!$C$76:$ZZ$105,COLUMN(K$75)-2,FALSE)),"-",VLOOKUP($C76,Data!$C$76:$ZZ$105,COLUMN(K$75)-2,FALSE))</f>
        <v>8000</v>
      </c>
      <c r="L76" s="110">
        <f ca="1">IF(ISERROR(VLOOKUP($C76,Data!$C$76:$ZZ$105,COLUMN(L$75)-2,FALSE)),"-",VLOOKUP($C76,Data!$C$76:$ZZ$105,COLUMN(L$75)-2,FALSE))</f>
        <v>5000</v>
      </c>
      <c r="M76" s="110">
        <f ca="1">IF(ISERROR(VLOOKUP($C76,Data!$C$76:$ZZ$105,COLUMN(M$75)-2,FALSE)),"-",VLOOKUP($C76,Data!$C$76:$ZZ$105,COLUMN(M$75)-2,FALSE))</f>
        <v>800</v>
      </c>
      <c r="N76" s="110">
        <f ca="1">IF(ISERROR(VLOOKUP($C76,Data!$C$76:$ZZ$105,COLUMN(N$75)-2,FALSE)),"-",VLOOKUP($C76,Data!$C$76:$ZZ$105,COLUMN(N$75)-2,FALSE))</f>
        <v>6000</v>
      </c>
      <c r="O76" s="110">
        <f ca="1">IF(ISERROR(VLOOKUP($C76,Data!$C$76:$ZZ$105,COLUMN(O$75)-2,FALSE)),"-",VLOOKUP($C76,Data!$C$76:$ZZ$105,COLUMN(O$75)-2,FALSE))</f>
        <v>19800</v>
      </c>
      <c r="P76" s="110">
        <f ca="1">IF(ISERROR(VLOOKUP($C76,Data!$C$76:$ZZ$105,COLUMN(P$75)-2,FALSE)),"-",VLOOKUP($C76,Data!$C$76:$ZZ$105,COLUMN(P$75)-2,FALSE))</f>
        <v>4800</v>
      </c>
      <c r="Q76" s="110">
        <f ca="1">IF(ISERROR(VLOOKUP($C76,Data!$C$76:$ZZ$105,COLUMN(Q$75)-2,FALSE)),"-",VLOOKUP($C76,Data!$C$76:$ZZ$105,COLUMN(Q$75)-2,FALSE))</f>
        <v>7000</v>
      </c>
      <c r="R76" s="110">
        <f ca="1">IF(ISERROR(VLOOKUP($C76,Data!$C$76:$ZZ$105,COLUMN(R$75)-2,FALSE)),"-",VLOOKUP($C76,Data!$C$76:$ZZ$105,COLUMN(R$75)-2,FALSE))</f>
        <v>30000</v>
      </c>
      <c r="S76" s="110">
        <f ca="1">IF(ISERROR(VLOOKUP($C76,Data!$C$76:$ZZ$105,COLUMN(S$75)-2,FALSE)),"-",VLOOKUP($C76,Data!$C$76:$ZZ$105,COLUMN(S$75)-2,FALSE))</f>
        <v>20000</v>
      </c>
      <c r="T76" s="110">
        <f ca="1">IF(ISERROR(VLOOKUP($C76,Data!$C$76:$ZZ$105,COLUMN(T$75)-2,FALSE)),"-",VLOOKUP($C76,Data!$C$76:$ZZ$105,COLUMN(T$75)-2,FALSE))</f>
        <v>50000</v>
      </c>
      <c r="U76" s="110">
        <f ca="1">IF(ISERROR(VLOOKUP($C76,Data!$C$76:$ZZ$105,COLUMN(U$75)-2,FALSE)),"-",VLOOKUP($C76,Data!$C$76:$ZZ$105,COLUMN(U$75)-2,FALSE))</f>
        <v>50000</v>
      </c>
      <c r="V76" s="110">
        <f ca="1">IF(ISERROR(VLOOKUP($C76,Data!$C$76:$ZZ$105,COLUMN(V$75)-2,FALSE)),"-",VLOOKUP($C76,Data!$C$76:$ZZ$105,COLUMN(V$75)-2,FALSE))</f>
        <v>0</v>
      </c>
      <c r="W76" s="110">
        <f ca="1">IF(ISERROR(VLOOKUP($C76,Data!$C$76:$ZZ$105,COLUMN(W$75)-2,FALSE)),"-",VLOOKUP($C76,Data!$C$76:$ZZ$105,COLUMN(W$75)-2,FALSE))</f>
        <v>106400</v>
      </c>
      <c r="X76" s="110">
        <f ca="1">IF(ISERROR(VLOOKUP($C76,Data!$C$76:$ZZ$105,COLUMN(X$75)-2,FALSE)),"-",VLOOKUP($C76,Data!$C$76:$ZZ$105,COLUMN(X$75)-2,FALSE))</f>
        <v>156400</v>
      </c>
      <c r="Y76" s="110">
        <f ca="1">IF(ISERROR(VLOOKUP($C76,Data!$C$76:$ZZ$105,COLUMN(Y$75)-2,FALSE)),"-",VLOOKUP($C76,Data!$C$76:$ZZ$105,COLUMN(Y$75)-2,FALSE))</f>
        <v>82.4</v>
      </c>
      <c r="Z76" s="110">
        <f ca="1">IF(ISERROR(VLOOKUP($C76,Data!$C$76:$ZZ$105,COLUMN(Z$75)-2,FALSE)),"-",VLOOKUP($C76,Data!$C$76:$ZZ$105,COLUMN(Z$75)-2,FALSE))</f>
        <v>340</v>
      </c>
      <c r="AA76" s="110">
        <f ca="1">IF(ISERROR(VLOOKUP($C76,Data!$C$76:$ZZ$105,COLUMN(AA$75)-2,FALSE)),"-",VLOOKUP($C76,Data!$C$76:$ZZ$105,COLUMN(AA$75)-2,FALSE))</f>
        <v>3400</v>
      </c>
      <c r="AB76" s="110">
        <f ca="1">IF(ISERROR(VLOOKUP($C76,Data!$C$76:$ZZ$105,COLUMN(AB$75)-2,FALSE)),"-",VLOOKUP($C76,Data!$C$76:$ZZ$105,COLUMN(AB$75)-2,FALSE))</f>
        <v>0.9</v>
      </c>
      <c r="AC76" s="110">
        <f ca="1">IF(ISERROR(VLOOKUP($C76,Data!$C$76:$ZZ$105,COLUMN(AC$75)-2,FALSE)),"-",VLOOKUP($C76,Data!$C$76:$ZZ$105,COLUMN(AC$75)-2,FALSE))</f>
        <v>74.160000000000011</v>
      </c>
      <c r="AD76" s="110">
        <f ca="1">IF(ISERROR(VLOOKUP($C76,Data!$C$76:$ZZ$105,COLUMN(AD$75)-2,FALSE)),"-",VLOOKUP($C76,Data!$C$76:$ZZ$105,COLUMN(AD$75)-2,FALSE))</f>
        <v>306</v>
      </c>
      <c r="AE76" s="110">
        <f ca="1">IF(ISERROR(VLOOKUP($C76,Data!$C$76:$ZZ$105,COLUMN(AE$75)-2,FALSE)),"-",VLOOKUP($C76,Data!$C$76:$ZZ$105,COLUMN(AE$75)-2,FALSE))</f>
        <v>3060</v>
      </c>
      <c r="AF76" s="110">
        <f ca="1">IF(ISERROR(VLOOKUP($C76,Data!$C$76:$ZZ$105,COLUMN(AF$75)-2,FALSE)),"-",VLOOKUP($C76,Data!$C$76:$ZZ$105,COLUMN(AF$75)-2,FALSE))</f>
        <v>10</v>
      </c>
      <c r="AG76" s="110">
        <f ca="1">IF(ISERROR(VLOOKUP($C76,Data!$C$76:$ZZ$105,COLUMN(AG$75)-2,FALSE)),"-",VLOOKUP($C76,Data!$C$76:$ZZ$105,COLUMN(AG$75)-2,FALSE))</f>
        <v>500</v>
      </c>
      <c r="AH76" s="110">
        <f ca="1">IF(ISERROR(VLOOKUP($C76,Data!$C$76:$ZZ$105,COLUMN(AH$75)-2,FALSE)),"-",VLOOKUP($C76,Data!$C$76:$ZZ$105,COLUMN(AH$75)-2,FALSE))</f>
        <v>8000</v>
      </c>
      <c r="AI76" s="110">
        <f ca="1">IF(ISERROR(VLOOKUP($C76,Data!$C$76:$ZZ$105,COLUMN(AI$75)-2,FALSE)),"-",VLOOKUP($C76,Data!$C$76:$ZZ$105,COLUMN(AI$75)-2,FALSE))</f>
        <v>82.4</v>
      </c>
      <c r="AJ76" s="110">
        <f ca="1">IF(ISERROR(VLOOKUP($C76,Data!$C$76:$ZZ$105,COLUMN(AJ$75)-2,FALSE)),"-",VLOOKUP($C76,Data!$C$76:$ZZ$105,COLUMN(AJ$75)-2,FALSE))</f>
        <v>340</v>
      </c>
      <c r="AK76" s="110">
        <f ca="1">IF(ISERROR(VLOOKUP($C76,Data!$C$76:$ZZ$105,COLUMN(AK$75)-2,FALSE)),"-",VLOOKUP($C76,Data!$C$76:$ZZ$105,COLUMN(AK$75)-2,FALSE))</f>
        <v>3400</v>
      </c>
      <c r="AL76" s="110">
        <f ca="1">IF(ISERROR(VLOOKUP($C76,Data!$C$76:$ZZ$105,COLUMN(AL$75)-2,FALSE)),"-",VLOOKUP($C76,Data!$C$76:$ZZ$105,COLUMN(AL$75)-2,FALSE))</f>
        <v>0.9</v>
      </c>
      <c r="AM76" s="110">
        <f ca="1">IF(ISERROR(VLOOKUP($C76,Data!$C$76:$ZZ$105,COLUMN(AM$75)-2,FALSE)),"-",VLOOKUP($C76,Data!$C$76:$ZZ$105,COLUMN(AM$75)-2,FALSE))</f>
        <v>74.160000000000011</v>
      </c>
      <c r="AN76" s="110">
        <f ca="1">IF(ISERROR(VLOOKUP($C76,Data!$C$76:$ZZ$105,COLUMN(AN$75)-2,FALSE)),"-",VLOOKUP($C76,Data!$C$76:$ZZ$105,COLUMN(AN$75)-2,FALSE))</f>
        <v>306</v>
      </c>
      <c r="AO76" s="110">
        <f ca="1">IF(ISERROR(VLOOKUP($C76,Data!$C$76:$ZZ$105,COLUMN(AO$75)-2,FALSE)),"-",VLOOKUP($C76,Data!$C$76:$ZZ$105,COLUMN(AO$75)-2,FALSE))</f>
        <v>3060</v>
      </c>
      <c r="AP76" s="110">
        <f ca="1">IF(ISERROR(VLOOKUP($C76,Data!$C$76:$ZZ$105,COLUMN(AP$75)-2,FALSE)),"-",VLOOKUP($C76,Data!$C$76:$ZZ$105,COLUMN(AP$75)-2,FALSE))</f>
        <v>10</v>
      </c>
      <c r="AQ76" s="110">
        <f ca="1">IF(ISERROR(VLOOKUP($C76,Data!$C$76:$ZZ$105,COLUMN(AQ$75)-2,FALSE)),"-",VLOOKUP($C76,Data!$C$76:$ZZ$105,COLUMN(AQ$75)-2,FALSE))</f>
        <v>500</v>
      </c>
      <c r="AR76" s="110">
        <f ca="1">IF(ISERROR(VLOOKUP($C76,Data!$C$76:$ZZ$105,COLUMN(AR$75)-2,FALSE)),"-",VLOOKUP($C76,Data!$C$76:$ZZ$105,COLUMN(AR$75)-2,FALSE))</f>
        <v>8000</v>
      </c>
      <c r="AS76" s="110">
        <f ca="1">IF(ISERROR(VLOOKUP($C76,Data!$C$76:$ZZ$105,COLUMN(AS$75)-2,FALSE)),"-",VLOOKUP($C76,Data!$C$76:$ZZ$105,COLUMN(AS$75)-2,FALSE))</f>
        <v>82.4</v>
      </c>
      <c r="AT76" s="110">
        <f ca="1">IF(ISERROR(VLOOKUP($C76,Data!$C$76:$ZZ$105,COLUMN(AT$75)-2,FALSE)),"-",VLOOKUP($C76,Data!$C$76:$ZZ$105,COLUMN(AT$75)-2,FALSE))</f>
        <v>340</v>
      </c>
      <c r="AU76" s="110">
        <f ca="1">IF(ISERROR(VLOOKUP($C76,Data!$C$76:$ZZ$105,COLUMN(AU$75)-2,FALSE)),"-",VLOOKUP($C76,Data!$C$76:$ZZ$105,COLUMN(AU$75)-2,FALSE))</f>
        <v>3400</v>
      </c>
      <c r="AV76" s="110">
        <f ca="1">IF(ISERROR(VLOOKUP($C76,Data!$C$76:$ZZ$105,COLUMN(AV$75)-2,FALSE)),"-",VLOOKUP($C76,Data!$C$76:$ZZ$105,COLUMN(AV$75)-2,FALSE))</f>
        <v>10</v>
      </c>
      <c r="AW76" s="110">
        <f ca="1">IF(ISERROR(VLOOKUP($C76,Data!$C$76:$ZZ$105,COLUMN(AW$75)-2,FALSE)),"-",VLOOKUP($C76,Data!$C$76:$ZZ$105,COLUMN(AW$75)-2,FALSE))</f>
        <v>500</v>
      </c>
      <c r="AX76" s="110">
        <f ca="1">IF(ISERROR(VLOOKUP($C76,Data!$C$76:$ZZ$105,COLUMN(AX$75)-2,FALSE)),"-",VLOOKUP($C76,Data!$C$76:$ZZ$105,COLUMN(AX$75)-2,FALSE))</f>
        <v>8000</v>
      </c>
      <c r="AY76" s="110">
        <f ca="1">IF(ISERROR(VLOOKUP($C76,Data!$C$76:$ZZ$105,COLUMN(AY$75)-2,FALSE)),"-",VLOOKUP($C76,Data!$C$76:$ZZ$105,COLUMN(AY$75)-2,FALSE))</f>
        <v>82.4</v>
      </c>
      <c r="AZ76" s="110">
        <f ca="1">IF(ISERROR(VLOOKUP($C76,Data!$C$76:$ZZ$105,COLUMN(AZ$75)-2,FALSE)),"-",VLOOKUP($C76,Data!$C$76:$ZZ$105,COLUMN(AZ$75)-2,FALSE))</f>
        <v>340</v>
      </c>
      <c r="BA76" s="110">
        <f ca="1">IF(ISERROR(VLOOKUP($C76,Data!$C$76:$ZZ$105,COLUMN(BA$75)-2,FALSE)),"-",VLOOKUP($C76,Data!$C$76:$ZZ$105,COLUMN(BA$75)-2,FALSE))</f>
        <v>3400</v>
      </c>
      <c r="BB76" s="110">
        <f ca="1">IF(ISERROR(VLOOKUP($C76,Data!$C$76:$ZZ$105,COLUMN(BB$75)-2,FALSE)),"-",VLOOKUP($C76,Data!$C$76:$ZZ$105,COLUMN(BB$75)-2,FALSE))</f>
        <v>10</v>
      </c>
      <c r="BC76" s="110">
        <f ca="1">IF(ISERROR(VLOOKUP($C76,Data!$C$76:$ZZ$105,COLUMN(BC$75)-2,FALSE)),"-",VLOOKUP($C76,Data!$C$76:$ZZ$105,COLUMN(BC$75)-2,FALSE))</f>
        <v>500</v>
      </c>
      <c r="BD76" s="110">
        <f ca="1">IF(ISERROR(VLOOKUP($C76,Data!$C$76:$ZZ$105,COLUMN(BD$75)-2,FALSE)),"-",VLOOKUP($C76,Data!$C$76:$ZZ$105,COLUMN(BD$75)-2,FALSE))</f>
        <v>8000</v>
      </c>
    </row>
    <row r="77" spans="3:56">
      <c r="C77" s="104" t="str">
        <f t="shared" ca="1" si="11"/>
        <v>Residential Whole Home Retrofit</v>
      </c>
      <c r="D77" s="104" t="str">
        <f t="shared" ca="1" si="11"/>
        <v>Residential</v>
      </c>
      <c r="E77" s="104" t="str">
        <f t="shared" ca="1" si="11"/>
        <v>Res: Whole Home/Retrofit</v>
      </c>
      <c r="F77" s="104">
        <f t="shared" ca="1" si="13"/>
        <v>0</v>
      </c>
      <c r="G77" s="110">
        <f ca="1">IF(ISERROR(VLOOKUP($C77,Data!$C$76:$ZZ$105,COLUMN(G$75)-2,FALSE)),"-",VLOOKUP($C77,Data!$C$76:$ZZ$105,COLUMN(G$75)-2,FALSE))</f>
        <v>30000</v>
      </c>
      <c r="H77" s="110">
        <f ca="1">IF(ISERROR(VLOOKUP($C77,Data!$C$76:$ZZ$105,COLUMN(H$75)-2,FALSE)),"-",VLOOKUP($C77,Data!$C$76:$ZZ$105,COLUMN(H$75)-2,FALSE))</f>
        <v>2800</v>
      </c>
      <c r="I77" s="110">
        <f ca="1">IF(ISERROR(VLOOKUP($C77,Data!$C$76:$ZZ$105,COLUMN(I$75)-2,FALSE)),"-",VLOOKUP($C77,Data!$C$76:$ZZ$105,COLUMN(I$75)-2,FALSE))</f>
        <v>0</v>
      </c>
      <c r="J77" s="110">
        <f ca="1">IF(ISERROR(VLOOKUP($C77,Data!$C$76:$ZZ$105,COLUMN(J$75)-2,FALSE)),"-",VLOOKUP($C77,Data!$C$76:$ZZ$105,COLUMN(J$75)-2,FALSE))</f>
        <v>32800</v>
      </c>
      <c r="K77" s="110">
        <f ca="1">IF(ISERROR(VLOOKUP($C77,Data!$C$76:$ZZ$105,COLUMN(K$75)-2,FALSE)),"-",VLOOKUP($C77,Data!$C$76:$ZZ$105,COLUMN(K$75)-2,FALSE))</f>
        <v>0</v>
      </c>
      <c r="L77" s="110">
        <f ca="1">IF(ISERROR(VLOOKUP($C77,Data!$C$76:$ZZ$105,COLUMN(L$75)-2,FALSE)),"-",VLOOKUP($C77,Data!$C$76:$ZZ$105,COLUMN(L$75)-2,FALSE))</f>
        <v>50000</v>
      </c>
      <c r="M77" s="110">
        <f ca="1">IF(ISERROR(VLOOKUP($C77,Data!$C$76:$ZZ$105,COLUMN(M$75)-2,FALSE)),"-",VLOOKUP($C77,Data!$C$76:$ZZ$105,COLUMN(M$75)-2,FALSE))</f>
        <v>15000</v>
      </c>
      <c r="N77" s="110">
        <f ca="1">IF(ISERROR(VLOOKUP($C77,Data!$C$76:$ZZ$105,COLUMN(N$75)-2,FALSE)),"-",VLOOKUP($C77,Data!$C$76:$ZZ$105,COLUMN(N$75)-2,FALSE))</f>
        <v>6000</v>
      </c>
      <c r="O77" s="110">
        <f ca="1">IF(ISERROR(VLOOKUP($C77,Data!$C$76:$ZZ$105,COLUMN(O$75)-2,FALSE)),"-",VLOOKUP($C77,Data!$C$76:$ZZ$105,COLUMN(O$75)-2,FALSE))</f>
        <v>71000</v>
      </c>
      <c r="P77" s="110">
        <f ca="1">IF(ISERROR(VLOOKUP($C77,Data!$C$76:$ZZ$105,COLUMN(P$75)-2,FALSE)),"-",VLOOKUP($C77,Data!$C$76:$ZZ$105,COLUMN(P$75)-2,FALSE))</f>
        <v>4800</v>
      </c>
      <c r="Q77" s="110">
        <f ca="1">IF(ISERROR(VLOOKUP($C77,Data!$C$76:$ZZ$105,COLUMN(Q$75)-2,FALSE)),"-",VLOOKUP($C77,Data!$C$76:$ZZ$105,COLUMN(Q$75)-2,FALSE))</f>
        <v>7000</v>
      </c>
      <c r="R77" s="110">
        <f ca="1">IF(ISERROR(VLOOKUP($C77,Data!$C$76:$ZZ$105,COLUMN(R$75)-2,FALSE)),"-",VLOOKUP($C77,Data!$C$76:$ZZ$105,COLUMN(R$75)-2,FALSE))</f>
        <v>30000</v>
      </c>
      <c r="S77" s="110">
        <f ca="1">IF(ISERROR(VLOOKUP($C77,Data!$C$76:$ZZ$105,COLUMN(S$75)-2,FALSE)),"-",VLOOKUP($C77,Data!$C$76:$ZZ$105,COLUMN(S$75)-2,FALSE))</f>
        <v>20000</v>
      </c>
      <c r="T77" s="110">
        <f ca="1">IF(ISERROR(VLOOKUP($C77,Data!$C$76:$ZZ$105,COLUMN(T$75)-2,FALSE)),"-",VLOOKUP($C77,Data!$C$76:$ZZ$105,COLUMN(T$75)-2,FALSE))</f>
        <v>50000</v>
      </c>
      <c r="U77" s="110">
        <f ca="1">IF(ISERROR(VLOOKUP($C77,Data!$C$76:$ZZ$105,COLUMN(U$75)-2,FALSE)),"-",VLOOKUP($C77,Data!$C$76:$ZZ$105,COLUMN(U$75)-2,FALSE))</f>
        <v>50000</v>
      </c>
      <c r="V77" s="110">
        <f ca="1">IF(ISERROR(VLOOKUP($C77,Data!$C$76:$ZZ$105,COLUMN(V$75)-2,FALSE)),"-",VLOOKUP($C77,Data!$C$76:$ZZ$105,COLUMN(V$75)-2,FALSE))</f>
        <v>0</v>
      </c>
      <c r="W77" s="110">
        <f ca="1">IF(ISERROR(VLOOKUP($C77,Data!$C$76:$ZZ$105,COLUMN(W$75)-2,FALSE)),"-",VLOOKUP($C77,Data!$C$76:$ZZ$105,COLUMN(W$75)-2,FALSE))</f>
        <v>165600</v>
      </c>
      <c r="X77" s="110">
        <f ca="1">IF(ISERROR(VLOOKUP($C77,Data!$C$76:$ZZ$105,COLUMN(X$75)-2,FALSE)),"-",VLOOKUP($C77,Data!$C$76:$ZZ$105,COLUMN(X$75)-2,FALSE))</f>
        <v>215600</v>
      </c>
      <c r="Y77" s="110">
        <f ca="1">IF(ISERROR(VLOOKUP($C77,Data!$C$76:$ZZ$105,COLUMN(Y$75)-2,FALSE)),"-",VLOOKUP($C77,Data!$C$76:$ZZ$105,COLUMN(Y$75)-2,FALSE))</f>
        <v>0</v>
      </c>
      <c r="Z77" s="110">
        <f ca="1">IF(ISERROR(VLOOKUP($C77,Data!$C$76:$ZZ$105,COLUMN(Z$75)-2,FALSE)),"-",VLOOKUP($C77,Data!$C$76:$ZZ$105,COLUMN(Z$75)-2,FALSE))</f>
        <v>0</v>
      </c>
      <c r="AA77" s="110">
        <f ca="1">IF(ISERROR(VLOOKUP($C77,Data!$C$76:$ZZ$105,COLUMN(AA$75)-2,FALSE)),"-",VLOOKUP($C77,Data!$C$76:$ZZ$105,COLUMN(AA$75)-2,FALSE))</f>
        <v>0</v>
      </c>
      <c r="AB77" s="110" t="str">
        <f ca="1">IF(ISERROR(VLOOKUP($C77,Data!$C$76:$ZZ$105,COLUMN(AB$75)-2,FALSE)),"-",VLOOKUP($C77,Data!$C$76:$ZZ$105,COLUMN(AB$75)-2,FALSE))</f>
        <v/>
      </c>
      <c r="AC77" s="110">
        <f ca="1">IF(ISERROR(VLOOKUP($C77,Data!$C$76:$ZZ$105,COLUMN(AC$75)-2,FALSE)),"-",VLOOKUP($C77,Data!$C$76:$ZZ$105,COLUMN(AC$75)-2,FALSE))</f>
        <v>0</v>
      </c>
      <c r="AD77" s="110" t="str">
        <f ca="1">IF(ISERROR(VLOOKUP($C77,Data!$C$76:$ZZ$105,COLUMN(AD$75)-2,FALSE)),"-",VLOOKUP($C77,Data!$C$76:$ZZ$105,COLUMN(AD$75)-2,FALSE))</f>
        <v/>
      </c>
      <c r="AE77" s="110" t="str">
        <f ca="1">IF(ISERROR(VLOOKUP($C77,Data!$C$76:$ZZ$105,COLUMN(AE$75)-2,FALSE)),"-",VLOOKUP($C77,Data!$C$76:$ZZ$105,COLUMN(AE$75)-2,FALSE))</f>
        <v/>
      </c>
      <c r="AF77" s="110">
        <f ca="1">IF(ISERROR(VLOOKUP($C77,Data!$C$76:$ZZ$105,COLUMN(AF$75)-2,FALSE)),"-",VLOOKUP($C77,Data!$C$76:$ZZ$105,COLUMN(AF$75)-2,FALSE))</f>
        <v>0</v>
      </c>
      <c r="AG77" s="110">
        <f ca="1">IF(ISERROR(VLOOKUP($C77,Data!$C$76:$ZZ$105,COLUMN(AG$75)-2,FALSE)),"-",VLOOKUP($C77,Data!$C$76:$ZZ$105,COLUMN(AG$75)-2,FALSE))</f>
        <v>0</v>
      </c>
      <c r="AH77" s="110">
        <f ca="1">IF(ISERROR(VLOOKUP($C77,Data!$C$76:$ZZ$105,COLUMN(AH$75)-2,FALSE)),"-",VLOOKUP($C77,Data!$C$76:$ZZ$105,COLUMN(AH$75)-2,FALSE))</f>
        <v>0</v>
      </c>
      <c r="AI77" s="110">
        <f ca="1">IF(ISERROR(VLOOKUP($C77,Data!$C$76:$ZZ$105,COLUMN(AI$75)-2,FALSE)),"-",VLOOKUP($C77,Data!$C$76:$ZZ$105,COLUMN(AI$75)-2,FALSE))</f>
        <v>0</v>
      </c>
      <c r="AJ77" s="110">
        <f ca="1">IF(ISERROR(VLOOKUP($C77,Data!$C$76:$ZZ$105,COLUMN(AJ$75)-2,FALSE)),"-",VLOOKUP($C77,Data!$C$76:$ZZ$105,COLUMN(AJ$75)-2,FALSE))</f>
        <v>0</v>
      </c>
      <c r="AK77" s="110">
        <f ca="1">IF(ISERROR(VLOOKUP($C77,Data!$C$76:$ZZ$105,COLUMN(AK$75)-2,FALSE)),"-",VLOOKUP($C77,Data!$C$76:$ZZ$105,COLUMN(AK$75)-2,FALSE))</f>
        <v>0</v>
      </c>
      <c r="AL77" s="110" t="str">
        <f ca="1">IF(ISERROR(VLOOKUP($C77,Data!$C$76:$ZZ$105,COLUMN(AL$75)-2,FALSE)),"-",VLOOKUP($C77,Data!$C$76:$ZZ$105,COLUMN(AL$75)-2,FALSE))</f>
        <v/>
      </c>
      <c r="AM77" s="110">
        <f ca="1">IF(ISERROR(VLOOKUP($C77,Data!$C$76:$ZZ$105,COLUMN(AM$75)-2,FALSE)),"-",VLOOKUP($C77,Data!$C$76:$ZZ$105,COLUMN(AM$75)-2,FALSE))</f>
        <v>0</v>
      </c>
      <c r="AN77" s="110">
        <f ca="1">IF(ISERROR(VLOOKUP($C77,Data!$C$76:$ZZ$105,COLUMN(AN$75)-2,FALSE)),"-",VLOOKUP($C77,Data!$C$76:$ZZ$105,COLUMN(AN$75)-2,FALSE))</f>
        <v>0</v>
      </c>
      <c r="AO77" s="110">
        <f ca="1">IF(ISERROR(VLOOKUP($C77,Data!$C$76:$ZZ$105,COLUMN(AO$75)-2,FALSE)),"-",VLOOKUP($C77,Data!$C$76:$ZZ$105,COLUMN(AO$75)-2,FALSE))</f>
        <v>0</v>
      </c>
      <c r="AP77" s="110">
        <f ca="1">IF(ISERROR(VLOOKUP($C77,Data!$C$76:$ZZ$105,COLUMN(AP$75)-2,FALSE)),"-",VLOOKUP($C77,Data!$C$76:$ZZ$105,COLUMN(AP$75)-2,FALSE))</f>
        <v>0</v>
      </c>
      <c r="AQ77" s="110">
        <f ca="1">IF(ISERROR(VLOOKUP($C77,Data!$C$76:$ZZ$105,COLUMN(AQ$75)-2,FALSE)),"-",VLOOKUP($C77,Data!$C$76:$ZZ$105,COLUMN(AQ$75)-2,FALSE))</f>
        <v>0</v>
      </c>
      <c r="AR77" s="110">
        <f ca="1">IF(ISERROR(VLOOKUP($C77,Data!$C$76:$ZZ$105,COLUMN(AR$75)-2,FALSE)),"-",VLOOKUP($C77,Data!$C$76:$ZZ$105,COLUMN(AR$75)-2,FALSE))</f>
        <v>0</v>
      </c>
      <c r="AS77" s="110">
        <f ca="1">IF(ISERROR(VLOOKUP($C77,Data!$C$76:$ZZ$105,COLUMN(AS$75)-2,FALSE)),"-",VLOOKUP($C77,Data!$C$76:$ZZ$105,COLUMN(AS$75)-2,FALSE))</f>
        <v>0</v>
      </c>
      <c r="AT77" s="110">
        <f ca="1">IF(ISERROR(VLOOKUP($C77,Data!$C$76:$ZZ$105,COLUMN(AT$75)-2,FALSE)),"-",VLOOKUP($C77,Data!$C$76:$ZZ$105,COLUMN(AT$75)-2,FALSE))</f>
        <v>0</v>
      </c>
      <c r="AU77" s="110">
        <f ca="1">IF(ISERROR(VLOOKUP($C77,Data!$C$76:$ZZ$105,COLUMN(AU$75)-2,FALSE)),"-",VLOOKUP($C77,Data!$C$76:$ZZ$105,COLUMN(AU$75)-2,FALSE))</f>
        <v>0</v>
      </c>
      <c r="AV77" s="110">
        <f ca="1">IF(ISERROR(VLOOKUP($C77,Data!$C$76:$ZZ$105,COLUMN(AV$75)-2,FALSE)),"-",VLOOKUP($C77,Data!$C$76:$ZZ$105,COLUMN(AV$75)-2,FALSE))</f>
        <v>0</v>
      </c>
      <c r="AW77" s="110">
        <f ca="1">IF(ISERROR(VLOOKUP($C77,Data!$C$76:$ZZ$105,COLUMN(AW$75)-2,FALSE)),"-",VLOOKUP($C77,Data!$C$76:$ZZ$105,COLUMN(AW$75)-2,FALSE))</f>
        <v>0</v>
      </c>
      <c r="AX77" s="110">
        <f ca="1">IF(ISERROR(VLOOKUP($C77,Data!$C$76:$ZZ$105,COLUMN(AX$75)-2,FALSE)),"-",VLOOKUP($C77,Data!$C$76:$ZZ$105,COLUMN(AX$75)-2,FALSE))</f>
        <v>0</v>
      </c>
      <c r="AY77" s="110">
        <f ca="1">IF(ISERROR(VLOOKUP($C77,Data!$C$76:$ZZ$105,COLUMN(AY$75)-2,FALSE)),"-",VLOOKUP($C77,Data!$C$76:$ZZ$105,COLUMN(AY$75)-2,FALSE))</f>
        <v>0</v>
      </c>
      <c r="AZ77" s="110">
        <f ca="1">IF(ISERROR(VLOOKUP($C77,Data!$C$76:$ZZ$105,COLUMN(AZ$75)-2,FALSE)),"-",VLOOKUP($C77,Data!$C$76:$ZZ$105,COLUMN(AZ$75)-2,FALSE))</f>
        <v>0</v>
      </c>
      <c r="BA77" s="110">
        <f ca="1">IF(ISERROR(VLOOKUP($C77,Data!$C$76:$ZZ$105,COLUMN(BA$75)-2,FALSE)),"-",VLOOKUP($C77,Data!$C$76:$ZZ$105,COLUMN(BA$75)-2,FALSE))</f>
        <v>0</v>
      </c>
      <c r="BB77" s="110">
        <f ca="1">IF(ISERROR(VLOOKUP($C77,Data!$C$76:$ZZ$105,COLUMN(BB$75)-2,FALSE)),"-",VLOOKUP($C77,Data!$C$76:$ZZ$105,COLUMN(BB$75)-2,FALSE))</f>
        <v>0</v>
      </c>
      <c r="BC77" s="110">
        <f ca="1">IF(ISERROR(VLOOKUP($C77,Data!$C$76:$ZZ$105,COLUMN(BC$75)-2,FALSE)),"-",VLOOKUP($C77,Data!$C$76:$ZZ$105,COLUMN(BC$75)-2,FALSE))</f>
        <v>0</v>
      </c>
      <c r="BD77" s="110">
        <f ca="1">IF(ISERROR(VLOOKUP($C77,Data!$C$76:$ZZ$105,COLUMN(BD$75)-2,FALSE)),"-",VLOOKUP($C77,Data!$C$76:$ZZ$105,COLUMN(BD$75)-2,FALSE))</f>
        <v>0</v>
      </c>
    </row>
    <row r="78" spans="3:56">
      <c r="C78" s="104" t="str">
        <f t="shared" ca="1" si="11"/>
        <v>C&amp;I Prescriptive</v>
      </c>
      <c r="D78" s="104" t="str">
        <f t="shared" ca="1" si="11"/>
        <v>Commercial_Industrial</v>
      </c>
      <c r="E78" s="104" t="str">
        <f t="shared" ca="1" si="11"/>
        <v>CI: Prescriptive</v>
      </c>
      <c r="F78" s="104">
        <f t="shared" ca="1" si="13"/>
        <v>0</v>
      </c>
      <c r="G78" s="110">
        <f ca="1">IF(ISERROR(VLOOKUP($C78,Data!$C$76:$ZZ$105,COLUMN(G$75)-2,FALSE)),"-",VLOOKUP($C78,Data!$C$76:$ZZ$105,COLUMN(G$75)-2,FALSE))</f>
        <v>22000</v>
      </c>
      <c r="H78" s="110">
        <f ca="1">IF(ISERROR(VLOOKUP($C78,Data!$C$76:$ZZ$105,COLUMN(H$75)-2,FALSE)),"-",VLOOKUP($C78,Data!$C$76:$ZZ$105,COLUMN(H$75)-2,FALSE))</f>
        <v>2800</v>
      </c>
      <c r="I78" s="110">
        <f ca="1">IF(ISERROR(VLOOKUP($C78,Data!$C$76:$ZZ$105,COLUMN(I$75)-2,FALSE)),"-",VLOOKUP($C78,Data!$C$76:$ZZ$105,COLUMN(I$75)-2,FALSE))</f>
        <v>0</v>
      </c>
      <c r="J78" s="110">
        <f ca="1">IF(ISERROR(VLOOKUP($C78,Data!$C$76:$ZZ$105,COLUMN(J$75)-2,FALSE)),"-",VLOOKUP($C78,Data!$C$76:$ZZ$105,COLUMN(J$75)-2,FALSE))</f>
        <v>24800</v>
      </c>
      <c r="K78" s="110">
        <f ca="1">IF(ISERROR(VLOOKUP($C78,Data!$C$76:$ZZ$105,COLUMN(K$75)-2,FALSE)),"-",VLOOKUP($C78,Data!$C$76:$ZZ$105,COLUMN(K$75)-2,FALSE))</f>
        <v>8000</v>
      </c>
      <c r="L78" s="110">
        <f ca="1">IF(ISERROR(VLOOKUP($C78,Data!$C$76:$ZZ$105,COLUMN(L$75)-2,FALSE)),"-",VLOOKUP($C78,Data!$C$76:$ZZ$105,COLUMN(L$75)-2,FALSE))</f>
        <v>5000</v>
      </c>
      <c r="M78" s="110">
        <f ca="1">IF(ISERROR(VLOOKUP($C78,Data!$C$76:$ZZ$105,COLUMN(M$75)-2,FALSE)),"-",VLOOKUP($C78,Data!$C$76:$ZZ$105,COLUMN(M$75)-2,FALSE))</f>
        <v>800</v>
      </c>
      <c r="N78" s="110">
        <f ca="1">IF(ISERROR(VLOOKUP($C78,Data!$C$76:$ZZ$105,COLUMN(N$75)-2,FALSE)),"-",VLOOKUP($C78,Data!$C$76:$ZZ$105,COLUMN(N$75)-2,FALSE))</f>
        <v>6000</v>
      </c>
      <c r="O78" s="110">
        <f ca="1">IF(ISERROR(VLOOKUP($C78,Data!$C$76:$ZZ$105,COLUMN(O$75)-2,FALSE)),"-",VLOOKUP($C78,Data!$C$76:$ZZ$105,COLUMN(O$75)-2,FALSE))</f>
        <v>19800</v>
      </c>
      <c r="P78" s="110">
        <f ca="1">IF(ISERROR(VLOOKUP($C78,Data!$C$76:$ZZ$105,COLUMN(P$75)-2,FALSE)),"-",VLOOKUP($C78,Data!$C$76:$ZZ$105,COLUMN(P$75)-2,FALSE))</f>
        <v>4800</v>
      </c>
      <c r="Q78" s="110">
        <f ca="1">IF(ISERROR(VLOOKUP($C78,Data!$C$76:$ZZ$105,COLUMN(Q$75)-2,FALSE)),"-",VLOOKUP($C78,Data!$C$76:$ZZ$105,COLUMN(Q$75)-2,FALSE))</f>
        <v>7000</v>
      </c>
      <c r="R78" s="110">
        <f ca="1">IF(ISERROR(VLOOKUP($C78,Data!$C$76:$ZZ$105,COLUMN(R$75)-2,FALSE)),"-",VLOOKUP($C78,Data!$C$76:$ZZ$105,COLUMN(R$75)-2,FALSE))</f>
        <v>30000</v>
      </c>
      <c r="S78" s="110">
        <f ca="1">IF(ISERROR(VLOOKUP($C78,Data!$C$76:$ZZ$105,COLUMN(S$75)-2,FALSE)),"-",VLOOKUP($C78,Data!$C$76:$ZZ$105,COLUMN(S$75)-2,FALSE))</f>
        <v>20000</v>
      </c>
      <c r="T78" s="110">
        <f ca="1">IF(ISERROR(VLOOKUP($C78,Data!$C$76:$ZZ$105,COLUMN(T$75)-2,FALSE)),"-",VLOOKUP($C78,Data!$C$76:$ZZ$105,COLUMN(T$75)-2,FALSE))</f>
        <v>50000</v>
      </c>
      <c r="U78" s="110">
        <f ca="1">IF(ISERROR(VLOOKUP($C78,Data!$C$76:$ZZ$105,COLUMN(U$75)-2,FALSE)),"-",VLOOKUP($C78,Data!$C$76:$ZZ$105,COLUMN(U$75)-2,FALSE))</f>
        <v>50000</v>
      </c>
      <c r="V78" s="110">
        <f ca="1">IF(ISERROR(VLOOKUP($C78,Data!$C$76:$ZZ$105,COLUMN(V$75)-2,FALSE)),"-",VLOOKUP($C78,Data!$C$76:$ZZ$105,COLUMN(V$75)-2,FALSE))</f>
        <v>0</v>
      </c>
      <c r="W78" s="110">
        <f ca="1">IF(ISERROR(VLOOKUP($C78,Data!$C$76:$ZZ$105,COLUMN(W$75)-2,FALSE)),"-",VLOOKUP($C78,Data!$C$76:$ZZ$105,COLUMN(W$75)-2,FALSE))</f>
        <v>106400</v>
      </c>
      <c r="X78" s="110">
        <f ca="1">IF(ISERROR(VLOOKUP($C78,Data!$C$76:$ZZ$105,COLUMN(X$75)-2,FALSE)),"-",VLOOKUP($C78,Data!$C$76:$ZZ$105,COLUMN(X$75)-2,FALSE))</f>
        <v>156400</v>
      </c>
      <c r="Y78" s="110">
        <f ca="1">IF(ISERROR(VLOOKUP($C78,Data!$C$76:$ZZ$105,COLUMN(Y$75)-2,FALSE)),"-",VLOOKUP($C78,Data!$C$76:$ZZ$105,COLUMN(Y$75)-2,FALSE))</f>
        <v>0</v>
      </c>
      <c r="Z78" s="110">
        <f ca="1">IF(ISERROR(VLOOKUP($C78,Data!$C$76:$ZZ$105,COLUMN(Z$75)-2,FALSE)),"-",VLOOKUP($C78,Data!$C$76:$ZZ$105,COLUMN(Z$75)-2,FALSE))</f>
        <v>0</v>
      </c>
      <c r="AA78" s="110">
        <f ca="1">IF(ISERROR(VLOOKUP($C78,Data!$C$76:$ZZ$105,COLUMN(AA$75)-2,FALSE)),"-",VLOOKUP($C78,Data!$C$76:$ZZ$105,COLUMN(AA$75)-2,FALSE))</f>
        <v>0</v>
      </c>
      <c r="AB78" s="110" t="str">
        <f ca="1">IF(ISERROR(VLOOKUP($C78,Data!$C$76:$ZZ$105,COLUMN(AB$75)-2,FALSE)),"-",VLOOKUP($C78,Data!$C$76:$ZZ$105,COLUMN(AB$75)-2,FALSE))</f>
        <v/>
      </c>
      <c r="AC78" s="110">
        <f ca="1">IF(ISERROR(VLOOKUP($C78,Data!$C$76:$ZZ$105,COLUMN(AC$75)-2,FALSE)),"-",VLOOKUP($C78,Data!$C$76:$ZZ$105,COLUMN(AC$75)-2,FALSE))</f>
        <v>0</v>
      </c>
      <c r="AD78" s="110" t="str">
        <f ca="1">IF(ISERROR(VLOOKUP($C78,Data!$C$76:$ZZ$105,COLUMN(AD$75)-2,FALSE)),"-",VLOOKUP($C78,Data!$C$76:$ZZ$105,COLUMN(AD$75)-2,FALSE))</f>
        <v/>
      </c>
      <c r="AE78" s="110" t="str">
        <f ca="1">IF(ISERROR(VLOOKUP($C78,Data!$C$76:$ZZ$105,COLUMN(AE$75)-2,FALSE)),"-",VLOOKUP($C78,Data!$C$76:$ZZ$105,COLUMN(AE$75)-2,FALSE))</f>
        <v/>
      </c>
      <c r="AF78" s="110">
        <f ca="1">IF(ISERROR(VLOOKUP($C78,Data!$C$76:$ZZ$105,COLUMN(AF$75)-2,FALSE)),"-",VLOOKUP($C78,Data!$C$76:$ZZ$105,COLUMN(AF$75)-2,FALSE))</f>
        <v>0</v>
      </c>
      <c r="AG78" s="110">
        <f ca="1">IF(ISERROR(VLOOKUP($C78,Data!$C$76:$ZZ$105,COLUMN(AG$75)-2,FALSE)),"-",VLOOKUP($C78,Data!$C$76:$ZZ$105,COLUMN(AG$75)-2,FALSE))</f>
        <v>0</v>
      </c>
      <c r="AH78" s="110">
        <f ca="1">IF(ISERROR(VLOOKUP($C78,Data!$C$76:$ZZ$105,COLUMN(AH$75)-2,FALSE)),"-",VLOOKUP($C78,Data!$C$76:$ZZ$105,COLUMN(AH$75)-2,FALSE))</f>
        <v>0</v>
      </c>
      <c r="AI78" s="110">
        <f ca="1">IF(ISERROR(VLOOKUP($C78,Data!$C$76:$ZZ$105,COLUMN(AI$75)-2,FALSE)),"-",VLOOKUP($C78,Data!$C$76:$ZZ$105,COLUMN(AI$75)-2,FALSE))</f>
        <v>0</v>
      </c>
      <c r="AJ78" s="110">
        <f ca="1">IF(ISERROR(VLOOKUP($C78,Data!$C$76:$ZZ$105,COLUMN(AJ$75)-2,FALSE)),"-",VLOOKUP($C78,Data!$C$76:$ZZ$105,COLUMN(AJ$75)-2,FALSE))</f>
        <v>0</v>
      </c>
      <c r="AK78" s="110">
        <f ca="1">IF(ISERROR(VLOOKUP($C78,Data!$C$76:$ZZ$105,COLUMN(AK$75)-2,FALSE)),"-",VLOOKUP($C78,Data!$C$76:$ZZ$105,COLUMN(AK$75)-2,FALSE))</f>
        <v>0</v>
      </c>
      <c r="AL78" s="110" t="str">
        <f ca="1">IF(ISERROR(VLOOKUP($C78,Data!$C$76:$ZZ$105,COLUMN(AL$75)-2,FALSE)),"-",VLOOKUP($C78,Data!$C$76:$ZZ$105,COLUMN(AL$75)-2,FALSE))</f>
        <v/>
      </c>
      <c r="AM78" s="110">
        <f ca="1">IF(ISERROR(VLOOKUP($C78,Data!$C$76:$ZZ$105,COLUMN(AM$75)-2,FALSE)),"-",VLOOKUP($C78,Data!$C$76:$ZZ$105,COLUMN(AM$75)-2,FALSE))</f>
        <v>0</v>
      </c>
      <c r="AN78" s="110">
        <f ca="1">IF(ISERROR(VLOOKUP($C78,Data!$C$76:$ZZ$105,COLUMN(AN$75)-2,FALSE)),"-",VLOOKUP($C78,Data!$C$76:$ZZ$105,COLUMN(AN$75)-2,FALSE))</f>
        <v>0</v>
      </c>
      <c r="AO78" s="110">
        <f ca="1">IF(ISERROR(VLOOKUP($C78,Data!$C$76:$ZZ$105,COLUMN(AO$75)-2,FALSE)),"-",VLOOKUP($C78,Data!$C$76:$ZZ$105,COLUMN(AO$75)-2,FALSE))</f>
        <v>0</v>
      </c>
      <c r="AP78" s="110">
        <f ca="1">IF(ISERROR(VLOOKUP($C78,Data!$C$76:$ZZ$105,COLUMN(AP$75)-2,FALSE)),"-",VLOOKUP($C78,Data!$C$76:$ZZ$105,COLUMN(AP$75)-2,FALSE))</f>
        <v>0</v>
      </c>
      <c r="AQ78" s="110">
        <f ca="1">IF(ISERROR(VLOOKUP($C78,Data!$C$76:$ZZ$105,COLUMN(AQ$75)-2,FALSE)),"-",VLOOKUP($C78,Data!$C$76:$ZZ$105,COLUMN(AQ$75)-2,FALSE))</f>
        <v>0</v>
      </c>
      <c r="AR78" s="110">
        <f ca="1">IF(ISERROR(VLOOKUP($C78,Data!$C$76:$ZZ$105,COLUMN(AR$75)-2,FALSE)),"-",VLOOKUP($C78,Data!$C$76:$ZZ$105,COLUMN(AR$75)-2,FALSE))</f>
        <v>0</v>
      </c>
      <c r="AS78" s="110">
        <f ca="1">IF(ISERROR(VLOOKUP($C78,Data!$C$76:$ZZ$105,COLUMN(AS$75)-2,FALSE)),"-",VLOOKUP($C78,Data!$C$76:$ZZ$105,COLUMN(AS$75)-2,FALSE))</f>
        <v>0</v>
      </c>
      <c r="AT78" s="110">
        <f ca="1">IF(ISERROR(VLOOKUP($C78,Data!$C$76:$ZZ$105,COLUMN(AT$75)-2,FALSE)),"-",VLOOKUP($C78,Data!$C$76:$ZZ$105,COLUMN(AT$75)-2,FALSE))</f>
        <v>0</v>
      </c>
      <c r="AU78" s="110">
        <f ca="1">IF(ISERROR(VLOOKUP($C78,Data!$C$76:$ZZ$105,COLUMN(AU$75)-2,FALSE)),"-",VLOOKUP($C78,Data!$C$76:$ZZ$105,COLUMN(AU$75)-2,FALSE))</f>
        <v>0</v>
      </c>
      <c r="AV78" s="110">
        <f ca="1">IF(ISERROR(VLOOKUP($C78,Data!$C$76:$ZZ$105,COLUMN(AV$75)-2,FALSE)),"-",VLOOKUP($C78,Data!$C$76:$ZZ$105,COLUMN(AV$75)-2,FALSE))</f>
        <v>0</v>
      </c>
      <c r="AW78" s="110">
        <f ca="1">IF(ISERROR(VLOOKUP($C78,Data!$C$76:$ZZ$105,COLUMN(AW$75)-2,FALSE)),"-",VLOOKUP($C78,Data!$C$76:$ZZ$105,COLUMN(AW$75)-2,FALSE))</f>
        <v>0</v>
      </c>
      <c r="AX78" s="110">
        <f ca="1">IF(ISERROR(VLOOKUP($C78,Data!$C$76:$ZZ$105,COLUMN(AX$75)-2,FALSE)),"-",VLOOKUP($C78,Data!$C$76:$ZZ$105,COLUMN(AX$75)-2,FALSE))</f>
        <v>0</v>
      </c>
      <c r="AY78" s="110">
        <f ca="1">IF(ISERROR(VLOOKUP($C78,Data!$C$76:$ZZ$105,COLUMN(AY$75)-2,FALSE)),"-",VLOOKUP($C78,Data!$C$76:$ZZ$105,COLUMN(AY$75)-2,FALSE))</f>
        <v>0</v>
      </c>
      <c r="AZ78" s="110">
        <f ca="1">IF(ISERROR(VLOOKUP($C78,Data!$C$76:$ZZ$105,COLUMN(AZ$75)-2,FALSE)),"-",VLOOKUP($C78,Data!$C$76:$ZZ$105,COLUMN(AZ$75)-2,FALSE))</f>
        <v>0</v>
      </c>
      <c r="BA78" s="110">
        <f ca="1">IF(ISERROR(VLOOKUP($C78,Data!$C$76:$ZZ$105,COLUMN(BA$75)-2,FALSE)),"-",VLOOKUP($C78,Data!$C$76:$ZZ$105,COLUMN(BA$75)-2,FALSE))</f>
        <v>0</v>
      </c>
      <c r="BB78" s="110">
        <f ca="1">IF(ISERROR(VLOOKUP($C78,Data!$C$76:$ZZ$105,COLUMN(BB$75)-2,FALSE)),"-",VLOOKUP($C78,Data!$C$76:$ZZ$105,COLUMN(BB$75)-2,FALSE))</f>
        <v>0</v>
      </c>
      <c r="BC78" s="110">
        <f ca="1">IF(ISERROR(VLOOKUP($C78,Data!$C$76:$ZZ$105,COLUMN(BC$75)-2,FALSE)),"-",VLOOKUP($C78,Data!$C$76:$ZZ$105,COLUMN(BC$75)-2,FALSE))</f>
        <v>0</v>
      </c>
      <c r="BD78" s="110">
        <f ca="1">IF(ISERROR(VLOOKUP($C78,Data!$C$76:$ZZ$105,COLUMN(BD$75)-2,FALSE)),"-",VLOOKUP($C78,Data!$C$76:$ZZ$105,COLUMN(BD$75)-2,FALSE))</f>
        <v>0</v>
      </c>
    </row>
    <row r="79" spans="3:56">
      <c r="C79" s="104" t="str">
        <f t="shared" ca="1" si="11"/>
        <v>*Hide*</v>
      </c>
      <c r="D79" s="104" t="str">
        <f t="shared" ca="1" si="11"/>
        <v>-</v>
      </c>
      <c r="E79" s="104" t="str">
        <f t="shared" ca="1" si="11"/>
        <v>-</v>
      </c>
      <c r="F79" s="104" t="str">
        <f t="shared" ca="1" si="13"/>
        <v>-</v>
      </c>
      <c r="G79" s="110" t="str">
        <f ca="1">IF(ISERROR(VLOOKUP($C79,Data!$C$76:$ZZ$105,COLUMN(G$75)-2,FALSE)),"-",VLOOKUP($C79,Data!$C$76:$ZZ$105,COLUMN(G$75)-2,FALSE))</f>
        <v>-</v>
      </c>
      <c r="H79" s="110" t="str">
        <f ca="1">IF(ISERROR(VLOOKUP($C79,Data!$C$76:$ZZ$105,COLUMN(H$75)-2,FALSE)),"-",VLOOKUP($C79,Data!$C$76:$ZZ$105,COLUMN(H$75)-2,FALSE))</f>
        <v>-</v>
      </c>
      <c r="I79" s="110" t="str">
        <f ca="1">IF(ISERROR(VLOOKUP($C79,Data!$C$76:$ZZ$105,COLUMN(I$75)-2,FALSE)),"-",VLOOKUP($C79,Data!$C$76:$ZZ$105,COLUMN(I$75)-2,FALSE))</f>
        <v>-</v>
      </c>
      <c r="J79" s="110" t="str">
        <f ca="1">IF(ISERROR(VLOOKUP($C79,Data!$C$76:$ZZ$105,COLUMN(J$75)-2,FALSE)),"-",VLOOKUP($C79,Data!$C$76:$ZZ$105,COLUMN(J$75)-2,FALSE))</f>
        <v>-</v>
      </c>
      <c r="K79" s="110" t="str">
        <f ca="1">IF(ISERROR(VLOOKUP($C79,Data!$C$76:$ZZ$105,COLUMN(K$75)-2,FALSE)),"-",VLOOKUP($C79,Data!$C$76:$ZZ$105,COLUMN(K$75)-2,FALSE))</f>
        <v>-</v>
      </c>
      <c r="L79" s="110" t="str">
        <f ca="1">IF(ISERROR(VLOOKUP($C79,Data!$C$76:$ZZ$105,COLUMN(L$75)-2,FALSE)),"-",VLOOKUP($C79,Data!$C$76:$ZZ$105,COLUMN(L$75)-2,FALSE))</f>
        <v>-</v>
      </c>
      <c r="M79" s="110" t="str">
        <f ca="1">IF(ISERROR(VLOOKUP($C79,Data!$C$76:$ZZ$105,COLUMN(M$75)-2,FALSE)),"-",VLOOKUP($C79,Data!$C$76:$ZZ$105,COLUMN(M$75)-2,FALSE))</f>
        <v>-</v>
      </c>
      <c r="N79" s="110" t="str">
        <f ca="1">IF(ISERROR(VLOOKUP($C79,Data!$C$76:$ZZ$105,COLUMN(N$75)-2,FALSE)),"-",VLOOKUP($C79,Data!$C$76:$ZZ$105,COLUMN(N$75)-2,FALSE))</f>
        <v>-</v>
      </c>
      <c r="O79" s="110" t="str">
        <f ca="1">IF(ISERROR(VLOOKUP($C79,Data!$C$76:$ZZ$105,COLUMN(O$75)-2,FALSE)),"-",VLOOKUP($C79,Data!$C$76:$ZZ$105,COLUMN(O$75)-2,FALSE))</f>
        <v>-</v>
      </c>
      <c r="P79" s="110" t="str">
        <f ca="1">IF(ISERROR(VLOOKUP($C79,Data!$C$76:$ZZ$105,COLUMN(P$75)-2,FALSE)),"-",VLOOKUP($C79,Data!$C$76:$ZZ$105,COLUMN(P$75)-2,FALSE))</f>
        <v>-</v>
      </c>
      <c r="Q79" s="110" t="str">
        <f ca="1">IF(ISERROR(VLOOKUP($C79,Data!$C$76:$ZZ$105,COLUMN(Q$75)-2,FALSE)),"-",VLOOKUP($C79,Data!$C$76:$ZZ$105,COLUMN(Q$75)-2,FALSE))</f>
        <v>-</v>
      </c>
      <c r="R79" s="110" t="str">
        <f ca="1">IF(ISERROR(VLOOKUP($C79,Data!$C$76:$ZZ$105,COLUMN(R$75)-2,FALSE)),"-",VLOOKUP($C79,Data!$C$76:$ZZ$105,COLUMN(R$75)-2,FALSE))</f>
        <v>-</v>
      </c>
      <c r="S79" s="110" t="str">
        <f ca="1">IF(ISERROR(VLOOKUP($C79,Data!$C$76:$ZZ$105,COLUMN(S$75)-2,FALSE)),"-",VLOOKUP($C79,Data!$C$76:$ZZ$105,COLUMN(S$75)-2,FALSE))</f>
        <v>-</v>
      </c>
      <c r="T79" s="110" t="str">
        <f ca="1">IF(ISERROR(VLOOKUP($C79,Data!$C$76:$ZZ$105,COLUMN(T$75)-2,FALSE)),"-",VLOOKUP($C79,Data!$C$76:$ZZ$105,COLUMN(T$75)-2,FALSE))</f>
        <v>-</v>
      </c>
      <c r="U79" s="110" t="str">
        <f ca="1">IF(ISERROR(VLOOKUP($C79,Data!$C$76:$ZZ$105,COLUMN(U$75)-2,FALSE)),"-",VLOOKUP($C79,Data!$C$76:$ZZ$105,COLUMN(U$75)-2,FALSE))</f>
        <v>-</v>
      </c>
      <c r="V79" s="110" t="str">
        <f ca="1">IF(ISERROR(VLOOKUP($C79,Data!$C$76:$ZZ$105,COLUMN(V$75)-2,FALSE)),"-",VLOOKUP($C79,Data!$C$76:$ZZ$105,COLUMN(V$75)-2,FALSE))</f>
        <v>-</v>
      </c>
      <c r="W79" s="110" t="str">
        <f ca="1">IF(ISERROR(VLOOKUP($C79,Data!$C$76:$ZZ$105,COLUMN(W$75)-2,FALSE)),"-",VLOOKUP($C79,Data!$C$76:$ZZ$105,COLUMN(W$75)-2,FALSE))</f>
        <v>-</v>
      </c>
      <c r="X79" s="110" t="str">
        <f ca="1">IF(ISERROR(VLOOKUP($C79,Data!$C$76:$ZZ$105,COLUMN(X$75)-2,FALSE)),"-",VLOOKUP($C79,Data!$C$76:$ZZ$105,COLUMN(X$75)-2,FALSE))</f>
        <v>-</v>
      </c>
      <c r="Y79" s="110" t="str">
        <f ca="1">IF(ISERROR(VLOOKUP($C79,Data!$C$76:$ZZ$105,COLUMN(Y$75)-2,FALSE)),"-",VLOOKUP($C79,Data!$C$76:$ZZ$105,COLUMN(Y$75)-2,FALSE))</f>
        <v>-</v>
      </c>
      <c r="Z79" s="110" t="str">
        <f ca="1">IF(ISERROR(VLOOKUP($C79,Data!$C$76:$ZZ$105,COLUMN(Z$75)-2,FALSE)),"-",VLOOKUP($C79,Data!$C$76:$ZZ$105,COLUMN(Z$75)-2,FALSE))</f>
        <v>-</v>
      </c>
      <c r="AA79" s="110" t="str">
        <f ca="1">IF(ISERROR(VLOOKUP($C79,Data!$C$76:$ZZ$105,COLUMN(AA$75)-2,FALSE)),"-",VLOOKUP($C79,Data!$C$76:$ZZ$105,COLUMN(AA$75)-2,FALSE))</f>
        <v>-</v>
      </c>
      <c r="AB79" s="110" t="str">
        <f ca="1">IF(ISERROR(VLOOKUP($C79,Data!$C$76:$ZZ$105,COLUMN(AB$75)-2,FALSE)),"-",VLOOKUP($C79,Data!$C$76:$ZZ$105,COLUMN(AB$75)-2,FALSE))</f>
        <v>-</v>
      </c>
      <c r="AC79" s="110" t="str">
        <f ca="1">IF(ISERROR(VLOOKUP($C79,Data!$C$76:$ZZ$105,COLUMN(AC$75)-2,FALSE)),"-",VLOOKUP($C79,Data!$C$76:$ZZ$105,COLUMN(AC$75)-2,FALSE))</f>
        <v>-</v>
      </c>
      <c r="AD79" s="110" t="str">
        <f ca="1">IF(ISERROR(VLOOKUP($C79,Data!$C$76:$ZZ$105,COLUMN(AD$75)-2,FALSE)),"-",VLOOKUP($C79,Data!$C$76:$ZZ$105,COLUMN(AD$75)-2,FALSE))</f>
        <v>-</v>
      </c>
      <c r="AE79" s="110" t="str">
        <f ca="1">IF(ISERROR(VLOOKUP($C79,Data!$C$76:$ZZ$105,COLUMN(AE$75)-2,FALSE)),"-",VLOOKUP($C79,Data!$C$76:$ZZ$105,COLUMN(AE$75)-2,FALSE))</f>
        <v>-</v>
      </c>
      <c r="AF79" s="110" t="str">
        <f ca="1">IF(ISERROR(VLOOKUP($C79,Data!$C$76:$ZZ$105,COLUMN(AF$75)-2,FALSE)),"-",VLOOKUP($C79,Data!$C$76:$ZZ$105,COLUMN(AF$75)-2,FALSE))</f>
        <v>-</v>
      </c>
      <c r="AG79" s="110" t="str">
        <f ca="1">IF(ISERROR(VLOOKUP($C79,Data!$C$76:$ZZ$105,COLUMN(AG$75)-2,FALSE)),"-",VLOOKUP($C79,Data!$C$76:$ZZ$105,COLUMN(AG$75)-2,FALSE))</f>
        <v>-</v>
      </c>
      <c r="AH79" s="110" t="str">
        <f ca="1">IF(ISERROR(VLOOKUP($C79,Data!$C$76:$ZZ$105,COLUMN(AH$75)-2,FALSE)),"-",VLOOKUP($C79,Data!$C$76:$ZZ$105,COLUMN(AH$75)-2,FALSE))</f>
        <v>-</v>
      </c>
      <c r="AI79" s="110" t="str">
        <f ca="1">IF(ISERROR(VLOOKUP($C79,Data!$C$76:$ZZ$105,COLUMN(AI$75)-2,FALSE)),"-",VLOOKUP($C79,Data!$C$76:$ZZ$105,COLUMN(AI$75)-2,FALSE))</f>
        <v>-</v>
      </c>
      <c r="AJ79" s="110" t="str">
        <f ca="1">IF(ISERROR(VLOOKUP($C79,Data!$C$76:$ZZ$105,COLUMN(AJ$75)-2,FALSE)),"-",VLOOKUP($C79,Data!$C$76:$ZZ$105,COLUMN(AJ$75)-2,FALSE))</f>
        <v>-</v>
      </c>
      <c r="AK79" s="110" t="str">
        <f ca="1">IF(ISERROR(VLOOKUP($C79,Data!$C$76:$ZZ$105,COLUMN(AK$75)-2,FALSE)),"-",VLOOKUP($C79,Data!$C$76:$ZZ$105,COLUMN(AK$75)-2,FALSE))</f>
        <v>-</v>
      </c>
      <c r="AL79" s="110" t="str">
        <f ca="1">IF(ISERROR(VLOOKUP($C79,Data!$C$76:$ZZ$105,COLUMN(AL$75)-2,FALSE)),"-",VLOOKUP($C79,Data!$C$76:$ZZ$105,COLUMN(AL$75)-2,FALSE))</f>
        <v>-</v>
      </c>
      <c r="AM79" s="110" t="str">
        <f ca="1">IF(ISERROR(VLOOKUP($C79,Data!$C$76:$ZZ$105,COLUMN(AM$75)-2,FALSE)),"-",VLOOKUP($C79,Data!$C$76:$ZZ$105,COLUMN(AM$75)-2,FALSE))</f>
        <v>-</v>
      </c>
      <c r="AN79" s="110" t="str">
        <f ca="1">IF(ISERROR(VLOOKUP($C79,Data!$C$76:$ZZ$105,COLUMN(AN$75)-2,FALSE)),"-",VLOOKUP($C79,Data!$C$76:$ZZ$105,COLUMN(AN$75)-2,FALSE))</f>
        <v>-</v>
      </c>
      <c r="AO79" s="110" t="str">
        <f ca="1">IF(ISERROR(VLOOKUP($C79,Data!$C$76:$ZZ$105,COLUMN(AO$75)-2,FALSE)),"-",VLOOKUP($C79,Data!$C$76:$ZZ$105,COLUMN(AO$75)-2,FALSE))</f>
        <v>-</v>
      </c>
      <c r="AP79" s="110" t="str">
        <f ca="1">IF(ISERROR(VLOOKUP($C79,Data!$C$76:$ZZ$105,COLUMN(AP$75)-2,FALSE)),"-",VLOOKUP($C79,Data!$C$76:$ZZ$105,COLUMN(AP$75)-2,FALSE))</f>
        <v>-</v>
      </c>
      <c r="AQ79" s="110" t="str">
        <f ca="1">IF(ISERROR(VLOOKUP($C79,Data!$C$76:$ZZ$105,COLUMN(AQ$75)-2,FALSE)),"-",VLOOKUP($C79,Data!$C$76:$ZZ$105,COLUMN(AQ$75)-2,FALSE))</f>
        <v>-</v>
      </c>
      <c r="AR79" s="110" t="str">
        <f ca="1">IF(ISERROR(VLOOKUP($C79,Data!$C$76:$ZZ$105,COLUMN(AR$75)-2,FALSE)),"-",VLOOKUP($C79,Data!$C$76:$ZZ$105,COLUMN(AR$75)-2,FALSE))</f>
        <v>-</v>
      </c>
      <c r="AS79" s="110" t="str">
        <f ca="1">IF(ISERROR(VLOOKUP($C79,Data!$C$76:$ZZ$105,COLUMN(AS$75)-2,FALSE)),"-",VLOOKUP($C79,Data!$C$76:$ZZ$105,COLUMN(AS$75)-2,FALSE))</f>
        <v>-</v>
      </c>
      <c r="AT79" s="110" t="str">
        <f ca="1">IF(ISERROR(VLOOKUP($C79,Data!$C$76:$ZZ$105,COLUMN(AT$75)-2,FALSE)),"-",VLOOKUP($C79,Data!$C$76:$ZZ$105,COLUMN(AT$75)-2,FALSE))</f>
        <v>-</v>
      </c>
      <c r="AU79" s="110" t="str">
        <f ca="1">IF(ISERROR(VLOOKUP($C79,Data!$C$76:$ZZ$105,COLUMN(AU$75)-2,FALSE)),"-",VLOOKUP($C79,Data!$C$76:$ZZ$105,COLUMN(AU$75)-2,FALSE))</f>
        <v>-</v>
      </c>
      <c r="AV79" s="110" t="str">
        <f ca="1">IF(ISERROR(VLOOKUP($C79,Data!$C$76:$ZZ$105,COLUMN(AV$75)-2,FALSE)),"-",VLOOKUP($C79,Data!$C$76:$ZZ$105,COLUMN(AV$75)-2,FALSE))</f>
        <v>-</v>
      </c>
      <c r="AW79" s="110" t="str">
        <f ca="1">IF(ISERROR(VLOOKUP($C79,Data!$C$76:$ZZ$105,COLUMN(AW$75)-2,FALSE)),"-",VLOOKUP($C79,Data!$C$76:$ZZ$105,COLUMN(AW$75)-2,FALSE))</f>
        <v>-</v>
      </c>
      <c r="AX79" s="110" t="str">
        <f ca="1">IF(ISERROR(VLOOKUP($C79,Data!$C$76:$ZZ$105,COLUMN(AX$75)-2,FALSE)),"-",VLOOKUP($C79,Data!$C$76:$ZZ$105,COLUMN(AX$75)-2,FALSE))</f>
        <v>-</v>
      </c>
      <c r="AY79" s="110" t="str">
        <f ca="1">IF(ISERROR(VLOOKUP($C79,Data!$C$76:$ZZ$105,COLUMN(AY$75)-2,FALSE)),"-",VLOOKUP($C79,Data!$C$76:$ZZ$105,COLUMN(AY$75)-2,FALSE))</f>
        <v>-</v>
      </c>
      <c r="AZ79" s="110" t="str">
        <f ca="1">IF(ISERROR(VLOOKUP($C79,Data!$C$76:$ZZ$105,COLUMN(AZ$75)-2,FALSE)),"-",VLOOKUP($C79,Data!$C$76:$ZZ$105,COLUMN(AZ$75)-2,FALSE))</f>
        <v>-</v>
      </c>
      <c r="BA79" s="110" t="str">
        <f ca="1">IF(ISERROR(VLOOKUP($C79,Data!$C$76:$ZZ$105,COLUMN(BA$75)-2,FALSE)),"-",VLOOKUP($C79,Data!$C$76:$ZZ$105,COLUMN(BA$75)-2,FALSE))</f>
        <v>-</v>
      </c>
      <c r="BB79" s="110" t="str">
        <f ca="1">IF(ISERROR(VLOOKUP($C79,Data!$C$76:$ZZ$105,COLUMN(BB$75)-2,FALSE)),"-",VLOOKUP($C79,Data!$C$76:$ZZ$105,COLUMN(BB$75)-2,FALSE))</f>
        <v>-</v>
      </c>
      <c r="BC79" s="110" t="str">
        <f ca="1">IF(ISERROR(VLOOKUP($C79,Data!$C$76:$ZZ$105,COLUMN(BC$75)-2,FALSE)),"-",VLOOKUP($C79,Data!$C$76:$ZZ$105,COLUMN(BC$75)-2,FALSE))</f>
        <v>-</v>
      </c>
      <c r="BD79" s="110" t="str">
        <f ca="1">IF(ISERROR(VLOOKUP($C79,Data!$C$76:$ZZ$105,COLUMN(BD$75)-2,FALSE)),"-",VLOOKUP($C79,Data!$C$76:$ZZ$105,COLUMN(BD$75)-2,FALSE))</f>
        <v>-</v>
      </c>
    </row>
    <row r="80" spans="3:56">
      <c r="C80" s="104" t="str">
        <f t="shared" ca="1" si="11"/>
        <v>*Hide*</v>
      </c>
      <c r="D80" s="104" t="str">
        <f t="shared" ca="1" si="11"/>
        <v>-</v>
      </c>
      <c r="E80" s="104" t="str">
        <f t="shared" ca="1" si="11"/>
        <v>-</v>
      </c>
      <c r="F80" s="104" t="str">
        <f t="shared" ca="1" si="13"/>
        <v>-</v>
      </c>
      <c r="G80" s="110" t="str">
        <f ca="1">IF(ISERROR(VLOOKUP($C80,Data!$C$76:$ZZ$105,COLUMN(G$75)-2,FALSE)),"-",VLOOKUP($C80,Data!$C$76:$ZZ$105,COLUMN(G$75)-2,FALSE))</f>
        <v>-</v>
      </c>
      <c r="H80" s="110" t="str">
        <f ca="1">IF(ISERROR(VLOOKUP($C80,Data!$C$76:$ZZ$105,COLUMN(H$75)-2,FALSE)),"-",VLOOKUP($C80,Data!$C$76:$ZZ$105,COLUMN(H$75)-2,FALSE))</f>
        <v>-</v>
      </c>
      <c r="I80" s="110" t="str">
        <f ca="1">IF(ISERROR(VLOOKUP($C80,Data!$C$76:$ZZ$105,COLUMN(I$75)-2,FALSE)),"-",VLOOKUP($C80,Data!$C$76:$ZZ$105,COLUMN(I$75)-2,FALSE))</f>
        <v>-</v>
      </c>
      <c r="J80" s="110" t="str">
        <f ca="1">IF(ISERROR(VLOOKUP($C80,Data!$C$76:$ZZ$105,COLUMN(J$75)-2,FALSE)),"-",VLOOKUP($C80,Data!$C$76:$ZZ$105,COLUMN(J$75)-2,FALSE))</f>
        <v>-</v>
      </c>
      <c r="K80" s="110" t="str">
        <f ca="1">IF(ISERROR(VLOOKUP($C80,Data!$C$76:$ZZ$105,COLUMN(K$75)-2,FALSE)),"-",VLOOKUP($C80,Data!$C$76:$ZZ$105,COLUMN(K$75)-2,FALSE))</f>
        <v>-</v>
      </c>
      <c r="L80" s="110" t="str">
        <f ca="1">IF(ISERROR(VLOOKUP($C80,Data!$C$76:$ZZ$105,COLUMN(L$75)-2,FALSE)),"-",VLOOKUP($C80,Data!$C$76:$ZZ$105,COLUMN(L$75)-2,FALSE))</f>
        <v>-</v>
      </c>
      <c r="M80" s="110" t="str">
        <f ca="1">IF(ISERROR(VLOOKUP($C80,Data!$C$76:$ZZ$105,COLUMN(M$75)-2,FALSE)),"-",VLOOKUP($C80,Data!$C$76:$ZZ$105,COLUMN(M$75)-2,FALSE))</f>
        <v>-</v>
      </c>
      <c r="N80" s="110" t="str">
        <f ca="1">IF(ISERROR(VLOOKUP($C80,Data!$C$76:$ZZ$105,COLUMN(N$75)-2,FALSE)),"-",VLOOKUP($C80,Data!$C$76:$ZZ$105,COLUMN(N$75)-2,FALSE))</f>
        <v>-</v>
      </c>
      <c r="O80" s="110" t="str">
        <f ca="1">IF(ISERROR(VLOOKUP($C80,Data!$C$76:$ZZ$105,COLUMN(O$75)-2,FALSE)),"-",VLOOKUP($C80,Data!$C$76:$ZZ$105,COLUMN(O$75)-2,FALSE))</f>
        <v>-</v>
      </c>
      <c r="P80" s="110" t="str">
        <f ca="1">IF(ISERROR(VLOOKUP($C80,Data!$C$76:$ZZ$105,COLUMN(P$75)-2,FALSE)),"-",VLOOKUP($C80,Data!$C$76:$ZZ$105,COLUMN(P$75)-2,FALSE))</f>
        <v>-</v>
      </c>
      <c r="Q80" s="110" t="str">
        <f ca="1">IF(ISERROR(VLOOKUP($C80,Data!$C$76:$ZZ$105,COLUMN(Q$75)-2,FALSE)),"-",VLOOKUP($C80,Data!$C$76:$ZZ$105,COLUMN(Q$75)-2,FALSE))</f>
        <v>-</v>
      </c>
      <c r="R80" s="110" t="str">
        <f ca="1">IF(ISERROR(VLOOKUP($C80,Data!$C$76:$ZZ$105,COLUMN(R$75)-2,FALSE)),"-",VLOOKUP($C80,Data!$C$76:$ZZ$105,COLUMN(R$75)-2,FALSE))</f>
        <v>-</v>
      </c>
      <c r="S80" s="110" t="str">
        <f ca="1">IF(ISERROR(VLOOKUP($C80,Data!$C$76:$ZZ$105,COLUMN(S$75)-2,FALSE)),"-",VLOOKUP($C80,Data!$C$76:$ZZ$105,COLUMN(S$75)-2,FALSE))</f>
        <v>-</v>
      </c>
      <c r="T80" s="110" t="str">
        <f ca="1">IF(ISERROR(VLOOKUP($C80,Data!$C$76:$ZZ$105,COLUMN(T$75)-2,FALSE)),"-",VLOOKUP($C80,Data!$C$76:$ZZ$105,COLUMN(T$75)-2,FALSE))</f>
        <v>-</v>
      </c>
      <c r="U80" s="110" t="str">
        <f ca="1">IF(ISERROR(VLOOKUP($C80,Data!$C$76:$ZZ$105,COLUMN(U$75)-2,FALSE)),"-",VLOOKUP($C80,Data!$C$76:$ZZ$105,COLUMN(U$75)-2,FALSE))</f>
        <v>-</v>
      </c>
      <c r="V80" s="110" t="str">
        <f ca="1">IF(ISERROR(VLOOKUP($C80,Data!$C$76:$ZZ$105,COLUMN(V$75)-2,FALSE)),"-",VLOOKUP($C80,Data!$C$76:$ZZ$105,COLUMN(V$75)-2,FALSE))</f>
        <v>-</v>
      </c>
      <c r="W80" s="110" t="str">
        <f ca="1">IF(ISERROR(VLOOKUP($C80,Data!$C$76:$ZZ$105,COLUMN(W$75)-2,FALSE)),"-",VLOOKUP($C80,Data!$C$76:$ZZ$105,COLUMN(W$75)-2,FALSE))</f>
        <v>-</v>
      </c>
      <c r="X80" s="110" t="str">
        <f ca="1">IF(ISERROR(VLOOKUP($C80,Data!$C$76:$ZZ$105,COLUMN(X$75)-2,FALSE)),"-",VLOOKUP($C80,Data!$C$76:$ZZ$105,COLUMN(X$75)-2,FALSE))</f>
        <v>-</v>
      </c>
      <c r="Y80" s="110" t="str">
        <f ca="1">IF(ISERROR(VLOOKUP($C80,Data!$C$76:$ZZ$105,COLUMN(Y$75)-2,FALSE)),"-",VLOOKUP($C80,Data!$C$76:$ZZ$105,COLUMN(Y$75)-2,FALSE))</f>
        <v>-</v>
      </c>
      <c r="Z80" s="110" t="str">
        <f ca="1">IF(ISERROR(VLOOKUP($C80,Data!$C$76:$ZZ$105,COLUMN(Z$75)-2,FALSE)),"-",VLOOKUP($C80,Data!$C$76:$ZZ$105,COLUMN(Z$75)-2,FALSE))</f>
        <v>-</v>
      </c>
      <c r="AA80" s="110" t="str">
        <f ca="1">IF(ISERROR(VLOOKUP($C80,Data!$C$76:$ZZ$105,COLUMN(AA$75)-2,FALSE)),"-",VLOOKUP($C80,Data!$C$76:$ZZ$105,COLUMN(AA$75)-2,FALSE))</f>
        <v>-</v>
      </c>
      <c r="AB80" s="110" t="str">
        <f ca="1">IF(ISERROR(VLOOKUP($C80,Data!$C$76:$ZZ$105,COLUMN(AB$75)-2,FALSE)),"-",VLOOKUP($C80,Data!$C$76:$ZZ$105,COLUMN(AB$75)-2,FALSE))</f>
        <v>-</v>
      </c>
      <c r="AC80" s="110" t="str">
        <f ca="1">IF(ISERROR(VLOOKUP($C80,Data!$C$76:$ZZ$105,COLUMN(AC$75)-2,FALSE)),"-",VLOOKUP($C80,Data!$C$76:$ZZ$105,COLUMN(AC$75)-2,FALSE))</f>
        <v>-</v>
      </c>
      <c r="AD80" s="110" t="str">
        <f ca="1">IF(ISERROR(VLOOKUP($C80,Data!$C$76:$ZZ$105,COLUMN(AD$75)-2,FALSE)),"-",VLOOKUP($C80,Data!$C$76:$ZZ$105,COLUMN(AD$75)-2,FALSE))</f>
        <v>-</v>
      </c>
      <c r="AE80" s="110" t="str">
        <f ca="1">IF(ISERROR(VLOOKUP($C80,Data!$C$76:$ZZ$105,COLUMN(AE$75)-2,FALSE)),"-",VLOOKUP($C80,Data!$C$76:$ZZ$105,COLUMN(AE$75)-2,FALSE))</f>
        <v>-</v>
      </c>
      <c r="AF80" s="110" t="str">
        <f ca="1">IF(ISERROR(VLOOKUP($C80,Data!$C$76:$ZZ$105,COLUMN(AF$75)-2,FALSE)),"-",VLOOKUP($C80,Data!$C$76:$ZZ$105,COLUMN(AF$75)-2,FALSE))</f>
        <v>-</v>
      </c>
      <c r="AG80" s="110" t="str">
        <f ca="1">IF(ISERROR(VLOOKUP($C80,Data!$C$76:$ZZ$105,COLUMN(AG$75)-2,FALSE)),"-",VLOOKUP($C80,Data!$C$76:$ZZ$105,COLUMN(AG$75)-2,FALSE))</f>
        <v>-</v>
      </c>
      <c r="AH80" s="110" t="str">
        <f ca="1">IF(ISERROR(VLOOKUP($C80,Data!$C$76:$ZZ$105,COLUMN(AH$75)-2,FALSE)),"-",VLOOKUP($C80,Data!$C$76:$ZZ$105,COLUMN(AH$75)-2,FALSE))</f>
        <v>-</v>
      </c>
      <c r="AI80" s="110" t="str">
        <f ca="1">IF(ISERROR(VLOOKUP($C80,Data!$C$76:$ZZ$105,COLUMN(AI$75)-2,FALSE)),"-",VLOOKUP($C80,Data!$C$76:$ZZ$105,COLUMN(AI$75)-2,FALSE))</f>
        <v>-</v>
      </c>
      <c r="AJ80" s="110" t="str">
        <f ca="1">IF(ISERROR(VLOOKUP($C80,Data!$C$76:$ZZ$105,COLUMN(AJ$75)-2,FALSE)),"-",VLOOKUP($C80,Data!$C$76:$ZZ$105,COLUMN(AJ$75)-2,FALSE))</f>
        <v>-</v>
      </c>
      <c r="AK80" s="110" t="str">
        <f ca="1">IF(ISERROR(VLOOKUP($C80,Data!$C$76:$ZZ$105,COLUMN(AK$75)-2,FALSE)),"-",VLOOKUP($C80,Data!$C$76:$ZZ$105,COLUMN(AK$75)-2,FALSE))</f>
        <v>-</v>
      </c>
      <c r="AL80" s="110" t="str">
        <f ca="1">IF(ISERROR(VLOOKUP($C80,Data!$C$76:$ZZ$105,COLUMN(AL$75)-2,FALSE)),"-",VLOOKUP($C80,Data!$C$76:$ZZ$105,COLUMN(AL$75)-2,FALSE))</f>
        <v>-</v>
      </c>
      <c r="AM80" s="110" t="str">
        <f ca="1">IF(ISERROR(VLOOKUP($C80,Data!$C$76:$ZZ$105,COLUMN(AM$75)-2,FALSE)),"-",VLOOKUP($C80,Data!$C$76:$ZZ$105,COLUMN(AM$75)-2,FALSE))</f>
        <v>-</v>
      </c>
      <c r="AN80" s="110" t="str">
        <f ca="1">IF(ISERROR(VLOOKUP($C80,Data!$C$76:$ZZ$105,COLUMN(AN$75)-2,FALSE)),"-",VLOOKUP($C80,Data!$C$76:$ZZ$105,COLUMN(AN$75)-2,FALSE))</f>
        <v>-</v>
      </c>
      <c r="AO80" s="110" t="str">
        <f ca="1">IF(ISERROR(VLOOKUP($C80,Data!$C$76:$ZZ$105,COLUMN(AO$75)-2,FALSE)),"-",VLOOKUP($C80,Data!$C$76:$ZZ$105,COLUMN(AO$75)-2,FALSE))</f>
        <v>-</v>
      </c>
      <c r="AP80" s="110" t="str">
        <f ca="1">IF(ISERROR(VLOOKUP($C80,Data!$C$76:$ZZ$105,COLUMN(AP$75)-2,FALSE)),"-",VLOOKUP($C80,Data!$C$76:$ZZ$105,COLUMN(AP$75)-2,FALSE))</f>
        <v>-</v>
      </c>
      <c r="AQ80" s="110" t="str">
        <f ca="1">IF(ISERROR(VLOOKUP($C80,Data!$C$76:$ZZ$105,COLUMN(AQ$75)-2,FALSE)),"-",VLOOKUP($C80,Data!$C$76:$ZZ$105,COLUMN(AQ$75)-2,FALSE))</f>
        <v>-</v>
      </c>
      <c r="AR80" s="110" t="str">
        <f ca="1">IF(ISERROR(VLOOKUP($C80,Data!$C$76:$ZZ$105,COLUMN(AR$75)-2,FALSE)),"-",VLOOKUP($C80,Data!$C$76:$ZZ$105,COLUMN(AR$75)-2,FALSE))</f>
        <v>-</v>
      </c>
      <c r="AS80" s="110" t="str">
        <f ca="1">IF(ISERROR(VLOOKUP($C80,Data!$C$76:$ZZ$105,COLUMN(AS$75)-2,FALSE)),"-",VLOOKUP($C80,Data!$C$76:$ZZ$105,COLUMN(AS$75)-2,FALSE))</f>
        <v>-</v>
      </c>
      <c r="AT80" s="110" t="str">
        <f ca="1">IF(ISERROR(VLOOKUP($C80,Data!$C$76:$ZZ$105,COLUMN(AT$75)-2,FALSE)),"-",VLOOKUP($C80,Data!$C$76:$ZZ$105,COLUMN(AT$75)-2,FALSE))</f>
        <v>-</v>
      </c>
      <c r="AU80" s="110" t="str">
        <f ca="1">IF(ISERROR(VLOOKUP($C80,Data!$C$76:$ZZ$105,COLUMN(AU$75)-2,FALSE)),"-",VLOOKUP($C80,Data!$C$76:$ZZ$105,COLUMN(AU$75)-2,FALSE))</f>
        <v>-</v>
      </c>
      <c r="AV80" s="110" t="str">
        <f ca="1">IF(ISERROR(VLOOKUP($C80,Data!$C$76:$ZZ$105,COLUMN(AV$75)-2,FALSE)),"-",VLOOKUP($C80,Data!$C$76:$ZZ$105,COLUMN(AV$75)-2,FALSE))</f>
        <v>-</v>
      </c>
      <c r="AW80" s="110" t="str">
        <f ca="1">IF(ISERROR(VLOOKUP($C80,Data!$C$76:$ZZ$105,COLUMN(AW$75)-2,FALSE)),"-",VLOOKUP($C80,Data!$C$76:$ZZ$105,COLUMN(AW$75)-2,FALSE))</f>
        <v>-</v>
      </c>
      <c r="AX80" s="110" t="str">
        <f ca="1">IF(ISERROR(VLOOKUP($C80,Data!$C$76:$ZZ$105,COLUMN(AX$75)-2,FALSE)),"-",VLOOKUP($C80,Data!$C$76:$ZZ$105,COLUMN(AX$75)-2,FALSE))</f>
        <v>-</v>
      </c>
      <c r="AY80" s="110" t="str">
        <f ca="1">IF(ISERROR(VLOOKUP($C80,Data!$C$76:$ZZ$105,COLUMN(AY$75)-2,FALSE)),"-",VLOOKUP($C80,Data!$C$76:$ZZ$105,COLUMN(AY$75)-2,FALSE))</f>
        <v>-</v>
      </c>
      <c r="AZ80" s="110" t="str">
        <f ca="1">IF(ISERROR(VLOOKUP($C80,Data!$C$76:$ZZ$105,COLUMN(AZ$75)-2,FALSE)),"-",VLOOKUP($C80,Data!$C$76:$ZZ$105,COLUMN(AZ$75)-2,FALSE))</f>
        <v>-</v>
      </c>
      <c r="BA80" s="110" t="str">
        <f ca="1">IF(ISERROR(VLOOKUP($C80,Data!$C$76:$ZZ$105,COLUMN(BA$75)-2,FALSE)),"-",VLOOKUP($C80,Data!$C$76:$ZZ$105,COLUMN(BA$75)-2,FALSE))</f>
        <v>-</v>
      </c>
      <c r="BB80" s="110" t="str">
        <f ca="1">IF(ISERROR(VLOOKUP($C80,Data!$C$76:$ZZ$105,COLUMN(BB$75)-2,FALSE)),"-",VLOOKUP($C80,Data!$C$76:$ZZ$105,COLUMN(BB$75)-2,FALSE))</f>
        <v>-</v>
      </c>
      <c r="BC80" s="110" t="str">
        <f ca="1">IF(ISERROR(VLOOKUP($C80,Data!$C$76:$ZZ$105,COLUMN(BC$75)-2,FALSE)),"-",VLOOKUP($C80,Data!$C$76:$ZZ$105,COLUMN(BC$75)-2,FALSE))</f>
        <v>-</v>
      </c>
      <c r="BD80" s="110" t="str">
        <f ca="1">IF(ISERROR(VLOOKUP($C80,Data!$C$76:$ZZ$105,COLUMN(BD$75)-2,FALSE)),"-",VLOOKUP($C80,Data!$C$76:$ZZ$105,COLUMN(BD$75)-2,FALSE))</f>
        <v>-</v>
      </c>
    </row>
    <row r="81" spans="3:56">
      <c r="C81" s="104" t="str">
        <f t="shared" ca="1" si="11"/>
        <v>*Hide*</v>
      </c>
      <c r="D81" s="104" t="str">
        <f t="shared" ca="1" si="11"/>
        <v>-</v>
      </c>
      <c r="E81" s="104" t="str">
        <f t="shared" ca="1" si="11"/>
        <v>-</v>
      </c>
      <c r="F81" s="104" t="str">
        <f t="shared" ca="1" si="13"/>
        <v>-</v>
      </c>
      <c r="G81" s="110" t="str">
        <f ca="1">IF(ISERROR(VLOOKUP($C81,Data!$C$76:$ZZ$105,COLUMN(G$75)-2,FALSE)),"-",VLOOKUP($C81,Data!$C$76:$ZZ$105,COLUMN(G$75)-2,FALSE))</f>
        <v>-</v>
      </c>
      <c r="H81" s="110" t="str">
        <f ca="1">IF(ISERROR(VLOOKUP($C81,Data!$C$76:$ZZ$105,COLUMN(H$75)-2,FALSE)),"-",VLOOKUP($C81,Data!$C$76:$ZZ$105,COLUMN(H$75)-2,FALSE))</f>
        <v>-</v>
      </c>
      <c r="I81" s="110" t="str">
        <f ca="1">IF(ISERROR(VLOOKUP($C81,Data!$C$76:$ZZ$105,COLUMN(I$75)-2,FALSE)),"-",VLOOKUP($C81,Data!$C$76:$ZZ$105,COLUMN(I$75)-2,FALSE))</f>
        <v>-</v>
      </c>
      <c r="J81" s="110" t="str">
        <f ca="1">IF(ISERROR(VLOOKUP($C81,Data!$C$76:$ZZ$105,COLUMN(J$75)-2,FALSE)),"-",VLOOKUP($C81,Data!$C$76:$ZZ$105,COLUMN(J$75)-2,FALSE))</f>
        <v>-</v>
      </c>
      <c r="K81" s="110" t="str">
        <f ca="1">IF(ISERROR(VLOOKUP($C81,Data!$C$76:$ZZ$105,COLUMN(K$75)-2,FALSE)),"-",VLOOKUP($C81,Data!$C$76:$ZZ$105,COLUMN(K$75)-2,FALSE))</f>
        <v>-</v>
      </c>
      <c r="L81" s="110" t="str">
        <f ca="1">IF(ISERROR(VLOOKUP($C81,Data!$C$76:$ZZ$105,COLUMN(L$75)-2,FALSE)),"-",VLOOKUP($C81,Data!$C$76:$ZZ$105,COLUMN(L$75)-2,FALSE))</f>
        <v>-</v>
      </c>
      <c r="M81" s="110" t="str">
        <f ca="1">IF(ISERROR(VLOOKUP($C81,Data!$C$76:$ZZ$105,COLUMN(M$75)-2,FALSE)),"-",VLOOKUP($C81,Data!$C$76:$ZZ$105,COLUMN(M$75)-2,FALSE))</f>
        <v>-</v>
      </c>
      <c r="N81" s="110" t="str">
        <f ca="1">IF(ISERROR(VLOOKUP($C81,Data!$C$76:$ZZ$105,COLUMN(N$75)-2,FALSE)),"-",VLOOKUP($C81,Data!$C$76:$ZZ$105,COLUMN(N$75)-2,FALSE))</f>
        <v>-</v>
      </c>
      <c r="O81" s="110" t="str">
        <f ca="1">IF(ISERROR(VLOOKUP($C81,Data!$C$76:$ZZ$105,COLUMN(O$75)-2,FALSE)),"-",VLOOKUP($C81,Data!$C$76:$ZZ$105,COLUMN(O$75)-2,FALSE))</f>
        <v>-</v>
      </c>
      <c r="P81" s="110" t="str">
        <f ca="1">IF(ISERROR(VLOOKUP($C81,Data!$C$76:$ZZ$105,COLUMN(P$75)-2,FALSE)),"-",VLOOKUP($C81,Data!$C$76:$ZZ$105,COLUMN(P$75)-2,FALSE))</f>
        <v>-</v>
      </c>
      <c r="Q81" s="110" t="str">
        <f ca="1">IF(ISERROR(VLOOKUP($C81,Data!$C$76:$ZZ$105,COLUMN(Q$75)-2,FALSE)),"-",VLOOKUP($C81,Data!$C$76:$ZZ$105,COLUMN(Q$75)-2,FALSE))</f>
        <v>-</v>
      </c>
      <c r="R81" s="110" t="str">
        <f ca="1">IF(ISERROR(VLOOKUP($C81,Data!$C$76:$ZZ$105,COLUMN(R$75)-2,FALSE)),"-",VLOOKUP($C81,Data!$C$76:$ZZ$105,COLUMN(R$75)-2,FALSE))</f>
        <v>-</v>
      </c>
      <c r="S81" s="110" t="str">
        <f ca="1">IF(ISERROR(VLOOKUP($C81,Data!$C$76:$ZZ$105,COLUMN(S$75)-2,FALSE)),"-",VLOOKUP($C81,Data!$C$76:$ZZ$105,COLUMN(S$75)-2,FALSE))</f>
        <v>-</v>
      </c>
      <c r="T81" s="110" t="str">
        <f ca="1">IF(ISERROR(VLOOKUP($C81,Data!$C$76:$ZZ$105,COLUMN(T$75)-2,FALSE)),"-",VLOOKUP($C81,Data!$C$76:$ZZ$105,COLUMN(T$75)-2,FALSE))</f>
        <v>-</v>
      </c>
      <c r="U81" s="110" t="str">
        <f ca="1">IF(ISERROR(VLOOKUP($C81,Data!$C$76:$ZZ$105,COLUMN(U$75)-2,FALSE)),"-",VLOOKUP($C81,Data!$C$76:$ZZ$105,COLUMN(U$75)-2,FALSE))</f>
        <v>-</v>
      </c>
      <c r="V81" s="110" t="str">
        <f ca="1">IF(ISERROR(VLOOKUP($C81,Data!$C$76:$ZZ$105,COLUMN(V$75)-2,FALSE)),"-",VLOOKUP($C81,Data!$C$76:$ZZ$105,COLUMN(V$75)-2,FALSE))</f>
        <v>-</v>
      </c>
      <c r="W81" s="110" t="str">
        <f ca="1">IF(ISERROR(VLOOKUP($C81,Data!$C$76:$ZZ$105,COLUMN(W$75)-2,FALSE)),"-",VLOOKUP($C81,Data!$C$76:$ZZ$105,COLUMN(W$75)-2,FALSE))</f>
        <v>-</v>
      </c>
      <c r="X81" s="110" t="str">
        <f ca="1">IF(ISERROR(VLOOKUP($C81,Data!$C$76:$ZZ$105,COLUMN(X$75)-2,FALSE)),"-",VLOOKUP($C81,Data!$C$76:$ZZ$105,COLUMN(X$75)-2,FALSE))</f>
        <v>-</v>
      </c>
      <c r="Y81" s="110" t="str">
        <f ca="1">IF(ISERROR(VLOOKUP($C81,Data!$C$76:$ZZ$105,COLUMN(Y$75)-2,FALSE)),"-",VLOOKUP($C81,Data!$C$76:$ZZ$105,COLUMN(Y$75)-2,FALSE))</f>
        <v>-</v>
      </c>
      <c r="Z81" s="110" t="str">
        <f ca="1">IF(ISERROR(VLOOKUP($C81,Data!$C$76:$ZZ$105,COLUMN(Z$75)-2,FALSE)),"-",VLOOKUP($C81,Data!$C$76:$ZZ$105,COLUMN(Z$75)-2,FALSE))</f>
        <v>-</v>
      </c>
      <c r="AA81" s="110" t="str">
        <f ca="1">IF(ISERROR(VLOOKUP($C81,Data!$C$76:$ZZ$105,COLUMN(AA$75)-2,FALSE)),"-",VLOOKUP($C81,Data!$C$76:$ZZ$105,COLUMN(AA$75)-2,FALSE))</f>
        <v>-</v>
      </c>
      <c r="AB81" s="110" t="str">
        <f ca="1">IF(ISERROR(VLOOKUP($C81,Data!$C$76:$ZZ$105,COLUMN(AB$75)-2,FALSE)),"-",VLOOKUP($C81,Data!$C$76:$ZZ$105,COLUMN(AB$75)-2,FALSE))</f>
        <v>-</v>
      </c>
      <c r="AC81" s="110" t="str">
        <f ca="1">IF(ISERROR(VLOOKUP($C81,Data!$C$76:$ZZ$105,COLUMN(AC$75)-2,FALSE)),"-",VLOOKUP($C81,Data!$C$76:$ZZ$105,COLUMN(AC$75)-2,FALSE))</f>
        <v>-</v>
      </c>
      <c r="AD81" s="110" t="str">
        <f ca="1">IF(ISERROR(VLOOKUP($C81,Data!$C$76:$ZZ$105,COLUMN(AD$75)-2,FALSE)),"-",VLOOKUP($C81,Data!$C$76:$ZZ$105,COLUMN(AD$75)-2,FALSE))</f>
        <v>-</v>
      </c>
      <c r="AE81" s="110" t="str">
        <f ca="1">IF(ISERROR(VLOOKUP($C81,Data!$C$76:$ZZ$105,COLUMN(AE$75)-2,FALSE)),"-",VLOOKUP($C81,Data!$C$76:$ZZ$105,COLUMN(AE$75)-2,FALSE))</f>
        <v>-</v>
      </c>
      <c r="AF81" s="110" t="str">
        <f ca="1">IF(ISERROR(VLOOKUP($C81,Data!$C$76:$ZZ$105,COLUMN(AF$75)-2,FALSE)),"-",VLOOKUP($C81,Data!$C$76:$ZZ$105,COLUMN(AF$75)-2,FALSE))</f>
        <v>-</v>
      </c>
      <c r="AG81" s="110" t="str">
        <f ca="1">IF(ISERROR(VLOOKUP($C81,Data!$C$76:$ZZ$105,COLUMN(AG$75)-2,FALSE)),"-",VLOOKUP($C81,Data!$C$76:$ZZ$105,COLUMN(AG$75)-2,FALSE))</f>
        <v>-</v>
      </c>
      <c r="AH81" s="110" t="str">
        <f ca="1">IF(ISERROR(VLOOKUP($C81,Data!$C$76:$ZZ$105,COLUMN(AH$75)-2,FALSE)),"-",VLOOKUP($C81,Data!$C$76:$ZZ$105,COLUMN(AH$75)-2,FALSE))</f>
        <v>-</v>
      </c>
      <c r="AI81" s="110" t="str">
        <f ca="1">IF(ISERROR(VLOOKUP($C81,Data!$C$76:$ZZ$105,COLUMN(AI$75)-2,FALSE)),"-",VLOOKUP($C81,Data!$C$76:$ZZ$105,COLUMN(AI$75)-2,FALSE))</f>
        <v>-</v>
      </c>
      <c r="AJ81" s="110" t="str">
        <f ca="1">IF(ISERROR(VLOOKUP($C81,Data!$C$76:$ZZ$105,COLUMN(AJ$75)-2,FALSE)),"-",VLOOKUP($C81,Data!$C$76:$ZZ$105,COLUMN(AJ$75)-2,FALSE))</f>
        <v>-</v>
      </c>
      <c r="AK81" s="110" t="str">
        <f ca="1">IF(ISERROR(VLOOKUP($C81,Data!$C$76:$ZZ$105,COLUMN(AK$75)-2,FALSE)),"-",VLOOKUP($C81,Data!$C$76:$ZZ$105,COLUMN(AK$75)-2,FALSE))</f>
        <v>-</v>
      </c>
      <c r="AL81" s="110" t="str">
        <f ca="1">IF(ISERROR(VLOOKUP($C81,Data!$C$76:$ZZ$105,COLUMN(AL$75)-2,FALSE)),"-",VLOOKUP($C81,Data!$C$76:$ZZ$105,COLUMN(AL$75)-2,FALSE))</f>
        <v>-</v>
      </c>
      <c r="AM81" s="110" t="str">
        <f ca="1">IF(ISERROR(VLOOKUP($C81,Data!$C$76:$ZZ$105,COLUMN(AM$75)-2,FALSE)),"-",VLOOKUP($C81,Data!$C$76:$ZZ$105,COLUMN(AM$75)-2,FALSE))</f>
        <v>-</v>
      </c>
      <c r="AN81" s="110" t="str">
        <f ca="1">IF(ISERROR(VLOOKUP($C81,Data!$C$76:$ZZ$105,COLUMN(AN$75)-2,FALSE)),"-",VLOOKUP($C81,Data!$C$76:$ZZ$105,COLUMN(AN$75)-2,FALSE))</f>
        <v>-</v>
      </c>
      <c r="AO81" s="110" t="str">
        <f ca="1">IF(ISERROR(VLOOKUP($C81,Data!$C$76:$ZZ$105,COLUMN(AO$75)-2,FALSE)),"-",VLOOKUP($C81,Data!$C$76:$ZZ$105,COLUMN(AO$75)-2,FALSE))</f>
        <v>-</v>
      </c>
      <c r="AP81" s="110" t="str">
        <f ca="1">IF(ISERROR(VLOOKUP($C81,Data!$C$76:$ZZ$105,COLUMN(AP$75)-2,FALSE)),"-",VLOOKUP($C81,Data!$C$76:$ZZ$105,COLUMN(AP$75)-2,FALSE))</f>
        <v>-</v>
      </c>
      <c r="AQ81" s="110" t="str">
        <f ca="1">IF(ISERROR(VLOOKUP($C81,Data!$C$76:$ZZ$105,COLUMN(AQ$75)-2,FALSE)),"-",VLOOKUP($C81,Data!$C$76:$ZZ$105,COLUMN(AQ$75)-2,FALSE))</f>
        <v>-</v>
      </c>
      <c r="AR81" s="110" t="str">
        <f ca="1">IF(ISERROR(VLOOKUP($C81,Data!$C$76:$ZZ$105,COLUMN(AR$75)-2,FALSE)),"-",VLOOKUP($C81,Data!$C$76:$ZZ$105,COLUMN(AR$75)-2,FALSE))</f>
        <v>-</v>
      </c>
      <c r="AS81" s="110" t="str">
        <f ca="1">IF(ISERROR(VLOOKUP($C81,Data!$C$76:$ZZ$105,COLUMN(AS$75)-2,FALSE)),"-",VLOOKUP($C81,Data!$C$76:$ZZ$105,COLUMN(AS$75)-2,FALSE))</f>
        <v>-</v>
      </c>
      <c r="AT81" s="110" t="str">
        <f ca="1">IF(ISERROR(VLOOKUP($C81,Data!$C$76:$ZZ$105,COLUMN(AT$75)-2,FALSE)),"-",VLOOKUP($C81,Data!$C$76:$ZZ$105,COLUMN(AT$75)-2,FALSE))</f>
        <v>-</v>
      </c>
      <c r="AU81" s="110" t="str">
        <f ca="1">IF(ISERROR(VLOOKUP($C81,Data!$C$76:$ZZ$105,COLUMN(AU$75)-2,FALSE)),"-",VLOOKUP($C81,Data!$C$76:$ZZ$105,COLUMN(AU$75)-2,FALSE))</f>
        <v>-</v>
      </c>
      <c r="AV81" s="110" t="str">
        <f ca="1">IF(ISERROR(VLOOKUP($C81,Data!$C$76:$ZZ$105,COLUMN(AV$75)-2,FALSE)),"-",VLOOKUP($C81,Data!$C$76:$ZZ$105,COLUMN(AV$75)-2,FALSE))</f>
        <v>-</v>
      </c>
      <c r="AW81" s="110" t="str">
        <f ca="1">IF(ISERROR(VLOOKUP($C81,Data!$C$76:$ZZ$105,COLUMN(AW$75)-2,FALSE)),"-",VLOOKUP($C81,Data!$C$76:$ZZ$105,COLUMN(AW$75)-2,FALSE))</f>
        <v>-</v>
      </c>
      <c r="AX81" s="110" t="str">
        <f ca="1">IF(ISERROR(VLOOKUP($C81,Data!$C$76:$ZZ$105,COLUMN(AX$75)-2,FALSE)),"-",VLOOKUP($C81,Data!$C$76:$ZZ$105,COLUMN(AX$75)-2,FALSE))</f>
        <v>-</v>
      </c>
      <c r="AY81" s="110" t="str">
        <f ca="1">IF(ISERROR(VLOOKUP($C81,Data!$C$76:$ZZ$105,COLUMN(AY$75)-2,FALSE)),"-",VLOOKUP($C81,Data!$C$76:$ZZ$105,COLUMN(AY$75)-2,FALSE))</f>
        <v>-</v>
      </c>
      <c r="AZ81" s="110" t="str">
        <f ca="1">IF(ISERROR(VLOOKUP($C81,Data!$C$76:$ZZ$105,COLUMN(AZ$75)-2,FALSE)),"-",VLOOKUP($C81,Data!$C$76:$ZZ$105,COLUMN(AZ$75)-2,FALSE))</f>
        <v>-</v>
      </c>
      <c r="BA81" s="110" t="str">
        <f ca="1">IF(ISERROR(VLOOKUP($C81,Data!$C$76:$ZZ$105,COLUMN(BA$75)-2,FALSE)),"-",VLOOKUP($C81,Data!$C$76:$ZZ$105,COLUMN(BA$75)-2,FALSE))</f>
        <v>-</v>
      </c>
      <c r="BB81" s="110" t="str">
        <f ca="1">IF(ISERROR(VLOOKUP($C81,Data!$C$76:$ZZ$105,COLUMN(BB$75)-2,FALSE)),"-",VLOOKUP($C81,Data!$C$76:$ZZ$105,COLUMN(BB$75)-2,FALSE))</f>
        <v>-</v>
      </c>
      <c r="BC81" s="110" t="str">
        <f ca="1">IF(ISERROR(VLOOKUP($C81,Data!$C$76:$ZZ$105,COLUMN(BC$75)-2,FALSE)),"-",VLOOKUP($C81,Data!$C$76:$ZZ$105,COLUMN(BC$75)-2,FALSE))</f>
        <v>-</v>
      </c>
      <c r="BD81" s="110" t="str">
        <f ca="1">IF(ISERROR(VLOOKUP($C81,Data!$C$76:$ZZ$105,COLUMN(BD$75)-2,FALSE)),"-",VLOOKUP($C81,Data!$C$76:$ZZ$105,COLUMN(BD$75)-2,FALSE))</f>
        <v>-</v>
      </c>
    </row>
    <row r="82" spans="3:56">
      <c r="C82" s="104" t="str">
        <f t="shared" ca="1" si="11"/>
        <v>*Hide*</v>
      </c>
      <c r="D82" s="104" t="str">
        <f t="shared" ca="1" si="11"/>
        <v>-</v>
      </c>
      <c r="E82" s="104" t="str">
        <f t="shared" ca="1" si="11"/>
        <v>-</v>
      </c>
      <c r="F82" s="104" t="str">
        <f t="shared" ca="1" si="13"/>
        <v>-</v>
      </c>
      <c r="G82" s="110" t="str">
        <f ca="1">IF(ISERROR(VLOOKUP($C82,Data!$C$76:$ZZ$105,COLUMN(G$75)-2,FALSE)),"-",VLOOKUP($C82,Data!$C$76:$ZZ$105,COLUMN(G$75)-2,FALSE))</f>
        <v>-</v>
      </c>
      <c r="H82" s="110" t="str">
        <f ca="1">IF(ISERROR(VLOOKUP($C82,Data!$C$76:$ZZ$105,COLUMN(H$75)-2,FALSE)),"-",VLOOKUP($C82,Data!$C$76:$ZZ$105,COLUMN(H$75)-2,FALSE))</f>
        <v>-</v>
      </c>
      <c r="I82" s="110" t="str">
        <f ca="1">IF(ISERROR(VLOOKUP($C82,Data!$C$76:$ZZ$105,COLUMN(I$75)-2,FALSE)),"-",VLOOKUP($C82,Data!$C$76:$ZZ$105,COLUMN(I$75)-2,FALSE))</f>
        <v>-</v>
      </c>
      <c r="J82" s="110" t="str">
        <f ca="1">IF(ISERROR(VLOOKUP($C82,Data!$C$76:$ZZ$105,COLUMN(J$75)-2,FALSE)),"-",VLOOKUP($C82,Data!$C$76:$ZZ$105,COLUMN(J$75)-2,FALSE))</f>
        <v>-</v>
      </c>
      <c r="K82" s="110" t="str">
        <f ca="1">IF(ISERROR(VLOOKUP($C82,Data!$C$76:$ZZ$105,COLUMN(K$75)-2,FALSE)),"-",VLOOKUP($C82,Data!$C$76:$ZZ$105,COLUMN(K$75)-2,FALSE))</f>
        <v>-</v>
      </c>
      <c r="L82" s="110" t="str">
        <f ca="1">IF(ISERROR(VLOOKUP($C82,Data!$C$76:$ZZ$105,COLUMN(L$75)-2,FALSE)),"-",VLOOKUP($C82,Data!$C$76:$ZZ$105,COLUMN(L$75)-2,FALSE))</f>
        <v>-</v>
      </c>
      <c r="M82" s="110" t="str">
        <f ca="1">IF(ISERROR(VLOOKUP($C82,Data!$C$76:$ZZ$105,COLUMN(M$75)-2,FALSE)),"-",VLOOKUP($C82,Data!$C$76:$ZZ$105,COLUMN(M$75)-2,FALSE))</f>
        <v>-</v>
      </c>
      <c r="N82" s="110" t="str">
        <f ca="1">IF(ISERROR(VLOOKUP($C82,Data!$C$76:$ZZ$105,COLUMN(N$75)-2,FALSE)),"-",VLOOKUP($C82,Data!$C$76:$ZZ$105,COLUMN(N$75)-2,FALSE))</f>
        <v>-</v>
      </c>
      <c r="O82" s="110" t="str">
        <f ca="1">IF(ISERROR(VLOOKUP($C82,Data!$C$76:$ZZ$105,COLUMN(O$75)-2,FALSE)),"-",VLOOKUP($C82,Data!$C$76:$ZZ$105,COLUMN(O$75)-2,FALSE))</f>
        <v>-</v>
      </c>
      <c r="P82" s="110" t="str">
        <f ca="1">IF(ISERROR(VLOOKUP($C82,Data!$C$76:$ZZ$105,COLUMN(P$75)-2,FALSE)),"-",VLOOKUP($C82,Data!$C$76:$ZZ$105,COLUMN(P$75)-2,FALSE))</f>
        <v>-</v>
      </c>
      <c r="Q82" s="110" t="str">
        <f ca="1">IF(ISERROR(VLOOKUP($C82,Data!$C$76:$ZZ$105,COLUMN(Q$75)-2,FALSE)),"-",VLOOKUP($C82,Data!$C$76:$ZZ$105,COLUMN(Q$75)-2,FALSE))</f>
        <v>-</v>
      </c>
      <c r="R82" s="110" t="str">
        <f ca="1">IF(ISERROR(VLOOKUP($C82,Data!$C$76:$ZZ$105,COLUMN(R$75)-2,FALSE)),"-",VLOOKUP($C82,Data!$C$76:$ZZ$105,COLUMN(R$75)-2,FALSE))</f>
        <v>-</v>
      </c>
      <c r="S82" s="110" t="str">
        <f ca="1">IF(ISERROR(VLOOKUP($C82,Data!$C$76:$ZZ$105,COLUMN(S$75)-2,FALSE)),"-",VLOOKUP($C82,Data!$C$76:$ZZ$105,COLUMN(S$75)-2,FALSE))</f>
        <v>-</v>
      </c>
      <c r="T82" s="110" t="str">
        <f ca="1">IF(ISERROR(VLOOKUP($C82,Data!$C$76:$ZZ$105,COLUMN(T$75)-2,FALSE)),"-",VLOOKUP($C82,Data!$C$76:$ZZ$105,COLUMN(T$75)-2,FALSE))</f>
        <v>-</v>
      </c>
      <c r="U82" s="110" t="str">
        <f ca="1">IF(ISERROR(VLOOKUP($C82,Data!$C$76:$ZZ$105,COLUMN(U$75)-2,FALSE)),"-",VLOOKUP($C82,Data!$C$76:$ZZ$105,COLUMN(U$75)-2,FALSE))</f>
        <v>-</v>
      </c>
      <c r="V82" s="110" t="str">
        <f ca="1">IF(ISERROR(VLOOKUP($C82,Data!$C$76:$ZZ$105,COLUMN(V$75)-2,FALSE)),"-",VLOOKUP($C82,Data!$C$76:$ZZ$105,COLUMN(V$75)-2,FALSE))</f>
        <v>-</v>
      </c>
      <c r="W82" s="110" t="str">
        <f ca="1">IF(ISERROR(VLOOKUP($C82,Data!$C$76:$ZZ$105,COLUMN(W$75)-2,FALSE)),"-",VLOOKUP($C82,Data!$C$76:$ZZ$105,COLUMN(W$75)-2,FALSE))</f>
        <v>-</v>
      </c>
      <c r="X82" s="110" t="str">
        <f ca="1">IF(ISERROR(VLOOKUP($C82,Data!$C$76:$ZZ$105,COLUMN(X$75)-2,FALSE)),"-",VLOOKUP($C82,Data!$C$76:$ZZ$105,COLUMN(X$75)-2,FALSE))</f>
        <v>-</v>
      </c>
      <c r="Y82" s="110" t="str">
        <f ca="1">IF(ISERROR(VLOOKUP($C82,Data!$C$76:$ZZ$105,COLUMN(Y$75)-2,FALSE)),"-",VLOOKUP($C82,Data!$C$76:$ZZ$105,COLUMN(Y$75)-2,FALSE))</f>
        <v>-</v>
      </c>
      <c r="Z82" s="110" t="str">
        <f ca="1">IF(ISERROR(VLOOKUP($C82,Data!$C$76:$ZZ$105,COLUMN(Z$75)-2,FALSE)),"-",VLOOKUP($C82,Data!$C$76:$ZZ$105,COLUMN(Z$75)-2,FALSE))</f>
        <v>-</v>
      </c>
      <c r="AA82" s="110" t="str">
        <f ca="1">IF(ISERROR(VLOOKUP($C82,Data!$C$76:$ZZ$105,COLUMN(AA$75)-2,FALSE)),"-",VLOOKUP($C82,Data!$C$76:$ZZ$105,COLUMN(AA$75)-2,FALSE))</f>
        <v>-</v>
      </c>
      <c r="AB82" s="110" t="str">
        <f ca="1">IF(ISERROR(VLOOKUP($C82,Data!$C$76:$ZZ$105,COLUMN(AB$75)-2,FALSE)),"-",VLOOKUP($C82,Data!$C$76:$ZZ$105,COLUMN(AB$75)-2,FALSE))</f>
        <v>-</v>
      </c>
      <c r="AC82" s="110" t="str">
        <f ca="1">IF(ISERROR(VLOOKUP($C82,Data!$C$76:$ZZ$105,COLUMN(AC$75)-2,FALSE)),"-",VLOOKUP($C82,Data!$C$76:$ZZ$105,COLUMN(AC$75)-2,FALSE))</f>
        <v>-</v>
      </c>
      <c r="AD82" s="110" t="str">
        <f ca="1">IF(ISERROR(VLOOKUP($C82,Data!$C$76:$ZZ$105,COLUMN(AD$75)-2,FALSE)),"-",VLOOKUP($C82,Data!$C$76:$ZZ$105,COLUMN(AD$75)-2,FALSE))</f>
        <v>-</v>
      </c>
      <c r="AE82" s="110" t="str">
        <f ca="1">IF(ISERROR(VLOOKUP($C82,Data!$C$76:$ZZ$105,COLUMN(AE$75)-2,FALSE)),"-",VLOOKUP($C82,Data!$C$76:$ZZ$105,COLUMN(AE$75)-2,FALSE))</f>
        <v>-</v>
      </c>
      <c r="AF82" s="110" t="str">
        <f ca="1">IF(ISERROR(VLOOKUP($C82,Data!$C$76:$ZZ$105,COLUMN(AF$75)-2,FALSE)),"-",VLOOKUP($C82,Data!$C$76:$ZZ$105,COLUMN(AF$75)-2,FALSE))</f>
        <v>-</v>
      </c>
      <c r="AG82" s="110" t="str">
        <f ca="1">IF(ISERROR(VLOOKUP($C82,Data!$C$76:$ZZ$105,COLUMN(AG$75)-2,FALSE)),"-",VLOOKUP($C82,Data!$C$76:$ZZ$105,COLUMN(AG$75)-2,FALSE))</f>
        <v>-</v>
      </c>
      <c r="AH82" s="110" t="str">
        <f ca="1">IF(ISERROR(VLOOKUP($C82,Data!$C$76:$ZZ$105,COLUMN(AH$75)-2,FALSE)),"-",VLOOKUP($C82,Data!$C$76:$ZZ$105,COLUMN(AH$75)-2,FALSE))</f>
        <v>-</v>
      </c>
      <c r="AI82" s="110" t="str">
        <f ca="1">IF(ISERROR(VLOOKUP($C82,Data!$C$76:$ZZ$105,COLUMN(AI$75)-2,FALSE)),"-",VLOOKUP($C82,Data!$C$76:$ZZ$105,COLUMN(AI$75)-2,FALSE))</f>
        <v>-</v>
      </c>
      <c r="AJ82" s="110" t="str">
        <f ca="1">IF(ISERROR(VLOOKUP($C82,Data!$C$76:$ZZ$105,COLUMN(AJ$75)-2,FALSE)),"-",VLOOKUP($C82,Data!$C$76:$ZZ$105,COLUMN(AJ$75)-2,FALSE))</f>
        <v>-</v>
      </c>
      <c r="AK82" s="110" t="str">
        <f ca="1">IF(ISERROR(VLOOKUP($C82,Data!$C$76:$ZZ$105,COLUMN(AK$75)-2,FALSE)),"-",VLOOKUP($C82,Data!$C$76:$ZZ$105,COLUMN(AK$75)-2,FALSE))</f>
        <v>-</v>
      </c>
      <c r="AL82" s="110" t="str">
        <f ca="1">IF(ISERROR(VLOOKUP($C82,Data!$C$76:$ZZ$105,COLUMN(AL$75)-2,FALSE)),"-",VLOOKUP($C82,Data!$C$76:$ZZ$105,COLUMN(AL$75)-2,FALSE))</f>
        <v>-</v>
      </c>
      <c r="AM82" s="110" t="str">
        <f ca="1">IF(ISERROR(VLOOKUP($C82,Data!$C$76:$ZZ$105,COLUMN(AM$75)-2,FALSE)),"-",VLOOKUP($C82,Data!$C$76:$ZZ$105,COLUMN(AM$75)-2,FALSE))</f>
        <v>-</v>
      </c>
      <c r="AN82" s="110" t="str">
        <f ca="1">IF(ISERROR(VLOOKUP($C82,Data!$C$76:$ZZ$105,COLUMN(AN$75)-2,FALSE)),"-",VLOOKUP($C82,Data!$C$76:$ZZ$105,COLUMN(AN$75)-2,FALSE))</f>
        <v>-</v>
      </c>
      <c r="AO82" s="110" t="str">
        <f ca="1">IF(ISERROR(VLOOKUP($C82,Data!$C$76:$ZZ$105,COLUMN(AO$75)-2,FALSE)),"-",VLOOKUP($C82,Data!$C$76:$ZZ$105,COLUMN(AO$75)-2,FALSE))</f>
        <v>-</v>
      </c>
      <c r="AP82" s="110" t="str">
        <f ca="1">IF(ISERROR(VLOOKUP($C82,Data!$C$76:$ZZ$105,COLUMN(AP$75)-2,FALSE)),"-",VLOOKUP($C82,Data!$C$76:$ZZ$105,COLUMN(AP$75)-2,FALSE))</f>
        <v>-</v>
      </c>
      <c r="AQ82" s="110" t="str">
        <f ca="1">IF(ISERROR(VLOOKUP($C82,Data!$C$76:$ZZ$105,COLUMN(AQ$75)-2,FALSE)),"-",VLOOKUP($C82,Data!$C$76:$ZZ$105,COLUMN(AQ$75)-2,FALSE))</f>
        <v>-</v>
      </c>
      <c r="AR82" s="110" t="str">
        <f ca="1">IF(ISERROR(VLOOKUP($C82,Data!$C$76:$ZZ$105,COLUMN(AR$75)-2,FALSE)),"-",VLOOKUP($C82,Data!$C$76:$ZZ$105,COLUMN(AR$75)-2,FALSE))</f>
        <v>-</v>
      </c>
      <c r="AS82" s="110" t="str">
        <f ca="1">IF(ISERROR(VLOOKUP($C82,Data!$C$76:$ZZ$105,COLUMN(AS$75)-2,FALSE)),"-",VLOOKUP($C82,Data!$C$76:$ZZ$105,COLUMN(AS$75)-2,FALSE))</f>
        <v>-</v>
      </c>
      <c r="AT82" s="110" t="str">
        <f ca="1">IF(ISERROR(VLOOKUP($C82,Data!$C$76:$ZZ$105,COLUMN(AT$75)-2,FALSE)),"-",VLOOKUP($C82,Data!$C$76:$ZZ$105,COLUMN(AT$75)-2,FALSE))</f>
        <v>-</v>
      </c>
      <c r="AU82" s="110" t="str">
        <f ca="1">IF(ISERROR(VLOOKUP($C82,Data!$C$76:$ZZ$105,COLUMN(AU$75)-2,FALSE)),"-",VLOOKUP($C82,Data!$C$76:$ZZ$105,COLUMN(AU$75)-2,FALSE))</f>
        <v>-</v>
      </c>
      <c r="AV82" s="110" t="str">
        <f ca="1">IF(ISERROR(VLOOKUP($C82,Data!$C$76:$ZZ$105,COLUMN(AV$75)-2,FALSE)),"-",VLOOKUP($C82,Data!$C$76:$ZZ$105,COLUMN(AV$75)-2,FALSE))</f>
        <v>-</v>
      </c>
      <c r="AW82" s="110" t="str">
        <f ca="1">IF(ISERROR(VLOOKUP($C82,Data!$C$76:$ZZ$105,COLUMN(AW$75)-2,FALSE)),"-",VLOOKUP($C82,Data!$C$76:$ZZ$105,COLUMN(AW$75)-2,FALSE))</f>
        <v>-</v>
      </c>
      <c r="AX82" s="110" t="str">
        <f ca="1">IF(ISERROR(VLOOKUP($C82,Data!$C$76:$ZZ$105,COLUMN(AX$75)-2,FALSE)),"-",VLOOKUP($C82,Data!$C$76:$ZZ$105,COLUMN(AX$75)-2,FALSE))</f>
        <v>-</v>
      </c>
      <c r="AY82" s="110" t="str">
        <f ca="1">IF(ISERROR(VLOOKUP($C82,Data!$C$76:$ZZ$105,COLUMN(AY$75)-2,FALSE)),"-",VLOOKUP($C82,Data!$C$76:$ZZ$105,COLUMN(AY$75)-2,FALSE))</f>
        <v>-</v>
      </c>
      <c r="AZ82" s="110" t="str">
        <f ca="1">IF(ISERROR(VLOOKUP($C82,Data!$C$76:$ZZ$105,COLUMN(AZ$75)-2,FALSE)),"-",VLOOKUP($C82,Data!$C$76:$ZZ$105,COLUMN(AZ$75)-2,FALSE))</f>
        <v>-</v>
      </c>
      <c r="BA82" s="110" t="str">
        <f ca="1">IF(ISERROR(VLOOKUP($C82,Data!$C$76:$ZZ$105,COLUMN(BA$75)-2,FALSE)),"-",VLOOKUP($C82,Data!$C$76:$ZZ$105,COLUMN(BA$75)-2,FALSE))</f>
        <v>-</v>
      </c>
      <c r="BB82" s="110" t="str">
        <f ca="1">IF(ISERROR(VLOOKUP($C82,Data!$C$76:$ZZ$105,COLUMN(BB$75)-2,FALSE)),"-",VLOOKUP($C82,Data!$C$76:$ZZ$105,COLUMN(BB$75)-2,FALSE))</f>
        <v>-</v>
      </c>
      <c r="BC82" s="110" t="str">
        <f ca="1">IF(ISERROR(VLOOKUP($C82,Data!$C$76:$ZZ$105,COLUMN(BC$75)-2,FALSE)),"-",VLOOKUP($C82,Data!$C$76:$ZZ$105,COLUMN(BC$75)-2,FALSE))</f>
        <v>-</v>
      </c>
      <c r="BD82" s="110" t="str">
        <f ca="1">IF(ISERROR(VLOOKUP($C82,Data!$C$76:$ZZ$105,COLUMN(BD$75)-2,FALSE)),"-",VLOOKUP($C82,Data!$C$76:$ZZ$105,COLUMN(BD$75)-2,FALSE))</f>
        <v>-</v>
      </c>
    </row>
    <row r="83" spans="3:56">
      <c r="C83" s="104" t="str">
        <f t="shared" ca="1" si="11"/>
        <v>*Hide*</v>
      </c>
      <c r="D83" s="104" t="str">
        <f t="shared" ca="1" si="11"/>
        <v>-</v>
      </c>
      <c r="E83" s="104" t="str">
        <f t="shared" ca="1" si="11"/>
        <v>-</v>
      </c>
      <c r="F83" s="104" t="str">
        <f t="shared" ca="1" si="13"/>
        <v>-</v>
      </c>
      <c r="G83" s="110" t="str">
        <f ca="1">IF(ISERROR(VLOOKUP($C83,Data!$C$76:$ZZ$105,COLUMN(G$75)-2,FALSE)),"-",VLOOKUP($C83,Data!$C$76:$ZZ$105,COLUMN(G$75)-2,FALSE))</f>
        <v>-</v>
      </c>
      <c r="H83" s="110" t="str">
        <f ca="1">IF(ISERROR(VLOOKUP($C83,Data!$C$76:$ZZ$105,COLUMN(H$75)-2,FALSE)),"-",VLOOKUP($C83,Data!$C$76:$ZZ$105,COLUMN(H$75)-2,FALSE))</f>
        <v>-</v>
      </c>
      <c r="I83" s="110" t="str">
        <f ca="1">IF(ISERROR(VLOOKUP($C83,Data!$C$76:$ZZ$105,COLUMN(I$75)-2,FALSE)),"-",VLOOKUP($C83,Data!$C$76:$ZZ$105,COLUMN(I$75)-2,FALSE))</f>
        <v>-</v>
      </c>
      <c r="J83" s="110" t="str">
        <f ca="1">IF(ISERROR(VLOOKUP($C83,Data!$C$76:$ZZ$105,COLUMN(J$75)-2,FALSE)),"-",VLOOKUP($C83,Data!$C$76:$ZZ$105,COLUMN(J$75)-2,FALSE))</f>
        <v>-</v>
      </c>
      <c r="K83" s="110" t="str">
        <f ca="1">IF(ISERROR(VLOOKUP($C83,Data!$C$76:$ZZ$105,COLUMN(K$75)-2,FALSE)),"-",VLOOKUP($C83,Data!$C$76:$ZZ$105,COLUMN(K$75)-2,FALSE))</f>
        <v>-</v>
      </c>
      <c r="L83" s="110" t="str">
        <f ca="1">IF(ISERROR(VLOOKUP($C83,Data!$C$76:$ZZ$105,COLUMN(L$75)-2,FALSE)),"-",VLOOKUP($C83,Data!$C$76:$ZZ$105,COLUMN(L$75)-2,FALSE))</f>
        <v>-</v>
      </c>
      <c r="M83" s="110" t="str">
        <f ca="1">IF(ISERROR(VLOOKUP($C83,Data!$C$76:$ZZ$105,COLUMN(M$75)-2,FALSE)),"-",VLOOKUP($C83,Data!$C$76:$ZZ$105,COLUMN(M$75)-2,FALSE))</f>
        <v>-</v>
      </c>
      <c r="N83" s="110" t="str">
        <f ca="1">IF(ISERROR(VLOOKUP($C83,Data!$C$76:$ZZ$105,COLUMN(N$75)-2,FALSE)),"-",VLOOKUP($C83,Data!$C$76:$ZZ$105,COLUMN(N$75)-2,FALSE))</f>
        <v>-</v>
      </c>
      <c r="O83" s="110" t="str">
        <f ca="1">IF(ISERROR(VLOOKUP($C83,Data!$C$76:$ZZ$105,COLUMN(O$75)-2,FALSE)),"-",VLOOKUP($C83,Data!$C$76:$ZZ$105,COLUMN(O$75)-2,FALSE))</f>
        <v>-</v>
      </c>
      <c r="P83" s="110" t="str">
        <f ca="1">IF(ISERROR(VLOOKUP($C83,Data!$C$76:$ZZ$105,COLUMN(P$75)-2,FALSE)),"-",VLOOKUP($C83,Data!$C$76:$ZZ$105,COLUMN(P$75)-2,FALSE))</f>
        <v>-</v>
      </c>
      <c r="Q83" s="110" t="str">
        <f ca="1">IF(ISERROR(VLOOKUP($C83,Data!$C$76:$ZZ$105,COLUMN(Q$75)-2,FALSE)),"-",VLOOKUP($C83,Data!$C$76:$ZZ$105,COLUMN(Q$75)-2,FALSE))</f>
        <v>-</v>
      </c>
      <c r="R83" s="110" t="str">
        <f ca="1">IF(ISERROR(VLOOKUP($C83,Data!$C$76:$ZZ$105,COLUMN(R$75)-2,FALSE)),"-",VLOOKUP($C83,Data!$C$76:$ZZ$105,COLUMN(R$75)-2,FALSE))</f>
        <v>-</v>
      </c>
      <c r="S83" s="110" t="str">
        <f ca="1">IF(ISERROR(VLOOKUP($C83,Data!$C$76:$ZZ$105,COLUMN(S$75)-2,FALSE)),"-",VLOOKUP($C83,Data!$C$76:$ZZ$105,COLUMN(S$75)-2,FALSE))</f>
        <v>-</v>
      </c>
      <c r="T83" s="110" t="str">
        <f ca="1">IF(ISERROR(VLOOKUP($C83,Data!$C$76:$ZZ$105,COLUMN(T$75)-2,FALSE)),"-",VLOOKUP($C83,Data!$C$76:$ZZ$105,COLUMN(T$75)-2,FALSE))</f>
        <v>-</v>
      </c>
      <c r="U83" s="110" t="str">
        <f ca="1">IF(ISERROR(VLOOKUP($C83,Data!$C$76:$ZZ$105,COLUMN(U$75)-2,FALSE)),"-",VLOOKUP($C83,Data!$C$76:$ZZ$105,COLUMN(U$75)-2,FALSE))</f>
        <v>-</v>
      </c>
      <c r="V83" s="110" t="str">
        <f ca="1">IF(ISERROR(VLOOKUP($C83,Data!$C$76:$ZZ$105,COLUMN(V$75)-2,FALSE)),"-",VLOOKUP($C83,Data!$C$76:$ZZ$105,COLUMN(V$75)-2,FALSE))</f>
        <v>-</v>
      </c>
      <c r="W83" s="110" t="str">
        <f ca="1">IF(ISERROR(VLOOKUP($C83,Data!$C$76:$ZZ$105,COLUMN(W$75)-2,FALSE)),"-",VLOOKUP($C83,Data!$C$76:$ZZ$105,COLUMN(W$75)-2,FALSE))</f>
        <v>-</v>
      </c>
      <c r="X83" s="110" t="str">
        <f ca="1">IF(ISERROR(VLOOKUP($C83,Data!$C$76:$ZZ$105,COLUMN(X$75)-2,FALSE)),"-",VLOOKUP($C83,Data!$C$76:$ZZ$105,COLUMN(X$75)-2,FALSE))</f>
        <v>-</v>
      </c>
      <c r="Y83" s="110" t="str">
        <f ca="1">IF(ISERROR(VLOOKUP($C83,Data!$C$76:$ZZ$105,COLUMN(Y$75)-2,FALSE)),"-",VLOOKUP($C83,Data!$C$76:$ZZ$105,COLUMN(Y$75)-2,FALSE))</f>
        <v>-</v>
      </c>
      <c r="Z83" s="110" t="str">
        <f ca="1">IF(ISERROR(VLOOKUP($C83,Data!$C$76:$ZZ$105,COLUMN(Z$75)-2,FALSE)),"-",VLOOKUP($C83,Data!$C$76:$ZZ$105,COLUMN(Z$75)-2,FALSE))</f>
        <v>-</v>
      </c>
      <c r="AA83" s="110" t="str">
        <f ca="1">IF(ISERROR(VLOOKUP($C83,Data!$C$76:$ZZ$105,COLUMN(AA$75)-2,FALSE)),"-",VLOOKUP($C83,Data!$C$76:$ZZ$105,COLUMN(AA$75)-2,FALSE))</f>
        <v>-</v>
      </c>
      <c r="AB83" s="110" t="str">
        <f ca="1">IF(ISERROR(VLOOKUP($C83,Data!$C$76:$ZZ$105,COLUMN(AB$75)-2,FALSE)),"-",VLOOKUP($C83,Data!$C$76:$ZZ$105,COLUMN(AB$75)-2,FALSE))</f>
        <v>-</v>
      </c>
      <c r="AC83" s="110" t="str">
        <f ca="1">IF(ISERROR(VLOOKUP($C83,Data!$C$76:$ZZ$105,COLUMN(AC$75)-2,FALSE)),"-",VLOOKUP($C83,Data!$C$76:$ZZ$105,COLUMN(AC$75)-2,FALSE))</f>
        <v>-</v>
      </c>
      <c r="AD83" s="110" t="str">
        <f ca="1">IF(ISERROR(VLOOKUP($C83,Data!$C$76:$ZZ$105,COLUMN(AD$75)-2,FALSE)),"-",VLOOKUP($C83,Data!$C$76:$ZZ$105,COLUMN(AD$75)-2,FALSE))</f>
        <v>-</v>
      </c>
      <c r="AE83" s="110" t="str">
        <f ca="1">IF(ISERROR(VLOOKUP($C83,Data!$C$76:$ZZ$105,COLUMN(AE$75)-2,FALSE)),"-",VLOOKUP($C83,Data!$C$76:$ZZ$105,COLUMN(AE$75)-2,FALSE))</f>
        <v>-</v>
      </c>
      <c r="AF83" s="110" t="str">
        <f ca="1">IF(ISERROR(VLOOKUP($C83,Data!$C$76:$ZZ$105,COLUMN(AF$75)-2,FALSE)),"-",VLOOKUP($C83,Data!$C$76:$ZZ$105,COLUMN(AF$75)-2,FALSE))</f>
        <v>-</v>
      </c>
      <c r="AG83" s="110" t="str">
        <f ca="1">IF(ISERROR(VLOOKUP($C83,Data!$C$76:$ZZ$105,COLUMN(AG$75)-2,FALSE)),"-",VLOOKUP($C83,Data!$C$76:$ZZ$105,COLUMN(AG$75)-2,FALSE))</f>
        <v>-</v>
      </c>
      <c r="AH83" s="110" t="str">
        <f ca="1">IF(ISERROR(VLOOKUP($C83,Data!$C$76:$ZZ$105,COLUMN(AH$75)-2,FALSE)),"-",VLOOKUP($C83,Data!$C$76:$ZZ$105,COLUMN(AH$75)-2,FALSE))</f>
        <v>-</v>
      </c>
      <c r="AI83" s="110" t="str">
        <f ca="1">IF(ISERROR(VLOOKUP($C83,Data!$C$76:$ZZ$105,COLUMN(AI$75)-2,FALSE)),"-",VLOOKUP($C83,Data!$C$76:$ZZ$105,COLUMN(AI$75)-2,FALSE))</f>
        <v>-</v>
      </c>
      <c r="AJ83" s="110" t="str">
        <f ca="1">IF(ISERROR(VLOOKUP($C83,Data!$C$76:$ZZ$105,COLUMN(AJ$75)-2,FALSE)),"-",VLOOKUP($C83,Data!$C$76:$ZZ$105,COLUMN(AJ$75)-2,FALSE))</f>
        <v>-</v>
      </c>
      <c r="AK83" s="110" t="str">
        <f ca="1">IF(ISERROR(VLOOKUP($C83,Data!$C$76:$ZZ$105,COLUMN(AK$75)-2,FALSE)),"-",VLOOKUP($C83,Data!$C$76:$ZZ$105,COLUMN(AK$75)-2,FALSE))</f>
        <v>-</v>
      </c>
      <c r="AL83" s="110" t="str">
        <f ca="1">IF(ISERROR(VLOOKUP($C83,Data!$C$76:$ZZ$105,COLUMN(AL$75)-2,FALSE)),"-",VLOOKUP($C83,Data!$C$76:$ZZ$105,COLUMN(AL$75)-2,FALSE))</f>
        <v>-</v>
      </c>
      <c r="AM83" s="110" t="str">
        <f ca="1">IF(ISERROR(VLOOKUP($C83,Data!$C$76:$ZZ$105,COLUMN(AM$75)-2,FALSE)),"-",VLOOKUP($C83,Data!$C$76:$ZZ$105,COLUMN(AM$75)-2,FALSE))</f>
        <v>-</v>
      </c>
      <c r="AN83" s="110" t="str">
        <f ca="1">IF(ISERROR(VLOOKUP($C83,Data!$C$76:$ZZ$105,COLUMN(AN$75)-2,FALSE)),"-",VLOOKUP($C83,Data!$C$76:$ZZ$105,COLUMN(AN$75)-2,FALSE))</f>
        <v>-</v>
      </c>
      <c r="AO83" s="110" t="str">
        <f ca="1">IF(ISERROR(VLOOKUP($C83,Data!$C$76:$ZZ$105,COLUMN(AO$75)-2,FALSE)),"-",VLOOKUP($C83,Data!$C$76:$ZZ$105,COLUMN(AO$75)-2,FALSE))</f>
        <v>-</v>
      </c>
      <c r="AP83" s="110" t="str">
        <f ca="1">IF(ISERROR(VLOOKUP($C83,Data!$C$76:$ZZ$105,COLUMN(AP$75)-2,FALSE)),"-",VLOOKUP($C83,Data!$C$76:$ZZ$105,COLUMN(AP$75)-2,FALSE))</f>
        <v>-</v>
      </c>
      <c r="AQ83" s="110" t="str">
        <f ca="1">IF(ISERROR(VLOOKUP($C83,Data!$C$76:$ZZ$105,COLUMN(AQ$75)-2,FALSE)),"-",VLOOKUP($C83,Data!$C$76:$ZZ$105,COLUMN(AQ$75)-2,FALSE))</f>
        <v>-</v>
      </c>
      <c r="AR83" s="110" t="str">
        <f ca="1">IF(ISERROR(VLOOKUP($C83,Data!$C$76:$ZZ$105,COLUMN(AR$75)-2,FALSE)),"-",VLOOKUP($C83,Data!$C$76:$ZZ$105,COLUMN(AR$75)-2,FALSE))</f>
        <v>-</v>
      </c>
      <c r="AS83" s="110" t="str">
        <f ca="1">IF(ISERROR(VLOOKUP($C83,Data!$C$76:$ZZ$105,COLUMN(AS$75)-2,FALSE)),"-",VLOOKUP($C83,Data!$C$76:$ZZ$105,COLUMN(AS$75)-2,FALSE))</f>
        <v>-</v>
      </c>
      <c r="AT83" s="110" t="str">
        <f ca="1">IF(ISERROR(VLOOKUP($C83,Data!$C$76:$ZZ$105,COLUMN(AT$75)-2,FALSE)),"-",VLOOKUP($C83,Data!$C$76:$ZZ$105,COLUMN(AT$75)-2,FALSE))</f>
        <v>-</v>
      </c>
      <c r="AU83" s="110" t="str">
        <f ca="1">IF(ISERROR(VLOOKUP($C83,Data!$C$76:$ZZ$105,COLUMN(AU$75)-2,FALSE)),"-",VLOOKUP($C83,Data!$C$76:$ZZ$105,COLUMN(AU$75)-2,FALSE))</f>
        <v>-</v>
      </c>
      <c r="AV83" s="110" t="str">
        <f ca="1">IF(ISERROR(VLOOKUP($C83,Data!$C$76:$ZZ$105,COLUMN(AV$75)-2,FALSE)),"-",VLOOKUP($C83,Data!$C$76:$ZZ$105,COLUMN(AV$75)-2,FALSE))</f>
        <v>-</v>
      </c>
      <c r="AW83" s="110" t="str">
        <f ca="1">IF(ISERROR(VLOOKUP($C83,Data!$C$76:$ZZ$105,COLUMN(AW$75)-2,FALSE)),"-",VLOOKUP($C83,Data!$C$76:$ZZ$105,COLUMN(AW$75)-2,FALSE))</f>
        <v>-</v>
      </c>
      <c r="AX83" s="110" t="str">
        <f ca="1">IF(ISERROR(VLOOKUP($C83,Data!$C$76:$ZZ$105,COLUMN(AX$75)-2,FALSE)),"-",VLOOKUP($C83,Data!$C$76:$ZZ$105,COLUMN(AX$75)-2,FALSE))</f>
        <v>-</v>
      </c>
      <c r="AY83" s="110" t="str">
        <f ca="1">IF(ISERROR(VLOOKUP($C83,Data!$C$76:$ZZ$105,COLUMN(AY$75)-2,FALSE)),"-",VLOOKUP($C83,Data!$C$76:$ZZ$105,COLUMN(AY$75)-2,FALSE))</f>
        <v>-</v>
      </c>
      <c r="AZ83" s="110" t="str">
        <f ca="1">IF(ISERROR(VLOOKUP($C83,Data!$C$76:$ZZ$105,COLUMN(AZ$75)-2,FALSE)),"-",VLOOKUP($C83,Data!$C$76:$ZZ$105,COLUMN(AZ$75)-2,FALSE))</f>
        <v>-</v>
      </c>
      <c r="BA83" s="110" t="str">
        <f ca="1">IF(ISERROR(VLOOKUP($C83,Data!$C$76:$ZZ$105,COLUMN(BA$75)-2,FALSE)),"-",VLOOKUP($C83,Data!$C$76:$ZZ$105,COLUMN(BA$75)-2,FALSE))</f>
        <v>-</v>
      </c>
      <c r="BB83" s="110" t="str">
        <f ca="1">IF(ISERROR(VLOOKUP($C83,Data!$C$76:$ZZ$105,COLUMN(BB$75)-2,FALSE)),"-",VLOOKUP($C83,Data!$C$76:$ZZ$105,COLUMN(BB$75)-2,FALSE))</f>
        <v>-</v>
      </c>
      <c r="BC83" s="110" t="str">
        <f ca="1">IF(ISERROR(VLOOKUP($C83,Data!$C$76:$ZZ$105,COLUMN(BC$75)-2,FALSE)),"-",VLOOKUP($C83,Data!$C$76:$ZZ$105,COLUMN(BC$75)-2,FALSE))</f>
        <v>-</v>
      </c>
      <c r="BD83" s="110" t="str">
        <f ca="1">IF(ISERROR(VLOOKUP($C83,Data!$C$76:$ZZ$105,COLUMN(BD$75)-2,FALSE)),"-",VLOOKUP($C83,Data!$C$76:$ZZ$105,COLUMN(BD$75)-2,FALSE))</f>
        <v>-</v>
      </c>
    </row>
    <row r="84" spans="3:56">
      <c r="C84" s="104" t="str">
        <f t="shared" ca="1" si="11"/>
        <v>*Hide*</v>
      </c>
      <c r="D84" s="104" t="str">
        <f t="shared" ca="1" si="11"/>
        <v>-</v>
      </c>
      <c r="E84" s="104" t="str">
        <f t="shared" ca="1" si="11"/>
        <v>-</v>
      </c>
      <c r="F84" s="104" t="str">
        <f t="shared" ca="1" si="13"/>
        <v>-</v>
      </c>
      <c r="G84" s="110" t="str">
        <f ca="1">IF(ISERROR(VLOOKUP($C84,Data!$C$76:$ZZ$105,COLUMN(G$75)-2,FALSE)),"-",VLOOKUP($C84,Data!$C$76:$ZZ$105,COLUMN(G$75)-2,FALSE))</f>
        <v>-</v>
      </c>
      <c r="H84" s="110" t="str">
        <f ca="1">IF(ISERROR(VLOOKUP($C84,Data!$C$76:$ZZ$105,COLUMN(H$75)-2,FALSE)),"-",VLOOKUP($C84,Data!$C$76:$ZZ$105,COLUMN(H$75)-2,FALSE))</f>
        <v>-</v>
      </c>
      <c r="I84" s="110" t="str">
        <f ca="1">IF(ISERROR(VLOOKUP($C84,Data!$C$76:$ZZ$105,COLUMN(I$75)-2,FALSE)),"-",VLOOKUP($C84,Data!$C$76:$ZZ$105,COLUMN(I$75)-2,FALSE))</f>
        <v>-</v>
      </c>
      <c r="J84" s="110" t="str">
        <f ca="1">IF(ISERROR(VLOOKUP($C84,Data!$C$76:$ZZ$105,COLUMN(J$75)-2,FALSE)),"-",VLOOKUP($C84,Data!$C$76:$ZZ$105,COLUMN(J$75)-2,FALSE))</f>
        <v>-</v>
      </c>
      <c r="K84" s="110" t="str">
        <f ca="1">IF(ISERROR(VLOOKUP($C84,Data!$C$76:$ZZ$105,COLUMN(K$75)-2,FALSE)),"-",VLOOKUP($C84,Data!$C$76:$ZZ$105,COLUMN(K$75)-2,FALSE))</f>
        <v>-</v>
      </c>
      <c r="L84" s="110" t="str">
        <f ca="1">IF(ISERROR(VLOOKUP($C84,Data!$C$76:$ZZ$105,COLUMN(L$75)-2,FALSE)),"-",VLOOKUP($C84,Data!$C$76:$ZZ$105,COLUMN(L$75)-2,FALSE))</f>
        <v>-</v>
      </c>
      <c r="M84" s="110" t="str">
        <f ca="1">IF(ISERROR(VLOOKUP($C84,Data!$C$76:$ZZ$105,COLUMN(M$75)-2,FALSE)),"-",VLOOKUP($C84,Data!$C$76:$ZZ$105,COLUMN(M$75)-2,FALSE))</f>
        <v>-</v>
      </c>
      <c r="N84" s="110" t="str">
        <f ca="1">IF(ISERROR(VLOOKUP($C84,Data!$C$76:$ZZ$105,COLUMN(N$75)-2,FALSE)),"-",VLOOKUP($C84,Data!$C$76:$ZZ$105,COLUMN(N$75)-2,FALSE))</f>
        <v>-</v>
      </c>
      <c r="O84" s="110" t="str">
        <f ca="1">IF(ISERROR(VLOOKUP($C84,Data!$C$76:$ZZ$105,COLUMN(O$75)-2,FALSE)),"-",VLOOKUP($C84,Data!$C$76:$ZZ$105,COLUMN(O$75)-2,FALSE))</f>
        <v>-</v>
      </c>
      <c r="P84" s="110" t="str">
        <f ca="1">IF(ISERROR(VLOOKUP($C84,Data!$C$76:$ZZ$105,COLUMN(P$75)-2,FALSE)),"-",VLOOKUP($C84,Data!$C$76:$ZZ$105,COLUMN(P$75)-2,FALSE))</f>
        <v>-</v>
      </c>
      <c r="Q84" s="110" t="str">
        <f ca="1">IF(ISERROR(VLOOKUP($C84,Data!$C$76:$ZZ$105,COLUMN(Q$75)-2,FALSE)),"-",VLOOKUP($C84,Data!$C$76:$ZZ$105,COLUMN(Q$75)-2,FALSE))</f>
        <v>-</v>
      </c>
      <c r="R84" s="110" t="str">
        <f ca="1">IF(ISERROR(VLOOKUP($C84,Data!$C$76:$ZZ$105,COLUMN(R$75)-2,FALSE)),"-",VLOOKUP($C84,Data!$C$76:$ZZ$105,COLUMN(R$75)-2,FALSE))</f>
        <v>-</v>
      </c>
      <c r="S84" s="110" t="str">
        <f ca="1">IF(ISERROR(VLOOKUP($C84,Data!$C$76:$ZZ$105,COLUMN(S$75)-2,FALSE)),"-",VLOOKUP($C84,Data!$C$76:$ZZ$105,COLUMN(S$75)-2,FALSE))</f>
        <v>-</v>
      </c>
      <c r="T84" s="110" t="str">
        <f ca="1">IF(ISERROR(VLOOKUP($C84,Data!$C$76:$ZZ$105,COLUMN(T$75)-2,FALSE)),"-",VLOOKUP($C84,Data!$C$76:$ZZ$105,COLUMN(T$75)-2,FALSE))</f>
        <v>-</v>
      </c>
      <c r="U84" s="110" t="str">
        <f ca="1">IF(ISERROR(VLOOKUP($C84,Data!$C$76:$ZZ$105,COLUMN(U$75)-2,FALSE)),"-",VLOOKUP($C84,Data!$C$76:$ZZ$105,COLUMN(U$75)-2,FALSE))</f>
        <v>-</v>
      </c>
      <c r="V84" s="110" t="str">
        <f ca="1">IF(ISERROR(VLOOKUP($C84,Data!$C$76:$ZZ$105,COLUMN(V$75)-2,FALSE)),"-",VLOOKUP($C84,Data!$C$76:$ZZ$105,COLUMN(V$75)-2,FALSE))</f>
        <v>-</v>
      </c>
      <c r="W84" s="110" t="str">
        <f ca="1">IF(ISERROR(VLOOKUP($C84,Data!$C$76:$ZZ$105,COLUMN(W$75)-2,FALSE)),"-",VLOOKUP($C84,Data!$C$76:$ZZ$105,COLUMN(W$75)-2,FALSE))</f>
        <v>-</v>
      </c>
      <c r="X84" s="110" t="str">
        <f ca="1">IF(ISERROR(VLOOKUP($C84,Data!$C$76:$ZZ$105,COLUMN(X$75)-2,FALSE)),"-",VLOOKUP($C84,Data!$C$76:$ZZ$105,COLUMN(X$75)-2,FALSE))</f>
        <v>-</v>
      </c>
      <c r="Y84" s="110" t="str">
        <f ca="1">IF(ISERROR(VLOOKUP($C84,Data!$C$76:$ZZ$105,COLUMN(Y$75)-2,FALSE)),"-",VLOOKUP($C84,Data!$C$76:$ZZ$105,COLUMN(Y$75)-2,FALSE))</f>
        <v>-</v>
      </c>
      <c r="Z84" s="110" t="str">
        <f ca="1">IF(ISERROR(VLOOKUP($C84,Data!$C$76:$ZZ$105,COLUMN(Z$75)-2,FALSE)),"-",VLOOKUP($C84,Data!$C$76:$ZZ$105,COLUMN(Z$75)-2,FALSE))</f>
        <v>-</v>
      </c>
      <c r="AA84" s="110" t="str">
        <f ca="1">IF(ISERROR(VLOOKUP($C84,Data!$C$76:$ZZ$105,COLUMN(AA$75)-2,FALSE)),"-",VLOOKUP($C84,Data!$C$76:$ZZ$105,COLUMN(AA$75)-2,FALSE))</f>
        <v>-</v>
      </c>
      <c r="AB84" s="110" t="str">
        <f ca="1">IF(ISERROR(VLOOKUP($C84,Data!$C$76:$ZZ$105,COLUMN(AB$75)-2,FALSE)),"-",VLOOKUP($C84,Data!$C$76:$ZZ$105,COLUMN(AB$75)-2,FALSE))</f>
        <v>-</v>
      </c>
      <c r="AC84" s="110" t="str">
        <f ca="1">IF(ISERROR(VLOOKUP($C84,Data!$C$76:$ZZ$105,COLUMN(AC$75)-2,FALSE)),"-",VLOOKUP($C84,Data!$C$76:$ZZ$105,COLUMN(AC$75)-2,FALSE))</f>
        <v>-</v>
      </c>
      <c r="AD84" s="110" t="str">
        <f ca="1">IF(ISERROR(VLOOKUP($C84,Data!$C$76:$ZZ$105,COLUMN(AD$75)-2,FALSE)),"-",VLOOKUP($C84,Data!$C$76:$ZZ$105,COLUMN(AD$75)-2,FALSE))</f>
        <v>-</v>
      </c>
      <c r="AE84" s="110" t="str">
        <f ca="1">IF(ISERROR(VLOOKUP($C84,Data!$C$76:$ZZ$105,COLUMN(AE$75)-2,FALSE)),"-",VLOOKUP($C84,Data!$C$76:$ZZ$105,COLUMN(AE$75)-2,FALSE))</f>
        <v>-</v>
      </c>
      <c r="AF84" s="110" t="str">
        <f ca="1">IF(ISERROR(VLOOKUP($C84,Data!$C$76:$ZZ$105,COLUMN(AF$75)-2,FALSE)),"-",VLOOKUP($C84,Data!$C$76:$ZZ$105,COLUMN(AF$75)-2,FALSE))</f>
        <v>-</v>
      </c>
      <c r="AG84" s="110" t="str">
        <f ca="1">IF(ISERROR(VLOOKUP($C84,Data!$C$76:$ZZ$105,COLUMN(AG$75)-2,FALSE)),"-",VLOOKUP($C84,Data!$C$76:$ZZ$105,COLUMN(AG$75)-2,FALSE))</f>
        <v>-</v>
      </c>
      <c r="AH84" s="110" t="str">
        <f ca="1">IF(ISERROR(VLOOKUP($C84,Data!$C$76:$ZZ$105,COLUMN(AH$75)-2,FALSE)),"-",VLOOKUP($C84,Data!$C$76:$ZZ$105,COLUMN(AH$75)-2,FALSE))</f>
        <v>-</v>
      </c>
      <c r="AI84" s="110" t="str">
        <f ca="1">IF(ISERROR(VLOOKUP($C84,Data!$C$76:$ZZ$105,COLUMN(AI$75)-2,FALSE)),"-",VLOOKUP($C84,Data!$C$76:$ZZ$105,COLUMN(AI$75)-2,FALSE))</f>
        <v>-</v>
      </c>
      <c r="AJ84" s="110" t="str">
        <f ca="1">IF(ISERROR(VLOOKUP($C84,Data!$C$76:$ZZ$105,COLUMN(AJ$75)-2,FALSE)),"-",VLOOKUP($C84,Data!$C$76:$ZZ$105,COLUMN(AJ$75)-2,FALSE))</f>
        <v>-</v>
      </c>
      <c r="AK84" s="110" t="str">
        <f ca="1">IF(ISERROR(VLOOKUP($C84,Data!$C$76:$ZZ$105,COLUMN(AK$75)-2,FALSE)),"-",VLOOKUP($C84,Data!$C$76:$ZZ$105,COLUMN(AK$75)-2,FALSE))</f>
        <v>-</v>
      </c>
      <c r="AL84" s="110" t="str">
        <f ca="1">IF(ISERROR(VLOOKUP($C84,Data!$C$76:$ZZ$105,COLUMN(AL$75)-2,FALSE)),"-",VLOOKUP($C84,Data!$C$76:$ZZ$105,COLUMN(AL$75)-2,FALSE))</f>
        <v>-</v>
      </c>
      <c r="AM84" s="110" t="str">
        <f ca="1">IF(ISERROR(VLOOKUP($C84,Data!$C$76:$ZZ$105,COLUMN(AM$75)-2,FALSE)),"-",VLOOKUP($C84,Data!$C$76:$ZZ$105,COLUMN(AM$75)-2,FALSE))</f>
        <v>-</v>
      </c>
      <c r="AN84" s="110" t="str">
        <f ca="1">IF(ISERROR(VLOOKUP($C84,Data!$C$76:$ZZ$105,COLUMN(AN$75)-2,FALSE)),"-",VLOOKUP($C84,Data!$C$76:$ZZ$105,COLUMN(AN$75)-2,FALSE))</f>
        <v>-</v>
      </c>
      <c r="AO84" s="110" t="str">
        <f ca="1">IF(ISERROR(VLOOKUP($C84,Data!$C$76:$ZZ$105,COLUMN(AO$75)-2,FALSE)),"-",VLOOKUP($C84,Data!$C$76:$ZZ$105,COLUMN(AO$75)-2,FALSE))</f>
        <v>-</v>
      </c>
      <c r="AP84" s="110" t="str">
        <f ca="1">IF(ISERROR(VLOOKUP($C84,Data!$C$76:$ZZ$105,COLUMN(AP$75)-2,FALSE)),"-",VLOOKUP($C84,Data!$C$76:$ZZ$105,COLUMN(AP$75)-2,FALSE))</f>
        <v>-</v>
      </c>
      <c r="AQ84" s="110" t="str">
        <f ca="1">IF(ISERROR(VLOOKUP($C84,Data!$C$76:$ZZ$105,COLUMN(AQ$75)-2,FALSE)),"-",VLOOKUP($C84,Data!$C$76:$ZZ$105,COLUMN(AQ$75)-2,FALSE))</f>
        <v>-</v>
      </c>
      <c r="AR84" s="110" t="str">
        <f ca="1">IF(ISERROR(VLOOKUP($C84,Data!$C$76:$ZZ$105,COLUMN(AR$75)-2,FALSE)),"-",VLOOKUP($C84,Data!$C$76:$ZZ$105,COLUMN(AR$75)-2,FALSE))</f>
        <v>-</v>
      </c>
      <c r="AS84" s="110" t="str">
        <f ca="1">IF(ISERROR(VLOOKUP($C84,Data!$C$76:$ZZ$105,COLUMN(AS$75)-2,FALSE)),"-",VLOOKUP($C84,Data!$C$76:$ZZ$105,COLUMN(AS$75)-2,FALSE))</f>
        <v>-</v>
      </c>
      <c r="AT84" s="110" t="str">
        <f ca="1">IF(ISERROR(VLOOKUP($C84,Data!$C$76:$ZZ$105,COLUMN(AT$75)-2,FALSE)),"-",VLOOKUP($C84,Data!$C$76:$ZZ$105,COLUMN(AT$75)-2,FALSE))</f>
        <v>-</v>
      </c>
      <c r="AU84" s="110" t="str">
        <f ca="1">IF(ISERROR(VLOOKUP($C84,Data!$C$76:$ZZ$105,COLUMN(AU$75)-2,FALSE)),"-",VLOOKUP($C84,Data!$C$76:$ZZ$105,COLUMN(AU$75)-2,FALSE))</f>
        <v>-</v>
      </c>
      <c r="AV84" s="110" t="str">
        <f ca="1">IF(ISERROR(VLOOKUP($C84,Data!$C$76:$ZZ$105,COLUMN(AV$75)-2,FALSE)),"-",VLOOKUP($C84,Data!$C$76:$ZZ$105,COLUMN(AV$75)-2,FALSE))</f>
        <v>-</v>
      </c>
      <c r="AW84" s="110" t="str">
        <f ca="1">IF(ISERROR(VLOOKUP($C84,Data!$C$76:$ZZ$105,COLUMN(AW$75)-2,FALSE)),"-",VLOOKUP($C84,Data!$C$76:$ZZ$105,COLUMN(AW$75)-2,FALSE))</f>
        <v>-</v>
      </c>
      <c r="AX84" s="110" t="str">
        <f ca="1">IF(ISERROR(VLOOKUP($C84,Data!$C$76:$ZZ$105,COLUMN(AX$75)-2,FALSE)),"-",VLOOKUP($C84,Data!$C$76:$ZZ$105,COLUMN(AX$75)-2,FALSE))</f>
        <v>-</v>
      </c>
      <c r="AY84" s="110" t="str">
        <f ca="1">IF(ISERROR(VLOOKUP($C84,Data!$C$76:$ZZ$105,COLUMN(AY$75)-2,FALSE)),"-",VLOOKUP($C84,Data!$C$76:$ZZ$105,COLUMN(AY$75)-2,FALSE))</f>
        <v>-</v>
      </c>
      <c r="AZ84" s="110" t="str">
        <f ca="1">IF(ISERROR(VLOOKUP($C84,Data!$C$76:$ZZ$105,COLUMN(AZ$75)-2,FALSE)),"-",VLOOKUP($C84,Data!$C$76:$ZZ$105,COLUMN(AZ$75)-2,FALSE))</f>
        <v>-</v>
      </c>
      <c r="BA84" s="110" t="str">
        <f ca="1">IF(ISERROR(VLOOKUP($C84,Data!$C$76:$ZZ$105,COLUMN(BA$75)-2,FALSE)),"-",VLOOKUP($C84,Data!$C$76:$ZZ$105,COLUMN(BA$75)-2,FALSE))</f>
        <v>-</v>
      </c>
      <c r="BB84" s="110" t="str">
        <f ca="1">IF(ISERROR(VLOOKUP($C84,Data!$C$76:$ZZ$105,COLUMN(BB$75)-2,FALSE)),"-",VLOOKUP($C84,Data!$C$76:$ZZ$105,COLUMN(BB$75)-2,FALSE))</f>
        <v>-</v>
      </c>
      <c r="BC84" s="110" t="str">
        <f ca="1">IF(ISERROR(VLOOKUP($C84,Data!$C$76:$ZZ$105,COLUMN(BC$75)-2,FALSE)),"-",VLOOKUP($C84,Data!$C$76:$ZZ$105,COLUMN(BC$75)-2,FALSE))</f>
        <v>-</v>
      </c>
      <c r="BD84" s="110" t="str">
        <f ca="1">IF(ISERROR(VLOOKUP($C84,Data!$C$76:$ZZ$105,COLUMN(BD$75)-2,FALSE)),"-",VLOOKUP($C84,Data!$C$76:$ZZ$105,COLUMN(BD$75)-2,FALSE))</f>
        <v>-</v>
      </c>
    </row>
    <row r="85" spans="3:56">
      <c r="C85" s="104" t="str">
        <f t="shared" ca="1" si="11"/>
        <v>*Hide*</v>
      </c>
      <c r="D85" s="104" t="str">
        <f t="shared" ca="1" si="11"/>
        <v>-</v>
      </c>
      <c r="E85" s="104" t="str">
        <f t="shared" ca="1" si="11"/>
        <v>-</v>
      </c>
      <c r="F85" s="104" t="str">
        <f t="shared" ca="1" si="13"/>
        <v>-</v>
      </c>
      <c r="G85" s="110" t="str">
        <f ca="1">IF(ISERROR(VLOOKUP($C85,Data!$C$76:$ZZ$105,COLUMN(G$75)-2,FALSE)),"-",VLOOKUP($C85,Data!$C$76:$ZZ$105,COLUMN(G$75)-2,FALSE))</f>
        <v>-</v>
      </c>
      <c r="H85" s="110" t="str">
        <f ca="1">IF(ISERROR(VLOOKUP($C85,Data!$C$76:$ZZ$105,COLUMN(H$75)-2,FALSE)),"-",VLOOKUP($C85,Data!$C$76:$ZZ$105,COLUMN(H$75)-2,FALSE))</f>
        <v>-</v>
      </c>
      <c r="I85" s="110" t="str">
        <f ca="1">IF(ISERROR(VLOOKUP($C85,Data!$C$76:$ZZ$105,COLUMN(I$75)-2,FALSE)),"-",VLOOKUP($C85,Data!$C$76:$ZZ$105,COLUMN(I$75)-2,FALSE))</f>
        <v>-</v>
      </c>
      <c r="J85" s="110" t="str">
        <f ca="1">IF(ISERROR(VLOOKUP($C85,Data!$C$76:$ZZ$105,COLUMN(J$75)-2,FALSE)),"-",VLOOKUP($C85,Data!$C$76:$ZZ$105,COLUMN(J$75)-2,FALSE))</f>
        <v>-</v>
      </c>
      <c r="K85" s="110" t="str">
        <f ca="1">IF(ISERROR(VLOOKUP($C85,Data!$C$76:$ZZ$105,COLUMN(K$75)-2,FALSE)),"-",VLOOKUP($C85,Data!$C$76:$ZZ$105,COLUMN(K$75)-2,FALSE))</f>
        <v>-</v>
      </c>
      <c r="L85" s="110" t="str">
        <f ca="1">IF(ISERROR(VLOOKUP($C85,Data!$C$76:$ZZ$105,COLUMN(L$75)-2,FALSE)),"-",VLOOKUP($C85,Data!$C$76:$ZZ$105,COLUMN(L$75)-2,FALSE))</f>
        <v>-</v>
      </c>
      <c r="M85" s="110" t="str">
        <f ca="1">IF(ISERROR(VLOOKUP($C85,Data!$C$76:$ZZ$105,COLUMN(M$75)-2,FALSE)),"-",VLOOKUP($C85,Data!$C$76:$ZZ$105,COLUMN(M$75)-2,FALSE))</f>
        <v>-</v>
      </c>
      <c r="N85" s="110" t="str">
        <f ca="1">IF(ISERROR(VLOOKUP($C85,Data!$C$76:$ZZ$105,COLUMN(N$75)-2,FALSE)),"-",VLOOKUP($C85,Data!$C$76:$ZZ$105,COLUMN(N$75)-2,FALSE))</f>
        <v>-</v>
      </c>
      <c r="O85" s="110" t="str">
        <f ca="1">IF(ISERROR(VLOOKUP($C85,Data!$C$76:$ZZ$105,COLUMN(O$75)-2,FALSE)),"-",VLOOKUP($C85,Data!$C$76:$ZZ$105,COLUMN(O$75)-2,FALSE))</f>
        <v>-</v>
      </c>
      <c r="P85" s="110" t="str">
        <f ca="1">IF(ISERROR(VLOOKUP($C85,Data!$C$76:$ZZ$105,COLUMN(P$75)-2,FALSE)),"-",VLOOKUP($C85,Data!$C$76:$ZZ$105,COLUMN(P$75)-2,FALSE))</f>
        <v>-</v>
      </c>
      <c r="Q85" s="110" t="str">
        <f ca="1">IF(ISERROR(VLOOKUP($C85,Data!$C$76:$ZZ$105,COLUMN(Q$75)-2,FALSE)),"-",VLOOKUP($C85,Data!$C$76:$ZZ$105,COLUMN(Q$75)-2,FALSE))</f>
        <v>-</v>
      </c>
      <c r="R85" s="110" t="str">
        <f ca="1">IF(ISERROR(VLOOKUP($C85,Data!$C$76:$ZZ$105,COLUMN(R$75)-2,FALSE)),"-",VLOOKUP($C85,Data!$C$76:$ZZ$105,COLUMN(R$75)-2,FALSE))</f>
        <v>-</v>
      </c>
      <c r="S85" s="110" t="str">
        <f ca="1">IF(ISERROR(VLOOKUP($C85,Data!$C$76:$ZZ$105,COLUMN(S$75)-2,FALSE)),"-",VLOOKUP($C85,Data!$C$76:$ZZ$105,COLUMN(S$75)-2,FALSE))</f>
        <v>-</v>
      </c>
      <c r="T85" s="110" t="str">
        <f ca="1">IF(ISERROR(VLOOKUP($C85,Data!$C$76:$ZZ$105,COLUMN(T$75)-2,FALSE)),"-",VLOOKUP($C85,Data!$C$76:$ZZ$105,COLUMN(T$75)-2,FALSE))</f>
        <v>-</v>
      </c>
      <c r="U85" s="110" t="str">
        <f ca="1">IF(ISERROR(VLOOKUP($C85,Data!$C$76:$ZZ$105,COLUMN(U$75)-2,FALSE)),"-",VLOOKUP($C85,Data!$C$76:$ZZ$105,COLUMN(U$75)-2,FALSE))</f>
        <v>-</v>
      </c>
      <c r="V85" s="110" t="str">
        <f ca="1">IF(ISERROR(VLOOKUP($C85,Data!$C$76:$ZZ$105,COLUMN(V$75)-2,FALSE)),"-",VLOOKUP($C85,Data!$C$76:$ZZ$105,COLUMN(V$75)-2,FALSE))</f>
        <v>-</v>
      </c>
      <c r="W85" s="110" t="str">
        <f ca="1">IF(ISERROR(VLOOKUP($C85,Data!$C$76:$ZZ$105,COLUMN(W$75)-2,FALSE)),"-",VLOOKUP($C85,Data!$C$76:$ZZ$105,COLUMN(W$75)-2,FALSE))</f>
        <v>-</v>
      </c>
      <c r="X85" s="110" t="str">
        <f ca="1">IF(ISERROR(VLOOKUP($C85,Data!$C$76:$ZZ$105,COLUMN(X$75)-2,FALSE)),"-",VLOOKUP($C85,Data!$C$76:$ZZ$105,COLUMN(X$75)-2,FALSE))</f>
        <v>-</v>
      </c>
      <c r="Y85" s="110" t="str">
        <f ca="1">IF(ISERROR(VLOOKUP($C85,Data!$C$76:$ZZ$105,COLUMN(Y$75)-2,FALSE)),"-",VLOOKUP($C85,Data!$C$76:$ZZ$105,COLUMN(Y$75)-2,FALSE))</f>
        <v>-</v>
      </c>
      <c r="Z85" s="110" t="str">
        <f ca="1">IF(ISERROR(VLOOKUP($C85,Data!$C$76:$ZZ$105,COLUMN(Z$75)-2,FALSE)),"-",VLOOKUP($C85,Data!$C$76:$ZZ$105,COLUMN(Z$75)-2,FALSE))</f>
        <v>-</v>
      </c>
      <c r="AA85" s="110" t="str">
        <f ca="1">IF(ISERROR(VLOOKUP($C85,Data!$C$76:$ZZ$105,COLUMN(AA$75)-2,FALSE)),"-",VLOOKUP($C85,Data!$C$76:$ZZ$105,COLUMN(AA$75)-2,FALSE))</f>
        <v>-</v>
      </c>
      <c r="AB85" s="110" t="str">
        <f ca="1">IF(ISERROR(VLOOKUP($C85,Data!$C$76:$ZZ$105,COLUMN(AB$75)-2,FALSE)),"-",VLOOKUP($C85,Data!$C$76:$ZZ$105,COLUMN(AB$75)-2,FALSE))</f>
        <v>-</v>
      </c>
      <c r="AC85" s="110" t="str">
        <f ca="1">IF(ISERROR(VLOOKUP($C85,Data!$C$76:$ZZ$105,COLUMN(AC$75)-2,FALSE)),"-",VLOOKUP($C85,Data!$C$76:$ZZ$105,COLUMN(AC$75)-2,FALSE))</f>
        <v>-</v>
      </c>
      <c r="AD85" s="110" t="str">
        <f ca="1">IF(ISERROR(VLOOKUP($C85,Data!$C$76:$ZZ$105,COLUMN(AD$75)-2,FALSE)),"-",VLOOKUP($C85,Data!$C$76:$ZZ$105,COLUMN(AD$75)-2,FALSE))</f>
        <v>-</v>
      </c>
      <c r="AE85" s="110" t="str">
        <f ca="1">IF(ISERROR(VLOOKUP($C85,Data!$C$76:$ZZ$105,COLUMN(AE$75)-2,FALSE)),"-",VLOOKUP($C85,Data!$C$76:$ZZ$105,COLUMN(AE$75)-2,FALSE))</f>
        <v>-</v>
      </c>
      <c r="AF85" s="110" t="str">
        <f ca="1">IF(ISERROR(VLOOKUP($C85,Data!$C$76:$ZZ$105,COLUMN(AF$75)-2,FALSE)),"-",VLOOKUP($C85,Data!$C$76:$ZZ$105,COLUMN(AF$75)-2,FALSE))</f>
        <v>-</v>
      </c>
      <c r="AG85" s="110" t="str">
        <f ca="1">IF(ISERROR(VLOOKUP($C85,Data!$C$76:$ZZ$105,COLUMN(AG$75)-2,FALSE)),"-",VLOOKUP($C85,Data!$C$76:$ZZ$105,COLUMN(AG$75)-2,FALSE))</f>
        <v>-</v>
      </c>
      <c r="AH85" s="110" t="str">
        <f ca="1">IF(ISERROR(VLOOKUP($C85,Data!$C$76:$ZZ$105,COLUMN(AH$75)-2,FALSE)),"-",VLOOKUP($C85,Data!$C$76:$ZZ$105,COLUMN(AH$75)-2,FALSE))</f>
        <v>-</v>
      </c>
      <c r="AI85" s="110" t="str">
        <f ca="1">IF(ISERROR(VLOOKUP($C85,Data!$C$76:$ZZ$105,COLUMN(AI$75)-2,FALSE)),"-",VLOOKUP($C85,Data!$C$76:$ZZ$105,COLUMN(AI$75)-2,FALSE))</f>
        <v>-</v>
      </c>
      <c r="AJ85" s="110" t="str">
        <f ca="1">IF(ISERROR(VLOOKUP($C85,Data!$C$76:$ZZ$105,COLUMN(AJ$75)-2,FALSE)),"-",VLOOKUP($C85,Data!$C$76:$ZZ$105,COLUMN(AJ$75)-2,FALSE))</f>
        <v>-</v>
      </c>
      <c r="AK85" s="110" t="str">
        <f ca="1">IF(ISERROR(VLOOKUP($C85,Data!$C$76:$ZZ$105,COLUMN(AK$75)-2,FALSE)),"-",VLOOKUP($C85,Data!$C$76:$ZZ$105,COLUMN(AK$75)-2,FALSE))</f>
        <v>-</v>
      </c>
      <c r="AL85" s="110" t="str">
        <f ca="1">IF(ISERROR(VLOOKUP($C85,Data!$C$76:$ZZ$105,COLUMN(AL$75)-2,FALSE)),"-",VLOOKUP($C85,Data!$C$76:$ZZ$105,COLUMN(AL$75)-2,FALSE))</f>
        <v>-</v>
      </c>
      <c r="AM85" s="110" t="str">
        <f ca="1">IF(ISERROR(VLOOKUP($C85,Data!$C$76:$ZZ$105,COLUMN(AM$75)-2,FALSE)),"-",VLOOKUP($C85,Data!$C$76:$ZZ$105,COLUMN(AM$75)-2,FALSE))</f>
        <v>-</v>
      </c>
      <c r="AN85" s="110" t="str">
        <f ca="1">IF(ISERROR(VLOOKUP($C85,Data!$C$76:$ZZ$105,COLUMN(AN$75)-2,FALSE)),"-",VLOOKUP($C85,Data!$C$76:$ZZ$105,COLUMN(AN$75)-2,FALSE))</f>
        <v>-</v>
      </c>
      <c r="AO85" s="110" t="str">
        <f ca="1">IF(ISERROR(VLOOKUP($C85,Data!$C$76:$ZZ$105,COLUMN(AO$75)-2,FALSE)),"-",VLOOKUP($C85,Data!$C$76:$ZZ$105,COLUMN(AO$75)-2,FALSE))</f>
        <v>-</v>
      </c>
      <c r="AP85" s="110" t="str">
        <f ca="1">IF(ISERROR(VLOOKUP($C85,Data!$C$76:$ZZ$105,COLUMN(AP$75)-2,FALSE)),"-",VLOOKUP($C85,Data!$C$76:$ZZ$105,COLUMN(AP$75)-2,FALSE))</f>
        <v>-</v>
      </c>
      <c r="AQ85" s="110" t="str">
        <f ca="1">IF(ISERROR(VLOOKUP($C85,Data!$C$76:$ZZ$105,COLUMN(AQ$75)-2,FALSE)),"-",VLOOKUP($C85,Data!$C$76:$ZZ$105,COLUMN(AQ$75)-2,FALSE))</f>
        <v>-</v>
      </c>
      <c r="AR85" s="110" t="str">
        <f ca="1">IF(ISERROR(VLOOKUP($C85,Data!$C$76:$ZZ$105,COLUMN(AR$75)-2,FALSE)),"-",VLOOKUP($C85,Data!$C$76:$ZZ$105,COLUMN(AR$75)-2,FALSE))</f>
        <v>-</v>
      </c>
      <c r="AS85" s="110" t="str">
        <f ca="1">IF(ISERROR(VLOOKUP($C85,Data!$C$76:$ZZ$105,COLUMN(AS$75)-2,FALSE)),"-",VLOOKUP($C85,Data!$C$76:$ZZ$105,COLUMN(AS$75)-2,FALSE))</f>
        <v>-</v>
      </c>
      <c r="AT85" s="110" t="str">
        <f ca="1">IF(ISERROR(VLOOKUP($C85,Data!$C$76:$ZZ$105,COLUMN(AT$75)-2,FALSE)),"-",VLOOKUP($C85,Data!$C$76:$ZZ$105,COLUMN(AT$75)-2,FALSE))</f>
        <v>-</v>
      </c>
      <c r="AU85" s="110" t="str">
        <f ca="1">IF(ISERROR(VLOOKUP($C85,Data!$C$76:$ZZ$105,COLUMN(AU$75)-2,FALSE)),"-",VLOOKUP($C85,Data!$C$76:$ZZ$105,COLUMN(AU$75)-2,FALSE))</f>
        <v>-</v>
      </c>
      <c r="AV85" s="110" t="str">
        <f ca="1">IF(ISERROR(VLOOKUP($C85,Data!$C$76:$ZZ$105,COLUMN(AV$75)-2,FALSE)),"-",VLOOKUP($C85,Data!$C$76:$ZZ$105,COLUMN(AV$75)-2,FALSE))</f>
        <v>-</v>
      </c>
      <c r="AW85" s="110" t="str">
        <f ca="1">IF(ISERROR(VLOOKUP($C85,Data!$C$76:$ZZ$105,COLUMN(AW$75)-2,FALSE)),"-",VLOOKUP($C85,Data!$C$76:$ZZ$105,COLUMN(AW$75)-2,FALSE))</f>
        <v>-</v>
      </c>
      <c r="AX85" s="110" t="str">
        <f ca="1">IF(ISERROR(VLOOKUP($C85,Data!$C$76:$ZZ$105,COLUMN(AX$75)-2,FALSE)),"-",VLOOKUP($C85,Data!$C$76:$ZZ$105,COLUMN(AX$75)-2,FALSE))</f>
        <v>-</v>
      </c>
      <c r="AY85" s="110" t="str">
        <f ca="1">IF(ISERROR(VLOOKUP($C85,Data!$C$76:$ZZ$105,COLUMN(AY$75)-2,FALSE)),"-",VLOOKUP($C85,Data!$C$76:$ZZ$105,COLUMN(AY$75)-2,FALSE))</f>
        <v>-</v>
      </c>
      <c r="AZ85" s="110" t="str">
        <f ca="1">IF(ISERROR(VLOOKUP($C85,Data!$C$76:$ZZ$105,COLUMN(AZ$75)-2,FALSE)),"-",VLOOKUP($C85,Data!$C$76:$ZZ$105,COLUMN(AZ$75)-2,FALSE))</f>
        <v>-</v>
      </c>
      <c r="BA85" s="110" t="str">
        <f ca="1">IF(ISERROR(VLOOKUP($C85,Data!$C$76:$ZZ$105,COLUMN(BA$75)-2,FALSE)),"-",VLOOKUP($C85,Data!$C$76:$ZZ$105,COLUMN(BA$75)-2,FALSE))</f>
        <v>-</v>
      </c>
      <c r="BB85" s="110" t="str">
        <f ca="1">IF(ISERROR(VLOOKUP($C85,Data!$C$76:$ZZ$105,COLUMN(BB$75)-2,FALSE)),"-",VLOOKUP($C85,Data!$C$76:$ZZ$105,COLUMN(BB$75)-2,FALSE))</f>
        <v>-</v>
      </c>
      <c r="BC85" s="110" t="str">
        <f ca="1">IF(ISERROR(VLOOKUP($C85,Data!$C$76:$ZZ$105,COLUMN(BC$75)-2,FALSE)),"-",VLOOKUP($C85,Data!$C$76:$ZZ$105,COLUMN(BC$75)-2,FALSE))</f>
        <v>-</v>
      </c>
      <c r="BD85" s="110" t="str">
        <f ca="1">IF(ISERROR(VLOOKUP($C85,Data!$C$76:$ZZ$105,COLUMN(BD$75)-2,FALSE)),"-",VLOOKUP($C85,Data!$C$76:$ZZ$105,COLUMN(BD$75)-2,FALSE))</f>
        <v>-</v>
      </c>
    </row>
    <row r="86" spans="3:56">
      <c r="C86" s="104" t="str">
        <f t="shared" ca="1" si="11"/>
        <v>*Hide*</v>
      </c>
      <c r="D86" s="104" t="str">
        <f t="shared" ca="1" si="11"/>
        <v>-</v>
      </c>
      <c r="E86" s="104" t="str">
        <f t="shared" ca="1" si="11"/>
        <v>-</v>
      </c>
      <c r="F86" s="104" t="str">
        <f t="shared" ca="1" si="13"/>
        <v>-</v>
      </c>
      <c r="G86" s="110" t="str">
        <f ca="1">IF(ISERROR(VLOOKUP($C86,Data!$C$76:$ZZ$105,COLUMN(G$75)-2,FALSE)),"-",VLOOKUP($C86,Data!$C$76:$ZZ$105,COLUMN(G$75)-2,FALSE))</f>
        <v>-</v>
      </c>
      <c r="H86" s="110" t="str">
        <f ca="1">IF(ISERROR(VLOOKUP($C86,Data!$C$76:$ZZ$105,COLUMN(H$75)-2,FALSE)),"-",VLOOKUP($C86,Data!$C$76:$ZZ$105,COLUMN(H$75)-2,FALSE))</f>
        <v>-</v>
      </c>
      <c r="I86" s="110" t="str">
        <f ca="1">IF(ISERROR(VLOOKUP($C86,Data!$C$76:$ZZ$105,COLUMN(I$75)-2,FALSE)),"-",VLOOKUP($C86,Data!$C$76:$ZZ$105,COLUMN(I$75)-2,FALSE))</f>
        <v>-</v>
      </c>
      <c r="J86" s="110" t="str">
        <f ca="1">IF(ISERROR(VLOOKUP($C86,Data!$C$76:$ZZ$105,COLUMN(J$75)-2,FALSE)),"-",VLOOKUP($C86,Data!$C$76:$ZZ$105,COLUMN(J$75)-2,FALSE))</f>
        <v>-</v>
      </c>
      <c r="K86" s="110" t="str">
        <f ca="1">IF(ISERROR(VLOOKUP($C86,Data!$C$76:$ZZ$105,COLUMN(K$75)-2,FALSE)),"-",VLOOKUP($C86,Data!$C$76:$ZZ$105,COLUMN(K$75)-2,FALSE))</f>
        <v>-</v>
      </c>
      <c r="L86" s="110" t="str">
        <f ca="1">IF(ISERROR(VLOOKUP($C86,Data!$C$76:$ZZ$105,COLUMN(L$75)-2,FALSE)),"-",VLOOKUP($C86,Data!$C$76:$ZZ$105,COLUMN(L$75)-2,FALSE))</f>
        <v>-</v>
      </c>
      <c r="M86" s="110" t="str">
        <f ca="1">IF(ISERROR(VLOOKUP($C86,Data!$C$76:$ZZ$105,COLUMN(M$75)-2,FALSE)),"-",VLOOKUP($C86,Data!$C$76:$ZZ$105,COLUMN(M$75)-2,FALSE))</f>
        <v>-</v>
      </c>
      <c r="N86" s="110" t="str">
        <f ca="1">IF(ISERROR(VLOOKUP($C86,Data!$C$76:$ZZ$105,COLUMN(N$75)-2,FALSE)),"-",VLOOKUP($C86,Data!$C$76:$ZZ$105,COLUMN(N$75)-2,FALSE))</f>
        <v>-</v>
      </c>
      <c r="O86" s="110" t="str">
        <f ca="1">IF(ISERROR(VLOOKUP($C86,Data!$C$76:$ZZ$105,COLUMN(O$75)-2,FALSE)),"-",VLOOKUP($C86,Data!$C$76:$ZZ$105,COLUMN(O$75)-2,FALSE))</f>
        <v>-</v>
      </c>
      <c r="P86" s="110" t="str">
        <f ca="1">IF(ISERROR(VLOOKUP($C86,Data!$C$76:$ZZ$105,COLUMN(P$75)-2,FALSE)),"-",VLOOKUP($C86,Data!$C$76:$ZZ$105,COLUMN(P$75)-2,FALSE))</f>
        <v>-</v>
      </c>
      <c r="Q86" s="110" t="str">
        <f ca="1">IF(ISERROR(VLOOKUP($C86,Data!$C$76:$ZZ$105,COLUMN(Q$75)-2,FALSE)),"-",VLOOKUP($C86,Data!$C$76:$ZZ$105,COLUMN(Q$75)-2,FALSE))</f>
        <v>-</v>
      </c>
      <c r="R86" s="110" t="str">
        <f ca="1">IF(ISERROR(VLOOKUP($C86,Data!$C$76:$ZZ$105,COLUMN(R$75)-2,FALSE)),"-",VLOOKUP($C86,Data!$C$76:$ZZ$105,COLUMN(R$75)-2,FALSE))</f>
        <v>-</v>
      </c>
      <c r="S86" s="110" t="str">
        <f ca="1">IF(ISERROR(VLOOKUP($C86,Data!$C$76:$ZZ$105,COLUMN(S$75)-2,FALSE)),"-",VLOOKUP($C86,Data!$C$76:$ZZ$105,COLUMN(S$75)-2,FALSE))</f>
        <v>-</v>
      </c>
      <c r="T86" s="110" t="str">
        <f ca="1">IF(ISERROR(VLOOKUP($C86,Data!$C$76:$ZZ$105,COLUMN(T$75)-2,FALSE)),"-",VLOOKUP($C86,Data!$C$76:$ZZ$105,COLUMN(T$75)-2,FALSE))</f>
        <v>-</v>
      </c>
      <c r="U86" s="110" t="str">
        <f ca="1">IF(ISERROR(VLOOKUP($C86,Data!$C$76:$ZZ$105,COLUMN(U$75)-2,FALSE)),"-",VLOOKUP($C86,Data!$C$76:$ZZ$105,COLUMN(U$75)-2,FALSE))</f>
        <v>-</v>
      </c>
      <c r="V86" s="110" t="str">
        <f ca="1">IF(ISERROR(VLOOKUP($C86,Data!$C$76:$ZZ$105,COLUMN(V$75)-2,FALSE)),"-",VLOOKUP($C86,Data!$C$76:$ZZ$105,COLUMN(V$75)-2,FALSE))</f>
        <v>-</v>
      </c>
      <c r="W86" s="110" t="str">
        <f ca="1">IF(ISERROR(VLOOKUP($C86,Data!$C$76:$ZZ$105,COLUMN(W$75)-2,FALSE)),"-",VLOOKUP($C86,Data!$C$76:$ZZ$105,COLUMN(W$75)-2,FALSE))</f>
        <v>-</v>
      </c>
      <c r="X86" s="110" t="str">
        <f ca="1">IF(ISERROR(VLOOKUP($C86,Data!$C$76:$ZZ$105,COLUMN(X$75)-2,FALSE)),"-",VLOOKUP($C86,Data!$C$76:$ZZ$105,COLUMN(X$75)-2,FALSE))</f>
        <v>-</v>
      </c>
      <c r="Y86" s="110" t="str">
        <f ca="1">IF(ISERROR(VLOOKUP($C86,Data!$C$76:$ZZ$105,COLUMN(Y$75)-2,FALSE)),"-",VLOOKUP($C86,Data!$C$76:$ZZ$105,COLUMN(Y$75)-2,FALSE))</f>
        <v>-</v>
      </c>
      <c r="Z86" s="110" t="str">
        <f ca="1">IF(ISERROR(VLOOKUP($C86,Data!$C$76:$ZZ$105,COLUMN(Z$75)-2,FALSE)),"-",VLOOKUP($C86,Data!$C$76:$ZZ$105,COLUMN(Z$75)-2,FALSE))</f>
        <v>-</v>
      </c>
      <c r="AA86" s="110" t="str">
        <f ca="1">IF(ISERROR(VLOOKUP($C86,Data!$C$76:$ZZ$105,COLUMN(AA$75)-2,FALSE)),"-",VLOOKUP($C86,Data!$C$76:$ZZ$105,COLUMN(AA$75)-2,FALSE))</f>
        <v>-</v>
      </c>
      <c r="AB86" s="110" t="str">
        <f ca="1">IF(ISERROR(VLOOKUP($C86,Data!$C$76:$ZZ$105,COLUMN(AB$75)-2,FALSE)),"-",VLOOKUP($C86,Data!$C$76:$ZZ$105,COLUMN(AB$75)-2,FALSE))</f>
        <v>-</v>
      </c>
      <c r="AC86" s="110" t="str">
        <f ca="1">IF(ISERROR(VLOOKUP($C86,Data!$C$76:$ZZ$105,COLUMN(AC$75)-2,FALSE)),"-",VLOOKUP($C86,Data!$C$76:$ZZ$105,COLUMN(AC$75)-2,FALSE))</f>
        <v>-</v>
      </c>
      <c r="AD86" s="110" t="str">
        <f ca="1">IF(ISERROR(VLOOKUP($C86,Data!$C$76:$ZZ$105,COLUMN(AD$75)-2,FALSE)),"-",VLOOKUP($C86,Data!$C$76:$ZZ$105,COLUMN(AD$75)-2,FALSE))</f>
        <v>-</v>
      </c>
      <c r="AE86" s="110" t="str">
        <f ca="1">IF(ISERROR(VLOOKUP($C86,Data!$C$76:$ZZ$105,COLUMN(AE$75)-2,FALSE)),"-",VLOOKUP($C86,Data!$C$76:$ZZ$105,COLUMN(AE$75)-2,FALSE))</f>
        <v>-</v>
      </c>
      <c r="AF86" s="110" t="str">
        <f ca="1">IF(ISERROR(VLOOKUP($C86,Data!$C$76:$ZZ$105,COLUMN(AF$75)-2,FALSE)),"-",VLOOKUP($C86,Data!$C$76:$ZZ$105,COLUMN(AF$75)-2,FALSE))</f>
        <v>-</v>
      </c>
      <c r="AG86" s="110" t="str">
        <f ca="1">IF(ISERROR(VLOOKUP($C86,Data!$C$76:$ZZ$105,COLUMN(AG$75)-2,FALSE)),"-",VLOOKUP($C86,Data!$C$76:$ZZ$105,COLUMN(AG$75)-2,FALSE))</f>
        <v>-</v>
      </c>
      <c r="AH86" s="110" t="str">
        <f ca="1">IF(ISERROR(VLOOKUP($C86,Data!$C$76:$ZZ$105,COLUMN(AH$75)-2,FALSE)),"-",VLOOKUP($C86,Data!$C$76:$ZZ$105,COLUMN(AH$75)-2,FALSE))</f>
        <v>-</v>
      </c>
      <c r="AI86" s="110" t="str">
        <f ca="1">IF(ISERROR(VLOOKUP($C86,Data!$C$76:$ZZ$105,COLUMN(AI$75)-2,FALSE)),"-",VLOOKUP($C86,Data!$C$76:$ZZ$105,COLUMN(AI$75)-2,FALSE))</f>
        <v>-</v>
      </c>
      <c r="AJ86" s="110" t="str">
        <f ca="1">IF(ISERROR(VLOOKUP($C86,Data!$C$76:$ZZ$105,COLUMN(AJ$75)-2,FALSE)),"-",VLOOKUP($C86,Data!$C$76:$ZZ$105,COLUMN(AJ$75)-2,FALSE))</f>
        <v>-</v>
      </c>
      <c r="AK86" s="110" t="str">
        <f ca="1">IF(ISERROR(VLOOKUP($C86,Data!$C$76:$ZZ$105,COLUMN(AK$75)-2,FALSE)),"-",VLOOKUP($C86,Data!$C$76:$ZZ$105,COLUMN(AK$75)-2,FALSE))</f>
        <v>-</v>
      </c>
      <c r="AL86" s="110" t="str">
        <f ca="1">IF(ISERROR(VLOOKUP($C86,Data!$C$76:$ZZ$105,COLUMN(AL$75)-2,FALSE)),"-",VLOOKUP($C86,Data!$C$76:$ZZ$105,COLUMN(AL$75)-2,FALSE))</f>
        <v>-</v>
      </c>
      <c r="AM86" s="110" t="str">
        <f ca="1">IF(ISERROR(VLOOKUP($C86,Data!$C$76:$ZZ$105,COLUMN(AM$75)-2,FALSE)),"-",VLOOKUP($C86,Data!$C$76:$ZZ$105,COLUMN(AM$75)-2,FALSE))</f>
        <v>-</v>
      </c>
      <c r="AN86" s="110" t="str">
        <f ca="1">IF(ISERROR(VLOOKUP($C86,Data!$C$76:$ZZ$105,COLUMN(AN$75)-2,FALSE)),"-",VLOOKUP($C86,Data!$C$76:$ZZ$105,COLUMN(AN$75)-2,FALSE))</f>
        <v>-</v>
      </c>
      <c r="AO86" s="110" t="str">
        <f ca="1">IF(ISERROR(VLOOKUP($C86,Data!$C$76:$ZZ$105,COLUMN(AO$75)-2,FALSE)),"-",VLOOKUP($C86,Data!$C$76:$ZZ$105,COLUMN(AO$75)-2,FALSE))</f>
        <v>-</v>
      </c>
      <c r="AP86" s="110" t="str">
        <f ca="1">IF(ISERROR(VLOOKUP($C86,Data!$C$76:$ZZ$105,COLUMN(AP$75)-2,FALSE)),"-",VLOOKUP($C86,Data!$C$76:$ZZ$105,COLUMN(AP$75)-2,FALSE))</f>
        <v>-</v>
      </c>
      <c r="AQ86" s="110" t="str">
        <f ca="1">IF(ISERROR(VLOOKUP($C86,Data!$C$76:$ZZ$105,COLUMN(AQ$75)-2,FALSE)),"-",VLOOKUP($C86,Data!$C$76:$ZZ$105,COLUMN(AQ$75)-2,FALSE))</f>
        <v>-</v>
      </c>
      <c r="AR86" s="110" t="str">
        <f ca="1">IF(ISERROR(VLOOKUP($C86,Data!$C$76:$ZZ$105,COLUMN(AR$75)-2,FALSE)),"-",VLOOKUP($C86,Data!$C$76:$ZZ$105,COLUMN(AR$75)-2,FALSE))</f>
        <v>-</v>
      </c>
      <c r="AS86" s="110" t="str">
        <f ca="1">IF(ISERROR(VLOOKUP($C86,Data!$C$76:$ZZ$105,COLUMN(AS$75)-2,FALSE)),"-",VLOOKUP($C86,Data!$C$76:$ZZ$105,COLUMN(AS$75)-2,FALSE))</f>
        <v>-</v>
      </c>
      <c r="AT86" s="110" t="str">
        <f ca="1">IF(ISERROR(VLOOKUP($C86,Data!$C$76:$ZZ$105,COLUMN(AT$75)-2,FALSE)),"-",VLOOKUP($C86,Data!$C$76:$ZZ$105,COLUMN(AT$75)-2,FALSE))</f>
        <v>-</v>
      </c>
      <c r="AU86" s="110" t="str">
        <f ca="1">IF(ISERROR(VLOOKUP($C86,Data!$C$76:$ZZ$105,COLUMN(AU$75)-2,FALSE)),"-",VLOOKUP($C86,Data!$C$76:$ZZ$105,COLUMN(AU$75)-2,FALSE))</f>
        <v>-</v>
      </c>
      <c r="AV86" s="110" t="str">
        <f ca="1">IF(ISERROR(VLOOKUP($C86,Data!$C$76:$ZZ$105,COLUMN(AV$75)-2,FALSE)),"-",VLOOKUP($C86,Data!$C$76:$ZZ$105,COLUMN(AV$75)-2,FALSE))</f>
        <v>-</v>
      </c>
      <c r="AW86" s="110" t="str">
        <f ca="1">IF(ISERROR(VLOOKUP($C86,Data!$C$76:$ZZ$105,COLUMN(AW$75)-2,FALSE)),"-",VLOOKUP($C86,Data!$C$76:$ZZ$105,COLUMN(AW$75)-2,FALSE))</f>
        <v>-</v>
      </c>
      <c r="AX86" s="110" t="str">
        <f ca="1">IF(ISERROR(VLOOKUP($C86,Data!$C$76:$ZZ$105,COLUMN(AX$75)-2,FALSE)),"-",VLOOKUP($C86,Data!$C$76:$ZZ$105,COLUMN(AX$75)-2,FALSE))</f>
        <v>-</v>
      </c>
      <c r="AY86" s="110" t="str">
        <f ca="1">IF(ISERROR(VLOOKUP($C86,Data!$C$76:$ZZ$105,COLUMN(AY$75)-2,FALSE)),"-",VLOOKUP($C86,Data!$C$76:$ZZ$105,COLUMN(AY$75)-2,FALSE))</f>
        <v>-</v>
      </c>
      <c r="AZ86" s="110" t="str">
        <f ca="1">IF(ISERROR(VLOOKUP($C86,Data!$C$76:$ZZ$105,COLUMN(AZ$75)-2,FALSE)),"-",VLOOKUP($C86,Data!$C$76:$ZZ$105,COLUMN(AZ$75)-2,FALSE))</f>
        <v>-</v>
      </c>
      <c r="BA86" s="110" t="str">
        <f ca="1">IF(ISERROR(VLOOKUP($C86,Data!$C$76:$ZZ$105,COLUMN(BA$75)-2,FALSE)),"-",VLOOKUP($C86,Data!$C$76:$ZZ$105,COLUMN(BA$75)-2,FALSE))</f>
        <v>-</v>
      </c>
      <c r="BB86" s="110" t="str">
        <f ca="1">IF(ISERROR(VLOOKUP($C86,Data!$C$76:$ZZ$105,COLUMN(BB$75)-2,FALSE)),"-",VLOOKUP($C86,Data!$C$76:$ZZ$105,COLUMN(BB$75)-2,FALSE))</f>
        <v>-</v>
      </c>
      <c r="BC86" s="110" t="str">
        <f ca="1">IF(ISERROR(VLOOKUP($C86,Data!$C$76:$ZZ$105,COLUMN(BC$75)-2,FALSE)),"-",VLOOKUP($C86,Data!$C$76:$ZZ$105,COLUMN(BC$75)-2,FALSE))</f>
        <v>-</v>
      </c>
      <c r="BD86" s="110" t="str">
        <f ca="1">IF(ISERROR(VLOOKUP($C86,Data!$C$76:$ZZ$105,COLUMN(BD$75)-2,FALSE)),"-",VLOOKUP($C86,Data!$C$76:$ZZ$105,COLUMN(BD$75)-2,FALSE))</f>
        <v>-</v>
      </c>
    </row>
    <row r="87" spans="3:56">
      <c r="C87" s="104" t="str">
        <f t="shared" ca="1" si="11"/>
        <v>*Hide*</v>
      </c>
      <c r="D87" s="104" t="str">
        <f t="shared" ca="1" si="11"/>
        <v>-</v>
      </c>
      <c r="E87" s="104" t="str">
        <f t="shared" ca="1" si="11"/>
        <v>-</v>
      </c>
      <c r="F87" s="104" t="str">
        <f t="shared" ca="1" si="13"/>
        <v>-</v>
      </c>
      <c r="G87" s="110" t="str">
        <f ca="1">IF(ISERROR(VLOOKUP($C87,Data!$C$76:$ZZ$105,COLUMN(G$75)-2,FALSE)),"-",VLOOKUP($C87,Data!$C$76:$ZZ$105,COLUMN(G$75)-2,FALSE))</f>
        <v>-</v>
      </c>
      <c r="H87" s="110" t="str">
        <f ca="1">IF(ISERROR(VLOOKUP($C87,Data!$C$76:$ZZ$105,COLUMN(H$75)-2,FALSE)),"-",VLOOKUP($C87,Data!$C$76:$ZZ$105,COLUMN(H$75)-2,FALSE))</f>
        <v>-</v>
      </c>
      <c r="I87" s="110" t="str">
        <f ca="1">IF(ISERROR(VLOOKUP($C87,Data!$C$76:$ZZ$105,COLUMN(I$75)-2,FALSE)),"-",VLOOKUP($C87,Data!$C$76:$ZZ$105,COLUMN(I$75)-2,FALSE))</f>
        <v>-</v>
      </c>
      <c r="J87" s="110" t="str">
        <f ca="1">IF(ISERROR(VLOOKUP($C87,Data!$C$76:$ZZ$105,COLUMN(J$75)-2,FALSE)),"-",VLOOKUP($C87,Data!$C$76:$ZZ$105,COLUMN(J$75)-2,FALSE))</f>
        <v>-</v>
      </c>
      <c r="K87" s="110" t="str">
        <f ca="1">IF(ISERROR(VLOOKUP($C87,Data!$C$76:$ZZ$105,COLUMN(K$75)-2,FALSE)),"-",VLOOKUP($C87,Data!$C$76:$ZZ$105,COLUMN(K$75)-2,FALSE))</f>
        <v>-</v>
      </c>
      <c r="L87" s="110" t="str">
        <f ca="1">IF(ISERROR(VLOOKUP($C87,Data!$C$76:$ZZ$105,COLUMN(L$75)-2,FALSE)),"-",VLOOKUP($C87,Data!$C$76:$ZZ$105,COLUMN(L$75)-2,FALSE))</f>
        <v>-</v>
      </c>
      <c r="M87" s="110" t="str">
        <f ca="1">IF(ISERROR(VLOOKUP($C87,Data!$C$76:$ZZ$105,COLUMN(M$75)-2,FALSE)),"-",VLOOKUP($C87,Data!$C$76:$ZZ$105,COLUMN(M$75)-2,FALSE))</f>
        <v>-</v>
      </c>
      <c r="N87" s="110" t="str">
        <f ca="1">IF(ISERROR(VLOOKUP($C87,Data!$C$76:$ZZ$105,COLUMN(N$75)-2,FALSE)),"-",VLOOKUP($C87,Data!$C$76:$ZZ$105,COLUMN(N$75)-2,FALSE))</f>
        <v>-</v>
      </c>
      <c r="O87" s="110" t="str">
        <f ca="1">IF(ISERROR(VLOOKUP($C87,Data!$C$76:$ZZ$105,COLUMN(O$75)-2,FALSE)),"-",VLOOKUP($C87,Data!$C$76:$ZZ$105,COLUMN(O$75)-2,FALSE))</f>
        <v>-</v>
      </c>
      <c r="P87" s="110" t="str">
        <f ca="1">IF(ISERROR(VLOOKUP($C87,Data!$C$76:$ZZ$105,COLUMN(P$75)-2,FALSE)),"-",VLOOKUP($C87,Data!$C$76:$ZZ$105,COLUMN(P$75)-2,FALSE))</f>
        <v>-</v>
      </c>
      <c r="Q87" s="110" t="str">
        <f ca="1">IF(ISERROR(VLOOKUP($C87,Data!$C$76:$ZZ$105,COLUMN(Q$75)-2,FALSE)),"-",VLOOKUP($C87,Data!$C$76:$ZZ$105,COLUMN(Q$75)-2,FALSE))</f>
        <v>-</v>
      </c>
      <c r="R87" s="110" t="str">
        <f ca="1">IF(ISERROR(VLOOKUP($C87,Data!$C$76:$ZZ$105,COLUMN(R$75)-2,FALSE)),"-",VLOOKUP($C87,Data!$C$76:$ZZ$105,COLUMN(R$75)-2,FALSE))</f>
        <v>-</v>
      </c>
      <c r="S87" s="110" t="str">
        <f ca="1">IF(ISERROR(VLOOKUP($C87,Data!$C$76:$ZZ$105,COLUMN(S$75)-2,FALSE)),"-",VLOOKUP($C87,Data!$C$76:$ZZ$105,COLUMN(S$75)-2,FALSE))</f>
        <v>-</v>
      </c>
      <c r="T87" s="110" t="str">
        <f ca="1">IF(ISERROR(VLOOKUP($C87,Data!$C$76:$ZZ$105,COLUMN(T$75)-2,FALSE)),"-",VLOOKUP($C87,Data!$C$76:$ZZ$105,COLUMN(T$75)-2,FALSE))</f>
        <v>-</v>
      </c>
      <c r="U87" s="110" t="str">
        <f ca="1">IF(ISERROR(VLOOKUP($C87,Data!$C$76:$ZZ$105,COLUMN(U$75)-2,FALSE)),"-",VLOOKUP($C87,Data!$C$76:$ZZ$105,COLUMN(U$75)-2,FALSE))</f>
        <v>-</v>
      </c>
      <c r="V87" s="110" t="str">
        <f ca="1">IF(ISERROR(VLOOKUP($C87,Data!$C$76:$ZZ$105,COLUMN(V$75)-2,FALSE)),"-",VLOOKUP($C87,Data!$C$76:$ZZ$105,COLUMN(V$75)-2,FALSE))</f>
        <v>-</v>
      </c>
      <c r="W87" s="110" t="str">
        <f ca="1">IF(ISERROR(VLOOKUP($C87,Data!$C$76:$ZZ$105,COLUMN(W$75)-2,FALSE)),"-",VLOOKUP($C87,Data!$C$76:$ZZ$105,COLUMN(W$75)-2,FALSE))</f>
        <v>-</v>
      </c>
      <c r="X87" s="110" t="str">
        <f ca="1">IF(ISERROR(VLOOKUP($C87,Data!$C$76:$ZZ$105,COLUMN(X$75)-2,FALSE)),"-",VLOOKUP($C87,Data!$C$76:$ZZ$105,COLUMN(X$75)-2,FALSE))</f>
        <v>-</v>
      </c>
      <c r="Y87" s="110" t="str">
        <f ca="1">IF(ISERROR(VLOOKUP($C87,Data!$C$76:$ZZ$105,COLUMN(Y$75)-2,FALSE)),"-",VLOOKUP($C87,Data!$C$76:$ZZ$105,COLUMN(Y$75)-2,FALSE))</f>
        <v>-</v>
      </c>
      <c r="Z87" s="110" t="str">
        <f ca="1">IF(ISERROR(VLOOKUP($C87,Data!$C$76:$ZZ$105,COLUMN(Z$75)-2,FALSE)),"-",VLOOKUP($C87,Data!$C$76:$ZZ$105,COLUMN(Z$75)-2,FALSE))</f>
        <v>-</v>
      </c>
      <c r="AA87" s="110" t="str">
        <f ca="1">IF(ISERROR(VLOOKUP($C87,Data!$C$76:$ZZ$105,COLUMN(AA$75)-2,FALSE)),"-",VLOOKUP($C87,Data!$C$76:$ZZ$105,COLUMN(AA$75)-2,FALSE))</f>
        <v>-</v>
      </c>
      <c r="AB87" s="110" t="str">
        <f ca="1">IF(ISERROR(VLOOKUP($C87,Data!$C$76:$ZZ$105,COLUMN(AB$75)-2,FALSE)),"-",VLOOKUP($C87,Data!$C$76:$ZZ$105,COLUMN(AB$75)-2,FALSE))</f>
        <v>-</v>
      </c>
      <c r="AC87" s="110" t="str">
        <f ca="1">IF(ISERROR(VLOOKUP($C87,Data!$C$76:$ZZ$105,COLUMN(AC$75)-2,FALSE)),"-",VLOOKUP($C87,Data!$C$76:$ZZ$105,COLUMN(AC$75)-2,FALSE))</f>
        <v>-</v>
      </c>
      <c r="AD87" s="110" t="str">
        <f ca="1">IF(ISERROR(VLOOKUP($C87,Data!$C$76:$ZZ$105,COLUMN(AD$75)-2,FALSE)),"-",VLOOKUP($C87,Data!$C$76:$ZZ$105,COLUMN(AD$75)-2,FALSE))</f>
        <v>-</v>
      </c>
      <c r="AE87" s="110" t="str">
        <f ca="1">IF(ISERROR(VLOOKUP($C87,Data!$C$76:$ZZ$105,COLUMN(AE$75)-2,FALSE)),"-",VLOOKUP($C87,Data!$C$76:$ZZ$105,COLUMN(AE$75)-2,FALSE))</f>
        <v>-</v>
      </c>
      <c r="AF87" s="110" t="str">
        <f ca="1">IF(ISERROR(VLOOKUP($C87,Data!$C$76:$ZZ$105,COLUMN(AF$75)-2,FALSE)),"-",VLOOKUP($C87,Data!$C$76:$ZZ$105,COLUMN(AF$75)-2,FALSE))</f>
        <v>-</v>
      </c>
      <c r="AG87" s="110" t="str">
        <f ca="1">IF(ISERROR(VLOOKUP($C87,Data!$C$76:$ZZ$105,COLUMN(AG$75)-2,FALSE)),"-",VLOOKUP($C87,Data!$C$76:$ZZ$105,COLUMN(AG$75)-2,FALSE))</f>
        <v>-</v>
      </c>
      <c r="AH87" s="110" t="str">
        <f ca="1">IF(ISERROR(VLOOKUP($C87,Data!$C$76:$ZZ$105,COLUMN(AH$75)-2,FALSE)),"-",VLOOKUP($C87,Data!$C$76:$ZZ$105,COLUMN(AH$75)-2,FALSE))</f>
        <v>-</v>
      </c>
      <c r="AI87" s="110" t="str">
        <f ca="1">IF(ISERROR(VLOOKUP($C87,Data!$C$76:$ZZ$105,COLUMN(AI$75)-2,FALSE)),"-",VLOOKUP($C87,Data!$C$76:$ZZ$105,COLUMN(AI$75)-2,FALSE))</f>
        <v>-</v>
      </c>
      <c r="AJ87" s="110" t="str">
        <f ca="1">IF(ISERROR(VLOOKUP($C87,Data!$C$76:$ZZ$105,COLUMN(AJ$75)-2,FALSE)),"-",VLOOKUP($C87,Data!$C$76:$ZZ$105,COLUMN(AJ$75)-2,FALSE))</f>
        <v>-</v>
      </c>
      <c r="AK87" s="110" t="str">
        <f ca="1">IF(ISERROR(VLOOKUP($C87,Data!$C$76:$ZZ$105,COLUMN(AK$75)-2,FALSE)),"-",VLOOKUP($C87,Data!$C$76:$ZZ$105,COLUMN(AK$75)-2,FALSE))</f>
        <v>-</v>
      </c>
      <c r="AL87" s="110" t="str">
        <f ca="1">IF(ISERROR(VLOOKUP($C87,Data!$C$76:$ZZ$105,COLUMN(AL$75)-2,FALSE)),"-",VLOOKUP($C87,Data!$C$76:$ZZ$105,COLUMN(AL$75)-2,FALSE))</f>
        <v>-</v>
      </c>
      <c r="AM87" s="110" t="str">
        <f ca="1">IF(ISERROR(VLOOKUP($C87,Data!$C$76:$ZZ$105,COLUMN(AM$75)-2,FALSE)),"-",VLOOKUP($C87,Data!$C$76:$ZZ$105,COLUMN(AM$75)-2,FALSE))</f>
        <v>-</v>
      </c>
      <c r="AN87" s="110" t="str">
        <f ca="1">IF(ISERROR(VLOOKUP($C87,Data!$C$76:$ZZ$105,COLUMN(AN$75)-2,FALSE)),"-",VLOOKUP($C87,Data!$C$76:$ZZ$105,COLUMN(AN$75)-2,FALSE))</f>
        <v>-</v>
      </c>
      <c r="AO87" s="110" t="str">
        <f ca="1">IF(ISERROR(VLOOKUP($C87,Data!$C$76:$ZZ$105,COLUMN(AO$75)-2,FALSE)),"-",VLOOKUP($C87,Data!$C$76:$ZZ$105,COLUMN(AO$75)-2,FALSE))</f>
        <v>-</v>
      </c>
      <c r="AP87" s="110" t="str">
        <f ca="1">IF(ISERROR(VLOOKUP($C87,Data!$C$76:$ZZ$105,COLUMN(AP$75)-2,FALSE)),"-",VLOOKUP($C87,Data!$C$76:$ZZ$105,COLUMN(AP$75)-2,FALSE))</f>
        <v>-</v>
      </c>
      <c r="AQ87" s="110" t="str">
        <f ca="1">IF(ISERROR(VLOOKUP($C87,Data!$C$76:$ZZ$105,COLUMN(AQ$75)-2,FALSE)),"-",VLOOKUP($C87,Data!$C$76:$ZZ$105,COLUMN(AQ$75)-2,FALSE))</f>
        <v>-</v>
      </c>
      <c r="AR87" s="110" t="str">
        <f ca="1">IF(ISERROR(VLOOKUP($C87,Data!$C$76:$ZZ$105,COLUMN(AR$75)-2,FALSE)),"-",VLOOKUP($C87,Data!$C$76:$ZZ$105,COLUMN(AR$75)-2,FALSE))</f>
        <v>-</v>
      </c>
      <c r="AS87" s="110" t="str">
        <f ca="1">IF(ISERROR(VLOOKUP($C87,Data!$C$76:$ZZ$105,COLUMN(AS$75)-2,FALSE)),"-",VLOOKUP($C87,Data!$C$76:$ZZ$105,COLUMN(AS$75)-2,FALSE))</f>
        <v>-</v>
      </c>
      <c r="AT87" s="110" t="str">
        <f ca="1">IF(ISERROR(VLOOKUP($C87,Data!$C$76:$ZZ$105,COLUMN(AT$75)-2,FALSE)),"-",VLOOKUP($C87,Data!$C$76:$ZZ$105,COLUMN(AT$75)-2,FALSE))</f>
        <v>-</v>
      </c>
      <c r="AU87" s="110" t="str">
        <f ca="1">IF(ISERROR(VLOOKUP($C87,Data!$C$76:$ZZ$105,COLUMN(AU$75)-2,FALSE)),"-",VLOOKUP($C87,Data!$C$76:$ZZ$105,COLUMN(AU$75)-2,FALSE))</f>
        <v>-</v>
      </c>
      <c r="AV87" s="110" t="str">
        <f ca="1">IF(ISERROR(VLOOKUP($C87,Data!$C$76:$ZZ$105,COLUMN(AV$75)-2,FALSE)),"-",VLOOKUP($C87,Data!$C$76:$ZZ$105,COLUMN(AV$75)-2,FALSE))</f>
        <v>-</v>
      </c>
      <c r="AW87" s="110" t="str">
        <f ca="1">IF(ISERROR(VLOOKUP($C87,Data!$C$76:$ZZ$105,COLUMN(AW$75)-2,FALSE)),"-",VLOOKUP($C87,Data!$C$76:$ZZ$105,COLUMN(AW$75)-2,FALSE))</f>
        <v>-</v>
      </c>
      <c r="AX87" s="110" t="str">
        <f ca="1">IF(ISERROR(VLOOKUP($C87,Data!$C$76:$ZZ$105,COLUMN(AX$75)-2,FALSE)),"-",VLOOKUP($C87,Data!$C$76:$ZZ$105,COLUMN(AX$75)-2,FALSE))</f>
        <v>-</v>
      </c>
      <c r="AY87" s="110" t="str">
        <f ca="1">IF(ISERROR(VLOOKUP($C87,Data!$C$76:$ZZ$105,COLUMN(AY$75)-2,FALSE)),"-",VLOOKUP($C87,Data!$C$76:$ZZ$105,COLUMN(AY$75)-2,FALSE))</f>
        <v>-</v>
      </c>
      <c r="AZ87" s="110" t="str">
        <f ca="1">IF(ISERROR(VLOOKUP($C87,Data!$C$76:$ZZ$105,COLUMN(AZ$75)-2,FALSE)),"-",VLOOKUP($C87,Data!$C$76:$ZZ$105,COLUMN(AZ$75)-2,FALSE))</f>
        <v>-</v>
      </c>
      <c r="BA87" s="110" t="str">
        <f ca="1">IF(ISERROR(VLOOKUP($C87,Data!$C$76:$ZZ$105,COLUMN(BA$75)-2,FALSE)),"-",VLOOKUP($C87,Data!$C$76:$ZZ$105,COLUMN(BA$75)-2,FALSE))</f>
        <v>-</v>
      </c>
      <c r="BB87" s="110" t="str">
        <f ca="1">IF(ISERROR(VLOOKUP($C87,Data!$C$76:$ZZ$105,COLUMN(BB$75)-2,FALSE)),"-",VLOOKUP($C87,Data!$C$76:$ZZ$105,COLUMN(BB$75)-2,FALSE))</f>
        <v>-</v>
      </c>
      <c r="BC87" s="110" t="str">
        <f ca="1">IF(ISERROR(VLOOKUP($C87,Data!$C$76:$ZZ$105,COLUMN(BC$75)-2,FALSE)),"-",VLOOKUP($C87,Data!$C$76:$ZZ$105,COLUMN(BC$75)-2,FALSE))</f>
        <v>-</v>
      </c>
      <c r="BD87" s="110" t="str">
        <f ca="1">IF(ISERROR(VLOOKUP($C87,Data!$C$76:$ZZ$105,COLUMN(BD$75)-2,FALSE)),"-",VLOOKUP($C87,Data!$C$76:$ZZ$105,COLUMN(BD$75)-2,FALSE))</f>
        <v>-</v>
      </c>
    </row>
    <row r="88" spans="3:56">
      <c r="C88" s="104" t="str">
        <f t="shared" ca="1" si="11"/>
        <v>*Hide*</v>
      </c>
      <c r="D88" s="104" t="str">
        <f t="shared" ca="1" si="11"/>
        <v>-</v>
      </c>
      <c r="E88" s="104" t="str">
        <f t="shared" ca="1" si="11"/>
        <v>-</v>
      </c>
      <c r="F88" s="104" t="str">
        <f t="shared" ca="1" si="13"/>
        <v>-</v>
      </c>
      <c r="G88" s="110" t="str">
        <f ca="1">IF(ISERROR(VLOOKUP($C88,Data!$C$76:$ZZ$105,COLUMN(G$75)-2,FALSE)),"-",VLOOKUP($C88,Data!$C$76:$ZZ$105,COLUMN(G$75)-2,FALSE))</f>
        <v>-</v>
      </c>
      <c r="H88" s="110" t="str">
        <f ca="1">IF(ISERROR(VLOOKUP($C88,Data!$C$76:$ZZ$105,COLUMN(H$75)-2,FALSE)),"-",VLOOKUP($C88,Data!$C$76:$ZZ$105,COLUMN(H$75)-2,FALSE))</f>
        <v>-</v>
      </c>
      <c r="I88" s="110" t="str">
        <f ca="1">IF(ISERROR(VLOOKUP($C88,Data!$C$76:$ZZ$105,COLUMN(I$75)-2,FALSE)),"-",VLOOKUP($C88,Data!$C$76:$ZZ$105,COLUMN(I$75)-2,FALSE))</f>
        <v>-</v>
      </c>
      <c r="J88" s="110" t="str">
        <f ca="1">IF(ISERROR(VLOOKUP($C88,Data!$C$76:$ZZ$105,COLUMN(J$75)-2,FALSE)),"-",VLOOKUP($C88,Data!$C$76:$ZZ$105,COLUMN(J$75)-2,FALSE))</f>
        <v>-</v>
      </c>
      <c r="K88" s="110" t="str">
        <f ca="1">IF(ISERROR(VLOOKUP($C88,Data!$C$76:$ZZ$105,COLUMN(K$75)-2,FALSE)),"-",VLOOKUP($C88,Data!$C$76:$ZZ$105,COLUMN(K$75)-2,FALSE))</f>
        <v>-</v>
      </c>
      <c r="L88" s="110" t="str">
        <f ca="1">IF(ISERROR(VLOOKUP($C88,Data!$C$76:$ZZ$105,COLUMN(L$75)-2,FALSE)),"-",VLOOKUP($C88,Data!$C$76:$ZZ$105,COLUMN(L$75)-2,FALSE))</f>
        <v>-</v>
      </c>
      <c r="M88" s="110" t="str">
        <f ca="1">IF(ISERROR(VLOOKUP($C88,Data!$C$76:$ZZ$105,COLUMN(M$75)-2,FALSE)),"-",VLOOKUP($C88,Data!$C$76:$ZZ$105,COLUMN(M$75)-2,FALSE))</f>
        <v>-</v>
      </c>
      <c r="N88" s="110" t="str">
        <f ca="1">IF(ISERROR(VLOOKUP($C88,Data!$C$76:$ZZ$105,COLUMN(N$75)-2,FALSE)),"-",VLOOKUP($C88,Data!$C$76:$ZZ$105,COLUMN(N$75)-2,FALSE))</f>
        <v>-</v>
      </c>
      <c r="O88" s="110" t="str">
        <f ca="1">IF(ISERROR(VLOOKUP($C88,Data!$C$76:$ZZ$105,COLUMN(O$75)-2,FALSE)),"-",VLOOKUP($C88,Data!$C$76:$ZZ$105,COLUMN(O$75)-2,FALSE))</f>
        <v>-</v>
      </c>
      <c r="P88" s="110" t="str">
        <f ca="1">IF(ISERROR(VLOOKUP($C88,Data!$C$76:$ZZ$105,COLUMN(P$75)-2,FALSE)),"-",VLOOKUP($C88,Data!$C$76:$ZZ$105,COLUMN(P$75)-2,FALSE))</f>
        <v>-</v>
      </c>
      <c r="Q88" s="110" t="str">
        <f ca="1">IF(ISERROR(VLOOKUP($C88,Data!$C$76:$ZZ$105,COLUMN(Q$75)-2,FALSE)),"-",VLOOKUP($C88,Data!$C$76:$ZZ$105,COLUMN(Q$75)-2,FALSE))</f>
        <v>-</v>
      </c>
      <c r="R88" s="110" t="str">
        <f ca="1">IF(ISERROR(VLOOKUP($C88,Data!$C$76:$ZZ$105,COLUMN(R$75)-2,FALSE)),"-",VLOOKUP($C88,Data!$C$76:$ZZ$105,COLUMN(R$75)-2,FALSE))</f>
        <v>-</v>
      </c>
      <c r="S88" s="110" t="str">
        <f ca="1">IF(ISERROR(VLOOKUP($C88,Data!$C$76:$ZZ$105,COLUMN(S$75)-2,FALSE)),"-",VLOOKUP($C88,Data!$C$76:$ZZ$105,COLUMN(S$75)-2,FALSE))</f>
        <v>-</v>
      </c>
      <c r="T88" s="110" t="str">
        <f ca="1">IF(ISERROR(VLOOKUP($C88,Data!$C$76:$ZZ$105,COLUMN(T$75)-2,FALSE)),"-",VLOOKUP($C88,Data!$C$76:$ZZ$105,COLUMN(T$75)-2,FALSE))</f>
        <v>-</v>
      </c>
      <c r="U88" s="110" t="str">
        <f ca="1">IF(ISERROR(VLOOKUP($C88,Data!$C$76:$ZZ$105,COLUMN(U$75)-2,FALSE)),"-",VLOOKUP($C88,Data!$C$76:$ZZ$105,COLUMN(U$75)-2,FALSE))</f>
        <v>-</v>
      </c>
      <c r="V88" s="110" t="str">
        <f ca="1">IF(ISERROR(VLOOKUP($C88,Data!$C$76:$ZZ$105,COLUMN(V$75)-2,FALSE)),"-",VLOOKUP($C88,Data!$C$76:$ZZ$105,COLUMN(V$75)-2,FALSE))</f>
        <v>-</v>
      </c>
      <c r="W88" s="110" t="str">
        <f ca="1">IF(ISERROR(VLOOKUP($C88,Data!$C$76:$ZZ$105,COLUMN(W$75)-2,FALSE)),"-",VLOOKUP($C88,Data!$C$76:$ZZ$105,COLUMN(W$75)-2,FALSE))</f>
        <v>-</v>
      </c>
      <c r="X88" s="110" t="str">
        <f ca="1">IF(ISERROR(VLOOKUP($C88,Data!$C$76:$ZZ$105,COLUMN(X$75)-2,FALSE)),"-",VLOOKUP($C88,Data!$C$76:$ZZ$105,COLUMN(X$75)-2,FALSE))</f>
        <v>-</v>
      </c>
      <c r="Y88" s="110" t="str">
        <f ca="1">IF(ISERROR(VLOOKUP($C88,Data!$C$76:$ZZ$105,COLUMN(Y$75)-2,FALSE)),"-",VLOOKUP($C88,Data!$C$76:$ZZ$105,COLUMN(Y$75)-2,FALSE))</f>
        <v>-</v>
      </c>
      <c r="Z88" s="110" t="str">
        <f ca="1">IF(ISERROR(VLOOKUP($C88,Data!$C$76:$ZZ$105,COLUMN(Z$75)-2,FALSE)),"-",VLOOKUP($C88,Data!$C$76:$ZZ$105,COLUMN(Z$75)-2,FALSE))</f>
        <v>-</v>
      </c>
      <c r="AA88" s="110" t="str">
        <f ca="1">IF(ISERROR(VLOOKUP($C88,Data!$C$76:$ZZ$105,COLUMN(AA$75)-2,FALSE)),"-",VLOOKUP($C88,Data!$C$76:$ZZ$105,COLUMN(AA$75)-2,FALSE))</f>
        <v>-</v>
      </c>
      <c r="AB88" s="110" t="str">
        <f ca="1">IF(ISERROR(VLOOKUP($C88,Data!$C$76:$ZZ$105,COLUMN(AB$75)-2,FALSE)),"-",VLOOKUP($C88,Data!$C$76:$ZZ$105,COLUMN(AB$75)-2,FALSE))</f>
        <v>-</v>
      </c>
      <c r="AC88" s="110" t="str">
        <f ca="1">IF(ISERROR(VLOOKUP($C88,Data!$C$76:$ZZ$105,COLUMN(AC$75)-2,FALSE)),"-",VLOOKUP($C88,Data!$C$76:$ZZ$105,COLUMN(AC$75)-2,FALSE))</f>
        <v>-</v>
      </c>
      <c r="AD88" s="110" t="str">
        <f ca="1">IF(ISERROR(VLOOKUP($C88,Data!$C$76:$ZZ$105,COLUMN(AD$75)-2,FALSE)),"-",VLOOKUP($C88,Data!$C$76:$ZZ$105,COLUMN(AD$75)-2,FALSE))</f>
        <v>-</v>
      </c>
      <c r="AE88" s="110" t="str">
        <f ca="1">IF(ISERROR(VLOOKUP($C88,Data!$C$76:$ZZ$105,COLUMN(AE$75)-2,FALSE)),"-",VLOOKUP($C88,Data!$C$76:$ZZ$105,COLUMN(AE$75)-2,FALSE))</f>
        <v>-</v>
      </c>
      <c r="AF88" s="110" t="str">
        <f ca="1">IF(ISERROR(VLOOKUP($C88,Data!$C$76:$ZZ$105,COLUMN(AF$75)-2,FALSE)),"-",VLOOKUP($C88,Data!$C$76:$ZZ$105,COLUMN(AF$75)-2,FALSE))</f>
        <v>-</v>
      </c>
      <c r="AG88" s="110" t="str">
        <f ca="1">IF(ISERROR(VLOOKUP($C88,Data!$C$76:$ZZ$105,COLUMN(AG$75)-2,FALSE)),"-",VLOOKUP($C88,Data!$C$76:$ZZ$105,COLUMN(AG$75)-2,FALSE))</f>
        <v>-</v>
      </c>
      <c r="AH88" s="110" t="str">
        <f ca="1">IF(ISERROR(VLOOKUP($C88,Data!$C$76:$ZZ$105,COLUMN(AH$75)-2,FALSE)),"-",VLOOKUP($C88,Data!$C$76:$ZZ$105,COLUMN(AH$75)-2,FALSE))</f>
        <v>-</v>
      </c>
      <c r="AI88" s="110" t="str">
        <f ca="1">IF(ISERROR(VLOOKUP($C88,Data!$C$76:$ZZ$105,COLUMN(AI$75)-2,FALSE)),"-",VLOOKUP($C88,Data!$C$76:$ZZ$105,COLUMN(AI$75)-2,FALSE))</f>
        <v>-</v>
      </c>
      <c r="AJ88" s="110" t="str">
        <f ca="1">IF(ISERROR(VLOOKUP($C88,Data!$C$76:$ZZ$105,COLUMN(AJ$75)-2,FALSE)),"-",VLOOKUP($C88,Data!$C$76:$ZZ$105,COLUMN(AJ$75)-2,FALSE))</f>
        <v>-</v>
      </c>
      <c r="AK88" s="110" t="str">
        <f ca="1">IF(ISERROR(VLOOKUP($C88,Data!$C$76:$ZZ$105,COLUMN(AK$75)-2,FALSE)),"-",VLOOKUP($C88,Data!$C$76:$ZZ$105,COLUMN(AK$75)-2,FALSE))</f>
        <v>-</v>
      </c>
      <c r="AL88" s="110" t="str">
        <f ca="1">IF(ISERROR(VLOOKUP($C88,Data!$C$76:$ZZ$105,COLUMN(AL$75)-2,FALSE)),"-",VLOOKUP($C88,Data!$C$76:$ZZ$105,COLUMN(AL$75)-2,FALSE))</f>
        <v>-</v>
      </c>
      <c r="AM88" s="110" t="str">
        <f ca="1">IF(ISERROR(VLOOKUP($C88,Data!$C$76:$ZZ$105,COLUMN(AM$75)-2,FALSE)),"-",VLOOKUP($C88,Data!$C$76:$ZZ$105,COLUMN(AM$75)-2,FALSE))</f>
        <v>-</v>
      </c>
      <c r="AN88" s="110" t="str">
        <f ca="1">IF(ISERROR(VLOOKUP($C88,Data!$C$76:$ZZ$105,COLUMN(AN$75)-2,FALSE)),"-",VLOOKUP($C88,Data!$C$76:$ZZ$105,COLUMN(AN$75)-2,FALSE))</f>
        <v>-</v>
      </c>
      <c r="AO88" s="110" t="str">
        <f ca="1">IF(ISERROR(VLOOKUP($C88,Data!$C$76:$ZZ$105,COLUMN(AO$75)-2,FALSE)),"-",VLOOKUP($C88,Data!$C$76:$ZZ$105,COLUMN(AO$75)-2,FALSE))</f>
        <v>-</v>
      </c>
      <c r="AP88" s="110" t="str">
        <f ca="1">IF(ISERROR(VLOOKUP($C88,Data!$C$76:$ZZ$105,COLUMN(AP$75)-2,FALSE)),"-",VLOOKUP($C88,Data!$C$76:$ZZ$105,COLUMN(AP$75)-2,FALSE))</f>
        <v>-</v>
      </c>
      <c r="AQ88" s="110" t="str">
        <f ca="1">IF(ISERROR(VLOOKUP($C88,Data!$C$76:$ZZ$105,COLUMN(AQ$75)-2,FALSE)),"-",VLOOKUP($C88,Data!$C$76:$ZZ$105,COLUMN(AQ$75)-2,FALSE))</f>
        <v>-</v>
      </c>
      <c r="AR88" s="110" t="str">
        <f ca="1">IF(ISERROR(VLOOKUP($C88,Data!$C$76:$ZZ$105,COLUMN(AR$75)-2,FALSE)),"-",VLOOKUP($C88,Data!$C$76:$ZZ$105,COLUMN(AR$75)-2,FALSE))</f>
        <v>-</v>
      </c>
      <c r="AS88" s="110" t="str">
        <f ca="1">IF(ISERROR(VLOOKUP($C88,Data!$C$76:$ZZ$105,COLUMN(AS$75)-2,FALSE)),"-",VLOOKUP($C88,Data!$C$76:$ZZ$105,COLUMN(AS$75)-2,FALSE))</f>
        <v>-</v>
      </c>
      <c r="AT88" s="110" t="str">
        <f ca="1">IF(ISERROR(VLOOKUP($C88,Data!$C$76:$ZZ$105,COLUMN(AT$75)-2,FALSE)),"-",VLOOKUP($C88,Data!$C$76:$ZZ$105,COLUMN(AT$75)-2,FALSE))</f>
        <v>-</v>
      </c>
      <c r="AU88" s="110" t="str">
        <f ca="1">IF(ISERROR(VLOOKUP($C88,Data!$C$76:$ZZ$105,COLUMN(AU$75)-2,FALSE)),"-",VLOOKUP($C88,Data!$C$76:$ZZ$105,COLUMN(AU$75)-2,FALSE))</f>
        <v>-</v>
      </c>
      <c r="AV88" s="110" t="str">
        <f ca="1">IF(ISERROR(VLOOKUP($C88,Data!$C$76:$ZZ$105,COLUMN(AV$75)-2,FALSE)),"-",VLOOKUP($C88,Data!$C$76:$ZZ$105,COLUMN(AV$75)-2,FALSE))</f>
        <v>-</v>
      </c>
      <c r="AW88" s="110" t="str">
        <f ca="1">IF(ISERROR(VLOOKUP($C88,Data!$C$76:$ZZ$105,COLUMN(AW$75)-2,FALSE)),"-",VLOOKUP($C88,Data!$C$76:$ZZ$105,COLUMN(AW$75)-2,FALSE))</f>
        <v>-</v>
      </c>
      <c r="AX88" s="110" t="str">
        <f ca="1">IF(ISERROR(VLOOKUP($C88,Data!$C$76:$ZZ$105,COLUMN(AX$75)-2,FALSE)),"-",VLOOKUP($C88,Data!$C$76:$ZZ$105,COLUMN(AX$75)-2,FALSE))</f>
        <v>-</v>
      </c>
      <c r="AY88" s="110" t="str">
        <f ca="1">IF(ISERROR(VLOOKUP($C88,Data!$C$76:$ZZ$105,COLUMN(AY$75)-2,FALSE)),"-",VLOOKUP($C88,Data!$C$76:$ZZ$105,COLUMN(AY$75)-2,FALSE))</f>
        <v>-</v>
      </c>
      <c r="AZ88" s="110" t="str">
        <f ca="1">IF(ISERROR(VLOOKUP($C88,Data!$C$76:$ZZ$105,COLUMN(AZ$75)-2,FALSE)),"-",VLOOKUP($C88,Data!$C$76:$ZZ$105,COLUMN(AZ$75)-2,FALSE))</f>
        <v>-</v>
      </c>
      <c r="BA88" s="110" t="str">
        <f ca="1">IF(ISERROR(VLOOKUP($C88,Data!$C$76:$ZZ$105,COLUMN(BA$75)-2,FALSE)),"-",VLOOKUP($C88,Data!$C$76:$ZZ$105,COLUMN(BA$75)-2,FALSE))</f>
        <v>-</v>
      </c>
      <c r="BB88" s="110" t="str">
        <f ca="1">IF(ISERROR(VLOOKUP($C88,Data!$C$76:$ZZ$105,COLUMN(BB$75)-2,FALSE)),"-",VLOOKUP($C88,Data!$C$76:$ZZ$105,COLUMN(BB$75)-2,FALSE))</f>
        <v>-</v>
      </c>
      <c r="BC88" s="110" t="str">
        <f ca="1">IF(ISERROR(VLOOKUP($C88,Data!$C$76:$ZZ$105,COLUMN(BC$75)-2,FALSE)),"-",VLOOKUP($C88,Data!$C$76:$ZZ$105,COLUMN(BC$75)-2,FALSE))</f>
        <v>-</v>
      </c>
      <c r="BD88" s="110" t="str">
        <f ca="1">IF(ISERROR(VLOOKUP($C88,Data!$C$76:$ZZ$105,COLUMN(BD$75)-2,FALSE)),"-",VLOOKUP($C88,Data!$C$76:$ZZ$105,COLUMN(BD$75)-2,FALSE))</f>
        <v>-</v>
      </c>
    </row>
    <row r="89" spans="3:56">
      <c r="C89" s="104" t="str">
        <f t="shared" ca="1" si="11"/>
        <v>*Hide*</v>
      </c>
      <c r="D89" s="104" t="str">
        <f t="shared" ca="1" si="11"/>
        <v>-</v>
      </c>
      <c r="E89" s="104" t="str">
        <f t="shared" ca="1" si="11"/>
        <v>-</v>
      </c>
      <c r="F89" s="104" t="str">
        <f t="shared" ca="1" si="13"/>
        <v>-</v>
      </c>
      <c r="G89" s="110" t="str">
        <f ca="1">IF(ISERROR(VLOOKUP($C89,Data!$C$76:$ZZ$105,COLUMN(G$75)-2,FALSE)),"-",VLOOKUP($C89,Data!$C$76:$ZZ$105,COLUMN(G$75)-2,FALSE))</f>
        <v>-</v>
      </c>
      <c r="H89" s="110" t="str">
        <f ca="1">IF(ISERROR(VLOOKUP($C89,Data!$C$76:$ZZ$105,COLUMN(H$75)-2,FALSE)),"-",VLOOKUP($C89,Data!$C$76:$ZZ$105,COLUMN(H$75)-2,FALSE))</f>
        <v>-</v>
      </c>
      <c r="I89" s="110" t="str">
        <f ca="1">IF(ISERROR(VLOOKUP($C89,Data!$C$76:$ZZ$105,COLUMN(I$75)-2,FALSE)),"-",VLOOKUP($C89,Data!$C$76:$ZZ$105,COLUMN(I$75)-2,FALSE))</f>
        <v>-</v>
      </c>
      <c r="J89" s="110" t="str">
        <f ca="1">IF(ISERROR(VLOOKUP($C89,Data!$C$76:$ZZ$105,COLUMN(J$75)-2,FALSE)),"-",VLOOKUP($C89,Data!$C$76:$ZZ$105,COLUMN(J$75)-2,FALSE))</f>
        <v>-</v>
      </c>
      <c r="K89" s="110" t="str">
        <f ca="1">IF(ISERROR(VLOOKUP($C89,Data!$C$76:$ZZ$105,COLUMN(K$75)-2,FALSE)),"-",VLOOKUP($C89,Data!$C$76:$ZZ$105,COLUMN(K$75)-2,FALSE))</f>
        <v>-</v>
      </c>
      <c r="L89" s="110" t="str">
        <f ca="1">IF(ISERROR(VLOOKUP($C89,Data!$C$76:$ZZ$105,COLUMN(L$75)-2,FALSE)),"-",VLOOKUP($C89,Data!$C$76:$ZZ$105,COLUMN(L$75)-2,FALSE))</f>
        <v>-</v>
      </c>
      <c r="M89" s="110" t="str">
        <f ca="1">IF(ISERROR(VLOOKUP($C89,Data!$C$76:$ZZ$105,COLUMN(M$75)-2,FALSE)),"-",VLOOKUP($C89,Data!$C$76:$ZZ$105,COLUMN(M$75)-2,FALSE))</f>
        <v>-</v>
      </c>
      <c r="N89" s="110" t="str">
        <f ca="1">IF(ISERROR(VLOOKUP($C89,Data!$C$76:$ZZ$105,COLUMN(N$75)-2,FALSE)),"-",VLOOKUP($C89,Data!$C$76:$ZZ$105,COLUMN(N$75)-2,FALSE))</f>
        <v>-</v>
      </c>
      <c r="O89" s="110" t="str">
        <f ca="1">IF(ISERROR(VLOOKUP($C89,Data!$C$76:$ZZ$105,COLUMN(O$75)-2,FALSE)),"-",VLOOKUP($C89,Data!$C$76:$ZZ$105,COLUMN(O$75)-2,FALSE))</f>
        <v>-</v>
      </c>
      <c r="P89" s="110" t="str">
        <f ca="1">IF(ISERROR(VLOOKUP($C89,Data!$C$76:$ZZ$105,COLUMN(P$75)-2,FALSE)),"-",VLOOKUP($C89,Data!$C$76:$ZZ$105,COLUMN(P$75)-2,FALSE))</f>
        <v>-</v>
      </c>
      <c r="Q89" s="110" t="str">
        <f ca="1">IF(ISERROR(VLOOKUP($C89,Data!$C$76:$ZZ$105,COLUMN(Q$75)-2,FALSE)),"-",VLOOKUP($C89,Data!$C$76:$ZZ$105,COLUMN(Q$75)-2,FALSE))</f>
        <v>-</v>
      </c>
      <c r="R89" s="110" t="str">
        <f ca="1">IF(ISERROR(VLOOKUP($C89,Data!$C$76:$ZZ$105,COLUMN(R$75)-2,FALSE)),"-",VLOOKUP($C89,Data!$C$76:$ZZ$105,COLUMN(R$75)-2,FALSE))</f>
        <v>-</v>
      </c>
      <c r="S89" s="110" t="str">
        <f ca="1">IF(ISERROR(VLOOKUP($C89,Data!$C$76:$ZZ$105,COLUMN(S$75)-2,FALSE)),"-",VLOOKUP($C89,Data!$C$76:$ZZ$105,COLUMN(S$75)-2,FALSE))</f>
        <v>-</v>
      </c>
      <c r="T89" s="110" t="str">
        <f ca="1">IF(ISERROR(VLOOKUP($C89,Data!$C$76:$ZZ$105,COLUMN(T$75)-2,FALSE)),"-",VLOOKUP($C89,Data!$C$76:$ZZ$105,COLUMN(T$75)-2,FALSE))</f>
        <v>-</v>
      </c>
      <c r="U89" s="110" t="str">
        <f ca="1">IF(ISERROR(VLOOKUP($C89,Data!$C$76:$ZZ$105,COLUMN(U$75)-2,FALSE)),"-",VLOOKUP($C89,Data!$C$76:$ZZ$105,COLUMN(U$75)-2,FALSE))</f>
        <v>-</v>
      </c>
      <c r="V89" s="110" t="str">
        <f ca="1">IF(ISERROR(VLOOKUP($C89,Data!$C$76:$ZZ$105,COLUMN(V$75)-2,FALSE)),"-",VLOOKUP($C89,Data!$C$76:$ZZ$105,COLUMN(V$75)-2,FALSE))</f>
        <v>-</v>
      </c>
      <c r="W89" s="110" t="str">
        <f ca="1">IF(ISERROR(VLOOKUP($C89,Data!$C$76:$ZZ$105,COLUMN(W$75)-2,FALSE)),"-",VLOOKUP($C89,Data!$C$76:$ZZ$105,COLUMN(W$75)-2,FALSE))</f>
        <v>-</v>
      </c>
      <c r="X89" s="110" t="str">
        <f ca="1">IF(ISERROR(VLOOKUP($C89,Data!$C$76:$ZZ$105,COLUMN(X$75)-2,FALSE)),"-",VLOOKUP($C89,Data!$C$76:$ZZ$105,COLUMN(X$75)-2,FALSE))</f>
        <v>-</v>
      </c>
      <c r="Y89" s="110" t="str">
        <f ca="1">IF(ISERROR(VLOOKUP($C89,Data!$C$76:$ZZ$105,COLUMN(Y$75)-2,FALSE)),"-",VLOOKUP($C89,Data!$C$76:$ZZ$105,COLUMN(Y$75)-2,FALSE))</f>
        <v>-</v>
      </c>
      <c r="Z89" s="110" t="str">
        <f ca="1">IF(ISERROR(VLOOKUP($C89,Data!$C$76:$ZZ$105,COLUMN(Z$75)-2,FALSE)),"-",VLOOKUP($C89,Data!$C$76:$ZZ$105,COLUMN(Z$75)-2,FALSE))</f>
        <v>-</v>
      </c>
      <c r="AA89" s="110" t="str">
        <f ca="1">IF(ISERROR(VLOOKUP($C89,Data!$C$76:$ZZ$105,COLUMN(AA$75)-2,FALSE)),"-",VLOOKUP($C89,Data!$C$76:$ZZ$105,COLUMN(AA$75)-2,FALSE))</f>
        <v>-</v>
      </c>
      <c r="AB89" s="110" t="str">
        <f ca="1">IF(ISERROR(VLOOKUP($C89,Data!$C$76:$ZZ$105,COLUMN(AB$75)-2,FALSE)),"-",VLOOKUP($C89,Data!$C$76:$ZZ$105,COLUMN(AB$75)-2,FALSE))</f>
        <v>-</v>
      </c>
      <c r="AC89" s="110" t="str">
        <f ca="1">IF(ISERROR(VLOOKUP($C89,Data!$C$76:$ZZ$105,COLUMN(AC$75)-2,FALSE)),"-",VLOOKUP($C89,Data!$C$76:$ZZ$105,COLUMN(AC$75)-2,FALSE))</f>
        <v>-</v>
      </c>
      <c r="AD89" s="110" t="str">
        <f ca="1">IF(ISERROR(VLOOKUP($C89,Data!$C$76:$ZZ$105,COLUMN(AD$75)-2,FALSE)),"-",VLOOKUP($C89,Data!$C$76:$ZZ$105,COLUMN(AD$75)-2,FALSE))</f>
        <v>-</v>
      </c>
      <c r="AE89" s="110" t="str">
        <f ca="1">IF(ISERROR(VLOOKUP($C89,Data!$C$76:$ZZ$105,COLUMN(AE$75)-2,FALSE)),"-",VLOOKUP($C89,Data!$C$76:$ZZ$105,COLUMN(AE$75)-2,FALSE))</f>
        <v>-</v>
      </c>
      <c r="AF89" s="110" t="str">
        <f ca="1">IF(ISERROR(VLOOKUP($C89,Data!$C$76:$ZZ$105,COLUMN(AF$75)-2,FALSE)),"-",VLOOKUP($C89,Data!$C$76:$ZZ$105,COLUMN(AF$75)-2,FALSE))</f>
        <v>-</v>
      </c>
      <c r="AG89" s="110" t="str">
        <f ca="1">IF(ISERROR(VLOOKUP($C89,Data!$C$76:$ZZ$105,COLUMN(AG$75)-2,FALSE)),"-",VLOOKUP($C89,Data!$C$76:$ZZ$105,COLUMN(AG$75)-2,FALSE))</f>
        <v>-</v>
      </c>
      <c r="AH89" s="110" t="str">
        <f ca="1">IF(ISERROR(VLOOKUP($C89,Data!$C$76:$ZZ$105,COLUMN(AH$75)-2,FALSE)),"-",VLOOKUP($C89,Data!$C$76:$ZZ$105,COLUMN(AH$75)-2,FALSE))</f>
        <v>-</v>
      </c>
      <c r="AI89" s="110" t="str">
        <f ca="1">IF(ISERROR(VLOOKUP($C89,Data!$C$76:$ZZ$105,COLUMN(AI$75)-2,FALSE)),"-",VLOOKUP($C89,Data!$C$76:$ZZ$105,COLUMN(AI$75)-2,FALSE))</f>
        <v>-</v>
      </c>
      <c r="AJ89" s="110" t="str">
        <f ca="1">IF(ISERROR(VLOOKUP($C89,Data!$C$76:$ZZ$105,COLUMN(AJ$75)-2,FALSE)),"-",VLOOKUP($C89,Data!$C$76:$ZZ$105,COLUMN(AJ$75)-2,FALSE))</f>
        <v>-</v>
      </c>
      <c r="AK89" s="110" t="str">
        <f ca="1">IF(ISERROR(VLOOKUP($C89,Data!$C$76:$ZZ$105,COLUMN(AK$75)-2,FALSE)),"-",VLOOKUP($C89,Data!$C$76:$ZZ$105,COLUMN(AK$75)-2,FALSE))</f>
        <v>-</v>
      </c>
      <c r="AL89" s="110" t="str">
        <f ca="1">IF(ISERROR(VLOOKUP($C89,Data!$C$76:$ZZ$105,COLUMN(AL$75)-2,FALSE)),"-",VLOOKUP($C89,Data!$C$76:$ZZ$105,COLUMN(AL$75)-2,FALSE))</f>
        <v>-</v>
      </c>
      <c r="AM89" s="110" t="str">
        <f ca="1">IF(ISERROR(VLOOKUP($C89,Data!$C$76:$ZZ$105,COLUMN(AM$75)-2,FALSE)),"-",VLOOKUP($C89,Data!$C$76:$ZZ$105,COLUMN(AM$75)-2,FALSE))</f>
        <v>-</v>
      </c>
      <c r="AN89" s="110" t="str">
        <f ca="1">IF(ISERROR(VLOOKUP($C89,Data!$C$76:$ZZ$105,COLUMN(AN$75)-2,FALSE)),"-",VLOOKUP($C89,Data!$C$76:$ZZ$105,COLUMN(AN$75)-2,FALSE))</f>
        <v>-</v>
      </c>
      <c r="AO89" s="110" t="str">
        <f ca="1">IF(ISERROR(VLOOKUP($C89,Data!$C$76:$ZZ$105,COLUMN(AO$75)-2,FALSE)),"-",VLOOKUP($C89,Data!$C$76:$ZZ$105,COLUMN(AO$75)-2,FALSE))</f>
        <v>-</v>
      </c>
      <c r="AP89" s="110" t="str">
        <f ca="1">IF(ISERROR(VLOOKUP($C89,Data!$C$76:$ZZ$105,COLUMN(AP$75)-2,FALSE)),"-",VLOOKUP($C89,Data!$C$76:$ZZ$105,COLUMN(AP$75)-2,FALSE))</f>
        <v>-</v>
      </c>
      <c r="AQ89" s="110" t="str">
        <f ca="1">IF(ISERROR(VLOOKUP($C89,Data!$C$76:$ZZ$105,COLUMN(AQ$75)-2,FALSE)),"-",VLOOKUP($C89,Data!$C$76:$ZZ$105,COLUMN(AQ$75)-2,FALSE))</f>
        <v>-</v>
      </c>
      <c r="AR89" s="110" t="str">
        <f ca="1">IF(ISERROR(VLOOKUP($C89,Data!$C$76:$ZZ$105,COLUMN(AR$75)-2,FALSE)),"-",VLOOKUP($C89,Data!$C$76:$ZZ$105,COLUMN(AR$75)-2,FALSE))</f>
        <v>-</v>
      </c>
      <c r="AS89" s="110" t="str">
        <f ca="1">IF(ISERROR(VLOOKUP($C89,Data!$C$76:$ZZ$105,COLUMN(AS$75)-2,FALSE)),"-",VLOOKUP($C89,Data!$C$76:$ZZ$105,COLUMN(AS$75)-2,FALSE))</f>
        <v>-</v>
      </c>
      <c r="AT89" s="110" t="str">
        <f ca="1">IF(ISERROR(VLOOKUP($C89,Data!$C$76:$ZZ$105,COLUMN(AT$75)-2,FALSE)),"-",VLOOKUP($C89,Data!$C$76:$ZZ$105,COLUMN(AT$75)-2,FALSE))</f>
        <v>-</v>
      </c>
      <c r="AU89" s="110" t="str">
        <f ca="1">IF(ISERROR(VLOOKUP($C89,Data!$C$76:$ZZ$105,COLUMN(AU$75)-2,FALSE)),"-",VLOOKUP($C89,Data!$C$76:$ZZ$105,COLUMN(AU$75)-2,FALSE))</f>
        <v>-</v>
      </c>
      <c r="AV89" s="110" t="str">
        <f ca="1">IF(ISERROR(VLOOKUP($C89,Data!$C$76:$ZZ$105,COLUMN(AV$75)-2,FALSE)),"-",VLOOKUP($C89,Data!$C$76:$ZZ$105,COLUMN(AV$75)-2,FALSE))</f>
        <v>-</v>
      </c>
      <c r="AW89" s="110" t="str">
        <f ca="1">IF(ISERROR(VLOOKUP($C89,Data!$C$76:$ZZ$105,COLUMN(AW$75)-2,FALSE)),"-",VLOOKUP($C89,Data!$C$76:$ZZ$105,COLUMN(AW$75)-2,FALSE))</f>
        <v>-</v>
      </c>
      <c r="AX89" s="110" t="str">
        <f ca="1">IF(ISERROR(VLOOKUP($C89,Data!$C$76:$ZZ$105,COLUMN(AX$75)-2,FALSE)),"-",VLOOKUP($C89,Data!$C$76:$ZZ$105,COLUMN(AX$75)-2,FALSE))</f>
        <v>-</v>
      </c>
      <c r="AY89" s="110" t="str">
        <f ca="1">IF(ISERROR(VLOOKUP($C89,Data!$C$76:$ZZ$105,COLUMN(AY$75)-2,FALSE)),"-",VLOOKUP($C89,Data!$C$76:$ZZ$105,COLUMN(AY$75)-2,FALSE))</f>
        <v>-</v>
      </c>
      <c r="AZ89" s="110" t="str">
        <f ca="1">IF(ISERROR(VLOOKUP($C89,Data!$C$76:$ZZ$105,COLUMN(AZ$75)-2,FALSE)),"-",VLOOKUP($C89,Data!$C$76:$ZZ$105,COLUMN(AZ$75)-2,FALSE))</f>
        <v>-</v>
      </c>
      <c r="BA89" s="110" t="str">
        <f ca="1">IF(ISERROR(VLOOKUP($C89,Data!$C$76:$ZZ$105,COLUMN(BA$75)-2,FALSE)),"-",VLOOKUP($C89,Data!$C$76:$ZZ$105,COLUMN(BA$75)-2,FALSE))</f>
        <v>-</v>
      </c>
      <c r="BB89" s="110" t="str">
        <f ca="1">IF(ISERROR(VLOOKUP($C89,Data!$C$76:$ZZ$105,COLUMN(BB$75)-2,FALSE)),"-",VLOOKUP($C89,Data!$C$76:$ZZ$105,COLUMN(BB$75)-2,FALSE))</f>
        <v>-</v>
      </c>
      <c r="BC89" s="110" t="str">
        <f ca="1">IF(ISERROR(VLOOKUP($C89,Data!$C$76:$ZZ$105,COLUMN(BC$75)-2,FALSE)),"-",VLOOKUP($C89,Data!$C$76:$ZZ$105,COLUMN(BC$75)-2,FALSE))</f>
        <v>-</v>
      </c>
      <c r="BD89" s="110" t="str">
        <f ca="1">IF(ISERROR(VLOOKUP($C89,Data!$C$76:$ZZ$105,COLUMN(BD$75)-2,FALSE)),"-",VLOOKUP($C89,Data!$C$76:$ZZ$105,COLUMN(BD$75)-2,FALSE))</f>
        <v>-</v>
      </c>
    </row>
    <row r="90" spans="3:56">
      <c r="C90" s="104" t="str">
        <f t="shared" ca="1" si="11"/>
        <v>*Hide*</v>
      </c>
      <c r="D90" s="104" t="str">
        <f t="shared" ca="1" si="11"/>
        <v>-</v>
      </c>
      <c r="E90" s="104" t="str">
        <f t="shared" ca="1" si="11"/>
        <v>-</v>
      </c>
      <c r="F90" s="104" t="str">
        <f t="shared" ca="1" si="13"/>
        <v>-</v>
      </c>
      <c r="G90" s="110" t="str">
        <f ca="1">IF(ISERROR(VLOOKUP($C90,Data!$C$76:$ZZ$105,COLUMN(G$75)-2,FALSE)),"-",VLOOKUP($C90,Data!$C$76:$ZZ$105,COLUMN(G$75)-2,FALSE))</f>
        <v>-</v>
      </c>
      <c r="H90" s="110" t="str">
        <f ca="1">IF(ISERROR(VLOOKUP($C90,Data!$C$76:$ZZ$105,COLUMN(H$75)-2,FALSE)),"-",VLOOKUP($C90,Data!$C$76:$ZZ$105,COLUMN(H$75)-2,FALSE))</f>
        <v>-</v>
      </c>
      <c r="I90" s="110" t="str">
        <f ca="1">IF(ISERROR(VLOOKUP($C90,Data!$C$76:$ZZ$105,COLUMN(I$75)-2,FALSE)),"-",VLOOKUP($C90,Data!$C$76:$ZZ$105,COLUMN(I$75)-2,FALSE))</f>
        <v>-</v>
      </c>
      <c r="J90" s="110" t="str">
        <f ca="1">IF(ISERROR(VLOOKUP($C90,Data!$C$76:$ZZ$105,COLUMN(J$75)-2,FALSE)),"-",VLOOKUP($C90,Data!$C$76:$ZZ$105,COLUMN(J$75)-2,FALSE))</f>
        <v>-</v>
      </c>
      <c r="K90" s="110" t="str">
        <f ca="1">IF(ISERROR(VLOOKUP($C90,Data!$C$76:$ZZ$105,COLUMN(K$75)-2,FALSE)),"-",VLOOKUP($C90,Data!$C$76:$ZZ$105,COLUMN(K$75)-2,FALSE))</f>
        <v>-</v>
      </c>
      <c r="L90" s="110" t="str">
        <f ca="1">IF(ISERROR(VLOOKUP($C90,Data!$C$76:$ZZ$105,COLUMN(L$75)-2,FALSE)),"-",VLOOKUP($C90,Data!$C$76:$ZZ$105,COLUMN(L$75)-2,FALSE))</f>
        <v>-</v>
      </c>
      <c r="M90" s="110" t="str">
        <f ca="1">IF(ISERROR(VLOOKUP($C90,Data!$C$76:$ZZ$105,COLUMN(M$75)-2,FALSE)),"-",VLOOKUP($C90,Data!$C$76:$ZZ$105,COLUMN(M$75)-2,FALSE))</f>
        <v>-</v>
      </c>
      <c r="N90" s="110" t="str">
        <f ca="1">IF(ISERROR(VLOOKUP($C90,Data!$C$76:$ZZ$105,COLUMN(N$75)-2,FALSE)),"-",VLOOKUP($C90,Data!$C$76:$ZZ$105,COLUMN(N$75)-2,FALSE))</f>
        <v>-</v>
      </c>
      <c r="O90" s="110" t="str">
        <f ca="1">IF(ISERROR(VLOOKUP($C90,Data!$C$76:$ZZ$105,COLUMN(O$75)-2,FALSE)),"-",VLOOKUP($C90,Data!$C$76:$ZZ$105,COLUMN(O$75)-2,FALSE))</f>
        <v>-</v>
      </c>
      <c r="P90" s="110" t="str">
        <f ca="1">IF(ISERROR(VLOOKUP($C90,Data!$C$76:$ZZ$105,COLUMN(P$75)-2,FALSE)),"-",VLOOKUP($C90,Data!$C$76:$ZZ$105,COLUMN(P$75)-2,FALSE))</f>
        <v>-</v>
      </c>
      <c r="Q90" s="110" t="str">
        <f ca="1">IF(ISERROR(VLOOKUP($C90,Data!$C$76:$ZZ$105,COLUMN(Q$75)-2,FALSE)),"-",VLOOKUP($C90,Data!$C$76:$ZZ$105,COLUMN(Q$75)-2,FALSE))</f>
        <v>-</v>
      </c>
      <c r="R90" s="110" t="str">
        <f ca="1">IF(ISERROR(VLOOKUP($C90,Data!$C$76:$ZZ$105,COLUMN(R$75)-2,FALSE)),"-",VLOOKUP($C90,Data!$C$76:$ZZ$105,COLUMN(R$75)-2,FALSE))</f>
        <v>-</v>
      </c>
      <c r="S90" s="110" t="str">
        <f ca="1">IF(ISERROR(VLOOKUP($C90,Data!$C$76:$ZZ$105,COLUMN(S$75)-2,FALSE)),"-",VLOOKUP($C90,Data!$C$76:$ZZ$105,COLUMN(S$75)-2,FALSE))</f>
        <v>-</v>
      </c>
      <c r="T90" s="110" t="str">
        <f ca="1">IF(ISERROR(VLOOKUP($C90,Data!$C$76:$ZZ$105,COLUMN(T$75)-2,FALSE)),"-",VLOOKUP($C90,Data!$C$76:$ZZ$105,COLUMN(T$75)-2,FALSE))</f>
        <v>-</v>
      </c>
      <c r="U90" s="110" t="str">
        <f ca="1">IF(ISERROR(VLOOKUP($C90,Data!$C$76:$ZZ$105,COLUMN(U$75)-2,FALSE)),"-",VLOOKUP($C90,Data!$C$76:$ZZ$105,COLUMN(U$75)-2,FALSE))</f>
        <v>-</v>
      </c>
      <c r="V90" s="110" t="str">
        <f ca="1">IF(ISERROR(VLOOKUP($C90,Data!$C$76:$ZZ$105,COLUMN(V$75)-2,FALSE)),"-",VLOOKUP($C90,Data!$C$76:$ZZ$105,COLUMN(V$75)-2,FALSE))</f>
        <v>-</v>
      </c>
      <c r="W90" s="110" t="str">
        <f ca="1">IF(ISERROR(VLOOKUP($C90,Data!$C$76:$ZZ$105,COLUMN(W$75)-2,FALSE)),"-",VLOOKUP($C90,Data!$C$76:$ZZ$105,COLUMN(W$75)-2,FALSE))</f>
        <v>-</v>
      </c>
      <c r="X90" s="110" t="str">
        <f ca="1">IF(ISERROR(VLOOKUP($C90,Data!$C$76:$ZZ$105,COLUMN(X$75)-2,FALSE)),"-",VLOOKUP($C90,Data!$C$76:$ZZ$105,COLUMN(X$75)-2,FALSE))</f>
        <v>-</v>
      </c>
      <c r="Y90" s="110" t="str">
        <f ca="1">IF(ISERROR(VLOOKUP($C90,Data!$C$76:$ZZ$105,COLUMN(Y$75)-2,FALSE)),"-",VLOOKUP($C90,Data!$C$76:$ZZ$105,COLUMN(Y$75)-2,FALSE))</f>
        <v>-</v>
      </c>
      <c r="Z90" s="110" t="str">
        <f ca="1">IF(ISERROR(VLOOKUP($C90,Data!$C$76:$ZZ$105,COLUMN(Z$75)-2,FALSE)),"-",VLOOKUP($C90,Data!$C$76:$ZZ$105,COLUMN(Z$75)-2,FALSE))</f>
        <v>-</v>
      </c>
      <c r="AA90" s="110" t="str">
        <f ca="1">IF(ISERROR(VLOOKUP($C90,Data!$C$76:$ZZ$105,COLUMN(AA$75)-2,FALSE)),"-",VLOOKUP($C90,Data!$C$76:$ZZ$105,COLUMN(AA$75)-2,FALSE))</f>
        <v>-</v>
      </c>
      <c r="AB90" s="110" t="str">
        <f ca="1">IF(ISERROR(VLOOKUP($C90,Data!$C$76:$ZZ$105,COLUMN(AB$75)-2,FALSE)),"-",VLOOKUP($C90,Data!$C$76:$ZZ$105,COLUMN(AB$75)-2,FALSE))</f>
        <v>-</v>
      </c>
      <c r="AC90" s="110" t="str">
        <f ca="1">IF(ISERROR(VLOOKUP($C90,Data!$C$76:$ZZ$105,COLUMN(AC$75)-2,FALSE)),"-",VLOOKUP($C90,Data!$C$76:$ZZ$105,COLUMN(AC$75)-2,FALSE))</f>
        <v>-</v>
      </c>
      <c r="AD90" s="110" t="str">
        <f ca="1">IF(ISERROR(VLOOKUP($C90,Data!$C$76:$ZZ$105,COLUMN(AD$75)-2,FALSE)),"-",VLOOKUP($C90,Data!$C$76:$ZZ$105,COLUMN(AD$75)-2,FALSE))</f>
        <v>-</v>
      </c>
      <c r="AE90" s="110" t="str">
        <f ca="1">IF(ISERROR(VLOOKUP($C90,Data!$C$76:$ZZ$105,COLUMN(AE$75)-2,FALSE)),"-",VLOOKUP($C90,Data!$C$76:$ZZ$105,COLUMN(AE$75)-2,FALSE))</f>
        <v>-</v>
      </c>
      <c r="AF90" s="110" t="str">
        <f ca="1">IF(ISERROR(VLOOKUP($C90,Data!$C$76:$ZZ$105,COLUMN(AF$75)-2,FALSE)),"-",VLOOKUP($C90,Data!$C$76:$ZZ$105,COLUMN(AF$75)-2,FALSE))</f>
        <v>-</v>
      </c>
      <c r="AG90" s="110" t="str">
        <f ca="1">IF(ISERROR(VLOOKUP($C90,Data!$C$76:$ZZ$105,COLUMN(AG$75)-2,FALSE)),"-",VLOOKUP($C90,Data!$C$76:$ZZ$105,COLUMN(AG$75)-2,FALSE))</f>
        <v>-</v>
      </c>
      <c r="AH90" s="110" t="str">
        <f ca="1">IF(ISERROR(VLOOKUP($C90,Data!$C$76:$ZZ$105,COLUMN(AH$75)-2,FALSE)),"-",VLOOKUP($C90,Data!$C$76:$ZZ$105,COLUMN(AH$75)-2,FALSE))</f>
        <v>-</v>
      </c>
      <c r="AI90" s="110" t="str">
        <f ca="1">IF(ISERROR(VLOOKUP($C90,Data!$C$76:$ZZ$105,COLUMN(AI$75)-2,FALSE)),"-",VLOOKUP($C90,Data!$C$76:$ZZ$105,COLUMN(AI$75)-2,FALSE))</f>
        <v>-</v>
      </c>
      <c r="AJ90" s="110" t="str">
        <f ca="1">IF(ISERROR(VLOOKUP($C90,Data!$C$76:$ZZ$105,COLUMN(AJ$75)-2,FALSE)),"-",VLOOKUP($C90,Data!$C$76:$ZZ$105,COLUMN(AJ$75)-2,FALSE))</f>
        <v>-</v>
      </c>
      <c r="AK90" s="110" t="str">
        <f ca="1">IF(ISERROR(VLOOKUP($C90,Data!$C$76:$ZZ$105,COLUMN(AK$75)-2,FALSE)),"-",VLOOKUP($C90,Data!$C$76:$ZZ$105,COLUMN(AK$75)-2,FALSE))</f>
        <v>-</v>
      </c>
      <c r="AL90" s="110" t="str">
        <f ca="1">IF(ISERROR(VLOOKUP($C90,Data!$C$76:$ZZ$105,COLUMN(AL$75)-2,FALSE)),"-",VLOOKUP($C90,Data!$C$76:$ZZ$105,COLUMN(AL$75)-2,FALSE))</f>
        <v>-</v>
      </c>
      <c r="AM90" s="110" t="str">
        <f ca="1">IF(ISERROR(VLOOKUP($C90,Data!$C$76:$ZZ$105,COLUMN(AM$75)-2,FALSE)),"-",VLOOKUP($C90,Data!$C$76:$ZZ$105,COLUMN(AM$75)-2,FALSE))</f>
        <v>-</v>
      </c>
      <c r="AN90" s="110" t="str">
        <f ca="1">IF(ISERROR(VLOOKUP($C90,Data!$C$76:$ZZ$105,COLUMN(AN$75)-2,FALSE)),"-",VLOOKUP($C90,Data!$C$76:$ZZ$105,COLUMN(AN$75)-2,FALSE))</f>
        <v>-</v>
      </c>
      <c r="AO90" s="110" t="str">
        <f ca="1">IF(ISERROR(VLOOKUP($C90,Data!$C$76:$ZZ$105,COLUMN(AO$75)-2,FALSE)),"-",VLOOKUP($C90,Data!$C$76:$ZZ$105,COLUMN(AO$75)-2,FALSE))</f>
        <v>-</v>
      </c>
      <c r="AP90" s="110" t="str">
        <f ca="1">IF(ISERROR(VLOOKUP($C90,Data!$C$76:$ZZ$105,COLUMN(AP$75)-2,FALSE)),"-",VLOOKUP($C90,Data!$C$76:$ZZ$105,COLUMN(AP$75)-2,FALSE))</f>
        <v>-</v>
      </c>
      <c r="AQ90" s="110" t="str">
        <f ca="1">IF(ISERROR(VLOOKUP($C90,Data!$C$76:$ZZ$105,COLUMN(AQ$75)-2,FALSE)),"-",VLOOKUP($C90,Data!$C$76:$ZZ$105,COLUMN(AQ$75)-2,FALSE))</f>
        <v>-</v>
      </c>
      <c r="AR90" s="110" t="str">
        <f ca="1">IF(ISERROR(VLOOKUP($C90,Data!$C$76:$ZZ$105,COLUMN(AR$75)-2,FALSE)),"-",VLOOKUP($C90,Data!$C$76:$ZZ$105,COLUMN(AR$75)-2,FALSE))</f>
        <v>-</v>
      </c>
      <c r="AS90" s="110" t="str">
        <f ca="1">IF(ISERROR(VLOOKUP($C90,Data!$C$76:$ZZ$105,COLUMN(AS$75)-2,FALSE)),"-",VLOOKUP($C90,Data!$C$76:$ZZ$105,COLUMN(AS$75)-2,FALSE))</f>
        <v>-</v>
      </c>
      <c r="AT90" s="110" t="str">
        <f ca="1">IF(ISERROR(VLOOKUP($C90,Data!$C$76:$ZZ$105,COLUMN(AT$75)-2,FALSE)),"-",VLOOKUP($C90,Data!$C$76:$ZZ$105,COLUMN(AT$75)-2,FALSE))</f>
        <v>-</v>
      </c>
      <c r="AU90" s="110" t="str">
        <f ca="1">IF(ISERROR(VLOOKUP($C90,Data!$C$76:$ZZ$105,COLUMN(AU$75)-2,FALSE)),"-",VLOOKUP($C90,Data!$C$76:$ZZ$105,COLUMN(AU$75)-2,FALSE))</f>
        <v>-</v>
      </c>
      <c r="AV90" s="110" t="str">
        <f ca="1">IF(ISERROR(VLOOKUP($C90,Data!$C$76:$ZZ$105,COLUMN(AV$75)-2,FALSE)),"-",VLOOKUP($C90,Data!$C$76:$ZZ$105,COLUMN(AV$75)-2,FALSE))</f>
        <v>-</v>
      </c>
      <c r="AW90" s="110" t="str">
        <f ca="1">IF(ISERROR(VLOOKUP($C90,Data!$C$76:$ZZ$105,COLUMN(AW$75)-2,FALSE)),"-",VLOOKUP($C90,Data!$C$76:$ZZ$105,COLUMN(AW$75)-2,FALSE))</f>
        <v>-</v>
      </c>
      <c r="AX90" s="110" t="str">
        <f ca="1">IF(ISERROR(VLOOKUP($C90,Data!$C$76:$ZZ$105,COLUMN(AX$75)-2,FALSE)),"-",VLOOKUP($C90,Data!$C$76:$ZZ$105,COLUMN(AX$75)-2,FALSE))</f>
        <v>-</v>
      </c>
      <c r="AY90" s="110" t="str">
        <f ca="1">IF(ISERROR(VLOOKUP($C90,Data!$C$76:$ZZ$105,COLUMN(AY$75)-2,FALSE)),"-",VLOOKUP($C90,Data!$C$76:$ZZ$105,COLUMN(AY$75)-2,FALSE))</f>
        <v>-</v>
      </c>
      <c r="AZ90" s="110" t="str">
        <f ca="1">IF(ISERROR(VLOOKUP($C90,Data!$C$76:$ZZ$105,COLUMN(AZ$75)-2,FALSE)),"-",VLOOKUP($C90,Data!$C$76:$ZZ$105,COLUMN(AZ$75)-2,FALSE))</f>
        <v>-</v>
      </c>
      <c r="BA90" s="110" t="str">
        <f ca="1">IF(ISERROR(VLOOKUP($C90,Data!$C$76:$ZZ$105,COLUMN(BA$75)-2,FALSE)),"-",VLOOKUP($C90,Data!$C$76:$ZZ$105,COLUMN(BA$75)-2,FALSE))</f>
        <v>-</v>
      </c>
      <c r="BB90" s="110" t="str">
        <f ca="1">IF(ISERROR(VLOOKUP($C90,Data!$C$76:$ZZ$105,COLUMN(BB$75)-2,FALSE)),"-",VLOOKUP($C90,Data!$C$76:$ZZ$105,COLUMN(BB$75)-2,FALSE))</f>
        <v>-</v>
      </c>
      <c r="BC90" s="110" t="str">
        <f ca="1">IF(ISERROR(VLOOKUP($C90,Data!$C$76:$ZZ$105,COLUMN(BC$75)-2,FALSE)),"-",VLOOKUP($C90,Data!$C$76:$ZZ$105,COLUMN(BC$75)-2,FALSE))</f>
        <v>-</v>
      </c>
      <c r="BD90" s="110" t="str">
        <f ca="1">IF(ISERROR(VLOOKUP($C90,Data!$C$76:$ZZ$105,COLUMN(BD$75)-2,FALSE)),"-",VLOOKUP($C90,Data!$C$76:$ZZ$105,COLUMN(BD$75)-2,FALSE))</f>
        <v>-</v>
      </c>
    </row>
    <row r="91" spans="3:56">
      <c r="C91" s="104" t="str">
        <f t="shared" ca="1" si="11"/>
        <v>*Hide*</v>
      </c>
      <c r="D91" s="104" t="str">
        <f t="shared" ca="1" si="11"/>
        <v>-</v>
      </c>
      <c r="E91" s="104" t="str">
        <f t="shared" ca="1" si="11"/>
        <v>-</v>
      </c>
      <c r="F91" s="104" t="str">
        <f t="shared" ca="1" si="13"/>
        <v>-</v>
      </c>
      <c r="G91" s="110" t="str">
        <f ca="1">IF(ISERROR(VLOOKUP($C91,Data!$C$76:$ZZ$105,COLUMN(G$75)-2,FALSE)),"-",VLOOKUP($C91,Data!$C$76:$ZZ$105,COLUMN(G$75)-2,FALSE))</f>
        <v>-</v>
      </c>
      <c r="H91" s="110" t="str">
        <f ca="1">IF(ISERROR(VLOOKUP($C91,Data!$C$76:$ZZ$105,COLUMN(H$75)-2,FALSE)),"-",VLOOKUP($C91,Data!$C$76:$ZZ$105,COLUMN(H$75)-2,FALSE))</f>
        <v>-</v>
      </c>
      <c r="I91" s="110" t="str">
        <f ca="1">IF(ISERROR(VLOOKUP($C91,Data!$C$76:$ZZ$105,COLUMN(I$75)-2,FALSE)),"-",VLOOKUP($C91,Data!$C$76:$ZZ$105,COLUMN(I$75)-2,FALSE))</f>
        <v>-</v>
      </c>
      <c r="J91" s="110" t="str">
        <f ca="1">IF(ISERROR(VLOOKUP($C91,Data!$C$76:$ZZ$105,COLUMN(J$75)-2,FALSE)),"-",VLOOKUP($C91,Data!$C$76:$ZZ$105,COLUMN(J$75)-2,FALSE))</f>
        <v>-</v>
      </c>
      <c r="K91" s="110" t="str">
        <f ca="1">IF(ISERROR(VLOOKUP($C91,Data!$C$76:$ZZ$105,COLUMN(K$75)-2,FALSE)),"-",VLOOKUP($C91,Data!$C$76:$ZZ$105,COLUMN(K$75)-2,FALSE))</f>
        <v>-</v>
      </c>
      <c r="L91" s="110" t="str">
        <f ca="1">IF(ISERROR(VLOOKUP($C91,Data!$C$76:$ZZ$105,COLUMN(L$75)-2,FALSE)),"-",VLOOKUP($C91,Data!$C$76:$ZZ$105,COLUMN(L$75)-2,FALSE))</f>
        <v>-</v>
      </c>
      <c r="M91" s="110" t="str">
        <f ca="1">IF(ISERROR(VLOOKUP($C91,Data!$C$76:$ZZ$105,COLUMN(M$75)-2,FALSE)),"-",VLOOKUP($C91,Data!$C$76:$ZZ$105,COLUMN(M$75)-2,FALSE))</f>
        <v>-</v>
      </c>
      <c r="N91" s="110" t="str">
        <f ca="1">IF(ISERROR(VLOOKUP($C91,Data!$C$76:$ZZ$105,COLUMN(N$75)-2,FALSE)),"-",VLOOKUP($C91,Data!$C$76:$ZZ$105,COLUMN(N$75)-2,FALSE))</f>
        <v>-</v>
      </c>
      <c r="O91" s="110" t="str">
        <f ca="1">IF(ISERROR(VLOOKUP($C91,Data!$C$76:$ZZ$105,COLUMN(O$75)-2,FALSE)),"-",VLOOKUP($C91,Data!$C$76:$ZZ$105,COLUMN(O$75)-2,FALSE))</f>
        <v>-</v>
      </c>
      <c r="P91" s="110" t="str">
        <f ca="1">IF(ISERROR(VLOOKUP($C91,Data!$C$76:$ZZ$105,COLUMN(P$75)-2,FALSE)),"-",VLOOKUP($C91,Data!$C$76:$ZZ$105,COLUMN(P$75)-2,FALSE))</f>
        <v>-</v>
      </c>
      <c r="Q91" s="110" t="str">
        <f ca="1">IF(ISERROR(VLOOKUP($C91,Data!$C$76:$ZZ$105,COLUMN(Q$75)-2,FALSE)),"-",VLOOKUP($C91,Data!$C$76:$ZZ$105,COLUMN(Q$75)-2,FALSE))</f>
        <v>-</v>
      </c>
      <c r="R91" s="110" t="str">
        <f ca="1">IF(ISERROR(VLOOKUP($C91,Data!$C$76:$ZZ$105,COLUMN(R$75)-2,FALSE)),"-",VLOOKUP($C91,Data!$C$76:$ZZ$105,COLUMN(R$75)-2,FALSE))</f>
        <v>-</v>
      </c>
      <c r="S91" s="110" t="str">
        <f ca="1">IF(ISERROR(VLOOKUP($C91,Data!$C$76:$ZZ$105,COLUMN(S$75)-2,FALSE)),"-",VLOOKUP($C91,Data!$C$76:$ZZ$105,COLUMN(S$75)-2,FALSE))</f>
        <v>-</v>
      </c>
      <c r="T91" s="110" t="str">
        <f ca="1">IF(ISERROR(VLOOKUP($C91,Data!$C$76:$ZZ$105,COLUMN(T$75)-2,FALSE)),"-",VLOOKUP($C91,Data!$C$76:$ZZ$105,COLUMN(T$75)-2,FALSE))</f>
        <v>-</v>
      </c>
      <c r="U91" s="110" t="str">
        <f ca="1">IF(ISERROR(VLOOKUP($C91,Data!$C$76:$ZZ$105,COLUMN(U$75)-2,FALSE)),"-",VLOOKUP($C91,Data!$C$76:$ZZ$105,COLUMN(U$75)-2,FALSE))</f>
        <v>-</v>
      </c>
      <c r="V91" s="110" t="str">
        <f ca="1">IF(ISERROR(VLOOKUP($C91,Data!$C$76:$ZZ$105,COLUMN(V$75)-2,FALSE)),"-",VLOOKUP($C91,Data!$C$76:$ZZ$105,COLUMN(V$75)-2,FALSE))</f>
        <v>-</v>
      </c>
      <c r="W91" s="110" t="str">
        <f ca="1">IF(ISERROR(VLOOKUP($C91,Data!$C$76:$ZZ$105,COLUMN(W$75)-2,FALSE)),"-",VLOOKUP($C91,Data!$C$76:$ZZ$105,COLUMN(W$75)-2,FALSE))</f>
        <v>-</v>
      </c>
      <c r="X91" s="110" t="str">
        <f ca="1">IF(ISERROR(VLOOKUP($C91,Data!$C$76:$ZZ$105,COLUMN(X$75)-2,FALSE)),"-",VLOOKUP($C91,Data!$C$76:$ZZ$105,COLUMN(X$75)-2,FALSE))</f>
        <v>-</v>
      </c>
      <c r="Y91" s="110" t="str">
        <f ca="1">IF(ISERROR(VLOOKUP($C91,Data!$C$76:$ZZ$105,COLUMN(Y$75)-2,FALSE)),"-",VLOOKUP($C91,Data!$C$76:$ZZ$105,COLUMN(Y$75)-2,FALSE))</f>
        <v>-</v>
      </c>
      <c r="Z91" s="110" t="str">
        <f ca="1">IF(ISERROR(VLOOKUP($C91,Data!$C$76:$ZZ$105,COLUMN(Z$75)-2,FALSE)),"-",VLOOKUP($C91,Data!$C$76:$ZZ$105,COLUMN(Z$75)-2,FALSE))</f>
        <v>-</v>
      </c>
      <c r="AA91" s="110" t="str">
        <f ca="1">IF(ISERROR(VLOOKUP($C91,Data!$C$76:$ZZ$105,COLUMN(AA$75)-2,FALSE)),"-",VLOOKUP($C91,Data!$C$76:$ZZ$105,COLUMN(AA$75)-2,FALSE))</f>
        <v>-</v>
      </c>
      <c r="AB91" s="110" t="str">
        <f ca="1">IF(ISERROR(VLOOKUP($C91,Data!$C$76:$ZZ$105,COLUMN(AB$75)-2,FALSE)),"-",VLOOKUP($C91,Data!$C$76:$ZZ$105,COLUMN(AB$75)-2,FALSE))</f>
        <v>-</v>
      </c>
      <c r="AC91" s="110" t="str">
        <f ca="1">IF(ISERROR(VLOOKUP($C91,Data!$C$76:$ZZ$105,COLUMN(AC$75)-2,FALSE)),"-",VLOOKUP($C91,Data!$C$76:$ZZ$105,COLUMN(AC$75)-2,FALSE))</f>
        <v>-</v>
      </c>
      <c r="AD91" s="110" t="str">
        <f ca="1">IF(ISERROR(VLOOKUP($C91,Data!$C$76:$ZZ$105,COLUMN(AD$75)-2,FALSE)),"-",VLOOKUP($C91,Data!$C$76:$ZZ$105,COLUMN(AD$75)-2,FALSE))</f>
        <v>-</v>
      </c>
      <c r="AE91" s="110" t="str">
        <f ca="1">IF(ISERROR(VLOOKUP($C91,Data!$C$76:$ZZ$105,COLUMN(AE$75)-2,FALSE)),"-",VLOOKUP($C91,Data!$C$76:$ZZ$105,COLUMN(AE$75)-2,FALSE))</f>
        <v>-</v>
      </c>
      <c r="AF91" s="110" t="str">
        <f ca="1">IF(ISERROR(VLOOKUP($C91,Data!$C$76:$ZZ$105,COLUMN(AF$75)-2,FALSE)),"-",VLOOKUP($C91,Data!$C$76:$ZZ$105,COLUMN(AF$75)-2,FALSE))</f>
        <v>-</v>
      </c>
      <c r="AG91" s="110" t="str">
        <f ca="1">IF(ISERROR(VLOOKUP($C91,Data!$C$76:$ZZ$105,COLUMN(AG$75)-2,FALSE)),"-",VLOOKUP($C91,Data!$C$76:$ZZ$105,COLUMN(AG$75)-2,FALSE))</f>
        <v>-</v>
      </c>
      <c r="AH91" s="110" t="str">
        <f ca="1">IF(ISERROR(VLOOKUP($C91,Data!$C$76:$ZZ$105,COLUMN(AH$75)-2,FALSE)),"-",VLOOKUP($C91,Data!$C$76:$ZZ$105,COLUMN(AH$75)-2,FALSE))</f>
        <v>-</v>
      </c>
      <c r="AI91" s="110" t="str">
        <f ca="1">IF(ISERROR(VLOOKUP($C91,Data!$C$76:$ZZ$105,COLUMN(AI$75)-2,FALSE)),"-",VLOOKUP($C91,Data!$C$76:$ZZ$105,COLUMN(AI$75)-2,FALSE))</f>
        <v>-</v>
      </c>
      <c r="AJ91" s="110" t="str">
        <f ca="1">IF(ISERROR(VLOOKUP($C91,Data!$C$76:$ZZ$105,COLUMN(AJ$75)-2,FALSE)),"-",VLOOKUP($C91,Data!$C$76:$ZZ$105,COLUMN(AJ$75)-2,FALSE))</f>
        <v>-</v>
      </c>
      <c r="AK91" s="110" t="str">
        <f ca="1">IF(ISERROR(VLOOKUP($C91,Data!$C$76:$ZZ$105,COLUMN(AK$75)-2,FALSE)),"-",VLOOKUP($C91,Data!$C$76:$ZZ$105,COLUMN(AK$75)-2,FALSE))</f>
        <v>-</v>
      </c>
      <c r="AL91" s="110" t="str">
        <f ca="1">IF(ISERROR(VLOOKUP($C91,Data!$C$76:$ZZ$105,COLUMN(AL$75)-2,FALSE)),"-",VLOOKUP($C91,Data!$C$76:$ZZ$105,COLUMN(AL$75)-2,FALSE))</f>
        <v>-</v>
      </c>
      <c r="AM91" s="110" t="str">
        <f ca="1">IF(ISERROR(VLOOKUP($C91,Data!$C$76:$ZZ$105,COLUMN(AM$75)-2,FALSE)),"-",VLOOKUP($C91,Data!$C$76:$ZZ$105,COLUMN(AM$75)-2,FALSE))</f>
        <v>-</v>
      </c>
      <c r="AN91" s="110" t="str">
        <f ca="1">IF(ISERROR(VLOOKUP($C91,Data!$C$76:$ZZ$105,COLUMN(AN$75)-2,FALSE)),"-",VLOOKUP($C91,Data!$C$76:$ZZ$105,COLUMN(AN$75)-2,FALSE))</f>
        <v>-</v>
      </c>
      <c r="AO91" s="110" t="str">
        <f ca="1">IF(ISERROR(VLOOKUP($C91,Data!$C$76:$ZZ$105,COLUMN(AO$75)-2,FALSE)),"-",VLOOKUP($C91,Data!$C$76:$ZZ$105,COLUMN(AO$75)-2,FALSE))</f>
        <v>-</v>
      </c>
      <c r="AP91" s="110" t="str">
        <f ca="1">IF(ISERROR(VLOOKUP($C91,Data!$C$76:$ZZ$105,COLUMN(AP$75)-2,FALSE)),"-",VLOOKUP($C91,Data!$C$76:$ZZ$105,COLUMN(AP$75)-2,FALSE))</f>
        <v>-</v>
      </c>
      <c r="AQ91" s="110" t="str">
        <f ca="1">IF(ISERROR(VLOOKUP($C91,Data!$C$76:$ZZ$105,COLUMN(AQ$75)-2,FALSE)),"-",VLOOKUP($C91,Data!$C$76:$ZZ$105,COLUMN(AQ$75)-2,FALSE))</f>
        <v>-</v>
      </c>
      <c r="AR91" s="110" t="str">
        <f ca="1">IF(ISERROR(VLOOKUP($C91,Data!$C$76:$ZZ$105,COLUMN(AR$75)-2,FALSE)),"-",VLOOKUP($C91,Data!$C$76:$ZZ$105,COLUMN(AR$75)-2,FALSE))</f>
        <v>-</v>
      </c>
      <c r="AS91" s="110" t="str">
        <f ca="1">IF(ISERROR(VLOOKUP($C91,Data!$C$76:$ZZ$105,COLUMN(AS$75)-2,FALSE)),"-",VLOOKUP($C91,Data!$C$76:$ZZ$105,COLUMN(AS$75)-2,FALSE))</f>
        <v>-</v>
      </c>
      <c r="AT91" s="110" t="str">
        <f ca="1">IF(ISERROR(VLOOKUP($C91,Data!$C$76:$ZZ$105,COLUMN(AT$75)-2,FALSE)),"-",VLOOKUP($C91,Data!$C$76:$ZZ$105,COLUMN(AT$75)-2,FALSE))</f>
        <v>-</v>
      </c>
      <c r="AU91" s="110" t="str">
        <f ca="1">IF(ISERROR(VLOOKUP($C91,Data!$C$76:$ZZ$105,COLUMN(AU$75)-2,FALSE)),"-",VLOOKUP($C91,Data!$C$76:$ZZ$105,COLUMN(AU$75)-2,FALSE))</f>
        <v>-</v>
      </c>
      <c r="AV91" s="110" t="str">
        <f ca="1">IF(ISERROR(VLOOKUP($C91,Data!$C$76:$ZZ$105,COLUMN(AV$75)-2,FALSE)),"-",VLOOKUP($C91,Data!$C$76:$ZZ$105,COLUMN(AV$75)-2,FALSE))</f>
        <v>-</v>
      </c>
      <c r="AW91" s="110" t="str">
        <f ca="1">IF(ISERROR(VLOOKUP($C91,Data!$C$76:$ZZ$105,COLUMN(AW$75)-2,FALSE)),"-",VLOOKUP($C91,Data!$C$76:$ZZ$105,COLUMN(AW$75)-2,FALSE))</f>
        <v>-</v>
      </c>
      <c r="AX91" s="110" t="str">
        <f ca="1">IF(ISERROR(VLOOKUP($C91,Data!$C$76:$ZZ$105,COLUMN(AX$75)-2,FALSE)),"-",VLOOKUP($C91,Data!$C$76:$ZZ$105,COLUMN(AX$75)-2,FALSE))</f>
        <v>-</v>
      </c>
      <c r="AY91" s="110" t="str">
        <f ca="1">IF(ISERROR(VLOOKUP($C91,Data!$C$76:$ZZ$105,COLUMN(AY$75)-2,FALSE)),"-",VLOOKUP($C91,Data!$C$76:$ZZ$105,COLUMN(AY$75)-2,FALSE))</f>
        <v>-</v>
      </c>
      <c r="AZ91" s="110" t="str">
        <f ca="1">IF(ISERROR(VLOOKUP($C91,Data!$C$76:$ZZ$105,COLUMN(AZ$75)-2,FALSE)),"-",VLOOKUP($C91,Data!$C$76:$ZZ$105,COLUMN(AZ$75)-2,FALSE))</f>
        <v>-</v>
      </c>
      <c r="BA91" s="110" t="str">
        <f ca="1">IF(ISERROR(VLOOKUP($C91,Data!$C$76:$ZZ$105,COLUMN(BA$75)-2,FALSE)),"-",VLOOKUP($C91,Data!$C$76:$ZZ$105,COLUMN(BA$75)-2,FALSE))</f>
        <v>-</v>
      </c>
      <c r="BB91" s="110" t="str">
        <f ca="1">IF(ISERROR(VLOOKUP($C91,Data!$C$76:$ZZ$105,COLUMN(BB$75)-2,FALSE)),"-",VLOOKUP($C91,Data!$C$76:$ZZ$105,COLUMN(BB$75)-2,FALSE))</f>
        <v>-</v>
      </c>
      <c r="BC91" s="110" t="str">
        <f ca="1">IF(ISERROR(VLOOKUP($C91,Data!$C$76:$ZZ$105,COLUMN(BC$75)-2,FALSE)),"-",VLOOKUP($C91,Data!$C$76:$ZZ$105,COLUMN(BC$75)-2,FALSE))</f>
        <v>-</v>
      </c>
      <c r="BD91" s="110" t="str">
        <f ca="1">IF(ISERROR(VLOOKUP($C91,Data!$C$76:$ZZ$105,COLUMN(BD$75)-2,FALSE)),"-",VLOOKUP($C91,Data!$C$76:$ZZ$105,COLUMN(BD$75)-2,FALSE))</f>
        <v>-</v>
      </c>
    </row>
    <row r="92" spans="3:56">
      <c r="C92" s="104" t="str">
        <f t="shared" ref="C92:F105" ca="1" si="14">C21</f>
        <v>*Hide*</v>
      </c>
      <c r="D92" s="104" t="str">
        <f t="shared" ca="1" si="14"/>
        <v>-</v>
      </c>
      <c r="E92" s="104" t="str">
        <f t="shared" ca="1" si="14"/>
        <v>-</v>
      </c>
      <c r="F92" s="104" t="str">
        <f t="shared" ca="1" si="14"/>
        <v>-</v>
      </c>
      <c r="G92" s="110" t="str">
        <f ca="1">IF(ISERROR(VLOOKUP($C92,Data!$C$76:$ZZ$105,COLUMN(G$75)-2,FALSE)),"-",VLOOKUP($C92,Data!$C$76:$ZZ$105,COLUMN(G$75)-2,FALSE))</f>
        <v>-</v>
      </c>
      <c r="H92" s="110" t="str">
        <f ca="1">IF(ISERROR(VLOOKUP($C92,Data!$C$76:$ZZ$105,COLUMN(H$75)-2,FALSE)),"-",VLOOKUP($C92,Data!$C$76:$ZZ$105,COLUMN(H$75)-2,FALSE))</f>
        <v>-</v>
      </c>
      <c r="I92" s="110" t="str">
        <f ca="1">IF(ISERROR(VLOOKUP($C92,Data!$C$76:$ZZ$105,COLUMN(I$75)-2,FALSE)),"-",VLOOKUP($C92,Data!$C$76:$ZZ$105,COLUMN(I$75)-2,FALSE))</f>
        <v>-</v>
      </c>
      <c r="J92" s="110" t="str">
        <f ca="1">IF(ISERROR(VLOOKUP($C92,Data!$C$76:$ZZ$105,COLUMN(J$75)-2,FALSE)),"-",VLOOKUP($C92,Data!$C$76:$ZZ$105,COLUMN(J$75)-2,FALSE))</f>
        <v>-</v>
      </c>
      <c r="K92" s="110" t="str">
        <f ca="1">IF(ISERROR(VLOOKUP($C92,Data!$C$76:$ZZ$105,COLUMN(K$75)-2,FALSE)),"-",VLOOKUP($C92,Data!$C$76:$ZZ$105,COLUMN(K$75)-2,FALSE))</f>
        <v>-</v>
      </c>
      <c r="L92" s="110" t="str">
        <f ca="1">IF(ISERROR(VLOOKUP($C92,Data!$C$76:$ZZ$105,COLUMN(L$75)-2,FALSE)),"-",VLOOKUP($C92,Data!$C$76:$ZZ$105,COLUMN(L$75)-2,FALSE))</f>
        <v>-</v>
      </c>
      <c r="M92" s="110" t="str">
        <f ca="1">IF(ISERROR(VLOOKUP($C92,Data!$C$76:$ZZ$105,COLUMN(M$75)-2,FALSE)),"-",VLOOKUP($C92,Data!$C$76:$ZZ$105,COLUMN(M$75)-2,FALSE))</f>
        <v>-</v>
      </c>
      <c r="N92" s="110" t="str">
        <f ca="1">IF(ISERROR(VLOOKUP($C92,Data!$C$76:$ZZ$105,COLUMN(N$75)-2,FALSE)),"-",VLOOKUP($C92,Data!$C$76:$ZZ$105,COLUMN(N$75)-2,FALSE))</f>
        <v>-</v>
      </c>
      <c r="O92" s="110" t="str">
        <f ca="1">IF(ISERROR(VLOOKUP($C92,Data!$C$76:$ZZ$105,COLUMN(O$75)-2,FALSE)),"-",VLOOKUP($C92,Data!$C$76:$ZZ$105,COLUMN(O$75)-2,FALSE))</f>
        <v>-</v>
      </c>
      <c r="P92" s="110" t="str">
        <f ca="1">IF(ISERROR(VLOOKUP($C92,Data!$C$76:$ZZ$105,COLUMN(P$75)-2,FALSE)),"-",VLOOKUP($C92,Data!$C$76:$ZZ$105,COLUMN(P$75)-2,FALSE))</f>
        <v>-</v>
      </c>
      <c r="Q92" s="110" t="str">
        <f ca="1">IF(ISERROR(VLOOKUP($C92,Data!$C$76:$ZZ$105,COLUMN(Q$75)-2,FALSE)),"-",VLOOKUP($C92,Data!$C$76:$ZZ$105,COLUMN(Q$75)-2,FALSE))</f>
        <v>-</v>
      </c>
      <c r="R92" s="110" t="str">
        <f ca="1">IF(ISERROR(VLOOKUP($C92,Data!$C$76:$ZZ$105,COLUMN(R$75)-2,FALSE)),"-",VLOOKUP($C92,Data!$C$76:$ZZ$105,COLUMN(R$75)-2,FALSE))</f>
        <v>-</v>
      </c>
      <c r="S92" s="110" t="str">
        <f ca="1">IF(ISERROR(VLOOKUP($C92,Data!$C$76:$ZZ$105,COLUMN(S$75)-2,FALSE)),"-",VLOOKUP($C92,Data!$C$76:$ZZ$105,COLUMN(S$75)-2,FALSE))</f>
        <v>-</v>
      </c>
      <c r="T92" s="110" t="str">
        <f ca="1">IF(ISERROR(VLOOKUP($C92,Data!$C$76:$ZZ$105,COLUMN(T$75)-2,FALSE)),"-",VLOOKUP($C92,Data!$C$76:$ZZ$105,COLUMN(T$75)-2,FALSE))</f>
        <v>-</v>
      </c>
      <c r="U92" s="110" t="str">
        <f ca="1">IF(ISERROR(VLOOKUP($C92,Data!$C$76:$ZZ$105,COLUMN(U$75)-2,FALSE)),"-",VLOOKUP($C92,Data!$C$76:$ZZ$105,COLUMN(U$75)-2,FALSE))</f>
        <v>-</v>
      </c>
      <c r="V92" s="110" t="str">
        <f ca="1">IF(ISERROR(VLOOKUP($C92,Data!$C$76:$ZZ$105,COLUMN(V$75)-2,FALSE)),"-",VLOOKUP($C92,Data!$C$76:$ZZ$105,COLUMN(V$75)-2,FALSE))</f>
        <v>-</v>
      </c>
      <c r="W92" s="110" t="str">
        <f ca="1">IF(ISERROR(VLOOKUP($C92,Data!$C$76:$ZZ$105,COLUMN(W$75)-2,FALSE)),"-",VLOOKUP($C92,Data!$C$76:$ZZ$105,COLUMN(W$75)-2,FALSE))</f>
        <v>-</v>
      </c>
      <c r="X92" s="110" t="str">
        <f ca="1">IF(ISERROR(VLOOKUP($C92,Data!$C$76:$ZZ$105,COLUMN(X$75)-2,FALSE)),"-",VLOOKUP($C92,Data!$C$76:$ZZ$105,COLUMN(X$75)-2,FALSE))</f>
        <v>-</v>
      </c>
      <c r="Y92" s="110" t="str">
        <f ca="1">IF(ISERROR(VLOOKUP($C92,Data!$C$76:$ZZ$105,COLUMN(Y$75)-2,FALSE)),"-",VLOOKUP($C92,Data!$C$76:$ZZ$105,COLUMN(Y$75)-2,FALSE))</f>
        <v>-</v>
      </c>
      <c r="Z92" s="110" t="str">
        <f ca="1">IF(ISERROR(VLOOKUP($C92,Data!$C$76:$ZZ$105,COLUMN(Z$75)-2,FALSE)),"-",VLOOKUP($C92,Data!$C$76:$ZZ$105,COLUMN(Z$75)-2,FALSE))</f>
        <v>-</v>
      </c>
      <c r="AA92" s="110" t="str">
        <f ca="1">IF(ISERROR(VLOOKUP($C92,Data!$C$76:$ZZ$105,COLUMN(AA$75)-2,FALSE)),"-",VLOOKUP($C92,Data!$C$76:$ZZ$105,COLUMN(AA$75)-2,FALSE))</f>
        <v>-</v>
      </c>
      <c r="AB92" s="110" t="str">
        <f ca="1">IF(ISERROR(VLOOKUP($C92,Data!$C$76:$ZZ$105,COLUMN(AB$75)-2,FALSE)),"-",VLOOKUP($C92,Data!$C$76:$ZZ$105,COLUMN(AB$75)-2,FALSE))</f>
        <v>-</v>
      </c>
      <c r="AC92" s="110" t="str">
        <f ca="1">IF(ISERROR(VLOOKUP($C92,Data!$C$76:$ZZ$105,COLUMN(AC$75)-2,FALSE)),"-",VLOOKUP($C92,Data!$C$76:$ZZ$105,COLUMN(AC$75)-2,FALSE))</f>
        <v>-</v>
      </c>
      <c r="AD92" s="110" t="str">
        <f ca="1">IF(ISERROR(VLOOKUP($C92,Data!$C$76:$ZZ$105,COLUMN(AD$75)-2,FALSE)),"-",VLOOKUP($C92,Data!$C$76:$ZZ$105,COLUMN(AD$75)-2,FALSE))</f>
        <v>-</v>
      </c>
      <c r="AE92" s="110" t="str">
        <f ca="1">IF(ISERROR(VLOOKUP($C92,Data!$C$76:$ZZ$105,COLUMN(AE$75)-2,FALSE)),"-",VLOOKUP($C92,Data!$C$76:$ZZ$105,COLUMN(AE$75)-2,FALSE))</f>
        <v>-</v>
      </c>
      <c r="AF92" s="110" t="str">
        <f ca="1">IF(ISERROR(VLOOKUP($C92,Data!$C$76:$ZZ$105,COLUMN(AF$75)-2,FALSE)),"-",VLOOKUP($C92,Data!$C$76:$ZZ$105,COLUMN(AF$75)-2,FALSE))</f>
        <v>-</v>
      </c>
      <c r="AG92" s="110" t="str">
        <f ca="1">IF(ISERROR(VLOOKUP($C92,Data!$C$76:$ZZ$105,COLUMN(AG$75)-2,FALSE)),"-",VLOOKUP($C92,Data!$C$76:$ZZ$105,COLUMN(AG$75)-2,FALSE))</f>
        <v>-</v>
      </c>
      <c r="AH92" s="110" t="str">
        <f ca="1">IF(ISERROR(VLOOKUP($C92,Data!$C$76:$ZZ$105,COLUMN(AH$75)-2,FALSE)),"-",VLOOKUP($C92,Data!$C$76:$ZZ$105,COLUMN(AH$75)-2,FALSE))</f>
        <v>-</v>
      </c>
      <c r="AI92" s="110" t="str">
        <f ca="1">IF(ISERROR(VLOOKUP($C92,Data!$C$76:$ZZ$105,COLUMN(AI$75)-2,FALSE)),"-",VLOOKUP($C92,Data!$C$76:$ZZ$105,COLUMN(AI$75)-2,FALSE))</f>
        <v>-</v>
      </c>
      <c r="AJ92" s="110" t="str">
        <f ca="1">IF(ISERROR(VLOOKUP($C92,Data!$C$76:$ZZ$105,COLUMN(AJ$75)-2,FALSE)),"-",VLOOKUP($C92,Data!$C$76:$ZZ$105,COLUMN(AJ$75)-2,FALSE))</f>
        <v>-</v>
      </c>
      <c r="AK92" s="110" t="str">
        <f ca="1">IF(ISERROR(VLOOKUP($C92,Data!$C$76:$ZZ$105,COLUMN(AK$75)-2,FALSE)),"-",VLOOKUP($C92,Data!$C$76:$ZZ$105,COLUMN(AK$75)-2,FALSE))</f>
        <v>-</v>
      </c>
      <c r="AL92" s="110" t="str">
        <f ca="1">IF(ISERROR(VLOOKUP($C92,Data!$C$76:$ZZ$105,COLUMN(AL$75)-2,FALSE)),"-",VLOOKUP($C92,Data!$C$76:$ZZ$105,COLUMN(AL$75)-2,FALSE))</f>
        <v>-</v>
      </c>
      <c r="AM92" s="110" t="str">
        <f ca="1">IF(ISERROR(VLOOKUP($C92,Data!$C$76:$ZZ$105,COLUMN(AM$75)-2,FALSE)),"-",VLOOKUP($C92,Data!$C$76:$ZZ$105,COLUMN(AM$75)-2,FALSE))</f>
        <v>-</v>
      </c>
      <c r="AN92" s="110" t="str">
        <f ca="1">IF(ISERROR(VLOOKUP($C92,Data!$C$76:$ZZ$105,COLUMN(AN$75)-2,FALSE)),"-",VLOOKUP($C92,Data!$C$76:$ZZ$105,COLUMN(AN$75)-2,FALSE))</f>
        <v>-</v>
      </c>
      <c r="AO92" s="110" t="str">
        <f ca="1">IF(ISERROR(VLOOKUP($C92,Data!$C$76:$ZZ$105,COLUMN(AO$75)-2,FALSE)),"-",VLOOKUP($C92,Data!$C$76:$ZZ$105,COLUMN(AO$75)-2,FALSE))</f>
        <v>-</v>
      </c>
      <c r="AP92" s="110" t="str">
        <f ca="1">IF(ISERROR(VLOOKUP($C92,Data!$C$76:$ZZ$105,COLUMN(AP$75)-2,FALSE)),"-",VLOOKUP($C92,Data!$C$76:$ZZ$105,COLUMN(AP$75)-2,FALSE))</f>
        <v>-</v>
      </c>
      <c r="AQ92" s="110" t="str">
        <f ca="1">IF(ISERROR(VLOOKUP($C92,Data!$C$76:$ZZ$105,COLUMN(AQ$75)-2,FALSE)),"-",VLOOKUP($C92,Data!$C$76:$ZZ$105,COLUMN(AQ$75)-2,FALSE))</f>
        <v>-</v>
      </c>
      <c r="AR92" s="110" t="str">
        <f ca="1">IF(ISERROR(VLOOKUP($C92,Data!$C$76:$ZZ$105,COLUMN(AR$75)-2,FALSE)),"-",VLOOKUP($C92,Data!$C$76:$ZZ$105,COLUMN(AR$75)-2,FALSE))</f>
        <v>-</v>
      </c>
      <c r="AS92" s="110" t="str">
        <f ca="1">IF(ISERROR(VLOOKUP($C92,Data!$C$76:$ZZ$105,COLUMN(AS$75)-2,FALSE)),"-",VLOOKUP($C92,Data!$C$76:$ZZ$105,COLUMN(AS$75)-2,FALSE))</f>
        <v>-</v>
      </c>
      <c r="AT92" s="110" t="str">
        <f ca="1">IF(ISERROR(VLOOKUP($C92,Data!$C$76:$ZZ$105,COLUMN(AT$75)-2,FALSE)),"-",VLOOKUP($C92,Data!$C$76:$ZZ$105,COLUMN(AT$75)-2,FALSE))</f>
        <v>-</v>
      </c>
      <c r="AU92" s="110" t="str">
        <f ca="1">IF(ISERROR(VLOOKUP($C92,Data!$C$76:$ZZ$105,COLUMN(AU$75)-2,FALSE)),"-",VLOOKUP($C92,Data!$C$76:$ZZ$105,COLUMN(AU$75)-2,FALSE))</f>
        <v>-</v>
      </c>
      <c r="AV92" s="110" t="str">
        <f ca="1">IF(ISERROR(VLOOKUP($C92,Data!$C$76:$ZZ$105,COLUMN(AV$75)-2,FALSE)),"-",VLOOKUP($C92,Data!$C$76:$ZZ$105,COLUMN(AV$75)-2,FALSE))</f>
        <v>-</v>
      </c>
      <c r="AW92" s="110" t="str">
        <f ca="1">IF(ISERROR(VLOOKUP($C92,Data!$C$76:$ZZ$105,COLUMN(AW$75)-2,FALSE)),"-",VLOOKUP($C92,Data!$C$76:$ZZ$105,COLUMN(AW$75)-2,FALSE))</f>
        <v>-</v>
      </c>
      <c r="AX92" s="110" t="str">
        <f ca="1">IF(ISERROR(VLOOKUP($C92,Data!$C$76:$ZZ$105,COLUMN(AX$75)-2,FALSE)),"-",VLOOKUP($C92,Data!$C$76:$ZZ$105,COLUMN(AX$75)-2,FALSE))</f>
        <v>-</v>
      </c>
      <c r="AY92" s="110" t="str">
        <f ca="1">IF(ISERROR(VLOOKUP($C92,Data!$C$76:$ZZ$105,COLUMN(AY$75)-2,FALSE)),"-",VLOOKUP($C92,Data!$C$76:$ZZ$105,COLUMN(AY$75)-2,FALSE))</f>
        <v>-</v>
      </c>
      <c r="AZ92" s="110" t="str">
        <f ca="1">IF(ISERROR(VLOOKUP($C92,Data!$C$76:$ZZ$105,COLUMN(AZ$75)-2,FALSE)),"-",VLOOKUP($C92,Data!$C$76:$ZZ$105,COLUMN(AZ$75)-2,FALSE))</f>
        <v>-</v>
      </c>
      <c r="BA92" s="110" t="str">
        <f ca="1">IF(ISERROR(VLOOKUP($C92,Data!$C$76:$ZZ$105,COLUMN(BA$75)-2,FALSE)),"-",VLOOKUP($C92,Data!$C$76:$ZZ$105,COLUMN(BA$75)-2,FALSE))</f>
        <v>-</v>
      </c>
      <c r="BB92" s="110" t="str">
        <f ca="1">IF(ISERROR(VLOOKUP($C92,Data!$C$76:$ZZ$105,COLUMN(BB$75)-2,FALSE)),"-",VLOOKUP($C92,Data!$C$76:$ZZ$105,COLUMN(BB$75)-2,FALSE))</f>
        <v>-</v>
      </c>
      <c r="BC92" s="110" t="str">
        <f ca="1">IF(ISERROR(VLOOKUP($C92,Data!$C$76:$ZZ$105,COLUMN(BC$75)-2,FALSE)),"-",VLOOKUP($C92,Data!$C$76:$ZZ$105,COLUMN(BC$75)-2,FALSE))</f>
        <v>-</v>
      </c>
      <c r="BD92" s="110" t="str">
        <f ca="1">IF(ISERROR(VLOOKUP($C92,Data!$C$76:$ZZ$105,COLUMN(BD$75)-2,FALSE)),"-",VLOOKUP($C92,Data!$C$76:$ZZ$105,COLUMN(BD$75)-2,FALSE))</f>
        <v>-</v>
      </c>
    </row>
    <row r="93" spans="3:56">
      <c r="C93" s="104" t="str">
        <f t="shared" ca="1" si="14"/>
        <v>*Hide*</v>
      </c>
      <c r="D93" s="104" t="str">
        <f t="shared" ca="1" si="14"/>
        <v>-</v>
      </c>
      <c r="E93" s="104" t="str">
        <f t="shared" ca="1" si="14"/>
        <v>-</v>
      </c>
      <c r="F93" s="104" t="str">
        <f t="shared" ca="1" si="14"/>
        <v>-</v>
      </c>
      <c r="G93" s="110" t="str">
        <f ca="1">IF(ISERROR(VLOOKUP($C93,Data!$C$76:$ZZ$105,COLUMN(G$75)-2,FALSE)),"-",VLOOKUP($C93,Data!$C$76:$ZZ$105,COLUMN(G$75)-2,FALSE))</f>
        <v>-</v>
      </c>
      <c r="H93" s="110" t="str">
        <f ca="1">IF(ISERROR(VLOOKUP($C93,Data!$C$76:$ZZ$105,COLUMN(H$75)-2,FALSE)),"-",VLOOKUP($C93,Data!$C$76:$ZZ$105,COLUMN(H$75)-2,FALSE))</f>
        <v>-</v>
      </c>
      <c r="I93" s="110" t="str">
        <f ca="1">IF(ISERROR(VLOOKUP($C93,Data!$C$76:$ZZ$105,COLUMN(I$75)-2,FALSE)),"-",VLOOKUP($C93,Data!$C$76:$ZZ$105,COLUMN(I$75)-2,FALSE))</f>
        <v>-</v>
      </c>
      <c r="J93" s="110" t="str">
        <f ca="1">IF(ISERROR(VLOOKUP($C93,Data!$C$76:$ZZ$105,COLUMN(J$75)-2,FALSE)),"-",VLOOKUP($C93,Data!$C$76:$ZZ$105,COLUMN(J$75)-2,FALSE))</f>
        <v>-</v>
      </c>
      <c r="K93" s="110" t="str">
        <f ca="1">IF(ISERROR(VLOOKUP($C93,Data!$C$76:$ZZ$105,COLUMN(K$75)-2,FALSE)),"-",VLOOKUP($C93,Data!$C$76:$ZZ$105,COLUMN(K$75)-2,FALSE))</f>
        <v>-</v>
      </c>
      <c r="L93" s="110" t="str">
        <f ca="1">IF(ISERROR(VLOOKUP($C93,Data!$C$76:$ZZ$105,COLUMN(L$75)-2,FALSE)),"-",VLOOKUP($C93,Data!$C$76:$ZZ$105,COLUMN(L$75)-2,FALSE))</f>
        <v>-</v>
      </c>
      <c r="M93" s="110" t="str">
        <f ca="1">IF(ISERROR(VLOOKUP($C93,Data!$C$76:$ZZ$105,COLUMN(M$75)-2,FALSE)),"-",VLOOKUP($C93,Data!$C$76:$ZZ$105,COLUMN(M$75)-2,FALSE))</f>
        <v>-</v>
      </c>
      <c r="N93" s="110" t="str">
        <f ca="1">IF(ISERROR(VLOOKUP($C93,Data!$C$76:$ZZ$105,COLUMN(N$75)-2,FALSE)),"-",VLOOKUP($C93,Data!$C$76:$ZZ$105,COLUMN(N$75)-2,FALSE))</f>
        <v>-</v>
      </c>
      <c r="O93" s="110" t="str">
        <f ca="1">IF(ISERROR(VLOOKUP($C93,Data!$C$76:$ZZ$105,COLUMN(O$75)-2,FALSE)),"-",VLOOKUP($C93,Data!$C$76:$ZZ$105,COLUMN(O$75)-2,FALSE))</f>
        <v>-</v>
      </c>
      <c r="P93" s="110" t="str">
        <f ca="1">IF(ISERROR(VLOOKUP($C93,Data!$C$76:$ZZ$105,COLUMN(P$75)-2,FALSE)),"-",VLOOKUP($C93,Data!$C$76:$ZZ$105,COLUMN(P$75)-2,FALSE))</f>
        <v>-</v>
      </c>
      <c r="Q93" s="110" t="str">
        <f ca="1">IF(ISERROR(VLOOKUP($C93,Data!$C$76:$ZZ$105,COLUMN(Q$75)-2,FALSE)),"-",VLOOKUP($C93,Data!$C$76:$ZZ$105,COLUMN(Q$75)-2,FALSE))</f>
        <v>-</v>
      </c>
      <c r="R93" s="110" t="str">
        <f ca="1">IF(ISERROR(VLOOKUP($C93,Data!$C$76:$ZZ$105,COLUMN(R$75)-2,FALSE)),"-",VLOOKUP($C93,Data!$C$76:$ZZ$105,COLUMN(R$75)-2,FALSE))</f>
        <v>-</v>
      </c>
      <c r="S93" s="110" t="str">
        <f ca="1">IF(ISERROR(VLOOKUP($C93,Data!$C$76:$ZZ$105,COLUMN(S$75)-2,FALSE)),"-",VLOOKUP($C93,Data!$C$76:$ZZ$105,COLUMN(S$75)-2,FALSE))</f>
        <v>-</v>
      </c>
      <c r="T93" s="110" t="str">
        <f ca="1">IF(ISERROR(VLOOKUP($C93,Data!$C$76:$ZZ$105,COLUMN(T$75)-2,FALSE)),"-",VLOOKUP($C93,Data!$C$76:$ZZ$105,COLUMN(T$75)-2,FALSE))</f>
        <v>-</v>
      </c>
      <c r="U93" s="110" t="str">
        <f ca="1">IF(ISERROR(VLOOKUP($C93,Data!$C$76:$ZZ$105,COLUMN(U$75)-2,FALSE)),"-",VLOOKUP($C93,Data!$C$76:$ZZ$105,COLUMN(U$75)-2,FALSE))</f>
        <v>-</v>
      </c>
      <c r="V93" s="110" t="str">
        <f ca="1">IF(ISERROR(VLOOKUP($C93,Data!$C$76:$ZZ$105,COLUMN(V$75)-2,FALSE)),"-",VLOOKUP($C93,Data!$C$76:$ZZ$105,COLUMN(V$75)-2,FALSE))</f>
        <v>-</v>
      </c>
      <c r="W93" s="110" t="str">
        <f ca="1">IF(ISERROR(VLOOKUP($C93,Data!$C$76:$ZZ$105,COLUMN(W$75)-2,FALSE)),"-",VLOOKUP($C93,Data!$C$76:$ZZ$105,COLUMN(W$75)-2,FALSE))</f>
        <v>-</v>
      </c>
      <c r="X93" s="110" t="str">
        <f ca="1">IF(ISERROR(VLOOKUP($C93,Data!$C$76:$ZZ$105,COLUMN(X$75)-2,FALSE)),"-",VLOOKUP($C93,Data!$C$76:$ZZ$105,COLUMN(X$75)-2,FALSE))</f>
        <v>-</v>
      </c>
      <c r="Y93" s="110" t="str">
        <f ca="1">IF(ISERROR(VLOOKUP($C93,Data!$C$76:$ZZ$105,COLUMN(Y$75)-2,FALSE)),"-",VLOOKUP($C93,Data!$C$76:$ZZ$105,COLUMN(Y$75)-2,FALSE))</f>
        <v>-</v>
      </c>
      <c r="Z93" s="110" t="str">
        <f ca="1">IF(ISERROR(VLOOKUP($C93,Data!$C$76:$ZZ$105,COLUMN(Z$75)-2,FALSE)),"-",VLOOKUP($C93,Data!$C$76:$ZZ$105,COLUMN(Z$75)-2,FALSE))</f>
        <v>-</v>
      </c>
      <c r="AA93" s="110" t="str">
        <f ca="1">IF(ISERROR(VLOOKUP($C93,Data!$C$76:$ZZ$105,COLUMN(AA$75)-2,FALSE)),"-",VLOOKUP($C93,Data!$C$76:$ZZ$105,COLUMN(AA$75)-2,FALSE))</f>
        <v>-</v>
      </c>
      <c r="AB93" s="110" t="str">
        <f ca="1">IF(ISERROR(VLOOKUP($C93,Data!$C$76:$ZZ$105,COLUMN(AB$75)-2,FALSE)),"-",VLOOKUP($C93,Data!$C$76:$ZZ$105,COLUMN(AB$75)-2,FALSE))</f>
        <v>-</v>
      </c>
      <c r="AC93" s="110" t="str">
        <f ca="1">IF(ISERROR(VLOOKUP($C93,Data!$C$76:$ZZ$105,COLUMN(AC$75)-2,FALSE)),"-",VLOOKUP($C93,Data!$C$76:$ZZ$105,COLUMN(AC$75)-2,FALSE))</f>
        <v>-</v>
      </c>
      <c r="AD93" s="110" t="str">
        <f ca="1">IF(ISERROR(VLOOKUP($C93,Data!$C$76:$ZZ$105,COLUMN(AD$75)-2,FALSE)),"-",VLOOKUP($C93,Data!$C$76:$ZZ$105,COLUMN(AD$75)-2,FALSE))</f>
        <v>-</v>
      </c>
      <c r="AE93" s="110" t="str">
        <f ca="1">IF(ISERROR(VLOOKUP($C93,Data!$C$76:$ZZ$105,COLUMN(AE$75)-2,FALSE)),"-",VLOOKUP($C93,Data!$C$76:$ZZ$105,COLUMN(AE$75)-2,FALSE))</f>
        <v>-</v>
      </c>
      <c r="AF93" s="110" t="str">
        <f ca="1">IF(ISERROR(VLOOKUP($C93,Data!$C$76:$ZZ$105,COLUMN(AF$75)-2,FALSE)),"-",VLOOKUP($C93,Data!$C$76:$ZZ$105,COLUMN(AF$75)-2,FALSE))</f>
        <v>-</v>
      </c>
      <c r="AG93" s="110" t="str">
        <f ca="1">IF(ISERROR(VLOOKUP($C93,Data!$C$76:$ZZ$105,COLUMN(AG$75)-2,FALSE)),"-",VLOOKUP($C93,Data!$C$76:$ZZ$105,COLUMN(AG$75)-2,FALSE))</f>
        <v>-</v>
      </c>
      <c r="AH93" s="110" t="str">
        <f ca="1">IF(ISERROR(VLOOKUP($C93,Data!$C$76:$ZZ$105,COLUMN(AH$75)-2,FALSE)),"-",VLOOKUP($C93,Data!$C$76:$ZZ$105,COLUMN(AH$75)-2,FALSE))</f>
        <v>-</v>
      </c>
      <c r="AI93" s="110" t="str">
        <f ca="1">IF(ISERROR(VLOOKUP($C93,Data!$C$76:$ZZ$105,COLUMN(AI$75)-2,FALSE)),"-",VLOOKUP($C93,Data!$C$76:$ZZ$105,COLUMN(AI$75)-2,FALSE))</f>
        <v>-</v>
      </c>
      <c r="AJ93" s="110" t="str">
        <f ca="1">IF(ISERROR(VLOOKUP($C93,Data!$C$76:$ZZ$105,COLUMN(AJ$75)-2,FALSE)),"-",VLOOKUP($C93,Data!$C$76:$ZZ$105,COLUMN(AJ$75)-2,FALSE))</f>
        <v>-</v>
      </c>
      <c r="AK93" s="110" t="str">
        <f ca="1">IF(ISERROR(VLOOKUP($C93,Data!$C$76:$ZZ$105,COLUMN(AK$75)-2,FALSE)),"-",VLOOKUP($C93,Data!$C$76:$ZZ$105,COLUMN(AK$75)-2,FALSE))</f>
        <v>-</v>
      </c>
      <c r="AL93" s="110" t="str">
        <f ca="1">IF(ISERROR(VLOOKUP($C93,Data!$C$76:$ZZ$105,COLUMN(AL$75)-2,FALSE)),"-",VLOOKUP($C93,Data!$C$76:$ZZ$105,COLUMN(AL$75)-2,FALSE))</f>
        <v>-</v>
      </c>
      <c r="AM93" s="110" t="str">
        <f ca="1">IF(ISERROR(VLOOKUP($C93,Data!$C$76:$ZZ$105,COLUMN(AM$75)-2,FALSE)),"-",VLOOKUP($C93,Data!$C$76:$ZZ$105,COLUMN(AM$75)-2,FALSE))</f>
        <v>-</v>
      </c>
      <c r="AN93" s="110" t="str">
        <f ca="1">IF(ISERROR(VLOOKUP($C93,Data!$C$76:$ZZ$105,COLUMN(AN$75)-2,FALSE)),"-",VLOOKUP($C93,Data!$C$76:$ZZ$105,COLUMN(AN$75)-2,FALSE))</f>
        <v>-</v>
      </c>
      <c r="AO93" s="110" t="str">
        <f ca="1">IF(ISERROR(VLOOKUP($C93,Data!$C$76:$ZZ$105,COLUMN(AO$75)-2,FALSE)),"-",VLOOKUP($C93,Data!$C$76:$ZZ$105,COLUMN(AO$75)-2,FALSE))</f>
        <v>-</v>
      </c>
      <c r="AP93" s="110" t="str">
        <f ca="1">IF(ISERROR(VLOOKUP($C93,Data!$C$76:$ZZ$105,COLUMN(AP$75)-2,FALSE)),"-",VLOOKUP($C93,Data!$C$76:$ZZ$105,COLUMN(AP$75)-2,FALSE))</f>
        <v>-</v>
      </c>
      <c r="AQ93" s="110" t="str">
        <f ca="1">IF(ISERROR(VLOOKUP($C93,Data!$C$76:$ZZ$105,COLUMN(AQ$75)-2,FALSE)),"-",VLOOKUP($C93,Data!$C$76:$ZZ$105,COLUMN(AQ$75)-2,FALSE))</f>
        <v>-</v>
      </c>
      <c r="AR93" s="110" t="str">
        <f ca="1">IF(ISERROR(VLOOKUP($C93,Data!$C$76:$ZZ$105,COLUMN(AR$75)-2,FALSE)),"-",VLOOKUP($C93,Data!$C$76:$ZZ$105,COLUMN(AR$75)-2,FALSE))</f>
        <v>-</v>
      </c>
      <c r="AS93" s="110" t="str">
        <f ca="1">IF(ISERROR(VLOOKUP($C93,Data!$C$76:$ZZ$105,COLUMN(AS$75)-2,FALSE)),"-",VLOOKUP($C93,Data!$C$76:$ZZ$105,COLUMN(AS$75)-2,FALSE))</f>
        <v>-</v>
      </c>
      <c r="AT93" s="110" t="str">
        <f ca="1">IF(ISERROR(VLOOKUP($C93,Data!$C$76:$ZZ$105,COLUMN(AT$75)-2,FALSE)),"-",VLOOKUP($C93,Data!$C$76:$ZZ$105,COLUMN(AT$75)-2,FALSE))</f>
        <v>-</v>
      </c>
      <c r="AU93" s="110" t="str">
        <f ca="1">IF(ISERROR(VLOOKUP($C93,Data!$C$76:$ZZ$105,COLUMN(AU$75)-2,FALSE)),"-",VLOOKUP($C93,Data!$C$76:$ZZ$105,COLUMN(AU$75)-2,FALSE))</f>
        <v>-</v>
      </c>
      <c r="AV93" s="110" t="str">
        <f ca="1">IF(ISERROR(VLOOKUP($C93,Data!$C$76:$ZZ$105,COLUMN(AV$75)-2,FALSE)),"-",VLOOKUP($C93,Data!$C$76:$ZZ$105,COLUMN(AV$75)-2,FALSE))</f>
        <v>-</v>
      </c>
      <c r="AW93" s="110" t="str">
        <f ca="1">IF(ISERROR(VLOOKUP($C93,Data!$C$76:$ZZ$105,COLUMN(AW$75)-2,FALSE)),"-",VLOOKUP($C93,Data!$C$76:$ZZ$105,COLUMN(AW$75)-2,FALSE))</f>
        <v>-</v>
      </c>
      <c r="AX93" s="110" t="str">
        <f ca="1">IF(ISERROR(VLOOKUP($C93,Data!$C$76:$ZZ$105,COLUMN(AX$75)-2,FALSE)),"-",VLOOKUP($C93,Data!$C$76:$ZZ$105,COLUMN(AX$75)-2,FALSE))</f>
        <v>-</v>
      </c>
      <c r="AY93" s="110" t="str">
        <f ca="1">IF(ISERROR(VLOOKUP($C93,Data!$C$76:$ZZ$105,COLUMN(AY$75)-2,FALSE)),"-",VLOOKUP($C93,Data!$C$76:$ZZ$105,COLUMN(AY$75)-2,FALSE))</f>
        <v>-</v>
      </c>
      <c r="AZ93" s="110" t="str">
        <f ca="1">IF(ISERROR(VLOOKUP($C93,Data!$C$76:$ZZ$105,COLUMN(AZ$75)-2,FALSE)),"-",VLOOKUP($C93,Data!$C$76:$ZZ$105,COLUMN(AZ$75)-2,FALSE))</f>
        <v>-</v>
      </c>
      <c r="BA93" s="110" t="str">
        <f ca="1">IF(ISERROR(VLOOKUP($C93,Data!$C$76:$ZZ$105,COLUMN(BA$75)-2,FALSE)),"-",VLOOKUP($C93,Data!$C$76:$ZZ$105,COLUMN(BA$75)-2,FALSE))</f>
        <v>-</v>
      </c>
      <c r="BB93" s="110" t="str">
        <f ca="1">IF(ISERROR(VLOOKUP($C93,Data!$C$76:$ZZ$105,COLUMN(BB$75)-2,FALSE)),"-",VLOOKUP($C93,Data!$C$76:$ZZ$105,COLUMN(BB$75)-2,FALSE))</f>
        <v>-</v>
      </c>
      <c r="BC93" s="110" t="str">
        <f ca="1">IF(ISERROR(VLOOKUP($C93,Data!$C$76:$ZZ$105,COLUMN(BC$75)-2,FALSE)),"-",VLOOKUP($C93,Data!$C$76:$ZZ$105,COLUMN(BC$75)-2,FALSE))</f>
        <v>-</v>
      </c>
      <c r="BD93" s="110" t="str">
        <f ca="1">IF(ISERROR(VLOOKUP($C93,Data!$C$76:$ZZ$105,COLUMN(BD$75)-2,FALSE)),"-",VLOOKUP($C93,Data!$C$76:$ZZ$105,COLUMN(BD$75)-2,FALSE))</f>
        <v>-</v>
      </c>
    </row>
    <row r="94" spans="3:56">
      <c r="C94" s="104" t="str">
        <f t="shared" ca="1" si="14"/>
        <v>*Hide*</v>
      </c>
      <c r="D94" s="104" t="str">
        <f t="shared" ca="1" si="14"/>
        <v>-</v>
      </c>
      <c r="E94" s="104" t="str">
        <f t="shared" ca="1" si="14"/>
        <v>-</v>
      </c>
      <c r="F94" s="104" t="str">
        <f t="shared" ca="1" si="14"/>
        <v>-</v>
      </c>
      <c r="G94" s="110" t="str">
        <f ca="1">IF(ISERROR(VLOOKUP($C94,Data!$C$76:$ZZ$105,COLUMN(G$75)-2,FALSE)),"-",VLOOKUP($C94,Data!$C$76:$ZZ$105,COLUMN(G$75)-2,FALSE))</f>
        <v>-</v>
      </c>
      <c r="H94" s="110" t="str">
        <f ca="1">IF(ISERROR(VLOOKUP($C94,Data!$C$76:$ZZ$105,COLUMN(H$75)-2,FALSE)),"-",VLOOKUP($C94,Data!$C$76:$ZZ$105,COLUMN(H$75)-2,FALSE))</f>
        <v>-</v>
      </c>
      <c r="I94" s="110" t="str">
        <f ca="1">IF(ISERROR(VLOOKUP($C94,Data!$C$76:$ZZ$105,COLUMN(I$75)-2,FALSE)),"-",VLOOKUP($C94,Data!$C$76:$ZZ$105,COLUMN(I$75)-2,FALSE))</f>
        <v>-</v>
      </c>
      <c r="J94" s="110" t="str">
        <f ca="1">IF(ISERROR(VLOOKUP($C94,Data!$C$76:$ZZ$105,COLUMN(J$75)-2,FALSE)),"-",VLOOKUP($C94,Data!$C$76:$ZZ$105,COLUMN(J$75)-2,FALSE))</f>
        <v>-</v>
      </c>
      <c r="K94" s="110" t="str">
        <f ca="1">IF(ISERROR(VLOOKUP($C94,Data!$C$76:$ZZ$105,COLUMN(K$75)-2,FALSE)),"-",VLOOKUP($C94,Data!$C$76:$ZZ$105,COLUMN(K$75)-2,FALSE))</f>
        <v>-</v>
      </c>
      <c r="L94" s="110" t="str">
        <f ca="1">IF(ISERROR(VLOOKUP($C94,Data!$C$76:$ZZ$105,COLUMN(L$75)-2,FALSE)),"-",VLOOKUP($C94,Data!$C$76:$ZZ$105,COLUMN(L$75)-2,FALSE))</f>
        <v>-</v>
      </c>
      <c r="M94" s="110" t="str">
        <f ca="1">IF(ISERROR(VLOOKUP($C94,Data!$C$76:$ZZ$105,COLUMN(M$75)-2,FALSE)),"-",VLOOKUP($C94,Data!$C$76:$ZZ$105,COLUMN(M$75)-2,FALSE))</f>
        <v>-</v>
      </c>
      <c r="N94" s="110" t="str">
        <f ca="1">IF(ISERROR(VLOOKUP($C94,Data!$C$76:$ZZ$105,COLUMN(N$75)-2,FALSE)),"-",VLOOKUP($C94,Data!$C$76:$ZZ$105,COLUMN(N$75)-2,FALSE))</f>
        <v>-</v>
      </c>
      <c r="O94" s="110" t="str">
        <f ca="1">IF(ISERROR(VLOOKUP($C94,Data!$C$76:$ZZ$105,COLUMN(O$75)-2,FALSE)),"-",VLOOKUP($C94,Data!$C$76:$ZZ$105,COLUMN(O$75)-2,FALSE))</f>
        <v>-</v>
      </c>
      <c r="P94" s="110" t="str">
        <f ca="1">IF(ISERROR(VLOOKUP($C94,Data!$C$76:$ZZ$105,COLUMN(P$75)-2,FALSE)),"-",VLOOKUP($C94,Data!$C$76:$ZZ$105,COLUMN(P$75)-2,FALSE))</f>
        <v>-</v>
      </c>
      <c r="Q94" s="110" t="str">
        <f ca="1">IF(ISERROR(VLOOKUP($C94,Data!$C$76:$ZZ$105,COLUMN(Q$75)-2,FALSE)),"-",VLOOKUP($C94,Data!$C$76:$ZZ$105,COLUMN(Q$75)-2,FALSE))</f>
        <v>-</v>
      </c>
      <c r="R94" s="110" t="str">
        <f ca="1">IF(ISERROR(VLOOKUP($C94,Data!$C$76:$ZZ$105,COLUMN(R$75)-2,FALSE)),"-",VLOOKUP($C94,Data!$C$76:$ZZ$105,COLUMN(R$75)-2,FALSE))</f>
        <v>-</v>
      </c>
      <c r="S94" s="110" t="str">
        <f ca="1">IF(ISERROR(VLOOKUP($C94,Data!$C$76:$ZZ$105,COLUMN(S$75)-2,FALSE)),"-",VLOOKUP($C94,Data!$C$76:$ZZ$105,COLUMN(S$75)-2,FALSE))</f>
        <v>-</v>
      </c>
      <c r="T94" s="110" t="str">
        <f ca="1">IF(ISERROR(VLOOKUP($C94,Data!$C$76:$ZZ$105,COLUMN(T$75)-2,FALSE)),"-",VLOOKUP($C94,Data!$C$76:$ZZ$105,COLUMN(T$75)-2,FALSE))</f>
        <v>-</v>
      </c>
      <c r="U94" s="110" t="str">
        <f ca="1">IF(ISERROR(VLOOKUP($C94,Data!$C$76:$ZZ$105,COLUMN(U$75)-2,FALSE)),"-",VLOOKUP($C94,Data!$C$76:$ZZ$105,COLUMN(U$75)-2,FALSE))</f>
        <v>-</v>
      </c>
      <c r="V94" s="110" t="str">
        <f ca="1">IF(ISERROR(VLOOKUP($C94,Data!$C$76:$ZZ$105,COLUMN(V$75)-2,FALSE)),"-",VLOOKUP($C94,Data!$C$76:$ZZ$105,COLUMN(V$75)-2,FALSE))</f>
        <v>-</v>
      </c>
      <c r="W94" s="110" t="str">
        <f ca="1">IF(ISERROR(VLOOKUP($C94,Data!$C$76:$ZZ$105,COLUMN(W$75)-2,FALSE)),"-",VLOOKUP($C94,Data!$C$76:$ZZ$105,COLUMN(W$75)-2,FALSE))</f>
        <v>-</v>
      </c>
      <c r="X94" s="110" t="str">
        <f ca="1">IF(ISERROR(VLOOKUP($C94,Data!$C$76:$ZZ$105,COLUMN(X$75)-2,FALSE)),"-",VLOOKUP($C94,Data!$C$76:$ZZ$105,COLUMN(X$75)-2,FALSE))</f>
        <v>-</v>
      </c>
      <c r="Y94" s="110" t="str">
        <f ca="1">IF(ISERROR(VLOOKUP($C94,Data!$C$76:$ZZ$105,COLUMN(Y$75)-2,FALSE)),"-",VLOOKUP($C94,Data!$C$76:$ZZ$105,COLUMN(Y$75)-2,FALSE))</f>
        <v>-</v>
      </c>
      <c r="Z94" s="110" t="str">
        <f ca="1">IF(ISERROR(VLOOKUP($C94,Data!$C$76:$ZZ$105,COLUMN(Z$75)-2,FALSE)),"-",VLOOKUP($C94,Data!$C$76:$ZZ$105,COLUMN(Z$75)-2,FALSE))</f>
        <v>-</v>
      </c>
      <c r="AA94" s="110" t="str">
        <f ca="1">IF(ISERROR(VLOOKUP($C94,Data!$C$76:$ZZ$105,COLUMN(AA$75)-2,FALSE)),"-",VLOOKUP($C94,Data!$C$76:$ZZ$105,COLUMN(AA$75)-2,FALSE))</f>
        <v>-</v>
      </c>
      <c r="AB94" s="110" t="str">
        <f ca="1">IF(ISERROR(VLOOKUP($C94,Data!$C$76:$ZZ$105,COLUMN(AB$75)-2,FALSE)),"-",VLOOKUP($C94,Data!$C$76:$ZZ$105,COLUMN(AB$75)-2,FALSE))</f>
        <v>-</v>
      </c>
      <c r="AC94" s="110" t="str">
        <f ca="1">IF(ISERROR(VLOOKUP($C94,Data!$C$76:$ZZ$105,COLUMN(AC$75)-2,FALSE)),"-",VLOOKUP($C94,Data!$C$76:$ZZ$105,COLUMN(AC$75)-2,FALSE))</f>
        <v>-</v>
      </c>
      <c r="AD94" s="110" t="str">
        <f ca="1">IF(ISERROR(VLOOKUP($C94,Data!$C$76:$ZZ$105,COLUMN(AD$75)-2,FALSE)),"-",VLOOKUP($C94,Data!$C$76:$ZZ$105,COLUMN(AD$75)-2,FALSE))</f>
        <v>-</v>
      </c>
      <c r="AE94" s="110" t="str">
        <f ca="1">IF(ISERROR(VLOOKUP($C94,Data!$C$76:$ZZ$105,COLUMN(AE$75)-2,FALSE)),"-",VLOOKUP($C94,Data!$C$76:$ZZ$105,COLUMN(AE$75)-2,FALSE))</f>
        <v>-</v>
      </c>
      <c r="AF94" s="110" t="str">
        <f ca="1">IF(ISERROR(VLOOKUP($C94,Data!$C$76:$ZZ$105,COLUMN(AF$75)-2,FALSE)),"-",VLOOKUP($C94,Data!$C$76:$ZZ$105,COLUMN(AF$75)-2,FALSE))</f>
        <v>-</v>
      </c>
      <c r="AG94" s="110" t="str">
        <f ca="1">IF(ISERROR(VLOOKUP($C94,Data!$C$76:$ZZ$105,COLUMN(AG$75)-2,FALSE)),"-",VLOOKUP($C94,Data!$C$76:$ZZ$105,COLUMN(AG$75)-2,FALSE))</f>
        <v>-</v>
      </c>
      <c r="AH94" s="110" t="str">
        <f ca="1">IF(ISERROR(VLOOKUP($C94,Data!$C$76:$ZZ$105,COLUMN(AH$75)-2,FALSE)),"-",VLOOKUP($C94,Data!$C$76:$ZZ$105,COLUMN(AH$75)-2,FALSE))</f>
        <v>-</v>
      </c>
      <c r="AI94" s="110" t="str">
        <f ca="1">IF(ISERROR(VLOOKUP($C94,Data!$C$76:$ZZ$105,COLUMN(AI$75)-2,FALSE)),"-",VLOOKUP($C94,Data!$C$76:$ZZ$105,COLUMN(AI$75)-2,FALSE))</f>
        <v>-</v>
      </c>
      <c r="AJ94" s="110" t="str">
        <f ca="1">IF(ISERROR(VLOOKUP($C94,Data!$C$76:$ZZ$105,COLUMN(AJ$75)-2,FALSE)),"-",VLOOKUP($C94,Data!$C$76:$ZZ$105,COLUMN(AJ$75)-2,FALSE))</f>
        <v>-</v>
      </c>
      <c r="AK94" s="110" t="str">
        <f ca="1">IF(ISERROR(VLOOKUP($C94,Data!$C$76:$ZZ$105,COLUMN(AK$75)-2,FALSE)),"-",VLOOKUP($C94,Data!$C$76:$ZZ$105,COLUMN(AK$75)-2,FALSE))</f>
        <v>-</v>
      </c>
      <c r="AL94" s="110" t="str">
        <f ca="1">IF(ISERROR(VLOOKUP($C94,Data!$C$76:$ZZ$105,COLUMN(AL$75)-2,FALSE)),"-",VLOOKUP($C94,Data!$C$76:$ZZ$105,COLUMN(AL$75)-2,FALSE))</f>
        <v>-</v>
      </c>
      <c r="AM94" s="110" t="str">
        <f ca="1">IF(ISERROR(VLOOKUP($C94,Data!$C$76:$ZZ$105,COLUMN(AM$75)-2,FALSE)),"-",VLOOKUP($C94,Data!$C$76:$ZZ$105,COLUMN(AM$75)-2,FALSE))</f>
        <v>-</v>
      </c>
      <c r="AN94" s="110" t="str">
        <f ca="1">IF(ISERROR(VLOOKUP($C94,Data!$C$76:$ZZ$105,COLUMN(AN$75)-2,FALSE)),"-",VLOOKUP($C94,Data!$C$76:$ZZ$105,COLUMN(AN$75)-2,FALSE))</f>
        <v>-</v>
      </c>
      <c r="AO94" s="110" t="str">
        <f ca="1">IF(ISERROR(VLOOKUP($C94,Data!$C$76:$ZZ$105,COLUMN(AO$75)-2,FALSE)),"-",VLOOKUP($C94,Data!$C$76:$ZZ$105,COLUMN(AO$75)-2,FALSE))</f>
        <v>-</v>
      </c>
      <c r="AP94" s="110" t="str">
        <f ca="1">IF(ISERROR(VLOOKUP($C94,Data!$C$76:$ZZ$105,COLUMN(AP$75)-2,FALSE)),"-",VLOOKUP($C94,Data!$C$76:$ZZ$105,COLUMN(AP$75)-2,FALSE))</f>
        <v>-</v>
      </c>
      <c r="AQ94" s="110" t="str">
        <f ca="1">IF(ISERROR(VLOOKUP($C94,Data!$C$76:$ZZ$105,COLUMN(AQ$75)-2,FALSE)),"-",VLOOKUP($C94,Data!$C$76:$ZZ$105,COLUMN(AQ$75)-2,FALSE))</f>
        <v>-</v>
      </c>
      <c r="AR94" s="110" t="str">
        <f ca="1">IF(ISERROR(VLOOKUP($C94,Data!$C$76:$ZZ$105,COLUMN(AR$75)-2,FALSE)),"-",VLOOKUP($C94,Data!$C$76:$ZZ$105,COLUMN(AR$75)-2,FALSE))</f>
        <v>-</v>
      </c>
      <c r="AS94" s="110" t="str">
        <f ca="1">IF(ISERROR(VLOOKUP($C94,Data!$C$76:$ZZ$105,COLUMN(AS$75)-2,FALSE)),"-",VLOOKUP($C94,Data!$C$76:$ZZ$105,COLUMN(AS$75)-2,FALSE))</f>
        <v>-</v>
      </c>
      <c r="AT94" s="110" t="str">
        <f ca="1">IF(ISERROR(VLOOKUP($C94,Data!$C$76:$ZZ$105,COLUMN(AT$75)-2,FALSE)),"-",VLOOKUP($C94,Data!$C$76:$ZZ$105,COLUMN(AT$75)-2,FALSE))</f>
        <v>-</v>
      </c>
      <c r="AU94" s="110" t="str">
        <f ca="1">IF(ISERROR(VLOOKUP($C94,Data!$C$76:$ZZ$105,COLUMN(AU$75)-2,FALSE)),"-",VLOOKUP($C94,Data!$C$76:$ZZ$105,COLUMN(AU$75)-2,FALSE))</f>
        <v>-</v>
      </c>
      <c r="AV94" s="110" t="str">
        <f ca="1">IF(ISERROR(VLOOKUP($C94,Data!$C$76:$ZZ$105,COLUMN(AV$75)-2,FALSE)),"-",VLOOKUP($C94,Data!$C$76:$ZZ$105,COLUMN(AV$75)-2,FALSE))</f>
        <v>-</v>
      </c>
      <c r="AW94" s="110" t="str">
        <f ca="1">IF(ISERROR(VLOOKUP($C94,Data!$C$76:$ZZ$105,COLUMN(AW$75)-2,FALSE)),"-",VLOOKUP($C94,Data!$C$76:$ZZ$105,COLUMN(AW$75)-2,FALSE))</f>
        <v>-</v>
      </c>
      <c r="AX94" s="110" t="str">
        <f ca="1">IF(ISERROR(VLOOKUP($C94,Data!$C$76:$ZZ$105,COLUMN(AX$75)-2,FALSE)),"-",VLOOKUP($C94,Data!$C$76:$ZZ$105,COLUMN(AX$75)-2,FALSE))</f>
        <v>-</v>
      </c>
      <c r="AY94" s="110" t="str">
        <f ca="1">IF(ISERROR(VLOOKUP($C94,Data!$C$76:$ZZ$105,COLUMN(AY$75)-2,FALSE)),"-",VLOOKUP($C94,Data!$C$76:$ZZ$105,COLUMN(AY$75)-2,FALSE))</f>
        <v>-</v>
      </c>
      <c r="AZ94" s="110" t="str">
        <f ca="1">IF(ISERROR(VLOOKUP($C94,Data!$C$76:$ZZ$105,COLUMN(AZ$75)-2,FALSE)),"-",VLOOKUP($C94,Data!$C$76:$ZZ$105,COLUMN(AZ$75)-2,FALSE))</f>
        <v>-</v>
      </c>
      <c r="BA94" s="110" t="str">
        <f ca="1">IF(ISERROR(VLOOKUP($C94,Data!$C$76:$ZZ$105,COLUMN(BA$75)-2,FALSE)),"-",VLOOKUP($C94,Data!$C$76:$ZZ$105,COLUMN(BA$75)-2,FALSE))</f>
        <v>-</v>
      </c>
      <c r="BB94" s="110" t="str">
        <f ca="1">IF(ISERROR(VLOOKUP($C94,Data!$C$76:$ZZ$105,COLUMN(BB$75)-2,FALSE)),"-",VLOOKUP($C94,Data!$C$76:$ZZ$105,COLUMN(BB$75)-2,FALSE))</f>
        <v>-</v>
      </c>
      <c r="BC94" s="110" t="str">
        <f ca="1">IF(ISERROR(VLOOKUP($C94,Data!$C$76:$ZZ$105,COLUMN(BC$75)-2,FALSE)),"-",VLOOKUP($C94,Data!$C$76:$ZZ$105,COLUMN(BC$75)-2,FALSE))</f>
        <v>-</v>
      </c>
      <c r="BD94" s="110" t="str">
        <f ca="1">IF(ISERROR(VLOOKUP($C94,Data!$C$76:$ZZ$105,COLUMN(BD$75)-2,FALSE)),"-",VLOOKUP($C94,Data!$C$76:$ZZ$105,COLUMN(BD$75)-2,FALSE))</f>
        <v>-</v>
      </c>
    </row>
    <row r="95" spans="3:56">
      <c r="C95" s="104" t="str">
        <f t="shared" ca="1" si="14"/>
        <v>*Hide*</v>
      </c>
      <c r="D95" s="104" t="str">
        <f t="shared" ca="1" si="14"/>
        <v>-</v>
      </c>
      <c r="E95" s="104" t="str">
        <f t="shared" ca="1" si="14"/>
        <v>-</v>
      </c>
      <c r="F95" s="104" t="str">
        <f t="shared" ca="1" si="14"/>
        <v>-</v>
      </c>
      <c r="G95" s="110" t="str">
        <f ca="1">IF(ISERROR(VLOOKUP($C95,Data!$C$76:$ZZ$105,COLUMN(G$75)-2,FALSE)),"-",VLOOKUP($C95,Data!$C$76:$ZZ$105,COLUMN(G$75)-2,FALSE))</f>
        <v>-</v>
      </c>
      <c r="H95" s="110" t="str">
        <f ca="1">IF(ISERROR(VLOOKUP($C95,Data!$C$76:$ZZ$105,COLUMN(H$75)-2,FALSE)),"-",VLOOKUP($C95,Data!$C$76:$ZZ$105,COLUMN(H$75)-2,FALSE))</f>
        <v>-</v>
      </c>
      <c r="I95" s="110" t="str">
        <f ca="1">IF(ISERROR(VLOOKUP($C95,Data!$C$76:$ZZ$105,COLUMN(I$75)-2,FALSE)),"-",VLOOKUP($C95,Data!$C$76:$ZZ$105,COLUMN(I$75)-2,FALSE))</f>
        <v>-</v>
      </c>
      <c r="J95" s="110" t="str">
        <f ca="1">IF(ISERROR(VLOOKUP($C95,Data!$C$76:$ZZ$105,COLUMN(J$75)-2,FALSE)),"-",VLOOKUP($C95,Data!$C$76:$ZZ$105,COLUMN(J$75)-2,FALSE))</f>
        <v>-</v>
      </c>
      <c r="K95" s="110" t="str">
        <f ca="1">IF(ISERROR(VLOOKUP($C95,Data!$C$76:$ZZ$105,COLUMN(K$75)-2,FALSE)),"-",VLOOKUP($C95,Data!$C$76:$ZZ$105,COLUMN(K$75)-2,FALSE))</f>
        <v>-</v>
      </c>
      <c r="L95" s="110" t="str">
        <f ca="1">IF(ISERROR(VLOOKUP($C95,Data!$C$76:$ZZ$105,COLUMN(L$75)-2,FALSE)),"-",VLOOKUP($C95,Data!$C$76:$ZZ$105,COLUMN(L$75)-2,FALSE))</f>
        <v>-</v>
      </c>
      <c r="M95" s="110" t="str">
        <f ca="1">IF(ISERROR(VLOOKUP($C95,Data!$C$76:$ZZ$105,COLUMN(M$75)-2,FALSE)),"-",VLOOKUP($C95,Data!$C$76:$ZZ$105,COLUMN(M$75)-2,FALSE))</f>
        <v>-</v>
      </c>
      <c r="N95" s="110" t="str">
        <f ca="1">IF(ISERROR(VLOOKUP($C95,Data!$C$76:$ZZ$105,COLUMN(N$75)-2,FALSE)),"-",VLOOKUP($C95,Data!$C$76:$ZZ$105,COLUMN(N$75)-2,FALSE))</f>
        <v>-</v>
      </c>
      <c r="O95" s="110" t="str">
        <f ca="1">IF(ISERROR(VLOOKUP($C95,Data!$C$76:$ZZ$105,COLUMN(O$75)-2,FALSE)),"-",VLOOKUP($C95,Data!$C$76:$ZZ$105,COLUMN(O$75)-2,FALSE))</f>
        <v>-</v>
      </c>
      <c r="P95" s="110" t="str">
        <f ca="1">IF(ISERROR(VLOOKUP($C95,Data!$C$76:$ZZ$105,COLUMN(P$75)-2,FALSE)),"-",VLOOKUP($C95,Data!$C$76:$ZZ$105,COLUMN(P$75)-2,FALSE))</f>
        <v>-</v>
      </c>
      <c r="Q95" s="110" t="str">
        <f ca="1">IF(ISERROR(VLOOKUP($C95,Data!$C$76:$ZZ$105,COLUMN(Q$75)-2,FALSE)),"-",VLOOKUP($C95,Data!$C$76:$ZZ$105,COLUMN(Q$75)-2,FALSE))</f>
        <v>-</v>
      </c>
      <c r="R95" s="110" t="str">
        <f ca="1">IF(ISERROR(VLOOKUP($C95,Data!$C$76:$ZZ$105,COLUMN(R$75)-2,FALSE)),"-",VLOOKUP($C95,Data!$C$76:$ZZ$105,COLUMN(R$75)-2,FALSE))</f>
        <v>-</v>
      </c>
      <c r="S95" s="110" t="str">
        <f ca="1">IF(ISERROR(VLOOKUP($C95,Data!$C$76:$ZZ$105,COLUMN(S$75)-2,FALSE)),"-",VLOOKUP($C95,Data!$C$76:$ZZ$105,COLUMN(S$75)-2,FALSE))</f>
        <v>-</v>
      </c>
      <c r="T95" s="110" t="str">
        <f ca="1">IF(ISERROR(VLOOKUP($C95,Data!$C$76:$ZZ$105,COLUMN(T$75)-2,FALSE)),"-",VLOOKUP($C95,Data!$C$76:$ZZ$105,COLUMN(T$75)-2,FALSE))</f>
        <v>-</v>
      </c>
      <c r="U95" s="110" t="str">
        <f ca="1">IF(ISERROR(VLOOKUP($C95,Data!$C$76:$ZZ$105,COLUMN(U$75)-2,FALSE)),"-",VLOOKUP($C95,Data!$C$76:$ZZ$105,COLUMN(U$75)-2,FALSE))</f>
        <v>-</v>
      </c>
      <c r="V95" s="110" t="str">
        <f ca="1">IF(ISERROR(VLOOKUP($C95,Data!$C$76:$ZZ$105,COLUMN(V$75)-2,FALSE)),"-",VLOOKUP($C95,Data!$C$76:$ZZ$105,COLUMN(V$75)-2,FALSE))</f>
        <v>-</v>
      </c>
      <c r="W95" s="110" t="str">
        <f ca="1">IF(ISERROR(VLOOKUP($C95,Data!$C$76:$ZZ$105,COLUMN(W$75)-2,FALSE)),"-",VLOOKUP($C95,Data!$C$76:$ZZ$105,COLUMN(W$75)-2,FALSE))</f>
        <v>-</v>
      </c>
      <c r="X95" s="110" t="str">
        <f ca="1">IF(ISERROR(VLOOKUP($C95,Data!$C$76:$ZZ$105,COLUMN(X$75)-2,FALSE)),"-",VLOOKUP($C95,Data!$C$76:$ZZ$105,COLUMN(X$75)-2,FALSE))</f>
        <v>-</v>
      </c>
      <c r="Y95" s="110" t="str">
        <f ca="1">IF(ISERROR(VLOOKUP($C95,Data!$C$76:$ZZ$105,COLUMN(Y$75)-2,FALSE)),"-",VLOOKUP($C95,Data!$C$76:$ZZ$105,COLUMN(Y$75)-2,FALSE))</f>
        <v>-</v>
      </c>
      <c r="Z95" s="110" t="str">
        <f ca="1">IF(ISERROR(VLOOKUP($C95,Data!$C$76:$ZZ$105,COLUMN(Z$75)-2,FALSE)),"-",VLOOKUP($C95,Data!$C$76:$ZZ$105,COLUMN(Z$75)-2,FALSE))</f>
        <v>-</v>
      </c>
      <c r="AA95" s="110" t="str">
        <f ca="1">IF(ISERROR(VLOOKUP($C95,Data!$C$76:$ZZ$105,COLUMN(AA$75)-2,FALSE)),"-",VLOOKUP($C95,Data!$C$76:$ZZ$105,COLUMN(AA$75)-2,FALSE))</f>
        <v>-</v>
      </c>
      <c r="AB95" s="110" t="str">
        <f ca="1">IF(ISERROR(VLOOKUP($C95,Data!$C$76:$ZZ$105,COLUMN(AB$75)-2,FALSE)),"-",VLOOKUP($C95,Data!$C$76:$ZZ$105,COLUMN(AB$75)-2,FALSE))</f>
        <v>-</v>
      </c>
      <c r="AC95" s="110" t="str">
        <f ca="1">IF(ISERROR(VLOOKUP($C95,Data!$C$76:$ZZ$105,COLUMN(AC$75)-2,FALSE)),"-",VLOOKUP($C95,Data!$C$76:$ZZ$105,COLUMN(AC$75)-2,FALSE))</f>
        <v>-</v>
      </c>
      <c r="AD95" s="110" t="str">
        <f ca="1">IF(ISERROR(VLOOKUP($C95,Data!$C$76:$ZZ$105,COLUMN(AD$75)-2,FALSE)),"-",VLOOKUP($C95,Data!$C$76:$ZZ$105,COLUMN(AD$75)-2,FALSE))</f>
        <v>-</v>
      </c>
      <c r="AE95" s="110" t="str">
        <f ca="1">IF(ISERROR(VLOOKUP($C95,Data!$C$76:$ZZ$105,COLUMN(AE$75)-2,FALSE)),"-",VLOOKUP($C95,Data!$C$76:$ZZ$105,COLUMN(AE$75)-2,FALSE))</f>
        <v>-</v>
      </c>
      <c r="AF95" s="110" t="str">
        <f ca="1">IF(ISERROR(VLOOKUP($C95,Data!$C$76:$ZZ$105,COLUMN(AF$75)-2,FALSE)),"-",VLOOKUP($C95,Data!$C$76:$ZZ$105,COLUMN(AF$75)-2,FALSE))</f>
        <v>-</v>
      </c>
      <c r="AG95" s="110" t="str">
        <f ca="1">IF(ISERROR(VLOOKUP($C95,Data!$C$76:$ZZ$105,COLUMN(AG$75)-2,FALSE)),"-",VLOOKUP($C95,Data!$C$76:$ZZ$105,COLUMN(AG$75)-2,FALSE))</f>
        <v>-</v>
      </c>
      <c r="AH95" s="110" t="str">
        <f ca="1">IF(ISERROR(VLOOKUP($C95,Data!$C$76:$ZZ$105,COLUMN(AH$75)-2,FALSE)),"-",VLOOKUP($C95,Data!$C$76:$ZZ$105,COLUMN(AH$75)-2,FALSE))</f>
        <v>-</v>
      </c>
      <c r="AI95" s="110" t="str">
        <f ca="1">IF(ISERROR(VLOOKUP($C95,Data!$C$76:$ZZ$105,COLUMN(AI$75)-2,FALSE)),"-",VLOOKUP($C95,Data!$C$76:$ZZ$105,COLUMN(AI$75)-2,FALSE))</f>
        <v>-</v>
      </c>
      <c r="AJ95" s="110" t="str">
        <f ca="1">IF(ISERROR(VLOOKUP($C95,Data!$C$76:$ZZ$105,COLUMN(AJ$75)-2,FALSE)),"-",VLOOKUP($C95,Data!$C$76:$ZZ$105,COLUMN(AJ$75)-2,FALSE))</f>
        <v>-</v>
      </c>
      <c r="AK95" s="110" t="str">
        <f ca="1">IF(ISERROR(VLOOKUP($C95,Data!$C$76:$ZZ$105,COLUMN(AK$75)-2,FALSE)),"-",VLOOKUP($C95,Data!$C$76:$ZZ$105,COLUMN(AK$75)-2,FALSE))</f>
        <v>-</v>
      </c>
      <c r="AL95" s="110" t="str">
        <f ca="1">IF(ISERROR(VLOOKUP($C95,Data!$C$76:$ZZ$105,COLUMN(AL$75)-2,FALSE)),"-",VLOOKUP($C95,Data!$C$76:$ZZ$105,COLUMN(AL$75)-2,FALSE))</f>
        <v>-</v>
      </c>
      <c r="AM95" s="110" t="str">
        <f ca="1">IF(ISERROR(VLOOKUP($C95,Data!$C$76:$ZZ$105,COLUMN(AM$75)-2,FALSE)),"-",VLOOKUP($C95,Data!$C$76:$ZZ$105,COLUMN(AM$75)-2,FALSE))</f>
        <v>-</v>
      </c>
      <c r="AN95" s="110" t="str">
        <f ca="1">IF(ISERROR(VLOOKUP($C95,Data!$C$76:$ZZ$105,COLUMN(AN$75)-2,FALSE)),"-",VLOOKUP($C95,Data!$C$76:$ZZ$105,COLUMN(AN$75)-2,FALSE))</f>
        <v>-</v>
      </c>
      <c r="AO95" s="110" t="str">
        <f ca="1">IF(ISERROR(VLOOKUP($C95,Data!$C$76:$ZZ$105,COLUMN(AO$75)-2,FALSE)),"-",VLOOKUP($C95,Data!$C$76:$ZZ$105,COLUMN(AO$75)-2,FALSE))</f>
        <v>-</v>
      </c>
      <c r="AP95" s="110" t="str">
        <f ca="1">IF(ISERROR(VLOOKUP($C95,Data!$C$76:$ZZ$105,COLUMN(AP$75)-2,FALSE)),"-",VLOOKUP($C95,Data!$C$76:$ZZ$105,COLUMN(AP$75)-2,FALSE))</f>
        <v>-</v>
      </c>
      <c r="AQ95" s="110" t="str">
        <f ca="1">IF(ISERROR(VLOOKUP($C95,Data!$C$76:$ZZ$105,COLUMN(AQ$75)-2,FALSE)),"-",VLOOKUP($C95,Data!$C$76:$ZZ$105,COLUMN(AQ$75)-2,FALSE))</f>
        <v>-</v>
      </c>
      <c r="AR95" s="110" t="str">
        <f ca="1">IF(ISERROR(VLOOKUP($C95,Data!$C$76:$ZZ$105,COLUMN(AR$75)-2,FALSE)),"-",VLOOKUP($C95,Data!$C$76:$ZZ$105,COLUMN(AR$75)-2,FALSE))</f>
        <v>-</v>
      </c>
      <c r="AS95" s="110" t="str">
        <f ca="1">IF(ISERROR(VLOOKUP($C95,Data!$C$76:$ZZ$105,COLUMN(AS$75)-2,FALSE)),"-",VLOOKUP($C95,Data!$C$76:$ZZ$105,COLUMN(AS$75)-2,FALSE))</f>
        <v>-</v>
      </c>
      <c r="AT95" s="110" t="str">
        <f ca="1">IF(ISERROR(VLOOKUP($C95,Data!$C$76:$ZZ$105,COLUMN(AT$75)-2,FALSE)),"-",VLOOKUP($C95,Data!$C$76:$ZZ$105,COLUMN(AT$75)-2,FALSE))</f>
        <v>-</v>
      </c>
      <c r="AU95" s="110" t="str">
        <f ca="1">IF(ISERROR(VLOOKUP($C95,Data!$C$76:$ZZ$105,COLUMN(AU$75)-2,FALSE)),"-",VLOOKUP($C95,Data!$C$76:$ZZ$105,COLUMN(AU$75)-2,FALSE))</f>
        <v>-</v>
      </c>
      <c r="AV95" s="110" t="str">
        <f ca="1">IF(ISERROR(VLOOKUP($C95,Data!$C$76:$ZZ$105,COLUMN(AV$75)-2,FALSE)),"-",VLOOKUP($C95,Data!$C$76:$ZZ$105,COLUMN(AV$75)-2,FALSE))</f>
        <v>-</v>
      </c>
      <c r="AW95" s="110" t="str">
        <f ca="1">IF(ISERROR(VLOOKUP($C95,Data!$C$76:$ZZ$105,COLUMN(AW$75)-2,FALSE)),"-",VLOOKUP($C95,Data!$C$76:$ZZ$105,COLUMN(AW$75)-2,FALSE))</f>
        <v>-</v>
      </c>
      <c r="AX95" s="110" t="str">
        <f ca="1">IF(ISERROR(VLOOKUP($C95,Data!$C$76:$ZZ$105,COLUMN(AX$75)-2,FALSE)),"-",VLOOKUP($C95,Data!$C$76:$ZZ$105,COLUMN(AX$75)-2,FALSE))</f>
        <v>-</v>
      </c>
      <c r="AY95" s="110" t="str">
        <f ca="1">IF(ISERROR(VLOOKUP($C95,Data!$C$76:$ZZ$105,COLUMN(AY$75)-2,FALSE)),"-",VLOOKUP($C95,Data!$C$76:$ZZ$105,COLUMN(AY$75)-2,FALSE))</f>
        <v>-</v>
      </c>
      <c r="AZ95" s="110" t="str">
        <f ca="1">IF(ISERROR(VLOOKUP($C95,Data!$C$76:$ZZ$105,COLUMN(AZ$75)-2,FALSE)),"-",VLOOKUP($C95,Data!$C$76:$ZZ$105,COLUMN(AZ$75)-2,FALSE))</f>
        <v>-</v>
      </c>
      <c r="BA95" s="110" t="str">
        <f ca="1">IF(ISERROR(VLOOKUP($C95,Data!$C$76:$ZZ$105,COLUMN(BA$75)-2,FALSE)),"-",VLOOKUP($C95,Data!$C$76:$ZZ$105,COLUMN(BA$75)-2,FALSE))</f>
        <v>-</v>
      </c>
      <c r="BB95" s="110" t="str">
        <f ca="1">IF(ISERROR(VLOOKUP($C95,Data!$C$76:$ZZ$105,COLUMN(BB$75)-2,FALSE)),"-",VLOOKUP($C95,Data!$C$76:$ZZ$105,COLUMN(BB$75)-2,FALSE))</f>
        <v>-</v>
      </c>
      <c r="BC95" s="110" t="str">
        <f ca="1">IF(ISERROR(VLOOKUP($C95,Data!$C$76:$ZZ$105,COLUMN(BC$75)-2,FALSE)),"-",VLOOKUP($C95,Data!$C$76:$ZZ$105,COLUMN(BC$75)-2,FALSE))</f>
        <v>-</v>
      </c>
      <c r="BD95" s="110" t="str">
        <f ca="1">IF(ISERROR(VLOOKUP($C95,Data!$C$76:$ZZ$105,COLUMN(BD$75)-2,FALSE)),"-",VLOOKUP($C95,Data!$C$76:$ZZ$105,COLUMN(BD$75)-2,FALSE))</f>
        <v>-</v>
      </c>
    </row>
    <row r="96" spans="3:56">
      <c r="C96" s="104" t="str">
        <f t="shared" ca="1" si="14"/>
        <v>*Hide*</v>
      </c>
      <c r="D96" s="104" t="str">
        <f t="shared" ca="1" si="14"/>
        <v>-</v>
      </c>
      <c r="E96" s="104" t="str">
        <f t="shared" ca="1" si="14"/>
        <v>-</v>
      </c>
      <c r="F96" s="104" t="str">
        <f t="shared" ca="1" si="14"/>
        <v>-</v>
      </c>
      <c r="G96" s="110" t="str">
        <f ca="1">IF(ISERROR(VLOOKUP($C96,Data!$C$76:$ZZ$105,COLUMN(G$75)-2,FALSE)),"-",VLOOKUP($C96,Data!$C$76:$ZZ$105,COLUMN(G$75)-2,FALSE))</f>
        <v>-</v>
      </c>
      <c r="H96" s="110" t="str">
        <f ca="1">IF(ISERROR(VLOOKUP($C96,Data!$C$76:$ZZ$105,COLUMN(H$75)-2,FALSE)),"-",VLOOKUP($C96,Data!$C$76:$ZZ$105,COLUMN(H$75)-2,FALSE))</f>
        <v>-</v>
      </c>
      <c r="I96" s="110" t="str">
        <f ca="1">IF(ISERROR(VLOOKUP($C96,Data!$C$76:$ZZ$105,COLUMN(I$75)-2,FALSE)),"-",VLOOKUP($C96,Data!$C$76:$ZZ$105,COLUMN(I$75)-2,FALSE))</f>
        <v>-</v>
      </c>
      <c r="J96" s="110" t="str">
        <f ca="1">IF(ISERROR(VLOOKUP($C96,Data!$C$76:$ZZ$105,COLUMN(J$75)-2,FALSE)),"-",VLOOKUP($C96,Data!$C$76:$ZZ$105,COLUMN(J$75)-2,FALSE))</f>
        <v>-</v>
      </c>
      <c r="K96" s="110" t="str">
        <f ca="1">IF(ISERROR(VLOOKUP($C96,Data!$C$76:$ZZ$105,COLUMN(K$75)-2,FALSE)),"-",VLOOKUP($C96,Data!$C$76:$ZZ$105,COLUMN(K$75)-2,FALSE))</f>
        <v>-</v>
      </c>
      <c r="L96" s="110" t="str">
        <f ca="1">IF(ISERROR(VLOOKUP($C96,Data!$C$76:$ZZ$105,COLUMN(L$75)-2,FALSE)),"-",VLOOKUP($C96,Data!$C$76:$ZZ$105,COLUMN(L$75)-2,FALSE))</f>
        <v>-</v>
      </c>
      <c r="M96" s="110" t="str">
        <f ca="1">IF(ISERROR(VLOOKUP($C96,Data!$C$76:$ZZ$105,COLUMN(M$75)-2,FALSE)),"-",VLOOKUP($C96,Data!$C$76:$ZZ$105,COLUMN(M$75)-2,FALSE))</f>
        <v>-</v>
      </c>
      <c r="N96" s="110" t="str">
        <f ca="1">IF(ISERROR(VLOOKUP($C96,Data!$C$76:$ZZ$105,COLUMN(N$75)-2,FALSE)),"-",VLOOKUP($C96,Data!$C$76:$ZZ$105,COLUMN(N$75)-2,FALSE))</f>
        <v>-</v>
      </c>
      <c r="O96" s="110" t="str">
        <f ca="1">IF(ISERROR(VLOOKUP($C96,Data!$C$76:$ZZ$105,COLUMN(O$75)-2,FALSE)),"-",VLOOKUP($C96,Data!$C$76:$ZZ$105,COLUMN(O$75)-2,FALSE))</f>
        <v>-</v>
      </c>
      <c r="P96" s="110" t="str">
        <f ca="1">IF(ISERROR(VLOOKUP($C96,Data!$C$76:$ZZ$105,COLUMN(P$75)-2,FALSE)),"-",VLOOKUP($C96,Data!$C$76:$ZZ$105,COLUMN(P$75)-2,FALSE))</f>
        <v>-</v>
      </c>
      <c r="Q96" s="110" t="str">
        <f ca="1">IF(ISERROR(VLOOKUP($C96,Data!$C$76:$ZZ$105,COLUMN(Q$75)-2,FALSE)),"-",VLOOKUP($C96,Data!$C$76:$ZZ$105,COLUMN(Q$75)-2,FALSE))</f>
        <v>-</v>
      </c>
      <c r="R96" s="110" t="str">
        <f ca="1">IF(ISERROR(VLOOKUP($C96,Data!$C$76:$ZZ$105,COLUMN(R$75)-2,FALSE)),"-",VLOOKUP($C96,Data!$C$76:$ZZ$105,COLUMN(R$75)-2,FALSE))</f>
        <v>-</v>
      </c>
      <c r="S96" s="110" t="str">
        <f ca="1">IF(ISERROR(VLOOKUP($C96,Data!$C$76:$ZZ$105,COLUMN(S$75)-2,FALSE)),"-",VLOOKUP($C96,Data!$C$76:$ZZ$105,COLUMN(S$75)-2,FALSE))</f>
        <v>-</v>
      </c>
      <c r="T96" s="110" t="str">
        <f ca="1">IF(ISERROR(VLOOKUP($C96,Data!$C$76:$ZZ$105,COLUMN(T$75)-2,FALSE)),"-",VLOOKUP($C96,Data!$C$76:$ZZ$105,COLUMN(T$75)-2,FALSE))</f>
        <v>-</v>
      </c>
      <c r="U96" s="110" t="str">
        <f ca="1">IF(ISERROR(VLOOKUP($C96,Data!$C$76:$ZZ$105,COLUMN(U$75)-2,FALSE)),"-",VLOOKUP($C96,Data!$C$76:$ZZ$105,COLUMN(U$75)-2,FALSE))</f>
        <v>-</v>
      </c>
      <c r="V96" s="110" t="str">
        <f ca="1">IF(ISERROR(VLOOKUP($C96,Data!$C$76:$ZZ$105,COLUMN(V$75)-2,FALSE)),"-",VLOOKUP($C96,Data!$C$76:$ZZ$105,COLUMN(V$75)-2,FALSE))</f>
        <v>-</v>
      </c>
      <c r="W96" s="110" t="str">
        <f ca="1">IF(ISERROR(VLOOKUP($C96,Data!$C$76:$ZZ$105,COLUMN(W$75)-2,FALSE)),"-",VLOOKUP($C96,Data!$C$76:$ZZ$105,COLUMN(W$75)-2,FALSE))</f>
        <v>-</v>
      </c>
      <c r="X96" s="110" t="str">
        <f ca="1">IF(ISERROR(VLOOKUP($C96,Data!$C$76:$ZZ$105,COLUMN(X$75)-2,FALSE)),"-",VLOOKUP($C96,Data!$C$76:$ZZ$105,COLUMN(X$75)-2,FALSE))</f>
        <v>-</v>
      </c>
      <c r="Y96" s="110" t="str">
        <f ca="1">IF(ISERROR(VLOOKUP($C96,Data!$C$76:$ZZ$105,COLUMN(Y$75)-2,FALSE)),"-",VLOOKUP($C96,Data!$C$76:$ZZ$105,COLUMN(Y$75)-2,FALSE))</f>
        <v>-</v>
      </c>
      <c r="Z96" s="110" t="str">
        <f ca="1">IF(ISERROR(VLOOKUP($C96,Data!$C$76:$ZZ$105,COLUMN(Z$75)-2,FALSE)),"-",VLOOKUP($C96,Data!$C$76:$ZZ$105,COLUMN(Z$75)-2,FALSE))</f>
        <v>-</v>
      </c>
      <c r="AA96" s="110" t="str">
        <f ca="1">IF(ISERROR(VLOOKUP($C96,Data!$C$76:$ZZ$105,COLUMN(AA$75)-2,FALSE)),"-",VLOOKUP($C96,Data!$C$76:$ZZ$105,COLUMN(AA$75)-2,FALSE))</f>
        <v>-</v>
      </c>
      <c r="AB96" s="110" t="str">
        <f ca="1">IF(ISERROR(VLOOKUP($C96,Data!$C$76:$ZZ$105,COLUMN(AB$75)-2,FALSE)),"-",VLOOKUP($C96,Data!$C$76:$ZZ$105,COLUMN(AB$75)-2,FALSE))</f>
        <v>-</v>
      </c>
      <c r="AC96" s="110" t="str">
        <f ca="1">IF(ISERROR(VLOOKUP($C96,Data!$C$76:$ZZ$105,COLUMN(AC$75)-2,FALSE)),"-",VLOOKUP($C96,Data!$C$76:$ZZ$105,COLUMN(AC$75)-2,FALSE))</f>
        <v>-</v>
      </c>
      <c r="AD96" s="110" t="str">
        <f ca="1">IF(ISERROR(VLOOKUP($C96,Data!$C$76:$ZZ$105,COLUMN(AD$75)-2,FALSE)),"-",VLOOKUP($C96,Data!$C$76:$ZZ$105,COLUMN(AD$75)-2,FALSE))</f>
        <v>-</v>
      </c>
      <c r="AE96" s="110" t="str">
        <f ca="1">IF(ISERROR(VLOOKUP($C96,Data!$C$76:$ZZ$105,COLUMN(AE$75)-2,FALSE)),"-",VLOOKUP($C96,Data!$C$76:$ZZ$105,COLUMN(AE$75)-2,FALSE))</f>
        <v>-</v>
      </c>
      <c r="AF96" s="110" t="str">
        <f ca="1">IF(ISERROR(VLOOKUP($C96,Data!$C$76:$ZZ$105,COLUMN(AF$75)-2,FALSE)),"-",VLOOKUP($C96,Data!$C$76:$ZZ$105,COLUMN(AF$75)-2,FALSE))</f>
        <v>-</v>
      </c>
      <c r="AG96" s="110" t="str">
        <f ca="1">IF(ISERROR(VLOOKUP($C96,Data!$C$76:$ZZ$105,COLUMN(AG$75)-2,FALSE)),"-",VLOOKUP($C96,Data!$C$76:$ZZ$105,COLUMN(AG$75)-2,FALSE))</f>
        <v>-</v>
      </c>
      <c r="AH96" s="110" t="str">
        <f ca="1">IF(ISERROR(VLOOKUP($C96,Data!$C$76:$ZZ$105,COLUMN(AH$75)-2,FALSE)),"-",VLOOKUP($C96,Data!$C$76:$ZZ$105,COLUMN(AH$75)-2,FALSE))</f>
        <v>-</v>
      </c>
      <c r="AI96" s="110" t="str">
        <f ca="1">IF(ISERROR(VLOOKUP($C96,Data!$C$76:$ZZ$105,COLUMN(AI$75)-2,FALSE)),"-",VLOOKUP($C96,Data!$C$76:$ZZ$105,COLUMN(AI$75)-2,FALSE))</f>
        <v>-</v>
      </c>
      <c r="AJ96" s="110" t="str">
        <f ca="1">IF(ISERROR(VLOOKUP($C96,Data!$C$76:$ZZ$105,COLUMN(AJ$75)-2,FALSE)),"-",VLOOKUP($C96,Data!$C$76:$ZZ$105,COLUMN(AJ$75)-2,FALSE))</f>
        <v>-</v>
      </c>
      <c r="AK96" s="110" t="str">
        <f ca="1">IF(ISERROR(VLOOKUP($C96,Data!$C$76:$ZZ$105,COLUMN(AK$75)-2,FALSE)),"-",VLOOKUP($C96,Data!$C$76:$ZZ$105,COLUMN(AK$75)-2,FALSE))</f>
        <v>-</v>
      </c>
      <c r="AL96" s="110" t="str">
        <f ca="1">IF(ISERROR(VLOOKUP($C96,Data!$C$76:$ZZ$105,COLUMN(AL$75)-2,FALSE)),"-",VLOOKUP($C96,Data!$C$76:$ZZ$105,COLUMN(AL$75)-2,FALSE))</f>
        <v>-</v>
      </c>
      <c r="AM96" s="110" t="str">
        <f ca="1">IF(ISERROR(VLOOKUP($C96,Data!$C$76:$ZZ$105,COLUMN(AM$75)-2,FALSE)),"-",VLOOKUP($C96,Data!$C$76:$ZZ$105,COLUMN(AM$75)-2,FALSE))</f>
        <v>-</v>
      </c>
      <c r="AN96" s="110" t="str">
        <f ca="1">IF(ISERROR(VLOOKUP($C96,Data!$C$76:$ZZ$105,COLUMN(AN$75)-2,FALSE)),"-",VLOOKUP($C96,Data!$C$76:$ZZ$105,COLUMN(AN$75)-2,FALSE))</f>
        <v>-</v>
      </c>
      <c r="AO96" s="110" t="str">
        <f ca="1">IF(ISERROR(VLOOKUP($C96,Data!$C$76:$ZZ$105,COLUMN(AO$75)-2,FALSE)),"-",VLOOKUP($C96,Data!$C$76:$ZZ$105,COLUMN(AO$75)-2,FALSE))</f>
        <v>-</v>
      </c>
      <c r="AP96" s="110" t="str">
        <f ca="1">IF(ISERROR(VLOOKUP($C96,Data!$C$76:$ZZ$105,COLUMN(AP$75)-2,FALSE)),"-",VLOOKUP($C96,Data!$C$76:$ZZ$105,COLUMN(AP$75)-2,FALSE))</f>
        <v>-</v>
      </c>
      <c r="AQ96" s="110" t="str">
        <f ca="1">IF(ISERROR(VLOOKUP($C96,Data!$C$76:$ZZ$105,COLUMN(AQ$75)-2,FALSE)),"-",VLOOKUP($C96,Data!$C$76:$ZZ$105,COLUMN(AQ$75)-2,FALSE))</f>
        <v>-</v>
      </c>
      <c r="AR96" s="110" t="str">
        <f ca="1">IF(ISERROR(VLOOKUP($C96,Data!$C$76:$ZZ$105,COLUMN(AR$75)-2,FALSE)),"-",VLOOKUP($C96,Data!$C$76:$ZZ$105,COLUMN(AR$75)-2,FALSE))</f>
        <v>-</v>
      </c>
      <c r="AS96" s="110" t="str">
        <f ca="1">IF(ISERROR(VLOOKUP($C96,Data!$C$76:$ZZ$105,COLUMN(AS$75)-2,FALSE)),"-",VLOOKUP($C96,Data!$C$76:$ZZ$105,COLUMN(AS$75)-2,FALSE))</f>
        <v>-</v>
      </c>
      <c r="AT96" s="110" t="str">
        <f ca="1">IF(ISERROR(VLOOKUP($C96,Data!$C$76:$ZZ$105,COLUMN(AT$75)-2,FALSE)),"-",VLOOKUP($C96,Data!$C$76:$ZZ$105,COLUMN(AT$75)-2,FALSE))</f>
        <v>-</v>
      </c>
      <c r="AU96" s="110" t="str">
        <f ca="1">IF(ISERROR(VLOOKUP($C96,Data!$C$76:$ZZ$105,COLUMN(AU$75)-2,FALSE)),"-",VLOOKUP($C96,Data!$C$76:$ZZ$105,COLUMN(AU$75)-2,FALSE))</f>
        <v>-</v>
      </c>
      <c r="AV96" s="110" t="str">
        <f ca="1">IF(ISERROR(VLOOKUP($C96,Data!$C$76:$ZZ$105,COLUMN(AV$75)-2,FALSE)),"-",VLOOKUP($C96,Data!$C$76:$ZZ$105,COLUMN(AV$75)-2,FALSE))</f>
        <v>-</v>
      </c>
      <c r="AW96" s="110" t="str">
        <f ca="1">IF(ISERROR(VLOOKUP($C96,Data!$C$76:$ZZ$105,COLUMN(AW$75)-2,FALSE)),"-",VLOOKUP($C96,Data!$C$76:$ZZ$105,COLUMN(AW$75)-2,FALSE))</f>
        <v>-</v>
      </c>
      <c r="AX96" s="110" t="str">
        <f ca="1">IF(ISERROR(VLOOKUP($C96,Data!$C$76:$ZZ$105,COLUMN(AX$75)-2,FALSE)),"-",VLOOKUP($C96,Data!$C$76:$ZZ$105,COLUMN(AX$75)-2,FALSE))</f>
        <v>-</v>
      </c>
      <c r="AY96" s="110" t="str">
        <f ca="1">IF(ISERROR(VLOOKUP($C96,Data!$C$76:$ZZ$105,COLUMN(AY$75)-2,FALSE)),"-",VLOOKUP($C96,Data!$C$76:$ZZ$105,COLUMN(AY$75)-2,FALSE))</f>
        <v>-</v>
      </c>
      <c r="AZ96" s="110" t="str">
        <f ca="1">IF(ISERROR(VLOOKUP($C96,Data!$C$76:$ZZ$105,COLUMN(AZ$75)-2,FALSE)),"-",VLOOKUP($C96,Data!$C$76:$ZZ$105,COLUMN(AZ$75)-2,FALSE))</f>
        <v>-</v>
      </c>
      <c r="BA96" s="110" t="str">
        <f ca="1">IF(ISERROR(VLOOKUP($C96,Data!$C$76:$ZZ$105,COLUMN(BA$75)-2,FALSE)),"-",VLOOKUP($C96,Data!$C$76:$ZZ$105,COLUMN(BA$75)-2,FALSE))</f>
        <v>-</v>
      </c>
      <c r="BB96" s="110" t="str">
        <f ca="1">IF(ISERROR(VLOOKUP($C96,Data!$C$76:$ZZ$105,COLUMN(BB$75)-2,FALSE)),"-",VLOOKUP($C96,Data!$C$76:$ZZ$105,COLUMN(BB$75)-2,FALSE))</f>
        <v>-</v>
      </c>
      <c r="BC96" s="110" t="str">
        <f ca="1">IF(ISERROR(VLOOKUP($C96,Data!$C$76:$ZZ$105,COLUMN(BC$75)-2,FALSE)),"-",VLOOKUP($C96,Data!$C$76:$ZZ$105,COLUMN(BC$75)-2,FALSE))</f>
        <v>-</v>
      </c>
      <c r="BD96" s="110" t="str">
        <f ca="1">IF(ISERROR(VLOOKUP($C96,Data!$C$76:$ZZ$105,COLUMN(BD$75)-2,FALSE)),"-",VLOOKUP($C96,Data!$C$76:$ZZ$105,COLUMN(BD$75)-2,FALSE))</f>
        <v>-</v>
      </c>
    </row>
    <row r="97" spans="3:84">
      <c r="C97" s="104" t="str">
        <f t="shared" ca="1" si="14"/>
        <v>*Hide*</v>
      </c>
      <c r="D97" s="104" t="str">
        <f t="shared" ca="1" si="14"/>
        <v>-</v>
      </c>
      <c r="E97" s="104" t="str">
        <f t="shared" ca="1" si="14"/>
        <v>-</v>
      </c>
      <c r="F97" s="104" t="str">
        <f t="shared" ca="1" si="14"/>
        <v>-</v>
      </c>
      <c r="G97" s="110" t="str">
        <f ca="1">IF(ISERROR(VLOOKUP($C97,Data!$C$76:$ZZ$105,COLUMN(G$75)-2,FALSE)),"-",VLOOKUP($C97,Data!$C$76:$ZZ$105,COLUMN(G$75)-2,FALSE))</f>
        <v>-</v>
      </c>
      <c r="H97" s="110" t="str">
        <f ca="1">IF(ISERROR(VLOOKUP($C97,Data!$C$76:$ZZ$105,COLUMN(H$75)-2,FALSE)),"-",VLOOKUP($C97,Data!$C$76:$ZZ$105,COLUMN(H$75)-2,FALSE))</f>
        <v>-</v>
      </c>
      <c r="I97" s="110" t="str">
        <f ca="1">IF(ISERROR(VLOOKUP($C97,Data!$C$76:$ZZ$105,COLUMN(I$75)-2,FALSE)),"-",VLOOKUP($C97,Data!$C$76:$ZZ$105,COLUMN(I$75)-2,FALSE))</f>
        <v>-</v>
      </c>
      <c r="J97" s="110" t="str">
        <f ca="1">IF(ISERROR(VLOOKUP($C97,Data!$C$76:$ZZ$105,COLUMN(J$75)-2,FALSE)),"-",VLOOKUP($C97,Data!$C$76:$ZZ$105,COLUMN(J$75)-2,FALSE))</f>
        <v>-</v>
      </c>
      <c r="K97" s="110" t="str">
        <f ca="1">IF(ISERROR(VLOOKUP($C97,Data!$C$76:$ZZ$105,COLUMN(K$75)-2,FALSE)),"-",VLOOKUP($C97,Data!$C$76:$ZZ$105,COLUMN(K$75)-2,FALSE))</f>
        <v>-</v>
      </c>
      <c r="L97" s="110" t="str">
        <f ca="1">IF(ISERROR(VLOOKUP($C97,Data!$C$76:$ZZ$105,COLUMN(L$75)-2,FALSE)),"-",VLOOKUP($C97,Data!$C$76:$ZZ$105,COLUMN(L$75)-2,FALSE))</f>
        <v>-</v>
      </c>
      <c r="M97" s="110" t="str">
        <f ca="1">IF(ISERROR(VLOOKUP($C97,Data!$C$76:$ZZ$105,COLUMN(M$75)-2,FALSE)),"-",VLOOKUP($C97,Data!$C$76:$ZZ$105,COLUMN(M$75)-2,FALSE))</f>
        <v>-</v>
      </c>
      <c r="N97" s="110" t="str">
        <f ca="1">IF(ISERROR(VLOOKUP($C97,Data!$C$76:$ZZ$105,COLUMN(N$75)-2,FALSE)),"-",VLOOKUP($C97,Data!$C$76:$ZZ$105,COLUMN(N$75)-2,FALSE))</f>
        <v>-</v>
      </c>
      <c r="O97" s="110" t="str">
        <f ca="1">IF(ISERROR(VLOOKUP($C97,Data!$C$76:$ZZ$105,COLUMN(O$75)-2,FALSE)),"-",VLOOKUP($C97,Data!$C$76:$ZZ$105,COLUMN(O$75)-2,FALSE))</f>
        <v>-</v>
      </c>
      <c r="P97" s="110" t="str">
        <f ca="1">IF(ISERROR(VLOOKUP($C97,Data!$C$76:$ZZ$105,COLUMN(P$75)-2,FALSE)),"-",VLOOKUP($C97,Data!$C$76:$ZZ$105,COLUMN(P$75)-2,FALSE))</f>
        <v>-</v>
      </c>
      <c r="Q97" s="110" t="str">
        <f ca="1">IF(ISERROR(VLOOKUP($C97,Data!$C$76:$ZZ$105,COLUMN(Q$75)-2,FALSE)),"-",VLOOKUP($C97,Data!$C$76:$ZZ$105,COLUMN(Q$75)-2,FALSE))</f>
        <v>-</v>
      </c>
      <c r="R97" s="110" t="str">
        <f ca="1">IF(ISERROR(VLOOKUP($C97,Data!$C$76:$ZZ$105,COLUMN(R$75)-2,FALSE)),"-",VLOOKUP($C97,Data!$C$76:$ZZ$105,COLUMN(R$75)-2,FALSE))</f>
        <v>-</v>
      </c>
      <c r="S97" s="110" t="str">
        <f ca="1">IF(ISERROR(VLOOKUP($C97,Data!$C$76:$ZZ$105,COLUMN(S$75)-2,FALSE)),"-",VLOOKUP($C97,Data!$C$76:$ZZ$105,COLUMN(S$75)-2,FALSE))</f>
        <v>-</v>
      </c>
      <c r="T97" s="110" t="str">
        <f ca="1">IF(ISERROR(VLOOKUP($C97,Data!$C$76:$ZZ$105,COLUMN(T$75)-2,FALSE)),"-",VLOOKUP($C97,Data!$C$76:$ZZ$105,COLUMN(T$75)-2,FALSE))</f>
        <v>-</v>
      </c>
      <c r="U97" s="110" t="str">
        <f ca="1">IF(ISERROR(VLOOKUP($C97,Data!$C$76:$ZZ$105,COLUMN(U$75)-2,FALSE)),"-",VLOOKUP($C97,Data!$C$76:$ZZ$105,COLUMN(U$75)-2,FALSE))</f>
        <v>-</v>
      </c>
      <c r="V97" s="110" t="str">
        <f ca="1">IF(ISERROR(VLOOKUP($C97,Data!$C$76:$ZZ$105,COLUMN(V$75)-2,FALSE)),"-",VLOOKUP($C97,Data!$C$76:$ZZ$105,COLUMN(V$75)-2,FALSE))</f>
        <v>-</v>
      </c>
      <c r="W97" s="110" t="str">
        <f ca="1">IF(ISERROR(VLOOKUP($C97,Data!$C$76:$ZZ$105,COLUMN(W$75)-2,FALSE)),"-",VLOOKUP($C97,Data!$C$76:$ZZ$105,COLUMN(W$75)-2,FALSE))</f>
        <v>-</v>
      </c>
      <c r="X97" s="110" t="str">
        <f ca="1">IF(ISERROR(VLOOKUP($C97,Data!$C$76:$ZZ$105,COLUMN(X$75)-2,FALSE)),"-",VLOOKUP($C97,Data!$C$76:$ZZ$105,COLUMN(X$75)-2,FALSE))</f>
        <v>-</v>
      </c>
      <c r="Y97" s="110" t="str">
        <f ca="1">IF(ISERROR(VLOOKUP($C97,Data!$C$76:$ZZ$105,COLUMN(Y$75)-2,FALSE)),"-",VLOOKUP($C97,Data!$C$76:$ZZ$105,COLUMN(Y$75)-2,FALSE))</f>
        <v>-</v>
      </c>
      <c r="Z97" s="110" t="str">
        <f ca="1">IF(ISERROR(VLOOKUP($C97,Data!$C$76:$ZZ$105,COLUMN(Z$75)-2,FALSE)),"-",VLOOKUP($C97,Data!$C$76:$ZZ$105,COLUMN(Z$75)-2,FALSE))</f>
        <v>-</v>
      </c>
      <c r="AA97" s="110" t="str">
        <f ca="1">IF(ISERROR(VLOOKUP($C97,Data!$C$76:$ZZ$105,COLUMN(AA$75)-2,FALSE)),"-",VLOOKUP($C97,Data!$C$76:$ZZ$105,COLUMN(AA$75)-2,FALSE))</f>
        <v>-</v>
      </c>
      <c r="AB97" s="110" t="str">
        <f ca="1">IF(ISERROR(VLOOKUP($C97,Data!$C$76:$ZZ$105,COLUMN(AB$75)-2,FALSE)),"-",VLOOKUP($C97,Data!$C$76:$ZZ$105,COLUMN(AB$75)-2,FALSE))</f>
        <v>-</v>
      </c>
      <c r="AC97" s="110" t="str">
        <f ca="1">IF(ISERROR(VLOOKUP($C97,Data!$C$76:$ZZ$105,COLUMN(AC$75)-2,FALSE)),"-",VLOOKUP($C97,Data!$C$76:$ZZ$105,COLUMN(AC$75)-2,FALSE))</f>
        <v>-</v>
      </c>
      <c r="AD97" s="110" t="str">
        <f ca="1">IF(ISERROR(VLOOKUP($C97,Data!$C$76:$ZZ$105,COLUMN(AD$75)-2,FALSE)),"-",VLOOKUP($C97,Data!$C$76:$ZZ$105,COLUMN(AD$75)-2,FALSE))</f>
        <v>-</v>
      </c>
      <c r="AE97" s="110" t="str">
        <f ca="1">IF(ISERROR(VLOOKUP($C97,Data!$C$76:$ZZ$105,COLUMN(AE$75)-2,FALSE)),"-",VLOOKUP($C97,Data!$C$76:$ZZ$105,COLUMN(AE$75)-2,FALSE))</f>
        <v>-</v>
      </c>
      <c r="AF97" s="110" t="str">
        <f ca="1">IF(ISERROR(VLOOKUP($C97,Data!$C$76:$ZZ$105,COLUMN(AF$75)-2,FALSE)),"-",VLOOKUP($C97,Data!$C$76:$ZZ$105,COLUMN(AF$75)-2,FALSE))</f>
        <v>-</v>
      </c>
      <c r="AG97" s="110" t="str">
        <f ca="1">IF(ISERROR(VLOOKUP($C97,Data!$C$76:$ZZ$105,COLUMN(AG$75)-2,FALSE)),"-",VLOOKUP($C97,Data!$C$76:$ZZ$105,COLUMN(AG$75)-2,FALSE))</f>
        <v>-</v>
      </c>
      <c r="AH97" s="110" t="str">
        <f ca="1">IF(ISERROR(VLOOKUP($C97,Data!$C$76:$ZZ$105,COLUMN(AH$75)-2,FALSE)),"-",VLOOKUP($C97,Data!$C$76:$ZZ$105,COLUMN(AH$75)-2,FALSE))</f>
        <v>-</v>
      </c>
      <c r="AI97" s="110" t="str">
        <f ca="1">IF(ISERROR(VLOOKUP($C97,Data!$C$76:$ZZ$105,COLUMN(AI$75)-2,FALSE)),"-",VLOOKUP($C97,Data!$C$76:$ZZ$105,COLUMN(AI$75)-2,FALSE))</f>
        <v>-</v>
      </c>
      <c r="AJ97" s="110" t="str">
        <f ca="1">IF(ISERROR(VLOOKUP($C97,Data!$C$76:$ZZ$105,COLUMN(AJ$75)-2,FALSE)),"-",VLOOKUP($C97,Data!$C$76:$ZZ$105,COLUMN(AJ$75)-2,FALSE))</f>
        <v>-</v>
      </c>
      <c r="AK97" s="110" t="str">
        <f ca="1">IF(ISERROR(VLOOKUP($C97,Data!$C$76:$ZZ$105,COLUMN(AK$75)-2,FALSE)),"-",VLOOKUP($C97,Data!$C$76:$ZZ$105,COLUMN(AK$75)-2,FALSE))</f>
        <v>-</v>
      </c>
      <c r="AL97" s="110" t="str">
        <f ca="1">IF(ISERROR(VLOOKUP($C97,Data!$C$76:$ZZ$105,COLUMN(AL$75)-2,FALSE)),"-",VLOOKUP($C97,Data!$C$76:$ZZ$105,COLUMN(AL$75)-2,FALSE))</f>
        <v>-</v>
      </c>
      <c r="AM97" s="110" t="str">
        <f ca="1">IF(ISERROR(VLOOKUP($C97,Data!$C$76:$ZZ$105,COLUMN(AM$75)-2,FALSE)),"-",VLOOKUP($C97,Data!$C$76:$ZZ$105,COLUMN(AM$75)-2,FALSE))</f>
        <v>-</v>
      </c>
      <c r="AN97" s="110" t="str">
        <f ca="1">IF(ISERROR(VLOOKUP($C97,Data!$C$76:$ZZ$105,COLUMN(AN$75)-2,FALSE)),"-",VLOOKUP($C97,Data!$C$76:$ZZ$105,COLUMN(AN$75)-2,FALSE))</f>
        <v>-</v>
      </c>
      <c r="AO97" s="110" t="str">
        <f ca="1">IF(ISERROR(VLOOKUP($C97,Data!$C$76:$ZZ$105,COLUMN(AO$75)-2,FALSE)),"-",VLOOKUP($C97,Data!$C$76:$ZZ$105,COLUMN(AO$75)-2,FALSE))</f>
        <v>-</v>
      </c>
      <c r="AP97" s="110" t="str">
        <f ca="1">IF(ISERROR(VLOOKUP($C97,Data!$C$76:$ZZ$105,COLUMN(AP$75)-2,FALSE)),"-",VLOOKUP($C97,Data!$C$76:$ZZ$105,COLUMN(AP$75)-2,FALSE))</f>
        <v>-</v>
      </c>
      <c r="AQ97" s="110" t="str">
        <f ca="1">IF(ISERROR(VLOOKUP($C97,Data!$C$76:$ZZ$105,COLUMN(AQ$75)-2,FALSE)),"-",VLOOKUP($C97,Data!$C$76:$ZZ$105,COLUMN(AQ$75)-2,FALSE))</f>
        <v>-</v>
      </c>
      <c r="AR97" s="110" t="str">
        <f ca="1">IF(ISERROR(VLOOKUP($C97,Data!$C$76:$ZZ$105,COLUMN(AR$75)-2,FALSE)),"-",VLOOKUP($C97,Data!$C$76:$ZZ$105,COLUMN(AR$75)-2,FALSE))</f>
        <v>-</v>
      </c>
      <c r="AS97" s="110" t="str">
        <f ca="1">IF(ISERROR(VLOOKUP($C97,Data!$C$76:$ZZ$105,COLUMN(AS$75)-2,FALSE)),"-",VLOOKUP($C97,Data!$C$76:$ZZ$105,COLUMN(AS$75)-2,FALSE))</f>
        <v>-</v>
      </c>
      <c r="AT97" s="110" t="str">
        <f ca="1">IF(ISERROR(VLOOKUP($C97,Data!$C$76:$ZZ$105,COLUMN(AT$75)-2,FALSE)),"-",VLOOKUP($C97,Data!$C$76:$ZZ$105,COLUMN(AT$75)-2,FALSE))</f>
        <v>-</v>
      </c>
      <c r="AU97" s="110" t="str">
        <f ca="1">IF(ISERROR(VLOOKUP($C97,Data!$C$76:$ZZ$105,COLUMN(AU$75)-2,FALSE)),"-",VLOOKUP($C97,Data!$C$76:$ZZ$105,COLUMN(AU$75)-2,FALSE))</f>
        <v>-</v>
      </c>
      <c r="AV97" s="110" t="str">
        <f ca="1">IF(ISERROR(VLOOKUP($C97,Data!$C$76:$ZZ$105,COLUMN(AV$75)-2,FALSE)),"-",VLOOKUP($C97,Data!$C$76:$ZZ$105,COLUMN(AV$75)-2,FALSE))</f>
        <v>-</v>
      </c>
      <c r="AW97" s="110" t="str">
        <f ca="1">IF(ISERROR(VLOOKUP($C97,Data!$C$76:$ZZ$105,COLUMN(AW$75)-2,FALSE)),"-",VLOOKUP($C97,Data!$C$76:$ZZ$105,COLUMN(AW$75)-2,FALSE))</f>
        <v>-</v>
      </c>
      <c r="AX97" s="110" t="str">
        <f ca="1">IF(ISERROR(VLOOKUP($C97,Data!$C$76:$ZZ$105,COLUMN(AX$75)-2,FALSE)),"-",VLOOKUP($C97,Data!$C$76:$ZZ$105,COLUMN(AX$75)-2,FALSE))</f>
        <v>-</v>
      </c>
      <c r="AY97" s="110" t="str">
        <f ca="1">IF(ISERROR(VLOOKUP($C97,Data!$C$76:$ZZ$105,COLUMN(AY$75)-2,FALSE)),"-",VLOOKUP($C97,Data!$C$76:$ZZ$105,COLUMN(AY$75)-2,FALSE))</f>
        <v>-</v>
      </c>
      <c r="AZ97" s="110" t="str">
        <f ca="1">IF(ISERROR(VLOOKUP($C97,Data!$C$76:$ZZ$105,COLUMN(AZ$75)-2,FALSE)),"-",VLOOKUP($C97,Data!$C$76:$ZZ$105,COLUMN(AZ$75)-2,FALSE))</f>
        <v>-</v>
      </c>
      <c r="BA97" s="110" t="str">
        <f ca="1">IF(ISERROR(VLOOKUP($C97,Data!$C$76:$ZZ$105,COLUMN(BA$75)-2,FALSE)),"-",VLOOKUP($C97,Data!$C$76:$ZZ$105,COLUMN(BA$75)-2,FALSE))</f>
        <v>-</v>
      </c>
      <c r="BB97" s="110" t="str">
        <f ca="1">IF(ISERROR(VLOOKUP($C97,Data!$C$76:$ZZ$105,COLUMN(BB$75)-2,FALSE)),"-",VLOOKUP($C97,Data!$C$76:$ZZ$105,COLUMN(BB$75)-2,FALSE))</f>
        <v>-</v>
      </c>
      <c r="BC97" s="110" t="str">
        <f ca="1">IF(ISERROR(VLOOKUP($C97,Data!$C$76:$ZZ$105,COLUMN(BC$75)-2,FALSE)),"-",VLOOKUP($C97,Data!$C$76:$ZZ$105,COLUMN(BC$75)-2,FALSE))</f>
        <v>-</v>
      </c>
      <c r="BD97" s="110" t="str">
        <f ca="1">IF(ISERROR(VLOOKUP($C97,Data!$C$76:$ZZ$105,COLUMN(BD$75)-2,FALSE)),"-",VLOOKUP($C97,Data!$C$76:$ZZ$105,COLUMN(BD$75)-2,FALSE))</f>
        <v>-</v>
      </c>
    </row>
    <row r="98" spans="3:84">
      <c r="C98" s="104" t="str">
        <f t="shared" ca="1" si="14"/>
        <v>*Hide*</v>
      </c>
      <c r="D98" s="104" t="str">
        <f t="shared" ca="1" si="14"/>
        <v>-</v>
      </c>
      <c r="E98" s="104" t="str">
        <f t="shared" ca="1" si="14"/>
        <v>-</v>
      </c>
      <c r="F98" s="104" t="str">
        <f t="shared" ca="1" si="14"/>
        <v>-</v>
      </c>
      <c r="G98" s="110" t="str">
        <f ca="1">IF(ISERROR(VLOOKUP($C98,Data!$C$76:$ZZ$105,COLUMN(G$75)-2,FALSE)),"-",VLOOKUP($C98,Data!$C$76:$ZZ$105,COLUMN(G$75)-2,FALSE))</f>
        <v>-</v>
      </c>
      <c r="H98" s="110" t="str">
        <f ca="1">IF(ISERROR(VLOOKUP($C98,Data!$C$76:$ZZ$105,COLUMN(H$75)-2,FALSE)),"-",VLOOKUP($C98,Data!$C$76:$ZZ$105,COLUMN(H$75)-2,FALSE))</f>
        <v>-</v>
      </c>
      <c r="I98" s="110" t="str">
        <f ca="1">IF(ISERROR(VLOOKUP($C98,Data!$C$76:$ZZ$105,COLUMN(I$75)-2,FALSE)),"-",VLOOKUP($C98,Data!$C$76:$ZZ$105,COLUMN(I$75)-2,FALSE))</f>
        <v>-</v>
      </c>
      <c r="J98" s="110" t="str">
        <f ca="1">IF(ISERROR(VLOOKUP($C98,Data!$C$76:$ZZ$105,COLUMN(J$75)-2,FALSE)),"-",VLOOKUP($C98,Data!$C$76:$ZZ$105,COLUMN(J$75)-2,FALSE))</f>
        <v>-</v>
      </c>
      <c r="K98" s="110" t="str">
        <f ca="1">IF(ISERROR(VLOOKUP($C98,Data!$C$76:$ZZ$105,COLUMN(K$75)-2,FALSE)),"-",VLOOKUP($C98,Data!$C$76:$ZZ$105,COLUMN(K$75)-2,FALSE))</f>
        <v>-</v>
      </c>
      <c r="L98" s="110" t="str">
        <f ca="1">IF(ISERROR(VLOOKUP($C98,Data!$C$76:$ZZ$105,COLUMN(L$75)-2,FALSE)),"-",VLOOKUP($C98,Data!$C$76:$ZZ$105,COLUMN(L$75)-2,FALSE))</f>
        <v>-</v>
      </c>
      <c r="M98" s="110" t="str">
        <f ca="1">IF(ISERROR(VLOOKUP($C98,Data!$C$76:$ZZ$105,COLUMN(M$75)-2,FALSE)),"-",VLOOKUP($C98,Data!$C$76:$ZZ$105,COLUMN(M$75)-2,FALSE))</f>
        <v>-</v>
      </c>
      <c r="N98" s="110" t="str">
        <f ca="1">IF(ISERROR(VLOOKUP($C98,Data!$C$76:$ZZ$105,COLUMN(N$75)-2,FALSE)),"-",VLOOKUP($C98,Data!$C$76:$ZZ$105,COLUMN(N$75)-2,FALSE))</f>
        <v>-</v>
      </c>
      <c r="O98" s="110" t="str">
        <f ca="1">IF(ISERROR(VLOOKUP($C98,Data!$C$76:$ZZ$105,COLUMN(O$75)-2,FALSE)),"-",VLOOKUP($C98,Data!$C$76:$ZZ$105,COLUMN(O$75)-2,FALSE))</f>
        <v>-</v>
      </c>
      <c r="P98" s="110" t="str">
        <f ca="1">IF(ISERROR(VLOOKUP($C98,Data!$C$76:$ZZ$105,COLUMN(P$75)-2,FALSE)),"-",VLOOKUP($C98,Data!$C$76:$ZZ$105,COLUMN(P$75)-2,FALSE))</f>
        <v>-</v>
      </c>
      <c r="Q98" s="110" t="str">
        <f ca="1">IF(ISERROR(VLOOKUP($C98,Data!$C$76:$ZZ$105,COLUMN(Q$75)-2,FALSE)),"-",VLOOKUP($C98,Data!$C$76:$ZZ$105,COLUMN(Q$75)-2,FALSE))</f>
        <v>-</v>
      </c>
      <c r="R98" s="110" t="str">
        <f ca="1">IF(ISERROR(VLOOKUP($C98,Data!$C$76:$ZZ$105,COLUMN(R$75)-2,FALSE)),"-",VLOOKUP($C98,Data!$C$76:$ZZ$105,COLUMN(R$75)-2,FALSE))</f>
        <v>-</v>
      </c>
      <c r="S98" s="110" t="str">
        <f ca="1">IF(ISERROR(VLOOKUP($C98,Data!$C$76:$ZZ$105,COLUMN(S$75)-2,FALSE)),"-",VLOOKUP($C98,Data!$C$76:$ZZ$105,COLUMN(S$75)-2,FALSE))</f>
        <v>-</v>
      </c>
      <c r="T98" s="110" t="str">
        <f ca="1">IF(ISERROR(VLOOKUP($C98,Data!$C$76:$ZZ$105,COLUMN(T$75)-2,FALSE)),"-",VLOOKUP($C98,Data!$C$76:$ZZ$105,COLUMN(T$75)-2,FALSE))</f>
        <v>-</v>
      </c>
      <c r="U98" s="110" t="str">
        <f ca="1">IF(ISERROR(VLOOKUP($C98,Data!$C$76:$ZZ$105,COLUMN(U$75)-2,FALSE)),"-",VLOOKUP($C98,Data!$C$76:$ZZ$105,COLUMN(U$75)-2,FALSE))</f>
        <v>-</v>
      </c>
      <c r="V98" s="110" t="str">
        <f ca="1">IF(ISERROR(VLOOKUP($C98,Data!$C$76:$ZZ$105,COLUMN(V$75)-2,FALSE)),"-",VLOOKUP($C98,Data!$C$76:$ZZ$105,COLUMN(V$75)-2,FALSE))</f>
        <v>-</v>
      </c>
      <c r="W98" s="110" t="str">
        <f ca="1">IF(ISERROR(VLOOKUP($C98,Data!$C$76:$ZZ$105,COLUMN(W$75)-2,FALSE)),"-",VLOOKUP($C98,Data!$C$76:$ZZ$105,COLUMN(W$75)-2,FALSE))</f>
        <v>-</v>
      </c>
      <c r="X98" s="110" t="str">
        <f ca="1">IF(ISERROR(VLOOKUP($C98,Data!$C$76:$ZZ$105,COLUMN(X$75)-2,FALSE)),"-",VLOOKUP($C98,Data!$C$76:$ZZ$105,COLUMN(X$75)-2,FALSE))</f>
        <v>-</v>
      </c>
      <c r="Y98" s="110" t="str">
        <f ca="1">IF(ISERROR(VLOOKUP($C98,Data!$C$76:$ZZ$105,COLUMN(Y$75)-2,FALSE)),"-",VLOOKUP($C98,Data!$C$76:$ZZ$105,COLUMN(Y$75)-2,FALSE))</f>
        <v>-</v>
      </c>
      <c r="Z98" s="110" t="str">
        <f ca="1">IF(ISERROR(VLOOKUP($C98,Data!$C$76:$ZZ$105,COLUMN(Z$75)-2,FALSE)),"-",VLOOKUP($C98,Data!$C$76:$ZZ$105,COLUMN(Z$75)-2,FALSE))</f>
        <v>-</v>
      </c>
      <c r="AA98" s="110" t="str">
        <f ca="1">IF(ISERROR(VLOOKUP($C98,Data!$C$76:$ZZ$105,COLUMN(AA$75)-2,FALSE)),"-",VLOOKUP($C98,Data!$C$76:$ZZ$105,COLUMN(AA$75)-2,FALSE))</f>
        <v>-</v>
      </c>
      <c r="AB98" s="110" t="str">
        <f ca="1">IF(ISERROR(VLOOKUP($C98,Data!$C$76:$ZZ$105,COLUMN(AB$75)-2,FALSE)),"-",VLOOKUP($C98,Data!$C$76:$ZZ$105,COLUMN(AB$75)-2,FALSE))</f>
        <v>-</v>
      </c>
      <c r="AC98" s="110" t="str">
        <f ca="1">IF(ISERROR(VLOOKUP($C98,Data!$C$76:$ZZ$105,COLUMN(AC$75)-2,FALSE)),"-",VLOOKUP($C98,Data!$C$76:$ZZ$105,COLUMN(AC$75)-2,FALSE))</f>
        <v>-</v>
      </c>
      <c r="AD98" s="110" t="str">
        <f ca="1">IF(ISERROR(VLOOKUP($C98,Data!$C$76:$ZZ$105,COLUMN(AD$75)-2,FALSE)),"-",VLOOKUP($C98,Data!$C$76:$ZZ$105,COLUMN(AD$75)-2,FALSE))</f>
        <v>-</v>
      </c>
      <c r="AE98" s="110" t="str">
        <f ca="1">IF(ISERROR(VLOOKUP($C98,Data!$C$76:$ZZ$105,COLUMN(AE$75)-2,FALSE)),"-",VLOOKUP($C98,Data!$C$76:$ZZ$105,COLUMN(AE$75)-2,FALSE))</f>
        <v>-</v>
      </c>
      <c r="AF98" s="110" t="str">
        <f ca="1">IF(ISERROR(VLOOKUP($C98,Data!$C$76:$ZZ$105,COLUMN(AF$75)-2,FALSE)),"-",VLOOKUP($C98,Data!$C$76:$ZZ$105,COLUMN(AF$75)-2,FALSE))</f>
        <v>-</v>
      </c>
      <c r="AG98" s="110" t="str">
        <f ca="1">IF(ISERROR(VLOOKUP($C98,Data!$C$76:$ZZ$105,COLUMN(AG$75)-2,FALSE)),"-",VLOOKUP($C98,Data!$C$76:$ZZ$105,COLUMN(AG$75)-2,FALSE))</f>
        <v>-</v>
      </c>
      <c r="AH98" s="110" t="str">
        <f ca="1">IF(ISERROR(VLOOKUP($C98,Data!$C$76:$ZZ$105,COLUMN(AH$75)-2,FALSE)),"-",VLOOKUP($C98,Data!$C$76:$ZZ$105,COLUMN(AH$75)-2,FALSE))</f>
        <v>-</v>
      </c>
      <c r="AI98" s="110" t="str">
        <f ca="1">IF(ISERROR(VLOOKUP($C98,Data!$C$76:$ZZ$105,COLUMN(AI$75)-2,FALSE)),"-",VLOOKUP($C98,Data!$C$76:$ZZ$105,COLUMN(AI$75)-2,FALSE))</f>
        <v>-</v>
      </c>
      <c r="AJ98" s="110" t="str">
        <f ca="1">IF(ISERROR(VLOOKUP($C98,Data!$C$76:$ZZ$105,COLUMN(AJ$75)-2,FALSE)),"-",VLOOKUP($C98,Data!$C$76:$ZZ$105,COLUMN(AJ$75)-2,FALSE))</f>
        <v>-</v>
      </c>
      <c r="AK98" s="110" t="str">
        <f ca="1">IF(ISERROR(VLOOKUP($C98,Data!$C$76:$ZZ$105,COLUMN(AK$75)-2,FALSE)),"-",VLOOKUP($C98,Data!$C$76:$ZZ$105,COLUMN(AK$75)-2,FALSE))</f>
        <v>-</v>
      </c>
      <c r="AL98" s="110" t="str">
        <f ca="1">IF(ISERROR(VLOOKUP($C98,Data!$C$76:$ZZ$105,COLUMN(AL$75)-2,FALSE)),"-",VLOOKUP($C98,Data!$C$76:$ZZ$105,COLUMN(AL$75)-2,FALSE))</f>
        <v>-</v>
      </c>
      <c r="AM98" s="110" t="str">
        <f ca="1">IF(ISERROR(VLOOKUP($C98,Data!$C$76:$ZZ$105,COLUMN(AM$75)-2,FALSE)),"-",VLOOKUP($C98,Data!$C$76:$ZZ$105,COLUMN(AM$75)-2,FALSE))</f>
        <v>-</v>
      </c>
      <c r="AN98" s="110" t="str">
        <f ca="1">IF(ISERROR(VLOOKUP($C98,Data!$C$76:$ZZ$105,COLUMN(AN$75)-2,FALSE)),"-",VLOOKUP($C98,Data!$C$76:$ZZ$105,COLUMN(AN$75)-2,FALSE))</f>
        <v>-</v>
      </c>
      <c r="AO98" s="110" t="str">
        <f ca="1">IF(ISERROR(VLOOKUP($C98,Data!$C$76:$ZZ$105,COLUMN(AO$75)-2,FALSE)),"-",VLOOKUP($C98,Data!$C$76:$ZZ$105,COLUMN(AO$75)-2,FALSE))</f>
        <v>-</v>
      </c>
      <c r="AP98" s="110" t="str">
        <f ca="1">IF(ISERROR(VLOOKUP($C98,Data!$C$76:$ZZ$105,COLUMN(AP$75)-2,FALSE)),"-",VLOOKUP($C98,Data!$C$76:$ZZ$105,COLUMN(AP$75)-2,FALSE))</f>
        <v>-</v>
      </c>
      <c r="AQ98" s="110" t="str">
        <f ca="1">IF(ISERROR(VLOOKUP($C98,Data!$C$76:$ZZ$105,COLUMN(AQ$75)-2,FALSE)),"-",VLOOKUP($C98,Data!$C$76:$ZZ$105,COLUMN(AQ$75)-2,FALSE))</f>
        <v>-</v>
      </c>
      <c r="AR98" s="110" t="str">
        <f ca="1">IF(ISERROR(VLOOKUP($C98,Data!$C$76:$ZZ$105,COLUMN(AR$75)-2,FALSE)),"-",VLOOKUP($C98,Data!$C$76:$ZZ$105,COLUMN(AR$75)-2,FALSE))</f>
        <v>-</v>
      </c>
      <c r="AS98" s="110" t="str">
        <f ca="1">IF(ISERROR(VLOOKUP($C98,Data!$C$76:$ZZ$105,COLUMN(AS$75)-2,FALSE)),"-",VLOOKUP($C98,Data!$C$76:$ZZ$105,COLUMN(AS$75)-2,FALSE))</f>
        <v>-</v>
      </c>
      <c r="AT98" s="110" t="str">
        <f ca="1">IF(ISERROR(VLOOKUP($C98,Data!$C$76:$ZZ$105,COLUMN(AT$75)-2,FALSE)),"-",VLOOKUP($C98,Data!$C$76:$ZZ$105,COLUMN(AT$75)-2,FALSE))</f>
        <v>-</v>
      </c>
      <c r="AU98" s="110" t="str">
        <f ca="1">IF(ISERROR(VLOOKUP($C98,Data!$C$76:$ZZ$105,COLUMN(AU$75)-2,FALSE)),"-",VLOOKUP($C98,Data!$C$76:$ZZ$105,COLUMN(AU$75)-2,FALSE))</f>
        <v>-</v>
      </c>
      <c r="AV98" s="110" t="str">
        <f ca="1">IF(ISERROR(VLOOKUP($C98,Data!$C$76:$ZZ$105,COLUMN(AV$75)-2,FALSE)),"-",VLOOKUP($C98,Data!$C$76:$ZZ$105,COLUMN(AV$75)-2,FALSE))</f>
        <v>-</v>
      </c>
      <c r="AW98" s="110" t="str">
        <f ca="1">IF(ISERROR(VLOOKUP($C98,Data!$C$76:$ZZ$105,COLUMN(AW$75)-2,FALSE)),"-",VLOOKUP($C98,Data!$C$76:$ZZ$105,COLUMN(AW$75)-2,FALSE))</f>
        <v>-</v>
      </c>
      <c r="AX98" s="110" t="str">
        <f ca="1">IF(ISERROR(VLOOKUP($C98,Data!$C$76:$ZZ$105,COLUMN(AX$75)-2,FALSE)),"-",VLOOKUP($C98,Data!$C$76:$ZZ$105,COLUMN(AX$75)-2,FALSE))</f>
        <v>-</v>
      </c>
      <c r="AY98" s="110" t="str">
        <f ca="1">IF(ISERROR(VLOOKUP($C98,Data!$C$76:$ZZ$105,COLUMN(AY$75)-2,FALSE)),"-",VLOOKUP($C98,Data!$C$76:$ZZ$105,COLUMN(AY$75)-2,FALSE))</f>
        <v>-</v>
      </c>
      <c r="AZ98" s="110" t="str">
        <f ca="1">IF(ISERROR(VLOOKUP($C98,Data!$C$76:$ZZ$105,COLUMN(AZ$75)-2,FALSE)),"-",VLOOKUP($C98,Data!$C$76:$ZZ$105,COLUMN(AZ$75)-2,FALSE))</f>
        <v>-</v>
      </c>
      <c r="BA98" s="110" t="str">
        <f ca="1">IF(ISERROR(VLOOKUP($C98,Data!$C$76:$ZZ$105,COLUMN(BA$75)-2,FALSE)),"-",VLOOKUP($C98,Data!$C$76:$ZZ$105,COLUMN(BA$75)-2,FALSE))</f>
        <v>-</v>
      </c>
      <c r="BB98" s="110" t="str">
        <f ca="1">IF(ISERROR(VLOOKUP($C98,Data!$C$76:$ZZ$105,COLUMN(BB$75)-2,FALSE)),"-",VLOOKUP($C98,Data!$C$76:$ZZ$105,COLUMN(BB$75)-2,FALSE))</f>
        <v>-</v>
      </c>
      <c r="BC98" s="110" t="str">
        <f ca="1">IF(ISERROR(VLOOKUP($C98,Data!$C$76:$ZZ$105,COLUMN(BC$75)-2,FALSE)),"-",VLOOKUP($C98,Data!$C$76:$ZZ$105,COLUMN(BC$75)-2,FALSE))</f>
        <v>-</v>
      </c>
      <c r="BD98" s="110" t="str">
        <f ca="1">IF(ISERROR(VLOOKUP($C98,Data!$C$76:$ZZ$105,COLUMN(BD$75)-2,FALSE)),"-",VLOOKUP($C98,Data!$C$76:$ZZ$105,COLUMN(BD$75)-2,FALSE))</f>
        <v>-</v>
      </c>
    </row>
    <row r="99" spans="3:84">
      <c r="C99" s="104" t="str">
        <f t="shared" ca="1" si="14"/>
        <v>*Hide*</v>
      </c>
      <c r="D99" s="104" t="str">
        <f t="shared" ca="1" si="14"/>
        <v>-</v>
      </c>
      <c r="E99" s="104" t="str">
        <f t="shared" ca="1" si="14"/>
        <v>-</v>
      </c>
      <c r="F99" s="104" t="str">
        <f t="shared" ca="1" si="14"/>
        <v>-</v>
      </c>
      <c r="G99" s="110" t="str">
        <f ca="1">IF(ISERROR(VLOOKUP($C99,Data!$C$76:$ZZ$105,COLUMN(G$75)-2,FALSE)),"-",VLOOKUP($C99,Data!$C$76:$ZZ$105,COLUMN(G$75)-2,FALSE))</f>
        <v>-</v>
      </c>
      <c r="H99" s="110" t="str">
        <f ca="1">IF(ISERROR(VLOOKUP($C99,Data!$C$76:$ZZ$105,COLUMN(H$75)-2,FALSE)),"-",VLOOKUP($C99,Data!$C$76:$ZZ$105,COLUMN(H$75)-2,FALSE))</f>
        <v>-</v>
      </c>
      <c r="I99" s="110" t="str">
        <f ca="1">IF(ISERROR(VLOOKUP($C99,Data!$C$76:$ZZ$105,COLUMN(I$75)-2,FALSE)),"-",VLOOKUP($C99,Data!$C$76:$ZZ$105,COLUMN(I$75)-2,FALSE))</f>
        <v>-</v>
      </c>
      <c r="J99" s="110" t="str">
        <f ca="1">IF(ISERROR(VLOOKUP($C99,Data!$C$76:$ZZ$105,COLUMN(J$75)-2,FALSE)),"-",VLOOKUP($C99,Data!$C$76:$ZZ$105,COLUMN(J$75)-2,FALSE))</f>
        <v>-</v>
      </c>
      <c r="K99" s="110" t="str">
        <f ca="1">IF(ISERROR(VLOOKUP($C99,Data!$C$76:$ZZ$105,COLUMN(K$75)-2,FALSE)),"-",VLOOKUP($C99,Data!$C$76:$ZZ$105,COLUMN(K$75)-2,FALSE))</f>
        <v>-</v>
      </c>
      <c r="L99" s="110" t="str">
        <f ca="1">IF(ISERROR(VLOOKUP($C99,Data!$C$76:$ZZ$105,COLUMN(L$75)-2,FALSE)),"-",VLOOKUP($C99,Data!$C$76:$ZZ$105,COLUMN(L$75)-2,FALSE))</f>
        <v>-</v>
      </c>
      <c r="M99" s="110" t="str">
        <f ca="1">IF(ISERROR(VLOOKUP($C99,Data!$C$76:$ZZ$105,COLUMN(M$75)-2,FALSE)),"-",VLOOKUP($C99,Data!$C$76:$ZZ$105,COLUMN(M$75)-2,FALSE))</f>
        <v>-</v>
      </c>
      <c r="N99" s="110" t="str">
        <f ca="1">IF(ISERROR(VLOOKUP($C99,Data!$C$76:$ZZ$105,COLUMN(N$75)-2,FALSE)),"-",VLOOKUP($C99,Data!$C$76:$ZZ$105,COLUMN(N$75)-2,FALSE))</f>
        <v>-</v>
      </c>
      <c r="O99" s="110" t="str">
        <f ca="1">IF(ISERROR(VLOOKUP($C99,Data!$C$76:$ZZ$105,COLUMN(O$75)-2,FALSE)),"-",VLOOKUP($C99,Data!$C$76:$ZZ$105,COLUMN(O$75)-2,FALSE))</f>
        <v>-</v>
      </c>
      <c r="P99" s="110" t="str">
        <f ca="1">IF(ISERROR(VLOOKUP($C99,Data!$C$76:$ZZ$105,COLUMN(P$75)-2,FALSE)),"-",VLOOKUP($C99,Data!$C$76:$ZZ$105,COLUMN(P$75)-2,FALSE))</f>
        <v>-</v>
      </c>
      <c r="Q99" s="110" t="str">
        <f ca="1">IF(ISERROR(VLOOKUP($C99,Data!$C$76:$ZZ$105,COLUMN(Q$75)-2,FALSE)),"-",VLOOKUP($C99,Data!$C$76:$ZZ$105,COLUMN(Q$75)-2,FALSE))</f>
        <v>-</v>
      </c>
      <c r="R99" s="110" t="str">
        <f ca="1">IF(ISERROR(VLOOKUP($C99,Data!$C$76:$ZZ$105,COLUMN(R$75)-2,FALSE)),"-",VLOOKUP($C99,Data!$C$76:$ZZ$105,COLUMN(R$75)-2,FALSE))</f>
        <v>-</v>
      </c>
      <c r="S99" s="110" t="str">
        <f ca="1">IF(ISERROR(VLOOKUP($C99,Data!$C$76:$ZZ$105,COLUMN(S$75)-2,FALSE)),"-",VLOOKUP($C99,Data!$C$76:$ZZ$105,COLUMN(S$75)-2,FALSE))</f>
        <v>-</v>
      </c>
      <c r="T99" s="110" t="str">
        <f ca="1">IF(ISERROR(VLOOKUP($C99,Data!$C$76:$ZZ$105,COLUMN(T$75)-2,FALSE)),"-",VLOOKUP($C99,Data!$C$76:$ZZ$105,COLUMN(T$75)-2,FALSE))</f>
        <v>-</v>
      </c>
      <c r="U99" s="110" t="str">
        <f ca="1">IF(ISERROR(VLOOKUP($C99,Data!$C$76:$ZZ$105,COLUMN(U$75)-2,FALSE)),"-",VLOOKUP($C99,Data!$C$76:$ZZ$105,COLUMN(U$75)-2,FALSE))</f>
        <v>-</v>
      </c>
      <c r="V99" s="110" t="str">
        <f ca="1">IF(ISERROR(VLOOKUP($C99,Data!$C$76:$ZZ$105,COLUMN(V$75)-2,FALSE)),"-",VLOOKUP($C99,Data!$C$76:$ZZ$105,COLUMN(V$75)-2,FALSE))</f>
        <v>-</v>
      </c>
      <c r="W99" s="110" t="str">
        <f ca="1">IF(ISERROR(VLOOKUP($C99,Data!$C$76:$ZZ$105,COLUMN(W$75)-2,FALSE)),"-",VLOOKUP($C99,Data!$C$76:$ZZ$105,COLUMN(W$75)-2,FALSE))</f>
        <v>-</v>
      </c>
      <c r="X99" s="110" t="str">
        <f ca="1">IF(ISERROR(VLOOKUP($C99,Data!$C$76:$ZZ$105,COLUMN(X$75)-2,FALSE)),"-",VLOOKUP($C99,Data!$C$76:$ZZ$105,COLUMN(X$75)-2,FALSE))</f>
        <v>-</v>
      </c>
      <c r="Y99" s="110" t="str">
        <f ca="1">IF(ISERROR(VLOOKUP($C99,Data!$C$76:$ZZ$105,COLUMN(Y$75)-2,FALSE)),"-",VLOOKUP($C99,Data!$C$76:$ZZ$105,COLUMN(Y$75)-2,FALSE))</f>
        <v>-</v>
      </c>
      <c r="Z99" s="110" t="str">
        <f ca="1">IF(ISERROR(VLOOKUP($C99,Data!$C$76:$ZZ$105,COLUMN(Z$75)-2,FALSE)),"-",VLOOKUP($C99,Data!$C$76:$ZZ$105,COLUMN(Z$75)-2,FALSE))</f>
        <v>-</v>
      </c>
      <c r="AA99" s="110" t="str">
        <f ca="1">IF(ISERROR(VLOOKUP($C99,Data!$C$76:$ZZ$105,COLUMN(AA$75)-2,FALSE)),"-",VLOOKUP($C99,Data!$C$76:$ZZ$105,COLUMN(AA$75)-2,FALSE))</f>
        <v>-</v>
      </c>
      <c r="AB99" s="110" t="str">
        <f ca="1">IF(ISERROR(VLOOKUP($C99,Data!$C$76:$ZZ$105,COLUMN(AB$75)-2,FALSE)),"-",VLOOKUP($C99,Data!$C$76:$ZZ$105,COLUMN(AB$75)-2,FALSE))</f>
        <v>-</v>
      </c>
      <c r="AC99" s="110" t="str">
        <f ca="1">IF(ISERROR(VLOOKUP($C99,Data!$C$76:$ZZ$105,COLUMN(AC$75)-2,FALSE)),"-",VLOOKUP($C99,Data!$C$76:$ZZ$105,COLUMN(AC$75)-2,FALSE))</f>
        <v>-</v>
      </c>
      <c r="AD99" s="110" t="str">
        <f ca="1">IF(ISERROR(VLOOKUP($C99,Data!$C$76:$ZZ$105,COLUMN(AD$75)-2,FALSE)),"-",VLOOKUP($C99,Data!$C$76:$ZZ$105,COLUMN(AD$75)-2,FALSE))</f>
        <v>-</v>
      </c>
      <c r="AE99" s="110" t="str">
        <f ca="1">IF(ISERROR(VLOOKUP($C99,Data!$C$76:$ZZ$105,COLUMN(AE$75)-2,FALSE)),"-",VLOOKUP($C99,Data!$C$76:$ZZ$105,COLUMN(AE$75)-2,FALSE))</f>
        <v>-</v>
      </c>
      <c r="AF99" s="110" t="str">
        <f ca="1">IF(ISERROR(VLOOKUP($C99,Data!$C$76:$ZZ$105,COLUMN(AF$75)-2,FALSE)),"-",VLOOKUP($C99,Data!$C$76:$ZZ$105,COLUMN(AF$75)-2,FALSE))</f>
        <v>-</v>
      </c>
      <c r="AG99" s="110" t="str">
        <f ca="1">IF(ISERROR(VLOOKUP($C99,Data!$C$76:$ZZ$105,COLUMN(AG$75)-2,FALSE)),"-",VLOOKUP($C99,Data!$C$76:$ZZ$105,COLUMN(AG$75)-2,FALSE))</f>
        <v>-</v>
      </c>
      <c r="AH99" s="110" t="str">
        <f ca="1">IF(ISERROR(VLOOKUP($C99,Data!$C$76:$ZZ$105,COLUMN(AH$75)-2,FALSE)),"-",VLOOKUP($C99,Data!$C$76:$ZZ$105,COLUMN(AH$75)-2,FALSE))</f>
        <v>-</v>
      </c>
      <c r="AI99" s="110" t="str">
        <f ca="1">IF(ISERROR(VLOOKUP($C99,Data!$C$76:$ZZ$105,COLUMN(AI$75)-2,FALSE)),"-",VLOOKUP($C99,Data!$C$76:$ZZ$105,COLUMN(AI$75)-2,FALSE))</f>
        <v>-</v>
      </c>
      <c r="AJ99" s="110" t="str">
        <f ca="1">IF(ISERROR(VLOOKUP($C99,Data!$C$76:$ZZ$105,COLUMN(AJ$75)-2,FALSE)),"-",VLOOKUP($C99,Data!$C$76:$ZZ$105,COLUMN(AJ$75)-2,FALSE))</f>
        <v>-</v>
      </c>
      <c r="AK99" s="110" t="str">
        <f ca="1">IF(ISERROR(VLOOKUP($C99,Data!$C$76:$ZZ$105,COLUMN(AK$75)-2,FALSE)),"-",VLOOKUP($C99,Data!$C$76:$ZZ$105,COLUMN(AK$75)-2,FALSE))</f>
        <v>-</v>
      </c>
      <c r="AL99" s="110" t="str">
        <f ca="1">IF(ISERROR(VLOOKUP($C99,Data!$C$76:$ZZ$105,COLUMN(AL$75)-2,FALSE)),"-",VLOOKUP($C99,Data!$C$76:$ZZ$105,COLUMN(AL$75)-2,FALSE))</f>
        <v>-</v>
      </c>
      <c r="AM99" s="110" t="str">
        <f ca="1">IF(ISERROR(VLOOKUP($C99,Data!$C$76:$ZZ$105,COLUMN(AM$75)-2,FALSE)),"-",VLOOKUP($C99,Data!$C$76:$ZZ$105,COLUMN(AM$75)-2,FALSE))</f>
        <v>-</v>
      </c>
      <c r="AN99" s="110" t="str">
        <f ca="1">IF(ISERROR(VLOOKUP($C99,Data!$C$76:$ZZ$105,COLUMN(AN$75)-2,FALSE)),"-",VLOOKUP($C99,Data!$C$76:$ZZ$105,COLUMN(AN$75)-2,FALSE))</f>
        <v>-</v>
      </c>
      <c r="AO99" s="110" t="str">
        <f ca="1">IF(ISERROR(VLOOKUP($C99,Data!$C$76:$ZZ$105,COLUMN(AO$75)-2,FALSE)),"-",VLOOKUP($C99,Data!$C$76:$ZZ$105,COLUMN(AO$75)-2,FALSE))</f>
        <v>-</v>
      </c>
      <c r="AP99" s="110" t="str">
        <f ca="1">IF(ISERROR(VLOOKUP($C99,Data!$C$76:$ZZ$105,COLUMN(AP$75)-2,FALSE)),"-",VLOOKUP($C99,Data!$C$76:$ZZ$105,COLUMN(AP$75)-2,FALSE))</f>
        <v>-</v>
      </c>
      <c r="AQ99" s="110" t="str">
        <f ca="1">IF(ISERROR(VLOOKUP($C99,Data!$C$76:$ZZ$105,COLUMN(AQ$75)-2,FALSE)),"-",VLOOKUP($C99,Data!$C$76:$ZZ$105,COLUMN(AQ$75)-2,FALSE))</f>
        <v>-</v>
      </c>
      <c r="AR99" s="110" t="str">
        <f ca="1">IF(ISERROR(VLOOKUP($C99,Data!$C$76:$ZZ$105,COLUMN(AR$75)-2,FALSE)),"-",VLOOKUP($C99,Data!$C$76:$ZZ$105,COLUMN(AR$75)-2,FALSE))</f>
        <v>-</v>
      </c>
      <c r="AS99" s="110" t="str">
        <f ca="1">IF(ISERROR(VLOOKUP($C99,Data!$C$76:$ZZ$105,COLUMN(AS$75)-2,FALSE)),"-",VLOOKUP($C99,Data!$C$76:$ZZ$105,COLUMN(AS$75)-2,FALSE))</f>
        <v>-</v>
      </c>
      <c r="AT99" s="110" t="str">
        <f ca="1">IF(ISERROR(VLOOKUP($C99,Data!$C$76:$ZZ$105,COLUMN(AT$75)-2,FALSE)),"-",VLOOKUP($C99,Data!$C$76:$ZZ$105,COLUMN(AT$75)-2,FALSE))</f>
        <v>-</v>
      </c>
      <c r="AU99" s="110" t="str">
        <f ca="1">IF(ISERROR(VLOOKUP($C99,Data!$C$76:$ZZ$105,COLUMN(AU$75)-2,FALSE)),"-",VLOOKUP($C99,Data!$C$76:$ZZ$105,COLUMN(AU$75)-2,FALSE))</f>
        <v>-</v>
      </c>
      <c r="AV99" s="110" t="str">
        <f ca="1">IF(ISERROR(VLOOKUP($C99,Data!$C$76:$ZZ$105,COLUMN(AV$75)-2,FALSE)),"-",VLOOKUP($C99,Data!$C$76:$ZZ$105,COLUMN(AV$75)-2,FALSE))</f>
        <v>-</v>
      </c>
      <c r="AW99" s="110" t="str">
        <f ca="1">IF(ISERROR(VLOOKUP($C99,Data!$C$76:$ZZ$105,COLUMN(AW$75)-2,FALSE)),"-",VLOOKUP($C99,Data!$C$76:$ZZ$105,COLUMN(AW$75)-2,FALSE))</f>
        <v>-</v>
      </c>
      <c r="AX99" s="110" t="str">
        <f ca="1">IF(ISERROR(VLOOKUP($C99,Data!$C$76:$ZZ$105,COLUMN(AX$75)-2,FALSE)),"-",VLOOKUP($C99,Data!$C$76:$ZZ$105,COLUMN(AX$75)-2,FALSE))</f>
        <v>-</v>
      </c>
      <c r="AY99" s="110" t="str">
        <f ca="1">IF(ISERROR(VLOOKUP($C99,Data!$C$76:$ZZ$105,COLUMN(AY$75)-2,FALSE)),"-",VLOOKUP($C99,Data!$C$76:$ZZ$105,COLUMN(AY$75)-2,FALSE))</f>
        <v>-</v>
      </c>
      <c r="AZ99" s="110" t="str">
        <f ca="1">IF(ISERROR(VLOOKUP($C99,Data!$C$76:$ZZ$105,COLUMN(AZ$75)-2,FALSE)),"-",VLOOKUP($C99,Data!$C$76:$ZZ$105,COLUMN(AZ$75)-2,FALSE))</f>
        <v>-</v>
      </c>
      <c r="BA99" s="110" t="str">
        <f ca="1">IF(ISERROR(VLOOKUP($C99,Data!$C$76:$ZZ$105,COLUMN(BA$75)-2,FALSE)),"-",VLOOKUP($C99,Data!$C$76:$ZZ$105,COLUMN(BA$75)-2,FALSE))</f>
        <v>-</v>
      </c>
      <c r="BB99" s="110" t="str">
        <f ca="1">IF(ISERROR(VLOOKUP($C99,Data!$C$76:$ZZ$105,COLUMN(BB$75)-2,FALSE)),"-",VLOOKUP($C99,Data!$C$76:$ZZ$105,COLUMN(BB$75)-2,FALSE))</f>
        <v>-</v>
      </c>
      <c r="BC99" s="110" t="str">
        <f ca="1">IF(ISERROR(VLOOKUP($C99,Data!$C$76:$ZZ$105,COLUMN(BC$75)-2,FALSE)),"-",VLOOKUP($C99,Data!$C$76:$ZZ$105,COLUMN(BC$75)-2,FALSE))</f>
        <v>-</v>
      </c>
      <c r="BD99" s="110" t="str">
        <f ca="1">IF(ISERROR(VLOOKUP($C99,Data!$C$76:$ZZ$105,COLUMN(BD$75)-2,FALSE)),"-",VLOOKUP($C99,Data!$C$76:$ZZ$105,COLUMN(BD$75)-2,FALSE))</f>
        <v>-</v>
      </c>
    </row>
    <row r="100" spans="3:84">
      <c r="C100" s="104" t="str">
        <f t="shared" ca="1" si="14"/>
        <v>*Hide*</v>
      </c>
      <c r="D100" s="104" t="str">
        <f t="shared" ca="1" si="14"/>
        <v>-</v>
      </c>
      <c r="E100" s="104" t="str">
        <f t="shared" ca="1" si="14"/>
        <v>-</v>
      </c>
      <c r="F100" s="104" t="str">
        <f t="shared" ca="1" si="14"/>
        <v>-</v>
      </c>
      <c r="G100" s="110" t="str">
        <f ca="1">IF(ISERROR(VLOOKUP($C100,Data!$C$76:$ZZ$105,COLUMN(G$75)-2,FALSE)),"-",VLOOKUP($C100,Data!$C$76:$ZZ$105,COLUMN(G$75)-2,FALSE))</f>
        <v>-</v>
      </c>
      <c r="H100" s="110" t="str">
        <f ca="1">IF(ISERROR(VLOOKUP($C100,Data!$C$76:$ZZ$105,COLUMN(H$75)-2,FALSE)),"-",VLOOKUP($C100,Data!$C$76:$ZZ$105,COLUMN(H$75)-2,FALSE))</f>
        <v>-</v>
      </c>
      <c r="I100" s="110" t="str">
        <f ca="1">IF(ISERROR(VLOOKUP($C100,Data!$C$76:$ZZ$105,COLUMN(I$75)-2,FALSE)),"-",VLOOKUP($C100,Data!$C$76:$ZZ$105,COLUMN(I$75)-2,FALSE))</f>
        <v>-</v>
      </c>
      <c r="J100" s="110" t="str">
        <f ca="1">IF(ISERROR(VLOOKUP($C100,Data!$C$76:$ZZ$105,COLUMN(J$75)-2,FALSE)),"-",VLOOKUP($C100,Data!$C$76:$ZZ$105,COLUMN(J$75)-2,FALSE))</f>
        <v>-</v>
      </c>
      <c r="K100" s="110" t="str">
        <f ca="1">IF(ISERROR(VLOOKUP($C100,Data!$C$76:$ZZ$105,COLUMN(K$75)-2,FALSE)),"-",VLOOKUP($C100,Data!$C$76:$ZZ$105,COLUMN(K$75)-2,FALSE))</f>
        <v>-</v>
      </c>
      <c r="L100" s="110" t="str">
        <f ca="1">IF(ISERROR(VLOOKUP($C100,Data!$C$76:$ZZ$105,COLUMN(L$75)-2,FALSE)),"-",VLOOKUP($C100,Data!$C$76:$ZZ$105,COLUMN(L$75)-2,FALSE))</f>
        <v>-</v>
      </c>
      <c r="M100" s="110" t="str">
        <f ca="1">IF(ISERROR(VLOOKUP($C100,Data!$C$76:$ZZ$105,COLUMN(M$75)-2,FALSE)),"-",VLOOKUP($C100,Data!$C$76:$ZZ$105,COLUMN(M$75)-2,FALSE))</f>
        <v>-</v>
      </c>
      <c r="N100" s="110" t="str">
        <f ca="1">IF(ISERROR(VLOOKUP($C100,Data!$C$76:$ZZ$105,COLUMN(N$75)-2,FALSE)),"-",VLOOKUP($C100,Data!$C$76:$ZZ$105,COLUMN(N$75)-2,FALSE))</f>
        <v>-</v>
      </c>
      <c r="O100" s="110" t="str">
        <f ca="1">IF(ISERROR(VLOOKUP($C100,Data!$C$76:$ZZ$105,COLUMN(O$75)-2,FALSE)),"-",VLOOKUP($C100,Data!$C$76:$ZZ$105,COLUMN(O$75)-2,FALSE))</f>
        <v>-</v>
      </c>
      <c r="P100" s="110" t="str">
        <f ca="1">IF(ISERROR(VLOOKUP($C100,Data!$C$76:$ZZ$105,COLUMN(P$75)-2,FALSE)),"-",VLOOKUP($C100,Data!$C$76:$ZZ$105,COLUMN(P$75)-2,FALSE))</f>
        <v>-</v>
      </c>
      <c r="Q100" s="110" t="str">
        <f ca="1">IF(ISERROR(VLOOKUP($C100,Data!$C$76:$ZZ$105,COLUMN(Q$75)-2,FALSE)),"-",VLOOKUP($C100,Data!$C$76:$ZZ$105,COLUMN(Q$75)-2,FALSE))</f>
        <v>-</v>
      </c>
      <c r="R100" s="110" t="str">
        <f ca="1">IF(ISERROR(VLOOKUP($C100,Data!$C$76:$ZZ$105,COLUMN(R$75)-2,FALSE)),"-",VLOOKUP($C100,Data!$C$76:$ZZ$105,COLUMN(R$75)-2,FALSE))</f>
        <v>-</v>
      </c>
      <c r="S100" s="110" t="str">
        <f ca="1">IF(ISERROR(VLOOKUP($C100,Data!$C$76:$ZZ$105,COLUMN(S$75)-2,FALSE)),"-",VLOOKUP($C100,Data!$C$76:$ZZ$105,COLUMN(S$75)-2,FALSE))</f>
        <v>-</v>
      </c>
      <c r="T100" s="110" t="str">
        <f ca="1">IF(ISERROR(VLOOKUP($C100,Data!$C$76:$ZZ$105,COLUMN(T$75)-2,FALSE)),"-",VLOOKUP($C100,Data!$C$76:$ZZ$105,COLUMN(T$75)-2,FALSE))</f>
        <v>-</v>
      </c>
      <c r="U100" s="110" t="str">
        <f ca="1">IF(ISERROR(VLOOKUP($C100,Data!$C$76:$ZZ$105,COLUMN(U$75)-2,FALSE)),"-",VLOOKUP($C100,Data!$C$76:$ZZ$105,COLUMN(U$75)-2,FALSE))</f>
        <v>-</v>
      </c>
      <c r="V100" s="110" t="str">
        <f ca="1">IF(ISERROR(VLOOKUP($C100,Data!$C$76:$ZZ$105,COLUMN(V$75)-2,FALSE)),"-",VLOOKUP($C100,Data!$C$76:$ZZ$105,COLUMN(V$75)-2,FALSE))</f>
        <v>-</v>
      </c>
      <c r="W100" s="110" t="str">
        <f ca="1">IF(ISERROR(VLOOKUP($C100,Data!$C$76:$ZZ$105,COLUMN(W$75)-2,FALSE)),"-",VLOOKUP($C100,Data!$C$76:$ZZ$105,COLUMN(W$75)-2,FALSE))</f>
        <v>-</v>
      </c>
      <c r="X100" s="110" t="str">
        <f ca="1">IF(ISERROR(VLOOKUP($C100,Data!$C$76:$ZZ$105,COLUMN(X$75)-2,FALSE)),"-",VLOOKUP($C100,Data!$C$76:$ZZ$105,COLUMN(X$75)-2,FALSE))</f>
        <v>-</v>
      </c>
      <c r="Y100" s="110" t="str">
        <f ca="1">IF(ISERROR(VLOOKUP($C100,Data!$C$76:$ZZ$105,COLUMN(Y$75)-2,FALSE)),"-",VLOOKUP($C100,Data!$C$76:$ZZ$105,COLUMN(Y$75)-2,FALSE))</f>
        <v>-</v>
      </c>
      <c r="Z100" s="110" t="str">
        <f ca="1">IF(ISERROR(VLOOKUP($C100,Data!$C$76:$ZZ$105,COLUMN(Z$75)-2,FALSE)),"-",VLOOKUP($C100,Data!$C$76:$ZZ$105,COLUMN(Z$75)-2,FALSE))</f>
        <v>-</v>
      </c>
      <c r="AA100" s="110" t="str">
        <f ca="1">IF(ISERROR(VLOOKUP($C100,Data!$C$76:$ZZ$105,COLUMN(AA$75)-2,FALSE)),"-",VLOOKUP($C100,Data!$C$76:$ZZ$105,COLUMN(AA$75)-2,FALSE))</f>
        <v>-</v>
      </c>
      <c r="AB100" s="110" t="str">
        <f ca="1">IF(ISERROR(VLOOKUP($C100,Data!$C$76:$ZZ$105,COLUMN(AB$75)-2,FALSE)),"-",VLOOKUP($C100,Data!$C$76:$ZZ$105,COLUMN(AB$75)-2,FALSE))</f>
        <v>-</v>
      </c>
      <c r="AC100" s="110" t="str">
        <f ca="1">IF(ISERROR(VLOOKUP($C100,Data!$C$76:$ZZ$105,COLUMN(AC$75)-2,FALSE)),"-",VLOOKUP($C100,Data!$C$76:$ZZ$105,COLUMN(AC$75)-2,FALSE))</f>
        <v>-</v>
      </c>
      <c r="AD100" s="110" t="str">
        <f ca="1">IF(ISERROR(VLOOKUP($C100,Data!$C$76:$ZZ$105,COLUMN(AD$75)-2,FALSE)),"-",VLOOKUP($C100,Data!$C$76:$ZZ$105,COLUMN(AD$75)-2,FALSE))</f>
        <v>-</v>
      </c>
      <c r="AE100" s="110" t="str">
        <f ca="1">IF(ISERROR(VLOOKUP($C100,Data!$C$76:$ZZ$105,COLUMN(AE$75)-2,FALSE)),"-",VLOOKUP($C100,Data!$C$76:$ZZ$105,COLUMN(AE$75)-2,FALSE))</f>
        <v>-</v>
      </c>
      <c r="AF100" s="110" t="str">
        <f ca="1">IF(ISERROR(VLOOKUP($C100,Data!$C$76:$ZZ$105,COLUMN(AF$75)-2,FALSE)),"-",VLOOKUP($C100,Data!$C$76:$ZZ$105,COLUMN(AF$75)-2,FALSE))</f>
        <v>-</v>
      </c>
      <c r="AG100" s="110" t="str">
        <f ca="1">IF(ISERROR(VLOOKUP($C100,Data!$C$76:$ZZ$105,COLUMN(AG$75)-2,FALSE)),"-",VLOOKUP($C100,Data!$C$76:$ZZ$105,COLUMN(AG$75)-2,FALSE))</f>
        <v>-</v>
      </c>
      <c r="AH100" s="110" t="str">
        <f ca="1">IF(ISERROR(VLOOKUP($C100,Data!$C$76:$ZZ$105,COLUMN(AH$75)-2,FALSE)),"-",VLOOKUP($C100,Data!$C$76:$ZZ$105,COLUMN(AH$75)-2,FALSE))</f>
        <v>-</v>
      </c>
      <c r="AI100" s="110" t="str">
        <f ca="1">IF(ISERROR(VLOOKUP($C100,Data!$C$76:$ZZ$105,COLUMN(AI$75)-2,FALSE)),"-",VLOOKUP($C100,Data!$C$76:$ZZ$105,COLUMN(AI$75)-2,FALSE))</f>
        <v>-</v>
      </c>
      <c r="AJ100" s="110" t="str">
        <f ca="1">IF(ISERROR(VLOOKUP($C100,Data!$C$76:$ZZ$105,COLUMN(AJ$75)-2,FALSE)),"-",VLOOKUP($C100,Data!$C$76:$ZZ$105,COLUMN(AJ$75)-2,FALSE))</f>
        <v>-</v>
      </c>
      <c r="AK100" s="110" t="str">
        <f ca="1">IF(ISERROR(VLOOKUP($C100,Data!$C$76:$ZZ$105,COLUMN(AK$75)-2,FALSE)),"-",VLOOKUP($C100,Data!$C$76:$ZZ$105,COLUMN(AK$75)-2,FALSE))</f>
        <v>-</v>
      </c>
      <c r="AL100" s="110" t="str">
        <f ca="1">IF(ISERROR(VLOOKUP($C100,Data!$C$76:$ZZ$105,COLUMN(AL$75)-2,FALSE)),"-",VLOOKUP($C100,Data!$C$76:$ZZ$105,COLUMN(AL$75)-2,FALSE))</f>
        <v>-</v>
      </c>
      <c r="AM100" s="110" t="str">
        <f ca="1">IF(ISERROR(VLOOKUP($C100,Data!$C$76:$ZZ$105,COLUMN(AM$75)-2,FALSE)),"-",VLOOKUP($C100,Data!$C$76:$ZZ$105,COLUMN(AM$75)-2,FALSE))</f>
        <v>-</v>
      </c>
      <c r="AN100" s="110" t="str">
        <f ca="1">IF(ISERROR(VLOOKUP($C100,Data!$C$76:$ZZ$105,COLUMN(AN$75)-2,FALSE)),"-",VLOOKUP($C100,Data!$C$76:$ZZ$105,COLUMN(AN$75)-2,FALSE))</f>
        <v>-</v>
      </c>
      <c r="AO100" s="110" t="str">
        <f ca="1">IF(ISERROR(VLOOKUP($C100,Data!$C$76:$ZZ$105,COLUMN(AO$75)-2,FALSE)),"-",VLOOKUP($C100,Data!$C$76:$ZZ$105,COLUMN(AO$75)-2,FALSE))</f>
        <v>-</v>
      </c>
      <c r="AP100" s="110" t="str">
        <f ca="1">IF(ISERROR(VLOOKUP($C100,Data!$C$76:$ZZ$105,COLUMN(AP$75)-2,FALSE)),"-",VLOOKUP($C100,Data!$C$76:$ZZ$105,COLUMN(AP$75)-2,FALSE))</f>
        <v>-</v>
      </c>
      <c r="AQ100" s="110" t="str">
        <f ca="1">IF(ISERROR(VLOOKUP($C100,Data!$C$76:$ZZ$105,COLUMN(AQ$75)-2,FALSE)),"-",VLOOKUP($C100,Data!$C$76:$ZZ$105,COLUMN(AQ$75)-2,FALSE))</f>
        <v>-</v>
      </c>
      <c r="AR100" s="110" t="str">
        <f ca="1">IF(ISERROR(VLOOKUP($C100,Data!$C$76:$ZZ$105,COLUMN(AR$75)-2,FALSE)),"-",VLOOKUP($C100,Data!$C$76:$ZZ$105,COLUMN(AR$75)-2,FALSE))</f>
        <v>-</v>
      </c>
      <c r="AS100" s="110" t="str">
        <f ca="1">IF(ISERROR(VLOOKUP($C100,Data!$C$76:$ZZ$105,COLUMN(AS$75)-2,FALSE)),"-",VLOOKUP($C100,Data!$C$76:$ZZ$105,COLUMN(AS$75)-2,FALSE))</f>
        <v>-</v>
      </c>
      <c r="AT100" s="110" t="str">
        <f ca="1">IF(ISERROR(VLOOKUP($C100,Data!$C$76:$ZZ$105,COLUMN(AT$75)-2,FALSE)),"-",VLOOKUP($C100,Data!$C$76:$ZZ$105,COLUMN(AT$75)-2,FALSE))</f>
        <v>-</v>
      </c>
      <c r="AU100" s="110" t="str">
        <f ca="1">IF(ISERROR(VLOOKUP($C100,Data!$C$76:$ZZ$105,COLUMN(AU$75)-2,FALSE)),"-",VLOOKUP($C100,Data!$C$76:$ZZ$105,COLUMN(AU$75)-2,FALSE))</f>
        <v>-</v>
      </c>
      <c r="AV100" s="110" t="str">
        <f ca="1">IF(ISERROR(VLOOKUP($C100,Data!$C$76:$ZZ$105,COLUMN(AV$75)-2,FALSE)),"-",VLOOKUP($C100,Data!$C$76:$ZZ$105,COLUMN(AV$75)-2,FALSE))</f>
        <v>-</v>
      </c>
      <c r="AW100" s="110" t="str">
        <f ca="1">IF(ISERROR(VLOOKUP($C100,Data!$C$76:$ZZ$105,COLUMN(AW$75)-2,FALSE)),"-",VLOOKUP($C100,Data!$C$76:$ZZ$105,COLUMN(AW$75)-2,FALSE))</f>
        <v>-</v>
      </c>
      <c r="AX100" s="110" t="str">
        <f ca="1">IF(ISERROR(VLOOKUP($C100,Data!$C$76:$ZZ$105,COLUMN(AX$75)-2,FALSE)),"-",VLOOKUP($C100,Data!$C$76:$ZZ$105,COLUMN(AX$75)-2,FALSE))</f>
        <v>-</v>
      </c>
      <c r="AY100" s="110" t="str">
        <f ca="1">IF(ISERROR(VLOOKUP($C100,Data!$C$76:$ZZ$105,COLUMN(AY$75)-2,FALSE)),"-",VLOOKUP($C100,Data!$C$76:$ZZ$105,COLUMN(AY$75)-2,FALSE))</f>
        <v>-</v>
      </c>
      <c r="AZ100" s="110" t="str">
        <f ca="1">IF(ISERROR(VLOOKUP($C100,Data!$C$76:$ZZ$105,COLUMN(AZ$75)-2,FALSE)),"-",VLOOKUP($C100,Data!$C$76:$ZZ$105,COLUMN(AZ$75)-2,FALSE))</f>
        <v>-</v>
      </c>
      <c r="BA100" s="110" t="str">
        <f ca="1">IF(ISERROR(VLOOKUP($C100,Data!$C$76:$ZZ$105,COLUMN(BA$75)-2,FALSE)),"-",VLOOKUP($C100,Data!$C$76:$ZZ$105,COLUMN(BA$75)-2,FALSE))</f>
        <v>-</v>
      </c>
      <c r="BB100" s="110" t="str">
        <f ca="1">IF(ISERROR(VLOOKUP($C100,Data!$C$76:$ZZ$105,COLUMN(BB$75)-2,FALSE)),"-",VLOOKUP($C100,Data!$C$76:$ZZ$105,COLUMN(BB$75)-2,FALSE))</f>
        <v>-</v>
      </c>
      <c r="BC100" s="110" t="str">
        <f ca="1">IF(ISERROR(VLOOKUP($C100,Data!$C$76:$ZZ$105,COLUMN(BC$75)-2,FALSE)),"-",VLOOKUP($C100,Data!$C$76:$ZZ$105,COLUMN(BC$75)-2,FALSE))</f>
        <v>-</v>
      </c>
      <c r="BD100" s="110" t="str">
        <f ca="1">IF(ISERROR(VLOOKUP($C100,Data!$C$76:$ZZ$105,COLUMN(BD$75)-2,FALSE)),"-",VLOOKUP($C100,Data!$C$76:$ZZ$105,COLUMN(BD$75)-2,FALSE))</f>
        <v>-</v>
      </c>
    </row>
    <row r="101" spans="3:84">
      <c r="C101" s="104" t="str">
        <f t="shared" ca="1" si="14"/>
        <v>*Hide*</v>
      </c>
      <c r="D101" s="104" t="str">
        <f t="shared" ca="1" si="14"/>
        <v>-</v>
      </c>
      <c r="E101" s="104" t="str">
        <f t="shared" ca="1" si="14"/>
        <v>-</v>
      </c>
      <c r="F101" s="104" t="str">
        <f t="shared" ca="1" si="14"/>
        <v>-</v>
      </c>
      <c r="G101" s="110" t="str">
        <f ca="1">IF(ISERROR(VLOOKUP($C101,Data!$C$76:$ZZ$105,COLUMN(G$75)-2,FALSE)),"-",VLOOKUP($C101,Data!$C$76:$ZZ$105,COLUMN(G$75)-2,FALSE))</f>
        <v>-</v>
      </c>
      <c r="H101" s="110" t="str">
        <f ca="1">IF(ISERROR(VLOOKUP($C101,Data!$C$76:$ZZ$105,COLUMN(H$75)-2,FALSE)),"-",VLOOKUP($C101,Data!$C$76:$ZZ$105,COLUMN(H$75)-2,FALSE))</f>
        <v>-</v>
      </c>
      <c r="I101" s="110" t="str">
        <f ca="1">IF(ISERROR(VLOOKUP($C101,Data!$C$76:$ZZ$105,COLUMN(I$75)-2,FALSE)),"-",VLOOKUP($C101,Data!$C$76:$ZZ$105,COLUMN(I$75)-2,FALSE))</f>
        <v>-</v>
      </c>
      <c r="J101" s="110" t="str">
        <f ca="1">IF(ISERROR(VLOOKUP($C101,Data!$C$76:$ZZ$105,COLUMN(J$75)-2,FALSE)),"-",VLOOKUP($C101,Data!$C$76:$ZZ$105,COLUMN(J$75)-2,FALSE))</f>
        <v>-</v>
      </c>
      <c r="K101" s="110" t="str">
        <f ca="1">IF(ISERROR(VLOOKUP($C101,Data!$C$76:$ZZ$105,COLUMN(K$75)-2,FALSE)),"-",VLOOKUP($C101,Data!$C$76:$ZZ$105,COLUMN(K$75)-2,FALSE))</f>
        <v>-</v>
      </c>
      <c r="L101" s="110" t="str">
        <f ca="1">IF(ISERROR(VLOOKUP($C101,Data!$C$76:$ZZ$105,COLUMN(L$75)-2,FALSE)),"-",VLOOKUP($C101,Data!$C$76:$ZZ$105,COLUMN(L$75)-2,FALSE))</f>
        <v>-</v>
      </c>
      <c r="M101" s="110" t="str">
        <f ca="1">IF(ISERROR(VLOOKUP($C101,Data!$C$76:$ZZ$105,COLUMN(M$75)-2,FALSE)),"-",VLOOKUP($C101,Data!$C$76:$ZZ$105,COLUMN(M$75)-2,FALSE))</f>
        <v>-</v>
      </c>
      <c r="N101" s="110" t="str">
        <f ca="1">IF(ISERROR(VLOOKUP($C101,Data!$C$76:$ZZ$105,COLUMN(N$75)-2,FALSE)),"-",VLOOKUP($C101,Data!$C$76:$ZZ$105,COLUMN(N$75)-2,FALSE))</f>
        <v>-</v>
      </c>
      <c r="O101" s="110" t="str">
        <f ca="1">IF(ISERROR(VLOOKUP($C101,Data!$C$76:$ZZ$105,COLUMN(O$75)-2,FALSE)),"-",VLOOKUP($C101,Data!$C$76:$ZZ$105,COLUMN(O$75)-2,FALSE))</f>
        <v>-</v>
      </c>
      <c r="P101" s="110" t="str">
        <f ca="1">IF(ISERROR(VLOOKUP($C101,Data!$C$76:$ZZ$105,COLUMN(P$75)-2,FALSE)),"-",VLOOKUP($C101,Data!$C$76:$ZZ$105,COLUMN(P$75)-2,FALSE))</f>
        <v>-</v>
      </c>
      <c r="Q101" s="110" t="str">
        <f ca="1">IF(ISERROR(VLOOKUP($C101,Data!$C$76:$ZZ$105,COLUMN(Q$75)-2,FALSE)),"-",VLOOKUP($C101,Data!$C$76:$ZZ$105,COLUMN(Q$75)-2,FALSE))</f>
        <v>-</v>
      </c>
      <c r="R101" s="110" t="str">
        <f ca="1">IF(ISERROR(VLOOKUP($C101,Data!$C$76:$ZZ$105,COLUMN(R$75)-2,FALSE)),"-",VLOOKUP($C101,Data!$C$76:$ZZ$105,COLUMN(R$75)-2,FALSE))</f>
        <v>-</v>
      </c>
      <c r="S101" s="110" t="str">
        <f ca="1">IF(ISERROR(VLOOKUP($C101,Data!$C$76:$ZZ$105,COLUMN(S$75)-2,FALSE)),"-",VLOOKUP($C101,Data!$C$76:$ZZ$105,COLUMN(S$75)-2,FALSE))</f>
        <v>-</v>
      </c>
      <c r="T101" s="110" t="str">
        <f ca="1">IF(ISERROR(VLOOKUP($C101,Data!$C$76:$ZZ$105,COLUMN(T$75)-2,FALSE)),"-",VLOOKUP($C101,Data!$C$76:$ZZ$105,COLUMN(T$75)-2,FALSE))</f>
        <v>-</v>
      </c>
      <c r="U101" s="110" t="str">
        <f ca="1">IF(ISERROR(VLOOKUP($C101,Data!$C$76:$ZZ$105,COLUMN(U$75)-2,FALSE)),"-",VLOOKUP($C101,Data!$C$76:$ZZ$105,COLUMN(U$75)-2,FALSE))</f>
        <v>-</v>
      </c>
      <c r="V101" s="110" t="str">
        <f ca="1">IF(ISERROR(VLOOKUP($C101,Data!$C$76:$ZZ$105,COLUMN(V$75)-2,FALSE)),"-",VLOOKUP($C101,Data!$C$76:$ZZ$105,COLUMN(V$75)-2,FALSE))</f>
        <v>-</v>
      </c>
      <c r="W101" s="110" t="str">
        <f ca="1">IF(ISERROR(VLOOKUP($C101,Data!$C$76:$ZZ$105,COLUMN(W$75)-2,FALSE)),"-",VLOOKUP($C101,Data!$C$76:$ZZ$105,COLUMN(W$75)-2,FALSE))</f>
        <v>-</v>
      </c>
      <c r="X101" s="110" t="str">
        <f ca="1">IF(ISERROR(VLOOKUP($C101,Data!$C$76:$ZZ$105,COLUMN(X$75)-2,FALSE)),"-",VLOOKUP($C101,Data!$C$76:$ZZ$105,COLUMN(X$75)-2,FALSE))</f>
        <v>-</v>
      </c>
      <c r="Y101" s="110" t="str">
        <f ca="1">IF(ISERROR(VLOOKUP($C101,Data!$C$76:$ZZ$105,COLUMN(Y$75)-2,FALSE)),"-",VLOOKUP($C101,Data!$C$76:$ZZ$105,COLUMN(Y$75)-2,FALSE))</f>
        <v>-</v>
      </c>
      <c r="Z101" s="110" t="str">
        <f ca="1">IF(ISERROR(VLOOKUP($C101,Data!$C$76:$ZZ$105,COLUMN(Z$75)-2,FALSE)),"-",VLOOKUP($C101,Data!$C$76:$ZZ$105,COLUMN(Z$75)-2,FALSE))</f>
        <v>-</v>
      </c>
      <c r="AA101" s="110" t="str">
        <f ca="1">IF(ISERROR(VLOOKUP($C101,Data!$C$76:$ZZ$105,COLUMN(AA$75)-2,FALSE)),"-",VLOOKUP($C101,Data!$C$76:$ZZ$105,COLUMN(AA$75)-2,FALSE))</f>
        <v>-</v>
      </c>
      <c r="AB101" s="110" t="str">
        <f ca="1">IF(ISERROR(VLOOKUP($C101,Data!$C$76:$ZZ$105,COLUMN(AB$75)-2,FALSE)),"-",VLOOKUP($C101,Data!$C$76:$ZZ$105,COLUMN(AB$75)-2,FALSE))</f>
        <v>-</v>
      </c>
      <c r="AC101" s="110" t="str">
        <f ca="1">IF(ISERROR(VLOOKUP($C101,Data!$C$76:$ZZ$105,COLUMN(AC$75)-2,FALSE)),"-",VLOOKUP($C101,Data!$C$76:$ZZ$105,COLUMN(AC$75)-2,FALSE))</f>
        <v>-</v>
      </c>
      <c r="AD101" s="110" t="str">
        <f ca="1">IF(ISERROR(VLOOKUP($C101,Data!$C$76:$ZZ$105,COLUMN(AD$75)-2,FALSE)),"-",VLOOKUP($C101,Data!$C$76:$ZZ$105,COLUMN(AD$75)-2,FALSE))</f>
        <v>-</v>
      </c>
      <c r="AE101" s="110" t="str">
        <f ca="1">IF(ISERROR(VLOOKUP($C101,Data!$C$76:$ZZ$105,COLUMN(AE$75)-2,FALSE)),"-",VLOOKUP($C101,Data!$C$76:$ZZ$105,COLUMN(AE$75)-2,FALSE))</f>
        <v>-</v>
      </c>
      <c r="AF101" s="110" t="str">
        <f ca="1">IF(ISERROR(VLOOKUP($C101,Data!$C$76:$ZZ$105,COLUMN(AF$75)-2,FALSE)),"-",VLOOKUP($C101,Data!$C$76:$ZZ$105,COLUMN(AF$75)-2,FALSE))</f>
        <v>-</v>
      </c>
      <c r="AG101" s="110" t="str">
        <f ca="1">IF(ISERROR(VLOOKUP($C101,Data!$C$76:$ZZ$105,COLUMN(AG$75)-2,FALSE)),"-",VLOOKUP($C101,Data!$C$76:$ZZ$105,COLUMN(AG$75)-2,FALSE))</f>
        <v>-</v>
      </c>
      <c r="AH101" s="110" t="str">
        <f ca="1">IF(ISERROR(VLOOKUP($C101,Data!$C$76:$ZZ$105,COLUMN(AH$75)-2,FALSE)),"-",VLOOKUP($C101,Data!$C$76:$ZZ$105,COLUMN(AH$75)-2,FALSE))</f>
        <v>-</v>
      </c>
      <c r="AI101" s="110" t="str">
        <f ca="1">IF(ISERROR(VLOOKUP($C101,Data!$C$76:$ZZ$105,COLUMN(AI$75)-2,FALSE)),"-",VLOOKUP($C101,Data!$C$76:$ZZ$105,COLUMN(AI$75)-2,FALSE))</f>
        <v>-</v>
      </c>
      <c r="AJ101" s="110" t="str">
        <f ca="1">IF(ISERROR(VLOOKUP($C101,Data!$C$76:$ZZ$105,COLUMN(AJ$75)-2,FALSE)),"-",VLOOKUP($C101,Data!$C$76:$ZZ$105,COLUMN(AJ$75)-2,FALSE))</f>
        <v>-</v>
      </c>
      <c r="AK101" s="110" t="str">
        <f ca="1">IF(ISERROR(VLOOKUP($C101,Data!$C$76:$ZZ$105,COLUMN(AK$75)-2,FALSE)),"-",VLOOKUP($C101,Data!$C$76:$ZZ$105,COLUMN(AK$75)-2,FALSE))</f>
        <v>-</v>
      </c>
      <c r="AL101" s="110" t="str">
        <f ca="1">IF(ISERROR(VLOOKUP($C101,Data!$C$76:$ZZ$105,COLUMN(AL$75)-2,FALSE)),"-",VLOOKUP($C101,Data!$C$76:$ZZ$105,COLUMN(AL$75)-2,FALSE))</f>
        <v>-</v>
      </c>
      <c r="AM101" s="110" t="str">
        <f ca="1">IF(ISERROR(VLOOKUP($C101,Data!$C$76:$ZZ$105,COLUMN(AM$75)-2,FALSE)),"-",VLOOKUP($C101,Data!$C$76:$ZZ$105,COLUMN(AM$75)-2,FALSE))</f>
        <v>-</v>
      </c>
      <c r="AN101" s="110" t="str">
        <f ca="1">IF(ISERROR(VLOOKUP($C101,Data!$C$76:$ZZ$105,COLUMN(AN$75)-2,FALSE)),"-",VLOOKUP($C101,Data!$C$76:$ZZ$105,COLUMN(AN$75)-2,FALSE))</f>
        <v>-</v>
      </c>
      <c r="AO101" s="110" t="str">
        <f ca="1">IF(ISERROR(VLOOKUP($C101,Data!$C$76:$ZZ$105,COLUMN(AO$75)-2,FALSE)),"-",VLOOKUP($C101,Data!$C$76:$ZZ$105,COLUMN(AO$75)-2,FALSE))</f>
        <v>-</v>
      </c>
      <c r="AP101" s="110" t="str">
        <f ca="1">IF(ISERROR(VLOOKUP($C101,Data!$C$76:$ZZ$105,COLUMN(AP$75)-2,FALSE)),"-",VLOOKUP($C101,Data!$C$76:$ZZ$105,COLUMN(AP$75)-2,FALSE))</f>
        <v>-</v>
      </c>
      <c r="AQ101" s="110" t="str">
        <f ca="1">IF(ISERROR(VLOOKUP($C101,Data!$C$76:$ZZ$105,COLUMN(AQ$75)-2,FALSE)),"-",VLOOKUP($C101,Data!$C$76:$ZZ$105,COLUMN(AQ$75)-2,FALSE))</f>
        <v>-</v>
      </c>
      <c r="AR101" s="110" t="str">
        <f ca="1">IF(ISERROR(VLOOKUP($C101,Data!$C$76:$ZZ$105,COLUMN(AR$75)-2,FALSE)),"-",VLOOKUP($C101,Data!$C$76:$ZZ$105,COLUMN(AR$75)-2,FALSE))</f>
        <v>-</v>
      </c>
      <c r="AS101" s="110" t="str">
        <f ca="1">IF(ISERROR(VLOOKUP($C101,Data!$C$76:$ZZ$105,COLUMN(AS$75)-2,FALSE)),"-",VLOOKUP($C101,Data!$C$76:$ZZ$105,COLUMN(AS$75)-2,FALSE))</f>
        <v>-</v>
      </c>
      <c r="AT101" s="110" t="str">
        <f ca="1">IF(ISERROR(VLOOKUP($C101,Data!$C$76:$ZZ$105,COLUMN(AT$75)-2,FALSE)),"-",VLOOKUP($C101,Data!$C$76:$ZZ$105,COLUMN(AT$75)-2,FALSE))</f>
        <v>-</v>
      </c>
      <c r="AU101" s="110" t="str">
        <f ca="1">IF(ISERROR(VLOOKUP($C101,Data!$C$76:$ZZ$105,COLUMN(AU$75)-2,FALSE)),"-",VLOOKUP($C101,Data!$C$76:$ZZ$105,COLUMN(AU$75)-2,FALSE))</f>
        <v>-</v>
      </c>
      <c r="AV101" s="110" t="str">
        <f ca="1">IF(ISERROR(VLOOKUP($C101,Data!$C$76:$ZZ$105,COLUMN(AV$75)-2,FALSE)),"-",VLOOKUP($C101,Data!$C$76:$ZZ$105,COLUMN(AV$75)-2,FALSE))</f>
        <v>-</v>
      </c>
      <c r="AW101" s="110" t="str">
        <f ca="1">IF(ISERROR(VLOOKUP($C101,Data!$C$76:$ZZ$105,COLUMN(AW$75)-2,FALSE)),"-",VLOOKUP($C101,Data!$C$76:$ZZ$105,COLUMN(AW$75)-2,FALSE))</f>
        <v>-</v>
      </c>
      <c r="AX101" s="110" t="str">
        <f ca="1">IF(ISERROR(VLOOKUP($C101,Data!$C$76:$ZZ$105,COLUMN(AX$75)-2,FALSE)),"-",VLOOKUP($C101,Data!$C$76:$ZZ$105,COLUMN(AX$75)-2,FALSE))</f>
        <v>-</v>
      </c>
      <c r="AY101" s="110" t="str">
        <f ca="1">IF(ISERROR(VLOOKUP($C101,Data!$C$76:$ZZ$105,COLUMN(AY$75)-2,FALSE)),"-",VLOOKUP($C101,Data!$C$76:$ZZ$105,COLUMN(AY$75)-2,FALSE))</f>
        <v>-</v>
      </c>
      <c r="AZ101" s="110" t="str">
        <f ca="1">IF(ISERROR(VLOOKUP($C101,Data!$C$76:$ZZ$105,COLUMN(AZ$75)-2,FALSE)),"-",VLOOKUP($C101,Data!$C$76:$ZZ$105,COLUMN(AZ$75)-2,FALSE))</f>
        <v>-</v>
      </c>
      <c r="BA101" s="110" t="str">
        <f ca="1">IF(ISERROR(VLOOKUP($C101,Data!$C$76:$ZZ$105,COLUMN(BA$75)-2,FALSE)),"-",VLOOKUP($C101,Data!$C$76:$ZZ$105,COLUMN(BA$75)-2,FALSE))</f>
        <v>-</v>
      </c>
      <c r="BB101" s="110" t="str">
        <f ca="1">IF(ISERROR(VLOOKUP($C101,Data!$C$76:$ZZ$105,COLUMN(BB$75)-2,FALSE)),"-",VLOOKUP($C101,Data!$C$76:$ZZ$105,COLUMN(BB$75)-2,FALSE))</f>
        <v>-</v>
      </c>
      <c r="BC101" s="110" t="str">
        <f ca="1">IF(ISERROR(VLOOKUP($C101,Data!$C$76:$ZZ$105,COLUMN(BC$75)-2,FALSE)),"-",VLOOKUP($C101,Data!$C$76:$ZZ$105,COLUMN(BC$75)-2,FALSE))</f>
        <v>-</v>
      </c>
      <c r="BD101" s="110" t="str">
        <f ca="1">IF(ISERROR(VLOOKUP($C101,Data!$C$76:$ZZ$105,COLUMN(BD$75)-2,FALSE)),"-",VLOOKUP($C101,Data!$C$76:$ZZ$105,COLUMN(BD$75)-2,FALSE))</f>
        <v>-</v>
      </c>
    </row>
    <row r="102" spans="3:84">
      <c r="C102" s="104" t="str">
        <f t="shared" ca="1" si="14"/>
        <v>*Hide*</v>
      </c>
      <c r="D102" s="104" t="str">
        <f t="shared" ca="1" si="14"/>
        <v>-</v>
      </c>
      <c r="E102" s="104" t="str">
        <f t="shared" ca="1" si="14"/>
        <v>-</v>
      </c>
      <c r="F102" s="104" t="str">
        <f t="shared" ca="1" si="14"/>
        <v>-</v>
      </c>
      <c r="G102" s="110" t="str">
        <f ca="1">IF(ISERROR(VLOOKUP($C102,Data!$C$76:$ZZ$105,COLUMN(G$75)-2,FALSE)),"-",VLOOKUP($C102,Data!$C$76:$ZZ$105,COLUMN(G$75)-2,FALSE))</f>
        <v>-</v>
      </c>
      <c r="H102" s="110" t="str">
        <f ca="1">IF(ISERROR(VLOOKUP($C102,Data!$C$76:$ZZ$105,COLUMN(H$75)-2,FALSE)),"-",VLOOKUP($C102,Data!$C$76:$ZZ$105,COLUMN(H$75)-2,FALSE))</f>
        <v>-</v>
      </c>
      <c r="I102" s="110" t="str">
        <f ca="1">IF(ISERROR(VLOOKUP($C102,Data!$C$76:$ZZ$105,COLUMN(I$75)-2,FALSE)),"-",VLOOKUP($C102,Data!$C$76:$ZZ$105,COLUMN(I$75)-2,FALSE))</f>
        <v>-</v>
      </c>
      <c r="J102" s="110" t="str">
        <f ca="1">IF(ISERROR(VLOOKUP($C102,Data!$C$76:$ZZ$105,COLUMN(J$75)-2,FALSE)),"-",VLOOKUP($C102,Data!$C$76:$ZZ$105,COLUMN(J$75)-2,FALSE))</f>
        <v>-</v>
      </c>
      <c r="K102" s="110" t="str">
        <f ca="1">IF(ISERROR(VLOOKUP($C102,Data!$C$76:$ZZ$105,COLUMN(K$75)-2,FALSE)),"-",VLOOKUP($C102,Data!$C$76:$ZZ$105,COLUMN(K$75)-2,FALSE))</f>
        <v>-</v>
      </c>
      <c r="L102" s="110" t="str">
        <f ca="1">IF(ISERROR(VLOOKUP($C102,Data!$C$76:$ZZ$105,COLUMN(L$75)-2,FALSE)),"-",VLOOKUP($C102,Data!$C$76:$ZZ$105,COLUMN(L$75)-2,FALSE))</f>
        <v>-</v>
      </c>
      <c r="M102" s="110" t="str">
        <f ca="1">IF(ISERROR(VLOOKUP($C102,Data!$C$76:$ZZ$105,COLUMN(M$75)-2,FALSE)),"-",VLOOKUP($C102,Data!$C$76:$ZZ$105,COLUMN(M$75)-2,FALSE))</f>
        <v>-</v>
      </c>
      <c r="N102" s="110" t="str">
        <f ca="1">IF(ISERROR(VLOOKUP($C102,Data!$C$76:$ZZ$105,COLUMN(N$75)-2,FALSE)),"-",VLOOKUP($C102,Data!$C$76:$ZZ$105,COLUMN(N$75)-2,FALSE))</f>
        <v>-</v>
      </c>
      <c r="O102" s="110" t="str">
        <f ca="1">IF(ISERROR(VLOOKUP($C102,Data!$C$76:$ZZ$105,COLUMN(O$75)-2,FALSE)),"-",VLOOKUP($C102,Data!$C$76:$ZZ$105,COLUMN(O$75)-2,FALSE))</f>
        <v>-</v>
      </c>
      <c r="P102" s="110" t="str">
        <f ca="1">IF(ISERROR(VLOOKUP($C102,Data!$C$76:$ZZ$105,COLUMN(P$75)-2,FALSE)),"-",VLOOKUP($C102,Data!$C$76:$ZZ$105,COLUMN(P$75)-2,FALSE))</f>
        <v>-</v>
      </c>
      <c r="Q102" s="110" t="str">
        <f ca="1">IF(ISERROR(VLOOKUP($C102,Data!$C$76:$ZZ$105,COLUMN(Q$75)-2,FALSE)),"-",VLOOKUP($C102,Data!$C$76:$ZZ$105,COLUMN(Q$75)-2,FALSE))</f>
        <v>-</v>
      </c>
      <c r="R102" s="110" t="str">
        <f ca="1">IF(ISERROR(VLOOKUP($C102,Data!$C$76:$ZZ$105,COLUMN(R$75)-2,FALSE)),"-",VLOOKUP($C102,Data!$C$76:$ZZ$105,COLUMN(R$75)-2,FALSE))</f>
        <v>-</v>
      </c>
      <c r="S102" s="110" t="str">
        <f ca="1">IF(ISERROR(VLOOKUP($C102,Data!$C$76:$ZZ$105,COLUMN(S$75)-2,FALSE)),"-",VLOOKUP($C102,Data!$C$76:$ZZ$105,COLUMN(S$75)-2,FALSE))</f>
        <v>-</v>
      </c>
      <c r="T102" s="110" t="str">
        <f ca="1">IF(ISERROR(VLOOKUP($C102,Data!$C$76:$ZZ$105,COLUMN(T$75)-2,FALSE)),"-",VLOOKUP($C102,Data!$C$76:$ZZ$105,COLUMN(T$75)-2,FALSE))</f>
        <v>-</v>
      </c>
      <c r="U102" s="110" t="str">
        <f ca="1">IF(ISERROR(VLOOKUP($C102,Data!$C$76:$ZZ$105,COLUMN(U$75)-2,FALSE)),"-",VLOOKUP($C102,Data!$C$76:$ZZ$105,COLUMN(U$75)-2,FALSE))</f>
        <v>-</v>
      </c>
      <c r="V102" s="110" t="str">
        <f ca="1">IF(ISERROR(VLOOKUP($C102,Data!$C$76:$ZZ$105,COLUMN(V$75)-2,FALSE)),"-",VLOOKUP($C102,Data!$C$76:$ZZ$105,COLUMN(V$75)-2,FALSE))</f>
        <v>-</v>
      </c>
      <c r="W102" s="110" t="str">
        <f ca="1">IF(ISERROR(VLOOKUP($C102,Data!$C$76:$ZZ$105,COLUMN(W$75)-2,FALSE)),"-",VLOOKUP($C102,Data!$C$76:$ZZ$105,COLUMN(W$75)-2,FALSE))</f>
        <v>-</v>
      </c>
      <c r="X102" s="110" t="str">
        <f ca="1">IF(ISERROR(VLOOKUP($C102,Data!$C$76:$ZZ$105,COLUMN(X$75)-2,FALSE)),"-",VLOOKUP($C102,Data!$C$76:$ZZ$105,COLUMN(X$75)-2,FALSE))</f>
        <v>-</v>
      </c>
      <c r="Y102" s="110" t="str">
        <f ca="1">IF(ISERROR(VLOOKUP($C102,Data!$C$76:$ZZ$105,COLUMN(Y$75)-2,FALSE)),"-",VLOOKUP($C102,Data!$C$76:$ZZ$105,COLUMN(Y$75)-2,FALSE))</f>
        <v>-</v>
      </c>
      <c r="Z102" s="110" t="str">
        <f ca="1">IF(ISERROR(VLOOKUP($C102,Data!$C$76:$ZZ$105,COLUMN(Z$75)-2,FALSE)),"-",VLOOKUP($C102,Data!$C$76:$ZZ$105,COLUMN(Z$75)-2,FALSE))</f>
        <v>-</v>
      </c>
      <c r="AA102" s="110" t="str">
        <f ca="1">IF(ISERROR(VLOOKUP($C102,Data!$C$76:$ZZ$105,COLUMN(AA$75)-2,FALSE)),"-",VLOOKUP($C102,Data!$C$76:$ZZ$105,COLUMN(AA$75)-2,FALSE))</f>
        <v>-</v>
      </c>
      <c r="AB102" s="110" t="str">
        <f ca="1">IF(ISERROR(VLOOKUP($C102,Data!$C$76:$ZZ$105,COLUMN(AB$75)-2,FALSE)),"-",VLOOKUP($C102,Data!$C$76:$ZZ$105,COLUMN(AB$75)-2,FALSE))</f>
        <v>-</v>
      </c>
      <c r="AC102" s="110" t="str">
        <f ca="1">IF(ISERROR(VLOOKUP($C102,Data!$C$76:$ZZ$105,COLUMN(AC$75)-2,FALSE)),"-",VLOOKUP($C102,Data!$C$76:$ZZ$105,COLUMN(AC$75)-2,FALSE))</f>
        <v>-</v>
      </c>
      <c r="AD102" s="110" t="str">
        <f ca="1">IF(ISERROR(VLOOKUP($C102,Data!$C$76:$ZZ$105,COLUMN(AD$75)-2,FALSE)),"-",VLOOKUP($C102,Data!$C$76:$ZZ$105,COLUMN(AD$75)-2,FALSE))</f>
        <v>-</v>
      </c>
      <c r="AE102" s="110" t="str">
        <f ca="1">IF(ISERROR(VLOOKUP($C102,Data!$C$76:$ZZ$105,COLUMN(AE$75)-2,FALSE)),"-",VLOOKUP($C102,Data!$C$76:$ZZ$105,COLUMN(AE$75)-2,FALSE))</f>
        <v>-</v>
      </c>
      <c r="AF102" s="110" t="str">
        <f ca="1">IF(ISERROR(VLOOKUP($C102,Data!$C$76:$ZZ$105,COLUMN(AF$75)-2,FALSE)),"-",VLOOKUP($C102,Data!$C$76:$ZZ$105,COLUMN(AF$75)-2,FALSE))</f>
        <v>-</v>
      </c>
      <c r="AG102" s="110" t="str">
        <f ca="1">IF(ISERROR(VLOOKUP($C102,Data!$C$76:$ZZ$105,COLUMN(AG$75)-2,FALSE)),"-",VLOOKUP($C102,Data!$C$76:$ZZ$105,COLUMN(AG$75)-2,FALSE))</f>
        <v>-</v>
      </c>
      <c r="AH102" s="110" t="str">
        <f ca="1">IF(ISERROR(VLOOKUP($C102,Data!$C$76:$ZZ$105,COLUMN(AH$75)-2,FALSE)),"-",VLOOKUP($C102,Data!$C$76:$ZZ$105,COLUMN(AH$75)-2,FALSE))</f>
        <v>-</v>
      </c>
      <c r="AI102" s="110" t="str">
        <f ca="1">IF(ISERROR(VLOOKUP($C102,Data!$C$76:$ZZ$105,COLUMN(AI$75)-2,FALSE)),"-",VLOOKUP($C102,Data!$C$76:$ZZ$105,COLUMN(AI$75)-2,FALSE))</f>
        <v>-</v>
      </c>
      <c r="AJ102" s="110" t="str">
        <f ca="1">IF(ISERROR(VLOOKUP($C102,Data!$C$76:$ZZ$105,COLUMN(AJ$75)-2,FALSE)),"-",VLOOKUP($C102,Data!$C$76:$ZZ$105,COLUMN(AJ$75)-2,FALSE))</f>
        <v>-</v>
      </c>
      <c r="AK102" s="110" t="str">
        <f ca="1">IF(ISERROR(VLOOKUP($C102,Data!$C$76:$ZZ$105,COLUMN(AK$75)-2,FALSE)),"-",VLOOKUP($C102,Data!$C$76:$ZZ$105,COLUMN(AK$75)-2,FALSE))</f>
        <v>-</v>
      </c>
      <c r="AL102" s="110" t="str">
        <f ca="1">IF(ISERROR(VLOOKUP($C102,Data!$C$76:$ZZ$105,COLUMN(AL$75)-2,FALSE)),"-",VLOOKUP($C102,Data!$C$76:$ZZ$105,COLUMN(AL$75)-2,FALSE))</f>
        <v>-</v>
      </c>
      <c r="AM102" s="110" t="str">
        <f ca="1">IF(ISERROR(VLOOKUP($C102,Data!$C$76:$ZZ$105,COLUMN(AM$75)-2,FALSE)),"-",VLOOKUP($C102,Data!$C$76:$ZZ$105,COLUMN(AM$75)-2,FALSE))</f>
        <v>-</v>
      </c>
      <c r="AN102" s="110" t="str">
        <f ca="1">IF(ISERROR(VLOOKUP($C102,Data!$C$76:$ZZ$105,COLUMN(AN$75)-2,FALSE)),"-",VLOOKUP($C102,Data!$C$76:$ZZ$105,COLUMN(AN$75)-2,FALSE))</f>
        <v>-</v>
      </c>
      <c r="AO102" s="110" t="str">
        <f ca="1">IF(ISERROR(VLOOKUP($C102,Data!$C$76:$ZZ$105,COLUMN(AO$75)-2,FALSE)),"-",VLOOKUP($C102,Data!$C$76:$ZZ$105,COLUMN(AO$75)-2,FALSE))</f>
        <v>-</v>
      </c>
      <c r="AP102" s="110" t="str">
        <f ca="1">IF(ISERROR(VLOOKUP($C102,Data!$C$76:$ZZ$105,COLUMN(AP$75)-2,FALSE)),"-",VLOOKUP($C102,Data!$C$76:$ZZ$105,COLUMN(AP$75)-2,FALSE))</f>
        <v>-</v>
      </c>
      <c r="AQ102" s="110" t="str">
        <f ca="1">IF(ISERROR(VLOOKUP($C102,Data!$C$76:$ZZ$105,COLUMN(AQ$75)-2,FALSE)),"-",VLOOKUP($C102,Data!$C$76:$ZZ$105,COLUMN(AQ$75)-2,FALSE))</f>
        <v>-</v>
      </c>
      <c r="AR102" s="110" t="str">
        <f ca="1">IF(ISERROR(VLOOKUP($C102,Data!$C$76:$ZZ$105,COLUMN(AR$75)-2,FALSE)),"-",VLOOKUP($C102,Data!$C$76:$ZZ$105,COLUMN(AR$75)-2,FALSE))</f>
        <v>-</v>
      </c>
      <c r="AS102" s="110" t="str">
        <f ca="1">IF(ISERROR(VLOOKUP($C102,Data!$C$76:$ZZ$105,COLUMN(AS$75)-2,FALSE)),"-",VLOOKUP($C102,Data!$C$76:$ZZ$105,COLUMN(AS$75)-2,FALSE))</f>
        <v>-</v>
      </c>
      <c r="AT102" s="110" t="str">
        <f ca="1">IF(ISERROR(VLOOKUP($C102,Data!$C$76:$ZZ$105,COLUMN(AT$75)-2,FALSE)),"-",VLOOKUP($C102,Data!$C$76:$ZZ$105,COLUMN(AT$75)-2,FALSE))</f>
        <v>-</v>
      </c>
      <c r="AU102" s="110" t="str">
        <f ca="1">IF(ISERROR(VLOOKUP($C102,Data!$C$76:$ZZ$105,COLUMN(AU$75)-2,FALSE)),"-",VLOOKUP($C102,Data!$C$76:$ZZ$105,COLUMN(AU$75)-2,FALSE))</f>
        <v>-</v>
      </c>
      <c r="AV102" s="110" t="str">
        <f ca="1">IF(ISERROR(VLOOKUP($C102,Data!$C$76:$ZZ$105,COLUMN(AV$75)-2,FALSE)),"-",VLOOKUP($C102,Data!$C$76:$ZZ$105,COLUMN(AV$75)-2,FALSE))</f>
        <v>-</v>
      </c>
      <c r="AW102" s="110" t="str">
        <f ca="1">IF(ISERROR(VLOOKUP($C102,Data!$C$76:$ZZ$105,COLUMN(AW$75)-2,FALSE)),"-",VLOOKUP($C102,Data!$C$76:$ZZ$105,COLUMN(AW$75)-2,FALSE))</f>
        <v>-</v>
      </c>
      <c r="AX102" s="110" t="str">
        <f ca="1">IF(ISERROR(VLOOKUP($C102,Data!$C$76:$ZZ$105,COLUMN(AX$75)-2,FALSE)),"-",VLOOKUP($C102,Data!$C$76:$ZZ$105,COLUMN(AX$75)-2,FALSE))</f>
        <v>-</v>
      </c>
      <c r="AY102" s="110" t="str">
        <f ca="1">IF(ISERROR(VLOOKUP($C102,Data!$C$76:$ZZ$105,COLUMN(AY$75)-2,FALSE)),"-",VLOOKUP($C102,Data!$C$76:$ZZ$105,COLUMN(AY$75)-2,FALSE))</f>
        <v>-</v>
      </c>
      <c r="AZ102" s="110" t="str">
        <f ca="1">IF(ISERROR(VLOOKUP($C102,Data!$C$76:$ZZ$105,COLUMN(AZ$75)-2,FALSE)),"-",VLOOKUP($C102,Data!$C$76:$ZZ$105,COLUMN(AZ$75)-2,FALSE))</f>
        <v>-</v>
      </c>
      <c r="BA102" s="110" t="str">
        <f ca="1">IF(ISERROR(VLOOKUP($C102,Data!$C$76:$ZZ$105,COLUMN(BA$75)-2,FALSE)),"-",VLOOKUP($C102,Data!$C$76:$ZZ$105,COLUMN(BA$75)-2,FALSE))</f>
        <v>-</v>
      </c>
      <c r="BB102" s="110" t="str">
        <f ca="1">IF(ISERROR(VLOOKUP($C102,Data!$C$76:$ZZ$105,COLUMN(BB$75)-2,FALSE)),"-",VLOOKUP($C102,Data!$C$76:$ZZ$105,COLUMN(BB$75)-2,FALSE))</f>
        <v>-</v>
      </c>
      <c r="BC102" s="110" t="str">
        <f ca="1">IF(ISERROR(VLOOKUP($C102,Data!$C$76:$ZZ$105,COLUMN(BC$75)-2,FALSE)),"-",VLOOKUP($C102,Data!$C$76:$ZZ$105,COLUMN(BC$75)-2,FALSE))</f>
        <v>-</v>
      </c>
      <c r="BD102" s="110" t="str">
        <f ca="1">IF(ISERROR(VLOOKUP($C102,Data!$C$76:$ZZ$105,COLUMN(BD$75)-2,FALSE)),"-",VLOOKUP($C102,Data!$C$76:$ZZ$105,COLUMN(BD$75)-2,FALSE))</f>
        <v>-</v>
      </c>
    </row>
    <row r="103" spans="3:84" ht="12.75" customHeight="1">
      <c r="C103" s="104" t="str">
        <f t="shared" ca="1" si="14"/>
        <v>*Hide*</v>
      </c>
      <c r="D103" s="104" t="str">
        <f t="shared" ca="1" si="14"/>
        <v>-</v>
      </c>
      <c r="E103" s="104" t="str">
        <f t="shared" ca="1" si="14"/>
        <v>-</v>
      </c>
      <c r="F103" s="104" t="str">
        <f t="shared" ca="1" si="14"/>
        <v>-</v>
      </c>
      <c r="G103" s="110" t="str">
        <f ca="1">IF(ISERROR(VLOOKUP($C103,Data!$C$76:$ZZ$105,COLUMN(G$75)-2,FALSE)),"-",VLOOKUP($C103,Data!$C$76:$ZZ$105,COLUMN(G$75)-2,FALSE))</f>
        <v>-</v>
      </c>
      <c r="H103" s="110" t="str">
        <f ca="1">IF(ISERROR(VLOOKUP($C103,Data!$C$76:$ZZ$105,COLUMN(H$75)-2,FALSE)),"-",VLOOKUP($C103,Data!$C$76:$ZZ$105,COLUMN(H$75)-2,FALSE))</f>
        <v>-</v>
      </c>
      <c r="I103" s="110" t="str">
        <f ca="1">IF(ISERROR(VLOOKUP($C103,Data!$C$76:$ZZ$105,COLUMN(I$75)-2,FALSE)),"-",VLOOKUP($C103,Data!$C$76:$ZZ$105,COLUMN(I$75)-2,FALSE))</f>
        <v>-</v>
      </c>
      <c r="J103" s="110" t="str">
        <f ca="1">IF(ISERROR(VLOOKUP($C103,Data!$C$76:$ZZ$105,COLUMN(J$75)-2,FALSE)),"-",VLOOKUP($C103,Data!$C$76:$ZZ$105,COLUMN(J$75)-2,FALSE))</f>
        <v>-</v>
      </c>
      <c r="K103" s="110" t="str">
        <f ca="1">IF(ISERROR(VLOOKUP($C103,Data!$C$76:$ZZ$105,COLUMN(K$75)-2,FALSE)),"-",VLOOKUP($C103,Data!$C$76:$ZZ$105,COLUMN(K$75)-2,FALSE))</f>
        <v>-</v>
      </c>
      <c r="L103" s="110" t="str">
        <f ca="1">IF(ISERROR(VLOOKUP($C103,Data!$C$76:$ZZ$105,COLUMN(L$75)-2,FALSE)),"-",VLOOKUP($C103,Data!$C$76:$ZZ$105,COLUMN(L$75)-2,FALSE))</f>
        <v>-</v>
      </c>
      <c r="M103" s="110" t="str">
        <f ca="1">IF(ISERROR(VLOOKUP($C103,Data!$C$76:$ZZ$105,COLUMN(M$75)-2,FALSE)),"-",VLOOKUP($C103,Data!$C$76:$ZZ$105,COLUMN(M$75)-2,FALSE))</f>
        <v>-</v>
      </c>
      <c r="N103" s="110" t="str">
        <f ca="1">IF(ISERROR(VLOOKUP($C103,Data!$C$76:$ZZ$105,COLUMN(N$75)-2,FALSE)),"-",VLOOKUP($C103,Data!$C$76:$ZZ$105,COLUMN(N$75)-2,FALSE))</f>
        <v>-</v>
      </c>
      <c r="O103" s="110" t="str">
        <f ca="1">IF(ISERROR(VLOOKUP($C103,Data!$C$76:$ZZ$105,COLUMN(O$75)-2,FALSE)),"-",VLOOKUP($C103,Data!$C$76:$ZZ$105,COLUMN(O$75)-2,FALSE))</f>
        <v>-</v>
      </c>
      <c r="P103" s="110" t="str">
        <f ca="1">IF(ISERROR(VLOOKUP($C103,Data!$C$76:$ZZ$105,COLUMN(P$75)-2,FALSE)),"-",VLOOKUP($C103,Data!$C$76:$ZZ$105,COLUMN(P$75)-2,FALSE))</f>
        <v>-</v>
      </c>
      <c r="Q103" s="110" t="str">
        <f ca="1">IF(ISERROR(VLOOKUP($C103,Data!$C$76:$ZZ$105,COLUMN(Q$75)-2,FALSE)),"-",VLOOKUP($C103,Data!$C$76:$ZZ$105,COLUMN(Q$75)-2,FALSE))</f>
        <v>-</v>
      </c>
      <c r="R103" s="110" t="str">
        <f ca="1">IF(ISERROR(VLOOKUP($C103,Data!$C$76:$ZZ$105,COLUMN(R$75)-2,FALSE)),"-",VLOOKUP($C103,Data!$C$76:$ZZ$105,COLUMN(R$75)-2,FALSE))</f>
        <v>-</v>
      </c>
      <c r="S103" s="110" t="str">
        <f ca="1">IF(ISERROR(VLOOKUP($C103,Data!$C$76:$ZZ$105,COLUMN(S$75)-2,FALSE)),"-",VLOOKUP($C103,Data!$C$76:$ZZ$105,COLUMN(S$75)-2,FALSE))</f>
        <v>-</v>
      </c>
      <c r="T103" s="110" t="str">
        <f ca="1">IF(ISERROR(VLOOKUP($C103,Data!$C$76:$ZZ$105,COLUMN(T$75)-2,FALSE)),"-",VLOOKUP($C103,Data!$C$76:$ZZ$105,COLUMN(T$75)-2,FALSE))</f>
        <v>-</v>
      </c>
      <c r="U103" s="110" t="str">
        <f ca="1">IF(ISERROR(VLOOKUP($C103,Data!$C$76:$ZZ$105,COLUMN(U$75)-2,FALSE)),"-",VLOOKUP($C103,Data!$C$76:$ZZ$105,COLUMN(U$75)-2,FALSE))</f>
        <v>-</v>
      </c>
      <c r="V103" s="110" t="str">
        <f ca="1">IF(ISERROR(VLOOKUP($C103,Data!$C$76:$ZZ$105,COLUMN(V$75)-2,FALSE)),"-",VLOOKUP($C103,Data!$C$76:$ZZ$105,COLUMN(V$75)-2,FALSE))</f>
        <v>-</v>
      </c>
      <c r="W103" s="110" t="str">
        <f ca="1">IF(ISERROR(VLOOKUP($C103,Data!$C$76:$ZZ$105,COLUMN(W$75)-2,FALSE)),"-",VLOOKUP($C103,Data!$C$76:$ZZ$105,COLUMN(W$75)-2,FALSE))</f>
        <v>-</v>
      </c>
      <c r="X103" s="110" t="str">
        <f ca="1">IF(ISERROR(VLOOKUP($C103,Data!$C$76:$ZZ$105,COLUMN(X$75)-2,FALSE)),"-",VLOOKUP($C103,Data!$C$76:$ZZ$105,COLUMN(X$75)-2,FALSE))</f>
        <v>-</v>
      </c>
      <c r="Y103" s="110" t="str">
        <f ca="1">IF(ISERROR(VLOOKUP($C103,Data!$C$76:$ZZ$105,COLUMN(Y$75)-2,FALSE)),"-",VLOOKUP($C103,Data!$C$76:$ZZ$105,COLUMN(Y$75)-2,FALSE))</f>
        <v>-</v>
      </c>
      <c r="Z103" s="110" t="str">
        <f ca="1">IF(ISERROR(VLOOKUP($C103,Data!$C$76:$ZZ$105,COLUMN(Z$75)-2,FALSE)),"-",VLOOKUP($C103,Data!$C$76:$ZZ$105,COLUMN(Z$75)-2,FALSE))</f>
        <v>-</v>
      </c>
      <c r="AA103" s="110" t="str">
        <f ca="1">IF(ISERROR(VLOOKUP($C103,Data!$C$76:$ZZ$105,COLUMN(AA$75)-2,FALSE)),"-",VLOOKUP($C103,Data!$C$76:$ZZ$105,COLUMN(AA$75)-2,FALSE))</f>
        <v>-</v>
      </c>
      <c r="AB103" s="110" t="str">
        <f ca="1">IF(ISERROR(VLOOKUP($C103,Data!$C$76:$ZZ$105,COLUMN(AB$75)-2,FALSE)),"-",VLOOKUP($C103,Data!$C$76:$ZZ$105,COLUMN(AB$75)-2,FALSE))</f>
        <v>-</v>
      </c>
      <c r="AC103" s="110" t="str">
        <f ca="1">IF(ISERROR(VLOOKUP($C103,Data!$C$76:$ZZ$105,COLUMN(AC$75)-2,FALSE)),"-",VLOOKUP($C103,Data!$C$76:$ZZ$105,COLUMN(AC$75)-2,FALSE))</f>
        <v>-</v>
      </c>
      <c r="AD103" s="110" t="str">
        <f ca="1">IF(ISERROR(VLOOKUP($C103,Data!$C$76:$ZZ$105,COLUMN(AD$75)-2,FALSE)),"-",VLOOKUP($C103,Data!$C$76:$ZZ$105,COLUMN(AD$75)-2,FALSE))</f>
        <v>-</v>
      </c>
      <c r="AE103" s="110" t="str">
        <f ca="1">IF(ISERROR(VLOOKUP($C103,Data!$C$76:$ZZ$105,COLUMN(AE$75)-2,FALSE)),"-",VLOOKUP($C103,Data!$C$76:$ZZ$105,COLUMN(AE$75)-2,FALSE))</f>
        <v>-</v>
      </c>
      <c r="AF103" s="110" t="str">
        <f ca="1">IF(ISERROR(VLOOKUP($C103,Data!$C$76:$ZZ$105,COLUMN(AF$75)-2,FALSE)),"-",VLOOKUP($C103,Data!$C$76:$ZZ$105,COLUMN(AF$75)-2,FALSE))</f>
        <v>-</v>
      </c>
      <c r="AG103" s="110" t="str">
        <f ca="1">IF(ISERROR(VLOOKUP($C103,Data!$C$76:$ZZ$105,COLUMN(AG$75)-2,FALSE)),"-",VLOOKUP($C103,Data!$C$76:$ZZ$105,COLUMN(AG$75)-2,FALSE))</f>
        <v>-</v>
      </c>
      <c r="AH103" s="110" t="str">
        <f ca="1">IF(ISERROR(VLOOKUP($C103,Data!$C$76:$ZZ$105,COLUMN(AH$75)-2,FALSE)),"-",VLOOKUP($C103,Data!$C$76:$ZZ$105,COLUMN(AH$75)-2,FALSE))</f>
        <v>-</v>
      </c>
      <c r="AI103" s="110" t="str">
        <f ca="1">IF(ISERROR(VLOOKUP($C103,Data!$C$76:$ZZ$105,COLUMN(AI$75)-2,FALSE)),"-",VLOOKUP($C103,Data!$C$76:$ZZ$105,COLUMN(AI$75)-2,FALSE))</f>
        <v>-</v>
      </c>
      <c r="AJ103" s="110" t="str">
        <f ca="1">IF(ISERROR(VLOOKUP($C103,Data!$C$76:$ZZ$105,COLUMN(AJ$75)-2,FALSE)),"-",VLOOKUP($C103,Data!$C$76:$ZZ$105,COLUMN(AJ$75)-2,FALSE))</f>
        <v>-</v>
      </c>
      <c r="AK103" s="110" t="str">
        <f ca="1">IF(ISERROR(VLOOKUP($C103,Data!$C$76:$ZZ$105,COLUMN(AK$75)-2,FALSE)),"-",VLOOKUP($C103,Data!$C$76:$ZZ$105,COLUMN(AK$75)-2,FALSE))</f>
        <v>-</v>
      </c>
      <c r="AL103" s="110" t="str">
        <f ca="1">IF(ISERROR(VLOOKUP($C103,Data!$C$76:$ZZ$105,COLUMN(AL$75)-2,FALSE)),"-",VLOOKUP($C103,Data!$C$76:$ZZ$105,COLUMN(AL$75)-2,FALSE))</f>
        <v>-</v>
      </c>
      <c r="AM103" s="110" t="str">
        <f ca="1">IF(ISERROR(VLOOKUP($C103,Data!$C$76:$ZZ$105,COLUMN(AM$75)-2,FALSE)),"-",VLOOKUP($C103,Data!$C$76:$ZZ$105,COLUMN(AM$75)-2,FALSE))</f>
        <v>-</v>
      </c>
      <c r="AN103" s="110" t="str">
        <f ca="1">IF(ISERROR(VLOOKUP($C103,Data!$C$76:$ZZ$105,COLUMN(AN$75)-2,FALSE)),"-",VLOOKUP($C103,Data!$C$76:$ZZ$105,COLUMN(AN$75)-2,FALSE))</f>
        <v>-</v>
      </c>
      <c r="AO103" s="110" t="str">
        <f ca="1">IF(ISERROR(VLOOKUP($C103,Data!$C$76:$ZZ$105,COLUMN(AO$75)-2,FALSE)),"-",VLOOKUP($C103,Data!$C$76:$ZZ$105,COLUMN(AO$75)-2,FALSE))</f>
        <v>-</v>
      </c>
      <c r="AP103" s="110" t="str">
        <f ca="1">IF(ISERROR(VLOOKUP($C103,Data!$C$76:$ZZ$105,COLUMN(AP$75)-2,FALSE)),"-",VLOOKUP($C103,Data!$C$76:$ZZ$105,COLUMN(AP$75)-2,FALSE))</f>
        <v>-</v>
      </c>
      <c r="AQ103" s="110" t="str">
        <f ca="1">IF(ISERROR(VLOOKUP($C103,Data!$C$76:$ZZ$105,COLUMN(AQ$75)-2,FALSE)),"-",VLOOKUP($C103,Data!$C$76:$ZZ$105,COLUMN(AQ$75)-2,FALSE))</f>
        <v>-</v>
      </c>
      <c r="AR103" s="110" t="str">
        <f ca="1">IF(ISERROR(VLOOKUP($C103,Data!$C$76:$ZZ$105,COLUMN(AR$75)-2,FALSE)),"-",VLOOKUP($C103,Data!$C$76:$ZZ$105,COLUMN(AR$75)-2,FALSE))</f>
        <v>-</v>
      </c>
      <c r="AS103" s="110" t="str">
        <f ca="1">IF(ISERROR(VLOOKUP($C103,Data!$C$76:$ZZ$105,COLUMN(AS$75)-2,FALSE)),"-",VLOOKUP($C103,Data!$C$76:$ZZ$105,COLUMN(AS$75)-2,FALSE))</f>
        <v>-</v>
      </c>
      <c r="AT103" s="110" t="str">
        <f ca="1">IF(ISERROR(VLOOKUP($C103,Data!$C$76:$ZZ$105,COLUMN(AT$75)-2,FALSE)),"-",VLOOKUP($C103,Data!$C$76:$ZZ$105,COLUMN(AT$75)-2,FALSE))</f>
        <v>-</v>
      </c>
      <c r="AU103" s="110" t="str">
        <f ca="1">IF(ISERROR(VLOOKUP($C103,Data!$C$76:$ZZ$105,COLUMN(AU$75)-2,FALSE)),"-",VLOOKUP($C103,Data!$C$76:$ZZ$105,COLUMN(AU$75)-2,FALSE))</f>
        <v>-</v>
      </c>
      <c r="AV103" s="110" t="str">
        <f ca="1">IF(ISERROR(VLOOKUP($C103,Data!$C$76:$ZZ$105,COLUMN(AV$75)-2,FALSE)),"-",VLOOKUP($C103,Data!$C$76:$ZZ$105,COLUMN(AV$75)-2,FALSE))</f>
        <v>-</v>
      </c>
      <c r="AW103" s="110" t="str">
        <f ca="1">IF(ISERROR(VLOOKUP($C103,Data!$C$76:$ZZ$105,COLUMN(AW$75)-2,FALSE)),"-",VLOOKUP($C103,Data!$C$76:$ZZ$105,COLUMN(AW$75)-2,FALSE))</f>
        <v>-</v>
      </c>
      <c r="AX103" s="110" t="str">
        <f ca="1">IF(ISERROR(VLOOKUP($C103,Data!$C$76:$ZZ$105,COLUMN(AX$75)-2,FALSE)),"-",VLOOKUP($C103,Data!$C$76:$ZZ$105,COLUMN(AX$75)-2,FALSE))</f>
        <v>-</v>
      </c>
      <c r="AY103" s="110" t="str">
        <f ca="1">IF(ISERROR(VLOOKUP($C103,Data!$C$76:$ZZ$105,COLUMN(AY$75)-2,FALSE)),"-",VLOOKUP($C103,Data!$C$76:$ZZ$105,COLUMN(AY$75)-2,FALSE))</f>
        <v>-</v>
      </c>
      <c r="AZ103" s="110" t="str">
        <f ca="1">IF(ISERROR(VLOOKUP($C103,Data!$C$76:$ZZ$105,COLUMN(AZ$75)-2,FALSE)),"-",VLOOKUP($C103,Data!$C$76:$ZZ$105,COLUMN(AZ$75)-2,FALSE))</f>
        <v>-</v>
      </c>
      <c r="BA103" s="110" t="str">
        <f ca="1">IF(ISERROR(VLOOKUP($C103,Data!$C$76:$ZZ$105,COLUMN(BA$75)-2,FALSE)),"-",VLOOKUP($C103,Data!$C$76:$ZZ$105,COLUMN(BA$75)-2,FALSE))</f>
        <v>-</v>
      </c>
      <c r="BB103" s="110" t="str">
        <f ca="1">IF(ISERROR(VLOOKUP($C103,Data!$C$76:$ZZ$105,COLUMN(BB$75)-2,FALSE)),"-",VLOOKUP($C103,Data!$C$76:$ZZ$105,COLUMN(BB$75)-2,FALSE))</f>
        <v>-</v>
      </c>
      <c r="BC103" s="110" t="str">
        <f ca="1">IF(ISERROR(VLOOKUP($C103,Data!$C$76:$ZZ$105,COLUMN(BC$75)-2,FALSE)),"-",VLOOKUP($C103,Data!$C$76:$ZZ$105,COLUMN(BC$75)-2,FALSE))</f>
        <v>-</v>
      </c>
      <c r="BD103" s="110" t="str">
        <f ca="1">IF(ISERROR(VLOOKUP($C103,Data!$C$76:$ZZ$105,COLUMN(BD$75)-2,FALSE)),"-",VLOOKUP($C103,Data!$C$76:$ZZ$105,COLUMN(BD$75)-2,FALSE))</f>
        <v>-</v>
      </c>
    </row>
    <row r="104" spans="3:84" ht="12.75" customHeight="1">
      <c r="C104" s="104" t="str">
        <f t="shared" ca="1" si="14"/>
        <v>*Hide*</v>
      </c>
      <c r="D104" s="104" t="str">
        <f t="shared" ca="1" si="14"/>
        <v>-</v>
      </c>
      <c r="E104" s="104" t="str">
        <f t="shared" ca="1" si="14"/>
        <v>-</v>
      </c>
      <c r="F104" s="104" t="str">
        <f t="shared" ca="1" si="14"/>
        <v>-</v>
      </c>
      <c r="G104" s="110" t="str">
        <f ca="1">IF(ISERROR(VLOOKUP($C104,Data!$C$76:$ZZ$105,COLUMN(G$75)-2,FALSE)),"-",VLOOKUP($C104,Data!$C$76:$ZZ$105,COLUMN(G$75)-2,FALSE))</f>
        <v>-</v>
      </c>
      <c r="H104" s="110" t="str">
        <f ca="1">IF(ISERROR(VLOOKUP($C104,Data!$C$76:$ZZ$105,COLUMN(H$75)-2,FALSE)),"-",VLOOKUP($C104,Data!$C$76:$ZZ$105,COLUMN(H$75)-2,FALSE))</f>
        <v>-</v>
      </c>
      <c r="I104" s="110" t="str">
        <f ca="1">IF(ISERROR(VLOOKUP($C104,Data!$C$76:$ZZ$105,COLUMN(I$75)-2,FALSE)),"-",VLOOKUP($C104,Data!$C$76:$ZZ$105,COLUMN(I$75)-2,FALSE))</f>
        <v>-</v>
      </c>
      <c r="J104" s="110" t="str">
        <f ca="1">IF(ISERROR(VLOOKUP($C104,Data!$C$76:$ZZ$105,COLUMN(J$75)-2,FALSE)),"-",VLOOKUP($C104,Data!$C$76:$ZZ$105,COLUMN(J$75)-2,FALSE))</f>
        <v>-</v>
      </c>
      <c r="K104" s="110" t="str">
        <f ca="1">IF(ISERROR(VLOOKUP($C104,Data!$C$76:$ZZ$105,COLUMN(K$75)-2,FALSE)),"-",VLOOKUP($C104,Data!$C$76:$ZZ$105,COLUMN(K$75)-2,FALSE))</f>
        <v>-</v>
      </c>
      <c r="L104" s="110" t="str">
        <f ca="1">IF(ISERROR(VLOOKUP($C104,Data!$C$76:$ZZ$105,COLUMN(L$75)-2,FALSE)),"-",VLOOKUP($C104,Data!$C$76:$ZZ$105,COLUMN(L$75)-2,FALSE))</f>
        <v>-</v>
      </c>
      <c r="M104" s="110" t="str">
        <f ca="1">IF(ISERROR(VLOOKUP($C104,Data!$C$76:$ZZ$105,COLUMN(M$75)-2,FALSE)),"-",VLOOKUP($C104,Data!$C$76:$ZZ$105,COLUMN(M$75)-2,FALSE))</f>
        <v>-</v>
      </c>
      <c r="N104" s="110" t="str">
        <f ca="1">IF(ISERROR(VLOOKUP($C104,Data!$C$76:$ZZ$105,COLUMN(N$75)-2,FALSE)),"-",VLOOKUP($C104,Data!$C$76:$ZZ$105,COLUMN(N$75)-2,FALSE))</f>
        <v>-</v>
      </c>
      <c r="O104" s="110" t="str">
        <f ca="1">IF(ISERROR(VLOOKUP($C104,Data!$C$76:$ZZ$105,COLUMN(O$75)-2,FALSE)),"-",VLOOKUP($C104,Data!$C$76:$ZZ$105,COLUMN(O$75)-2,FALSE))</f>
        <v>-</v>
      </c>
      <c r="P104" s="110" t="str">
        <f ca="1">IF(ISERROR(VLOOKUP($C104,Data!$C$76:$ZZ$105,COLUMN(P$75)-2,FALSE)),"-",VLOOKUP($C104,Data!$C$76:$ZZ$105,COLUMN(P$75)-2,FALSE))</f>
        <v>-</v>
      </c>
      <c r="Q104" s="110" t="str">
        <f ca="1">IF(ISERROR(VLOOKUP($C104,Data!$C$76:$ZZ$105,COLUMN(Q$75)-2,FALSE)),"-",VLOOKUP($C104,Data!$C$76:$ZZ$105,COLUMN(Q$75)-2,FALSE))</f>
        <v>-</v>
      </c>
      <c r="R104" s="110" t="str">
        <f ca="1">IF(ISERROR(VLOOKUP($C104,Data!$C$76:$ZZ$105,COLUMN(R$75)-2,FALSE)),"-",VLOOKUP($C104,Data!$C$76:$ZZ$105,COLUMN(R$75)-2,FALSE))</f>
        <v>-</v>
      </c>
      <c r="S104" s="110" t="str">
        <f ca="1">IF(ISERROR(VLOOKUP($C104,Data!$C$76:$ZZ$105,COLUMN(S$75)-2,FALSE)),"-",VLOOKUP($C104,Data!$C$76:$ZZ$105,COLUMN(S$75)-2,FALSE))</f>
        <v>-</v>
      </c>
      <c r="T104" s="110" t="str">
        <f ca="1">IF(ISERROR(VLOOKUP($C104,Data!$C$76:$ZZ$105,COLUMN(T$75)-2,FALSE)),"-",VLOOKUP($C104,Data!$C$76:$ZZ$105,COLUMN(T$75)-2,FALSE))</f>
        <v>-</v>
      </c>
      <c r="U104" s="110" t="str">
        <f ca="1">IF(ISERROR(VLOOKUP($C104,Data!$C$76:$ZZ$105,COLUMN(U$75)-2,FALSE)),"-",VLOOKUP($C104,Data!$C$76:$ZZ$105,COLUMN(U$75)-2,FALSE))</f>
        <v>-</v>
      </c>
      <c r="V104" s="110" t="str">
        <f ca="1">IF(ISERROR(VLOOKUP($C104,Data!$C$76:$ZZ$105,COLUMN(V$75)-2,FALSE)),"-",VLOOKUP($C104,Data!$C$76:$ZZ$105,COLUMN(V$75)-2,FALSE))</f>
        <v>-</v>
      </c>
      <c r="W104" s="110" t="str">
        <f ca="1">IF(ISERROR(VLOOKUP($C104,Data!$C$76:$ZZ$105,COLUMN(W$75)-2,FALSE)),"-",VLOOKUP($C104,Data!$C$76:$ZZ$105,COLUMN(W$75)-2,FALSE))</f>
        <v>-</v>
      </c>
      <c r="X104" s="110" t="str">
        <f ca="1">IF(ISERROR(VLOOKUP($C104,Data!$C$76:$ZZ$105,COLUMN(X$75)-2,FALSE)),"-",VLOOKUP($C104,Data!$C$76:$ZZ$105,COLUMN(X$75)-2,FALSE))</f>
        <v>-</v>
      </c>
      <c r="Y104" s="110" t="str">
        <f ca="1">IF(ISERROR(VLOOKUP($C104,Data!$C$76:$ZZ$105,COLUMN(Y$75)-2,FALSE)),"-",VLOOKUP($C104,Data!$C$76:$ZZ$105,COLUMN(Y$75)-2,FALSE))</f>
        <v>-</v>
      </c>
      <c r="Z104" s="110" t="str">
        <f ca="1">IF(ISERROR(VLOOKUP($C104,Data!$C$76:$ZZ$105,COLUMN(Z$75)-2,FALSE)),"-",VLOOKUP($C104,Data!$C$76:$ZZ$105,COLUMN(Z$75)-2,FALSE))</f>
        <v>-</v>
      </c>
      <c r="AA104" s="110" t="str">
        <f ca="1">IF(ISERROR(VLOOKUP($C104,Data!$C$76:$ZZ$105,COLUMN(AA$75)-2,FALSE)),"-",VLOOKUP($C104,Data!$C$76:$ZZ$105,COLUMN(AA$75)-2,FALSE))</f>
        <v>-</v>
      </c>
      <c r="AB104" s="110" t="str">
        <f ca="1">IF(ISERROR(VLOOKUP($C104,Data!$C$76:$ZZ$105,COLUMN(AB$75)-2,FALSE)),"-",VLOOKUP($C104,Data!$C$76:$ZZ$105,COLUMN(AB$75)-2,FALSE))</f>
        <v>-</v>
      </c>
      <c r="AC104" s="110" t="str">
        <f ca="1">IF(ISERROR(VLOOKUP($C104,Data!$C$76:$ZZ$105,COLUMN(AC$75)-2,FALSE)),"-",VLOOKUP($C104,Data!$C$76:$ZZ$105,COLUMN(AC$75)-2,FALSE))</f>
        <v>-</v>
      </c>
      <c r="AD104" s="110" t="str">
        <f ca="1">IF(ISERROR(VLOOKUP($C104,Data!$C$76:$ZZ$105,COLUMN(AD$75)-2,FALSE)),"-",VLOOKUP($C104,Data!$C$76:$ZZ$105,COLUMN(AD$75)-2,FALSE))</f>
        <v>-</v>
      </c>
      <c r="AE104" s="110" t="str">
        <f ca="1">IF(ISERROR(VLOOKUP($C104,Data!$C$76:$ZZ$105,COLUMN(AE$75)-2,FALSE)),"-",VLOOKUP($C104,Data!$C$76:$ZZ$105,COLUMN(AE$75)-2,FALSE))</f>
        <v>-</v>
      </c>
      <c r="AF104" s="110" t="str">
        <f ca="1">IF(ISERROR(VLOOKUP($C104,Data!$C$76:$ZZ$105,COLUMN(AF$75)-2,FALSE)),"-",VLOOKUP($C104,Data!$C$76:$ZZ$105,COLUMN(AF$75)-2,FALSE))</f>
        <v>-</v>
      </c>
      <c r="AG104" s="110" t="str">
        <f ca="1">IF(ISERROR(VLOOKUP($C104,Data!$C$76:$ZZ$105,COLUMN(AG$75)-2,FALSE)),"-",VLOOKUP($C104,Data!$C$76:$ZZ$105,COLUMN(AG$75)-2,FALSE))</f>
        <v>-</v>
      </c>
      <c r="AH104" s="110" t="str">
        <f ca="1">IF(ISERROR(VLOOKUP($C104,Data!$C$76:$ZZ$105,COLUMN(AH$75)-2,FALSE)),"-",VLOOKUP($C104,Data!$C$76:$ZZ$105,COLUMN(AH$75)-2,FALSE))</f>
        <v>-</v>
      </c>
      <c r="AI104" s="110" t="str">
        <f ca="1">IF(ISERROR(VLOOKUP($C104,Data!$C$76:$ZZ$105,COLUMN(AI$75)-2,FALSE)),"-",VLOOKUP($C104,Data!$C$76:$ZZ$105,COLUMN(AI$75)-2,FALSE))</f>
        <v>-</v>
      </c>
      <c r="AJ104" s="110" t="str">
        <f ca="1">IF(ISERROR(VLOOKUP($C104,Data!$C$76:$ZZ$105,COLUMN(AJ$75)-2,FALSE)),"-",VLOOKUP($C104,Data!$C$76:$ZZ$105,COLUMN(AJ$75)-2,FALSE))</f>
        <v>-</v>
      </c>
      <c r="AK104" s="110" t="str">
        <f ca="1">IF(ISERROR(VLOOKUP($C104,Data!$C$76:$ZZ$105,COLUMN(AK$75)-2,FALSE)),"-",VLOOKUP($C104,Data!$C$76:$ZZ$105,COLUMN(AK$75)-2,FALSE))</f>
        <v>-</v>
      </c>
      <c r="AL104" s="110" t="str">
        <f ca="1">IF(ISERROR(VLOOKUP($C104,Data!$C$76:$ZZ$105,COLUMN(AL$75)-2,FALSE)),"-",VLOOKUP($C104,Data!$C$76:$ZZ$105,COLUMN(AL$75)-2,FALSE))</f>
        <v>-</v>
      </c>
      <c r="AM104" s="110" t="str">
        <f ca="1">IF(ISERROR(VLOOKUP($C104,Data!$C$76:$ZZ$105,COLUMN(AM$75)-2,FALSE)),"-",VLOOKUP($C104,Data!$C$76:$ZZ$105,COLUMN(AM$75)-2,FALSE))</f>
        <v>-</v>
      </c>
      <c r="AN104" s="110" t="str">
        <f ca="1">IF(ISERROR(VLOOKUP($C104,Data!$C$76:$ZZ$105,COLUMN(AN$75)-2,FALSE)),"-",VLOOKUP($C104,Data!$C$76:$ZZ$105,COLUMN(AN$75)-2,FALSE))</f>
        <v>-</v>
      </c>
      <c r="AO104" s="110" t="str">
        <f ca="1">IF(ISERROR(VLOOKUP($C104,Data!$C$76:$ZZ$105,COLUMN(AO$75)-2,FALSE)),"-",VLOOKUP($C104,Data!$C$76:$ZZ$105,COLUMN(AO$75)-2,FALSE))</f>
        <v>-</v>
      </c>
      <c r="AP104" s="110" t="str">
        <f ca="1">IF(ISERROR(VLOOKUP($C104,Data!$C$76:$ZZ$105,COLUMN(AP$75)-2,FALSE)),"-",VLOOKUP($C104,Data!$C$76:$ZZ$105,COLUMN(AP$75)-2,FALSE))</f>
        <v>-</v>
      </c>
      <c r="AQ104" s="110" t="str">
        <f ca="1">IF(ISERROR(VLOOKUP($C104,Data!$C$76:$ZZ$105,COLUMN(AQ$75)-2,FALSE)),"-",VLOOKUP($C104,Data!$C$76:$ZZ$105,COLUMN(AQ$75)-2,FALSE))</f>
        <v>-</v>
      </c>
      <c r="AR104" s="110" t="str">
        <f ca="1">IF(ISERROR(VLOOKUP($C104,Data!$C$76:$ZZ$105,COLUMN(AR$75)-2,FALSE)),"-",VLOOKUP($C104,Data!$C$76:$ZZ$105,COLUMN(AR$75)-2,FALSE))</f>
        <v>-</v>
      </c>
      <c r="AS104" s="110" t="str">
        <f ca="1">IF(ISERROR(VLOOKUP($C104,Data!$C$76:$ZZ$105,COLUMN(AS$75)-2,FALSE)),"-",VLOOKUP($C104,Data!$C$76:$ZZ$105,COLUMN(AS$75)-2,FALSE))</f>
        <v>-</v>
      </c>
      <c r="AT104" s="110" t="str">
        <f ca="1">IF(ISERROR(VLOOKUP($C104,Data!$C$76:$ZZ$105,COLUMN(AT$75)-2,FALSE)),"-",VLOOKUP($C104,Data!$C$76:$ZZ$105,COLUMN(AT$75)-2,FALSE))</f>
        <v>-</v>
      </c>
      <c r="AU104" s="110" t="str">
        <f ca="1">IF(ISERROR(VLOOKUP($C104,Data!$C$76:$ZZ$105,COLUMN(AU$75)-2,FALSE)),"-",VLOOKUP($C104,Data!$C$76:$ZZ$105,COLUMN(AU$75)-2,FALSE))</f>
        <v>-</v>
      </c>
      <c r="AV104" s="110" t="str">
        <f ca="1">IF(ISERROR(VLOOKUP($C104,Data!$C$76:$ZZ$105,COLUMN(AV$75)-2,FALSE)),"-",VLOOKUP($C104,Data!$C$76:$ZZ$105,COLUMN(AV$75)-2,FALSE))</f>
        <v>-</v>
      </c>
      <c r="AW104" s="110" t="str">
        <f ca="1">IF(ISERROR(VLOOKUP($C104,Data!$C$76:$ZZ$105,COLUMN(AW$75)-2,FALSE)),"-",VLOOKUP($C104,Data!$C$76:$ZZ$105,COLUMN(AW$75)-2,FALSE))</f>
        <v>-</v>
      </c>
      <c r="AX104" s="110" t="str">
        <f ca="1">IF(ISERROR(VLOOKUP($C104,Data!$C$76:$ZZ$105,COLUMN(AX$75)-2,FALSE)),"-",VLOOKUP($C104,Data!$C$76:$ZZ$105,COLUMN(AX$75)-2,FALSE))</f>
        <v>-</v>
      </c>
      <c r="AY104" s="110" t="str">
        <f ca="1">IF(ISERROR(VLOOKUP($C104,Data!$C$76:$ZZ$105,COLUMN(AY$75)-2,FALSE)),"-",VLOOKUP($C104,Data!$C$76:$ZZ$105,COLUMN(AY$75)-2,FALSE))</f>
        <v>-</v>
      </c>
      <c r="AZ104" s="110" t="str">
        <f ca="1">IF(ISERROR(VLOOKUP($C104,Data!$C$76:$ZZ$105,COLUMN(AZ$75)-2,FALSE)),"-",VLOOKUP($C104,Data!$C$76:$ZZ$105,COLUMN(AZ$75)-2,FALSE))</f>
        <v>-</v>
      </c>
      <c r="BA104" s="110" t="str">
        <f ca="1">IF(ISERROR(VLOOKUP($C104,Data!$C$76:$ZZ$105,COLUMN(BA$75)-2,FALSE)),"-",VLOOKUP($C104,Data!$C$76:$ZZ$105,COLUMN(BA$75)-2,FALSE))</f>
        <v>-</v>
      </c>
      <c r="BB104" s="110" t="str">
        <f ca="1">IF(ISERROR(VLOOKUP($C104,Data!$C$76:$ZZ$105,COLUMN(BB$75)-2,FALSE)),"-",VLOOKUP($C104,Data!$C$76:$ZZ$105,COLUMN(BB$75)-2,FALSE))</f>
        <v>-</v>
      </c>
      <c r="BC104" s="110" t="str">
        <f ca="1">IF(ISERROR(VLOOKUP($C104,Data!$C$76:$ZZ$105,COLUMN(BC$75)-2,FALSE)),"-",VLOOKUP($C104,Data!$C$76:$ZZ$105,COLUMN(BC$75)-2,FALSE))</f>
        <v>-</v>
      </c>
      <c r="BD104" s="110" t="str">
        <f ca="1">IF(ISERROR(VLOOKUP($C104,Data!$C$76:$ZZ$105,COLUMN(BD$75)-2,FALSE)),"-",VLOOKUP($C104,Data!$C$76:$ZZ$105,COLUMN(BD$75)-2,FALSE))</f>
        <v>-</v>
      </c>
    </row>
    <row r="105" spans="3:84">
      <c r="C105" s="104" t="str">
        <f t="shared" ca="1" si="14"/>
        <v>*Hide*</v>
      </c>
      <c r="D105" s="104" t="str">
        <f t="shared" ca="1" si="14"/>
        <v>-</v>
      </c>
      <c r="E105" s="104" t="str">
        <f t="shared" ca="1" si="14"/>
        <v>-</v>
      </c>
      <c r="F105" s="104" t="str">
        <f t="shared" ca="1" si="14"/>
        <v>-</v>
      </c>
      <c r="G105" s="110" t="str">
        <f ca="1">IF(ISERROR(VLOOKUP($C105,Data!$C$76:$ZZ$105,COLUMN(G$75)-2,FALSE)),"-",VLOOKUP($C105,Data!$C$76:$ZZ$105,COLUMN(G$75)-2,FALSE))</f>
        <v>-</v>
      </c>
      <c r="H105" s="110" t="str">
        <f ca="1">IF(ISERROR(VLOOKUP($C105,Data!$C$76:$ZZ$105,COLUMN(H$75)-2,FALSE)),"-",VLOOKUP($C105,Data!$C$76:$ZZ$105,COLUMN(H$75)-2,FALSE))</f>
        <v>-</v>
      </c>
      <c r="I105" s="110" t="str">
        <f ca="1">IF(ISERROR(VLOOKUP($C105,Data!$C$76:$ZZ$105,COLUMN(I$75)-2,FALSE)),"-",VLOOKUP($C105,Data!$C$76:$ZZ$105,COLUMN(I$75)-2,FALSE))</f>
        <v>-</v>
      </c>
      <c r="J105" s="110" t="str">
        <f ca="1">IF(ISERROR(VLOOKUP($C105,Data!$C$76:$ZZ$105,COLUMN(J$75)-2,FALSE)),"-",VLOOKUP($C105,Data!$C$76:$ZZ$105,COLUMN(J$75)-2,FALSE))</f>
        <v>-</v>
      </c>
      <c r="K105" s="110" t="str">
        <f ca="1">IF(ISERROR(VLOOKUP($C105,Data!$C$76:$ZZ$105,COLUMN(K$75)-2,FALSE)),"-",VLOOKUP($C105,Data!$C$76:$ZZ$105,COLUMN(K$75)-2,FALSE))</f>
        <v>-</v>
      </c>
      <c r="L105" s="110" t="str">
        <f ca="1">IF(ISERROR(VLOOKUP($C105,Data!$C$76:$ZZ$105,COLUMN(L$75)-2,FALSE)),"-",VLOOKUP($C105,Data!$C$76:$ZZ$105,COLUMN(L$75)-2,FALSE))</f>
        <v>-</v>
      </c>
      <c r="M105" s="110" t="str">
        <f ca="1">IF(ISERROR(VLOOKUP($C105,Data!$C$76:$ZZ$105,COLUMN(M$75)-2,FALSE)),"-",VLOOKUP($C105,Data!$C$76:$ZZ$105,COLUMN(M$75)-2,FALSE))</f>
        <v>-</v>
      </c>
      <c r="N105" s="110" t="str">
        <f ca="1">IF(ISERROR(VLOOKUP($C105,Data!$C$76:$ZZ$105,COLUMN(N$75)-2,FALSE)),"-",VLOOKUP($C105,Data!$C$76:$ZZ$105,COLUMN(N$75)-2,FALSE))</f>
        <v>-</v>
      </c>
      <c r="O105" s="110" t="str">
        <f ca="1">IF(ISERROR(VLOOKUP($C105,Data!$C$76:$ZZ$105,COLUMN(O$75)-2,FALSE)),"-",VLOOKUP($C105,Data!$C$76:$ZZ$105,COLUMN(O$75)-2,FALSE))</f>
        <v>-</v>
      </c>
      <c r="P105" s="110" t="str">
        <f ca="1">IF(ISERROR(VLOOKUP($C105,Data!$C$76:$ZZ$105,COLUMN(P$75)-2,FALSE)),"-",VLOOKUP($C105,Data!$C$76:$ZZ$105,COLUMN(P$75)-2,FALSE))</f>
        <v>-</v>
      </c>
      <c r="Q105" s="110" t="str">
        <f ca="1">IF(ISERROR(VLOOKUP($C105,Data!$C$76:$ZZ$105,COLUMN(Q$75)-2,FALSE)),"-",VLOOKUP($C105,Data!$C$76:$ZZ$105,COLUMN(Q$75)-2,FALSE))</f>
        <v>-</v>
      </c>
      <c r="R105" s="110" t="str">
        <f ca="1">IF(ISERROR(VLOOKUP($C105,Data!$C$76:$ZZ$105,COLUMN(R$75)-2,FALSE)),"-",VLOOKUP($C105,Data!$C$76:$ZZ$105,COLUMN(R$75)-2,FALSE))</f>
        <v>-</v>
      </c>
      <c r="S105" s="110" t="str">
        <f ca="1">IF(ISERROR(VLOOKUP($C105,Data!$C$76:$ZZ$105,COLUMN(S$75)-2,FALSE)),"-",VLOOKUP($C105,Data!$C$76:$ZZ$105,COLUMN(S$75)-2,FALSE))</f>
        <v>-</v>
      </c>
      <c r="T105" s="110" t="str">
        <f ca="1">IF(ISERROR(VLOOKUP($C105,Data!$C$76:$ZZ$105,COLUMN(T$75)-2,FALSE)),"-",VLOOKUP($C105,Data!$C$76:$ZZ$105,COLUMN(T$75)-2,FALSE))</f>
        <v>-</v>
      </c>
      <c r="U105" s="110" t="str">
        <f ca="1">IF(ISERROR(VLOOKUP($C105,Data!$C$76:$ZZ$105,COLUMN(U$75)-2,FALSE)),"-",VLOOKUP($C105,Data!$C$76:$ZZ$105,COLUMN(U$75)-2,FALSE))</f>
        <v>-</v>
      </c>
      <c r="V105" s="110" t="str">
        <f ca="1">IF(ISERROR(VLOOKUP($C105,Data!$C$76:$ZZ$105,COLUMN(V$75)-2,FALSE)),"-",VLOOKUP($C105,Data!$C$76:$ZZ$105,COLUMN(V$75)-2,FALSE))</f>
        <v>-</v>
      </c>
      <c r="W105" s="110" t="str">
        <f ca="1">IF(ISERROR(VLOOKUP($C105,Data!$C$76:$ZZ$105,COLUMN(W$75)-2,FALSE)),"-",VLOOKUP($C105,Data!$C$76:$ZZ$105,COLUMN(W$75)-2,FALSE))</f>
        <v>-</v>
      </c>
      <c r="X105" s="110" t="str">
        <f ca="1">IF(ISERROR(VLOOKUP($C105,Data!$C$76:$ZZ$105,COLUMN(X$75)-2,FALSE)),"-",VLOOKUP($C105,Data!$C$76:$ZZ$105,COLUMN(X$75)-2,FALSE))</f>
        <v>-</v>
      </c>
      <c r="Y105" s="110" t="str">
        <f ca="1">IF(ISERROR(VLOOKUP($C105,Data!$C$76:$ZZ$105,COLUMN(Y$75)-2,FALSE)),"-",VLOOKUP($C105,Data!$C$76:$ZZ$105,COLUMN(Y$75)-2,FALSE))</f>
        <v>-</v>
      </c>
      <c r="Z105" s="110" t="str">
        <f ca="1">IF(ISERROR(VLOOKUP($C105,Data!$C$76:$ZZ$105,COLUMN(Z$75)-2,FALSE)),"-",VLOOKUP($C105,Data!$C$76:$ZZ$105,COLUMN(Z$75)-2,FALSE))</f>
        <v>-</v>
      </c>
      <c r="AA105" s="110" t="str">
        <f ca="1">IF(ISERROR(VLOOKUP($C105,Data!$C$76:$ZZ$105,COLUMN(AA$75)-2,FALSE)),"-",VLOOKUP($C105,Data!$C$76:$ZZ$105,COLUMN(AA$75)-2,FALSE))</f>
        <v>-</v>
      </c>
      <c r="AB105" s="110" t="str">
        <f ca="1">IF(ISERROR(VLOOKUP($C105,Data!$C$76:$ZZ$105,COLUMN(AB$75)-2,FALSE)),"-",VLOOKUP($C105,Data!$C$76:$ZZ$105,COLUMN(AB$75)-2,FALSE))</f>
        <v>-</v>
      </c>
      <c r="AC105" s="110" t="str">
        <f ca="1">IF(ISERROR(VLOOKUP($C105,Data!$C$76:$ZZ$105,COLUMN(AC$75)-2,FALSE)),"-",VLOOKUP($C105,Data!$C$76:$ZZ$105,COLUMN(AC$75)-2,FALSE))</f>
        <v>-</v>
      </c>
      <c r="AD105" s="110" t="str">
        <f ca="1">IF(ISERROR(VLOOKUP($C105,Data!$C$76:$ZZ$105,COLUMN(AD$75)-2,FALSE)),"-",VLOOKUP($C105,Data!$C$76:$ZZ$105,COLUMN(AD$75)-2,FALSE))</f>
        <v>-</v>
      </c>
      <c r="AE105" s="110" t="str">
        <f ca="1">IF(ISERROR(VLOOKUP($C105,Data!$C$76:$ZZ$105,COLUMN(AE$75)-2,FALSE)),"-",VLOOKUP($C105,Data!$C$76:$ZZ$105,COLUMN(AE$75)-2,FALSE))</f>
        <v>-</v>
      </c>
      <c r="AF105" s="110" t="str">
        <f ca="1">IF(ISERROR(VLOOKUP($C105,Data!$C$76:$ZZ$105,COLUMN(AF$75)-2,FALSE)),"-",VLOOKUP($C105,Data!$C$76:$ZZ$105,COLUMN(AF$75)-2,FALSE))</f>
        <v>-</v>
      </c>
      <c r="AG105" s="110" t="str">
        <f ca="1">IF(ISERROR(VLOOKUP($C105,Data!$C$76:$ZZ$105,COLUMN(AG$75)-2,FALSE)),"-",VLOOKUP($C105,Data!$C$76:$ZZ$105,COLUMN(AG$75)-2,FALSE))</f>
        <v>-</v>
      </c>
      <c r="AH105" s="110" t="str">
        <f ca="1">IF(ISERROR(VLOOKUP($C105,Data!$C$76:$ZZ$105,COLUMN(AH$75)-2,FALSE)),"-",VLOOKUP($C105,Data!$C$76:$ZZ$105,COLUMN(AH$75)-2,FALSE))</f>
        <v>-</v>
      </c>
      <c r="AI105" s="110" t="str">
        <f ca="1">IF(ISERROR(VLOOKUP($C105,Data!$C$76:$ZZ$105,COLUMN(AI$75)-2,FALSE)),"-",VLOOKUP($C105,Data!$C$76:$ZZ$105,COLUMN(AI$75)-2,FALSE))</f>
        <v>-</v>
      </c>
      <c r="AJ105" s="110" t="str">
        <f ca="1">IF(ISERROR(VLOOKUP($C105,Data!$C$76:$ZZ$105,COLUMN(AJ$75)-2,FALSE)),"-",VLOOKUP($C105,Data!$C$76:$ZZ$105,COLUMN(AJ$75)-2,FALSE))</f>
        <v>-</v>
      </c>
      <c r="AK105" s="110" t="str">
        <f ca="1">IF(ISERROR(VLOOKUP($C105,Data!$C$76:$ZZ$105,COLUMN(AK$75)-2,FALSE)),"-",VLOOKUP($C105,Data!$C$76:$ZZ$105,COLUMN(AK$75)-2,FALSE))</f>
        <v>-</v>
      </c>
      <c r="AL105" s="110" t="str">
        <f ca="1">IF(ISERROR(VLOOKUP($C105,Data!$C$76:$ZZ$105,COLUMN(AL$75)-2,FALSE)),"-",VLOOKUP($C105,Data!$C$76:$ZZ$105,COLUMN(AL$75)-2,FALSE))</f>
        <v>-</v>
      </c>
      <c r="AM105" s="110" t="str">
        <f ca="1">IF(ISERROR(VLOOKUP($C105,Data!$C$76:$ZZ$105,COLUMN(AM$75)-2,FALSE)),"-",VLOOKUP($C105,Data!$C$76:$ZZ$105,COLUMN(AM$75)-2,FALSE))</f>
        <v>-</v>
      </c>
      <c r="AN105" s="110" t="str">
        <f ca="1">IF(ISERROR(VLOOKUP($C105,Data!$C$76:$ZZ$105,COLUMN(AN$75)-2,FALSE)),"-",VLOOKUP($C105,Data!$C$76:$ZZ$105,COLUMN(AN$75)-2,FALSE))</f>
        <v>-</v>
      </c>
      <c r="AO105" s="110" t="str">
        <f ca="1">IF(ISERROR(VLOOKUP($C105,Data!$C$76:$ZZ$105,COLUMN(AO$75)-2,FALSE)),"-",VLOOKUP($C105,Data!$C$76:$ZZ$105,COLUMN(AO$75)-2,FALSE))</f>
        <v>-</v>
      </c>
      <c r="AP105" s="110" t="str">
        <f ca="1">IF(ISERROR(VLOOKUP($C105,Data!$C$76:$ZZ$105,COLUMN(AP$75)-2,FALSE)),"-",VLOOKUP($C105,Data!$C$76:$ZZ$105,COLUMN(AP$75)-2,FALSE))</f>
        <v>-</v>
      </c>
      <c r="AQ105" s="110" t="str">
        <f ca="1">IF(ISERROR(VLOOKUP($C105,Data!$C$76:$ZZ$105,COLUMN(AQ$75)-2,FALSE)),"-",VLOOKUP($C105,Data!$C$76:$ZZ$105,COLUMN(AQ$75)-2,FALSE))</f>
        <v>-</v>
      </c>
      <c r="AR105" s="110" t="str">
        <f ca="1">IF(ISERROR(VLOOKUP($C105,Data!$C$76:$ZZ$105,COLUMN(AR$75)-2,FALSE)),"-",VLOOKUP($C105,Data!$C$76:$ZZ$105,COLUMN(AR$75)-2,FALSE))</f>
        <v>-</v>
      </c>
      <c r="AS105" s="110" t="str">
        <f ca="1">IF(ISERROR(VLOOKUP($C105,Data!$C$76:$ZZ$105,COLUMN(AS$75)-2,FALSE)),"-",VLOOKUP($C105,Data!$C$76:$ZZ$105,COLUMN(AS$75)-2,FALSE))</f>
        <v>-</v>
      </c>
      <c r="AT105" s="110" t="str">
        <f ca="1">IF(ISERROR(VLOOKUP($C105,Data!$C$76:$ZZ$105,COLUMN(AT$75)-2,FALSE)),"-",VLOOKUP($C105,Data!$C$76:$ZZ$105,COLUMN(AT$75)-2,FALSE))</f>
        <v>-</v>
      </c>
      <c r="AU105" s="110" t="str">
        <f ca="1">IF(ISERROR(VLOOKUP($C105,Data!$C$76:$ZZ$105,COLUMN(AU$75)-2,FALSE)),"-",VLOOKUP($C105,Data!$C$76:$ZZ$105,COLUMN(AU$75)-2,FALSE))</f>
        <v>-</v>
      </c>
      <c r="AV105" s="110" t="str">
        <f ca="1">IF(ISERROR(VLOOKUP($C105,Data!$C$76:$ZZ$105,COLUMN(AV$75)-2,FALSE)),"-",VLOOKUP($C105,Data!$C$76:$ZZ$105,COLUMN(AV$75)-2,FALSE))</f>
        <v>-</v>
      </c>
      <c r="AW105" s="110" t="str">
        <f ca="1">IF(ISERROR(VLOOKUP($C105,Data!$C$76:$ZZ$105,COLUMN(AW$75)-2,FALSE)),"-",VLOOKUP($C105,Data!$C$76:$ZZ$105,COLUMN(AW$75)-2,FALSE))</f>
        <v>-</v>
      </c>
      <c r="AX105" s="110" t="str">
        <f ca="1">IF(ISERROR(VLOOKUP($C105,Data!$C$76:$ZZ$105,COLUMN(AX$75)-2,FALSE)),"-",VLOOKUP($C105,Data!$C$76:$ZZ$105,COLUMN(AX$75)-2,FALSE))</f>
        <v>-</v>
      </c>
      <c r="AY105" s="110" t="str">
        <f ca="1">IF(ISERROR(VLOOKUP($C105,Data!$C$76:$ZZ$105,COLUMN(AY$75)-2,FALSE)),"-",VLOOKUP($C105,Data!$C$76:$ZZ$105,COLUMN(AY$75)-2,FALSE))</f>
        <v>-</v>
      </c>
      <c r="AZ105" s="110" t="str">
        <f ca="1">IF(ISERROR(VLOOKUP($C105,Data!$C$76:$ZZ$105,COLUMN(AZ$75)-2,FALSE)),"-",VLOOKUP($C105,Data!$C$76:$ZZ$105,COLUMN(AZ$75)-2,FALSE))</f>
        <v>-</v>
      </c>
      <c r="BA105" s="110" t="str">
        <f ca="1">IF(ISERROR(VLOOKUP($C105,Data!$C$76:$ZZ$105,COLUMN(BA$75)-2,FALSE)),"-",VLOOKUP($C105,Data!$C$76:$ZZ$105,COLUMN(BA$75)-2,FALSE))</f>
        <v>-</v>
      </c>
      <c r="BB105" s="110" t="str">
        <f ca="1">IF(ISERROR(VLOOKUP($C105,Data!$C$76:$ZZ$105,COLUMN(BB$75)-2,FALSE)),"-",VLOOKUP($C105,Data!$C$76:$ZZ$105,COLUMN(BB$75)-2,FALSE))</f>
        <v>-</v>
      </c>
      <c r="BC105" s="110" t="str">
        <f ca="1">IF(ISERROR(VLOOKUP($C105,Data!$C$76:$ZZ$105,COLUMN(BC$75)-2,FALSE)),"-",VLOOKUP($C105,Data!$C$76:$ZZ$105,COLUMN(BC$75)-2,FALSE))</f>
        <v>-</v>
      </c>
      <c r="BD105" s="110" t="str">
        <f ca="1">IF(ISERROR(VLOOKUP($C105,Data!$C$76:$ZZ$105,COLUMN(BD$75)-2,FALSE)),"-",VLOOKUP($C105,Data!$C$76:$ZZ$105,COLUMN(BD$75)-2,FALSE))</f>
        <v>-</v>
      </c>
    </row>
    <row r="106" spans="3:84">
      <c r="G106" s="105">
        <f t="shared" ref="G106" ca="1" si="15">SUM(G76:G105)</f>
        <v>74000</v>
      </c>
      <c r="H106" s="105">
        <f t="shared" ref="H106:X106" ca="1" si="16">SUM(H76:H105)</f>
        <v>8400</v>
      </c>
      <c r="I106" s="105">
        <f t="shared" ca="1" si="16"/>
        <v>0</v>
      </c>
      <c r="J106" s="105">
        <f t="shared" ca="1" si="16"/>
        <v>82400</v>
      </c>
      <c r="K106" s="105">
        <f t="shared" ca="1" si="16"/>
        <v>16000</v>
      </c>
      <c r="L106" s="105">
        <f t="shared" ca="1" si="16"/>
        <v>60000</v>
      </c>
      <c r="M106" s="105">
        <f t="shared" ca="1" si="16"/>
        <v>16600</v>
      </c>
      <c r="N106" s="105">
        <f t="shared" ca="1" si="16"/>
        <v>18000</v>
      </c>
      <c r="O106" s="105">
        <f t="shared" ca="1" si="16"/>
        <v>110600</v>
      </c>
      <c r="P106" s="105">
        <f t="shared" ca="1" si="16"/>
        <v>14400</v>
      </c>
      <c r="Q106" s="105">
        <f t="shared" ca="1" si="16"/>
        <v>21000</v>
      </c>
      <c r="R106" s="105">
        <f t="shared" ca="1" si="16"/>
        <v>90000</v>
      </c>
      <c r="S106" s="105">
        <f t="shared" ca="1" si="16"/>
        <v>60000</v>
      </c>
      <c r="T106" s="105">
        <f t="shared" ca="1" si="16"/>
        <v>150000</v>
      </c>
      <c r="U106" s="105">
        <f t="shared" ca="1" si="16"/>
        <v>150000</v>
      </c>
      <c r="V106" s="105">
        <f t="shared" ca="1" si="16"/>
        <v>0</v>
      </c>
      <c r="W106" s="105">
        <f t="shared" ca="1" si="16"/>
        <v>378400</v>
      </c>
      <c r="X106" s="105">
        <f t="shared" ca="1" si="16"/>
        <v>528400</v>
      </c>
      <c r="Y106" s="363">
        <f>'Evaluated Savings'!L38</f>
        <v>0</v>
      </c>
      <c r="Z106" s="364">
        <f>'Evaluated Savings'!N38</f>
        <v>74.160000000000011</v>
      </c>
      <c r="AA106" s="364">
        <f>'Evaluated Savings'!O38</f>
        <v>306</v>
      </c>
      <c r="AB106" s="364">
        <f>'Evaluated Savings'!P38</f>
        <v>3060</v>
      </c>
      <c r="AC106" s="364">
        <f ca="1">SUM(AC77:AC105)</f>
        <v>0</v>
      </c>
      <c r="AD106" s="348">
        <f t="shared" ref="AD106:AE106" ca="1" si="17">SUM(AD76:AD105)</f>
        <v>306</v>
      </c>
      <c r="AE106" s="348">
        <f t="shared" ca="1" si="17"/>
        <v>3060</v>
      </c>
      <c r="AF106" s="348">
        <f ca="1">SUM(AF77:AF105)</f>
        <v>0</v>
      </c>
      <c r="AG106" s="348">
        <f ca="1">SUM(AG77:AG105)</f>
        <v>0</v>
      </c>
      <c r="AH106" s="348">
        <f ca="1">SUM(AH77:AH105)</f>
        <v>0</v>
      </c>
      <c r="AI106" s="365">
        <f ca="1">SUM(AI76:AI105)</f>
        <v>82.4</v>
      </c>
      <c r="AJ106" s="348">
        <f t="shared" ref="AJ106:BD106" ca="1" si="18">SUM(AJ76:AJ105)</f>
        <v>340</v>
      </c>
      <c r="AK106" s="348">
        <f t="shared" ca="1" si="18"/>
        <v>3400</v>
      </c>
      <c r="AL106" s="348">
        <f t="shared" ca="1" si="18"/>
        <v>0.9</v>
      </c>
      <c r="AM106" s="366">
        <f t="shared" ca="1" si="18"/>
        <v>74.160000000000011</v>
      </c>
      <c r="AN106" s="365">
        <f t="shared" ca="1" si="18"/>
        <v>306</v>
      </c>
      <c r="AO106" s="348">
        <f t="shared" ca="1" si="18"/>
        <v>3060</v>
      </c>
      <c r="AP106" s="348">
        <f t="shared" ca="1" si="18"/>
        <v>10</v>
      </c>
      <c r="AQ106" s="348">
        <f t="shared" ca="1" si="18"/>
        <v>500</v>
      </c>
      <c r="AR106" s="348"/>
      <c r="AS106" s="366">
        <f t="shared" ca="1" si="18"/>
        <v>82.4</v>
      </c>
      <c r="AT106" s="365">
        <f t="shared" ca="1" si="18"/>
        <v>340</v>
      </c>
      <c r="AU106" s="365">
        <f t="shared" ca="1" si="18"/>
        <v>3400</v>
      </c>
      <c r="AV106" s="365">
        <f t="shared" ca="1" si="18"/>
        <v>10</v>
      </c>
      <c r="AW106" s="365">
        <f t="shared" ca="1" si="18"/>
        <v>500</v>
      </c>
      <c r="AX106" s="365">
        <f t="shared" ca="1" si="18"/>
        <v>8000</v>
      </c>
      <c r="AY106" s="365">
        <f t="shared" ca="1" si="18"/>
        <v>82.4</v>
      </c>
      <c r="AZ106" s="365">
        <f t="shared" ca="1" si="18"/>
        <v>340</v>
      </c>
      <c r="BA106" s="365">
        <f t="shared" ca="1" si="18"/>
        <v>3400</v>
      </c>
      <c r="BB106" s="365">
        <f t="shared" ca="1" si="18"/>
        <v>10</v>
      </c>
      <c r="BC106" s="365">
        <f t="shared" ca="1" si="18"/>
        <v>500</v>
      </c>
      <c r="BD106" s="365">
        <f t="shared" ca="1" si="18"/>
        <v>8000</v>
      </c>
    </row>
    <row r="108" spans="3:84">
      <c r="D108" s="101">
        <v>1</v>
      </c>
      <c r="E108" s="101">
        <v>2</v>
      </c>
      <c r="F108" s="101">
        <v>3</v>
      </c>
      <c r="G108" s="101">
        <v>4</v>
      </c>
      <c r="H108" s="101">
        <v>5</v>
      </c>
      <c r="I108" s="101">
        <v>6</v>
      </c>
      <c r="J108" s="101">
        <v>7</v>
      </c>
      <c r="K108" s="101">
        <v>8</v>
      </c>
      <c r="L108" s="101">
        <v>9</v>
      </c>
      <c r="M108" s="101">
        <v>10</v>
      </c>
      <c r="N108" s="101">
        <v>11</v>
      </c>
      <c r="O108" s="101">
        <v>12</v>
      </c>
      <c r="P108" s="101">
        <v>13</v>
      </c>
      <c r="Q108" s="101">
        <v>14</v>
      </c>
      <c r="R108" s="101">
        <v>15</v>
      </c>
      <c r="S108" s="101">
        <v>16</v>
      </c>
      <c r="T108" s="101">
        <v>17</v>
      </c>
      <c r="U108" s="101">
        <v>18</v>
      </c>
      <c r="V108" s="101">
        <v>19</v>
      </c>
      <c r="W108" s="101">
        <v>20</v>
      </c>
      <c r="X108" s="101">
        <v>21</v>
      </c>
      <c r="Y108" s="101">
        <v>22</v>
      </c>
      <c r="Z108" s="101">
        <v>23</v>
      </c>
      <c r="AA108" s="101">
        <v>24</v>
      </c>
      <c r="AB108" s="101">
        <v>25</v>
      </c>
      <c r="AC108" s="101">
        <v>26</v>
      </c>
      <c r="AD108" s="101">
        <v>27</v>
      </c>
      <c r="AE108" s="101">
        <v>28</v>
      </c>
      <c r="AF108" s="101">
        <v>29</v>
      </c>
      <c r="AG108" s="101">
        <v>30</v>
      </c>
      <c r="AH108" s="101">
        <v>31</v>
      </c>
      <c r="AI108" s="101">
        <v>32</v>
      </c>
      <c r="AJ108" s="101">
        <v>33</v>
      </c>
      <c r="AK108" s="101">
        <v>34</v>
      </c>
      <c r="AL108" s="101">
        <v>35</v>
      </c>
      <c r="AM108" s="101">
        <v>36</v>
      </c>
      <c r="AN108" s="101">
        <v>37</v>
      </c>
      <c r="AO108" s="101">
        <v>38</v>
      </c>
      <c r="AP108" s="101">
        <v>39</v>
      </c>
      <c r="AQ108" s="101">
        <v>40</v>
      </c>
      <c r="AR108" s="101">
        <v>1</v>
      </c>
      <c r="AS108" s="101">
        <v>2</v>
      </c>
      <c r="AT108" s="101">
        <v>3</v>
      </c>
      <c r="AU108" s="101">
        <v>4</v>
      </c>
      <c r="AV108" s="101">
        <v>5</v>
      </c>
      <c r="AW108" s="101">
        <v>6</v>
      </c>
      <c r="AX108" s="101">
        <v>7</v>
      </c>
      <c r="AY108" s="101">
        <v>8</v>
      </c>
      <c r="AZ108" s="101">
        <v>9</v>
      </c>
      <c r="BA108" s="101">
        <v>10</v>
      </c>
      <c r="BB108" s="101">
        <v>11</v>
      </c>
      <c r="BC108" s="101">
        <v>12</v>
      </c>
      <c r="BD108" s="101">
        <v>13</v>
      </c>
      <c r="BE108" s="101">
        <v>14</v>
      </c>
      <c r="BF108" s="101">
        <v>15</v>
      </c>
      <c r="BG108" s="101">
        <v>16</v>
      </c>
      <c r="BH108" s="101">
        <v>17</v>
      </c>
      <c r="BI108" s="101">
        <v>18</v>
      </c>
      <c r="BJ108" s="101">
        <v>19</v>
      </c>
      <c r="BK108" s="101">
        <v>20</v>
      </c>
      <c r="BL108" s="101">
        <v>21</v>
      </c>
      <c r="BM108" s="101">
        <v>22</v>
      </c>
      <c r="BN108" s="101">
        <v>23</v>
      </c>
      <c r="BO108" s="101">
        <v>24</v>
      </c>
      <c r="BP108" s="101">
        <v>25</v>
      </c>
      <c r="BQ108" s="101">
        <v>26</v>
      </c>
      <c r="BR108" s="101">
        <v>27</v>
      </c>
      <c r="BS108" s="101">
        <v>28</v>
      </c>
      <c r="BT108" s="101">
        <v>29</v>
      </c>
      <c r="BU108" s="101">
        <v>30</v>
      </c>
      <c r="BV108" s="101">
        <v>31</v>
      </c>
      <c r="BW108" s="101">
        <v>32</v>
      </c>
      <c r="BX108" s="101">
        <v>33</v>
      </c>
      <c r="BY108" s="101">
        <v>34</v>
      </c>
      <c r="BZ108" s="101">
        <v>35</v>
      </c>
      <c r="CA108" s="101">
        <v>36</v>
      </c>
      <c r="CB108" s="101">
        <v>37</v>
      </c>
      <c r="CC108" s="101">
        <v>38</v>
      </c>
      <c r="CD108" s="101">
        <v>39</v>
      </c>
      <c r="CE108" s="101">
        <v>40</v>
      </c>
      <c r="CF108" s="101">
        <v>41</v>
      </c>
    </row>
    <row r="109" spans="3:84">
      <c r="H109" s="101" t="s">
        <v>304</v>
      </c>
      <c r="N109" s="101" t="s">
        <v>89</v>
      </c>
      <c r="T109" s="101" t="s">
        <v>304</v>
      </c>
      <c r="Z109" s="101" t="s">
        <v>89</v>
      </c>
      <c r="AF109" s="101" t="s">
        <v>304</v>
      </c>
      <c r="AL109" s="101" t="s">
        <v>89</v>
      </c>
      <c r="AV109" s="101" t="s">
        <v>304</v>
      </c>
    </row>
    <row r="110" spans="3:84">
      <c r="C110" s="100" t="s">
        <v>81</v>
      </c>
      <c r="D110" s="1286" t="s">
        <v>82</v>
      </c>
      <c r="E110" s="1287"/>
      <c r="F110" s="1287"/>
      <c r="G110" s="1288"/>
      <c r="H110" s="1277" t="s">
        <v>83</v>
      </c>
      <c r="I110" s="1278"/>
      <c r="J110" s="1278"/>
      <c r="K110" s="1278"/>
      <c r="L110" s="1278"/>
      <c r="M110" s="1279"/>
      <c r="N110" s="1277" t="s">
        <v>83</v>
      </c>
      <c r="O110" s="1278"/>
      <c r="P110" s="1278"/>
      <c r="Q110" s="1278"/>
      <c r="R110" s="1278"/>
      <c r="S110" s="1279"/>
      <c r="T110" s="1277" t="s">
        <v>84</v>
      </c>
      <c r="U110" s="1278"/>
      <c r="V110" s="1278"/>
      <c r="W110" s="1278"/>
      <c r="X110" s="1278"/>
      <c r="Y110" s="1279"/>
      <c r="Z110" s="1277" t="s">
        <v>84</v>
      </c>
      <c r="AA110" s="1278"/>
      <c r="AB110" s="1278"/>
      <c r="AC110" s="1278"/>
      <c r="AD110" s="1278"/>
      <c r="AE110" s="1279"/>
      <c r="AF110" s="1277" t="s">
        <v>34</v>
      </c>
      <c r="AG110" s="1278"/>
      <c r="AH110" s="1278"/>
      <c r="AI110" s="1278"/>
      <c r="AJ110" s="1278"/>
      <c r="AK110" s="1279"/>
      <c r="AL110" s="1277" t="s">
        <v>34</v>
      </c>
      <c r="AM110" s="1278"/>
      <c r="AN110" s="1278"/>
      <c r="AO110" s="1278"/>
      <c r="AP110" s="1278"/>
      <c r="AQ110" s="1279"/>
      <c r="AR110" s="1286" t="s">
        <v>82</v>
      </c>
      <c r="AS110" s="1287"/>
      <c r="AT110" s="1287"/>
      <c r="AU110" s="1288"/>
      <c r="AV110" s="1277" t="s">
        <v>83</v>
      </c>
      <c r="AW110" s="1278"/>
      <c r="AX110" s="1278"/>
      <c r="AY110" s="1278"/>
      <c r="AZ110" s="1278"/>
      <c r="BA110" s="1279"/>
      <c r="BH110" s="1301" t="s">
        <v>84</v>
      </c>
      <c r="BI110" s="1302"/>
      <c r="BJ110" s="1302"/>
      <c r="BK110" s="1302"/>
      <c r="BL110" s="1302"/>
      <c r="BM110" s="1279"/>
      <c r="BT110" s="1301" t="s">
        <v>34</v>
      </c>
      <c r="BU110" s="1302"/>
      <c r="BV110" s="1302"/>
      <c r="BW110" s="1302"/>
      <c r="BX110" s="1302"/>
      <c r="BY110" s="1279"/>
    </row>
    <row r="111" spans="3:84">
      <c r="C111" s="102" t="str">
        <f t="shared" ref="C111:C141" si="19">C4</f>
        <v>Program Name</v>
      </c>
      <c r="D111" s="105" t="str">
        <f>IF(ISERROR(VLOOKUP($C111,Data!$C$111:$ZZ$141,COLUMN('Reordered Data'!D110)-2,FALSE)),"-",VLOOKUP($C111,Data!$C$111:$ZZ$141,COLUMN('Reordered Data'!D110)-2,FALSE))</f>
        <v>Budget</v>
      </c>
      <c r="E111" s="105" t="str">
        <f>IF(ISERROR(VLOOKUP($C111,Data!$C$111:$ZZ$141,COLUMN('Reordered Data'!E110)-2,FALSE)),"-",VLOOKUP($C111,Data!$C$111:$ZZ$141,COLUMN('Reordered Data'!E110)-2,FALSE))</f>
        <v>Actual</v>
      </c>
      <c r="F111" s="105" t="str">
        <f>IF(ISERROR(VLOOKUP($C111,Data!$C$111:$ZZ$141,COLUMN('Reordered Data'!F110)-2,FALSE)),"-",VLOOKUP($C111,Data!$C$111:$ZZ$141,COLUMN('Reordered Data'!F110)-2,FALSE))</f>
        <v xml:space="preserve">Budget </v>
      </c>
      <c r="G111" s="105" t="str">
        <f>IF(ISERROR(VLOOKUP($C111,Data!$C$111:$ZZ$141,COLUMN('Reordered Data'!G110)-2,FALSE)),"-",VLOOKUP($C111,Data!$C$111:$ZZ$141,COLUMN('Reordered Data'!G110)-2,FALSE))</f>
        <v>Actual</v>
      </c>
      <c r="H111" s="105" t="str">
        <f>IF(ISERROR(VLOOKUP($C111,Data!$C$111:$ZZ$141,COLUMN('Reordered Data'!H110)-2,FALSE)),"-",VLOOKUP($C111,Data!$C$111:$ZZ$141,COLUMN('Reordered Data'!H110)-2,FALSE))</f>
        <v>Plan</v>
      </c>
      <c r="I111" s="105" t="str">
        <f>IF(ISERROR(VLOOKUP($C111,Data!$C$111:$ZZ$141,COLUMN('Reordered Data'!I110)-2,FALSE)),"-",VLOOKUP($C111,Data!$C$111:$ZZ$141,COLUMN('Reordered Data'!I110)-2,FALSE))</f>
        <v>Claimed</v>
      </c>
      <c r="J111" s="105" t="str">
        <f>IF(ISERROR(VLOOKUP($C111,Data!$C$111:$ZZ$141,COLUMN('Reordered Data'!J110)-2,FALSE)),"-",VLOOKUP($C111,Data!$C$111:$ZZ$141,COLUMN('Reordered Data'!J110)-2,FALSE))</f>
        <v>Evaluated</v>
      </c>
      <c r="K111" s="105" t="str">
        <f>IF(ISERROR(VLOOKUP($C111,Data!$C$111:$ZZ$141,COLUMN('Reordered Data'!K110)-2,FALSE)),"-",VLOOKUP($C111,Data!$C$111:$ZZ$141,COLUMN('Reordered Data'!K110)-2,FALSE))</f>
        <v>Plan</v>
      </c>
      <c r="L111" s="105" t="str">
        <f>IF(ISERROR(VLOOKUP($C111,Data!$C$111:$ZZ$141,COLUMN('Reordered Data'!L110)-2,FALSE)),"-",VLOOKUP($C111,Data!$C$111:$ZZ$141,COLUMN('Reordered Data'!L110)-2,FALSE))</f>
        <v>Claimed</v>
      </c>
      <c r="M111" s="105" t="str">
        <f>IF(ISERROR(VLOOKUP($C111,Data!$C$111:$ZZ$141,COLUMN('Reordered Data'!M110)-2,FALSE)),"-",VLOOKUP($C111,Data!$C$111:$ZZ$141,COLUMN('Reordered Data'!M110)-2,FALSE))</f>
        <v>Evaluated</v>
      </c>
      <c r="N111" s="105" t="str">
        <f>IF(ISERROR(VLOOKUP($C111,Data!$C$111:$ZZ$141,COLUMN('Reordered Data'!N110)-2,FALSE)),"-",VLOOKUP($C111,Data!$C$111:$ZZ$141,COLUMN('Reordered Data'!N110)-2,FALSE))</f>
        <v>Plan</v>
      </c>
      <c r="O111" s="105" t="str">
        <f>IF(ISERROR(VLOOKUP($C111,Data!$C$111:$ZZ$141,COLUMN('Reordered Data'!O110)-2,FALSE)),"-",VLOOKUP($C111,Data!$C$111:$ZZ$141,COLUMN('Reordered Data'!O110)-2,FALSE))</f>
        <v>Claimed</v>
      </c>
      <c r="P111" s="105" t="str">
        <f>IF(ISERROR(VLOOKUP($C111,Data!$C$111:$ZZ$141,COLUMN('Reordered Data'!P110)-2,FALSE)),"-",VLOOKUP($C111,Data!$C$111:$ZZ$141,COLUMN('Reordered Data'!P110)-2,FALSE))</f>
        <v>Evaluated</v>
      </c>
      <c r="Q111" s="105" t="str">
        <f>IF(ISERROR(VLOOKUP($C111,Data!$C$111:$ZZ$141,COLUMN('Reordered Data'!Q110)-2,FALSE)),"-",VLOOKUP($C111,Data!$C$111:$ZZ$141,COLUMN('Reordered Data'!Q110)-2,FALSE))</f>
        <v>Plan</v>
      </c>
      <c r="R111" s="105" t="str">
        <f>IF(ISERROR(VLOOKUP($C111,Data!$C$111:$ZZ$141,COLUMN('Reordered Data'!R110)-2,FALSE)),"-",VLOOKUP($C111,Data!$C$111:$ZZ$141,COLUMN('Reordered Data'!R110)-2,FALSE))</f>
        <v>Claimed</v>
      </c>
      <c r="S111" s="105" t="str">
        <f>IF(ISERROR(VLOOKUP($C111,Data!$C$111:$ZZ$141,COLUMN('Reordered Data'!S110)-2,FALSE)),"-",VLOOKUP($C111,Data!$C$111:$ZZ$141,COLUMN('Reordered Data'!S110)-2,FALSE))</f>
        <v>Evaluated</v>
      </c>
      <c r="T111" s="105" t="str">
        <f>IF(ISERROR(VLOOKUP($C111,Data!$C$111:$ZZ$141,COLUMN('Reordered Data'!T110)-2,FALSE)),"-",VLOOKUP($C111,Data!$C$111:$ZZ$141,COLUMN('Reordered Data'!T110)-2,FALSE))</f>
        <v>Plan</v>
      </c>
      <c r="U111" s="105" t="str">
        <f>IF(ISERROR(VLOOKUP($C111,Data!$C$111:$ZZ$141,COLUMN('Reordered Data'!U110)-2,FALSE)),"-",VLOOKUP($C111,Data!$C$111:$ZZ$141,COLUMN('Reordered Data'!U110)-2,FALSE))</f>
        <v>Claimed</v>
      </c>
      <c r="V111" s="105" t="str">
        <f>IF(ISERROR(VLOOKUP($C111,Data!$C$111:$ZZ$141,COLUMN('Reordered Data'!V110)-2,FALSE)),"-",VLOOKUP($C111,Data!$C$111:$ZZ$141,COLUMN('Reordered Data'!V110)-2,FALSE))</f>
        <v>Evaluated</v>
      </c>
      <c r="W111" s="105" t="str">
        <f>IF(ISERROR(VLOOKUP($C111,Data!$C$111:$ZZ$141,COLUMN('Reordered Data'!W110)-2,FALSE)),"-",VLOOKUP($C111,Data!$C$111:$ZZ$141,COLUMN('Reordered Data'!W110)-2,FALSE))</f>
        <v>Plan</v>
      </c>
      <c r="X111" s="105" t="str">
        <f>IF(ISERROR(VLOOKUP($C111,Data!$C$111:$ZZ$141,COLUMN('Reordered Data'!X110)-2,FALSE)),"-",VLOOKUP($C111,Data!$C$111:$ZZ$141,COLUMN('Reordered Data'!X110)-2,FALSE))</f>
        <v>Claimed</v>
      </c>
      <c r="Y111" s="105" t="str">
        <f>IF(ISERROR(VLOOKUP($C111,Data!$C$111:$ZZ$141,COLUMN('Reordered Data'!Y110)-2,FALSE)),"-",VLOOKUP($C111,Data!$C$111:$ZZ$141,COLUMN('Reordered Data'!Y110)-2,FALSE))</f>
        <v>Evaluated</v>
      </c>
      <c r="Z111" s="105" t="str">
        <f>IF(ISERROR(VLOOKUP($C111,Data!$C$111:$ZZ$141,COLUMN('Reordered Data'!Z110)-2,FALSE)),"-",VLOOKUP($C111,Data!$C$111:$ZZ$141,COLUMN('Reordered Data'!Z110)-2,FALSE))</f>
        <v>Plan</v>
      </c>
      <c r="AA111" s="105" t="str">
        <f>IF(ISERROR(VLOOKUP($C111,Data!$C$111:$ZZ$141,COLUMN('Reordered Data'!AA110)-2,FALSE)),"-",VLOOKUP($C111,Data!$C$111:$ZZ$141,COLUMN('Reordered Data'!AA110)-2,FALSE))</f>
        <v>Claimed</v>
      </c>
      <c r="AB111" s="105" t="str">
        <f>IF(ISERROR(VLOOKUP($C111,Data!$C$111:$ZZ$141,COLUMN('Reordered Data'!AB110)-2,FALSE)),"-",VLOOKUP($C111,Data!$C$111:$ZZ$141,COLUMN('Reordered Data'!AB110)-2,FALSE))</f>
        <v>Evaluated</v>
      </c>
      <c r="AC111" s="105" t="str">
        <f>IF(ISERROR(VLOOKUP($C111,Data!$C$111:$ZZ$141,COLUMN('Reordered Data'!AC110)-2,FALSE)),"-",VLOOKUP($C111,Data!$C$111:$ZZ$141,COLUMN('Reordered Data'!AC110)-2,FALSE))</f>
        <v>Plan</v>
      </c>
      <c r="AD111" s="105" t="str">
        <f>IF(ISERROR(VLOOKUP($C111,Data!$C$111:$ZZ$141,COLUMN('Reordered Data'!AD110)-2,FALSE)),"-",VLOOKUP($C111,Data!$C$111:$ZZ$141,COLUMN('Reordered Data'!AD110)-2,FALSE))</f>
        <v>Claimed</v>
      </c>
      <c r="AE111" s="105" t="str">
        <f>IF(ISERROR(VLOOKUP($C111,Data!$C$111:$ZZ$141,COLUMN('Reordered Data'!AE110)-2,FALSE)),"-",VLOOKUP($C111,Data!$C$111:$ZZ$141,COLUMN('Reordered Data'!AE110)-2,FALSE))</f>
        <v>Evaluated</v>
      </c>
      <c r="AF111" s="105" t="str">
        <f>IF(ISERROR(VLOOKUP($C111,Data!$C$111:$ZZ$141,COLUMN('Reordered Data'!AF110)-2,FALSE)),"-",VLOOKUP($C111,Data!$C$111:$ZZ$141,COLUMN('Reordered Data'!AF110)-2,FALSE))</f>
        <v>Plan</v>
      </c>
      <c r="AG111" s="105" t="str">
        <f>IF(ISERROR(VLOOKUP($C111,Data!$C$111:$ZZ$141,COLUMN('Reordered Data'!AG110)-2,FALSE)),"-",VLOOKUP($C111,Data!$C$111:$ZZ$141,COLUMN('Reordered Data'!AG110)-2,FALSE))</f>
        <v>Claimed</v>
      </c>
      <c r="AH111" s="105" t="str">
        <f>IF(ISERROR(VLOOKUP($C111,Data!$C$111:$ZZ$141,COLUMN('Reordered Data'!AH110)-2,FALSE)),"-",VLOOKUP($C111,Data!$C$111:$ZZ$141,COLUMN('Reordered Data'!AH110)-2,FALSE))</f>
        <v>Evaluated</v>
      </c>
      <c r="AI111" s="105" t="str">
        <f>IF(ISERROR(VLOOKUP($C111,Data!$C$111:$ZZ$141,COLUMN('Reordered Data'!AI110)-2,FALSE)),"-",VLOOKUP($C111,Data!$C$111:$ZZ$141,COLUMN('Reordered Data'!AI110)-2,FALSE))</f>
        <v>Plan</v>
      </c>
      <c r="AJ111" s="105" t="str">
        <f>IF(ISERROR(VLOOKUP($C111,Data!$C$111:$ZZ$141,COLUMN('Reordered Data'!AJ110)-2,FALSE)),"-",VLOOKUP($C111,Data!$C$111:$ZZ$141,COLUMN('Reordered Data'!AJ110)-2,FALSE))</f>
        <v>Claimed</v>
      </c>
      <c r="AK111" s="105" t="str">
        <f>IF(ISERROR(VLOOKUP($C111,Data!$C$111:$ZZ$141,COLUMN('Reordered Data'!AK110)-2,FALSE)),"-",VLOOKUP($C111,Data!$C$111:$ZZ$141,COLUMN('Reordered Data'!AK110)-2,FALSE))</f>
        <v>Evaluated</v>
      </c>
      <c r="AL111" s="105" t="str">
        <f>IF(ISERROR(VLOOKUP($C111,Data!$C$111:$ZZ$141,COLUMN('Reordered Data'!AL110)-2,FALSE)),"-",VLOOKUP($C111,Data!$C$111:$ZZ$141,COLUMN('Reordered Data'!AL110)-2,FALSE))</f>
        <v>Plan</v>
      </c>
      <c r="AM111" s="105" t="str">
        <f>IF(ISERROR(VLOOKUP($C111,Data!$C$111:$ZZ$141,COLUMN('Reordered Data'!AM110)-2,FALSE)),"-",VLOOKUP($C111,Data!$C$111:$ZZ$141,COLUMN('Reordered Data'!AM110)-2,FALSE))</f>
        <v>Claimed</v>
      </c>
      <c r="AN111" s="105" t="str">
        <f>IF(ISERROR(VLOOKUP($C111,Data!$C$111:$ZZ$141,COLUMN('Reordered Data'!AN110)-2,FALSE)),"-",VLOOKUP($C111,Data!$C$111:$ZZ$141,COLUMN('Reordered Data'!AN110)-2,FALSE))</f>
        <v>Evaluated</v>
      </c>
      <c r="AO111" s="105" t="str">
        <f>IF(ISERROR(VLOOKUP($C111,Data!$C$111:$ZZ$141,COLUMN('Reordered Data'!AO110)-2,FALSE)),"-",VLOOKUP($C111,Data!$C$111:$ZZ$141,COLUMN('Reordered Data'!AO110)-2,FALSE))</f>
        <v>Plan</v>
      </c>
      <c r="AP111" s="105" t="str">
        <f>IF(ISERROR(VLOOKUP($C111,Data!$C$111:$ZZ$141,COLUMN('Reordered Data'!AP110)-2,FALSE)),"-",VLOOKUP($C111,Data!$C$111:$ZZ$141,COLUMN('Reordered Data'!AP110)-2,FALSE))</f>
        <v>Claimed</v>
      </c>
      <c r="AQ111" s="105" t="str">
        <f>IF(ISERROR(VLOOKUP($C111,Data!$C$111:$ZZ$141,COLUMN('Reordered Data'!AQ110)-2,FALSE)),"-",VLOOKUP($C111,Data!$C$111:$ZZ$141,COLUMN('Reordered Data'!AQ110)-2,FALSE))</f>
        <v>Evaluated</v>
      </c>
      <c r="AR111" s="105" t="str">
        <f>D111</f>
        <v>Budget</v>
      </c>
      <c r="AS111" s="105" t="str">
        <f t="shared" ref="AS111:BA126" si="20">E111</f>
        <v>Actual</v>
      </c>
      <c r="AT111" s="105" t="str">
        <f t="shared" si="20"/>
        <v xml:space="preserve">Budget </v>
      </c>
      <c r="AU111" s="105" t="str">
        <f t="shared" si="20"/>
        <v>Actual</v>
      </c>
      <c r="AV111" s="105" t="str">
        <f t="shared" si="20"/>
        <v>Plan</v>
      </c>
      <c r="AW111" s="105" t="str">
        <f t="shared" si="20"/>
        <v>Claimed</v>
      </c>
      <c r="AX111" s="105" t="str">
        <f t="shared" si="20"/>
        <v>Evaluated</v>
      </c>
      <c r="AY111" s="105" t="str">
        <f t="shared" si="20"/>
        <v>Plan</v>
      </c>
      <c r="AZ111" s="105" t="str">
        <f t="shared" si="20"/>
        <v>Claimed</v>
      </c>
      <c r="BA111" s="105" t="str">
        <f t="shared" si="20"/>
        <v>Evaluated</v>
      </c>
      <c r="BH111" s="105" t="str">
        <f t="shared" ref="BH111:BH141" si="21">T111</f>
        <v>Plan</v>
      </c>
      <c r="BI111" s="105" t="str">
        <f t="shared" ref="BI111:BI141" si="22">U111</f>
        <v>Claimed</v>
      </c>
      <c r="BJ111" s="105" t="str">
        <f t="shared" ref="BJ111:BJ141" si="23">V111</f>
        <v>Evaluated</v>
      </c>
      <c r="BK111" s="105" t="str">
        <f t="shared" ref="BK111:BK141" si="24">W111</f>
        <v>Plan</v>
      </c>
      <c r="BL111" s="105" t="str">
        <f t="shared" ref="BL111:BL141" si="25">X111</f>
        <v>Claimed</v>
      </c>
      <c r="BM111" s="105" t="str">
        <f t="shared" ref="BM111:BM141" si="26">Y111</f>
        <v>Evaluated</v>
      </c>
      <c r="BT111" s="105" t="str">
        <f t="shared" ref="BT111:BT141" si="27">AF111</f>
        <v>Plan</v>
      </c>
      <c r="BU111" s="105" t="str">
        <f t="shared" ref="BU111:BU141" si="28">AG111</f>
        <v>Claimed</v>
      </c>
      <c r="BV111" s="105" t="str">
        <f t="shared" ref="BV111:BV141" si="29">AH111</f>
        <v>Evaluated</v>
      </c>
      <c r="BW111" s="105" t="str">
        <f t="shared" ref="BW111:BW141" si="30">AI111</f>
        <v>Plan</v>
      </c>
      <c r="BX111" s="105" t="str">
        <f t="shared" ref="BX111:BX141" si="31">AJ111</f>
        <v>Claimed</v>
      </c>
      <c r="BY111" s="105" t="str">
        <f t="shared" ref="BY111:BY141" si="32">AK111</f>
        <v>Evaluated</v>
      </c>
    </row>
    <row r="112" spans="3:84">
      <c r="C112" s="104" t="str">
        <f t="shared" ca="1" si="19"/>
        <v>Residential New Construction (example)</v>
      </c>
      <c r="D112" s="105">
        <f ca="1">IF(ISERROR(VLOOKUP($C112,Data!$C$111:$ZZ$141,COLUMN('Reordered Data'!D111)-2,FALSE)),"-",VLOOKUP($C112,Data!$C$111:$ZZ$141,COLUMN('Reordered Data'!D111)-2,FALSE))</f>
        <v>80000</v>
      </c>
      <c r="E112" s="105">
        <f ca="1">IF(ISERROR(VLOOKUP($C112,Data!$C$111:$ZZ$141,COLUMN('Reordered Data'!E111)-2,FALSE)),"-",VLOOKUP($C112,Data!$C$111:$ZZ$141,COLUMN('Reordered Data'!E111)-2,FALSE))</f>
        <v>90000</v>
      </c>
      <c r="F112" s="105">
        <f ca="1">IF(ISERROR(VLOOKUP($C112,Data!$C$111:$ZZ$141,COLUMN('Reordered Data'!F111)-2,FALSE)),"-",VLOOKUP($C112,Data!$C$111:$ZZ$141,COLUMN('Reordered Data'!F111)-2,FALSE))</f>
        <v>100000</v>
      </c>
      <c r="G112" s="105">
        <f ca="1">IF(ISERROR(VLOOKUP($C112,Data!$C$111:$ZZ$141,COLUMN('Reordered Data'!G111)-2,FALSE)),"-",VLOOKUP($C112,Data!$C$111:$ZZ$141,COLUMN('Reordered Data'!G111)-2,FALSE))</f>
        <v>105000</v>
      </c>
      <c r="H112" s="672">
        <f ca="1">IF(ISERROR(VLOOKUP($C112,Data!$C$111:$ZZ$141,COLUMN('Reordered Data'!H111)-2,FALSE)),"-",VLOOKUP($C112,Data!$C$111:$ZZ$141,COLUMN('Reordered Data'!H111)-2,FALSE))</f>
        <v>230</v>
      </c>
      <c r="I112" s="672">
        <f ca="1">IF(ISERROR(VLOOKUP($C112,Data!$C$111:$ZZ$141,COLUMN('Reordered Data'!I111)-2,FALSE)),"-",VLOOKUP($C112,Data!$C$111:$ZZ$141,COLUMN('Reordered Data'!I111)-2,FALSE))</f>
        <v>250</v>
      </c>
      <c r="J112" s="672">
        <f ca="1">IF(ISERROR(VLOOKUP($C112,Data!$C$111:$ZZ$141,COLUMN('Reordered Data'!J111)-2,FALSE)),"-",VLOOKUP($C112,Data!$C$111:$ZZ$141,COLUMN('Reordered Data'!J111)-2,FALSE))</f>
        <v>200</v>
      </c>
      <c r="K112" s="672">
        <f ca="1">IF(ISERROR(VLOOKUP($C112,Data!$C$111:$ZZ$141,COLUMN('Reordered Data'!K111)-2,FALSE)),"-",VLOOKUP($C112,Data!$C$111:$ZZ$141,COLUMN('Reordered Data'!K111)-2,FALSE))</f>
        <v>250</v>
      </c>
      <c r="L112" s="672">
        <f ca="1">IF(ISERROR(VLOOKUP($C112,Data!$C$111:$ZZ$141,COLUMN('Reordered Data'!L111)-2,FALSE)),"-",VLOOKUP($C112,Data!$C$111:$ZZ$141,COLUMN('Reordered Data'!L111)-2,FALSE))</f>
        <v>253</v>
      </c>
      <c r="M112" s="672">
        <f ca="1">IF(ISERROR(VLOOKUP($C112,Data!$C$111:$ZZ$141,COLUMN('Reordered Data'!M111)-2,FALSE)),"-",VLOOKUP($C112,Data!$C$111:$ZZ$141,COLUMN('Reordered Data'!M111)-2,FALSE))</f>
        <v>220</v>
      </c>
      <c r="N112" s="672">
        <f ca="1">IF(ISERROR(VLOOKUP($C112,Data!$C$111:$ZZ$141,COLUMN('Reordered Data'!N111)-2,FALSE)),"-",VLOOKUP($C112,Data!$C$111:$ZZ$141,COLUMN('Reordered Data'!N111)-2,FALSE))</f>
        <v>207</v>
      </c>
      <c r="O112" s="672">
        <f ca="1">IF(ISERROR(VLOOKUP($C112,Data!$C$111:$ZZ$141,COLUMN('Reordered Data'!O111)-2,FALSE)),"-",VLOOKUP($C112,Data!$C$111:$ZZ$141,COLUMN('Reordered Data'!O111)-2,FALSE))</f>
        <v>225</v>
      </c>
      <c r="P112" s="672">
        <f ca="1">IF(ISERROR(VLOOKUP($C112,Data!$C$111:$ZZ$141,COLUMN('Reordered Data'!P111)-2,FALSE)),"-",VLOOKUP($C112,Data!$C$111:$ZZ$141,COLUMN('Reordered Data'!P111)-2,FALSE))</f>
        <v>180</v>
      </c>
      <c r="Q112" s="672">
        <f ca="1">IF(ISERROR(VLOOKUP($C112,Data!$C$111:$ZZ$141,COLUMN('Reordered Data'!Q111)-2,FALSE)),"-",VLOOKUP($C112,Data!$C$111:$ZZ$141,COLUMN('Reordered Data'!Q111)-2,FALSE))</f>
        <v>225</v>
      </c>
      <c r="R112" s="672">
        <f ca="1">IF(ISERROR(VLOOKUP($C112,Data!$C$111:$ZZ$141,COLUMN('Reordered Data'!R111)-2,FALSE)),"-",VLOOKUP($C112,Data!$C$111:$ZZ$141,COLUMN('Reordered Data'!R111)-2,FALSE))</f>
        <v>207</v>
      </c>
      <c r="S112" s="672">
        <f ca="1">IF(ISERROR(VLOOKUP($C112,Data!$C$111:$ZZ$141,COLUMN('Reordered Data'!S111)-2,FALSE)),"-",VLOOKUP($C112,Data!$C$111:$ZZ$141,COLUMN('Reordered Data'!S111)-2,FALSE))</f>
        <v>198</v>
      </c>
      <c r="T112" s="672">
        <f ca="1">IF(ISERROR(VLOOKUP($C112,Data!$C$111:$ZZ$141,COLUMN('Reordered Data'!T111)-2,FALSE)),"-",VLOOKUP($C112,Data!$C$111:$ZZ$141,COLUMN('Reordered Data'!T111)-2,FALSE))</f>
        <v>0</v>
      </c>
      <c r="U112" s="672">
        <f ca="1">IF(ISERROR(VLOOKUP($C112,Data!$C$111:$ZZ$141,COLUMN('Reordered Data'!U111)-2,FALSE)),"-",VLOOKUP($C112,Data!$C$111:$ZZ$141,COLUMN('Reordered Data'!U111)-2,FALSE))</f>
        <v>0</v>
      </c>
      <c r="V112" s="672">
        <f ca="1">IF(ISERROR(VLOOKUP($C112,Data!$C$111:$ZZ$141,COLUMN('Reordered Data'!V111)-2,FALSE)),"-",VLOOKUP($C112,Data!$C$111:$ZZ$141,COLUMN('Reordered Data'!V111)-2,FALSE))</f>
        <v>0</v>
      </c>
      <c r="W112" s="672">
        <f ca="1">IF(ISERROR(VLOOKUP($C112,Data!$C$111:$ZZ$141,COLUMN('Reordered Data'!W111)-2,FALSE)),"-",VLOOKUP($C112,Data!$C$111:$ZZ$141,COLUMN('Reordered Data'!W111)-2,FALSE))</f>
        <v>0</v>
      </c>
      <c r="X112" s="672">
        <f ca="1">IF(ISERROR(VLOOKUP($C112,Data!$C$111:$ZZ$141,COLUMN('Reordered Data'!X111)-2,FALSE)),"-",VLOOKUP($C112,Data!$C$111:$ZZ$141,COLUMN('Reordered Data'!X111)-2,FALSE))</f>
        <v>0</v>
      </c>
      <c r="Y112" s="672">
        <f ca="1">IF(ISERROR(VLOOKUP($C112,Data!$C$111:$ZZ$141,COLUMN('Reordered Data'!Y111)-2,FALSE)),"-",VLOOKUP($C112,Data!$C$111:$ZZ$141,COLUMN('Reordered Data'!Y111)-2,FALSE))</f>
        <v>0</v>
      </c>
      <c r="Z112" s="672">
        <f ca="1">IF(ISERROR(VLOOKUP($C112,Data!$C$111:$ZZ$141,COLUMN('Reordered Data'!Z111)-2,FALSE)),"-",VLOOKUP($C112,Data!$C$111:$ZZ$141,COLUMN('Reordered Data'!Z111)-2,FALSE))</f>
        <v>0</v>
      </c>
      <c r="AA112" s="672">
        <f ca="1">IF(ISERROR(VLOOKUP($C112,Data!$C$111:$ZZ$141,COLUMN('Reordered Data'!AA111)-2,FALSE)),"-",VLOOKUP($C112,Data!$C$111:$ZZ$141,COLUMN('Reordered Data'!AA111)-2,FALSE))</f>
        <v>0</v>
      </c>
      <c r="AB112" s="672">
        <f ca="1">IF(ISERROR(VLOOKUP($C112,Data!$C$111:$ZZ$141,COLUMN('Reordered Data'!AB111)-2,FALSE)),"-",VLOOKUP($C112,Data!$C$111:$ZZ$141,COLUMN('Reordered Data'!AB111)-2,FALSE))</f>
        <v>0</v>
      </c>
      <c r="AC112" s="672">
        <f ca="1">IF(ISERROR(VLOOKUP($C112,Data!$C$111:$ZZ$141,COLUMN('Reordered Data'!AC111)-2,FALSE)),"-",VLOOKUP($C112,Data!$C$111:$ZZ$141,COLUMN('Reordered Data'!AC111)-2,FALSE))</f>
        <v>0</v>
      </c>
      <c r="AD112" s="672">
        <f ca="1">IF(ISERROR(VLOOKUP($C112,Data!$C$111:$ZZ$141,COLUMN('Reordered Data'!AD111)-2,FALSE)),"-",VLOOKUP($C112,Data!$C$111:$ZZ$141,COLUMN('Reordered Data'!AD111)-2,FALSE))</f>
        <v>0</v>
      </c>
      <c r="AE112" s="672">
        <f ca="1">IF(ISERROR(VLOOKUP($C112,Data!$C$111:$ZZ$141,COLUMN('Reordered Data'!AE111)-2,FALSE)),"-",VLOOKUP($C112,Data!$C$111:$ZZ$141,COLUMN('Reordered Data'!AE111)-2,FALSE))</f>
        <v>0</v>
      </c>
      <c r="AF112" s="672">
        <f ca="1">IF(ISERROR(VLOOKUP($C112,Data!$C$111:$ZZ$141,COLUMN('Reordered Data'!AF111)-2,FALSE)),"-",VLOOKUP($C112,Data!$C$111:$ZZ$141,COLUMN('Reordered Data'!AF111)-2,FALSE))</f>
        <v>230</v>
      </c>
      <c r="AG112" s="672">
        <f ca="1">IF(ISERROR(VLOOKUP($C112,Data!$C$111:$ZZ$141,COLUMN('Reordered Data'!AG111)-2,FALSE)),"-",VLOOKUP($C112,Data!$C$111:$ZZ$141,COLUMN('Reordered Data'!AG111)-2,FALSE))</f>
        <v>220</v>
      </c>
      <c r="AH112" s="672">
        <f ca="1">IF(ISERROR(VLOOKUP($C112,Data!$C$111:$ZZ$141,COLUMN('Reordered Data'!AH111)-2,FALSE)),"-",VLOOKUP($C112,Data!$C$111:$ZZ$141,COLUMN('Reordered Data'!AH111)-2,FALSE))</f>
        <v>220</v>
      </c>
      <c r="AI112" s="672">
        <f ca="1">IF(ISERROR(VLOOKUP($C112,Data!$C$111:$ZZ$141,COLUMN('Reordered Data'!AI111)-2,FALSE)),"-",VLOOKUP($C112,Data!$C$111:$ZZ$141,COLUMN('Reordered Data'!AI111)-2,FALSE))</f>
        <v>230</v>
      </c>
      <c r="AJ112" s="672">
        <f ca="1">IF(ISERROR(VLOOKUP($C112,Data!$C$111:$ZZ$141,COLUMN('Reordered Data'!AJ111)-2,FALSE)),"-",VLOOKUP($C112,Data!$C$111:$ZZ$141,COLUMN('Reordered Data'!AJ111)-2,FALSE))</f>
        <v>220</v>
      </c>
      <c r="AK112" s="672">
        <f ca="1">IF(ISERROR(VLOOKUP($C112,Data!$C$111:$ZZ$141,COLUMN('Reordered Data'!AK111)-2,FALSE)),"-",VLOOKUP($C112,Data!$C$111:$ZZ$141,COLUMN('Reordered Data'!AK111)-2,FALSE))</f>
        <v>220</v>
      </c>
      <c r="AL112" s="672">
        <f ca="1">IF(ISERROR(VLOOKUP($C112,Data!$C$111:$ZZ$141,COLUMN('Reordered Data'!AL111)-2,FALSE)),"-",VLOOKUP($C112,Data!$C$111:$ZZ$141,COLUMN('Reordered Data'!AL111)-2,FALSE))</f>
        <v>230</v>
      </c>
      <c r="AM112" s="672">
        <f ca="1">IF(ISERROR(VLOOKUP($C112,Data!$C$111:$ZZ$141,COLUMN('Reordered Data'!AM111)-2,FALSE)),"-",VLOOKUP($C112,Data!$C$111:$ZZ$141,COLUMN('Reordered Data'!AM111)-2,FALSE))</f>
        <v>220</v>
      </c>
      <c r="AN112" s="672">
        <f ca="1">IF(ISERROR(VLOOKUP($C112,Data!$C$111:$ZZ$141,COLUMN('Reordered Data'!AN111)-2,FALSE)),"-",VLOOKUP($C112,Data!$C$111:$ZZ$141,COLUMN('Reordered Data'!AN111)-2,FALSE))</f>
        <v>220</v>
      </c>
      <c r="AO112" s="672">
        <f ca="1">IF(ISERROR(VLOOKUP($C112,Data!$C$111:$ZZ$141,COLUMN('Reordered Data'!AO111)-2,FALSE)),"-",VLOOKUP($C112,Data!$C$111:$ZZ$141,COLUMN('Reordered Data'!AO111)-2,FALSE))</f>
        <v>230</v>
      </c>
      <c r="AP112" s="672">
        <f ca="1">IF(ISERROR(VLOOKUP($C112,Data!$C$111:$ZZ$141,COLUMN('Reordered Data'!AP111)-2,FALSE)),"-",VLOOKUP($C112,Data!$C$111:$ZZ$141,COLUMN('Reordered Data'!AP111)-2,FALSE))</f>
        <v>220</v>
      </c>
      <c r="AQ112" s="672">
        <f ca="1">IF(ISERROR(VLOOKUP($C112,Data!$C$111:$ZZ$141,COLUMN('Reordered Data'!AQ111)-2,FALSE)),"-",VLOOKUP($C112,Data!$C$111:$ZZ$141,COLUMN('Reordered Data'!AQ111)-2,FALSE))</f>
        <v>220</v>
      </c>
      <c r="AR112" s="105">
        <f t="shared" ref="AR112:AR141" ca="1" si="33">D112</f>
        <v>80000</v>
      </c>
      <c r="AS112" s="105">
        <f t="shared" ca="1" si="20"/>
        <v>90000</v>
      </c>
      <c r="AT112" s="105">
        <f t="shared" ca="1" si="20"/>
        <v>100000</v>
      </c>
      <c r="AU112" s="105">
        <f t="shared" ca="1" si="20"/>
        <v>105000</v>
      </c>
      <c r="AV112" s="105">
        <f t="shared" ca="1" si="20"/>
        <v>230</v>
      </c>
      <c r="AW112" s="105">
        <f t="shared" ca="1" si="20"/>
        <v>250</v>
      </c>
      <c r="AX112" s="105">
        <f t="shared" ca="1" si="20"/>
        <v>200</v>
      </c>
      <c r="AY112" s="105">
        <f t="shared" ca="1" si="20"/>
        <v>250</v>
      </c>
      <c r="AZ112" s="105">
        <f t="shared" ca="1" si="20"/>
        <v>253</v>
      </c>
      <c r="BA112" s="105">
        <f t="shared" ca="1" si="20"/>
        <v>220</v>
      </c>
      <c r="BH112" s="105">
        <f t="shared" ca="1" si="21"/>
        <v>0</v>
      </c>
      <c r="BI112" s="105">
        <f t="shared" ca="1" si="22"/>
        <v>0</v>
      </c>
      <c r="BJ112" s="105">
        <f t="shared" ca="1" si="23"/>
        <v>0</v>
      </c>
      <c r="BK112" s="105">
        <f t="shared" ca="1" si="24"/>
        <v>0</v>
      </c>
      <c r="BL112" s="105">
        <f t="shared" ca="1" si="25"/>
        <v>0</v>
      </c>
      <c r="BM112" s="105">
        <f t="shared" ca="1" si="26"/>
        <v>0</v>
      </c>
      <c r="BT112" s="105">
        <f t="shared" ca="1" si="27"/>
        <v>230</v>
      </c>
      <c r="BU112" s="105">
        <f t="shared" ca="1" si="28"/>
        <v>220</v>
      </c>
      <c r="BV112" s="105">
        <f t="shared" ca="1" si="29"/>
        <v>220</v>
      </c>
      <c r="BW112" s="105">
        <f t="shared" ca="1" si="30"/>
        <v>230</v>
      </c>
      <c r="BX112" s="105">
        <f t="shared" ca="1" si="31"/>
        <v>220</v>
      </c>
      <c r="BY112" s="105">
        <f t="shared" ca="1" si="32"/>
        <v>220</v>
      </c>
    </row>
    <row r="113" spans="3:77">
      <c r="C113" s="104" t="str">
        <f t="shared" ca="1" si="19"/>
        <v>Residential Whole Home Retrofit</v>
      </c>
      <c r="D113" s="105">
        <f ca="1">IF(ISERROR(VLOOKUP($C113,Data!$C$111:$ZZ$141,COLUMN('Reordered Data'!D112)-2,FALSE)),"-",VLOOKUP($C113,Data!$C$111:$ZZ$141,COLUMN('Reordered Data'!D112)-2,FALSE))</f>
        <v>0</v>
      </c>
      <c r="E113" s="105">
        <f ca="1">IF(ISERROR(VLOOKUP($C113,Data!$C$111:$ZZ$141,COLUMN('Reordered Data'!E112)-2,FALSE)),"-",VLOOKUP($C113,Data!$C$111:$ZZ$141,COLUMN('Reordered Data'!E112)-2,FALSE))</f>
        <v>0</v>
      </c>
      <c r="F113" s="105">
        <f ca="1">IF(ISERROR(VLOOKUP($C113,Data!$C$111:$ZZ$141,COLUMN('Reordered Data'!F112)-2,FALSE)),"-",VLOOKUP($C113,Data!$C$111:$ZZ$141,COLUMN('Reordered Data'!F112)-2,FALSE))</f>
        <v>0</v>
      </c>
      <c r="G113" s="105">
        <f ca="1">IF(ISERROR(VLOOKUP($C113,Data!$C$111:$ZZ$141,COLUMN('Reordered Data'!G112)-2,FALSE)),"-",VLOOKUP($C113,Data!$C$111:$ZZ$141,COLUMN('Reordered Data'!G112)-2,FALSE))</f>
        <v>0</v>
      </c>
      <c r="H113" s="672">
        <f ca="1">IF(ISERROR(VLOOKUP($C113,Data!$C$111:$ZZ$141,COLUMN('Reordered Data'!H112)-2,FALSE)),"-",VLOOKUP($C113,Data!$C$111:$ZZ$141,COLUMN('Reordered Data'!H112)-2,FALSE))</f>
        <v>0</v>
      </c>
      <c r="I113" s="672">
        <f ca="1">IF(ISERROR(VLOOKUP($C113,Data!$C$111:$ZZ$141,COLUMN('Reordered Data'!I112)-2,FALSE)),"-",VLOOKUP($C113,Data!$C$111:$ZZ$141,COLUMN('Reordered Data'!I112)-2,FALSE))</f>
        <v>0</v>
      </c>
      <c r="J113" s="672">
        <f ca="1">IF(ISERROR(VLOOKUP($C113,Data!$C$111:$ZZ$141,COLUMN('Reordered Data'!J112)-2,FALSE)),"-",VLOOKUP($C113,Data!$C$111:$ZZ$141,COLUMN('Reordered Data'!J112)-2,FALSE))</f>
        <v>0</v>
      </c>
      <c r="K113" s="672">
        <f ca="1">IF(ISERROR(VLOOKUP($C113,Data!$C$111:$ZZ$141,COLUMN('Reordered Data'!K112)-2,FALSE)),"-",VLOOKUP($C113,Data!$C$111:$ZZ$141,COLUMN('Reordered Data'!K112)-2,FALSE))</f>
        <v>0</v>
      </c>
      <c r="L113" s="672">
        <f ca="1">IF(ISERROR(VLOOKUP($C113,Data!$C$111:$ZZ$141,COLUMN('Reordered Data'!L112)-2,FALSE)),"-",VLOOKUP($C113,Data!$C$111:$ZZ$141,COLUMN('Reordered Data'!L112)-2,FALSE))</f>
        <v>0</v>
      </c>
      <c r="M113" s="672">
        <f ca="1">IF(ISERROR(VLOOKUP($C113,Data!$C$111:$ZZ$141,COLUMN('Reordered Data'!M112)-2,FALSE)),"-",VLOOKUP($C113,Data!$C$111:$ZZ$141,COLUMN('Reordered Data'!M112)-2,FALSE))</f>
        <v>0</v>
      </c>
      <c r="N113" s="672">
        <f ca="1">IF(ISERROR(VLOOKUP($C113,Data!$C$111:$ZZ$141,COLUMN('Reordered Data'!N112)-2,FALSE)),"-",VLOOKUP($C113,Data!$C$111:$ZZ$141,COLUMN('Reordered Data'!N112)-2,FALSE))</f>
        <v>0</v>
      </c>
      <c r="O113" s="672">
        <f ca="1">IF(ISERROR(VLOOKUP($C113,Data!$C$111:$ZZ$141,COLUMN('Reordered Data'!O112)-2,FALSE)),"-",VLOOKUP($C113,Data!$C$111:$ZZ$141,COLUMN('Reordered Data'!O112)-2,FALSE))</f>
        <v>0</v>
      </c>
      <c r="P113" s="672">
        <f ca="1">IF(ISERROR(VLOOKUP($C113,Data!$C$111:$ZZ$141,COLUMN('Reordered Data'!P112)-2,FALSE)),"-",VLOOKUP($C113,Data!$C$111:$ZZ$141,COLUMN('Reordered Data'!P112)-2,FALSE))</f>
        <v>0</v>
      </c>
      <c r="Q113" s="672">
        <f ca="1">IF(ISERROR(VLOOKUP($C113,Data!$C$111:$ZZ$141,COLUMN('Reordered Data'!Q112)-2,FALSE)),"-",VLOOKUP($C113,Data!$C$111:$ZZ$141,COLUMN('Reordered Data'!Q112)-2,FALSE))</f>
        <v>0</v>
      </c>
      <c r="R113" s="672">
        <f ca="1">IF(ISERROR(VLOOKUP($C113,Data!$C$111:$ZZ$141,COLUMN('Reordered Data'!R112)-2,FALSE)),"-",VLOOKUP($C113,Data!$C$111:$ZZ$141,COLUMN('Reordered Data'!R112)-2,FALSE))</f>
        <v>0</v>
      </c>
      <c r="S113" s="672">
        <f ca="1">IF(ISERROR(VLOOKUP($C113,Data!$C$111:$ZZ$141,COLUMN('Reordered Data'!S112)-2,FALSE)),"-",VLOOKUP($C113,Data!$C$111:$ZZ$141,COLUMN('Reordered Data'!S112)-2,FALSE))</f>
        <v>0</v>
      </c>
      <c r="T113" s="672">
        <f ca="1">IF(ISERROR(VLOOKUP($C113,Data!$C$111:$ZZ$141,COLUMN('Reordered Data'!T112)-2,FALSE)),"-",VLOOKUP($C113,Data!$C$111:$ZZ$141,COLUMN('Reordered Data'!T112)-2,FALSE))</f>
        <v>0</v>
      </c>
      <c r="U113" s="672">
        <f ca="1">IF(ISERROR(VLOOKUP($C113,Data!$C$111:$ZZ$141,COLUMN('Reordered Data'!U112)-2,FALSE)),"-",VLOOKUP($C113,Data!$C$111:$ZZ$141,COLUMN('Reordered Data'!U112)-2,FALSE))</f>
        <v>0</v>
      </c>
      <c r="V113" s="672">
        <f ca="1">IF(ISERROR(VLOOKUP($C113,Data!$C$111:$ZZ$141,COLUMN('Reordered Data'!V112)-2,FALSE)),"-",VLOOKUP($C113,Data!$C$111:$ZZ$141,COLUMN('Reordered Data'!V112)-2,FALSE))</f>
        <v>0</v>
      </c>
      <c r="W113" s="672">
        <f ca="1">IF(ISERROR(VLOOKUP($C113,Data!$C$111:$ZZ$141,COLUMN('Reordered Data'!W112)-2,FALSE)),"-",VLOOKUP($C113,Data!$C$111:$ZZ$141,COLUMN('Reordered Data'!W112)-2,FALSE))</f>
        <v>0</v>
      </c>
      <c r="X113" s="672">
        <f ca="1">IF(ISERROR(VLOOKUP($C113,Data!$C$111:$ZZ$141,COLUMN('Reordered Data'!X112)-2,FALSE)),"-",VLOOKUP($C113,Data!$C$111:$ZZ$141,COLUMN('Reordered Data'!X112)-2,FALSE))</f>
        <v>0</v>
      </c>
      <c r="Y113" s="672">
        <f ca="1">IF(ISERROR(VLOOKUP($C113,Data!$C$111:$ZZ$141,COLUMN('Reordered Data'!Y112)-2,FALSE)),"-",VLOOKUP($C113,Data!$C$111:$ZZ$141,COLUMN('Reordered Data'!Y112)-2,FALSE))</f>
        <v>0</v>
      </c>
      <c r="Z113" s="672">
        <f ca="1">IF(ISERROR(VLOOKUP($C113,Data!$C$111:$ZZ$141,COLUMN('Reordered Data'!Z112)-2,FALSE)),"-",VLOOKUP($C113,Data!$C$111:$ZZ$141,COLUMN('Reordered Data'!Z112)-2,FALSE))</f>
        <v>0</v>
      </c>
      <c r="AA113" s="672">
        <f ca="1">IF(ISERROR(VLOOKUP($C113,Data!$C$111:$ZZ$141,COLUMN('Reordered Data'!AA112)-2,FALSE)),"-",VLOOKUP($C113,Data!$C$111:$ZZ$141,COLUMN('Reordered Data'!AA112)-2,FALSE))</f>
        <v>0</v>
      </c>
      <c r="AB113" s="672">
        <f ca="1">IF(ISERROR(VLOOKUP($C113,Data!$C$111:$ZZ$141,COLUMN('Reordered Data'!AB112)-2,FALSE)),"-",VLOOKUP($C113,Data!$C$111:$ZZ$141,COLUMN('Reordered Data'!AB112)-2,FALSE))</f>
        <v>0</v>
      </c>
      <c r="AC113" s="672">
        <f ca="1">IF(ISERROR(VLOOKUP($C113,Data!$C$111:$ZZ$141,COLUMN('Reordered Data'!AC112)-2,FALSE)),"-",VLOOKUP($C113,Data!$C$111:$ZZ$141,COLUMN('Reordered Data'!AC112)-2,FALSE))</f>
        <v>0</v>
      </c>
      <c r="AD113" s="672">
        <f ca="1">IF(ISERROR(VLOOKUP($C113,Data!$C$111:$ZZ$141,COLUMN('Reordered Data'!AD112)-2,FALSE)),"-",VLOOKUP($C113,Data!$C$111:$ZZ$141,COLUMN('Reordered Data'!AD112)-2,FALSE))</f>
        <v>0</v>
      </c>
      <c r="AE113" s="672">
        <f ca="1">IF(ISERROR(VLOOKUP($C113,Data!$C$111:$ZZ$141,COLUMN('Reordered Data'!AE112)-2,FALSE)),"-",VLOOKUP($C113,Data!$C$111:$ZZ$141,COLUMN('Reordered Data'!AE112)-2,FALSE))</f>
        <v>0</v>
      </c>
      <c r="AF113" s="672">
        <f ca="1">IF(ISERROR(VLOOKUP($C113,Data!$C$111:$ZZ$141,COLUMN('Reordered Data'!AF112)-2,FALSE)),"-",VLOOKUP($C113,Data!$C$111:$ZZ$141,COLUMN('Reordered Data'!AF112)-2,FALSE))</f>
        <v>0</v>
      </c>
      <c r="AG113" s="672">
        <f ca="1">IF(ISERROR(VLOOKUP($C113,Data!$C$111:$ZZ$141,COLUMN('Reordered Data'!AG112)-2,FALSE)),"-",VLOOKUP($C113,Data!$C$111:$ZZ$141,COLUMN('Reordered Data'!AG112)-2,FALSE))</f>
        <v>0</v>
      </c>
      <c r="AH113" s="672">
        <f ca="1">IF(ISERROR(VLOOKUP($C113,Data!$C$111:$ZZ$141,COLUMN('Reordered Data'!AH112)-2,FALSE)),"-",VLOOKUP($C113,Data!$C$111:$ZZ$141,COLUMN('Reordered Data'!AH112)-2,FALSE))</f>
        <v>0</v>
      </c>
      <c r="AI113" s="672">
        <f ca="1">IF(ISERROR(VLOOKUP($C113,Data!$C$111:$ZZ$141,COLUMN('Reordered Data'!AI112)-2,FALSE)),"-",VLOOKUP($C113,Data!$C$111:$ZZ$141,COLUMN('Reordered Data'!AI112)-2,FALSE))</f>
        <v>0</v>
      </c>
      <c r="AJ113" s="672">
        <f ca="1">IF(ISERROR(VLOOKUP($C113,Data!$C$111:$ZZ$141,COLUMN('Reordered Data'!AJ112)-2,FALSE)),"-",VLOOKUP($C113,Data!$C$111:$ZZ$141,COLUMN('Reordered Data'!AJ112)-2,FALSE))</f>
        <v>0</v>
      </c>
      <c r="AK113" s="672">
        <f ca="1">IF(ISERROR(VLOOKUP($C113,Data!$C$111:$ZZ$141,COLUMN('Reordered Data'!AK112)-2,FALSE)),"-",VLOOKUP($C113,Data!$C$111:$ZZ$141,COLUMN('Reordered Data'!AK112)-2,FALSE))</f>
        <v>0</v>
      </c>
      <c r="AL113" s="672">
        <f ca="1">IF(ISERROR(VLOOKUP($C113,Data!$C$111:$ZZ$141,COLUMN('Reordered Data'!AL112)-2,FALSE)),"-",VLOOKUP($C113,Data!$C$111:$ZZ$141,COLUMN('Reordered Data'!AL112)-2,FALSE))</f>
        <v>0</v>
      </c>
      <c r="AM113" s="672">
        <f ca="1">IF(ISERROR(VLOOKUP($C113,Data!$C$111:$ZZ$141,COLUMN('Reordered Data'!AM112)-2,FALSE)),"-",VLOOKUP($C113,Data!$C$111:$ZZ$141,COLUMN('Reordered Data'!AM112)-2,FALSE))</f>
        <v>0</v>
      </c>
      <c r="AN113" s="672">
        <f ca="1">IF(ISERROR(VLOOKUP($C113,Data!$C$111:$ZZ$141,COLUMN('Reordered Data'!AN112)-2,FALSE)),"-",VLOOKUP($C113,Data!$C$111:$ZZ$141,COLUMN('Reordered Data'!AN112)-2,FALSE))</f>
        <v>0</v>
      </c>
      <c r="AO113" s="672">
        <f ca="1">IF(ISERROR(VLOOKUP($C113,Data!$C$111:$ZZ$141,COLUMN('Reordered Data'!AO112)-2,FALSE)),"-",VLOOKUP($C113,Data!$C$111:$ZZ$141,COLUMN('Reordered Data'!AO112)-2,FALSE))</f>
        <v>0</v>
      </c>
      <c r="AP113" s="672">
        <f ca="1">IF(ISERROR(VLOOKUP($C113,Data!$C$111:$ZZ$141,COLUMN('Reordered Data'!AP112)-2,FALSE)),"-",VLOOKUP($C113,Data!$C$111:$ZZ$141,COLUMN('Reordered Data'!AP112)-2,FALSE))</f>
        <v>0</v>
      </c>
      <c r="AQ113" s="672">
        <f ca="1">IF(ISERROR(VLOOKUP($C113,Data!$C$111:$ZZ$141,COLUMN('Reordered Data'!AQ112)-2,FALSE)),"-",VLOOKUP($C113,Data!$C$111:$ZZ$141,COLUMN('Reordered Data'!AQ112)-2,FALSE))</f>
        <v>0</v>
      </c>
      <c r="AR113" s="105">
        <f t="shared" ca="1" si="33"/>
        <v>0</v>
      </c>
      <c r="AS113" s="105">
        <f t="shared" ca="1" si="20"/>
        <v>0</v>
      </c>
      <c r="AT113" s="105">
        <f t="shared" ca="1" si="20"/>
        <v>0</v>
      </c>
      <c r="AU113" s="105">
        <f t="shared" ca="1" si="20"/>
        <v>0</v>
      </c>
      <c r="AV113" s="105">
        <f t="shared" ca="1" si="20"/>
        <v>0</v>
      </c>
      <c r="AW113" s="105">
        <f t="shared" ca="1" si="20"/>
        <v>0</v>
      </c>
      <c r="AX113" s="105">
        <f t="shared" ca="1" si="20"/>
        <v>0</v>
      </c>
      <c r="AY113" s="105">
        <f t="shared" ca="1" si="20"/>
        <v>0</v>
      </c>
      <c r="AZ113" s="105">
        <f t="shared" ca="1" si="20"/>
        <v>0</v>
      </c>
      <c r="BA113" s="105">
        <f t="shared" ca="1" si="20"/>
        <v>0</v>
      </c>
      <c r="BH113" s="105">
        <f t="shared" ca="1" si="21"/>
        <v>0</v>
      </c>
      <c r="BI113" s="105">
        <f t="shared" ca="1" si="22"/>
        <v>0</v>
      </c>
      <c r="BJ113" s="105">
        <f t="shared" ca="1" si="23"/>
        <v>0</v>
      </c>
      <c r="BK113" s="105">
        <f t="shared" ca="1" si="24"/>
        <v>0</v>
      </c>
      <c r="BL113" s="105">
        <f t="shared" ca="1" si="25"/>
        <v>0</v>
      </c>
      <c r="BM113" s="105">
        <f t="shared" ca="1" si="26"/>
        <v>0</v>
      </c>
      <c r="BT113" s="105">
        <f t="shared" ca="1" si="27"/>
        <v>0</v>
      </c>
      <c r="BU113" s="105">
        <f t="shared" ca="1" si="28"/>
        <v>0</v>
      </c>
      <c r="BV113" s="105">
        <f t="shared" ca="1" si="29"/>
        <v>0</v>
      </c>
      <c r="BW113" s="105">
        <f t="shared" ca="1" si="30"/>
        <v>0</v>
      </c>
      <c r="BX113" s="105">
        <f t="shared" ca="1" si="31"/>
        <v>0</v>
      </c>
      <c r="BY113" s="105">
        <f t="shared" ca="1" si="32"/>
        <v>0</v>
      </c>
    </row>
    <row r="114" spans="3:77">
      <c r="C114" s="104" t="str">
        <f t="shared" ca="1" si="19"/>
        <v>C&amp;I Prescriptive</v>
      </c>
      <c r="D114" s="105">
        <f ca="1">IF(ISERROR(VLOOKUP($C114,Data!$C$111:$ZZ$141,COLUMN('Reordered Data'!D113)-2,FALSE)),"-",VLOOKUP($C114,Data!$C$111:$ZZ$141,COLUMN('Reordered Data'!D113)-2,FALSE))</f>
        <v>0</v>
      </c>
      <c r="E114" s="105">
        <f ca="1">IF(ISERROR(VLOOKUP($C114,Data!$C$111:$ZZ$141,COLUMN('Reordered Data'!E113)-2,FALSE)),"-",VLOOKUP($C114,Data!$C$111:$ZZ$141,COLUMN('Reordered Data'!E113)-2,FALSE))</f>
        <v>0</v>
      </c>
      <c r="F114" s="105">
        <f ca="1">IF(ISERROR(VLOOKUP($C114,Data!$C$111:$ZZ$141,COLUMN('Reordered Data'!F113)-2,FALSE)),"-",VLOOKUP($C114,Data!$C$111:$ZZ$141,COLUMN('Reordered Data'!F113)-2,FALSE))</f>
        <v>0</v>
      </c>
      <c r="G114" s="105">
        <f ca="1">IF(ISERROR(VLOOKUP($C114,Data!$C$111:$ZZ$141,COLUMN('Reordered Data'!G113)-2,FALSE)),"-",VLOOKUP($C114,Data!$C$111:$ZZ$141,COLUMN('Reordered Data'!G113)-2,FALSE))</f>
        <v>0</v>
      </c>
      <c r="H114" s="672">
        <f ca="1">IF(ISERROR(VLOOKUP($C114,Data!$C$111:$ZZ$141,COLUMN('Reordered Data'!H113)-2,FALSE)),"-",VLOOKUP($C114,Data!$C$111:$ZZ$141,COLUMN('Reordered Data'!H113)-2,FALSE))</f>
        <v>0</v>
      </c>
      <c r="I114" s="672">
        <f ca="1">IF(ISERROR(VLOOKUP($C114,Data!$C$111:$ZZ$141,COLUMN('Reordered Data'!I113)-2,FALSE)),"-",VLOOKUP($C114,Data!$C$111:$ZZ$141,COLUMN('Reordered Data'!I113)-2,FALSE))</f>
        <v>0</v>
      </c>
      <c r="J114" s="672">
        <f ca="1">IF(ISERROR(VLOOKUP($C114,Data!$C$111:$ZZ$141,COLUMN('Reordered Data'!J113)-2,FALSE)),"-",VLOOKUP($C114,Data!$C$111:$ZZ$141,COLUMN('Reordered Data'!J113)-2,FALSE))</f>
        <v>0</v>
      </c>
      <c r="K114" s="672">
        <f ca="1">IF(ISERROR(VLOOKUP($C114,Data!$C$111:$ZZ$141,COLUMN('Reordered Data'!K113)-2,FALSE)),"-",VLOOKUP($C114,Data!$C$111:$ZZ$141,COLUMN('Reordered Data'!K113)-2,FALSE))</f>
        <v>0</v>
      </c>
      <c r="L114" s="672">
        <f ca="1">IF(ISERROR(VLOOKUP($C114,Data!$C$111:$ZZ$141,COLUMN('Reordered Data'!L113)-2,FALSE)),"-",VLOOKUP($C114,Data!$C$111:$ZZ$141,COLUMN('Reordered Data'!L113)-2,FALSE))</f>
        <v>0</v>
      </c>
      <c r="M114" s="672">
        <f ca="1">IF(ISERROR(VLOOKUP($C114,Data!$C$111:$ZZ$141,COLUMN('Reordered Data'!M113)-2,FALSE)),"-",VLOOKUP($C114,Data!$C$111:$ZZ$141,COLUMN('Reordered Data'!M113)-2,FALSE))</f>
        <v>0</v>
      </c>
      <c r="N114" s="672">
        <f ca="1">IF(ISERROR(VLOOKUP($C114,Data!$C$111:$ZZ$141,COLUMN('Reordered Data'!N113)-2,FALSE)),"-",VLOOKUP($C114,Data!$C$111:$ZZ$141,COLUMN('Reordered Data'!N113)-2,FALSE))</f>
        <v>0</v>
      </c>
      <c r="O114" s="672">
        <f ca="1">IF(ISERROR(VLOOKUP($C114,Data!$C$111:$ZZ$141,COLUMN('Reordered Data'!O113)-2,FALSE)),"-",VLOOKUP($C114,Data!$C$111:$ZZ$141,COLUMN('Reordered Data'!O113)-2,FALSE))</f>
        <v>0</v>
      </c>
      <c r="P114" s="672">
        <f ca="1">IF(ISERROR(VLOOKUP($C114,Data!$C$111:$ZZ$141,COLUMN('Reordered Data'!P113)-2,FALSE)),"-",VLOOKUP($C114,Data!$C$111:$ZZ$141,COLUMN('Reordered Data'!P113)-2,FALSE))</f>
        <v>0</v>
      </c>
      <c r="Q114" s="672">
        <f ca="1">IF(ISERROR(VLOOKUP($C114,Data!$C$111:$ZZ$141,COLUMN('Reordered Data'!Q113)-2,FALSE)),"-",VLOOKUP($C114,Data!$C$111:$ZZ$141,COLUMN('Reordered Data'!Q113)-2,FALSE))</f>
        <v>0</v>
      </c>
      <c r="R114" s="672">
        <f ca="1">IF(ISERROR(VLOOKUP($C114,Data!$C$111:$ZZ$141,COLUMN('Reordered Data'!R113)-2,FALSE)),"-",VLOOKUP($C114,Data!$C$111:$ZZ$141,COLUMN('Reordered Data'!R113)-2,FALSE))</f>
        <v>0</v>
      </c>
      <c r="S114" s="672">
        <f ca="1">IF(ISERROR(VLOOKUP($C114,Data!$C$111:$ZZ$141,COLUMN('Reordered Data'!S113)-2,FALSE)),"-",VLOOKUP($C114,Data!$C$111:$ZZ$141,COLUMN('Reordered Data'!S113)-2,FALSE))</f>
        <v>0</v>
      </c>
      <c r="T114" s="672">
        <f ca="1">IF(ISERROR(VLOOKUP($C114,Data!$C$111:$ZZ$141,COLUMN('Reordered Data'!T113)-2,FALSE)),"-",VLOOKUP($C114,Data!$C$111:$ZZ$141,COLUMN('Reordered Data'!T113)-2,FALSE))</f>
        <v>0</v>
      </c>
      <c r="U114" s="672">
        <f ca="1">IF(ISERROR(VLOOKUP($C114,Data!$C$111:$ZZ$141,COLUMN('Reordered Data'!U113)-2,FALSE)),"-",VLOOKUP($C114,Data!$C$111:$ZZ$141,COLUMN('Reordered Data'!U113)-2,FALSE))</f>
        <v>0</v>
      </c>
      <c r="V114" s="672">
        <f ca="1">IF(ISERROR(VLOOKUP($C114,Data!$C$111:$ZZ$141,COLUMN('Reordered Data'!V113)-2,FALSE)),"-",VLOOKUP($C114,Data!$C$111:$ZZ$141,COLUMN('Reordered Data'!V113)-2,FALSE))</f>
        <v>0</v>
      </c>
      <c r="W114" s="672">
        <f ca="1">IF(ISERROR(VLOOKUP($C114,Data!$C$111:$ZZ$141,COLUMN('Reordered Data'!W113)-2,FALSE)),"-",VLOOKUP($C114,Data!$C$111:$ZZ$141,COLUMN('Reordered Data'!W113)-2,FALSE))</f>
        <v>0</v>
      </c>
      <c r="X114" s="672">
        <f ca="1">IF(ISERROR(VLOOKUP($C114,Data!$C$111:$ZZ$141,COLUMN('Reordered Data'!X113)-2,FALSE)),"-",VLOOKUP($C114,Data!$C$111:$ZZ$141,COLUMN('Reordered Data'!X113)-2,FALSE))</f>
        <v>0</v>
      </c>
      <c r="Y114" s="672">
        <f ca="1">IF(ISERROR(VLOOKUP($C114,Data!$C$111:$ZZ$141,COLUMN('Reordered Data'!Y113)-2,FALSE)),"-",VLOOKUP($C114,Data!$C$111:$ZZ$141,COLUMN('Reordered Data'!Y113)-2,FALSE))</f>
        <v>0</v>
      </c>
      <c r="Z114" s="672">
        <f ca="1">IF(ISERROR(VLOOKUP($C114,Data!$C$111:$ZZ$141,COLUMN('Reordered Data'!Z113)-2,FALSE)),"-",VLOOKUP($C114,Data!$C$111:$ZZ$141,COLUMN('Reordered Data'!Z113)-2,FALSE))</f>
        <v>0</v>
      </c>
      <c r="AA114" s="672">
        <f ca="1">IF(ISERROR(VLOOKUP($C114,Data!$C$111:$ZZ$141,COLUMN('Reordered Data'!AA113)-2,FALSE)),"-",VLOOKUP($C114,Data!$C$111:$ZZ$141,COLUMN('Reordered Data'!AA113)-2,FALSE))</f>
        <v>0</v>
      </c>
      <c r="AB114" s="672">
        <f ca="1">IF(ISERROR(VLOOKUP($C114,Data!$C$111:$ZZ$141,COLUMN('Reordered Data'!AB113)-2,FALSE)),"-",VLOOKUP($C114,Data!$C$111:$ZZ$141,COLUMN('Reordered Data'!AB113)-2,FALSE))</f>
        <v>0</v>
      </c>
      <c r="AC114" s="672">
        <f ca="1">IF(ISERROR(VLOOKUP($C114,Data!$C$111:$ZZ$141,COLUMN('Reordered Data'!AC113)-2,FALSE)),"-",VLOOKUP($C114,Data!$C$111:$ZZ$141,COLUMN('Reordered Data'!AC113)-2,FALSE))</f>
        <v>0</v>
      </c>
      <c r="AD114" s="672">
        <f ca="1">IF(ISERROR(VLOOKUP($C114,Data!$C$111:$ZZ$141,COLUMN('Reordered Data'!AD113)-2,FALSE)),"-",VLOOKUP($C114,Data!$C$111:$ZZ$141,COLUMN('Reordered Data'!AD113)-2,FALSE))</f>
        <v>0</v>
      </c>
      <c r="AE114" s="672">
        <f ca="1">IF(ISERROR(VLOOKUP($C114,Data!$C$111:$ZZ$141,COLUMN('Reordered Data'!AE113)-2,FALSE)),"-",VLOOKUP($C114,Data!$C$111:$ZZ$141,COLUMN('Reordered Data'!AE113)-2,FALSE))</f>
        <v>0</v>
      </c>
      <c r="AF114" s="672">
        <f ca="1">IF(ISERROR(VLOOKUP($C114,Data!$C$111:$ZZ$141,COLUMN('Reordered Data'!AF113)-2,FALSE)),"-",VLOOKUP($C114,Data!$C$111:$ZZ$141,COLUMN('Reordered Data'!AF113)-2,FALSE))</f>
        <v>0</v>
      </c>
      <c r="AG114" s="672">
        <f ca="1">IF(ISERROR(VLOOKUP($C114,Data!$C$111:$ZZ$141,COLUMN('Reordered Data'!AG113)-2,FALSE)),"-",VLOOKUP($C114,Data!$C$111:$ZZ$141,COLUMN('Reordered Data'!AG113)-2,FALSE))</f>
        <v>0</v>
      </c>
      <c r="AH114" s="672">
        <f ca="1">IF(ISERROR(VLOOKUP($C114,Data!$C$111:$ZZ$141,COLUMN('Reordered Data'!AH113)-2,FALSE)),"-",VLOOKUP($C114,Data!$C$111:$ZZ$141,COLUMN('Reordered Data'!AH113)-2,FALSE))</f>
        <v>0</v>
      </c>
      <c r="AI114" s="672">
        <f ca="1">IF(ISERROR(VLOOKUP($C114,Data!$C$111:$ZZ$141,COLUMN('Reordered Data'!AI113)-2,FALSE)),"-",VLOOKUP($C114,Data!$C$111:$ZZ$141,COLUMN('Reordered Data'!AI113)-2,FALSE))</f>
        <v>0</v>
      </c>
      <c r="AJ114" s="672">
        <f ca="1">IF(ISERROR(VLOOKUP($C114,Data!$C$111:$ZZ$141,COLUMN('Reordered Data'!AJ113)-2,FALSE)),"-",VLOOKUP($C114,Data!$C$111:$ZZ$141,COLUMN('Reordered Data'!AJ113)-2,FALSE))</f>
        <v>0</v>
      </c>
      <c r="AK114" s="672">
        <f ca="1">IF(ISERROR(VLOOKUP($C114,Data!$C$111:$ZZ$141,COLUMN('Reordered Data'!AK113)-2,FALSE)),"-",VLOOKUP($C114,Data!$C$111:$ZZ$141,COLUMN('Reordered Data'!AK113)-2,FALSE))</f>
        <v>0</v>
      </c>
      <c r="AL114" s="672">
        <f ca="1">IF(ISERROR(VLOOKUP($C114,Data!$C$111:$ZZ$141,COLUMN('Reordered Data'!AL113)-2,FALSE)),"-",VLOOKUP($C114,Data!$C$111:$ZZ$141,COLUMN('Reordered Data'!AL113)-2,FALSE))</f>
        <v>0</v>
      </c>
      <c r="AM114" s="672">
        <f ca="1">IF(ISERROR(VLOOKUP($C114,Data!$C$111:$ZZ$141,COLUMN('Reordered Data'!AM113)-2,FALSE)),"-",VLOOKUP($C114,Data!$C$111:$ZZ$141,COLUMN('Reordered Data'!AM113)-2,FALSE))</f>
        <v>0</v>
      </c>
      <c r="AN114" s="672">
        <f ca="1">IF(ISERROR(VLOOKUP($C114,Data!$C$111:$ZZ$141,COLUMN('Reordered Data'!AN113)-2,FALSE)),"-",VLOOKUP($C114,Data!$C$111:$ZZ$141,COLUMN('Reordered Data'!AN113)-2,FALSE))</f>
        <v>0</v>
      </c>
      <c r="AO114" s="672">
        <f ca="1">IF(ISERROR(VLOOKUP($C114,Data!$C$111:$ZZ$141,COLUMN('Reordered Data'!AO113)-2,FALSE)),"-",VLOOKUP($C114,Data!$C$111:$ZZ$141,COLUMN('Reordered Data'!AO113)-2,FALSE))</f>
        <v>0</v>
      </c>
      <c r="AP114" s="672">
        <f ca="1">IF(ISERROR(VLOOKUP($C114,Data!$C$111:$ZZ$141,COLUMN('Reordered Data'!AP113)-2,FALSE)),"-",VLOOKUP($C114,Data!$C$111:$ZZ$141,COLUMN('Reordered Data'!AP113)-2,FALSE))</f>
        <v>0</v>
      </c>
      <c r="AQ114" s="672">
        <f ca="1">IF(ISERROR(VLOOKUP($C114,Data!$C$111:$ZZ$141,COLUMN('Reordered Data'!AQ113)-2,FALSE)),"-",VLOOKUP($C114,Data!$C$111:$ZZ$141,COLUMN('Reordered Data'!AQ113)-2,FALSE))</f>
        <v>0</v>
      </c>
      <c r="AR114" s="105">
        <f t="shared" ca="1" si="33"/>
        <v>0</v>
      </c>
      <c r="AS114" s="105">
        <f t="shared" ca="1" si="20"/>
        <v>0</v>
      </c>
      <c r="AT114" s="105">
        <f t="shared" ca="1" si="20"/>
        <v>0</v>
      </c>
      <c r="AU114" s="105">
        <f t="shared" ca="1" si="20"/>
        <v>0</v>
      </c>
      <c r="AV114" s="105">
        <f t="shared" ca="1" si="20"/>
        <v>0</v>
      </c>
      <c r="AW114" s="105">
        <f t="shared" ca="1" si="20"/>
        <v>0</v>
      </c>
      <c r="AX114" s="105">
        <f t="shared" ca="1" si="20"/>
        <v>0</v>
      </c>
      <c r="AY114" s="105">
        <f t="shared" ca="1" si="20"/>
        <v>0</v>
      </c>
      <c r="AZ114" s="105">
        <f t="shared" ca="1" si="20"/>
        <v>0</v>
      </c>
      <c r="BA114" s="105">
        <f t="shared" ca="1" si="20"/>
        <v>0</v>
      </c>
      <c r="BH114" s="105">
        <f t="shared" ca="1" si="21"/>
        <v>0</v>
      </c>
      <c r="BI114" s="105">
        <f t="shared" ca="1" si="22"/>
        <v>0</v>
      </c>
      <c r="BJ114" s="105">
        <f t="shared" ca="1" si="23"/>
        <v>0</v>
      </c>
      <c r="BK114" s="105">
        <f t="shared" ca="1" si="24"/>
        <v>0</v>
      </c>
      <c r="BL114" s="105">
        <f t="shared" ca="1" si="25"/>
        <v>0</v>
      </c>
      <c r="BM114" s="105">
        <f t="shared" ca="1" si="26"/>
        <v>0</v>
      </c>
      <c r="BT114" s="105">
        <f t="shared" ca="1" si="27"/>
        <v>0</v>
      </c>
      <c r="BU114" s="105">
        <f t="shared" ca="1" si="28"/>
        <v>0</v>
      </c>
      <c r="BV114" s="105">
        <f t="shared" ca="1" si="29"/>
        <v>0</v>
      </c>
      <c r="BW114" s="105">
        <f t="shared" ca="1" si="30"/>
        <v>0</v>
      </c>
      <c r="BX114" s="105">
        <f t="shared" ca="1" si="31"/>
        <v>0</v>
      </c>
      <c r="BY114" s="105">
        <f t="shared" ca="1" si="32"/>
        <v>0</v>
      </c>
    </row>
    <row r="115" spans="3:77">
      <c r="C115" s="104" t="str">
        <f t="shared" ca="1" si="19"/>
        <v>*Hide*</v>
      </c>
      <c r="D115" s="105" t="str">
        <f ca="1">IF(ISERROR(VLOOKUP($C115,Data!$C$111:$ZZ$141,COLUMN('Reordered Data'!D114)-2,FALSE)),"-",VLOOKUP($C115,Data!$C$111:$ZZ$141,COLUMN('Reordered Data'!D114)-2,FALSE))</f>
        <v>-</v>
      </c>
      <c r="E115" s="105" t="str">
        <f ca="1">IF(ISERROR(VLOOKUP($C115,Data!$C$111:$ZZ$141,COLUMN('Reordered Data'!E114)-2,FALSE)),"-",VLOOKUP($C115,Data!$C$111:$ZZ$141,COLUMN('Reordered Data'!E114)-2,FALSE))</f>
        <v>-</v>
      </c>
      <c r="F115" s="105" t="str">
        <f ca="1">IF(ISERROR(VLOOKUP($C115,Data!$C$111:$ZZ$141,COLUMN('Reordered Data'!F114)-2,FALSE)),"-",VLOOKUP($C115,Data!$C$111:$ZZ$141,COLUMN('Reordered Data'!F114)-2,FALSE))</f>
        <v>-</v>
      </c>
      <c r="G115" s="105" t="str">
        <f ca="1">IF(ISERROR(VLOOKUP($C115,Data!$C$111:$ZZ$141,COLUMN('Reordered Data'!G114)-2,FALSE)),"-",VLOOKUP($C115,Data!$C$111:$ZZ$141,COLUMN('Reordered Data'!G114)-2,FALSE))</f>
        <v>-</v>
      </c>
      <c r="H115" s="672" t="str">
        <f ca="1">IF(ISERROR(VLOOKUP($C115,Data!$C$111:$ZZ$141,COLUMN('Reordered Data'!H114)-2,FALSE)),"-",VLOOKUP($C115,Data!$C$111:$ZZ$141,COLUMN('Reordered Data'!H114)-2,FALSE))</f>
        <v>-</v>
      </c>
      <c r="I115" s="672" t="str">
        <f ca="1">IF(ISERROR(VLOOKUP($C115,Data!$C$111:$ZZ$141,COLUMN('Reordered Data'!I114)-2,FALSE)),"-",VLOOKUP($C115,Data!$C$111:$ZZ$141,COLUMN('Reordered Data'!I114)-2,FALSE))</f>
        <v>-</v>
      </c>
      <c r="J115" s="672" t="str">
        <f ca="1">IF(ISERROR(VLOOKUP($C115,Data!$C$111:$ZZ$141,COLUMN('Reordered Data'!J114)-2,FALSE)),"-",VLOOKUP($C115,Data!$C$111:$ZZ$141,COLUMN('Reordered Data'!J114)-2,FALSE))</f>
        <v>-</v>
      </c>
      <c r="K115" s="672" t="str">
        <f ca="1">IF(ISERROR(VLOOKUP($C115,Data!$C$111:$ZZ$141,COLUMN('Reordered Data'!K114)-2,FALSE)),"-",VLOOKUP($C115,Data!$C$111:$ZZ$141,COLUMN('Reordered Data'!K114)-2,FALSE))</f>
        <v>-</v>
      </c>
      <c r="L115" s="672" t="str">
        <f ca="1">IF(ISERROR(VLOOKUP($C115,Data!$C$111:$ZZ$141,COLUMN('Reordered Data'!L114)-2,FALSE)),"-",VLOOKUP($C115,Data!$C$111:$ZZ$141,COLUMN('Reordered Data'!L114)-2,FALSE))</f>
        <v>-</v>
      </c>
      <c r="M115" s="672" t="str">
        <f ca="1">IF(ISERROR(VLOOKUP($C115,Data!$C$111:$ZZ$141,COLUMN('Reordered Data'!M114)-2,FALSE)),"-",VLOOKUP($C115,Data!$C$111:$ZZ$141,COLUMN('Reordered Data'!M114)-2,FALSE))</f>
        <v>-</v>
      </c>
      <c r="N115" s="672" t="str">
        <f ca="1">IF(ISERROR(VLOOKUP($C115,Data!$C$111:$ZZ$141,COLUMN('Reordered Data'!N114)-2,FALSE)),"-",VLOOKUP($C115,Data!$C$111:$ZZ$141,COLUMN('Reordered Data'!N114)-2,FALSE))</f>
        <v>-</v>
      </c>
      <c r="O115" s="672" t="str">
        <f ca="1">IF(ISERROR(VLOOKUP($C115,Data!$C$111:$ZZ$141,COLUMN('Reordered Data'!O114)-2,FALSE)),"-",VLOOKUP($C115,Data!$C$111:$ZZ$141,COLUMN('Reordered Data'!O114)-2,FALSE))</f>
        <v>-</v>
      </c>
      <c r="P115" s="672" t="str">
        <f ca="1">IF(ISERROR(VLOOKUP($C115,Data!$C$111:$ZZ$141,COLUMN('Reordered Data'!P114)-2,FALSE)),"-",VLOOKUP($C115,Data!$C$111:$ZZ$141,COLUMN('Reordered Data'!P114)-2,FALSE))</f>
        <v>-</v>
      </c>
      <c r="Q115" s="672" t="str">
        <f ca="1">IF(ISERROR(VLOOKUP($C115,Data!$C$111:$ZZ$141,COLUMN('Reordered Data'!Q114)-2,FALSE)),"-",VLOOKUP($C115,Data!$C$111:$ZZ$141,COLUMN('Reordered Data'!Q114)-2,FALSE))</f>
        <v>-</v>
      </c>
      <c r="R115" s="672" t="str">
        <f ca="1">IF(ISERROR(VLOOKUP($C115,Data!$C$111:$ZZ$141,COLUMN('Reordered Data'!R114)-2,FALSE)),"-",VLOOKUP($C115,Data!$C$111:$ZZ$141,COLUMN('Reordered Data'!R114)-2,FALSE))</f>
        <v>-</v>
      </c>
      <c r="S115" s="672" t="str">
        <f ca="1">IF(ISERROR(VLOOKUP($C115,Data!$C$111:$ZZ$141,COLUMN('Reordered Data'!S114)-2,FALSE)),"-",VLOOKUP($C115,Data!$C$111:$ZZ$141,COLUMN('Reordered Data'!S114)-2,FALSE))</f>
        <v>-</v>
      </c>
      <c r="T115" s="672" t="str">
        <f ca="1">IF(ISERROR(VLOOKUP($C115,Data!$C$111:$ZZ$141,COLUMN('Reordered Data'!T114)-2,FALSE)),"-",VLOOKUP($C115,Data!$C$111:$ZZ$141,COLUMN('Reordered Data'!T114)-2,FALSE))</f>
        <v>-</v>
      </c>
      <c r="U115" s="672" t="str">
        <f ca="1">IF(ISERROR(VLOOKUP($C115,Data!$C$111:$ZZ$141,COLUMN('Reordered Data'!U114)-2,FALSE)),"-",VLOOKUP($C115,Data!$C$111:$ZZ$141,COLUMN('Reordered Data'!U114)-2,FALSE))</f>
        <v>-</v>
      </c>
      <c r="V115" s="672" t="str">
        <f ca="1">IF(ISERROR(VLOOKUP($C115,Data!$C$111:$ZZ$141,COLUMN('Reordered Data'!V114)-2,FALSE)),"-",VLOOKUP($C115,Data!$C$111:$ZZ$141,COLUMN('Reordered Data'!V114)-2,FALSE))</f>
        <v>-</v>
      </c>
      <c r="W115" s="672" t="str">
        <f ca="1">IF(ISERROR(VLOOKUP($C115,Data!$C$111:$ZZ$141,COLUMN('Reordered Data'!W114)-2,FALSE)),"-",VLOOKUP($C115,Data!$C$111:$ZZ$141,COLUMN('Reordered Data'!W114)-2,FALSE))</f>
        <v>-</v>
      </c>
      <c r="X115" s="672" t="str">
        <f ca="1">IF(ISERROR(VLOOKUP($C115,Data!$C$111:$ZZ$141,COLUMN('Reordered Data'!X114)-2,FALSE)),"-",VLOOKUP($C115,Data!$C$111:$ZZ$141,COLUMN('Reordered Data'!X114)-2,FALSE))</f>
        <v>-</v>
      </c>
      <c r="Y115" s="672" t="str">
        <f ca="1">IF(ISERROR(VLOOKUP($C115,Data!$C$111:$ZZ$141,COLUMN('Reordered Data'!Y114)-2,FALSE)),"-",VLOOKUP($C115,Data!$C$111:$ZZ$141,COLUMN('Reordered Data'!Y114)-2,FALSE))</f>
        <v>-</v>
      </c>
      <c r="Z115" s="672" t="str">
        <f ca="1">IF(ISERROR(VLOOKUP($C115,Data!$C$111:$ZZ$141,COLUMN('Reordered Data'!Z114)-2,FALSE)),"-",VLOOKUP($C115,Data!$C$111:$ZZ$141,COLUMN('Reordered Data'!Z114)-2,FALSE))</f>
        <v>-</v>
      </c>
      <c r="AA115" s="672" t="str">
        <f ca="1">IF(ISERROR(VLOOKUP($C115,Data!$C$111:$ZZ$141,COLUMN('Reordered Data'!AA114)-2,FALSE)),"-",VLOOKUP($C115,Data!$C$111:$ZZ$141,COLUMN('Reordered Data'!AA114)-2,FALSE))</f>
        <v>-</v>
      </c>
      <c r="AB115" s="672" t="str">
        <f ca="1">IF(ISERROR(VLOOKUP($C115,Data!$C$111:$ZZ$141,COLUMN('Reordered Data'!AB114)-2,FALSE)),"-",VLOOKUP($C115,Data!$C$111:$ZZ$141,COLUMN('Reordered Data'!AB114)-2,FALSE))</f>
        <v>-</v>
      </c>
      <c r="AC115" s="672" t="str">
        <f ca="1">IF(ISERROR(VLOOKUP($C115,Data!$C$111:$ZZ$141,COLUMN('Reordered Data'!AC114)-2,FALSE)),"-",VLOOKUP($C115,Data!$C$111:$ZZ$141,COLUMN('Reordered Data'!AC114)-2,FALSE))</f>
        <v>-</v>
      </c>
      <c r="AD115" s="672" t="str">
        <f ca="1">IF(ISERROR(VLOOKUP($C115,Data!$C$111:$ZZ$141,COLUMN('Reordered Data'!AD114)-2,FALSE)),"-",VLOOKUP($C115,Data!$C$111:$ZZ$141,COLUMN('Reordered Data'!AD114)-2,FALSE))</f>
        <v>-</v>
      </c>
      <c r="AE115" s="672" t="str">
        <f ca="1">IF(ISERROR(VLOOKUP($C115,Data!$C$111:$ZZ$141,COLUMN('Reordered Data'!AE114)-2,FALSE)),"-",VLOOKUP($C115,Data!$C$111:$ZZ$141,COLUMN('Reordered Data'!AE114)-2,FALSE))</f>
        <v>-</v>
      </c>
      <c r="AF115" s="672" t="str">
        <f ca="1">IF(ISERROR(VLOOKUP($C115,Data!$C$111:$ZZ$141,COLUMN('Reordered Data'!AF114)-2,FALSE)),"-",VLOOKUP($C115,Data!$C$111:$ZZ$141,COLUMN('Reordered Data'!AF114)-2,FALSE))</f>
        <v>-</v>
      </c>
      <c r="AG115" s="672" t="str">
        <f ca="1">IF(ISERROR(VLOOKUP($C115,Data!$C$111:$ZZ$141,COLUMN('Reordered Data'!AG114)-2,FALSE)),"-",VLOOKUP($C115,Data!$C$111:$ZZ$141,COLUMN('Reordered Data'!AG114)-2,FALSE))</f>
        <v>-</v>
      </c>
      <c r="AH115" s="672" t="str">
        <f ca="1">IF(ISERROR(VLOOKUP($C115,Data!$C$111:$ZZ$141,COLUMN('Reordered Data'!AH114)-2,FALSE)),"-",VLOOKUP($C115,Data!$C$111:$ZZ$141,COLUMN('Reordered Data'!AH114)-2,FALSE))</f>
        <v>-</v>
      </c>
      <c r="AI115" s="672" t="str">
        <f ca="1">IF(ISERROR(VLOOKUP($C115,Data!$C$111:$ZZ$141,COLUMN('Reordered Data'!AI114)-2,FALSE)),"-",VLOOKUP($C115,Data!$C$111:$ZZ$141,COLUMN('Reordered Data'!AI114)-2,FALSE))</f>
        <v>-</v>
      </c>
      <c r="AJ115" s="672" t="str">
        <f ca="1">IF(ISERROR(VLOOKUP($C115,Data!$C$111:$ZZ$141,COLUMN('Reordered Data'!AJ114)-2,FALSE)),"-",VLOOKUP($C115,Data!$C$111:$ZZ$141,COLUMN('Reordered Data'!AJ114)-2,FALSE))</f>
        <v>-</v>
      </c>
      <c r="AK115" s="672" t="str">
        <f ca="1">IF(ISERROR(VLOOKUP($C115,Data!$C$111:$ZZ$141,COLUMN('Reordered Data'!AK114)-2,FALSE)),"-",VLOOKUP($C115,Data!$C$111:$ZZ$141,COLUMN('Reordered Data'!AK114)-2,FALSE))</f>
        <v>-</v>
      </c>
      <c r="AL115" s="672" t="str">
        <f ca="1">IF(ISERROR(VLOOKUP($C115,Data!$C$111:$ZZ$141,COLUMN('Reordered Data'!AL114)-2,FALSE)),"-",VLOOKUP($C115,Data!$C$111:$ZZ$141,COLUMN('Reordered Data'!AL114)-2,FALSE))</f>
        <v>-</v>
      </c>
      <c r="AM115" s="672" t="str">
        <f ca="1">IF(ISERROR(VLOOKUP($C115,Data!$C$111:$ZZ$141,COLUMN('Reordered Data'!AM114)-2,FALSE)),"-",VLOOKUP($C115,Data!$C$111:$ZZ$141,COLUMN('Reordered Data'!AM114)-2,FALSE))</f>
        <v>-</v>
      </c>
      <c r="AN115" s="672" t="str">
        <f ca="1">IF(ISERROR(VLOOKUP($C115,Data!$C$111:$ZZ$141,COLUMN('Reordered Data'!AN114)-2,FALSE)),"-",VLOOKUP($C115,Data!$C$111:$ZZ$141,COLUMN('Reordered Data'!AN114)-2,FALSE))</f>
        <v>-</v>
      </c>
      <c r="AO115" s="672" t="str">
        <f ca="1">IF(ISERROR(VLOOKUP($C115,Data!$C$111:$ZZ$141,COLUMN('Reordered Data'!AO114)-2,FALSE)),"-",VLOOKUP($C115,Data!$C$111:$ZZ$141,COLUMN('Reordered Data'!AO114)-2,FALSE))</f>
        <v>-</v>
      </c>
      <c r="AP115" s="672" t="str">
        <f ca="1">IF(ISERROR(VLOOKUP($C115,Data!$C$111:$ZZ$141,COLUMN('Reordered Data'!AP114)-2,FALSE)),"-",VLOOKUP($C115,Data!$C$111:$ZZ$141,COLUMN('Reordered Data'!AP114)-2,FALSE))</f>
        <v>-</v>
      </c>
      <c r="AQ115" s="672" t="str">
        <f ca="1">IF(ISERROR(VLOOKUP($C115,Data!$C$111:$ZZ$141,COLUMN('Reordered Data'!AQ114)-2,FALSE)),"-",VLOOKUP($C115,Data!$C$111:$ZZ$141,COLUMN('Reordered Data'!AQ114)-2,FALSE))</f>
        <v>-</v>
      </c>
      <c r="AR115" s="105" t="str">
        <f t="shared" ca="1" si="33"/>
        <v>-</v>
      </c>
      <c r="AS115" s="105" t="str">
        <f t="shared" ca="1" si="20"/>
        <v>-</v>
      </c>
      <c r="AT115" s="105" t="str">
        <f t="shared" ca="1" si="20"/>
        <v>-</v>
      </c>
      <c r="AU115" s="105" t="str">
        <f t="shared" ca="1" si="20"/>
        <v>-</v>
      </c>
      <c r="AV115" s="105" t="str">
        <f t="shared" ca="1" si="20"/>
        <v>-</v>
      </c>
      <c r="AW115" s="105" t="str">
        <f t="shared" ca="1" si="20"/>
        <v>-</v>
      </c>
      <c r="AX115" s="105" t="str">
        <f t="shared" ca="1" si="20"/>
        <v>-</v>
      </c>
      <c r="AY115" s="105" t="str">
        <f t="shared" ca="1" si="20"/>
        <v>-</v>
      </c>
      <c r="AZ115" s="105" t="str">
        <f t="shared" ca="1" si="20"/>
        <v>-</v>
      </c>
      <c r="BA115" s="105" t="str">
        <f t="shared" ca="1" si="20"/>
        <v>-</v>
      </c>
      <c r="BH115" s="105" t="str">
        <f t="shared" ca="1" si="21"/>
        <v>-</v>
      </c>
      <c r="BI115" s="105" t="str">
        <f t="shared" ca="1" si="22"/>
        <v>-</v>
      </c>
      <c r="BJ115" s="105" t="str">
        <f t="shared" ca="1" si="23"/>
        <v>-</v>
      </c>
      <c r="BK115" s="105" t="str">
        <f t="shared" ca="1" si="24"/>
        <v>-</v>
      </c>
      <c r="BL115" s="105" t="str">
        <f t="shared" ca="1" si="25"/>
        <v>-</v>
      </c>
      <c r="BM115" s="105" t="str">
        <f t="shared" ca="1" si="26"/>
        <v>-</v>
      </c>
      <c r="BT115" s="105" t="str">
        <f t="shared" ca="1" si="27"/>
        <v>-</v>
      </c>
      <c r="BU115" s="105" t="str">
        <f t="shared" ca="1" si="28"/>
        <v>-</v>
      </c>
      <c r="BV115" s="105" t="str">
        <f t="shared" ca="1" si="29"/>
        <v>-</v>
      </c>
      <c r="BW115" s="105" t="str">
        <f t="shared" ca="1" si="30"/>
        <v>-</v>
      </c>
      <c r="BX115" s="105" t="str">
        <f t="shared" ca="1" si="31"/>
        <v>-</v>
      </c>
      <c r="BY115" s="105" t="str">
        <f t="shared" ca="1" si="32"/>
        <v>-</v>
      </c>
    </row>
    <row r="116" spans="3:77">
      <c r="C116" s="104" t="str">
        <f t="shared" ca="1" si="19"/>
        <v>*Hide*</v>
      </c>
      <c r="D116" s="105" t="str">
        <f ca="1">IF(ISERROR(VLOOKUP($C116,Data!$C$111:$ZZ$141,COLUMN('Reordered Data'!D115)-2,FALSE)),"-",VLOOKUP($C116,Data!$C$111:$ZZ$141,COLUMN('Reordered Data'!D115)-2,FALSE))</f>
        <v>-</v>
      </c>
      <c r="E116" s="105" t="str">
        <f ca="1">IF(ISERROR(VLOOKUP($C116,Data!$C$111:$ZZ$141,COLUMN('Reordered Data'!E115)-2,FALSE)),"-",VLOOKUP($C116,Data!$C$111:$ZZ$141,COLUMN('Reordered Data'!E115)-2,FALSE))</f>
        <v>-</v>
      </c>
      <c r="F116" s="105" t="str">
        <f ca="1">IF(ISERROR(VLOOKUP($C116,Data!$C$111:$ZZ$141,COLUMN('Reordered Data'!F115)-2,FALSE)),"-",VLOOKUP($C116,Data!$C$111:$ZZ$141,COLUMN('Reordered Data'!F115)-2,FALSE))</f>
        <v>-</v>
      </c>
      <c r="G116" s="105" t="str">
        <f ca="1">IF(ISERROR(VLOOKUP($C116,Data!$C$111:$ZZ$141,COLUMN('Reordered Data'!G115)-2,FALSE)),"-",VLOOKUP($C116,Data!$C$111:$ZZ$141,COLUMN('Reordered Data'!G115)-2,FALSE))</f>
        <v>-</v>
      </c>
      <c r="H116" s="672" t="str">
        <f ca="1">IF(ISERROR(VLOOKUP($C116,Data!$C$111:$ZZ$141,COLUMN('Reordered Data'!H115)-2,FALSE)),"-",VLOOKUP($C116,Data!$C$111:$ZZ$141,COLUMN('Reordered Data'!H115)-2,FALSE))</f>
        <v>-</v>
      </c>
      <c r="I116" s="672" t="str">
        <f ca="1">IF(ISERROR(VLOOKUP($C116,Data!$C$111:$ZZ$141,COLUMN('Reordered Data'!I115)-2,FALSE)),"-",VLOOKUP($C116,Data!$C$111:$ZZ$141,COLUMN('Reordered Data'!I115)-2,FALSE))</f>
        <v>-</v>
      </c>
      <c r="J116" s="672" t="str">
        <f ca="1">IF(ISERROR(VLOOKUP($C116,Data!$C$111:$ZZ$141,COLUMN('Reordered Data'!J115)-2,FALSE)),"-",VLOOKUP($C116,Data!$C$111:$ZZ$141,COLUMN('Reordered Data'!J115)-2,FALSE))</f>
        <v>-</v>
      </c>
      <c r="K116" s="672" t="str">
        <f ca="1">IF(ISERROR(VLOOKUP($C116,Data!$C$111:$ZZ$141,COLUMN('Reordered Data'!K115)-2,FALSE)),"-",VLOOKUP($C116,Data!$C$111:$ZZ$141,COLUMN('Reordered Data'!K115)-2,FALSE))</f>
        <v>-</v>
      </c>
      <c r="L116" s="672" t="str">
        <f ca="1">IF(ISERROR(VLOOKUP($C116,Data!$C$111:$ZZ$141,COLUMN('Reordered Data'!L115)-2,FALSE)),"-",VLOOKUP($C116,Data!$C$111:$ZZ$141,COLUMN('Reordered Data'!L115)-2,FALSE))</f>
        <v>-</v>
      </c>
      <c r="M116" s="672" t="str">
        <f ca="1">IF(ISERROR(VLOOKUP($C116,Data!$C$111:$ZZ$141,COLUMN('Reordered Data'!M115)-2,FALSE)),"-",VLOOKUP($C116,Data!$C$111:$ZZ$141,COLUMN('Reordered Data'!M115)-2,FALSE))</f>
        <v>-</v>
      </c>
      <c r="N116" s="672" t="str">
        <f ca="1">IF(ISERROR(VLOOKUP($C116,Data!$C$111:$ZZ$141,COLUMN('Reordered Data'!N115)-2,FALSE)),"-",VLOOKUP($C116,Data!$C$111:$ZZ$141,COLUMN('Reordered Data'!N115)-2,FALSE))</f>
        <v>-</v>
      </c>
      <c r="O116" s="672" t="str">
        <f ca="1">IF(ISERROR(VLOOKUP($C116,Data!$C$111:$ZZ$141,COLUMN('Reordered Data'!O115)-2,FALSE)),"-",VLOOKUP($C116,Data!$C$111:$ZZ$141,COLUMN('Reordered Data'!O115)-2,FALSE))</f>
        <v>-</v>
      </c>
      <c r="P116" s="672" t="str">
        <f ca="1">IF(ISERROR(VLOOKUP($C116,Data!$C$111:$ZZ$141,COLUMN('Reordered Data'!P115)-2,FALSE)),"-",VLOOKUP($C116,Data!$C$111:$ZZ$141,COLUMN('Reordered Data'!P115)-2,FALSE))</f>
        <v>-</v>
      </c>
      <c r="Q116" s="672" t="str">
        <f ca="1">IF(ISERROR(VLOOKUP($C116,Data!$C$111:$ZZ$141,COLUMN('Reordered Data'!Q115)-2,FALSE)),"-",VLOOKUP($C116,Data!$C$111:$ZZ$141,COLUMN('Reordered Data'!Q115)-2,FALSE))</f>
        <v>-</v>
      </c>
      <c r="R116" s="672" t="str">
        <f ca="1">IF(ISERROR(VLOOKUP($C116,Data!$C$111:$ZZ$141,COLUMN('Reordered Data'!R115)-2,FALSE)),"-",VLOOKUP($C116,Data!$C$111:$ZZ$141,COLUMN('Reordered Data'!R115)-2,FALSE))</f>
        <v>-</v>
      </c>
      <c r="S116" s="672" t="str">
        <f ca="1">IF(ISERROR(VLOOKUP($C116,Data!$C$111:$ZZ$141,COLUMN('Reordered Data'!S115)-2,FALSE)),"-",VLOOKUP($C116,Data!$C$111:$ZZ$141,COLUMN('Reordered Data'!S115)-2,FALSE))</f>
        <v>-</v>
      </c>
      <c r="T116" s="672" t="str">
        <f ca="1">IF(ISERROR(VLOOKUP($C116,Data!$C$111:$ZZ$141,COLUMN('Reordered Data'!T115)-2,FALSE)),"-",VLOOKUP($C116,Data!$C$111:$ZZ$141,COLUMN('Reordered Data'!T115)-2,FALSE))</f>
        <v>-</v>
      </c>
      <c r="U116" s="672" t="str">
        <f ca="1">IF(ISERROR(VLOOKUP($C116,Data!$C$111:$ZZ$141,COLUMN('Reordered Data'!U115)-2,FALSE)),"-",VLOOKUP($C116,Data!$C$111:$ZZ$141,COLUMN('Reordered Data'!U115)-2,FALSE))</f>
        <v>-</v>
      </c>
      <c r="V116" s="672" t="str">
        <f ca="1">IF(ISERROR(VLOOKUP($C116,Data!$C$111:$ZZ$141,COLUMN('Reordered Data'!V115)-2,FALSE)),"-",VLOOKUP($C116,Data!$C$111:$ZZ$141,COLUMN('Reordered Data'!V115)-2,FALSE))</f>
        <v>-</v>
      </c>
      <c r="W116" s="672" t="str">
        <f ca="1">IF(ISERROR(VLOOKUP($C116,Data!$C$111:$ZZ$141,COLUMN('Reordered Data'!W115)-2,FALSE)),"-",VLOOKUP($C116,Data!$C$111:$ZZ$141,COLUMN('Reordered Data'!W115)-2,FALSE))</f>
        <v>-</v>
      </c>
      <c r="X116" s="672" t="str">
        <f ca="1">IF(ISERROR(VLOOKUP($C116,Data!$C$111:$ZZ$141,COLUMN('Reordered Data'!X115)-2,FALSE)),"-",VLOOKUP($C116,Data!$C$111:$ZZ$141,COLUMN('Reordered Data'!X115)-2,FALSE))</f>
        <v>-</v>
      </c>
      <c r="Y116" s="672" t="str">
        <f ca="1">IF(ISERROR(VLOOKUP($C116,Data!$C$111:$ZZ$141,COLUMN('Reordered Data'!Y115)-2,FALSE)),"-",VLOOKUP($C116,Data!$C$111:$ZZ$141,COLUMN('Reordered Data'!Y115)-2,FALSE))</f>
        <v>-</v>
      </c>
      <c r="Z116" s="672" t="str">
        <f ca="1">IF(ISERROR(VLOOKUP($C116,Data!$C$111:$ZZ$141,COLUMN('Reordered Data'!Z115)-2,FALSE)),"-",VLOOKUP($C116,Data!$C$111:$ZZ$141,COLUMN('Reordered Data'!Z115)-2,FALSE))</f>
        <v>-</v>
      </c>
      <c r="AA116" s="672" t="str">
        <f ca="1">IF(ISERROR(VLOOKUP($C116,Data!$C$111:$ZZ$141,COLUMN('Reordered Data'!AA115)-2,FALSE)),"-",VLOOKUP($C116,Data!$C$111:$ZZ$141,COLUMN('Reordered Data'!AA115)-2,FALSE))</f>
        <v>-</v>
      </c>
      <c r="AB116" s="672" t="str">
        <f ca="1">IF(ISERROR(VLOOKUP($C116,Data!$C$111:$ZZ$141,COLUMN('Reordered Data'!AB115)-2,FALSE)),"-",VLOOKUP($C116,Data!$C$111:$ZZ$141,COLUMN('Reordered Data'!AB115)-2,FALSE))</f>
        <v>-</v>
      </c>
      <c r="AC116" s="672" t="str">
        <f ca="1">IF(ISERROR(VLOOKUP($C116,Data!$C$111:$ZZ$141,COLUMN('Reordered Data'!AC115)-2,FALSE)),"-",VLOOKUP($C116,Data!$C$111:$ZZ$141,COLUMN('Reordered Data'!AC115)-2,FALSE))</f>
        <v>-</v>
      </c>
      <c r="AD116" s="672" t="str">
        <f ca="1">IF(ISERROR(VLOOKUP($C116,Data!$C$111:$ZZ$141,COLUMN('Reordered Data'!AD115)-2,FALSE)),"-",VLOOKUP($C116,Data!$C$111:$ZZ$141,COLUMN('Reordered Data'!AD115)-2,FALSE))</f>
        <v>-</v>
      </c>
      <c r="AE116" s="672" t="str">
        <f ca="1">IF(ISERROR(VLOOKUP($C116,Data!$C$111:$ZZ$141,COLUMN('Reordered Data'!AE115)-2,FALSE)),"-",VLOOKUP($C116,Data!$C$111:$ZZ$141,COLUMN('Reordered Data'!AE115)-2,FALSE))</f>
        <v>-</v>
      </c>
      <c r="AF116" s="672" t="str">
        <f ca="1">IF(ISERROR(VLOOKUP($C116,Data!$C$111:$ZZ$141,COLUMN('Reordered Data'!AF115)-2,FALSE)),"-",VLOOKUP($C116,Data!$C$111:$ZZ$141,COLUMN('Reordered Data'!AF115)-2,FALSE))</f>
        <v>-</v>
      </c>
      <c r="AG116" s="672" t="str">
        <f ca="1">IF(ISERROR(VLOOKUP($C116,Data!$C$111:$ZZ$141,COLUMN('Reordered Data'!AG115)-2,FALSE)),"-",VLOOKUP($C116,Data!$C$111:$ZZ$141,COLUMN('Reordered Data'!AG115)-2,FALSE))</f>
        <v>-</v>
      </c>
      <c r="AH116" s="672" t="str">
        <f ca="1">IF(ISERROR(VLOOKUP($C116,Data!$C$111:$ZZ$141,COLUMN('Reordered Data'!AH115)-2,FALSE)),"-",VLOOKUP($C116,Data!$C$111:$ZZ$141,COLUMN('Reordered Data'!AH115)-2,FALSE))</f>
        <v>-</v>
      </c>
      <c r="AI116" s="672" t="str">
        <f ca="1">IF(ISERROR(VLOOKUP($C116,Data!$C$111:$ZZ$141,COLUMN('Reordered Data'!AI115)-2,FALSE)),"-",VLOOKUP($C116,Data!$C$111:$ZZ$141,COLUMN('Reordered Data'!AI115)-2,FALSE))</f>
        <v>-</v>
      </c>
      <c r="AJ116" s="672" t="str">
        <f ca="1">IF(ISERROR(VLOOKUP($C116,Data!$C$111:$ZZ$141,COLUMN('Reordered Data'!AJ115)-2,FALSE)),"-",VLOOKUP($C116,Data!$C$111:$ZZ$141,COLUMN('Reordered Data'!AJ115)-2,FALSE))</f>
        <v>-</v>
      </c>
      <c r="AK116" s="672" t="str">
        <f ca="1">IF(ISERROR(VLOOKUP($C116,Data!$C$111:$ZZ$141,COLUMN('Reordered Data'!AK115)-2,FALSE)),"-",VLOOKUP($C116,Data!$C$111:$ZZ$141,COLUMN('Reordered Data'!AK115)-2,FALSE))</f>
        <v>-</v>
      </c>
      <c r="AL116" s="672" t="str">
        <f ca="1">IF(ISERROR(VLOOKUP($C116,Data!$C$111:$ZZ$141,COLUMN('Reordered Data'!AL115)-2,FALSE)),"-",VLOOKUP($C116,Data!$C$111:$ZZ$141,COLUMN('Reordered Data'!AL115)-2,FALSE))</f>
        <v>-</v>
      </c>
      <c r="AM116" s="672" t="str">
        <f ca="1">IF(ISERROR(VLOOKUP($C116,Data!$C$111:$ZZ$141,COLUMN('Reordered Data'!AM115)-2,FALSE)),"-",VLOOKUP($C116,Data!$C$111:$ZZ$141,COLUMN('Reordered Data'!AM115)-2,FALSE))</f>
        <v>-</v>
      </c>
      <c r="AN116" s="672" t="str">
        <f ca="1">IF(ISERROR(VLOOKUP($C116,Data!$C$111:$ZZ$141,COLUMN('Reordered Data'!AN115)-2,FALSE)),"-",VLOOKUP($C116,Data!$C$111:$ZZ$141,COLUMN('Reordered Data'!AN115)-2,FALSE))</f>
        <v>-</v>
      </c>
      <c r="AO116" s="672" t="str">
        <f ca="1">IF(ISERROR(VLOOKUP($C116,Data!$C$111:$ZZ$141,COLUMN('Reordered Data'!AO115)-2,FALSE)),"-",VLOOKUP($C116,Data!$C$111:$ZZ$141,COLUMN('Reordered Data'!AO115)-2,FALSE))</f>
        <v>-</v>
      </c>
      <c r="AP116" s="672" t="str">
        <f ca="1">IF(ISERROR(VLOOKUP($C116,Data!$C$111:$ZZ$141,COLUMN('Reordered Data'!AP115)-2,FALSE)),"-",VLOOKUP($C116,Data!$C$111:$ZZ$141,COLUMN('Reordered Data'!AP115)-2,FALSE))</f>
        <v>-</v>
      </c>
      <c r="AQ116" s="672" t="str">
        <f ca="1">IF(ISERROR(VLOOKUP($C116,Data!$C$111:$ZZ$141,COLUMN('Reordered Data'!AQ115)-2,FALSE)),"-",VLOOKUP($C116,Data!$C$111:$ZZ$141,COLUMN('Reordered Data'!AQ115)-2,FALSE))</f>
        <v>-</v>
      </c>
      <c r="AR116" s="105" t="str">
        <f t="shared" ca="1" si="33"/>
        <v>-</v>
      </c>
      <c r="AS116" s="105" t="str">
        <f t="shared" ca="1" si="20"/>
        <v>-</v>
      </c>
      <c r="AT116" s="105" t="str">
        <f t="shared" ca="1" si="20"/>
        <v>-</v>
      </c>
      <c r="AU116" s="105" t="str">
        <f t="shared" ca="1" si="20"/>
        <v>-</v>
      </c>
      <c r="AV116" s="105" t="str">
        <f t="shared" ca="1" si="20"/>
        <v>-</v>
      </c>
      <c r="AW116" s="105" t="str">
        <f t="shared" ca="1" si="20"/>
        <v>-</v>
      </c>
      <c r="AX116" s="105" t="str">
        <f t="shared" ca="1" si="20"/>
        <v>-</v>
      </c>
      <c r="AY116" s="105" t="str">
        <f t="shared" ca="1" si="20"/>
        <v>-</v>
      </c>
      <c r="AZ116" s="105" t="str">
        <f t="shared" ca="1" si="20"/>
        <v>-</v>
      </c>
      <c r="BA116" s="105" t="str">
        <f t="shared" ca="1" si="20"/>
        <v>-</v>
      </c>
      <c r="BH116" s="105" t="str">
        <f t="shared" ca="1" si="21"/>
        <v>-</v>
      </c>
      <c r="BI116" s="105" t="str">
        <f t="shared" ca="1" si="22"/>
        <v>-</v>
      </c>
      <c r="BJ116" s="105" t="str">
        <f t="shared" ca="1" si="23"/>
        <v>-</v>
      </c>
      <c r="BK116" s="105" t="str">
        <f t="shared" ca="1" si="24"/>
        <v>-</v>
      </c>
      <c r="BL116" s="105" t="str">
        <f t="shared" ca="1" si="25"/>
        <v>-</v>
      </c>
      <c r="BM116" s="105" t="str">
        <f t="shared" ca="1" si="26"/>
        <v>-</v>
      </c>
      <c r="BT116" s="105" t="str">
        <f t="shared" ca="1" si="27"/>
        <v>-</v>
      </c>
      <c r="BU116" s="105" t="str">
        <f t="shared" ca="1" si="28"/>
        <v>-</v>
      </c>
      <c r="BV116" s="105" t="str">
        <f t="shared" ca="1" si="29"/>
        <v>-</v>
      </c>
      <c r="BW116" s="105" t="str">
        <f t="shared" ca="1" si="30"/>
        <v>-</v>
      </c>
      <c r="BX116" s="105" t="str">
        <f t="shared" ca="1" si="31"/>
        <v>-</v>
      </c>
      <c r="BY116" s="105" t="str">
        <f t="shared" ca="1" si="32"/>
        <v>-</v>
      </c>
    </row>
    <row r="117" spans="3:77">
      <c r="C117" s="104" t="str">
        <f t="shared" ca="1" si="19"/>
        <v>*Hide*</v>
      </c>
      <c r="D117" s="105" t="str">
        <f ca="1">IF(ISERROR(VLOOKUP($C117,Data!$C$111:$ZZ$141,COLUMN('Reordered Data'!D116)-2,FALSE)),"-",VLOOKUP($C117,Data!$C$111:$ZZ$141,COLUMN('Reordered Data'!D116)-2,FALSE))</f>
        <v>-</v>
      </c>
      <c r="E117" s="105" t="str">
        <f ca="1">IF(ISERROR(VLOOKUP($C117,Data!$C$111:$ZZ$141,COLUMN('Reordered Data'!E116)-2,FALSE)),"-",VLOOKUP($C117,Data!$C$111:$ZZ$141,COLUMN('Reordered Data'!E116)-2,FALSE))</f>
        <v>-</v>
      </c>
      <c r="F117" s="105" t="str">
        <f ca="1">IF(ISERROR(VLOOKUP($C117,Data!$C$111:$ZZ$141,COLUMN('Reordered Data'!F116)-2,FALSE)),"-",VLOOKUP($C117,Data!$C$111:$ZZ$141,COLUMN('Reordered Data'!F116)-2,FALSE))</f>
        <v>-</v>
      </c>
      <c r="G117" s="105" t="str">
        <f ca="1">IF(ISERROR(VLOOKUP($C117,Data!$C$111:$ZZ$141,COLUMN('Reordered Data'!G116)-2,FALSE)),"-",VLOOKUP($C117,Data!$C$111:$ZZ$141,COLUMN('Reordered Data'!G116)-2,FALSE))</f>
        <v>-</v>
      </c>
      <c r="H117" s="672" t="str">
        <f ca="1">IF(ISERROR(VLOOKUP($C117,Data!$C$111:$ZZ$141,COLUMN('Reordered Data'!H116)-2,FALSE)),"-",VLOOKUP($C117,Data!$C$111:$ZZ$141,COLUMN('Reordered Data'!H116)-2,FALSE))</f>
        <v>-</v>
      </c>
      <c r="I117" s="672" t="str">
        <f ca="1">IF(ISERROR(VLOOKUP($C117,Data!$C$111:$ZZ$141,COLUMN('Reordered Data'!I116)-2,FALSE)),"-",VLOOKUP($C117,Data!$C$111:$ZZ$141,COLUMN('Reordered Data'!I116)-2,FALSE))</f>
        <v>-</v>
      </c>
      <c r="J117" s="672" t="str">
        <f ca="1">IF(ISERROR(VLOOKUP($C117,Data!$C$111:$ZZ$141,COLUMN('Reordered Data'!J116)-2,FALSE)),"-",VLOOKUP($C117,Data!$C$111:$ZZ$141,COLUMN('Reordered Data'!J116)-2,FALSE))</f>
        <v>-</v>
      </c>
      <c r="K117" s="672" t="str">
        <f ca="1">IF(ISERROR(VLOOKUP($C117,Data!$C$111:$ZZ$141,COLUMN('Reordered Data'!K116)-2,FALSE)),"-",VLOOKUP($C117,Data!$C$111:$ZZ$141,COLUMN('Reordered Data'!K116)-2,FALSE))</f>
        <v>-</v>
      </c>
      <c r="L117" s="672" t="str">
        <f ca="1">IF(ISERROR(VLOOKUP($C117,Data!$C$111:$ZZ$141,COLUMN('Reordered Data'!L116)-2,FALSE)),"-",VLOOKUP($C117,Data!$C$111:$ZZ$141,COLUMN('Reordered Data'!L116)-2,FALSE))</f>
        <v>-</v>
      </c>
      <c r="M117" s="672" t="str">
        <f ca="1">IF(ISERROR(VLOOKUP($C117,Data!$C$111:$ZZ$141,COLUMN('Reordered Data'!M116)-2,FALSE)),"-",VLOOKUP($C117,Data!$C$111:$ZZ$141,COLUMN('Reordered Data'!M116)-2,FALSE))</f>
        <v>-</v>
      </c>
      <c r="N117" s="672" t="str">
        <f ca="1">IF(ISERROR(VLOOKUP($C117,Data!$C$111:$ZZ$141,COLUMN('Reordered Data'!N116)-2,FALSE)),"-",VLOOKUP($C117,Data!$C$111:$ZZ$141,COLUMN('Reordered Data'!N116)-2,FALSE))</f>
        <v>-</v>
      </c>
      <c r="O117" s="672" t="str">
        <f ca="1">IF(ISERROR(VLOOKUP($C117,Data!$C$111:$ZZ$141,COLUMN('Reordered Data'!O116)-2,FALSE)),"-",VLOOKUP($C117,Data!$C$111:$ZZ$141,COLUMN('Reordered Data'!O116)-2,FALSE))</f>
        <v>-</v>
      </c>
      <c r="P117" s="672" t="str">
        <f ca="1">IF(ISERROR(VLOOKUP($C117,Data!$C$111:$ZZ$141,COLUMN('Reordered Data'!P116)-2,FALSE)),"-",VLOOKUP($C117,Data!$C$111:$ZZ$141,COLUMN('Reordered Data'!P116)-2,FALSE))</f>
        <v>-</v>
      </c>
      <c r="Q117" s="672" t="str">
        <f ca="1">IF(ISERROR(VLOOKUP($C117,Data!$C$111:$ZZ$141,COLUMN('Reordered Data'!Q116)-2,FALSE)),"-",VLOOKUP($C117,Data!$C$111:$ZZ$141,COLUMN('Reordered Data'!Q116)-2,FALSE))</f>
        <v>-</v>
      </c>
      <c r="R117" s="672" t="str">
        <f ca="1">IF(ISERROR(VLOOKUP($C117,Data!$C$111:$ZZ$141,COLUMN('Reordered Data'!R116)-2,FALSE)),"-",VLOOKUP($C117,Data!$C$111:$ZZ$141,COLUMN('Reordered Data'!R116)-2,FALSE))</f>
        <v>-</v>
      </c>
      <c r="S117" s="672" t="str">
        <f ca="1">IF(ISERROR(VLOOKUP($C117,Data!$C$111:$ZZ$141,COLUMN('Reordered Data'!S116)-2,FALSE)),"-",VLOOKUP($C117,Data!$C$111:$ZZ$141,COLUMN('Reordered Data'!S116)-2,FALSE))</f>
        <v>-</v>
      </c>
      <c r="T117" s="672" t="str">
        <f ca="1">IF(ISERROR(VLOOKUP($C117,Data!$C$111:$ZZ$141,COLUMN('Reordered Data'!T116)-2,FALSE)),"-",VLOOKUP($C117,Data!$C$111:$ZZ$141,COLUMN('Reordered Data'!T116)-2,FALSE))</f>
        <v>-</v>
      </c>
      <c r="U117" s="672" t="str">
        <f ca="1">IF(ISERROR(VLOOKUP($C117,Data!$C$111:$ZZ$141,COLUMN('Reordered Data'!U116)-2,FALSE)),"-",VLOOKUP($C117,Data!$C$111:$ZZ$141,COLUMN('Reordered Data'!U116)-2,FALSE))</f>
        <v>-</v>
      </c>
      <c r="V117" s="672" t="str">
        <f ca="1">IF(ISERROR(VLOOKUP($C117,Data!$C$111:$ZZ$141,COLUMN('Reordered Data'!V116)-2,FALSE)),"-",VLOOKUP($C117,Data!$C$111:$ZZ$141,COLUMN('Reordered Data'!V116)-2,FALSE))</f>
        <v>-</v>
      </c>
      <c r="W117" s="672" t="str">
        <f ca="1">IF(ISERROR(VLOOKUP($C117,Data!$C$111:$ZZ$141,COLUMN('Reordered Data'!W116)-2,FALSE)),"-",VLOOKUP($C117,Data!$C$111:$ZZ$141,COLUMN('Reordered Data'!W116)-2,FALSE))</f>
        <v>-</v>
      </c>
      <c r="X117" s="672" t="str">
        <f ca="1">IF(ISERROR(VLOOKUP($C117,Data!$C$111:$ZZ$141,COLUMN('Reordered Data'!X116)-2,FALSE)),"-",VLOOKUP($C117,Data!$C$111:$ZZ$141,COLUMN('Reordered Data'!X116)-2,FALSE))</f>
        <v>-</v>
      </c>
      <c r="Y117" s="672" t="str">
        <f ca="1">IF(ISERROR(VLOOKUP($C117,Data!$C$111:$ZZ$141,COLUMN('Reordered Data'!Y116)-2,FALSE)),"-",VLOOKUP($C117,Data!$C$111:$ZZ$141,COLUMN('Reordered Data'!Y116)-2,FALSE))</f>
        <v>-</v>
      </c>
      <c r="Z117" s="672" t="str">
        <f ca="1">IF(ISERROR(VLOOKUP($C117,Data!$C$111:$ZZ$141,COLUMN('Reordered Data'!Z116)-2,FALSE)),"-",VLOOKUP($C117,Data!$C$111:$ZZ$141,COLUMN('Reordered Data'!Z116)-2,FALSE))</f>
        <v>-</v>
      </c>
      <c r="AA117" s="672" t="str">
        <f ca="1">IF(ISERROR(VLOOKUP($C117,Data!$C$111:$ZZ$141,COLUMN('Reordered Data'!AA116)-2,FALSE)),"-",VLOOKUP($C117,Data!$C$111:$ZZ$141,COLUMN('Reordered Data'!AA116)-2,FALSE))</f>
        <v>-</v>
      </c>
      <c r="AB117" s="672" t="str">
        <f ca="1">IF(ISERROR(VLOOKUP($C117,Data!$C$111:$ZZ$141,COLUMN('Reordered Data'!AB116)-2,FALSE)),"-",VLOOKUP($C117,Data!$C$111:$ZZ$141,COLUMN('Reordered Data'!AB116)-2,FALSE))</f>
        <v>-</v>
      </c>
      <c r="AC117" s="672" t="str">
        <f ca="1">IF(ISERROR(VLOOKUP($C117,Data!$C$111:$ZZ$141,COLUMN('Reordered Data'!AC116)-2,FALSE)),"-",VLOOKUP($C117,Data!$C$111:$ZZ$141,COLUMN('Reordered Data'!AC116)-2,FALSE))</f>
        <v>-</v>
      </c>
      <c r="AD117" s="672" t="str">
        <f ca="1">IF(ISERROR(VLOOKUP($C117,Data!$C$111:$ZZ$141,COLUMN('Reordered Data'!AD116)-2,FALSE)),"-",VLOOKUP($C117,Data!$C$111:$ZZ$141,COLUMN('Reordered Data'!AD116)-2,FALSE))</f>
        <v>-</v>
      </c>
      <c r="AE117" s="672" t="str">
        <f ca="1">IF(ISERROR(VLOOKUP($C117,Data!$C$111:$ZZ$141,COLUMN('Reordered Data'!AE116)-2,FALSE)),"-",VLOOKUP($C117,Data!$C$111:$ZZ$141,COLUMN('Reordered Data'!AE116)-2,FALSE))</f>
        <v>-</v>
      </c>
      <c r="AF117" s="672" t="str">
        <f ca="1">IF(ISERROR(VLOOKUP($C117,Data!$C$111:$ZZ$141,COLUMN('Reordered Data'!AF116)-2,FALSE)),"-",VLOOKUP($C117,Data!$C$111:$ZZ$141,COLUMN('Reordered Data'!AF116)-2,FALSE))</f>
        <v>-</v>
      </c>
      <c r="AG117" s="672" t="str">
        <f ca="1">IF(ISERROR(VLOOKUP($C117,Data!$C$111:$ZZ$141,COLUMN('Reordered Data'!AG116)-2,FALSE)),"-",VLOOKUP($C117,Data!$C$111:$ZZ$141,COLUMN('Reordered Data'!AG116)-2,FALSE))</f>
        <v>-</v>
      </c>
      <c r="AH117" s="672" t="str">
        <f ca="1">IF(ISERROR(VLOOKUP($C117,Data!$C$111:$ZZ$141,COLUMN('Reordered Data'!AH116)-2,FALSE)),"-",VLOOKUP($C117,Data!$C$111:$ZZ$141,COLUMN('Reordered Data'!AH116)-2,FALSE))</f>
        <v>-</v>
      </c>
      <c r="AI117" s="672" t="str">
        <f ca="1">IF(ISERROR(VLOOKUP($C117,Data!$C$111:$ZZ$141,COLUMN('Reordered Data'!AI116)-2,FALSE)),"-",VLOOKUP($C117,Data!$C$111:$ZZ$141,COLUMN('Reordered Data'!AI116)-2,FALSE))</f>
        <v>-</v>
      </c>
      <c r="AJ117" s="672" t="str">
        <f ca="1">IF(ISERROR(VLOOKUP($C117,Data!$C$111:$ZZ$141,COLUMN('Reordered Data'!AJ116)-2,FALSE)),"-",VLOOKUP($C117,Data!$C$111:$ZZ$141,COLUMN('Reordered Data'!AJ116)-2,FALSE))</f>
        <v>-</v>
      </c>
      <c r="AK117" s="672" t="str">
        <f ca="1">IF(ISERROR(VLOOKUP($C117,Data!$C$111:$ZZ$141,COLUMN('Reordered Data'!AK116)-2,FALSE)),"-",VLOOKUP($C117,Data!$C$111:$ZZ$141,COLUMN('Reordered Data'!AK116)-2,FALSE))</f>
        <v>-</v>
      </c>
      <c r="AL117" s="672" t="str">
        <f ca="1">IF(ISERROR(VLOOKUP($C117,Data!$C$111:$ZZ$141,COLUMN('Reordered Data'!AL116)-2,FALSE)),"-",VLOOKUP($C117,Data!$C$111:$ZZ$141,COLUMN('Reordered Data'!AL116)-2,FALSE))</f>
        <v>-</v>
      </c>
      <c r="AM117" s="672" t="str">
        <f ca="1">IF(ISERROR(VLOOKUP($C117,Data!$C$111:$ZZ$141,COLUMN('Reordered Data'!AM116)-2,FALSE)),"-",VLOOKUP($C117,Data!$C$111:$ZZ$141,COLUMN('Reordered Data'!AM116)-2,FALSE))</f>
        <v>-</v>
      </c>
      <c r="AN117" s="672" t="str">
        <f ca="1">IF(ISERROR(VLOOKUP($C117,Data!$C$111:$ZZ$141,COLUMN('Reordered Data'!AN116)-2,FALSE)),"-",VLOOKUP($C117,Data!$C$111:$ZZ$141,COLUMN('Reordered Data'!AN116)-2,FALSE))</f>
        <v>-</v>
      </c>
      <c r="AO117" s="672" t="str">
        <f ca="1">IF(ISERROR(VLOOKUP($C117,Data!$C$111:$ZZ$141,COLUMN('Reordered Data'!AO116)-2,FALSE)),"-",VLOOKUP($C117,Data!$C$111:$ZZ$141,COLUMN('Reordered Data'!AO116)-2,FALSE))</f>
        <v>-</v>
      </c>
      <c r="AP117" s="672" t="str">
        <f ca="1">IF(ISERROR(VLOOKUP($C117,Data!$C$111:$ZZ$141,COLUMN('Reordered Data'!AP116)-2,FALSE)),"-",VLOOKUP($C117,Data!$C$111:$ZZ$141,COLUMN('Reordered Data'!AP116)-2,FALSE))</f>
        <v>-</v>
      </c>
      <c r="AQ117" s="672" t="str">
        <f ca="1">IF(ISERROR(VLOOKUP($C117,Data!$C$111:$ZZ$141,COLUMN('Reordered Data'!AQ116)-2,FALSE)),"-",VLOOKUP($C117,Data!$C$111:$ZZ$141,COLUMN('Reordered Data'!AQ116)-2,FALSE))</f>
        <v>-</v>
      </c>
      <c r="AR117" s="105" t="str">
        <f t="shared" ca="1" si="33"/>
        <v>-</v>
      </c>
      <c r="AS117" s="105" t="str">
        <f t="shared" ca="1" si="20"/>
        <v>-</v>
      </c>
      <c r="AT117" s="105" t="str">
        <f t="shared" ca="1" si="20"/>
        <v>-</v>
      </c>
      <c r="AU117" s="105" t="str">
        <f t="shared" ca="1" si="20"/>
        <v>-</v>
      </c>
      <c r="AV117" s="105" t="str">
        <f t="shared" ca="1" si="20"/>
        <v>-</v>
      </c>
      <c r="AW117" s="105" t="str">
        <f t="shared" ca="1" si="20"/>
        <v>-</v>
      </c>
      <c r="AX117" s="105" t="str">
        <f t="shared" ca="1" si="20"/>
        <v>-</v>
      </c>
      <c r="AY117" s="105" t="str">
        <f t="shared" ca="1" si="20"/>
        <v>-</v>
      </c>
      <c r="AZ117" s="105" t="str">
        <f t="shared" ca="1" si="20"/>
        <v>-</v>
      </c>
      <c r="BA117" s="105" t="str">
        <f t="shared" ca="1" si="20"/>
        <v>-</v>
      </c>
      <c r="BH117" s="105" t="str">
        <f t="shared" ca="1" si="21"/>
        <v>-</v>
      </c>
      <c r="BI117" s="105" t="str">
        <f t="shared" ca="1" si="22"/>
        <v>-</v>
      </c>
      <c r="BJ117" s="105" t="str">
        <f t="shared" ca="1" si="23"/>
        <v>-</v>
      </c>
      <c r="BK117" s="105" t="str">
        <f t="shared" ca="1" si="24"/>
        <v>-</v>
      </c>
      <c r="BL117" s="105" t="str">
        <f t="shared" ca="1" si="25"/>
        <v>-</v>
      </c>
      <c r="BM117" s="105" t="str">
        <f t="shared" ca="1" si="26"/>
        <v>-</v>
      </c>
      <c r="BT117" s="105" t="str">
        <f t="shared" ca="1" si="27"/>
        <v>-</v>
      </c>
      <c r="BU117" s="105" t="str">
        <f t="shared" ca="1" si="28"/>
        <v>-</v>
      </c>
      <c r="BV117" s="105" t="str">
        <f t="shared" ca="1" si="29"/>
        <v>-</v>
      </c>
      <c r="BW117" s="105" t="str">
        <f t="shared" ca="1" si="30"/>
        <v>-</v>
      </c>
      <c r="BX117" s="105" t="str">
        <f t="shared" ca="1" si="31"/>
        <v>-</v>
      </c>
      <c r="BY117" s="105" t="str">
        <f t="shared" ca="1" si="32"/>
        <v>-</v>
      </c>
    </row>
    <row r="118" spans="3:77">
      <c r="C118" s="104" t="str">
        <f t="shared" ca="1" si="19"/>
        <v>*Hide*</v>
      </c>
      <c r="D118" s="105" t="str">
        <f ca="1">IF(ISERROR(VLOOKUP($C118,Data!$C$111:$ZZ$141,COLUMN('Reordered Data'!D117)-2,FALSE)),"-",VLOOKUP($C118,Data!$C$111:$ZZ$141,COLUMN('Reordered Data'!D117)-2,FALSE))</f>
        <v>-</v>
      </c>
      <c r="E118" s="105" t="str">
        <f ca="1">IF(ISERROR(VLOOKUP($C118,Data!$C$111:$ZZ$141,COLUMN('Reordered Data'!E117)-2,FALSE)),"-",VLOOKUP($C118,Data!$C$111:$ZZ$141,COLUMN('Reordered Data'!E117)-2,FALSE))</f>
        <v>-</v>
      </c>
      <c r="F118" s="105" t="str">
        <f ca="1">IF(ISERROR(VLOOKUP($C118,Data!$C$111:$ZZ$141,COLUMN('Reordered Data'!F117)-2,FALSE)),"-",VLOOKUP($C118,Data!$C$111:$ZZ$141,COLUMN('Reordered Data'!F117)-2,FALSE))</f>
        <v>-</v>
      </c>
      <c r="G118" s="105" t="str">
        <f ca="1">IF(ISERROR(VLOOKUP($C118,Data!$C$111:$ZZ$141,COLUMN('Reordered Data'!G117)-2,FALSE)),"-",VLOOKUP($C118,Data!$C$111:$ZZ$141,COLUMN('Reordered Data'!G117)-2,FALSE))</f>
        <v>-</v>
      </c>
      <c r="H118" s="672" t="str">
        <f ca="1">IF(ISERROR(VLOOKUP($C118,Data!$C$111:$ZZ$141,COLUMN('Reordered Data'!H117)-2,FALSE)),"-",VLOOKUP($C118,Data!$C$111:$ZZ$141,COLUMN('Reordered Data'!H117)-2,FALSE))</f>
        <v>-</v>
      </c>
      <c r="I118" s="672" t="str">
        <f ca="1">IF(ISERROR(VLOOKUP($C118,Data!$C$111:$ZZ$141,COLUMN('Reordered Data'!I117)-2,FALSE)),"-",VLOOKUP($C118,Data!$C$111:$ZZ$141,COLUMN('Reordered Data'!I117)-2,FALSE))</f>
        <v>-</v>
      </c>
      <c r="J118" s="672" t="str">
        <f ca="1">IF(ISERROR(VLOOKUP($C118,Data!$C$111:$ZZ$141,COLUMN('Reordered Data'!J117)-2,FALSE)),"-",VLOOKUP($C118,Data!$C$111:$ZZ$141,COLUMN('Reordered Data'!J117)-2,FALSE))</f>
        <v>-</v>
      </c>
      <c r="K118" s="672" t="str">
        <f ca="1">IF(ISERROR(VLOOKUP($C118,Data!$C$111:$ZZ$141,COLUMN('Reordered Data'!K117)-2,FALSE)),"-",VLOOKUP($C118,Data!$C$111:$ZZ$141,COLUMN('Reordered Data'!K117)-2,FALSE))</f>
        <v>-</v>
      </c>
      <c r="L118" s="672" t="str">
        <f ca="1">IF(ISERROR(VLOOKUP($C118,Data!$C$111:$ZZ$141,COLUMN('Reordered Data'!L117)-2,FALSE)),"-",VLOOKUP($C118,Data!$C$111:$ZZ$141,COLUMN('Reordered Data'!L117)-2,FALSE))</f>
        <v>-</v>
      </c>
      <c r="M118" s="672" t="str">
        <f ca="1">IF(ISERROR(VLOOKUP($C118,Data!$C$111:$ZZ$141,COLUMN('Reordered Data'!M117)-2,FALSE)),"-",VLOOKUP($C118,Data!$C$111:$ZZ$141,COLUMN('Reordered Data'!M117)-2,FALSE))</f>
        <v>-</v>
      </c>
      <c r="N118" s="672" t="str">
        <f ca="1">IF(ISERROR(VLOOKUP($C118,Data!$C$111:$ZZ$141,COLUMN('Reordered Data'!N117)-2,FALSE)),"-",VLOOKUP($C118,Data!$C$111:$ZZ$141,COLUMN('Reordered Data'!N117)-2,FALSE))</f>
        <v>-</v>
      </c>
      <c r="O118" s="672" t="str">
        <f ca="1">IF(ISERROR(VLOOKUP($C118,Data!$C$111:$ZZ$141,COLUMN('Reordered Data'!O117)-2,FALSE)),"-",VLOOKUP($C118,Data!$C$111:$ZZ$141,COLUMN('Reordered Data'!O117)-2,FALSE))</f>
        <v>-</v>
      </c>
      <c r="P118" s="672" t="str">
        <f ca="1">IF(ISERROR(VLOOKUP($C118,Data!$C$111:$ZZ$141,COLUMN('Reordered Data'!P117)-2,FALSE)),"-",VLOOKUP($C118,Data!$C$111:$ZZ$141,COLUMN('Reordered Data'!P117)-2,FALSE))</f>
        <v>-</v>
      </c>
      <c r="Q118" s="672" t="str">
        <f ca="1">IF(ISERROR(VLOOKUP($C118,Data!$C$111:$ZZ$141,COLUMN('Reordered Data'!Q117)-2,FALSE)),"-",VLOOKUP($C118,Data!$C$111:$ZZ$141,COLUMN('Reordered Data'!Q117)-2,FALSE))</f>
        <v>-</v>
      </c>
      <c r="R118" s="672" t="str">
        <f ca="1">IF(ISERROR(VLOOKUP($C118,Data!$C$111:$ZZ$141,COLUMN('Reordered Data'!R117)-2,FALSE)),"-",VLOOKUP($C118,Data!$C$111:$ZZ$141,COLUMN('Reordered Data'!R117)-2,FALSE))</f>
        <v>-</v>
      </c>
      <c r="S118" s="672" t="str">
        <f ca="1">IF(ISERROR(VLOOKUP($C118,Data!$C$111:$ZZ$141,COLUMN('Reordered Data'!S117)-2,FALSE)),"-",VLOOKUP($C118,Data!$C$111:$ZZ$141,COLUMN('Reordered Data'!S117)-2,FALSE))</f>
        <v>-</v>
      </c>
      <c r="T118" s="672" t="str">
        <f ca="1">IF(ISERROR(VLOOKUP($C118,Data!$C$111:$ZZ$141,COLUMN('Reordered Data'!T117)-2,FALSE)),"-",VLOOKUP($C118,Data!$C$111:$ZZ$141,COLUMN('Reordered Data'!T117)-2,FALSE))</f>
        <v>-</v>
      </c>
      <c r="U118" s="672" t="str">
        <f ca="1">IF(ISERROR(VLOOKUP($C118,Data!$C$111:$ZZ$141,COLUMN('Reordered Data'!U117)-2,FALSE)),"-",VLOOKUP($C118,Data!$C$111:$ZZ$141,COLUMN('Reordered Data'!U117)-2,FALSE))</f>
        <v>-</v>
      </c>
      <c r="V118" s="672" t="str">
        <f ca="1">IF(ISERROR(VLOOKUP($C118,Data!$C$111:$ZZ$141,COLUMN('Reordered Data'!V117)-2,FALSE)),"-",VLOOKUP($C118,Data!$C$111:$ZZ$141,COLUMN('Reordered Data'!V117)-2,FALSE))</f>
        <v>-</v>
      </c>
      <c r="W118" s="672" t="str">
        <f ca="1">IF(ISERROR(VLOOKUP($C118,Data!$C$111:$ZZ$141,COLUMN('Reordered Data'!W117)-2,FALSE)),"-",VLOOKUP($C118,Data!$C$111:$ZZ$141,COLUMN('Reordered Data'!W117)-2,FALSE))</f>
        <v>-</v>
      </c>
      <c r="X118" s="672" t="str">
        <f ca="1">IF(ISERROR(VLOOKUP($C118,Data!$C$111:$ZZ$141,COLUMN('Reordered Data'!X117)-2,FALSE)),"-",VLOOKUP($C118,Data!$C$111:$ZZ$141,COLUMN('Reordered Data'!X117)-2,FALSE))</f>
        <v>-</v>
      </c>
      <c r="Y118" s="672" t="str">
        <f ca="1">IF(ISERROR(VLOOKUP($C118,Data!$C$111:$ZZ$141,COLUMN('Reordered Data'!Y117)-2,FALSE)),"-",VLOOKUP($C118,Data!$C$111:$ZZ$141,COLUMN('Reordered Data'!Y117)-2,FALSE))</f>
        <v>-</v>
      </c>
      <c r="Z118" s="672" t="str">
        <f ca="1">IF(ISERROR(VLOOKUP($C118,Data!$C$111:$ZZ$141,COLUMN('Reordered Data'!Z117)-2,FALSE)),"-",VLOOKUP($C118,Data!$C$111:$ZZ$141,COLUMN('Reordered Data'!Z117)-2,FALSE))</f>
        <v>-</v>
      </c>
      <c r="AA118" s="672" t="str">
        <f ca="1">IF(ISERROR(VLOOKUP($C118,Data!$C$111:$ZZ$141,COLUMN('Reordered Data'!AA117)-2,FALSE)),"-",VLOOKUP($C118,Data!$C$111:$ZZ$141,COLUMN('Reordered Data'!AA117)-2,FALSE))</f>
        <v>-</v>
      </c>
      <c r="AB118" s="672" t="str">
        <f ca="1">IF(ISERROR(VLOOKUP($C118,Data!$C$111:$ZZ$141,COLUMN('Reordered Data'!AB117)-2,FALSE)),"-",VLOOKUP($C118,Data!$C$111:$ZZ$141,COLUMN('Reordered Data'!AB117)-2,FALSE))</f>
        <v>-</v>
      </c>
      <c r="AC118" s="672" t="str">
        <f ca="1">IF(ISERROR(VLOOKUP($C118,Data!$C$111:$ZZ$141,COLUMN('Reordered Data'!AC117)-2,FALSE)),"-",VLOOKUP($C118,Data!$C$111:$ZZ$141,COLUMN('Reordered Data'!AC117)-2,FALSE))</f>
        <v>-</v>
      </c>
      <c r="AD118" s="672" t="str">
        <f ca="1">IF(ISERROR(VLOOKUP($C118,Data!$C$111:$ZZ$141,COLUMN('Reordered Data'!AD117)-2,FALSE)),"-",VLOOKUP($C118,Data!$C$111:$ZZ$141,COLUMN('Reordered Data'!AD117)-2,FALSE))</f>
        <v>-</v>
      </c>
      <c r="AE118" s="672" t="str">
        <f ca="1">IF(ISERROR(VLOOKUP($C118,Data!$C$111:$ZZ$141,COLUMN('Reordered Data'!AE117)-2,FALSE)),"-",VLOOKUP($C118,Data!$C$111:$ZZ$141,COLUMN('Reordered Data'!AE117)-2,FALSE))</f>
        <v>-</v>
      </c>
      <c r="AF118" s="672" t="str">
        <f ca="1">IF(ISERROR(VLOOKUP($C118,Data!$C$111:$ZZ$141,COLUMN('Reordered Data'!AF117)-2,FALSE)),"-",VLOOKUP($C118,Data!$C$111:$ZZ$141,COLUMN('Reordered Data'!AF117)-2,FALSE))</f>
        <v>-</v>
      </c>
      <c r="AG118" s="672" t="str">
        <f ca="1">IF(ISERROR(VLOOKUP($C118,Data!$C$111:$ZZ$141,COLUMN('Reordered Data'!AG117)-2,FALSE)),"-",VLOOKUP($C118,Data!$C$111:$ZZ$141,COLUMN('Reordered Data'!AG117)-2,FALSE))</f>
        <v>-</v>
      </c>
      <c r="AH118" s="672" t="str">
        <f ca="1">IF(ISERROR(VLOOKUP($C118,Data!$C$111:$ZZ$141,COLUMN('Reordered Data'!AH117)-2,FALSE)),"-",VLOOKUP($C118,Data!$C$111:$ZZ$141,COLUMN('Reordered Data'!AH117)-2,FALSE))</f>
        <v>-</v>
      </c>
      <c r="AI118" s="672" t="str">
        <f ca="1">IF(ISERROR(VLOOKUP($C118,Data!$C$111:$ZZ$141,COLUMN('Reordered Data'!AI117)-2,FALSE)),"-",VLOOKUP($C118,Data!$C$111:$ZZ$141,COLUMN('Reordered Data'!AI117)-2,FALSE))</f>
        <v>-</v>
      </c>
      <c r="AJ118" s="672" t="str">
        <f ca="1">IF(ISERROR(VLOOKUP($C118,Data!$C$111:$ZZ$141,COLUMN('Reordered Data'!AJ117)-2,FALSE)),"-",VLOOKUP($C118,Data!$C$111:$ZZ$141,COLUMN('Reordered Data'!AJ117)-2,FALSE))</f>
        <v>-</v>
      </c>
      <c r="AK118" s="672" t="str">
        <f ca="1">IF(ISERROR(VLOOKUP($C118,Data!$C$111:$ZZ$141,COLUMN('Reordered Data'!AK117)-2,FALSE)),"-",VLOOKUP($C118,Data!$C$111:$ZZ$141,COLUMN('Reordered Data'!AK117)-2,FALSE))</f>
        <v>-</v>
      </c>
      <c r="AL118" s="672" t="str">
        <f ca="1">IF(ISERROR(VLOOKUP($C118,Data!$C$111:$ZZ$141,COLUMN('Reordered Data'!AL117)-2,FALSE)),"-",VLOOKUP($C118,Data!$C$111:$ZZ$141,COLUMN('Reordered Data'!AL117)-2,FALSE))</f>
        <v>-</v>
      </c>
      <c r="AM118" s="672" t="str">
        <f ca="1">IF(ISERROR(VLOOKUP($C118,Data!$C$111:$ZZ$141,COLUMN('Reordered Data'!AM117)-2,FALSE)),"-",VLOOKUP($C118,Data!$C$111:$ZZ$141,COLUMN('Reordered Data'!AM117)-2,FALSE))</f>
        <v>-</v>
      </c>
      <c r="AN118" s="672" t="str">
        <f ca="1">IF(ISERROR(VLOOKUP($C118,Data!$C$111:$ZZ$141,COLUMN('Reordered Data'!AN117)-2,FALSE)),"-",VLOOKUP($C118,Data!$C$111:$ZZ$141,COLUMN('Reordered Data'!AN117)-2,FALSE))</f>
        <v>-</v>
      </c>
      <c r="AO118" s="672" t="str">
        <f ca="1">IF(ISERROR(VLOOKUP($C118,Data!$C$111:$ZZ$141,COLUMN('Reordered Data'!AO117)-2,FALSE)),"-",VLOOKUP($C118,Data!$C$111:$ZZ$141,COLUMN('Reordered Data'!AO117)-2,FALSE))</f>
        <v>-</v>
      </c>
      <c r="AP118" s="672" t="str">
        <f ca="1">IF(ISERROR(VLOOKUP($C118,Data!$C$111:$ZZ$141,COLUMN('Reordered Data'!AP117)-2,FALSE)),"-",VLOOKUP($C118,Data!$C$111:$ZZ$141,COLUMN('Reordered Data'!AP117)-2,FALSE))</f>
        <v>-</v>
      </c>
      <c r="AQ118" s="672" t="str">
        <f ca="1">IF(ISERROR(VLOOKUP($C118,Data!$C$111:$ZZ$141,COLUMN('Reordered Data'!AQ117)-2,FALSE)),"-",VLOOKUP($C118,Data!$C$111:$ZZ$141,COLUMN('Reordered Data'!AQ117)-2,FALSE))</f>
        <v>-</v>
      </c>
      <c r="AR118" s="105" t="str">
        <f t="shared" ca="1" si="33"/>
        <v>-</v>
      </c>
      <c r="AS118" s="105" t="str">
        <f t="shared" ca="1" si="20"/>
        <v>-</v>
      </c>
      <c r="AT118" s="105" t="str">
        <f t="shared" ca="1" si="20"/>
        <v>-</v>
      </c>
      <c r="AU118" s="105" t="str">
        <f t="shared" ca="1" si="20"/>
        <v>-</v>
      </c>
      <c r="AV118" s="105" t="str">
        <f t="shared" ca="1" si="20"/>
        <v>-</v>
      </c>
      <c r="AW118" s="105" t="str">
        <f t="shared" ca="1" si="20"/>
        <v>-</v>
      </c>
      <c r="AX118" s="105" t="str">
        <f t="shared" ca="1" si="20"/>
        <v>-</v>
      </c>
      <c r="AY118" s="105" t="str">
        <f t="shared" ca="1" si="20"/>
        <v>-</v>
      </c>
      <c r="AZ118" s="105" t="str">
        <f t="shared" ca="1" si="20"/>
        <v>-</v>
      </c>
      <c r="BA118" s="105" t="str">
        <f t="shared" ca="1" si="20"/>
        <v>-</v>
      </c>
      <c r="BH118" s="105" t="str">
        <f t="shared" ca="1" si="21"/>
        <v>-</v>
      </c>
      <c r="BI118" s="105" t="str">
        <f t="shared" ca="1" si="22"/>
        <v>-</v>
      </c>
      <c r="BJ118" s="105" t="str">
        <f t="shared" ca="1" si="23"/>
        <v>-</v>
      </c>
      <c r="BK118" s="105" t="str">
        <f t="shared" ca="1" si="24"/>
        <v>-</v>
      </c>
      <c r="BL118" s="105" t="str">
        <f t="shared" ca="1" si="25"/>
        <v>-</v>
      </c>
      <c r="BM118" s="105" t="str">
        <f t="shared" ca="1" si="26"/>
        <v>-</v>
      </c>
      <c r="BT118" s="105" t="str">
        <f t="shared" ca="1" si="27"/>
        <v>-</v>
      </c>
      <c r="BU118" s="105" t="str">
        <f t="shared" ca="1" si="28"/>
        <v>-</v>
      </c>
      <c r="BV118" s="105" t="str">
        <f t="shared" ca="1" si="29"/>
        <v>-</v>
      </c>
      <c r="BW118" s="105" t="str">
        <f t="shared" ca="1" si="30"/>
        <v>-</v>
      </c>
      <c r="BX118" s="105" t="str">
        <f t="shared" ca="1" si="31"/>
        <v>-</v>
      </c>
      <c r="BY118" s="105" t="str">
        <f t="shared" ca="1" si="32"/>
        <v>-</v>
      </c>
    </row>
    <row r="119" spans="3:77">
      <c r="C119" s="104" t="str">
        <f t="shared" ca="1" si="19"/>
        <v>*Hide*</v>
      </c>
      <c r="D119" s="105" t="str">
        <f ca="1">IF(ISERROR(VLOOKUP($C119,Data!$C$111:$ZZ$141,COLUMN('Reordered Data'!D118)-2,FALSE)),"-",VLOOKUP($C119,Data!$C$111:$ZZ$141,COLUMN('Reordered Data'!D118)-2,FALSE))</f>
        <v>-</v>
      </c>
      <c r="E119" s="105" t="str">
        <f ca="1">IF(ISERROR(VLOOKUP($C119,Data!$C$111:$ZZ$141,COLUMN('Reordered Data'!E118)-2,FALSE)),"-",VLOOKUP($C119,Data!$C$111:$ZZ$141,COLUMN('Reordered Data'!E118)-2,FALSE))</f>
        <v>-</v>
      </c>
      <c r="F119" s="105" t="str">
        <f ca="1">IF(ISERROR(VLOOKUP($C119,Data!$C$111:$ZZ$141,COLUMN('Reordered Data'!F118)-2,FALSE)),"-",VLOOKUP($C119,Data!$C$111:$ZZ$141,COLUMN('Reordered Data'!F118)-2,FALSE))</f>
        <v>-</v>
      </c>
      <c r="G119" s="105" t="str">
        <f ca="1">IF(ISERROR(VLOOKUP($C119,Data!$C$111:$ZZ$141,COLUMN('Reordered Data'!G118)-2,FALSE)),"-",VLOOKUP($C119,Data!$C$111:$ZZ$141,COLUMN('Reordered Data'!G118)-2,FALSE))</f>
        <v>-</v>
      </c>
      <c r="H119" s="672" t="str">
        <f ca="1">IF(ISERROR(VLOOKUP($C119,Data!$C$111:$ZZ$141,COLUMN('Reordered Data'!H118)-2,FALSE)),"-",VLOOKUP($C119,Data!$C$111:$ZZ$141,COLUMN('Reordered Data'!H118)-2,FALSE))</f>
        <v>-</v>
      </c>
      <c r="I119" s="672" t="str">
        <f ca="1">IF(ISERROR(VLOOKUP($C119,Data!$C$111:$ZZ$141,COLUMN('Reordered Data'!I118)-2,FALSE)),"-",VLOOKUP($C119,Data!$C$111:$ZZ$141,COLUMN('Reordered Data'!I118)-2,FALSE))</f>
        <v>-</v>
      </c>
      <c r="J119" s="672" t="str">
        <f ca="1">IF(ISERROR(VLOOKUP($C119,Data!$C$111:$ZZ$141,COLUMN('Reordered Data'!J118)-2,FALSE)),"-",VLOOKUP($C119,Data!$C$111:$ZZ$141,COLUMN('Reordered Data'!J118)-2,FALSE))</f>
        <v>-</v>
      </c>
      <c r="K119" s="672" t="str">
        <f ca="1">IF(ISERROR(VLOOKUP($C119,Data!$C$111:$ZZ$141,COLUMN('Reordered Data'!K118)-2,FALSE)),"-",VLOOKUP($C119,Data!$C$111:$ZZ$141,COLUMN('Reordered Data'!K118)-2,FALSE))</f>
        <v>-</v>
      </c>
      <c r="L119" s="672" t="str">
        <f ca="1">IF(ISERROR(VLOOKUP($C119,Data!$C$111:$ZZ$141,COLUMN('Reordered Data'!L118)-2,FALSE)),"-",VLOOKUP($C119,Data!$C$111:$ZZ$141,COLUMN('Reordered Data'!L118)-2,FALSE))</f>
        <v>-</v>
      </c>
      <c r="M119" s="672" t="str">
        <f ca="1">IF(ISERROR(VLOOKUP($C119,Data!$C$111:$ZZ$141,COLUMN('Reordered Data'!M118)-2,FALSE)),"-",VLOOKUP($C119,Data!$C$111:$ZZ$141,COLUMN('Reordered Data'!M118)-2,FALSE))</f>
        <v>-</v>
      </c>
      <c r="N119" s="672" t="str">
        <f ca="1">IF(ISERROR(VLOOKUP($C119,Data!$C$111:$ZZ$141,COLUMN('Reordered Data'!N118)-2,FALSE)),"-",VLOOKUP($C119,Data!$C$111:$ZZ$141,COLUMN('Reordered Data'!N118)-2,FALSE))</f>
        <v>-</v>
      </c>
      <c r="O119" s="672" t="str">
        <f ca="1">IF(ISERROR(VLOOKUP($C119,Data!$C$111:$ZZ$141,COLUMN('Reordered Data'!O118)-2,FALSE)),"-",VLOOKUP($C119,Data!$C$111:$ZZ$141,COLUMN('Reordered Data'!O118)-2,FALSE))</f>
        <v>-</v>
      </c>
      <c r="P119" s="672" t="str">
        <f ca="1">IF(ISERROR(VLOOKUP($C119,Data!$C$111:$ZZ$141,COLUMN('Reordered Data'!P118)-2,FALSE)),"-",VLOOKUP($C119,Data!$C$111:$ZZ$141,COLUMN('Reordered Data'!P118)-2,FALSE))</f>
        <v>-</v>
      </c>
      <c r="Q119" s="672" t="str">
        <f ca="1">IF(ISERROR(VLOOKUP($C119,Data!$C$111:$ZZ$141,COLUMN('Reordered Data'!Q118)-2,FALSE)),"-",VLOOKUP($C119,Data!$C$111:$ZZ$141,COLUMN('Reordered Data'!Q118)-2,FALSE))</f>
        <v>-</v>
      </c>
      <c r="R119" s="672" t="str">
        <f ca="1">IF(ISERROR(VLOOKUP($C119,Data!$C$111:$ZZ$141,COLUMN('Reordered Data'!R118)-2,FALSE)),"-",VLOOKUP($C119,Data!$C$111:$ZZ$141,COLUMN('Reordered Data'!R118)-2,FALSE))</f>
        <v>-</v>
      </c>
      <c r="S119" s="672" t="str">
        <f ca="1">IF(ISERROR(VLOOKUP($C119,Data!$C$111:$ZZ$141,COLUMN('Reordered Data'!S118)-2,FALSE)),"-",VLOOKUP($C119,Data!$C$111:$ZZ$141,COLUMN('Reordered Data'!S118)-2,FALSE))</f>
        <v>-</v>
      </c>
      <c r="T119" s="672" t="str">
        <f ca="1">IF(ISERROR(VLOOKUP($C119,Data!$C$111:$ZZ$141,COLUMN('Reordered Data'!T118)-2,FALSE)),"-",VLOOKUP($C119,Data!$C$111:$ZZ$141,COLUMN('Reordered Data'!T118)-2,FALSE))</f>
        <v>-</v>
      </c>
      <c r="U119" s="672" t="str">
        <f ca="1">IF(ISERROR(VLOOKUP($C119,Data!$C$111:$ZZ$141,COLUMN('Reordered Data'!U118)-2,FALSE)),"-",VLOOKUP($C119,Data!$C$111:$ZZ$141,COLUMN('Reordered Data'!U118)-2,FALSE))</f>
        <v>-</v>
      </c>
      <c r="V119" s="672" t="str">
        <f ca="1">IF(ISERROR(VLOOKUP($C119,Data!$C$111:$ZZ$141,COLUMN('Reordered Data'!V118)-2,FALSE)),"-",VLOOKUP($C119,Data!$C$111:$ZZ$141,COLUMN('Reordered Data'!V118)-2,FALSE))</f>
        <v>-</v>
      </c>
      <c r="W119" s="672" t="str">
        <f ca="1">IF(ISERROR(VLOOKUP($C119,Data!$C$111:$ZZ$141,COLUMN('Reordered Data'!W118)-2,FALSE)),"-",VLOOKUP($C119,Data!$C$111:$ZZ$141,COLUMN('Reordered Data'!W118)-2,FALSE))</f>
        <v>-</v>
      </c>
      <c r="X119" s="672" t="str">
        <f ca="1">IF(ISERROR(VLOOKUP($C119,Data!$C$111:$ZZ$141,COLUMN('Reordered Data'!X118)-2,FALSE)),"-",VLOOKUP($C119,Data!$C$111:$ZZ$141,COLUMN('Reordered Data'!X118)-2,FALSE))</f>
        <v>-</v>
      </c>
      <c r="Y119" s="672" t="str">
        <f ca="1">IF(ISERROR(VLOOKUP($C119,Data!$C$111:$ZZ$141,COLUMN('Reordered Data'!Y118)-2,FALSE)),"-",VLOOKUP($C119,Data!$C$111:$ZZ$141,COLUMN('Reordered Data'!Y118)-2,FALSE))</f>
        <v>-</v>
      </c>
      <c r="Z119" s="672" t="str">
        <f ca="1">IF(ISERROR(VLOOKUP($C119,Data!$C$111:$ZZ$141,COLUMN('Reordered Data'!Z118)-2,FALSE)),"-",VLOOKUP($C119,Data!$C$111:$ZZ$141,COLUMN('Reordered Data'!Z118)-2,FALSE))</f>
        <v>-</v>
      </c>
      <c r="AA119" s="672" t="str">
        <f ca="1">IF(ISERROR(VLOOKUP($C119,Data!$C$111:$ZZ$141,COLUMN('Reordered Data'!AA118)-2,FALSE)),"-",VLOOKUP($C119,Data!$C$111:$ZZ$141,COLUMN('Reordered Data'!AA118)-2,FALSE))</f>
        <v>-</v>
      </c>
      <c r="AB119" s="672" t="str">
        <f ca="1">IF(ISERROR(VLOOKUP($C119,Data!$C$111:$ZZ$141,COLUMN('Reordered Data'!AB118)-2,FALSE)),"-",VLOOKUP($C119,Data!$C$111:$ZZ$141,COLUMN('Reordered Data'!AB118)-2,FALSE))</f>
        <v>-</v>
      </c>
      <c r="AC119" s="672" t="str">
        <f ca="1">IF(ISERROR(VLOOKUP($C119,Data!$C$111:$ZZ$141,COLUMN('Reordered Data'!AC118)-2,FALSE)),"-",VLOOKUP($C119,Data!$C$111:$ZZ$141,COLUMN('Reordered Data'!AC118)-2,FALSE))</f>
        <v>-</v>
      </c>
      <c r="AD119" s="672" t="str">
        <f ca="1">IF(ISERROR(VLOOKUP($C119,Data!$C$111:$ZZ$141,COLUMN('Reordered Data'!AD118)-2,FALSE)),"-",VLOOKUP($C119,Data!$C$111:$ZZ$141,COLUMN('Reordered Data'!AD118)-2,FALSE))</f>
        <v>-</v>
      </c>
      <c r="AE119" s="672" t="str">
        <f ca="1">IF(ISERROR(VLOOKUP($C119,Data!$C$111:$ZZ$141,COLUMN('Reordered Data'!AE118)-2,FALSE)),"-",VLOOKUP($C119,Data!$C$111:$ZZ$141,COLUMN('Reordered Data'!AE118)-2,FALSE))</f>
        <v>-</v>
      </c>
      <c r="AF119" s="672" t="str">
        <f ca="1">IF(ISERROR(VLOOKUP($C119,Data!$C$111:$ZZ$141,COLUMN('Reordered Data'!AF118)-2,FALSE)),"-",VLOOKUP($C119,Data!$C$111:$ZZ$141,COLUMN('Reordered Data'!AF118)-2,FALSE))</f>
        <v>-</v>
      </c>
      <c r="AG119" s="672" t="str">
        <f ca="1">IF(ISERROR(VLOOKUP($C119,Data!$C$111:$ZZ$141,COLUMN('Reordered Data'!AG118)-2,FALSE)),"-",VLOOKUP($C119,Data!$C$111:$ZZ$141,COLUMN('Reordered Data'!AG118)-2,FALSE))</f>
        <v>-</v>
      </c>
      <c r="AH119" s="672" t="str">
        <f ca="1">IF(ISERROR(VLOOKUP($C119,Data!$C$111:$ZZ$141,COLUMN('Reordered Data'!AH118)-2,FALSE)),"-",VLOOKUP($C119,Data!$C$111:$ZZ$141,COLUMN('Reordered Data'!AH118)-2,FALSE))</f>
        <v>-</v>
      </c>
      <c r="AI119" s="672" t="str">
        <f ca="1">IF(ISERROR(VLOOKUP($C119,Data!$C$111:$ZZ$141,COLUMN('Reordered Data'!AI118)-2,FALSE)),"-",VLOOKUP($C119,Data!$C$111:$ZZ$141,COLUMN('Reordered Data'!AI118)-2,FALSE))</f>
        <v>-</v>
      </c>
      <c r="AJ119" s="672" t="str">
        <f ca="1">IF(ISERROR(VLOOKUP($C119,Data!$C$111:$ZZ$141,COLUMN('Reordered Data'!AJ118)-2,FALSE)),"-",VLOOKUP($C119,Data!$C$111:$ZZ$141,COLUMN('Reordered Data'!AJ118)-2,FALSE))</f>
        <v>-</v>
      </c>
      <c r="AK119" s="672" t="str">
        <f ca="1">IF(ISERROR(VLOOKUP($C119,Data!$C$111:$ZZ$141,COLUMN('Reordered Data'!AK118)-2,FALSE)),"-",VLOOKUP($C119,Data!$C$111:$ZZ$141,COLUMN('Reordered Data'!AK118)-2,FALSE))</f>
        <v>-</v>
      </c>
      <c r="AL119" s="672" t="str">
        <f ca="1">IF(ISERROR(VLOOKUP($C119,Data!$C$111:$ZZ$141,COLUMN('Reordered Data'!AL118)-2,FALSE)),"-",VLOOKUP($C119,Data!$C$111:$ZZ$141,COLUMN('Reordered Data'!AL118)-2,FALSE))</f>
        <v>-</v>
      </c>
      <c r="AM119" s="672" t="str">
        <f ca="1">IF(ISERROR(VLOOKUP($C119,Data!$C$111:$ZZ$141,COLUMN('Reordered Data'!AM118)-2,FALSE)),"-",VLOOKUP($C119,Data!$C$111:$ZZ$141,COLUMN('Reordered Data'!AM118)-2,FALSE))</f>
        <v>-</v>
      </c>
      <c r="AN119" s="672" t="str">
        <f ca="1">IF(ISERROR(VLOOKUP($C119,Data!$C$111:$ZZ$141,COLUMN('Reordered Data'!AN118)-2,FALSE)),"-",VLOOKUP($C119,Data!$C$111:$ZZ$141,COLUMN('Reordered Data'!AN118)-2,FALSE))</f>
        <v>-</v>
      </c>
      <c r="AO119" s="672" t="str">
        <f ca="1">IF(ISERROR(VLOOKUP($C119,Data!$C$111:$ZZ$141,COLUMN('Reordered Data'!AO118)-2,FALSE)),"-",VLOOKUP($C119,Data!$C$111:$ZZ$141,COLUMN('Reordered Data'!AO118)-2,FALSE))</f>
        <v>-</v>
      </c>
      <c r="AP119" s="672" t="str">
        <f ca="1">IF(ISERROR(VLOOKUP($C119,Data!$C$111:$ZZ$141,COLUMN('Reordered Data'!AP118)-2,FALSE)),"-",VLOOKUP($C119,Data!$C$111:$ZZ$141,COLUMN('Reordered Data'!AP118)-2,FALSE))</f>
        <v>-</v>
      </c>
      <c r="AQ119" s="672" t="str">
        <f ca="1">IF(ISERROR(VLOOKUP($C119,Data!$C$111:$ZZ$141,COLUMN('Reordered Data'!AQ118)-2,FALSE)),"-",VLOOKUP($C119,Data!$C$111:$ZZ$141,COLUMN('Reordered Data'!AQ118)-2,FALSE))</f>
        <v>-</v>
      </c>
      <c r="AR119" s="105" t="str">
        <f t="shared" ca="1" si="33"/>
        <v>-</v>
      </c>
      <c r="AS119" s="105" t="str">
        <f t="shared" ca="1" si="20"/>
        <v>-</v>
      </c>
      <c r="AT119" s="105" t="str">
        <f t="shared" ca="1" si="20"/>
        <v>-</v>
      </c>
      <c r="AU119" s="105" t="str">
        <f t="shared" ca="1" si="20"/>
        <v>-</v>
      </c>
      <c r="AV119" s="105" t="str">
        <f t="shared" ca="1" si="20"/>
        <v>-</v>
      </c>
      <c r="AW119" s="105" t="str">
        <f t="shared" ca="1" si="20"/>
        <v>-</v>
      </c>
      <c r="AX119" s="105" t="str">
        <f t="shared" ca="1" si="20"/>
        <v>-</v>
      </c>
      <c r="AY119" s="105" t="str">
        <f t="shared" ca="1" si="20"/>
        <v>-</v>
      </c>
      <c r="AZ119" s="105" t="str">
        <f t="shared" ca="1" si="20"/>
        <v>-</v>
      </c>
      <c r="BA119" s="105" t="str">
        <f t="shared" ca="1" si="20"/>
        <v>-</v>
      </c>
      <c r="BH119" s="105" t="str">
        <f t="shared" ca="1" si="21"/>
        <v>-</v>
      </c>
      <c r="BI119" s="105" t="str">
        <f t="shared" ca="1" si="22"/>
        <v>-</v>
      </c>
      <c r="BJ119" s="105" t="str">
        <f t="shared" ca="1" si="23"/>
        <v>-</v>
      </c>
      <c r="BK119" s="105" t="str">
        <f t="shared" ca="1" si="24"/>
        <v>-</v>
      </c>
      <c r="BL119" s="105" t="str">
        <f t="shared" ca="1" si="25"/>
        <v>-</v>
      </c>
      <c r="BM119" s="105" t="str">
        <f t="shared" ca="1" si="26"/>
        <v>-</v>
      </c>
      <c r="BT119" s="105" t="str">
        <f t="shared" ca="1" si="27"/>
        <v>-</v>
      </c>
      <c r="BU119" s="105" t="str">
        <f t="shared" ca="1" si="28"/>
        <v>-</v>
      </c>
      <c r="BV119" s="105" t="str">
        <f t="shared" ca="1" si="29"/>
        <v>-</v>
      </c>
      <c r="BW119" s="105" t="str">
        <f t="shared" ca="1" si="30"/>
        <v>-</v>
      </c>
      <c r="BX119" s="105" t="str">
        <f t="shared" ca="1" si="31"/>
        <v>-</v>
      </c>
      <c r="BY119" s="105" t="str">
        <f t="shared" ca="1" si="32"/>
        <v>-</v>
      </c>
    </row>
    <row r="120" spans="3:77">
      <c r="C120" s="104" t="str">
        <f t="shared" ca="1" si="19"/>
        <v>*Hide*</v>
      </c>
      <c r="D120" s="105" t="str">
        <f ca="1">IF(ISERROR(VLOOKUP($C120,Data!$C$111:$ZZ$141,COLUMN('Reordered Data'!D119)-2,FALSE)),"-",VLOOKUP($C120,Data!$C$111:$ZZ$141,COLUMN('Reordered Data'!D119)-2,FALSE))</f>
        <v>-</v>
      </c>
      <c r="E120" s="105" t="str">
        <f ca="1">IF(ISERROR(VLOOKUP($C120,Data!$C$111:$ZZ$141,COLUMN('Reordered Data'!E119)-2,FALSE)),"-",VLOOKUP($C120,Data!$C$111:$ZZ$141,COLUMN('Reordered Data'!E119)-2,FALSE))</f>
        <v>-</v>
      </c>
      <c r="F120" s="105" t="str">
        <f ca="1">IF(ISERROR(VLOOKUP($C120,Data!$C$111:$ZZ$141,COLUMN('Reordered Data'!F119)-2,FALSE)),"-",VLOOKUP($C120,Data!$C$111:$ZZ$141,COLUMN('Reordered Data'!F119)-2,FALSE))</f>
        <v>-</v>
      </c>
      <c r="G120" s="105" t="str">
        <f ca="1">IF(ISERROR(VLOOKUP($C120,Data!$C$111:$ZZ$141,COLUMN('Reordered Data'!G119)-2,FALSE)),"-",VLOOKUP($C120,Data!$C$111:$ZZ$141,COLUMN('Reordered Data'!G119)-2,FALSE))</f>
        <v>-</v>
      </c>
      <c r="H120" s="672" t="str">
        <f ca="1">IF(ISERROR(VLOOKUP($C120,Data!$C$111:$ZZ$141,COLUMN('Reordered Data'!H119)-2,FALSE)),"-",VLOOKUP($C120,Data!$C$111:$ZZ$141,COLUMN('Reordered Data'!H119)-2,FALSE))</f>
        <v>-</v>
      </c>
      <c r="I120" s="672" t="str">
        <f ca="1">IF(ISERROR(VLOOKUP($C120,Data!$C$111:$ZZ$141,COLUMN('Reordered Data'!I119)-2,FALSE)),"-",VLOOKUP($C120,Data!$C$111:$ZZ$141,COLUMN('Reordered Data'!I119)-2,FALSE))</f>
        <v>-</v>
      </c>
      <c r="J120" s="672" t="str">
        <f ca="1">IF(ISERROR(VLOOKUP($C120,Data!$C$111:$ZZ$141,COLUMN('Reordered Data'!J119)-2,FALSE)),"-",VLOOKUP($C120,Data!$C$111:$ZZ$141,COLUMN('Reordered Data'!J119)-2,FALSE))</f>
        <v>-</v>
      </c>
      <c r="K120" s="672" t="str">
        <f ca="1">IF(ISERROR(VLOOKUP($C120,Data!$C$111:$ZZ$141,COLUMN('Reordered Data'!K119)-2,FALSE)),"-",VLOOKUP($C120,Data!$C$111:$ZZ$141,COLUMN('Reordered Data'!K119)-2,FALSE))</f>
        <v>-</v>
      </c>
      <c r="L120" s="672" t="str">
        <f ca="1">IF(ISERROR(VLOOKUP($C120,Data!$C$111:$ZZ$141,COLUMN('Reordered Data'!L119)-2,FALSE)),"-",VLOOKUP($C120,Data!$C$111:$ZZ$141,COLUMN('Reordered Data'!L119)-2,FALSE))</f>
        <v>-</v>
      </c>
      <c r="M120" s="672" t="str">
        <f ca="1">IF(ISERROR(VLOOKUP($C120,Data!$C$111:$ZZ$141,COLUMN('Reordered Data'!M119)-2,FALSE)),"-",VLOOKUP($C120,Data!$C$111:$ZZ$141,COLUMN('Reordered Data'!M119)-2,FALSE))</f>
        <v>-</v>
      </c>
      <c r="N120" s="672" t="str">
        <f ca="1">IF(ISERROR(VLOOKUP($C120,Data!$C$111:$ZZ$141,COLUMN('Reordered Data'!N119)-2,FALSE)),"-",VLOOKUP($C120,Data!$C$111:$ZZ$141,COLUMN('Reordered Data'!N119)-2,FALSE))</f>
        <v>-</v>
      </c>
      <c r="O120" s="672" t="str">
        <f ca="1">IF(ISERROR(VLOOKUP($C120,Data!$C$111:$ZZ$141,COLUMN('Reordered Data'!O119)-2,FALSE)),"-",VLOOKUP($C120,Data!$C$111:$ZZ$141,COLUMN('Reordered Data'!O119)-2,FALSE))</f>
        <v>-</v>
      </c>
      <c r="P120" s="672" t="str">
        <f ca="1">IF(ISERROR(VLOOKUP($C120,Data!$C$111:$ZZ$141,COLUMN('Reordered Data'!P119)-2,FALSE)),"-",VLOOKUP($C120,Data!$C$111:$ZZ$141,COLUMN('Reordered Data'!P119)-2,FALSE))</f>
        <v>-</v>
      </c>
      <c r="Q120" s="672" t="str">
        <f ca="1">IF(ISERROR(VLOOKUP($C120,Data!$C$111:$ZZ$141,COLUMN('Reordered Data'!Q119)-2,FALSE)),"-",VLOOKUP($C120,Data!$C$111:$ZZ$141,COLUMN('Reordered Data'!Q119)-2,FALSE))</f>
        <v>-</v>
      </c>
      <c r="R120" s="672" t="str">
        <f ca="1">IF(ISERROR(VLOOKUP($C120,Data!$C$111:$ZZ$141,COLUMN('Reordered Data'!R119)-2,FALSE)),"-",VLOOKUP($C120,Data!$C$111:$ZZ$141,COLUMN('Reordered Data'!R119)-2,FALSE))</f>
        <v>-</v>
      </c>
      <c r="S120" s="672" t="str">
        <f ca="1">IF(ISERROR(VLOOKUP($C120,Data!$C$111:$ZZ$141,COLUMN('Reordered Data'!S119)-2,FALSE)),"-",VLOOKUP($C120,Data!$C$111:$ZZ$141,COLUMN('Reordered Data'!S119)-2,FALSE))</f>
        <v>-</v>
      </c>
      <c r="T120" s="672" t="str">
        <f ca="1">IF(ISERROR(VLOOKUP($C120,Data!$C$111:$ZZ$141,COLUMN('Reordered Data'!T119)-2,FALSE)),"-",VLOOKUP($C120,Data!$C$111:$ZZ$141,COLUMN('Reordered Data'!T119)-2,FALSE))</f>
        <v>-</v>
      </c>
      <c r="U120" s="672" t="str">
        <f ca="1">IF(ISERROR(VLOOKUP($C120,Data!$C$111:$ZZ$141,COLUMN('Reordered Data'!U119)-2,FALSE)),"-",VLOOKUP($C120,Data!$C$111:$ZZ$141,COLUMN('Reordered Data'!U119)-2,FALSE))</f>
        <v>-</v>
      </c>
      <c r="V120" s="672" t="str">
        <f ca="1">IF(ISERROR(VLOOKUP($C120,Data!$C$111:$ZZ$141,COLUMN('Reordered Data'!V119)-2,FALSE)),"-",VLOOKUP($C120,Data!$C$111:$ZZ$141,COLUMN('Reordered Data'!V119)-2,FALSE))</f>
        <v>-</v>
      </c>
      <c r="W120" s="672" t="str">
        <f ca="1">IF(ISERROR(VLOOKUP($C120,Data!$C$111:$ZZ$141,COLUMN('Reordered Data'!W119)-2,FALSE)),"-",VLOOKUP($C120,Data!$C$111:$ZZ$141,COLUMN('Reordered Data'!W119)-2,FALSE))</f>
        <v>-</v>
      </c>
      <c r="X120" s="672" t="str">
        <f ca="1">IF(ISERROR(VLOOKUP($C120,Data!$C$111:$ZZ$141,COLUMN('Reordered Data'!X119)-2,FALSE)),"-",VLOOKUP($C120,Data!$C$111:$ZZ$141,COLUMN('Reordered Data'!X119)-2,FALSE))</f>
        <v>-</v>
      </c>
      <c r="Y120" s="672" t="str">
        <f ca="1">IF(ISERROR(VLOOKUP($C120,Data!$C$111:$ZZ$141,COLUMN('Reordered Data'!Y119)-2,FALSE)),"-",VLOOKUP($C120,Data!$C$111:$ZZ$141,COLUMN('Reordered Data'!Y119)-2,FALSE))</f>
        <v>-</v>
      </c>
      <c r="Z120" s="672" t="str">
        <f ca="1">IF(ISERROR(VLOOKUP($C120,Data!$C$111:$ZZ$141,COLUMN('Reordered Data'!Z119)-2,FALSE)),"-",VLOOKUP($C120,Data!$C$111:$ZZ$141,COLUMN('Reordered Data'!Z119)-2,FALSE))</f>
        <v>-</v>
      </c>
      <c r="AA120" s="672" t="str">
        <f ca="1">IF(ISERROR(VLOOKUP($C120,Data!$C$111:$ZZ$141,COLUMN('Reordered Data'!AA119)-2,FALSE)),"-",VLOOKUP($C120,Data!$C$111:$ZZ$141,COLUMN('Reordered Data'!AA119)-2,FALSE))</f>
        <v>-</v>
      </c>
      <c r="AB120" s="672" t="str">
        <f ca="1">IF(ISERROR(VLOOKUP($C120,Data!$C$111:$ZZ$141,COLUMN('Reordered Data'!AB119)-2,FALSE)),"-",VLOOKUP($C120,Data!$C$111:$ZZ$141,COLUMN('Reordered Data'!AB119)-2,FALSE))</f>
        <v>-</v>
      </c>
      <c r="AC120" s="672" t="str">
        <f ca="1">IF(ISERROR(VLOOKUP($C120,Data!$C$111:$ZZ$141,COLUMN('Reordered Data'!AC119)-2,FALSE)),"-",VLOOKUP($C120,Data!$C$111:$ZZ$141,COLUMN('Reordered Data'!AC119)-2,FALSE))</f>
        <v>-</v>
      </c>
      <c r="AD120" s="672" t="str">
        <f ca="1">IF(ISERROR(VLOOKUP($C120,Data!$C$111:$ZZ$141,COLUMN('Reordered Data'!AD119)-2,FALSE)),"-",VLOOKUP($C120,Data!$C$111:$ZZ$141,COLUMN('Reordered Data'!AD119)-2,FALSE))</f>
        <v>-</v>
      </c>
      <c r="AE120" s="672" t="str">
        <f ca="1">IF(ISERROR(VLOOKUP($C120,Data!$C$111:$ZZ$141,COLUMN('Reordered Data'!AE119)-2,FALSE)),"-",VLOOKUP($C120,Data!$C$111:$ZZ$141,COLUMN('Reordered Data'!AE119)-2,FALSE))</f>
        <v>-</v>
      </c>
      <c r="AF120" s="672" t="str">
        <f ca="1">IF(ISERROR(VLOOKUP($C120,Data!$C$111:$ZZ$141,COLUMN('Reordered Data'!AF119)-2,FALSE)),"-",VLOOKUP($C120,Data!$C$111:$ZZ$141,COLUMN('Reordered Data'!AF119)-2,FALSE))</f>
        <v>-</v>
      </c>
      <c r="AG120" s="672" t="str">
        <f ca="1">IF(ISERROR(VLOOKUP($C120,Data!$C$111:$ZZ$141,COLUMN('Reordered Data'!AG119)-2,FALSE)),"-",VLOOKUP($C120,Data!$C$111:$ZZ$141,COLUMN('Reordered Data'!AG119)-2,FALSE))</f>
        <v>-</v>
      </c>
      <c r="AH120" s="672" t="str">
        <f ca="1">IF(ISERROR(VLOOKUP($C120,Data!$C$111:$ZZ$141,COLUMN('Reordered Data'!AH119)-2,FALSE)),"-",VLOOKUP($C120,Data!$C$111:$ZZ$141,COLUMN('Reordered Data'!AH119)-2,FALSE))</f>
        <v>-</v>
      </c>
      <c r="AI120" s="672" t="str">
        <f ca="1">IF(ISERROR(VLOOKUP($C120,Data!$C$111:$ZZ$141,COLUMN('Reordered Data'!AI119)-2,FALSE)),"-",VLOOKUP($C120,Data!$C$111:$ZZ$141,COLUMN('Reordered Data'!AI119)-2,FALSE))</f>
        <v>-</v>
      </c>
      <c r="AJ120" s="672" t="str">
        <f ca="1">IF(ISERROR(VLOOKUP($C120,Data!$C$111:$ZZ$141,COLUMN('Reordered Data'!AJ119)-2,FALSE)),"-",VLOOKUP($C120,Data!$C$111:$ZZ$141,COLUMN('Reordered Data'!AJ119)-2,FALSE))</f>
        <v>-</v>
      </c>
      <c r="AK120" s="672" t="str">
        <f ca="1">IF(ISERROR(VLOOKUP($C120,Data!$C$111:$ZZ$141,COLUMN('Reordered Data'!AK119)-2,FALSE)),"-",VLOOKUP($C120,Data!$C$111:$ZZ$141,COLUMN('Reordered Data'!AK119)-2,FALSE))</f>
        <v>-</v>
      </c>
      <c r="AL120" s="672" t="str">
        <f ca="1">IF(ISERROR(VLOOKUP($C120,Data!$C$111:$ZZ$141,COLUMN('Reordered Data'!AL119)-2,FALSE)),"-",VLOOKUP($C120,Data!$C$111:$ZZ$141,COLUMN('Reordered Data'!AL119)-2,FALSE))</f>
        <v>-</v>
      </c>
      <c r="AM120" s="672" t="str">
        <f ca="1">IF(ISERROR(VLOOKUP($C120,Data!$C$111:$ZZ$141,COLUMN('Reordered Data'!AM119)-2,FALSE)),"-",VLOOKUP($C120,Data!$C$111:$ZZ$141,COLUMN('Reordered Data'!AM119)-2,FALSE))</f>
        <v>-</v>
      </c>
      <c r="AN120" s="672" t="str">
        <f ca="1">IF(ISERROR(VLOOKUP($C120,Data!$C$111:$ZZ$141,COLUMN('Reordered Data'!AN119)-2,FALSE)),"-",VLOOKUP($C120,Data!$C$111:$ZZ$141,COLUMN('Reordered Data'!AN119)-2,FALSE))</f>
        <v>-</v>
      </c>
      <c r="AO120" s="672" t="str">
        <f ca="1">IF(ISERROR(VLOOKUP($C120,Data!$C$111:$ZZ$141,COLUMN('Reordered Data'!AO119)-2,FALSE)),"-",VLOOKUP($C120,Data!$C$111:$ZZ$141,COLUMN('Reordered Data'!AO119)-2,FALSE))</f>
        <v>-</v>
      </c>
      <c r="AP120" s="672" t="str">
        <f ca="1">IF(ISERROR(VLOOKUP($C120,Data!$C$111:$ZZ$141,COLUMN('Reordered Data'!AP119)-2,FALSE)),"-",VLOOKUP($C120,Data!$C$111:$ZZ$141,COLUMN('Reordered Data'!AP119)-2,FALSE))</f>
        <v>-</v>
      </c>
      <c r="AQ120" s="672" t="str">
        <f ca="1">IF(ISERROR(VLOOKUP($C120,Data!$C$111:$ZZ$141,COLUMN('Reordered Data'!AQ119)-2,FALSE)),"-",VLOOKUP($C120,Data!$C$111:$ZZ$141,COLUMN('Reordered Data'!AQ119)-2,FALSE))</f>
        <v>-</v>
      </c>
      <c r="AR120" s="105" t="str">
        <f t="shared" ca="1" si="33"/>
        <v>-</v>
      </c>
      <c r="AS120" s="105" t="str">
        <f t="shared" ca="1" si="20"/>
        <v>-</v>
      </c>
      <c r="AT120" s="105" t="str">
        <f t="shared" ca="1" si="20"/>
        <v>-</v>
      </c>
      <c r="AU120" s="105" t="str">
        <f t="shared" ca="1" si="20"/>
        <v>-</v>
      </c>
      <c r="AV120" s="105" t="str">
        <f t="shared" ca="1" si="20"/>
        <v>-</v>
      </c>
      <c r="AW120" s="105" t="str">
        <f t="shared" ca="1" si="20"/>
        <v>-</v>
      </c>
      <c r="AX120" s="105" t="str">
        <f t="shared" ca="1" si="20"/>
        <v>-</v>
      </c>
      <c r="AY120" s="105" t="str">
        <f t="shared" ca="1" si="20"/>
        <v>-</v>
      </c>
      <c r="AZ120" s="105" t="str">
        <f t="shared" ca="1" si="20"/>
        <v>-</v>
      </c>
      <c r="BA120" s="105" t="str">
        <f t="shared" ca="1" si="20"/>
        <v>-</v>
      </c>
      <c r="BH120" s="105" t="str">
        <f t="shared" ca="1" si="21"/>
        <v>-</v>
      </c>
      <c r="BI120" s="105" t="str">
        <f t="shared" ca="1" si="22"/>
        <v>-</v>
      </c>
      <c r="BJ120" s="105" t="str">
        <f t="shared" ca="1" si="23"/>
        <v>-</v>
      </c>
      <c r="BK120" s="105" t="str">
        <f t="shared" ca="1" si="24"/>
        <v>-</v>
      </c>
      <c r="BL120" s="105" t="str">
        <f t="shared" ca="1" si="25"/>
        <v>-</v>
      </c>
      <c r="BM120" s="105" t="str">
        <f t="shared" ca="1" si="26"/>
        <v>-</v>
      </c>
      <c r="BT120" s="105" t="str">
        <f t="shared" ca="1" si="27"/>
        <v>-</v>
      </c>
      <c r="BU120" s="105" t="str">
        <f t="shared" ca="1" si="28"/>
        <v>-</v>
      </c>
      <c r="BV120" s="105" t="str">
        <f t="shared" ca="1" si="29"/>
        <v>-</v>
      </c>
      <c r="BW120" s="105" t="str">
        <f t="shared" ca="1" si="30"/>
        <v>-</v>
      </c>
      <c r="BX120" s="105" t="str">
        <f t="shared" ca="1" si="31"/>
        <v>-</v>
      </c>
      <c r="BY120" s="105" t="str">
        <f t="shared" ca="1" si="32"/>
        <v>-</v>
      </c>
    </row>
    <row r="121" spans="3:77">
      <c r="C121" s="104" t="str">
        <f t="shared" ca="1" si="19"/>
        <v>*Hide*</v>
      </c>
      <c r="D121" s="105" t="str">
        <f ca="1">IF(ISERROR(VLOOKUP($C121,Data!$C$111:$ZZ$141,COLUMN('Reordered Data'!D120)-2,FALSE)),"-",VLOOKUP($C121,Data!$C$111:$ZZ$141,COLUMN('Reordered Data'!D120)-2,FALSE))</f>
        <v>-</v>
      </c>
      <c r="E121" s="105" t="str">
        <f ca="1">IF(ISERROR(VLOOKUP($C121,Data!$C$111:$ZZ$141,COLUMN('Reordered Data'!E120)-2,FALSE)),"-",VLOOKUP($C121,Data!$C$111:$ZZ$141,COLUMN('Reordered Data'!E120)-2,FALSE))</f>
        <v>-</v>
      </c>
      <c r="F121" s="105" t="str">
        <f ca="1">IF(ISERROR(VLOOKUP($C121,Data!$C$111:$ZZ$141,COLUMN('Reordered Data'!F120)-2,FALSE)),"-",VLOOKUP($C121,Data!$C$111:$ZZ$141,COLUMN('Reordered Data'!F120)-2,FALSE))</f>
        <v>-</v>
      </c>
      <c r="G121" s="105" t="str">
        <f ca="1">IF(ISERROR(VLOOKUP($C121,Data!$C$111:$ZZ$141,COLUMN('Reordered Data'!G120)-2,FALSE)),"-",VLOOKUP($C121,Data!$C$111:$ZZ$141,COLUMN('Reordered Data'!G120)-2,FALSE))</f>
        <v>-</v>
      </c>
      <c r="H121" s="672" t="str">
        <f ca="1">IF(ISERROR(VLOOKUP($C121,Data!$C$111:$ZZ$141,COLUMN('Reordered Data'!H120)-2,FALSE)),"-",VLOOKUP($C121,Data!$C$111:$ZZ$141,COLUMN('Reordered Data'!H120)-2,FALSE))</f>
        <v>-</v>
      </c>
      <c r="I121" s="672" t="str">
        <f ca="1">IF(ISERROR(VLOOKUP($C121,Data!$C$111:$ZZ$141,COLUMN('Reordered Data'!I120)-2,FALSE)),"-",VLOOKUP($C121,Data!$C$111:$ZZ$141,COLUMN('Reordered Data'!I120)-2,FALSE))</f>
        <v>-</v>
      </c>
      <c r="J121" s="672" t="str">
        <f ca="1">IF(ISERROR(VLOOKUP($C121,Data!$C$111:$ZZ$141,COLUMN('Reordered Data'!J120)-2,FALSE)),"-",VLOOKUP($C121,Data!$C$111:$ZZ$141,COLUMN('Reordered Data'!J120)-2,FALSE))</f>
        <v>-</v>
      </c>
      <c r="K121" s="672" t="str">
        <f ca="1">IF(ISERROR(VLOOKUP($C121,Data!$C$111:$ZZ$141,COLUMN('Reordered Data'!K120)-2,FALSE)),"-",VLOOKUP($C121,Data!$C$111:$ZZ$141,COLUMN('Reordered Data'!K120)-2,FALSE))</f>
        <v>-</v>
      </c>
      <c r="L121" s="672" t="str">
        <f ca="1">IF(ISERROR(VLOOKUP($C121,Data!$C$111:$ZZ$141,COLUMN('Reordered Data'!L120)-2,FALSE)),"-",VLOOKUP($C121,Data!$C$111:$ZZ$141,COLUMN('Reordered Data'!L120)-2,FALSE))</f>
        <v>-</v>
      </c>
      <c r="M121" s="672" t="str">
        <f ca="1">IF(ISERROR(VLOOKUP($C121,Data!$C$111:$ZZ$141,COLUMN('Reordered Data'!M120)-2,FALSE)),"-",VLOOKUP($C121,Data!$C$111:$ZZ$141,COLUMN('Reordered Data'!M120)-2,FALSE))</f>
        <v>-</v>
      </c>
      <c r="N121" s="672" t="str">
        <f ca="1">IF(ISERROR(VLOOKUP($C121,Data!$C$111:$ZZ$141,COLUMN('Reordered Data'!N120)-2,FALSE)),"-",VLOOKUP($C121,Data!$C$111:$ZZ$141,COLUMN('Reordered Data'!N120)-2,FALSE))</f>
        <v>-</v>
      </c>
      <c r="O121" s="672" t="str">
        <f ca="1">IF(ISERROR(VLOOKUP($C121,Data!$C$111:$ZZ$141,COLUMN('Reordered Data'!O120)-2,FALSE)),"-",VLOOKUP($C121,Data!$C$111:$ZZ$141,COLUMN('Reordered Data'!O120)-2,FALSE))</f>
        <v>-</v>
      </c>
      <c r="P121" s="672" t="str">
        <f ca="1">IF(ISERROR(VLOOKUP($C121,Data!$C$111:$ZZ$141,COLUMN('Reordered Data'!P120)-2,FALSE)),"-",VLOOKUP($C121,Data!$C$111:$ZZ$141,COLUMN('Reordered Data'!P120)-2,FALSE))</f>
        <v>-</v>
      </c>
      <c r="Q121" s="672" t="str">
        <f ca="1">IF(ISERROR(VLOOKUP($C121,Data!$C$111:$ZZ$141,COLUMN('Reordered Data'!Q120)-2,FALSE)),"-",VLOOKUP($C121,Data!$C$111:$ZZ$141,COLUMN('Reordered Data'!Q120)-2,FALSE))</f>
        <v>-</v>
      </c>
      <c r="R121" s="672" t="str">
        <f ca="1">IF(ISERROR(VLOOKUP($C121,Data!$C$111:$ZZ$141,COLUMN('Reordered Data'!R120)-2,FALSE)),"-",VLOOKUP($C121,Data!$C$111:$ZZ$141,COLUMN('Reordered Data'!R120)-2,FALSE))</f>
        <v>-</v>
      </c>
      <c r="S121" s="672" t="str">
        <f ca="1">IF(ISERROR(VLOOKUP($C121,Data!$C$111:$ZZ$141,COLUMN('Reordered Data'!S120)-2,FALSE)),"-",VLOOKUP($C121,Data!$C$111:$ZZ$141,COLUMN('Reordered Data'!S120)-2,FALSE))</f>
        <v>-</v>
      </c>
      <c r="T121" s="672" t="str">
        <f ca="1">IF(ISERROR(VLOOKUP($C121,Data!$C$111:$ZZ$141,COLUMN('Reordered Data'!T120)-2,FALSE)),"-",VLOOKUP($C121,Data!$C$111:$ZZ$141,COLUMN('Reordered Data'!T120)-2,FALSE))</f>
        <v>-</v>
      </c>
      <c r="U121" s="672" t="str">
        <f ca="1">IF(ISERROR(VLOOKUP($C121,Data!$C$111:$ZZ$141,COLUMN('Reordered Data'!U120)-2,FALSE)),"-",VLOOKUP($C121,Data!$C$111:$ZZ$141,COLUMN('Reordered Data'!U120)-2,FALSE))</f>
        <v>-</v>
      </c>
      <c r="V121" s="672" t="str">
        <f ca="1">IF(ISERROR(VLOOKUP($C121,Data!$C$111:$ZZ$141,COLUMN('Reordered Data'!V120)-2,FALSE)),"-",VLOOKUP($C121,Data!$C$111:$ZZ$141,COLUMN('Reordered Data'!V120)-2,FALSE))</f>
        <v>-</v>
      </c>
      <c r="W121" s="672" t="str">
        <f ca="1">IF(ISERROR(VLOOKUP($C121,Data!$C$111:$ZZ$141,COLUMN('Reordered Data'!W120)-2,FALSE)),"-",VLOOKUP($C121,Data!$C$111:$ZZ$141,COLUMN('Reordered Data'!W120)-2,FALSE))</f>
        <v>-</v>
      </c>
      <c r="X121" s="672" t="str">
        <f ca="1">IF(ISERROR(VLOOKUP($C121,Data!$C$111:$ZZ$141,COLUMN('Reordered Data'!X120)-2,FALSE)),"-",VLOOKUP($C121,Data!$C$111:$ZZ$141,COLUMN('Reordered Data'!X120)-2,FALSE))</f>
        <v>-</v>
      </c>
      <c r="Y121" s="672" t="str">
        <f ca="1">IF(ISERROR(VLOOKUP($C121,Data!$C$111:$ZZ$141,COLUMN('Reordered Data'!Y120)-2,FALSE)),"-",VLOOKUP($C121,Data!$C$111:$ZZ$141,COLUMN('Reordered Data'!Y120)-2,FALSE))</f>
        <v>-</v>
      </c>
      <c r="Z121" s="672" t="str">
        <f ca="1">IF(ISERROR(VLOOKUP($C121,Data!$C$111:$ZZ$141,COLUMN('Reordered Data'!Z120)-2,FALSE)),"-",VLOOKUP($C121,Data!$C$111:$ZZ$141,COLUMN('Reordered Data'!Z120)-2,FALSE))</f>
        <v>-</v>
      </c>
      <c r="AA121" s="672" t="str">
        <f ca="1">IF(ISERROR(VLOOKUP($C121,Data!$C$111:$ZZ$141,COLUMN('Reordered Data'!AA120)-2,FALSE)),"-",VLOOKUP($C121,Data!$C$111:$ZZ$141,COLUMN('Reordered Data'!AA120)-2,FALSE))</f>
        <v>-</v>
      </c>
      <c r="AB121" s="672" t="str">
        <f ca="1">IF(ISERROR(VLOOKUP($C121,Data!$C$111:$ZZ$141,COLUMN('Reordered Data'!AB120)-2,FALSE)),"-",VLOOKUP($C121,Data!$C$111:$ZZ$141,COLUMN('Reordered Data'!AB120)-2,FALSE))</f>
        <v>-</v>
      </c>
      <c r="AC121" s="672" t="str">
        <f ca="1">IF(ISERROR(VLOOKUP($C121,Data!$C$111:$ZZ$141,COLUMN('Reordered Data'!AC120)-2,FALSE)),"-",VLOOKUP($C121,Data!$C$111:$ZZ$141,COLUMN('Reordered Data'!AC120)-2,FALSE))</f>
        <v>-</v>
      </c>
      <c r="AD121" s="672" t="str">
        <f ca="1">IF(ISERROR(VLOOKUP($C121,Data!$C$111:$ZZ$141,COLUMN('Reordered Data'!AD120)-2,FALSE)),"-",VLOOKUP($C121,Data!$C$111:$ZZ$141,COLUMN('Reordered Data'!AD120)-2,FALSE))</f>
        <v>-</v>
      </c>
      <c r="AE121" s="672" t="str">
        <f ca="1">IF(ISERROR(VLOOKUP($C121,Data!$C$111:$ZZ$141,COLUMN('Reordered Data'!AE120)-2,FALSE)),"-",VLOOKUP($C121,Data!$C$111:$ZZ$141,COLUMN('Reordered Data'!AE120)-2,FALSE))</f>
        <v>-</v>
      </c>
      <c r="AF121" s="672" t="str">
        <f ca="1">IF(ISERROR(VLOOKUP($C121,Data!$C$111:$ZZ$141,COLUMN('Reordered Data'!AF120)-2,FALSE)),"-",VLOOKUP($C121,Data!$C$111:$ZZ$141,COLUMN('Reordered Data'!AF120)-2,FALSE))</f>
        <v>-</v>
      </c>
      <c r="AG121" s="672" t="str">
        <f ca="1">IF(ISERROR(VLOOKUP($C121,Data!$C$111:$ZZ$141,COLUMN('Reordered Data'!AG120)-2,FALSE)),"-",VLOOKUP($C121,Data!$C$111:$ZZ$141,COLUMN('Reordered Data'!AG120)-2,FALSE))</f>
        <v>-</v>
      </c>
      <c r="AH121" s="672" t="str">
        <f ca="1">IF(ISERROR(VLOOKUP($C121,Data!$C$111:$ZZ$141,COLUMN('Reordered Data'!AH120)-2,FALSE)),"-",VLOOKUP($C121,Data!$C$111:$ZZ$141,COLUMN('Reordered Data'!AH120)-2,FALSE))</f>
        <v>-</v>
      </c>
      <c r="AI121" s="672" t="str">
        <f ca="1">IF(ISERROR(VLOOKUP($C121,Data!$C$111:$ZZ$141,COLUMN('Reordered Data'!AI120)-2,FALSE)),"-",VLOOKUP($C121,Data!$C$111:$ZZ$141,COLUMN('Reordered Data'!AI120)-2,FALSE))</f>
        <v>-</v>
      </c>
      <c r="AJ121" s="672" t="str">
        <f ca="1">IF(ISERROR(VLOOKUP($C121,Data!$C$111:$ZZ$141,COLUMN('Reordered Data'!AJ120)-2,FALSE)),"-",VLOOKUP($C121,Data!$C$111:$ZZ$141,COLUMN('Reordered Data'!AJ120)-2,FALSE))</f>
        <v>-</v>
      </c>
      <c r="AK121" s="672" t="str">
        <f ca="1">IF(ISERROR(VLOOKUP($C121,Data!$C$111:$ZZ$141,COLUMN('Reordered Data'!AK120)-2,FALSE)),"-",VLOOKUP($C121,Data!$C$111:$ZZ$141,COLUMN('Reordered Data'!AK120)-2,FALSE))</f>
        <v>-</v>
      </c>
      <c r="AL121" s="672" t="str">
        <f ca="1">IF(ISERROR(VLOOKUP($C121,Data!$C$111:$ZZ$141,COLUMN('Reordered Data'!AL120)-2,FALSE)),"-",VLOOKUP($C121,Data!$C$111:$ZZ$141,COLUMN('Reordered Data'!AL120)-2,FALSE))</f>
        <v>-</v>
      </c>
      <c r="AM121" s="672" t="str">
        <f ca="1">IF(ISERROR(VLOOKUP($C121,Data!$C$111:$ZZ$141,COLUMN('Reordered Data'!AM120)-2,FALSE)),"-",VLOOKUP($C121,Data!$C$111:$ZZ$141,COLUMN('Reordered Data'!AM120)-2,FALSE))</f>
        <v>-</v>
      </c>
      <c r="AN121" s="672" t="str">
        <f ca="1">IF(ISERROR(VLOOKUP($C121,Data!$C$111:$ZZ$141,COLUMN('Reordered Data'!AN120)-2,FALSE)),"-",VLOOKUP($C121,Data!$C$111:$ZZ$141,COLUMN('Reordered Data'!AN120)-2,FALSE))</f>
        <v>-</v>
      </c>
      <c r="AO121" s="672" t="str">
        <f ca="1">IF(ISERROR(VLOOKUP($C121,Data!$C$111:$ZZ$141,COLUMN('Reordered Data'!AO120)-2,FALSE)),"-",VLOOKUP($C121,Data!$C$111:$ZZ$141,COLUMN('Reordered Data'!AO120)-2,FALSE))</f>
        <v>-</v>
      </c>
      <c r="AP121" s="672" t="str">
        <f ca="1">IF(ISERROR(VLOOKUP($C121,Data!$C$111:$ZZ$141,COLUMN('Reordered Data'!AP120)-2,FALSE)),"-",VLOOKUP($C121,Data!$C$111:$ZZ$141,COLUMN('Reordered Data'!AP120)-2,FALSE))</f>
        <v>-</v>
      </c>
      <c r="AQ121" s="672" t="str">
        <f ca="1">IF(ISERROR(VLOOKUP($C121,Data!$C$111:$ZZ$141,COLUMN('Reordered Data'!AQ120)-2,FALSE)),"-",VLOOKUP($C121,Data!$C$111:$ZZ$141,COLUMN('Reordered Data'!AQ120)-2,FALSE))</f>
        <v>-</v>
      </c>
      <c r="AR121" s="105" t="str">
        <f t="shared" ca="1" si="33"/>
        <v>-</v>
      </c>
      <c r="AS121" s="105" t="str">
        <f t="shared" ca="1" si="20"/>
        <v>-</v>
      </c>
      <c r="AT121" s="105" t="str">
        <f t="shared" ca="1" si="20"/>
        <v>-</v>
      </c>
      <c r="AU121" s="105" t="str">
        <f t="shared" ca="1" si="20"/>
        <v>-</v>
      </c>
      <c r="AV121" s="105" t="str">
        <f t="shared" ca="1" si="20"/>
        <v>-</v>
      </c>
      <c r="AW121" s="105" t="str">
        <f t="shared" ca="1" si="20"/>
        <v>-</v>
      </c>
      <c r="AX121" s="105" t="str">
        <f t="shared" ca="1" si="20"/>
        <v>-</v>
      </c>
      <c r="AY121" s="105" t="str">
        <f t="shared" ca="1" si="20"/>
        <v>-</v>
      </c>
      <c r="AZ121" s="105" t="str">
        <f t="shared" ca="1" si="20"/>
        <v>-</v>
      </c>
      <c r="BA121" s="105" t="str">
        <f t="shared" ca="1" si="20"/>
        <v>-</v>
      </c>
      <c r="BH121" s="105" t="str">
        <f t="shared" ca="1" si="21"/>
        <v>-</v>
      </c>
      <c r="BI121" s="105" t="str">
        <f t="shared" ca="1" si="22"/>
        <v>-</v>
      </c>
      <c r="BJ121" s="105" t="str">
        <f t="shared" ca="1" si="23"/>
        <v>-</v>
      </c>
      <c r="BK121" s="105" t="str">
        <f t="shared" ca="1" si="24"/>
        <v>-</v>
      </c>
      <c r="BL121" s="105" t="str">
        <f t="shared" ca="1" si="25"/>
        <v>-</v>
      </c>
      <c r="BM121" s="105" t="str">
        <f t="shared" ca="1" si="26"/>
        <v>-</v>
      </c>
      <c r="BT121" s="105" t="str">
        <f t="shared" ca="1" si="27"/>
        <v>-</v>
      </c>
      <c r="BU121" s="105" t="str">
        <f t="shared" ca="1" si="28"/>
        <v>-</v>
      </c>
      <c r="BV121" s="105" t="str">
        <f t="shared" ca="1" si="29"/>
        <v>-</v>
      </c>
      <c r="BW121" s="105" t="str">
        <f t="shared" ca="1" si="30"/>
        <v>-</v>
      </c>
      <c r="BX121" s="105" t="str">
        <f t="shared" ca="1" si="31"/>
        <v>-</v>
      </c>
      <c r="BY121" s="105" t="str">
        <f t="shared" ca="1" si="32"/>
        <v>-</v>
      </c>
    </row>
    <row r="122" spans="3:77">
      <c r="C122" s="104" t="str">
        <f t="shared" ca="1" si="19"/>
        <v>*Hide*</v>
      </c>
      <c r="D122" s="105" t="str">
        <f ca="1">IF(ISERROR(VLOOKUP($C122,Data!$C$111:$ZZ$141,COLUMN('Reordered Data'!D121)-2,FALSE)),"-",VLOOKUP($C122,Data!$C$111:$ZZ$141,COLUMN('Reordered Data'!D121)-2,FALSE))</f>
        <v>-</v>
      </c>
      <c r="E122" s="105" t="str">
        <f ca="1">IF(ISERROR(VLOOKUP($C122,Data!$C$111:$ZZ$141,COLUMN('Reordered Data'!E121)-2,FALSE)),"-",VLOOKUP($C122,Data!$C$111:$ZZ$141,COLUMN('Reordered Data'!E121)-2,FALSE))</f>
        <v>-</v>
      </c>
      <c r="F122" s="105" t="str">
        <f ca="1">IF(ISERROR(VLOOKUP($C122,Data!$C$111:$ZZ$141,COLUMN('Reordered Data'!F121)-2,FALSE)),"-",VLOOKUP($C122,Data!$C$111:$ZZ$141,COLUMN('Reordered Data'!F121)-2,FALSE))</f>
        <v>-</v>
      </c>
      <c r="G122" s="105" t="str">
        <f ca="1">IF(ISERROR(VLOOKUP($C122,Data!$C$111:$ZZ$141,COLUMN('Reordered Data'!G121)-2,FALSE)),"-",VLOOKUP($C122,Data!$C$111:$ZZ$141,COLUMN('Reordered Data'!G121)-2,FALSE))</f>
        <v>-</v>
      </c>
      <c r="H122" s="672" t="str">
        <f ca="1">IF(ISERROR(VLOOKUP($C122,Data!$C$111:$ZZ$141,COLUMN('Reordered Data'!H121)-2,FALSE)),"-",VLOOKUP($C122,Data!$C$111:$ZZ$141,COLUMN('Reordered Data'!H121)-2,FALSE))</f>
        <v>-</v>
      </c>
      <c r="I122" s="672" t="str">
        <f ca="1">IF(ISERROR(VLOOKUP($C122,Data!$C$111:$ZZ$141,COLUMN('Reordered Data'!I121)-2,FALSE)),"-",VLOOKUP($C122,Data!$C$111:$ZZ$141,COLUMN('Reordered Data'!I121)-2,FALSE))</f>
        <v>-</v>
      </c>
      <c r="J122" s="672" t="str">
        <f ca="1">IF(ISERROR(VLOOKUP($C122,Data!$C$111:$ZZ$141,COLUMN('Reordered Data'!J121)-2,FALSE)),"-",VLOOKUP($C122,Data!$C$111:$ZZ$141,COLUMN('Reordered Data'!J121)-2,FALSE))</f>
        <v>-</v>
      </c>
      <c r="K122" s="672" t="str">
        <f ca="1">IF(ISERROR(VLOOKUP($C122,Data!$C$111:$ZZ$141,COLUMN('Reordered Data'!K121)-2,FALSE)),"-",VLOOKUP($C122,Data!$C$111:$ZZ$141,COLUMN('Reordered Data'!K121)-2,FALSE))</f>
        <v>-</v>
      </c>
      <c r="L122" s="672" t="str">
        <f ca="1">IF(ISERROR(VLOOKUP($C122,Data!$C$111:$ZZ$141,COLUMN('Reordered Data'!L121)-2,FALSE)),"-",VLOOKUP($C122,Data!$C$111:$ZZ$141,COLUMN('Reordered Data'!L121)-2,FALSE))</f>
        <v>-</v>
      </c>
      <c r="M122" s="672" t="str">
        <f ca="1">IF(ISERROR(VLOOKUP($C122,Data!$C$111:$ZZ$141,COLUMN('Reordered Data'!M121)-2,FALSE)),"-",VLOOKUP($C122,Data!$C$111:$ZZ$141,COLUMN('Reordered Data'!M121)-2,FALSE))</f>
        <v>-</v>
      </c>
      <c r="N122" s="672" t="str">
        <f ca="1">IF(ISERROR(VLOOKUP($C122,Data!$C$111:$ZZ$141,COLUMN('Reordered Data'!N121)-2,FALSE)),"-",VLOOKUP($C122,Data!$C$111:$ZZ$141,COLUMN('Reordered Data'!N121)-2,FALSE))</f>
        <v>-</v>
      </c>
      <c r="O122" s="672" t="str">
        <f ca="1">IF(ISERROR(VLOOKUP($C122,Data!$C$111:$ZZ$141,COLUMN('Reordered Data'!O121)-2,FALSE)),"-",VLOOKUP($C122,Data!$C$111:$ZZ$141,COLUMN('Reordered Data'!O121)-2,FALSE))</f>
        <v>-</v>
      </c>
      <c r="P122" s="672" t="str">
        <f ca="1">IF(ISERROR(VLOOKUP($C122,Data!$C$111:$ZZ$141,COLUMN('Reordered Data'!P121)-2,FALSE)),"-",VLOOKUP($C122,Data!$C$111:$ZZ$141,COLUMN('Reordered Data'!P121)-2,FALSE))</f>
        <v>-</v>
      </c>
      <c r="Q122" s="672" t="str">
        <f ca="1">IF(ISERROR(VLOOKUP($C122,Data!$C$111:$ZZ$141,COLUMN('Reordered Data'!Q121)-2,FALSE)),"-",VLOOKUP($C122,Data!$C$111:$ZZ$141,COLUMN('Reordered Data'!Q121)-2,FALSE))</f>
        <v>-</v>
      </c>
      <c r="R122" s="672" t="str">
        <f ca="1">IF(ISERROR(VLOOKUP($C122,Data!$C$111:$ZZ$141,COLUMN('Reordered Data'!R121)-2,FALSE)),"-",VLOOKUP($C122,Data!$C$111:$ZZ$141,COLUMN('Reordered Data'!R121)-2,FALSE))</f>
        <v>-</v>
      </c>
      <c r="S122" s="672" t="str">
        <f ca="1">IF(ISERROR(VLOOKUP($C122,Data!$C$111:$ZZ$141,COLUMN('Reordered Data'!S121)-2,FALSE)),"-",VLOOKUP($C122,Data!$C$111:$ZZ$141,COLUMN('Reordered Data'!S121)-2,FALSE))</f>
        <v>-</v>
      </c>
      <c r="T122" s="672" t="str">
        <f ca="1">IF(ISERROR(VLOOKUP($C122,Data!$C$111:$ZZ$141,COLUMN('Reordered Data'!T121)-2,FALSE)),"-",VLOOKUP($C122,Data!$C$111:$ZZ$141,COLUMN('Reordered Data'!T121)-2,FALSE))</f>
        <v>-</v>
      </c>
      <c r="U122" s="672" t="str">
        <f ca="1">IF(ISERROR(VLOOKUP($C122,Data!$C$111:$ZZ$141,COLUMN('Reordered Data'!U121)-2,FALSE)),"-",VLOOKUP($C122,Data!$C$111:$ZZ$141,COLUMN('Reordered Data'!U121)-2,FALSE))</f>
        <v>-</v>
      </c>
      <c r="V122" s="672" t="str">
        <f ca="1">IF(ISERROR(VLOOKUP($C122,Data!$C$111:$ZZ$141,COLUMN('Reordered Data'!V121)-2,FALSE)),"-",VLOOKUP($C122,Data!$C$111:$ZZ$141,COLUMN('Reordered Data'!V121)-2,FALSE))</f>
        <v>-</v>
      </c>
      <c r="W122" s="672" t="str">
        <f ca="1">IF(ISERROR(VLOOKUP($C122,Data!$C$111:$ZZ$141,COLUMN('Reordered Data'!W121)-2,FALSE)),"-",VLOOKUP($C122,Data!$C$111:$ZZ$141,COLUMN('Reordered Data'!W121)-2,FALSE))</f>
        <v>-</v>
      </c>
      <c r="X122" s="672" t="str">
        <f ca="1">IF(ISERROR(VLOOKUP($C122,Data!$C$111:$ZZ$141,COLUMN('Reordered Data'!X121)-2,FALSE)),"-",VLOOKUP($C122,Data!$C$111:$ZZ$141,COLUMN('Reordered Data'!X121)-2,FALSE))</f>
        <v>-</v>
      </c>
      <c r="Y122" s="672" t="str">
        <f ca="1">IF(ISERROR(VLOOKUP($C122,Data!$C$111:$ZZ$141,COLUMN('Reordered Data'!Y121)-2,FALSE)),"-",VLOOKUP($C122,Data!$C$111:$ZZ$141,COLUMN('Reordered Data'!Y121)-2,FALSE))</f>
        <v>-</v>
      </c>
      <c r="Z122" s="672" t="str">
        <f ca="1">IF(ISERROR(VLOOKUP($C122,Data!$C$111:$ZZ$141,COLUMN('Reordered Data'!Z121)-2,FALSE)),"-",VLOOKUP($C122,Data!$C$111:$ZZ$141,COLUMN('Reordered Data'!Z121)-2,FALSE))</f>
        <v>-</v>
      </c>
      <c r="AA122" s="672" t="str">
        <f ca="1">IF(ISERROR(VLOOKUP($C122,Data!$C$111:$ZZ$141,COLUMN('Reordered Data'!AA121)-2,FALSE)),"-",VLOOKUP($C122,Data!$C$111:$ZZ$141,COLUMN('Reordered Data'!AA121)-2,FALSE))</f>
        <v>-</v>
      </c>
      <c r="AB122" s="672" t="str">
        <f ca="1">IF(ISERROR(VLOOKUP($C122,Data!$C$111:$ZZ$141,COLUMN('Reordered Data'!AB121)-2,FALSE)),"-",VLOOKUP($C122,Data!$C$111:$ZZ$141,COLUMN('Reordered Data'!AB121)-2,FALSE))</f>
        <v>-</v>
      </c>
      <c r="AC122" s="672" t="str">
        <f ca="1">IF(ISERROR(VLOOKUP($C122,Data!$C$111:$ZZ$141,COLUMN('Reordered Data'!AC121)-2,FALSE)),"-",VLOOKUP($C122,Data!$C$111:$ZZ$141,COLUMN('Reordered Data'!AC121)-2,FALSE))</f>
        <v>-</v>
      </c>
      <c r="AD122" s="672" t="str">
        <f ca="1">IF(ISERROR(VLOOKUP($C122,Data!$C$111:$ZZ$141,COLUMN('Reordered Data'!AD121)-2,FALSE)),"-",VLOOKUP($C122,Data!$C$111:$ZZ$141,COLUMN('Reordered Data'!AD121)-2,FALSE))</f>
        <v>-</v>
      </c>
      <c r="AE122" s="672" t="str">
        <f ca="1">IF(ISERROR(VLOOKUP($C122,Data!$C$111:$ZZ$141,COLUMN('Reordered Data'!AE121)-2,FALSE)),"-",VLOOKUP($C122,Data!$C$111:$ZZ$141,COLUMN('Reordered Data'!AE121)-2,FALSE))</f>
        <v>-</v>
      </c>
      <c r="AF122" s="672" t="str">
        <f ca="1">IF(ISERROR(VLOOKUP($C122,Data!$C$111:$ZZ$141,COLUMN('Reordered Data'!AF121)-2,FALSE)),"-",VLOOKUP($C122,Data!$C$111:$ZZ$141,COLUMN('Reordered Data'!AF121)-2,FALSE))</f>
        <v>-</v>
      </c>
      <c r="AG122" s="672" t="str">
        <f ca="1">IF(ISERROR(VLOOKUP($C122,Data!$C$111:$ZZ$141,COLUMN('Reordered Data'!AG121)-2,FALSE)),"-",VLOOKUP($C122,Data!$C$111:$ZZ$141,COLUMN('Reordered Data'!AG121)-2,FALSE))</f>
        <v>-</v>
      </c>
      <c r="AH122" s="672" t="str">
        <f ca="1">IF(ISERROR(VLOOKUP($C122,Data!$C$111:$ZZ$141,COLUMN('Reordered Data'!AH121)-2,FALSE)),"-",VLOOKUP($C122,Data!$C$111:$ZZ$141,COLUMN('Reordered Data'!AH121)-2,FALSE))</f>
        <v>-</v>
      </c>
      <c r="AI122" s="672" t="str">
        <f ca="1">IF(ISERROR(VLOOKUP($C122,Data!$C$111:$ZZ$141,COLUMN('Reordered Data'!AI121)-2,FALSE)),"-",VLOOKUP($C122,Data!$C$111:$ZZ$141,COLUMN('Reordered Data'!AI121)-2,FALSE))</f>
        <v>-</v>
      </c>
      <c r="AJ122" s="672" t="str">
        <f ca="1">IF(ISERROR(VLOOKUP($C122,Data!$C$111:$ZZ$141,COLUMN('Reordered Data'!AJ121)-2,FALSE)),"-",VLOOKUP($C122,Data!$C$111:$ZZ$141,COLUMN('Reordered Data'!AJ121)-2,FALSE))</f>
        <v>-</v>
      </c>
      <c r="AK122" s="672" t="str">
        <f ca="1">IF(ISERROR(VLOOKUP($C122,Data!$C$111:$ZZ$141,COLUMN('Reordered Data'!AK121)-2,FALSE)),"-",VLOOKUP($C122,Data!$C$111:$ZZ$141,COLUMN('Reordered Data'!AK121)-2,FALSE))</f>
        <v>-</v>
      </c>
      <c r="AL122" s="672" t="str">
        <f ca="1">IF(ISERROR(VLOOKUP($C122,Data!$C$111:$ZZ$141,COLUMN('Reordered Data'!AL121)-2,FALSE)),"-",VLOOKUP($C122,Data!$C$111:$ZZ$141,COLUMN('Reordered Data'!AL121)-2,FALSE))</f>
        <v>-</v>
      </c>
      <c r="AM122" s="672" t="str">
        <f ca="1">IF(ISERROR(VLOOKUP($C122,Data!$C$111:$ZZ$141,COLUMN('Reordered Data'!AM121)-2,FALSE)),"-",VLOOKUP($C122,Data!$C$111:$ZZ$141,COLUMN('Reordered Data'!AM121)-2,FALSE))</f>
        <v>-</v>
      </c>
      <c r="AN122" s="672" t="str">
        <f ca="1">IF(ISERROR(VLOOKUP($C122,Data!$C$111:$ZZ$141,COLUMN('Reordered Data'!AN121)-2,FALSE)),"-",VLOOKUP($C122,Data!$C$111:$ZZ$141,COLUMN('Reordered Data'!AN121)-2,FALSE))</f>
        <v>-</v>
      </c>
      <c r="AO122" s="672" t="str">
        <f ca="1">IF(ISERROR(VLOOKUP($C122,Data!$C$111:$ZZ$141,COLUMN('Reordered Data'!AO121)-2,FALSE)),"-",VLOOKUP($C122,Data!$C$111:$ZZ$141,COLUMN('Reordered Data'!AO121)-2,FALSE))</f>
        <v>-</v>
      </c>
      <c r="AP122" s="672" t="str">
        <f ca="1">IF(ISERROR(VLOOKUP($C122,Data!$C$111:$ZZ$141,COLUMN('Reordered Data'!AP121)-2,FALSE)),"-",VLOOKUP($C122,Data!$C$111:$ZZ$141,COLUMN('Reordered Data'!AP121)-2,FALSE))</f>
        <v>-</v>
      </c>
      <c r="AQ122" s="672" t="str">
        <f ca="1">IF(ISERROR(VLOOKUP($C122,Data!$C$111:$ZZ$141,COLUMN('Reordered Data'!AQ121)-2,FALSE)),"-",VLOOKUP($C122,Data!$C$111:$ZZ$141,COLUMN('Reordered Data'!AQ121)-2,FALSE))</f>
        <v>-</v>
      </c>
      <c r="AR122" s="105" t="str">
        <f t="shared" ca="1" si="33"/>
        <v>-</v>
      </c>
      <c r="AS122" s="105" t="str">
        <f t="shared" ca="1" si="20"/>
        <v>-</v>
      </c>
      <c r="AT122" s="105" t="str">
        <f t="shared" ca="1" si="20"/>
        <v>-</v>
      </c>
      <c r="AU122" s="105" t="str">
        <f t="shared" ca="1" si="20"/>
        <v>-</v>
      </c>
      <c r="AV122" s="105" t="str">
        <f t="shared" ca="1" si="20"/>
        <v>-</v>
      </c>
      <c r="AW122" s="105" t="str">
        <f t="shared" ca="1" si="20"/>
        <v>-</v>
      </c>
      <c r="AX122" s="105" t="str">
        <f t="shared" ca="1" si="20"/>
        <v>-</v>
      </c>
      <c r="AY122" s="105" t="str">
        <f t="shared" ca="1" si="20"/>
        <v>-</v>
      </c>
      <c r="AZ122" s="105" t="str">
        <f t="shared" ca="1" si="20"/>
        <v>-</v>
      </c>
      <c r="BA122" s="105" t="str">
        <f t="shared" ca="1" si="20"/>
        <v>-</v>
      </c>
      <c r="BH122" s="105" t="str">
        <f t="shared" ca="1" si="21"/>
        <v>-</v>
      </c>
      <c r="BI122" s="105" t="str">
        <f t="shared" ca="1" si="22"/>
        <v>-</v>
      </c>
      <c r="BJ122" s="105" t="str">
        <f t="shared" ca="1" si="23"/>
        <v>-</v>
      </c>
      <c r="BK122" s="105" t="str">
        <f t="shared" ca="1" si="24"/>
        <v>-</v>
      </c>
      <c r="BL122" s="105" t="str">
        <f t="shared" ca="1" si="25"/>
        <v>-</v>
      </c>
      <c r="BM122" s="105" t="str">
        <f t="shared" ca="1" si="26"/>
        <v>-</v>
      </c>
      <c r="BT122" s="105" t="str">
        <f t="shared" ca="1" si="27"/>
        <v>-</v>
      </c>
      <c r="BU122" s="105" t="str">
        <f t="shared" ca="1" si="28"/>
        <v>-</v>
      </c>
      <c r="BV122" s="105" t="str">
        <f t="shared" ca="1" si="29"/>
        <v>-</v>
      </c>
      <c r="BW122" s="105" t="str">
        <f t="shared" ca="1" si="30"/>
        <v>-</v>
      </c>
      <c r="BX122" s="105" t="str">
        <f t="shared" ca="1" si="31"/>
        <v>-</v>
      </c>
      <c r="BY122" s="105" t="str">
        <f t="shared" ca="1" si="32"/>
        <v>-</v>
      </c>
    </row>
    <row r="123" spans="3:77">
      <c r="C123" s="104" t="str">
        <f t="shared" ca="1" si="19"/>
        <v>*Hide*</v>
      </c>
      <c r="D123" s="105" t="str">
        <f ca="1">IF(ISERROR(VLOOKUP($C123,Data!$C$111:$ZZ$141,COLUMN('Reordered Data'!D122)-2,FALSE)),"-",VLOOKUP($C123,Data!$C$111:$ZZ$141,COLUMN('Reordered Data'!D122)-2,FALSE))</f>
        <v>-</v>
      </c>
      <c r="E123" s="105" t="str">
        <f ca="1">IF(ISERROR(VLOOKUP($C123,Data!$C$111:$ZZ$141,COLUMN('Reordered Data'!E122)-2,FALSE)),"-",VLOOKUP($C123,Data!$C$111:$ZZ$141,COLUMN('Reordered Data'!E122)-2,FALSE))</f>
        <v>-</v>
      </c>
      <c r="F123" s="105" t="str">
        <f ca="1">IF(ISERROR(VLOOKUP($C123,Data!$C$111:$ZZ$141,COLUMN('Reordered Data'!F122)-2,FALSE)),"-",VLOOKUP($C123,Data!$C$111:$ZZ$141,COLUMN('Reordered Data'!F122)-2,FALSE))</f>
        <v>-</v>
      </c>
      <c r="G123" s="105" t="str">
        <f ca="1">IF(ISERROR(VLOOKUP($C123,Data!$C$111:$ZZ$141,COLUMN('Reordered Data'!G122)-2,FALSE)),"-",VLOOKUP($C123,Data!$C$111:$ZZ$141,COLUMN('Reordered Data'!G122)-2,FALSE))</f>
        <v>-</v>
      </c>
      <c r="H123" s="672" t="str">
        <f ca="1">IF(ISERROR(VLOOKUP($C123,Data!$C$111:$ZZ$141,COLUMN('Reordered Data'!H122)-2,FALSE)),"-",VLOOKUP($C123,Data!$C$111:$ZZ$141,COLUMN('Reordered Data'!H122)-2,FALSE))</f>
        <v>-</v>
      </c>
      <c r="I123" s="672" t="str">
        <f ca="1">IF(ISERROR(VLOOKUP($C123,Data!$C$111:$ZZ$141,COLUMN('Reordered Data'!I122)-2,FALSE)),"-",VLOOKUP($C123,Data!$C$111:$ZZ$141,COLUMN('Reordered Data'!I122)-2,FALSE))</f>
        <v>-</v>
      </c>
      <c r="J123" s="672" t="str">
        <f ca="1">IF(ISERROR(VLOOKUP($C123,Data!$C$111:$ZZ$141,COLUMN('Reordered Data'!J122)-2,FALSE)),"-",VLOOKUP($C123,Data!$C$111:$ZZ$141,COLUMN('Reordered Data'!J122)-2,FALSE))</f>
        <v>-</v>
      </c>
      <c r="K123" s="672" t="str">
        <f ca="1">IF(ISERROR(VLOOKUP($C123,Data!$C$111:$ZZ$141,COLUMN('Reordered Data'!K122)-2,FALSE)),"-",VLOOKUP($C123,Data!$C$111:$ZZ$141,COLUMN('Reordered Data'!K122)-2,FALSE))</f>
        <v>-</v>
      </c>
      <c r="L123" s="672" t="str">
        <f ca="1">IF(ISERROR(VLOOKUP($C123,Data!$C$111:$ZZ$141,COLUMN('Reordered Data'!L122)-2,FALSE)),"-",VLOOKUP($C123,Data!$C$111:$ZZ$141,COLUMN('Reordered Data'!L122)-2,FALSE))</f>
        <v>-</v>
      </c>
      <c r="M123" s="672" t="str">
        <f ca="1">IF(ISERROR(VLOOKUP($C123,Data!$C$111:$ZZ$141,COLUMN('Reordered Data'!M122)-2,FALSE)),"-",VLOOKUP($C123,Data!$C$111:$ZZ$141,COLUMN('Reordered Data'!M122)-2,FALSE))</f>
        <v>-</v>
      </c>
      <c r="N123" s="672" t="str">
        <f ca="1">IF(ISERROR(VLOOKUP($C123,Data!$C$111:$ZZ$141,COLUMN('Reordered Data'!N122)-2,FALSE)),"-",VLOOKUP($C123,Data!$C$111:$ZZ$141,COLUMN('Reordered Data'!N122)-2,FALSE))</f>
        <v>-</v>
      </c>
      <c r="O123" s="672" t="str">
        <f ca="1">IF(ISERROR(VLOOKUP($C123,Data!$C$111:$ZZ$141,COLUMN('Reordered Data'!O122)-2,FALSE)),"-",VLOOKUP($C123,Data!$C$111:$ZZ$141,COLUMN('Reordered Data'!O122)-2,FALSE))</f>
        <v>-</v>
      </c>
      <c r="P123" s="672" t="str">
        <f ca="1">IF(ISERROR(VLOOKUP($C123,Data!$C$111:$ZZ$141,COLUMN('Reordered Data'!P122)-2,FALSE)),"-",VLOOKUP($C123,Data!$C$111:$ZZ$141,COLUMN('Reordered Data'!P122)-2,FALSE))</f>
        <v>-</v>
      </c>
      <c r="Q123" s="672" t="str">
        <f ca="1">IF(ISERROR(VLOOKUP($C123,Data!$C$111:$ZZ$141,COLUMN('Reordered Data'!Q122)-2,FALSE)),"-",VLOOKUP($C123,Data!$C$111:$ZZ$141,COLUMN('Reordered Data'!Q122)-2,FALSE))</f>
        <v>-</v>
      </c>
      <c r="R123" s="672" t="str">
        <f ca="1">IF(ISERROR(VLOOKUP($C123,Data!$C$111:$ZZ$141,COLUMN('Reordered Data'!R122)-2,FALSE)),"-",VLOOKUP($C123,Data!$C$111:$ZZ$141,COLUMN('Reordered Data'!R122)-2,FALSE))</f>
        <v>-</v>
      </c>
      <c r="S123" s="672" t="str">
        <f ca="1">IF(ISERROR(VLOOKUP($C123,Data!$C$111:$ZZ$141,COLUMN('Reordered Data'!S122)-2,FALSE)),"-",VLOOKUP($C123,Data!$C$111:$ZZ$141,COLUMN('Reordered Data'!S122)-2,FALSE))</f>
        <v>-</v>
      </c>
      <c r="T123" s="672" t="str">
        <f ca="1">IF(ISERROR(VLOOKUP($C123,Data!$C$111:$ZZ$141,COLUMN('Reordered Data'!T122)-2,FALSE)),"-",VLOOKUP($C123,Data!$C$111:$ZZ$141,COLUMN('Reordered Data'!T122)-2,FALSE))</f>
        <v>-</v>
      </c>
      <c r="U123" s="672" t="str">
        <f ca="1">IF(ISERROR(VLOOKUP($C123,Data!$C$111:$ZZ$141,COLUMN('Reordered Data'!U122)-2,FALSE)),"-",VLOOKUP($C123,Data!$C$111:$ZZ$141,COLUMN('Reordered Data'!U122)-2,FALSE))</f>
        <v>-</v>
      </c>
      <c r="V123" s="672" t="str">
        <f ca="1">IF(ISERROR(VLOOKUP($C123,Data!$C$111:$ZZ$141,COLUMN('Reordered Data'!V122)-2,FALSE)),"-",VLOOKUP($C123,Data!$C$111:$ZZ$141,COLUMN('Reordered Data'!V122)-2,FALSE))</f>
        <v>-</v>
      </c>
      <c r="W123" s="672" t="str">
        <f ca="1">IF(ISERROR(VLOOKUP($C123,Data!$C$111:$ZZ$141,COLUMN('Reordered Data'!W122)-2,FALSE)),"-",VLOOKUP($C123,Data!$C$111:$ZZ$141,COLUMN('Reordered Data'!W122)-2,FALSE))</f>
        <v>-</v>
      </c>
      <c r="X123" s="672" t="str">
        <f ca="1">IF(ISERROR(VLOOKUP($C123,Data!$C$111:$ZZ$141,COLUMN('Reordered Data'!X122)-2,FALSE)),"-",VLOOKUP($C123,Data!$C$111:$ZZ$141,COLUMN('Reordered Data'!X122)-2,FALSE))</f>
        <v>-</v>
      </c>
      <c r="Y123" s="672" t="str">
        <f ca="1">IF(ISERROR(VLOOKUP($C123,Data!$C$111:$ZZ$141,COLUMN('Reordered Data'!Y122)-2,FALSE)),"-",VLOOKUP($C123,Data!$C$111:$ZZ$141,COLUMN('Reordered Data'!Y122)-2,FALSE))</f>
        <v>-</v>
      </c>
      <c r="Z123" s="672" t="str">
        <f ca="1">IF(ISERROR(VLOOKUP($C123,Data!$C$111:$ZZ$141,COLUMN('Reordered Data'!Z122)-2,FALSE)),"-",VLOOKUP($C123,Data!$C$111:$ZZ$141,COLUMN('Reordered Data'!Z122)-2,FALSE))</f>
        <v>-</v>
      </c>
      <c r="AA123" s="672" t="str">
        <f ca="1">IF(ISERROR(VLOOKUP($C123,Data!$C$111:$ZZ$141,COLUMN('Reordered Data'!AA122)-2,FALSE)),"-",VLOOKUP($C123,Data!$C$111:$ZZ$141,COLUMN('Reordered Data'!AA122)-2,FALSE))</f>
        <v>-</v>
      </c>
      <c r="AB123" s="672" t="str">
        <f ca="1">IF(ISERROR(VLOOKUP($C123,Data!$C$111:$ZZ$141,COLUMN('Reordered Data'!AB122)-2,FALSE)),"-",VLOOKUP($C123,Data!$C$111:$ZZ$141,COLUMN('Reordered Data'!AB122)-2,FALSE))</f>
        <v>-</v>
      </c>
      <c r="AC123" s="672" t="str">
        <f ca="1">IF(ISERROR(VLOOKUP($C123,Data!$C$111:$ZZ$141,COLUMN('Reordered Data'!AC122)-2,FALSE)),"-",VLOOKUP($C123,Data!$C$111:$ZZ$141,COLUMN('Reordered Data'!AC122)-2,FALSE))</f>
        <v>-</v>
      </c>
      <c r="AD123" s="672" t="str">
        <f ca="1">IF(ISERROR(VLOOKUP($C123,Data!$C$111:$ZZ$141,COLUMN('Reordered Data'!AD122)-2,FALSE)),"-",VLOOKUP($C123,Data!$C$111:$ZZ$141,COLUMN('Reordered Data'!AD122)-2,FALSE))</f>
        <v>-</v>
      </c>
      <c r="AE123" s="672" t="str">
        <f ca="1">IF(ISERROR(VLOOKUP($C123,Data!$C$111:$ZZ$141,COLUMN('Reordered Data'!AE122)-2,FALSE)),"-",VLOOKUP($C123,Data!$C$111:$ZZ$141,COLUMN('Reordered Data'!AE122)-2,FALSE))</f>
        <v>-</v>
      </c>
      <c r="AF123" s="672" t="str">
        <f ca="1">IF(ISERROR(VLOOKUP($C123,Data!$C$111:$ZZ$141,COLUMN('Reordered Data'!AF122)-2,FALSE)),"-",VLOOKUP($C123,Data!$C$111:$ZZ$141,COLUMN('Reordered Data'!AF122)-2,FALSE))</f>
        <v>-</v>
      </c>
      <c r="AG123" s="672" t="str">
        <f ca="1">IF(ISERROR(VLOOKUP($C123,Data!$C$111:$ZZ$141,COLUMN('Reordered Data'!AG122)-2,FALSE)),"-",VLOOKUP($C123,Data!$C$111:$ZZ$141,COLUMN('Reordered Data'!AG122)-2,FALSE))</f>
        <v>-</v>
      </c>
      <c r="AH123" s="672" t="str">
        <f ca="1">IF(ISERROR(VLOOKUP($C123,Data!$C$111:$ZZ$141,COLUMN('Reordered Data'!AH122)-2,FALSE)),"-",VLOOKUP($C123,Data!$C$111:$ZZ$141,COLUMN('Reordered Data'!AH122)-2,FALSE))</f>
        <v>-</v>
      </c>
      <c r="AI123" s="672" t="str">
        <f ca="1">IF(ISERROR(VLOOKUP($C123,Data!$C$111:$ZZ$141,COLUMN('Reordered Data'!AI122)-2,FALSE)),"-",VLOOKUP($C123,Data!$C$111:$ZZ$141,COLUMN('Reordered Data'!AI122)-2,FALSE))</f>
        <v>-</v>
      </c>
      <c r="AJ123" s="672" t="str">
        <f ca="1">IF(ISERROR(VLOOKUP($C123,Data!$C$111:$ZZ$141,COLUMN('Reordered Data'!AJ122)-2,FALSE)),"-",VLOOKUP($C123,Data!$C$111:$ZZ$141,COLUMN('Reordered Data'!AJ122)-2,FALSE))</f>
        <v>-</v>
      </c>
      <c r="AK123" s="672" t="str">
        <f ca="1">IF(ISERROR(VLOOKUP($C123,Data!$C$111:$ZZ$141,COLUMN('Reordered Data'!AK122)-2,FALSE)),"-",VLOOKUP($C123,Data!$C$111:$ZZ$141,COLUMN('Reordered Data'!AK122)-2,FALSE))</f>
        <v>-</v>
      </c>
      <c r="AL123" s="672" t="str">
        <f ca="1">IF(ISERROR(VLOOKUP($C123,Data!$C$111:$ZZ$141,COLUMN('Reordered Data'!AL122)-2,FALSE)),"-",VLOOKUP($C123,Data!$C$111:$ZZ$141,COLUMN('Reordered Data'!AL122)-2,FALSE))</f>
        <v>-</v>
      </c>
      <c r="AM123" s="672" t="str">
        <f ca="1">IF(ISERROR(VLOOKUP($C123,Data!$C$111:$ZZ$141,COLUMN('Reordered Data'!AM122)-2,FALSE)),"-",VLOOKUP($C123,Data!$C$111:$ZZ$141,COLUMN('Reordered Data'!AM122)-2,FALSE))</f>
        <v>-</v>
      </c>
      <c r="AN123" s="672" t="str">
        <f ca="1">IF(ISERROR(VLOOKUP($C123,Data!$C$111:$ZZ$141,COLUMN('Reordered Data'!AN122)-2,FALSE)),"-",VLOOKUP($C123,Data!$C$111:$ZZ$141,COLUMN('Reordered Data'!AN122)-2,FALSE))</f>
        <v>-</v>
      </c>
      <c r="AO123" s="672" t="str">
        <f ca="1">IF(ISERROR(VLOOKUP($C123,Data!$C$111:$ZZ$141,COLUMN('Reordered Data'!AO122)-2,FALSE)),"-",VLOOKUP($C123,Data!$C$111:$ZZ$141,COLUMN('Reordered Data'!AO122)-2,FALSE))</f>
        <v>-</v>
      </c>
      <c r="AP123" s="672" t="str">
        <f ca="1">IF(ISERROR(VLOOKUP($C123,Data!$C$111:$ZZ$141,COLUMN('Reordered Data'!AP122)-2,FALSE)),"-",VLOOKUP($C123,Data!$C$111:$ZZ$141,COLUMN('Reordered Data'!AP122)-2,FALSE))</f>
        <v>-</v>
      </c>
      <c r="AQ123" s="672" t="str">
        <f ca="1">IF(ISERROR(VLOOKUP($C123,Data!$C$111:$ZZ$141,COLUMN('Reordered Data'!AQ122)-2,FALSE)),"-",VLOOKUP($C123,Data!$C$111:$ZZ$141,COLUMN('Reordered Data'!AQ122)-2,FALSE))</f>
        <v>-</v>
      </c>
      <c r="AR123" s="105" t="str">
        <f t="shared" ca="1" si="33"/>
        <v>-</v>
      </c>
      <c r="AS123" s="105" t="str">
        <f t="shared" ca="1" si="20"/>
        <v>-</v>
      </c>
      <c r="AT123" s="105" t="str">
        <f t="shared" ca="1" si="20"/>
        <v>-</v>
      </c>
      <c r="AU123" s="105" t="str">
        <f t="shared" ca="1" si="20"/>
        <v>-</v>
      </c>
      <c r="AV123" s="105" t="str">
        <f t="shared" ca="1" si="20"/>
        <v>-</v>
      </c>
      <c r="AW123" s="105" t="str">
        <f t="shared" ca="1" si="20"/>
        <v>-</v>
      </c>
      <c r="AX123" s="105" t="str">
        <f t="shared" ca="1" si="20"/>
        <v>-</v>
      </c>
      <c r="AY123" s="105" t="str">
        <f t="shared" ca="1" si="20"/>
        <v>-</v>
      </c>
      <c r="AZ123" s="105" t="str">
        <f t="shared" ca="1" si="20"/>
        <v>-</v>
      </c>
      <c r="BA123" s="105" t="str">
        <f t="shared" ca="1" si="20"/>
        <v>-</v>
      </c>
      <c r="BH123" s="105" t="str">
        <f t="shared" ca="1" si="21"/>
        <v>-</v>
      </c>
      <c r="BI123" s="105" t="str">
        <f t="shared" ca="1" si="22"/>
        <v>-</v>
      </c>
      <c r="BJ123" s="105" t="str">
        <f t="shared" ca="1" si="23"/>
        <v>-</v>
      </c>
      <c r="BK123" s="105" t="str">
        <f t="shared" ca="1" si="24"/>
        <v>-</v>
      </c>
      <c r="BL123" s="105" t="str">
        <f t="shared" ca="1" si="25"/>
        <v>-</v>
      </c>
      <c r="BM123" s="105" t="str">
        <f t="shared" ca="1" si="26"/>
        <v>-</v>
      </c>
      <c r="BT123" s="105" t="str">
        <f t="shared" ca="1" si="27"/>
        <v>-</v>
      </c>
      <c r="BU123" s="105" t="str">
        <f t="shared" ca="1" si="28"/>
        <v>-</v>
      </c>
      <c r="BV123" s="105" t="str">
        <f t="shared" ca="1" si="29"/>
        <v>-</v>
      </c>
      <c r="BW123" s="105" t="str">
        <f t="shared" ca="1" si="30"/>
        <v>-</v>
      </c>
      <c r="BX123" s="105" t="str">
        <f t="shared" ca="1" si="31"/>
        <v>-</v>
      </c>
      <c r="BY123" s="105" t="str">
        <f t="shared" ca="1" si="32"/>
        <v>-</v>
      </c>
    </row>
    <row r="124" spans="3:77">
      <c r="C124" s="104" t="str">
        <f t="shared" ca="1" si="19"/>
        <v>*Hide*</v>
      </c>
      <c r="D124" s="105" t="str">
        <f ca="1">IF(ISERROR(VLOOKUP($C124,Data!$C$111:$ZZ$141,COLUMN('Reordered Data'!D123)-2,FALSE)),"-",VLOOKUP($C124,Data!$C$111:$ZZ$141,COLUMN('Reordered Data'!D123)-2,FALSE))</f>
        <v>-</v>
      </c>
      <c r="E124" s="105" t="str">
        <f ca="1">IF(ISERROR(VLOOKUP($C124,Data!$C$111:$ZZ$141,COLUMN('Reordered Data'!E123)-2,FALSE)),"-",VLOOKUP($C124,Data!$C$111:$ZZ$141,COLUMN('Reordered Data'!E123)-2,FALSE))</f>
        <v>-</v>
      </c>
      <c r="F124" s="105" t="str">
        <f ca="1">IF(ISERROR(VLOOKUP($C124,Data!$C$111:$ZZ$141,COLUMN('Reordered Data'!F123)-2,FALSE)),"-",VLOOKUP($C124,Data!$C$111:$ZZ$141,COLUMN('Reordered Data'!F123)-2,FALSE))</f>
        <v>-</v>
      </c>
      <c r="G124" s="105" t="str">
        <f ca="1">IF(ISERROR(VLOOKUP($C124,Data!$C$111:$ZZ$141,COLUMN('Reordered Data'!G123)-2,FALSE)),"-",VLOOKUP($C124,Data!$C$111:$ZZ$141,COLUMN('Reordered Data'!G123)-2,FALSE))</f>
        <v>-</v>
      </c>
      <c r="H124" s="672" t="str">
        <f ca="1">IF(ISERROR(VLOOKUP($C124,Data!$C$111:$ZZ$141,COLUMN('Reordered Data'!H123)-2,FALSE)),"-",VLOOKUP($C124,Data!$C$111:$ZZ$141,COLUMN('Reordered Data'!H123)-2,FALSE))</f>
        <v>-</v>
      </c>
      <c r="I124" s="672" t="str">
        <f ca="1">IF(ISERROR(VLOOKUP($C124,Data!$C$111:$ZZ$141,COLUMN('Reordered Data'!I123)-2,FALSE)),"-",VLOOKUP($C124,Data!$C$111:$ZZ$141,COLUMN('Reordered Data'!I123)-2,FALSE))</f>
        <v>-</v>
      </c>
      <c r="J124" s="672" t="str">
        <f ca="1">IF(ISERROR(VLOOKUP($C124,Data!$C$111:$ZZ$141,COLUMN('Reordered Data'!J123)-2,FALSE)),"-",VLOOKUP($C124,Data!$C$111:$ZZ$141,COLUMN('Reordered Data'!J123)-2,FALSE))</f>
        <v>-</v>
      </c>
      <c r="K124" s="672" t="str">
        <f ca="1">IF(ISERROR(VLOOKUP($C124,Data!$C$111:$ZZ$141,COLUMN('Reordered Data'!K123)-2,FALSE)),"-",VLOOKUP($C124,Data!$C$111:$ZZ$141,COLUMN('Reordered Data'!K123)-2,FALSE))</f>
        <v>-</v>
      </c>
      <c r="L124" s="672" t="str">
        <f ca="1">IF(ISERROR(VLOOKUP($C124,Data!$C$111:$ZZ$141,COLUMN('Reordered Data'!L123)-2,FALSE)),"-",VLOOKUP($C124,Data!$C$111:$ZZ$141,COLUMN('Reordered Data'!L123)-2,FALSE))</f>
        <v>-</v>
      </c>
      <c r="M124" s="672" t="str">
        <f ca="1">IF(ISERROR(VLOOKUP($C124,Data!$C$111:$ZZ$141,COLUMN('Reordered Data'!M123)-2,FALSE)),"-",VLOOKUP($C124,Data!$C$111:$ZZ$141,COLUMN('Reordered Data'!M123)-2,FALSE))</f>
        <v>-</v>
      </c>
      <c r="N124" s="672" t="str">
        <f ca="1">IF(ISERROR(VLOOKUP($C124,Data!$C$111:$ZZ$141,COLUMN('Reordered Data'!N123)-2,FALSE)),"-",VLOOKUP($C124,Data!$C$111:$ZZ$141,COLUMN('Reordered Data'!N123)-2,FALSE))</f>
        <v>-</v>
      </c>
      <c r="O124" s="672" t="str">
        <f ca="1">IF(ISERROR(VLOOKUP($C124,Data!$C$111:$ZZ$141,COLUMN('Reordered Data'!O123)-2,FALSE)),"-",VLOOKUP($C124,Data!$C$111:$ZZ$141,COLUMN('Reordered Data'!O123)-2,FALSE))</f>
        <v>-</v>
      </c>
      <c r="P124" s="672" t="str">
        <f ca="1">IF(ISERROR(VLOOKUP($C124,Data!$C$111:$ZZ$141,COLUMN('Reordered Data'!P123)-2,FALSE)),"-",VLOOKUP($C124,Data!$C$111:$ZZ$141,COLUMN('Reordered Data'!P123)-2,FALSE))</f>
        <v>-</v>
      </c>
      <c r="Q124" s="672" t="str">
        <f ca="1">IF(ISERROR(VLOOKUP($C124,Data!$C$111:$ZZ$141,COLUMN('Reordered Data'!Q123)-2,FALSE)),"-",VLOOKUP($C124,Data!$C$111:$ZZ$141,COLUMN('Reordered Data'!Q123)-2,FALSE))</f>
        <v>-</v>
      </c>
      <c r="R124" s="672" t="str">
        <f ca="1">IF(ISERROR(VLOOKUP($C124,Data!$C$111:$ZZ$141,COLUMN('Reordered Data'!R123)-2,FALSE)),"-",VLOOKUP($C124,Data!$C$111:$ZZ$141,COLUMN('Reordered Data'!R123)-2,FALSE))</f>
        <v>-</v>
      </c>
      <c r="S124" s="672" t="str">
        <f ca="1">IF(ISERROR(VLOOKUP($C124,Data!$C$111:$ZZ$141,COLUMN('Reordered Data'!S123)-2,FALSE)),"-",VLOOKUP($C124,Data!$C$111:$ZZ$141,COLUMN('Reordered Data'!S123)-2,FALSE))</f>
        <v>-</v>
      </c>
      <c r="T124" s="672" t="str">
        <f ca="1">IF(ISERROR(VLOOKUP($C124,Data!$C$111:$ZZ$141,COLUMN('Reordered Data'!T123)-2,FALSE)),"-",VLOOKUP($C124,Data!$C$111:$ZZ$141,COLUMN('Reordered Data'!T123)-2,FALSE))</f>
        <v>-</v>
      </c>
      <c r="U124" s="672" t="str">
        <f ca="1">IF(ISERROR(VLOOKUP($C124,Data!$C$111:$ZZ$141,COLUMN('Reordered Data'!U123)-2,FALSE)),"-",VLOOKUP($C124,Data!$C$111:$ZZ$141,COLUMN('Reordered Data'!U123)-2,FALSE))</f>
        <v>-</v>
      </c>
      <c r="V124" s="672" t="str">
        <f ca="1">IF(ISERROR(VLOOKUP($C124,Data!$C$111:$ZZ$141,COLUMN('Reordered Data'!V123)-2,FALSE)),"-",VLOOKUP($C124,Data!$C$111:$ZZ$141,COLUMN('Reordered Data'!V123)-2,FALSE))</f>
        <v>-</v>
      </c>
      <c r="W124" s="672" t="str">
        <f ca="1">IF(ISERROR(VLOOKUP($C124,Data!$C$111:$ZZ$141,COLUMN('Reordered Data'!W123)-2,FALSE)),"-",VLOOKUP($C124,Data!$C$111:$ZZ$141,COLUMN('Reordered Data'!W123)-2,FALSE))</f>
        <v>-</v>
      </c>
      <c r="X124" s="672" t="str">
        <f ca="1">IF(ISERROR(VLOOKUP($C124,Data!$C$111:$ZZ$141,COLUMN('Reordered Data'!X123)-2,FALSE)),"-",VLOOKUP($C124,Data!$C$111:$ZZ$141,COLUMN('Reordered Data'!X123)-2,FALSE))</f>
        <v>-</v>
      </c>
      <c r="Y124" s="672" t="str">
        <f ca="1">IF(ISERROR(VLOOKUP($C124,Data!$C$111:$ZZ$141,COLUMN('Reordered Data'!Y123)-2,FALSE)),"-",VLOOKUP($C124,Data!$C$111:$ZZ$141,COLUMN('Reordered Data'!Y123)-2,FALSE))</f>
        <v>-</v>
      </c>
      <c r="Z124" s="672" t="str">
        <f ca="1">IF(ISERROR(VLOOKUP($C124,Data!$C$111:$ZZ$141,COLUMN('Reordered Data'!Z123)-2,FALSE)),"-",VLOOKUP($C124,Data!$C$111:$ZZ$141,COLUMN('Reordered Data'!Z123)-2,FALSE))</f>
        <v>-</v>
      </c>
      <c r="AA124" s="672" t="str">
        <f ca="1">IF(ISERROR(VLOOKUP($C124,Data!$C$111:$ZZ$141,COLUMN('Reordered Data'!AA123)-2,FALSE)),"-",VLOOKUP($C124,Data!$C$111:$ZZ$141,COLUMN('Reordered Data'!AA123)-2,FALSE))</f>
        <v>-</v>
      </c>
      <c r="AB124" s="672" t="str">
        <f ca="1">IF(ISERROR(VLOOKUP($C124,Data!$C$111:$ZZ$141,COLUMN('Reordered Data'!AB123)-2,FALSE)),"-",VLOOKUP($C124,Data!$C$111:$ZZ$141,COLUMN('Reordered Data'!AB123)-2,FALSE))</f>
        <v>-</v>
      </c>
      <c r="AC124" s="672" t="str">
        <f ca="1">IF(ISERROR(VLOOKUP($C124,Data!$C$111:$ZZ$141,COLUMN('Reordered Data'!AC123)-2,FALSE)),"-",VLOOKUP($C124,Data!$C$111:$ZZ$141,COLUMN('Reordered Data'!AC123)-2,FALSE))</f>
        <v>-</v>
      </c>
      <c r="AD124" s="672" t="str">
        <f ca="1">IF(ISERROR(VLOOKUP($C124,Data!$C$111:$ZZ$141,COLUMN('Reordered Data'!AD123)-2,FALSE)),"-",VLOOKUP($C124,Data!$C$111:$ZZ$141,COLUMN('Reordered Data'!AD123)-2,FALSE))</f>
        <v>-</v>
      </c>
      <c r="AE124" s="672" t="str">
        <f ca="1">IF(ISERROR(VLOOKUP($C124,Data!$C$111:$ZZ$141,COLUMN('Reordered Data'!AE123)-2,FALSE)),"-",VLOOKUP($C124,Data!$C$111:$ZZ$141,COLUMN('Reordered Data'!AE123)-2,FALSE))</f>
        <v>-</v>
      </c>
      <c r="AF124" s="672" t="str">
        <f ca="1">IF(ISERROR(VLOOKUP($C124,Data!$C$111:$ZZ$141,COLUMN('Reordered Data'!AF123)-2,FALSE)),"-",VLOOKUP($C124,Data!$C$111:$ZZ$141,COLUMN('Reordered Data'!AF123)-2,FALSE))</f>
        <v>-</v>
      </c>
      <c r="AG124" s="672" t="str">
        <f ca="1">IF(ISERROR(VLOOKUP($C124,Data!$C$111:$ZZ$141,COLUMN('Reordered Data'!AG123)-2,FALSE)),"-",VLOOKUP($C124,Data!$C$111:$ZZ$141,COLUMN('Reordered Data'!AG123)-2,FALSE))</f>
        <v>-</v>
      </c>
      <c r="AH124" s="672" t="str">
        <f ca="1">IF(ISERROR(VLOOKUP($C124,Data!$C$111:$ZZ$141,COLUMN('Reordered Data'!AH123)-2,FALSE)),"-",VLOOKUP($C124,Data!$C$111:$ZZ$141,COLUMN('Reordered Data'!AH123)-2,FALSE))</f>
        <v>-</v>
      </c>
      <c r="AI124" s="672" t="str">
        <f ca="1">IF(ISERROR(VLOOKUP($C124,Data!$C$111:$ZZ$141,COLUMN('Reordered Data'!AI123)-2,FALSE)),"-",VLOOKUP($C124,Data!$C$111:$ZZ$141,COLUMN('Reordered Data'!AI123)-2,FALSE))</f>
        <v>-</v>
      </c>
      <c r="AJ124" s="672" t="str">
        <f ca="1">IF(ISERROR(VLOOKUP($C124,Data!$C$111:$ZZ$141,COLUMN('Reordered Data'!AJ123)-2,FALSE)),"-",VLOOKUP($C124,Data!$C$111:$ZZ$141,COLUMN('Reordered Data'!AJ123)-2,FALSE))</f>
        <v>-</v>
      </c>
      <c r="AK124" s="672" t="str">
        <f ca="1">IF(ISERROR(VLOOKUP($C124,Data!$C$111:$ZZ$141,COLUMN('Reordered Data'!AK123)-2,FALSE)),"-",VLOOKUP($C124,Data!$C$111:$ZZ$141,COLUMN('Reordered Data'!AK123)-2,FALSE))</f>
        <v>-</v>
      </c>
      <c r="AL124" s="672" t="str">
        <f ca="1">IF(ISERROR(VLOOKUP($C124,Data!$C$111:$ZZ$141,COLUMN('Reordered Data'!AL123)-2,FALSE)),"-",VLOOKUP($C124,Data!$C$111:$ZZ$141,COLUMN('Reordered Data'!AL123)-2,FALSE))</f>
        <v>-</v>
      </c>
      <c r="AM124" s="672" t="str">
        <f ca="1">IF(ISERROR(VLOOKUP($C124,Data!$C$111:$ZZ$141,COLUMN('Reordered Data'!AM123)-2,FALSE)),"-",VLOOKUP($C124,Data!$C$111:$ZZ$141,COLUMN('Reordered Data'!AM123)-2,FALSE))</f>
        <v>-</v>
      </c>
      <c r="AN124" s="672" t="str">
        <f ca="1">IF(ISERROR(VLOOKUP($C124,Data!$C$111:$ZZ$141,COLUMN('Reordered Data'!AN123)-2,FALSE)),"-",VLOOKUP($C124,Data!$C$111:$ZZ$141,COLUMN('Reordered Data'!AN123)-2,FALSE))</f>
        <v>-</v>
      </c>
      <c r="AO124" s="672" t="str">
        <f ca="1">IF(ISERROR(VLOOKUP($C124,Data!$C$111:$ZZ$141,COLUMN('Reordered Data'!AO123)-2,FALSE)),"-",VLOOKUP($C124,Data!$C$111:$ZZ$141,COLUMN('Reordered Data'!AO123)-2,FALSE))</f>
        <v>-</v>
      </c>
      <c r="AP124" s="672" t="str">
        <f ca="1">IF(ISERROR(VLOOKUP($C124,Data!$C$111:$ZZ$141,COLUMN('Reordered Data'!AP123)-2,FALSE)),"-",VLOOKUP($C124,Data!$C$111:$ZZ$141,COLUMN('Reordered Data'!AP123)-2,FALSE))</f>
        <v>-</v>
      </c>
      <c r="AQ124" s="672" t="str">
        <f ca="1">IF(ISERROR(VLOOKUP($C124,Data!$C$111:$ZZ$141,COLUMN('Reordered Data'!AQ123)-2,FALSE)),"-",VLOOKUP($C124,Data!$C$111:$ZZ$141,COLUMN('Reordered Data'!AQ123)-2,FALSE))</f>
        <v>-</v>
      </c>
      <c r="AR124" s="105" t="str">
        <f t="shared" ca="1" si="33"/>
        <v>-</v>
      </c>
      <c r="AS124" s="105" t="str">
        <f t="shared" ca="1" si="20"/>
        <v>-</v>
      </c>
      <c r="AT124" s="105" t="str">
        <f t="shared" ca="1" si="20"/>
        <v>-</v>
      </c>
      <c r="AU124" s="105" t="str">
        <f t="shared" ca="1" si="20"/>
        <v>-</v>
      </c>
      <c r="AV124" s="105" t="str">
        <f t="shared" ca="1" si="20"/>
        <v>-</v>
      </c>
      <c r="AW124" s="105" t="str">
        <f t="shared" ca="1" si="20"/>
        <v>-</v>
      </c>
      <c r="AX124" s="105" t="str">
        <f t="shared" ca="1" si="20"/>
        <v>-</v>
      </c>
      <c r="AY124" s="105" t="str">
        <f t="shared" ca="1" si="20"/>
        <v>-</v>
      </c>
      <c r="AZ124" s="105" t="str">
        <f t="shared" ca="1" si="20"/>
        <v>-</v>
      </c>
      <c r="BA124" s="105" t="str">
        <f t="shared" ca="1" si="20"/>
        <v>-</v>
      </c>
      <c r="BH124" s="105" t="str">
        <f t="shared" ca="1" si="21"/>
        <v>-</v>
      </c>
      <c r="BI124" s="105" t="str">
        <f t="shared" ca="1" si="22"/>
        <v>-</v>
      </c>
      <c r="BJ124" s="105" t="str">
        <f t="shared" ca="1" si="23"/>
        <v>-</v>
      </c>
      <c r="BK124" s="105" t="str">
        <f t="shared" ca="1" si="24"/>
        <v>-</v>
      </c>
      <c r="BL124" s="105" t="str">
        <f t="shared" ca="1" si="25"/>
        <v>-</v>
      </c>
      <c r="BM124" s="105" t="str">
        <f t="shared" ca="1" si="26"/>
        <v>-</v>
      </c>
      <c r="BT124" s="105" t="str">
        <f t="shared" ca="1" si="27"/>
        <v>-</v>
      </c>
      <c r="BU124" s="105" t="str">
        <f t="shared" ca="1" si="28"/>
        <v>-</v>
      </c>
      <c r="BV124" s="105" t="str">
        <f t="shared" ca="1" si="29"/>
        <v>-</v>
      </c>
      <c r="BW124" s="105" t="str">
        <f t="shared" ca="1" si="30"/>
        <v>-</v>
      </c>
      <c r="BX124" s="105" t="str">
        <f t="shared" ca="1" si="31"/>
        <v>-</v>
      </c>
      <c r="BY124" s="105" t="str">
        <f t="shared" ca="1" si="32"/>
        <v>-</v>
      </c>
    </row>
    <row r="125" spans="3:77">
      <c r="C125" s="104" t="str">
        <f t="shared" ca="1" si="19"/>
        <v>*Hide*</v>
      </c>
      <c r="D125" s="105" t="str">
        <f ca="1">IF(ISERROR(VLOOKUP($C125,Data!$C$111:$ZZ$141,COLUMN('Reordered Data'!D124)-2,FALSE)),"-",VLOOKUP($C125,Data!$C$111:$ZZ$141,COLUMN('Reordered Data'!D124)-2,FALSE))</f>
        <v>-</v>
      </c>
      <c r="E125" s="105" t="str">
        <f ca="1">IF(ISERROR(VLOOKUP($C125,Data!$C$111:$ZZ$141,COLUMN('Reordered Data'!E124)-2,FALSE)),"-",VLOOKUP($C125,Data!$C$111:$ZZ$141,COLUMN('Reordered Data'!E124)-2,FALSE))</f>
        <v>-</v>
      </c>
      <c r="F125" s="105" t="str">
        <f ca="1">IF(ISERROR(VLOOKUP($C125,Data!$C$111:$ZZ$141,COLUMN('Reordered Data'!F124)-2,FALSE)),"-",VLOOKUP($C125,Data!$C$111:$ZZ$141,COLUMN('Reordered Data'!F124)-2,FALSE))</f>
        <v>-</v>
      </c>
      <c r="G125" s="105" t="str">
        <f ca="1">IF(ISERROR(VLOOKUP($C125,Data!$C$111:$ZZ$141,COLUMN('Reordered Data'!G124)-2,FALSE)),"-",VLOOKUP($C125,Data!$C$111:$ZZ$141,COLUMN('Reordered Data'!G124)-2,FALSE))</f>
        <v>-</v>
      </c>
      <c r="H125" s="672" t="str">
        <f ca="1">IF(ISERROR(VLOOKUP($C125,Data!$C$111:$ZZ$141,COLUMN('Reordered Data'!H124)-2,FALSE)),"-",VLOOKUP($C125,Data!$C$111:$ZZ$141,COLUMN('Reordered Data'!H124)-2,FALSE))</f>
        <v>-</v>
      </c>
      <c r="I125" s="672" t="str">
        <f ca="1">IF(ISERROR(VLOOKUP($C125,Data!$C$111:$ZZ$141,COLUMN('Reordered Data'!I124)-2,FALSE)),"-",VLOOKUP($C125,Data!$C$111:$ZZ$141,COLUMN('Reordered Data'!I124)-2,FALSE))</f>
        <v>-</v>
      </c>
      <c r="J125" s="672" t="str">
        <f ca="1">IF(ISERROR(VLOOKUP($C125,Data!$C$111:$ZZ$141,COLUMN('Reordered Data'!J124)-2,FALSE)),"-",VLOOKUP($C125,Data!$C$111:$ZZ$141,COLUMN('Reordered Data'!J124)-2,FALSE))</f>
        <v>-</v>
      </c>
      <c r="K125" s="672" t="str">
        <f ca="1">IF(ISERROR(VLOOKUP($C125,Data!$C$111:$ZZ$141,COLUMN('Reordered Data'!K124)-2,FALSE)),"-",VLOOKUP($C125,Data!$C$111:$ZZ$141,COLUMN('Reordered Data'!K124)-2,FALSE))</f>
        <v>-</v>
      </c>
      <c r="L125" s="672" t="str">
        <f ca="1">IF(ISERROR(VLOOKUP($C125,Data!$C$111:$ZZ$141,COLUMN('Reordered Data'!L124)-2,FALSE)),"-",VLOOKUP($C125,Data!$C$111:$ZZ$141,COLUMN('Reordered Data'!L124)-2,FALSE))</f>
        <v>-</v>
      </c>
      <c r="M125" s="672" t="str">
        <f ca="1">IF(ISERROR(VLOOKUP($C125,Data!$C$111:$ZZ$141,COLUMN('Reordered Data'!M124)-2,FALSE)),"-",VLOOKUP($C125,Data!$C$111:$ZZ$141,COLUMN('Reordered Data'!M124)-2,FALSE))</f>
        <v>-</v>
      </c>
      <c r="N125" s="672" t="str">
        <f ca="1">IF(ISERROR(VLOOKUP($C125,Data!$C$111:$ZZ$141,COLUMN('Reordered Data'!N124)-2,FALSE)),"-",VLOOKUP($C125,Data!$C$111:$ZZ$141,COLUMN('Reordered Data'!N124)-2,FALSE))</f>
        <v>-</v>
      </c>
      <c r="O125" s="672" t="str">
        <f ca="1">IF(ISERROR(VLOOKUP($C125,Data!$C$111:$ZZ$141,COLUMN('Reordered Data'!O124)-2,FALSE)),"-",VLOOKUP($C125,Data!$C$111:$ZZ$141,COLUMN('Reordered Data'!O124)-2,FALSE))</f>
        <v>-</v>
      </c>
      <c r="P125" s="672" t="str">
        <f ca="1">IF(ISERROR(VLOOKUP($C125,Data!$C$111:$ZZ$141,COLUMN('Reordered Data'!P124)-2,FALSE)),"-",VLOOKUP($C125,Data!$C$111:$ZZ$141,COLUMN('Reordered Data'!P124)-2,FALSE))</f>
        <v>-</v>
      </c>
      <c r="Q125" s="672" t="str">
        <f ca="1">IF(ISERROR(VLOOKUP($C125,Data!$C$111:$ZZ$141,COLUMN('Reordered Data'!Q124)-2,FALSE)),"-",VLOOKUP($C125,Data!$C$111:$ZZ$141,COLUMN('Reordered Data'!Q124)-2,FALSE))</f>
        <v>-</v>
      </c>
      <c r="R125" s="672" t="str">
        <f ca="1">IF(ISERROR(VLOOKUP($C125,Data!$C$111:$ZZ$141,COLUMN('Reordered Data'!R124)-2,FALSE)),"-",VLOOKUP($C125,Data!$C$111:$ZZ$141,COLUMN('Reordered Data'!R124)-2,FALSE))</f>
        <v>-</v>
      </c>
      <c r="S125" s="672" t="str">
        <f ca="1">IF(ISERROR(VLOOKUP($C125,Data!$C$111:$ZZ$141,COLUMN('Reordered Data'!S124)-2,FALSE)),"-",VLOOKUP($C125,Data!$C$111:$ZZ$141,COLUMN('Reordered Data'!S124)-2,FALSE))</f>
        <v>-</v>
      </c>
      <c r="T125" s="672" t="str">
        <f ca="1">IF(ISERROR(VLOOKUP($C125,Data!$C$111:$ZZ$141,COLUMN('Reordered Data'!T124)-2,FALSE)),"-",VLOOKUP($C125,Data!$C$111:$ZZ$141,COLUMN('Reordered Data'!T124)-2,FALSE))</f>
        <v>-</v>
      </c>
      <c r="U125" s="672" t="str">
        <f ca="1">IF(ISERROR(VLOOKUP($C125,Data!$C$111:$ZZ$141,COLUMN('Reordered Data'!U124)-2,FALSE)),"-",VLOOKUP($C125,Data!$C$111:$ZZ$141,COLUMN('Reordered Data'!U124)-2,FALSE))</f>
        <v>-</v>
      </c>
      <c r="V125" s="672" t="str">
        <f ca="1">IF(ISERROR(VLOOKUP($C125,Data!$C$111:$ZZ$141,COLUMN('Reordered Data'!V124)-2,FALSE)),"-",VLOOKUP($C125,Data!$C$111:$ZZ$141,COLUMN('Reordered Data'!V124)-2,FALSE))</f>
        <v>-</v>
      </c>
      <c r="W125" s="672" t="str">
        <f ca="1">IF(ISERROR(VLOOKUP($C125,Data!$C$111:$ZZ$141,COLUMN('Reordered Data'!W124)-2,FALSE)),"-",VLOOKUP($C125,Data!$C$111:$ZZ$141,COLUMN('Reordered Data'!W124)-2,FALSE))</f>
        <v>-</v>
      </c>
      <c r="X125" s="672" t="str">
        <f ca="1">IF(ISERROR(VLOOKUP($C125,Data!$C$111:$ZZ$141,COLUMN('Reordered Data'!X124)-2,FALSE)),"-",VLOOKUP($C125,Data!$C$111:$ZZ$141,COLUMN('Reordered Data'!X124)-2,FALSE))</f>
        <v>-</v>
      </c>
      <c r="Y125" s="672" t="str">
        <f ca="1">IF(ISERROR(VLOOKUP($C125,Data!$C$111:$ZZ$141,COLUMN('Reordered Data'!Y124)-2,FALSE)),"-",VLOOKUP($C125,Data!$C$111:$ZZ$141,COLUMN('Reordered Data'!Y124)-2,FALSE))</f>
        <v>-</v>
      </c>
      <c r="Z125" s="672" t="str">
        <f ca="1">IF(ISERROR(VLOOKUP($C125,Data!$C$111:$ZZ$141,COLUMN('Reordered Data'!Z124)-2,FALSE)),"-",VLOOKUP($C125,Data!$C$111:$ZZ$141,COLUMN('Reordered Data'!Z124)-2,FALSE))</f>
        <v>-</v>
      </c>
      <c r="AA125" s="672" t="str">
        <f ca="1">IF(ISERROR(VLOOKUP($C125,Data!$C$111:$ZZ$141,COLUMN('Reordered Data'!AA124)-2,FALSE)),"-",VLOOKUP($C125,Data!$C$111:$ZZ$141,COLUMN('Reordered Data'!AA124)-2,FALSE))</f>
        <v>-</v>
      </c>
      <c r="AB125" s="672" t="str">
        <f ca="1">IF(ISERROR(VLOOKUP($C125,Data!$C$111:$ZZ$141,COLUMN('Reordered Data'!AB124)-2,FALSE)),"-",VLOOKUP($C125,Data!$C$111:$ZZ$141,COLUMN('Reordered Data'!AB124)-2,FALSE))</f>
        <v>-</v>
      </c>
      <c r="AC125" s="672" t="str">
        <f ca="1">IF(ISERROR(VLOOKUP($C125,Data!$C$111:$ZZ$141,COLUMN('Reordered Data'!AC124)-2,FALSE)),"-",VLOOKUP($C125,Data!$C$111:$ZZ$141,COLUMN('Reordered Data'!AC124)-2,FALSE))</f>
        <v>-</v>
      </c>
      <c r="AD125" s="672" t="str">
        <f ca="1">IF(ISERROR(VLOOKUP($C125,Data!$C$111:$ZZ$141,COLUMN('Reordered Data'!AD124)-2,FALSE)),"-",VLOOKUP($C125,Data!$C$111:$ZZ$141,COLUMN('Reordered Data'!AD124)-2,FALSE))</f>
        <v>-</v>
      </c>
      <c r="AE125" s="672" t="str">
        <f ca="1">IF(ISERROR(VLOOKUP($C125,Data!$C$111:$ZZ$141,COLUMN('Reordered Data'!AE124)-2,FALSE)),"-",VLOOKUP($C125,Data!$C$111:$ZZ$141,COLUMN('Reordered Data'!AE124)-2,FALSE))</f>
        <v>-</v>
      </c>
      <c r="AF125" s="672" t="str">
        <f ca="1">IF(ISERROR(VLOOKUP($C125,Data!$C$111:$ZZ$141,COLUMN('Reordered Data'!AF124)-2,FALSE)),"-",VLOOKUP($C125,Data!$C$111:$ZZ$141,COLUMN('Reordered Data'!AF124)-2,FALSE))</f>
        <v>-</v>
      </c>
      <c r="AG125" s="672" t="str">
        <f ca="1">IF(ISERROR(VLOOKUP($C125,Data!$C$111:$ZZ$141,COLUMN('Reordered Data'!AG124)-2,FALSE)),"-",VLOOKUP($C125,Data!$C$111:$ZZ$141,COLUMN('Reordered Data'!AG124)-2,FALSE))</f>
        <v>-</v>
      </c>
      <c r="AH125" s="672" t="str">
        <f ca="1">IF(ISERROR(VLOOKUP($C125,Data!$C$111:$ZZ$141,COLUMN('Reordered Data'!AH124)-2,FALSE)),"-",VLOOKUP($C125,Data!$C$111:$ZZ$141,COLUMN('Reordered Data'!AH124)-2,FALSE))</f>
        <v>-</v>
      </c>
      <c r="AI125" s="672" t="str">
        <f ca="1">IF(ISERROR(VLOOKUP($C125,Data!$C$111:$ZZ$141,COLUMN('Reordered Data'!AI124)-2,FALSE)),"-",VLOOKUP($C125,Data!$C$111:$ZZ$141,COLUMN('Reordered Data'!AI124)-2,FALSE))</f>
        <v>-</v>
      </c>
      <c r="AJ125" s="672" t="str">
        <f ca="1">IF(ISERROR(VLOOKUP($C125,Data!$C$111:$ZZ$141,COLUMN('Reordered Data'!AJ124)-2,FALSE)),"-",VLOOKUP($C125,Data!$C$111:$ZZ$141,COLUMN('Reordered Data'!AJ124)-2,FALSE))</f>
        <v>-</v>
      </c>
      <c r="AK125" s="672" t="str">
        <f ca="1">IF(ISERROR(VLOOKUP($C125,Data!$C$111:$ZZ$141,COLUMN('Reordered Data'!AK124)-2,FALSE)),"-",VLOOKUP($C125,Data!$C$111:$ZZ$141,COLUMN('Reordered Data'!AK124)-2,FALSE))</f>
        <v>-</v>
      </c>
      <c r="AL125" s="672" t="str">
        <f ca="1">IF(ISERROR(VLOOKUP($C125,Data!$C$111:$ZZ$141,COLUMN('Reordered Data'!AL124)-2,FALSE)),"-",VLOOKUP($C125,Data!$C$111:$ZZ$141,COLUMN('Reordered Data'!AL124)-2,FALSE))</f>
        <v>-</v>
      </c>
      <c r="AM125" s="672" t="str">
        <f ca="1">IF(ISERROR(VLOOKUP($C125,Data!$C$111:$ZZ$141,COLUMN('Reordered Data'!AM124)-2,FALSE)),"-",VLOOKUP($C125,Data!$C$111:$ZZ$141,COLUMN('Reordered Data'!AM124)-2,FALSE))</f>
        <v>-</v>
      </c>
      <c r="AN125" s="672" t="str">
        <f ca="1">IF(ISERROR(VLOOKUP($C125,Data!$C$111:$ZZ$141,COLUMN('Reordered Data'!AN124)-2,FALSE)),"-",VLOOKUP($C125,Data!$C$111:$ZZ$141,COLUMN('Reordered Data'!AN124)-2,FALSE))</f>
        <v>-</v>
      </c>
      <c r="AO125" s="672" t="str">
        <f ca="1">IF(ISERROR(VLOOKUP($C125,Data!$C$111:$ZZ$141,COLUMN('Reordered Data'!AO124)-2,FALSE)),"-",VLOOKUP($C125,Data!$C$111:$ZZ$141,COLUMN('Reordered Data'!AO124)-2,FALSE))</f>
        <v>-</v>
      </c>
      <c r="AP125" s="672" t="str">
        <f ca="1">IF(ISERROR(VLOOKUP($C125,Data!$C$111:$ZZ$141,COLUMN('Reordered Data'!AP124)-2,FALSE)),"-",VLOOKUP($C125,Data!$C$111:$ZZ$141,COLUMN('Reordered Data'!AP124)-2,FALSE))</f>
        <v>-</v>
      </c>
      <c r="AQ125" s="672" t="str">
        <f ca="1">IF(ISERROR(VLOOKUP($C125,Data!$C$111:$ZZ$141,COLUMN('Reordered Data'!AQ124)-2,FALSE)),"-",VLOOKUP($C125,Data!$C$111:$ZZ$141,COLUMN('Reordered Data'!AQ124)-2,FALSE))</f>
        <v>-</v>
      </c>
      <c r="AR125" s="105" t="str">
        <f t="shared" ca="1" si="33"/>
        <v>-</v>
      </c>
      <c r="AS125" s="105" t="str">
        <f t="shared" ca="1" si="20"/>
        <v>-</v>
      </c>
      <c r="AT125" s="105" t="str">
        <f t="shared" ca="1" si="20"/>
        <v>-</v>
      </c>
      <c r="AU125" s="105" t="str">
        <f t="shared" ca="1" si="20"/>
        <v>-</v>
      </c>
      <c r="AV125" s="105" t="str">
        <f t="shared" ca="1" si="20"/>
        <v>-</v>
      </c>
      <c r="AW125" s="105" t="str">
        <f t="shared" ca="1" si="20"/>
        <v>-</v>
      </c>
      <c r="AX125" s="105" t="str">
        <f t="shared" ca="1" si="20"/>
        <v>-</v>
      </c>
      <c r="AY125" s="105" t="str">
        <f t="shared" ca="1" si="20"/>
        <v>-</v>
      </c>
      <c r="AZ125" s="105" t="str">
        <f t="shared" ca="1" si="20"/>
        <v>-</v>
      </c>
      <c r="BA125" s="105" t="str">
        <f t="shared" ca="1" si="20"/>
        <v>-</v>
      </c>
      <c r="BH125" s="105" t="str">
        <f t="shared" ca="1" si="21"/>
        <v>-</v>
      </c>
      <c r="BI125" s="105" t="str">
        <f t="shared" ca="1" si="22"/>
        <v>-</v>
      </c>
      <c r="BJ125" s="105" t="str">
        <f t="shared" ca="1" si="23"/>
        <v>-</v>
      </c>
      <c r="BK125" s="105" t="str">
        <f t="shared" ca="1" si="24"/>
        <v>-</v>
      </c>
      <c r="BL125" s="105" t="str">
        <f t="shared" ca="1" si="25"/>
        <v>-</v>
      </c>
      <c r="BM125" s="105" t="str">
        <f t="shared" ca="1" si="26"/>
        <v>-</v>
      </c>
      <c r="BT125" s="105" t="str">
        <f t="shared" ca="1" si="27"/>
        <v>-</v>
      </c>
      <c r="BU125" s="105" t="str">
        <f t="shared" ca="1" si="28"/>
        <v>-</v>
      </c>
      <c r="BV125" s="105" t="str">
        <f t="shared" ca="1" si="29"/>
        <v>-</v>
      </c>
      <c r="BW125" s="105" t="str">
        <f t="shared" ca="1" si="30"/>
        <v>-</v>
      </c>
      <c r="BX125" s="105" t="str">
        <f t="shared" ca="1" si="31"/>
        <v>-</v>
      </c>
      <c r="BY125" s="105" t="str">
        <f t="shared" ca="1" si="32"/>
        <v>-</v>
      </c>
    </row>
    <row r="126" spans="3:77">
      <c r="C126" s="104" t="str">
        <f t="shared" ca="1" si="19"/>
        <v>*Hide*</v>
      </c>
      <c r="D126" s="105" t="str">
        <f ca="1">IF(ISERROR(VLOOKUP($C126,Data!$C$111:$ZZ$141,COLUMN('Reordered Data'!D125)-2,FALSE)),"-",VLOOKUP($C126,Data!$C$111:$ZZ$141,COLUMN('Reordered Data'!D125)-2,FALSE))</f>
        <v>-</v>
      </c>
      <c r="E126" s="105" t="str">
        <f ca="1">IF(ISERROR(VLOOKUP($C126,Data!$C$111:$ZZ$141,COLUMN('Reordered Data'!E125)-2,FALSE)),"-",VLOOKUP($C126,Data!$C$111:$ZZ$141,COLUMN('Reordered Data'!E125)-2,FALSE))</f>
        <v>-</v>
      </c>
      <c r="F126" s="105" t="str">
        <f ca="1">IF(ISERROR(VLOOKUP($C126,Data!$C$111:$ZZ$141,COLUMN('Reordered Data'!F125)-2,FALSE)),"-",VLOOKUP($C126,Data!$C$111:$ZZ$141,COLUMN('Reordered Data'!F125)-2,FALSE))</f>
        <v>-</v>
      </c>
      <c r="G126" s="105" t="str">
        <f ca="1">IF(ISERROR(VLOOKUP($C126,Data!$C$111:$ZZ$141,COLUMN('Reordered Data'!G125)-2,FALSE)),"-",VLOOKUP($C126,Data!$C$111:$ZZ$141,COLUMN('Reordered Data'!G125)-2,FALSE))</f>
        <v>-</v>
      </c>
      <c r="H126" s="672" t="str">
        <f ca="1">IF(ISERROR(VLOOKUP($C126,Data!$C$111:$ZZ$141,COLUMN('Reordered Data'!H125)-2,FALSE)),"-",VLOOKUP($C126,Data!$C$111:$ZZ$141,COLUMN('Reordered Data'!H125)-2,FALSE))</f>
        <v>-</v>
      </c>
      <c r="I126" s="672" t="str">
        <f ca="1">IF(ISERROR(VLOOKUP($C126,Data!$C$111:$ZZ$141,COLUMN('Reordered Data'!I125)-2,FALSE)),"-",VLOOKUP($C126,Data!$C$111:$ZZ$141,COLUMN('Reordered Data'!I125)-2,FALSE))</f>
        <v>-</v>
      </c>
      <c r="J126" s="672" t="str">
        <f ca="1">IF(ISERROR(VLOOKUP($C126,Data!$C$111:$ZZ$141,COLUMN('Reordered Data'!J125)-2,FALSE)),"-",VLOOKUP($C126,Data!$C$111:$ZZ$141,COLUMN('Reordered Data'!J125)-2,FALSE))</f>
        <v>-</v>
      </c>
      <c r="K126" s="672" t="str">
        <f ca="1">IF(ISERROR(VLOOKUP($C126,Data!$C$111:$ZZ$141,COLUMN('Reordered Data'!K125)-2,FALSE)),"-",VLOOKUP($C126,Data!$C$111:$ZZ$141,COLUMN('Reordered Data'!K125)-2,FALSE))</f>
        <v>-</v>
      </c>
      <c r="L126" s="672" t="str">
        <f ca="1">IF(ISERROR(VLOOKUP($C126,Data!$C$111:$ZZ$141,COLUMN('Reordered Data'!L125)-2,FALSE)),"-",VLOOKUP($C126,Data!$C$111:$ZZ$141,COLUMN('Reordered Data'!L125)-2,FALSE))</f>
        <v>-</v>
      </c>
      <c r="M126" s="672" t="str">
        <f ca="1">IF(ISERROR(VLOOKUP($C126,Data!$C$111:$ZZ$141,COLUMN('Reordered Data'!M125)-2,FALSE)),"-",VLOOKUP($C126,Data!$C$111:$ZZ$141,COLUMN('Reordered Data'!M125)-2,FALSE))</f>
        <v>-</v>
      </c>
      <c r="N126" s="672" t="str">
        <f ca="1">IF(ISERROR(VLOOKUP($C126,Data!$C$111:$ZZ$141,COLUMN('Reordered Data'!N125)-2,FALSE)),"-",VLOOKUP($C126,Data!$C$111:$ZZ$141,COLUMN('Reordered Data'!N125)-2,FALSE))</f>
        <v>-</v>
      </c>
      <c r="O126" s="672" t="str">
        <f ca="1">IF(ISERROR(VLOOKUP($C126,Data!$C$111:$ZZ$141,COLUMN('Reordered Data'!O125)-2,FALSE)),"-",VLOOKUP($C126,Data!$C$111:$ZZ$141,COLUMN('Reordered Data'!O125)-2,FALSE))</f>
        <v>-</v>
      </c>
      <c r="P126" s="672" t="str">
        <f ca="1">IF(ISERROR(VLOOKUP($C126,Data!$C$111:$ZZ$141,COLUMN('Reordered Data'!P125)-2,FALSE)),"-",VLOOKUP($C126,Data!$C$111:$ZZ$141,COLUMN('Reordered Data'!P125)-2,FALSE))</f>
        <v>-</v>
      </c>
      <c r="Q126" s="672" t="str">
        <f ca="1">IF(ISERROR(VLOOKUP($C126,Data!$C$111:$ZZ$141,COLUMN('Reordered Data'!Q125)-2,FALSE)),"-",VLOOKUP($C126,Data!$C$111:$ZZ$141,COLUMN('Reordered Data'!Q125)-2,FALSE))</f>
        <v>-</v>
      </c>
      <c r="R126" s="672" t="str">
        <f ca="1">IF(ISERROR(VLOOKUP($C126,Data!$C$111:$ZZ$141,COLUMN('Reordered Data'!R125)-2,FALSE)),"-",VLOOKUP($C126,Data!$C$111:$ZZ$141,COLUMN('Reordered Data'!R125)-2,FALSE))</f>
        <v>-</v>
      </c>
      <c r="S126" s="672" t="str">
        <f ca="1">IF(ISERROR(VLOOKUP($C126,Data!$C$111:$ZZ$141,COLUMN('Reordered Data'!S125)-2,FALSE)),"-",VLOOKUP($C126,Data!$C$111:$ZZ$141,COLUMN('Reordered Data'!S125)-2,FALSE))</f>
        <v>-</v>
      </c>
      <c r="T126" s="672" t="str">
        <f ca="1">IF(ISERROR(VLOOKUP($C126,Data!$C$111:$ZZ$141,COLUMN('Reordered Data'!T125)-2,FALSE)),"-",VLOOKUP($C126,Data!$C$111:$ZZ$141,COLUMN('Reordered Data'!T125)-2,FALSE))</f>
        <v>-</v>
      </c>
      <c r="U126" s="672" t="str">
        <f ca="1">IF(ISERROR(VLOOKUP($C126,Data!$C$111:$ZZ$141,COLUMN('Reordered Data'!U125)-2,FALSE)),"-",VLOOKUP($C126,Data!$C$111:$ZZ$141,COLUMN('Reordered Data'!U125)-2,FALSE))</f>
        <v>-</v>
      </c>
      <c r="V126" s="672" t="str">
        <f ca="1">IF(ISERROR(VLOOKUP($C126,Data!$C$111:$ZZ$141,COLUMN('Reordered Data'!V125)-2,FALSE)),"-",VLOOKUP($C126,Data!$C$111:$ZZ$141,COLUMN('Reordered Data'!V125)-2,FALSE))</f>
        <v>-</v>
      </c>
      <c r="W126" s="672" t="str">
        <f ca="1">IF(ISERROR(VLOOKUP($C126,Data!$C$111:$ZZ$141,COLUMN('Reordered Data'!W125)-2,FALSE)),"-",VLOOKUP($C126,Data!$C$111:$ZZ$141,COLUMN('Reordered Data'!W125)-2,FALSE))</f>
        <v>-</v>
      </c>
      <c r="X126" s="672" t="str">
        <f ca="1">IF(ISERROR(VLOOKUP($C126,Data!$C$111:$ZZ$141,COLUMN('Reordered Data'!X125)-2,FALSE)),"-",VLOOKUP($C126,Data!$C$111:$ZZ$141,COLUMN('Reordered Data'!X125)-2,FALSE))</f>
        <v>-</v>
      </c>
      <c r="Y126" s="672" t="str">
        <f ca="1">IF(ISERROR(VLOOKUP($C126,Data!$C$111:$ZZ$141,COLUMN('Reordered Data'!Y125)-2,FALSE)),"-",VLOOKUP($C126,Data!$C$111:$ZZ$141,COLUMN('Reordered Data'!Y125)-2,FALSE))</f>
        <v>-</v>
      </c>
      <c r="Z126" s="672" t="str">
        <f ca="1">IF(ISERROR(VLOOKUP($C126,Data!$C$111:$ZZ$141,COLUMN('Reordered Data'!Z125)-2,FALSE)),"-",VLOOKUP($C126,Data!$C$111:$ZZ$141,COLUMN('Reordered Data'!Z125)-2,FALSE))</f>
        <v>-</v>
      </c>
      <c r="AA126" s="672" t="str">
        <f ca="1">IF(ISERROR(VLOOKUP($C126,Data!$C$111:$ZZ$141,COLUMN('Reordered Data'!AA125)-2,FALSE)),"-",VLOOKUP($C126,Data!$C$111:$ZZ$141,COLUMN('Reordered Data'!AA125)-2,FALSE))</f>
        <v>-</v>
      </c>
      <c r="AB126" s="672" t="str">
        <f ca="1">IF(ISERROR(VLOOKUP($C126,Data!$C$111:$ZZ$141,COLUMN('Reordered Data'!AB125)-2,FALSE)),"-",VLOOKUP($C126,Data!$C$111:$ZZ$141,COLUMN('Reordered Data'!AB125)-2,FALSE))</f>
        <v>-</v>
      </c>
      <c r="AC126" s="672" t="str">
        <f ca="1">IF(ISERROR(VLOOKUP($C126,Data!$C$111:$ZZ$141,COLUMN('Reordered Data'!AC125)-2,FALSE)),"-",VLOOKUP($C126,Data!$C$111:$ZZ$141,COLUMN('Reordered Data'!AC125)-2,FALSE))</f>
        <v>-</v>
      </c>
      <c r="AD126" s="672" t="str">
        <f ca="1">IF(ISERROR(VLOOKUP($C126,Data!$C$111:$ZZ$141,COLUMN('Reordered Data'!AD125)-2,FALSE)),"-",VLOOKUP($C126,Data!$C$111:$ZZ$141,COLUMN('Reordered Data'!AD125)-2,FALSE))</f>
        <v>-</v>
      </c>
      <c r="AE126" s="672" t="str">
        <f ca="1">IF(ISERROR(VLOOKUP($C126,Data!$C$111:$ZZ$141,COLUMN('Reordered Data'!AE125)-2,FALSE)),"-",VLOOKUP($C126,Data!$C$111:$ZZ$141,COLUMN('Reordered Data'!AE125)-2,FALSE))</f>
        <v>-</v>
      </c>
      <c r="AF126" s="672" t="str">
        <f ca="1">IF(ISERROR(VLOOKUP($C126,Data!$C$111:$ZZ$141,COLUMN('Reordered Data'!AF125)-2,FALSE)),"-",VLOOKUP($C126,Data!$C$111:$ZZ$141,COLUMN('Reordered Data'!AF125)-2,FALSE))</f>
        <v>-</v>
      </c>
      <c r="AG126" s="672" t="str">
        <f ca="1">IF(ISERROR(VLOOKUP($C126,Data!$C$111:$ZZ$141,COLUMN('Reordered Data'!AG125)-2,FALSE)),"-",VLOOKUP($C126,Data!$C$111:$ZZ$141,COLUMN('Reordered Data'!AG125)-2,FALSE))</f>
        <v>-</v>
      </c>
      <c r="AH126" s="672" t="str">
        <f ca="1">IF(ISERROR(VLOOKUP($C126,Data!$C$111:$ZZ$141,COLUMN('Reordered Data'!AH125)-2,FALSE)),"-",VLOOKUP($C126,Data!$C$111:$ZZ$141,COLUMN('Reordered Data'!AH125)-2,FALSE))</f>
        <v>-</v>
      </c>
      <c r="AI126" s="672" t="str">
        <f ca="1">IF(ISERROR(VLOOKUP($C126,Data!$C$111:$ZZ$141,COLUMN('Reordered Data'!AI125)-2,FALSE)),"-",VLOOKUP($C126,Data!$C$111:$ZZ$141,COLUMN('Reordered Data'!AI125)-2,FALSE))</f>
        <v>-</v>
      </c>
      <c r="AJ126" s="672" t="str">
        <f ca="1">IF(ISERROR(VLOOKUP($C126,Data!$C$111:$ZZ$141,COLUMN('Reordered Data'!AJ125)-2,FALSE)),"-",VLOOKUP($C126,Data!$C$111:$ZZ$141,COLUMN('Reordered Data'!AJ125)-2,FALSE))</f>
        <v>-</v>
      </c>
      <c r="AK126" s="672" t="str">
        <f ca="1">IF(ISERROR(VLOOKUP($C126,Data!$C$111:$ZZ$141,COLUMN('Reordered Data'!AK125)-2,FALSE)),"-",VLOOKUP($C126,Data!$C$111:$ZZ$141,COLUMN('Reordered Data'!AK125)-2,FALSE))</f>
        <v>-</v>
      </c>
      <c r="AL126" s="672" t="str">
        <f ca="1">IF(ISERROR(VLOOKUP($C126,Data!$C$111:$ZZ$141,COLUMN('Reordered Data'!AL125)-2,FALSE)),"-",VLOOKUP($C126,Data!$C$111:$ZZ$141,COLUMN('Reordered Data'!AL125)-2,FALSE))</f>
        <v>-</v>
      </c>
      <c r="AM126" s="672" t="str">
        <f ca="1">IF(ISERROR(VLOOKUP($C126,Data!$C$111:$ZZ$141,COLUMN('Reordered Data'!AM125)-2,FALSE)),"-",VLOOKUP($C126,Data!$C$111:$ZZ$141,COLUMN('Reordered Data'!AM125)-2,FALSE))</f>
        <v>-</v>
      </c>
      <c r="AN126" s="672" t="str">
        <f ca="1">IF(ISERROR(VLOOKUP($C126,Data!$C$111:$ZZ$141,COLUMN('Reordered Data'!AN125)-2,FALSE)),"-",VLOOKUP($C126,Data!$C$111:$ZZ$141,COLUMN('Reordered Data'!AN125)-2,FALSE))</f>
        <v>-</v>
      </c>
      <c r="AO126" s="672" t="str">
        <f ca="1">IF(ISERROR(VLOOKUP($C126,Data!$C$111:$ZZ$141,COLUMN('Reordered Data'!AO125)-2,FALSE)),"-",VLOOKUP($C126,Data!$C$111:$ZZ$141,COLUMN('Reordered Data'!AO125)-2,FALSE))</f>
        <v>-</v>
      </c>
      <c r="AP126" s="672" t="str">
        <f ca="1">IF(ISERROR(VLOOKUP($C126,Data!$C$111:$ZZ$141,COLUMN('Reordered Data'!AP125)-2,FALSE)),"-",VLOOKUP($C126,Data!$C$111:$ZZ$141,COLUMN('Reordered Data'!AP125)-2,FALSE))</f>
        <v>-</v>
      </c>
      <c r="AQ126" s="672" t="str">
        <f ca="1">IF(ISERROR(VLOOKUP($C126,Data!$C$111:$ZZ$141,COLUMN('Reordered Data'!AQ125)-2,FALSE)),"-",VLOOKUP($C126,Data!$C$111:$ZZ$141,COLUMN('Reordered Data'!AQ125)-2,FALSE))</f>
        <v>-</v>
      </c>
      <c r="AR126" s="105" t="str">
        <f t="shared" ca="1" si="33"/>
        <v>-</v>
      </c>
      <c r="AS126" s="105" t="str">
        <f t="shared" ca="1" si="20"/>
        <v>-</v>
      </c>
      <c r="AT126" s="105" t="str">
        <f t="shared" ca="1" si="20"/>
        <v>-</v>
      </c>
      <c r="AU126" s="105" t="str">
        <f t="shared" ca="1" si="20"/>
        <v>-</v>
      </c>
      <c r="AV126" s="105" t="str">
        <f t="shared" ca="1" si="20"/>
        <v>-</v>
      </c>
      <c r="AW126" s="105" t="str">
        <f t="shared" ca="1" si="20"/>
        <v>-</v>
      </c>
      <c r="AX126" s="105" t="str">
        <f t="shared" ca="1" si="20"/>
        <v>-</v>
      </c>
      <c r="AY126" s="105" t="str">
        <f t="shared" ca="1" si="20"/>
        <v>-</v>
      </c>
      <c r="AZ126" s="105" t="str">
        <f t="shared" ca="1" si="20"/>
        <v>-</v>
      </c>
      <c r="BA126" s="105" t="str">
        <f t="shared" ca="1" si="20"/>
        <v>-</v>
      </c>
      <c r="BH126" s="105" t="str">
        <f t="shared" ca="1" si="21"/>
        <v>-</v>
      </c>
      <c r="BI126" s="105" t="str">
        <f t="shared" ca="1" si="22"/>
        <v>-</v>
      </c>
      <c r="BJ126" s="105" t="str">
        <f t="shared" ca="1" si="23"/>
        <v>-</v>
      </c>
      <c r="BK126" s="105" t="str">
        <f t="shared" ca="1" si="24"/>
        <v>-</v>
      </c>
      <c r="BL126" s="105" t="str">
        <f t="shared" ca="1" si="25"/>
        <v>-</v>
      </c>
      <c r="BM126" s="105" t="str">
        <f t="shared" ca="1" si="26"/>
        <v>-</v>
      </c>
      <c r="BT126" s="105" t="str">
        <f t="shared" ca="1" si="27"/>
        <v>-</v>
      </c>
      <c r="BU126" s="105" t="str">
        <f t="shared" ca="1" si="28"/>
        <v>-</v>
      </c>
      <c r="BV126" s="105" t="str">
        <f t="shared" ca="1" si="29"/>
        <v>-</v>
      </c>
      <c r="BW126" s="105" t="str">
        <f t="shared" ca="1" si="30"/>
        <v>-</v>
      </c>
      <c r="BX126" s="105" t="str">
        <f t="shared" ca="1" si="31"/>
        <v>-</v>
      </c>
      <c r="BY126" s="105" t="str">
        <f t="shared" ca="1" si="32"/>
        <v>-</v>
      </c>
    </row>
    <row r="127" spans="3:77">
      <c r="C127" s="104" t="str">
        <f t="shared" ca="1" si="19"/>
        <v>*Hide*</v>
      </c>
      <c r="D127" s="105" t="str">
        <f ca="1">IF(ISERROR(VLOOKUP($C127,Data!$C$111:$ZZ$141,COLUMN('Reordered Data'!D126)-2,FALSE)),"-",VLOOKUP($C127,Data!$C$111:$ZZ$141,COLUMN('Reordered Data'!D126)-2,FALSE))</f>
        <v>-</v>
      </c>
      <c r="E127" s="105" t="str">
        <f ca="1">IF(ISERROR(VLOOKUP($C127,Data!$C$111:$ZZ$141,COLUMN('Reordered Data'!E126)-2,FALSE)),"-",VLOOKUP($C127,Data!$C$111:$ZZ$141,COLUMN('Reordered Data'!E126)-2,FALSE))</f>
        <v>-</v>
      </c>
      <c r="F127" s="105" t="str">
        <f ca="1">IF(ISERROR(VLOOKUP($C127,Data!$C$111:$ZZ$141,COLUMN('Reordered Data'!F126)-2,FALSE)),"-",VLOOKUP($C127,Data!$C$111:$ZZ$141,COLUMN('Reordered Data'!F126)-2,FALSE))</f>
        <v>-</v>
      </c>
      <c r="G127" s="105" t="str">
        <f ca="1">IF(ISERROR(VLOOKUP($C127,Data!$C$111:$ZZ$141,COLUMN('Reordered Data'!G126)-2,FALSE)),"-",VLOOKUP($C127,Data!$C$111:$ZZ$141,COLUMN('Reordered Data'!G126)-2,FALSE))</f>
        <v>-</v>
      </c>
      <c r="H127" s="672" t="str">
        <f ca="1">IF(ISERROR(VLOOKUP($C127,Data!$C$111:$ZZ$141,COLUMN('Reordered Data'!H126)-2,FALSE)),"-",VLOOKUP($C127,Data!$C$111:$ZZ$141,COLUMN('Reordered Data'!H126)-2,FALSE))</f>
        <v>-</v>
      </c>
      <c r="I127" s="672" t="str">
        <f ca="1">IF(ISERROR(VLOOKUP($C127,Data!$C$111:$ZZ$141,COLUMN('Reordered Data'!I126)-2,FALSE)),"-",VLOOKUP($C127,Data!$C$111:$ZZ$141,COLUMN('Reordered Data'!I126)-2,FALSE))</f>
        <v>-</v>
      </c>
      <c r="J127" s="672" t="str">
        <f ca="1">IF(ISERROR(VLOOKUP($C127,Data!$C$111:$ZZ$141,COLUMN('Reordered Data'!J126)-2,FALSE)),"-",VLOOKUP($C127,Data!$C$111:$ZZ$141,COLUMN('Reordered Data'!J126)-2,FALSE))</f>
        <v>-</v>
      </c>
      <c r="K127" s="672" t="str">
        <f ca="1">IF(ISERROR(VLOOKUP($C127,Data!$C$111:$ZZ$141,COLUMN('Reordered Data'!K126)-2,FALSE)),"-",VLOOKUP($C127,Data!$C$111:$ZZ$141,COLUMN('Reordered Data'!K126)-2,FALSE))</f>
        <v>-</v>
      </c>
      <c r="L127" s="672" t="str">
        <f ca="1">IF(ISERROR(VLOOKUP($C127,Data!$C$111:$ZZ$141,COLUMN('Reordered Data'!L126)-2,FALSE)),"-",VLOOKUP($C127,Data!$C$111:$ZZ$141,COLUMN('Reordered Data'!L126)-2,FALSE))</f>
        <v>-</v>
      </c>
      <c r="M127" s="672" t="str">
        <f ca="1">IF(ISERROR(VLOOKUP($C127,Data!$C$111:$ZZ$141,COLUMN('Reordered Data'!M126)-2,FALSE)),"-",VLOOKUP($C127,Data!$C$111:$ZZ$141,COLUMN('Reordered Data'!M126)-2,FALSE))</f>
        <v>-</v>
      </c>
      <c r="N127" s="672" t="str">
        <f ca="1">IF(ISERROR(VLOOKUP($C127,Data!$C$111:$ZZ$141,COLUMN('Reordered Data'!N126)-2,FALSE)),"-",VLOOKUP($C127,Data!$C$111:$ZZ$141,COLUMN('Reordered Data'!N126)-2,FALSE))</f>
        <v>-</v>
      </c>
      <c r="O127" s="672" t="str">
        <f ca="1">IF(ISERROR(VLOOKUP($C127,Data!$C$111:$ZZ$141,COLUMN('Reordered Data'!O126)-2,FALSE)),"-",VLOOKUP($C127,Data!$C$111:$ZZ$141,COLUMN('Reordered Data'!O126)-2,FALSE))</f>
        <v>-</v>
      </c>
      <c r="P127" s="672" t="str">
        <f ca="1">IF(ISERROR(VLOOKUP($C127,Data!$C$111:$ZZ$141,COLUMN('Reordered Data'!P126)-2,FALSE)),"-",VLOOKUP($C127,Data!$C$111:$ZZ$141,COLUMN('Reordered Data'!P126)-2,FALSE))</f>
        <v>-</v>
      </c>
      <c r="Q127" s="672" t="str">
        <f ca="1">IF(ISERROR(VLOOKUP($C127,Data!$C$111:$ZZ$141,COLUMN('Reordered Data'!Q126)-2,FALSE)),"-",VLOOKUP($C127,Data!$C$111:$ZZ$141,COLUMN('Reordered Data'!Q126)-2,FALSE))</f>
        <v>-</v>
      </c>
      <c r="R127" s="672" t="str">
        <f ca="1">IF(ISERROR(VLOOKUP($C127,Data!$C$111:$ZZ$141,COLUMN('Reordered Data'!R126)-2,FALSE)),"-",VLOOKUP($C127,Data!$C$111:$ZZ$141,COLUMN('Reordered Data'!R126)-2,FALSE))</f>
        <v>-</v>
      </c>
      <c r="S127" s="672" t="str">
        <f ca="1">IF(ISERROR(VLOOKUP($C127,Data!$C$111:$ZZ$141,COLUMN('Reordered Data'!S126)-2,FALSE)),"-",VLOOKUP($C127,Data!$C$111:$ZZ$141,COLUMN('Reordered Data'!S126)-2,FALSE))</f>
        <v>-</v>
      </c>
      <c r="T127" s="672" t="str">
        <f ca="1">IF(ISERROR(VLOOKUP($C127,Data!$C$111:$ZZ$141,COLUMN('Reordered Data'!T126)-2,FALSE)),"-",VLOOKUP($C127,Data!$C$111:$ZZ$141,COLUMN('Reordered Data'!T126)-2,FALSE))</f>
        <v>-</v>
      </c>
      <c r="U127" s="672" t="str">
        <f ca="1">IF(ISERROR(VLOOKUP($C127,Data!$C$111:$ZZ$141,COLUMN('Reordered Data'!U126)-2,FALSE)),"-",VLOOKUP($C127,Data!$C$111:$ZZ$141,COLUMN('Reordered Data'!U126)-2,FALSE))</f>
        <v>-</v>
      </c>
      <c r="V127" s="672" t="str">
        <f ca="1">IF(ISERROR(VLOOKUP($C127,Data!$C$111:$ZZ$141,COLUMN('Reordered Data'!V126)-2,FALSE)),"-",VLOOKUP($C127,Data!$C$111:$ZZ$141,COLUMN('Reordered Data'!V126)-2,FALSE))</f>
        <v>-</v>
      </c>
      <c r="W127" s="672" t="str">
        <f ca="1">IF(ISERROR(VLOOKUP($C127,Data!$C$111:$ZZ$141,COLUMN('Reordered Data'!W126)-2,FALSE)),"-",VLOOKUP($C127,Data!$C$111:$ZZ$141,COLUMN('Reordered Data'!W126)-2,FALSE))</f>
        <v>-</v>
      </c>
      <c r="X127" s="672" t="str">
        <f ca="1">IF(ISERROR(VLOOKUP($C127,Data!$C$111:$ZZ$141,COLUMN('Reordered Data'!X126)-2,FALSE)),"-",VLOOKUP($C127,Data!$C$111:$ZZ$141,COLUMN('Reordered Data'!X126)-2,FALSE))</f>
        <v>-</v>
      </c>
      <c r="Y127" s="672" t="str">
        <f ca="1">IF(ISERROR(VLOOKUP($C127,Data!$C$111:$ZZ$141,COLUMN('Reordered Data'!Y126)-2,FALSE)),"-",VLOOKUP($C127,Data!$C$111:$ZZ$141,COLUMN('Reordered Data'!Y126)-2,FALSE))</f>
        <v>-</v>
      </c>
      <c r="Z127" s="672" t="str">
        <f ca="1">IF(ISERROR(VLOOKUP($C127,Data!$C$111:$ZZ$141,COLUMN('Reordered Data'!Z126)-2,FALSE)),"-",VLOOKUP($C127,Data!$C$111:$ZZ$141,COLUMN('Reordered Data'!Z126)-2,FALSE))</f>
        <v>-</v>
      </c>
      <c r="AA127" s="672" t="str">
        <f ca="1">IF(ISERROR(VLOOKUP($C127,Data!$C$111:$ZZ$141,COLUMN('Reordered Data'!AA126)-2,FALSE)),"-",VLOOKUP($C127,Data!$C$111:$ZZ$141,COLUMN('Reordered Data'!AA126)-2,FALSE))</f>
        <v>-</v>
      </c>
      <c r="AB127" s="672" t="str">
        <f ca="1">IF(ISERROR(VLOOKUP($C127,Data!$C$111:$ZZ$141,COLUMN('Reordered Data'!AB126)-2,FALSE)),"-",VLOOKUP($C127,Data!$C$111:$ZZ$141,COLUMN('Reordered Data'!AB126)-2,FALSE))</f>
        <v>-</v>
      </c>
      <c r="AC127" s="672" t="str">
        <f ca="1">IF(ISERROR(VLOOKUP($C127,Data!$C$111:$ZZ$141,COLUMN('Reordered Data'!AC126)-2,FALSE)),"-",VLOOKUP($C127,Data!$C$111:$ZZ$141,COLUMN('Reordered Data'!AC126)-2,FALSE))</f>
        <v>-</v>
      </c>
      <c r="AD127" s="672" t="str">
        <f ca="1">IF(ISERROR(VLOOKUP($C127,Data!$C$111:$ZZ$141,COLUMN('Reordered Data'!AD126)-2,FALSE)),"-",VLOOKUP($C127,Data!$C$111:$ZZ$141,COLUMN('Reordered Data'!AD126)-2,FALSE))</f>
        <v>-</v>
      </c>
      <c r="AE127" s="672" t="str">
        <f ca="1">IF(ISERROR(VLOOKUP($C127,Data!$C$111:$ZZ$141,COLUMN('Reordered Data'!AE126)-2,FALSE)),"-",VLOOKUP($C127,Data!$C$111:$ZZ$141,COLUMN('Reordered Data'!AE126)-2,FALSE))</f>
        <v>-</v>
      </c>
      <c r="AF127" s="672" t="str">
        <f ca="1">IF(ISERROR(VLOOKUP($C127,Data!$C$111:$ZZ$141,COLUMN('Reordered Data'!AF126)-2,FALSE)),"-",VLOOKUP($C127,Data!$C$111:$ZZ$141,COLUMN('Reordered Data'!AF126)-2,FALSE))</f>
        <v>-</v>
      </c>
      <c r="AG127" s="672" t="str">
        <f ca="1">IF(ISERROR(VLOOKUP($C127,Data!$C$111:$ZZ$141,COLUMN('Reordered Data'!AG126)-2,FALSE)),"-",VLOOKUP($C127,Data!$C$111:$ZZ$141,COLUMN('Reordered Data'!AG126)-2,FALSE))</f>
        <v>-</v>
      </c>
      <c r="AH127" s="672" t="str">
        <f ca="1">IF(ISERROR(VLOOKUP($C127,Data!$C$111:$ZZ$141,COLUMN('Reordered Data'!AH126)-2,FALSE)),"-",VLOOKUP($C127,Data!$C$111:$ZZ$141,COLUMN('Reordered Data'!AH126)-2,FALSE))</f>
        <v>-</v>
      </c>
      <c r="AI127" s="672" t="str">
        <f ca="1">IF(ISERROR(VLOOKUP($C127,Data!$C$111:$ZZ$141,COLUMN('Reordered Data'!AI126)-2,FALSE)),"-",VLOOKUP($C127,Data!$C$111:$ZZ$141,COLUMN('Reordered Data'!AI126)-2,FALSE))</f>
        <v>-</v>
      </c>
      <c r="AJ127" s="672" t="str">
        <f ca="1">IF(ISERROR(VLOOKUP($C127,Data!$C$111:$ZZ$141,COLUMN('Reordered Data'!AJ126)-2,FALSE)),"-",VLOOKUP($C127,Data!$C$111:$ZZ$141,COLUMN('Reordered Data'!AJ126)-2,FALSE))</f>
        <v>-</v>
      </c>
      <c r="AK127" s="672" t="str">
        <f ca="1">IF(ISERROR(VLOOKUP($C127,Data!$C$111:$ZZ$141,COLUMN('Reordered Data'!AK126)-2,FALSE)),"-",VLOOKUP($C127,Data!$C$111:$ZZ$141,COLUMN('Reordered Data'!AK126)-2,FALSE))</f>
        <v>-</v>
      </c>
      <c r="AL127" s="672" t="str">
        <f ca="1">IF(ISERROR(VLOOKUP($C127,Data!$C$111:$ZZ$141,COLUMN('Reordered Data'!AL126)-2,FALSE)),"-",VLOOKUP($C127,Data!$C$111:$ZZ$141,COLUMN('Reordered Data'!AL126)-2,FALSE))</f>
        <v>-</v>
      </c>
      <c r="AM127" s="672" t="str">
        <f ca="1">IF(ISERROR(VLOOKUP($C127,Data!$C$111:$ZZ$141,COLUMN('Reordered Data'!AM126)-2,FALSE)),"-",VLOOKUP($C127,Data!$C$111:$ZZ$141,COLUMN('Reordered Data'!AM126)-2,FALSE))</f>
        <v>-</v>
      </c>
      <c r="AN127" s="672" t="str">
        <f ca="1">IF(ISERROR(VLOOKUP($C127,Data!$C$111:$ZZ$141,COLUMN('Reordered Data'!AN126)-2,FALSE)),"-",VLOOKUP($C127,Data!$C$111:$ZZ$141,COLUMN('Reordered Data'!AN126)-2,FALSE))</f>
        <v>-</v>
      </c>
      <c r="AO127" s="672" t="str">
        <f ca="1">IF(ISERROR(VLOOKUP($C127,Data!$C$111:$ZZ$141,COLUMN('Reordered Data'!AO126)-2,FALSE)),"-",VLOOKUP($C127,Data!$C$111:$ZZ$141,COLUMN('Reordered Data'!AO126)-2,FALSE))</f>
        <v>-</v>
      </c>
      <c r="AP127" s="672" t="str">
        <f ca="1">IF(ISERROR(VLOOKUP($C127,Data!$C$111:$ZZ$141,COLUMN('Reordered Data'!AP126)-2,FALSE)),"-",VLOOKUP($C127,Data!$C$111:$ZZ$141,COLUMN('Reordered Data'!AP126)-2,FALSE))</f>
        <v>-</v>
      </c>
      <c r="AQ127" s="672" t="str">
        <f ca="1">IF(ISERROR(VLOOKUP($C127,Data!$C$111:$ZZ$141,COLUMN('Reordered Data'!AQ126)-2,FALSE)),"-",VLOOKUP($C127,Data!$C$111:$ZZ$141,COLUMN('Reordered Data'!AQ126)-2,FALSE))</f>
        <v>-</v>
      </c>
      <c r="AR127" s="105" t="str">
        <f t="shared" ca="1" si="33"/>
        <v>-</v>
      </c>
      <c r="AS127" s="105" t="str">
        <f t="shared" ref="AS127:AS141" ca="1" si="34">E127</f>
        <v>-</v>
      </c>
      <c r="AT127" s="105" t="str">
        <f t="shared" ref="AT127:AT141" ca="1" si="35">F127</f>
        <v>-</v>
      </c>
      <c r="AU127" s="105" t="str">
        <f t="shared" ref="AU127:AU141" ca="1" si="36">G127</f>
        <v>-</v>
      </c>
      <c r="AV127" s="105" t="str">
        <f t="shared" ref="AV127:AV141" ca="1" si="37">H127</f>
        <v>-</v>
      </c>
      <c r="AW127" s="105" t="str">
        <f t="shared" ref="AW127:AW141" ca="1" si="38">I127</f>
        <v>-</v>
      </c>
      <c r="AX127" s="105" t="str">
        <f t="shared" ref="AX127:AX141" ca="1" si="39">J127</f>
        <v>-</v>
      </c>
      <c r="AY127" s="105" t="str">
        <f t="shared" ref="AY127:AY141" ca="1" si="40">K127</f>
        <v>-</v>
      </c>
      <c r="AZ127" s="105" t="str">
        <f t="shared" ref="AZ127:AZ141" ca="1" si="41">L127</f>
        <v>-</v>
      </c>
      <c r="BA127" s="105" t="str">
        <f t="shared" ref="BA127:BA141" ca="1" si="42">M127</f>
        <v>-</v>
      </c>
      <c r="BH127" s="105" t="str">
        <f t="shared" ca="1" si="21"/>
        <v>-</v>
      </c>
      <c r="BI127" s="105" t="str">
        <f t="shared" ca="1" si="22"/>
        <v>-</v>
      </c>
      <c r="BJ127" s="105" t="str">
        <f t="shared" ca="1" si="23"/>
        <v>-</v>
      </c>
      <c r="BK127" s="105" t="str">
        <f t="shared" ca="1" si="24"/>
        <v>-</v>
      </c>
      <c r="BL127" s="105" t="str">
        <f t="shared" ca="1" si="25"/>
        <v>-</v>
      </c>
      <c r="BM127" s="105" t="str">
        <f t="shared" ca="1" si="26"/>
        <v>-</v>
      </c>
      <c r="BT127" s="105" t="str">
        <f t="shared" ca="1" si="27"/>
        <v>-</v>
      </c>
      <c r="BU127" s="105" t="str">
        <f t="shared" ca="1" si="28"/>
        <v>-</v>
      </c>
      <c r="BV127" s="105" t="str">
        <f t="shared" ca="1" si="29"/>
        <v>-</v>
      </c>
      <c r="BW127" s="105" t="str">
        <f t="shared" ca="1" si="30"/>
        <v>-</v>
      </c>
      <c r="BX127" s="105" t="str">
        <f t="shared" ca="1" si="31"/>
        <v>-</v>
      </c>
      <c r="BY127" s="105" t="str">
        <f t="shared" ca="1" si="32"/>
        <v>-</v>
      </c>
    </row>
    <row r="128" spans="3:77">
      <c r="C128" s="104" t="str">
        <f t="shared" ca="1" si="19"/>
        <v>*Hide*</v>
      </c>
      <c r="D128" s="105" t="str">
        <f ca="1">IF(ISERROR(VLOOKUP($C128,Data!$C$111:$ZZ$141,COLUMN('Reordered Data'!D127)-2,FALSE)),"-",VLOOKUP($C128,Data!$C$111:$ZZ$141,COLUMN('Reordered Data'!D127)-2,FALSE))</f>
        <v>-</v>
      </c>
      <c r="E128" s="105" t="str">
        <f ca="1">IF(ISERROR(VLOOKUP($C128,Data!$C$111:$ZZ$141,COLUMN('Reordered Data'!E127)-2,FALSE)),"-",VLOOKUP($C128,Data!$C$111:$ZZ$141,COLUMN('Reordered Data'!E127)-2,FALSE))</f>
        <v>-</v>
      </c>
      <c r="F128" s="105" t="str">
        <f ca="1">IF(ISERROR(VLOOKUP($C128,Data!$C$111:$ZZ$141,COLUMN('Reordered Data'!F127)-2,FALSE)),"-",VLOOKUP($C128,Data!$C$111:$ZZ$141,COLUMN('Reordered Data'!F127)-2,FALSE))</f>
        <v>-</v>
      </c>
      <c r="G128" s="105" t="str">
        <f ca="1">IF(ISERROR(VLOOKUP($C128,Data!$C$111:$ZZ$141,COLUMN('Reordered Data'!G127)-2,FALSE)),"-",VLOOKUP($C128,Data!$C$111:$ZZ$141,COLUMN('Reordered Data'!G127)-2,FALSE))</f>
        <v>-</v>
      </c>
      <c r="H128" s="672" t="str">
        <f ca="1">IF(ISERROR(VLOOKUP($C128,Data!$C$111:$ZZ$141,COLUMN('Reordered Data'!H127)-2,FALSE)),"-",VLOOKUP($C128,Data!$C$111:$ZZ$141,COLUMN('Reordered Data'!H127)-2,FALSE))</f>
        <v>-</v>
      </c>
      <c r="I128" s="672" t="str">
        <f ca="1">IF(ISERROR(VLOOKUP($C128,Data!$C$111:$ZZ$141,COLUMN('Reordered Data'!I127)-2,FALSE)),"-",VLOOKUP($C128,Data!$C$111:$ZZ$141,COLUMN('Reordered Data'!I127)-2,FALSE))</f>
        <v>-</v>
      </c>
      <c r="J128" s="672" t="str">
        <f ca="1">IF(ISERROR(VLOOKUP($C128,Data!$C$111:$ZZ$141,COLUMN('Reordered Data'!J127)-2,FALSE)),"-",VLOOKUP($C128,Data!$C$111:$ZZ$141,COLUMN('Reordered Data'!J127)-2,FALSE))</f>
        <v>-</v>
      </c>
      <c r="K128" s="672" t="str">
        <f ca="1">IF(ISERROR(VLOOKUP($C128,Data!$C$111:$ZZ$141,COLUMN('Reordered Data'!K127)-2,FALSE)),"-",VLOOKUP($C128,Data!$C$111:$ZZ$141,COLUMN('Reordered Data'!K127)-2,FALSE))</f>
        <v>-</v>
      </c>
      <c r="L128" s="672" t="str">
        <f ca="1">IF(ISERROR(VLOOKUP($C128,Data!$C$111:$ZZ$141,COLUMN('Reordered Data'!L127)-2,FALSE)),"-",VLOOKUP($C128,Data!$C$111:$ZZ$141,COLUMN('Reordered Data'!L127)-2,FALSE))</f>
        <v>-</v>
      </c>
      <c r="M128" s="672" t="str">
        <f ca="1">IF(ISERROR(VLOOKUP($C128,Data!$C$111:$ZZ$141,COLUMN('Reordered Data'!M127)-2,FALSE)),"-",VLOOKUP($C128,Data!$C$111:$ZZ$141,COLUMN('Reordered Data'!M127)-2,FALSE))</f>
        <v>-</v>
      </c>
      <c r="N128" s="672" t="str">
        <f ca="1">IF(ISERROR(VLOOKUP($C128,Data!$C$111:$ZZ$141,COLUMN('Reordered Data'!N127)-2,FALSE)),"-",VLOOKUP($C128,Data!$C$111:$ZZ$141,COLUMN('Reordered Data'!N127)-2,FALSE))</f>
        <v>-</v>
      </c>
      <c r="O128" s="672" t="str">
        <f ca="1">IF(ISERROR(VLOOKUP($C128,Data!$C$111:$ZZ$141,COLUMN('Reordered Data'!O127)-2,FALSE)),"-",VLOOKUP($C128,Data!$C$111:$ZZ$141,COLUMN('Reordered Data'!O127)-2,FALSE))</f>
        <v>-</v>
      </c>
      <c r="P128" s="672" t="str">
        <f ca="1">IF(ISERROR(VLOOKUP($C128,Data!$C$111:$ZZ$141,COLUMN('Reordered Data'!P127)-2,FALSE)),"-",VLOOKUP($C128,Data!$C$111:$ZZ$141,COLUMN('Reordered Data'!P127)-2,FALSE))</f>
        <v>-</v>
      </c>
      <c r="Q128" s="672" t="str">
        <f ca="1">IF(ISERROR(VLOOKUP($C128,Data!$C$111:$ZZ$141,COLUMN('Reordered Data'!Q127)-2,FALSE)),"-",VLOOKUP($C128,Data!$C$111:$ZZ$141,COLUMN('Reordered Data'!Q127)-2,FALSE))</f>
        <v>-</v>
      </c>
      <c r="R128" s="672" t="str">
        <f ca="1">IF(ISERROR(VLOOKUP($C128,Data!$C$111:$ZZ$141,COLUMN('Reordered Data'!R127)-2,FALSE)),"-",VLOOKUP($C128,Data!$C$111:$ZZ$141,COLUMN('Reordered Data'!R127)-2,FALSE))</f>
        <v>-</v>
      </c>
      <c r="S128" s="672" t="str">
        <f ca="1">IF(ISERROR(VLOOKUP($C128,Data!$C$111:$ZZ$141,COLUMN('Reordered Data'!S127)-2,FALSE)),"-",VLOOKUP($C128,Data!$C$111:$ZZ$141,COLUMN('Reordered Data'!S127)-2,FALSE))</f>
        <v>-</v>
      </c>
      <c r="T128" s="672" t="str">
        <f ca="1">IF(ISERROR(VLOOKUP($C128,Data!$C$111:$ZZ$141,COLUMN('Reordered Data'!T127)-2,FALSE)),"-",VLOOKUP($C128,Data!$C$111:$ZZ$141,COLUMN('Reordered Data'!T127)-2,FALSE))</f>
        <v>-</v>
      </c>
      <c r="U128" s="672" t="str">
        <f ca="1">IF(ISERROR(VLOOKUP($C128,Data!$C$111:$ZZ$141,COLUMN('Reordered Data'!U127)-2,FALSE)),"-",VLOOKUP($C128,Data!$C$111:$ZZ$141,COLUMN('Reordered Data'!U127)-2,FALSE))</f>
        <v>-</v>
      </c>
      <c r="V128" s="672" t="str">
        <f ca="1">IF(ISERROR(VLOOKUP($C128,Data!$C$111:$ZZ$141,COLUMN('Reordered Data'!V127)-2,FALSE)),"-",VLOOKUP($C128,Data!$C$111:$ZZ$141,COLUMN('Reordered Data'!V127)-2,FALSE))</f>
        <v>-</v>
      </c>
      <c r="W128" s="672" t="str">
        <f ca="1">IF(ISERROR(VLOOKUP($C128,Data!$C$111:$ZZ$141,COLUMN('Reordered Data'!W127)-2,FALSE)),"-",VLOOKUP($C128,Data!$C$111:$ZZ$141,COLUMN('Reordered Data'!W127)-2,FALSE))</f>
        <v>-</v>
      </c>
      <c r="X128" s="672" t="str">
        <f ca="1">IF(ISERROR(VLOOKUP($C128,Data!$C$111:$ZZ$141,COLUMN('Reordered Data'!X127)-2,FALSE)),"-",VLOOKUP($C128,Data!$C$111:$ZZ$141,COLUMN('Reordered Data'!X127)-2,FALSE))</f>
        <v>-</v>
      </c>
      <c r="Y128" s="672" t="str">
        <f ca="1">IF(ISERROR(VLOOKUP($C128,Data!$C$111:$ZZ$141,COLUMN('Reordered Data'!Y127)-2,FALSE)),"-",VLOOKUP($C128,Data!$C$111:$ZZ$141,COLUMN('Reordered Data'!Y127)-2,FALSE))</f>
        <v>-</v>
      </c>
      <c r="Z128" s="672" t="str">
        <f ca="1">IF(ISERROR(VLOOKUP($C128,Data!$C$111:$ZZ$141,COLUMN('Reordered Data'!Z127)-2,FALSE)),"-",VLOOKUP($C128,Data!$C$111:$ZZ$141,COLUMN('Reordered Data'!Z127)-2,FALSE))</f>
        <v>-</v>
      </c>
      <c r="AA128" s="672" t="str">
        <f ca="1">IF(ISERROR(VLOOKUP($C128,Data!$C$111:$ZZ$141,COLUMN('Reordered Data'!AA127)-2,FALSE)),"-",VLOOKUP($C128,Data!$C$111:$ZZ$141,COLUMN('Reordered Data'!AA127)-2,FALSE))</f>
        <v>-</v>
      </c>
      <c r="AB128" s="672" t="str">
        <f ca="1">IF(ISERROR(VLOOKUP($C128,Data!$C$111:$ZZ$141,COLUMN('Reordered Data'!AB127)-2,FALSE)),"-",VLOOKUP($C128,Data!$C$111:$ZZ$141,COLUMN('Reordered Data'!AB127)-2,FALSE))</f>
        <v>-</v>
      </c>
      <c r="AC128" s="672" t="str">
        <f ca="1">IF(ISERROR(VLOOKUP($C128,Data!$C$111:$ZZ$141,COLUMN('Reordered Data'!AC127)-2,FALSE)),"-",VLOOKUP($C128,Data!$C$111:$ZZ$141,COLUMN('Reordered Data'!AC127)-2,FALSE))</f>
        <v>-</v>
      </c>
      <c r="AD128" s="672" t="str">
        <f ca="1">IF(ISERROR(VLOOKUP($C128,Data!$C$111:$ZZ$141,COLUMN('Reordered Data'!AD127)-2,FALSE)),"-",VLOOKUP($C128,Data!$C$111:$ZZ$141,COLUMN('Reordered Data'!AD127)-2,FALSE))</f>
        <v>-</v>
      </c>
      <c r="AE128" s="672" t="str">
        <f ca="1">IF(ISERROR(VLOOKUP($C128,Data!$C$111:$ZZ$141,COLUMN('Reordered Data'!AE127)-2,FALSE)),"-",VLOOKUP($C128,Data!$C$111:$ZZ$141,COLUMN('Reordered Data'!AE127)-2,FALSE))</f>
        <v>-</v>
      </c>
      <c r="AF128" s="672" t="str">
        <f ca="1">IF(ISERROR(VLOOKUP($C128,Data!$C$111:$ZZ$141,COLUMN('Reordered Data'!AF127)-2,FALSE)),"-",VLOOKUP($C128,Data!$C$111:$ZZ$141,COLUMN('Reordered Data'!AF127)-2,FALSE))</f>
        <v>-</v>
      </c>
      <c r="AG128" s="672" t="str">
        <f ca="1">IF(ISERROR(VLOOKUP($C128,Data!$C$111:$ZZ$141,COLUMN('Reordered Data'!AG127)-2,FALSE)),"-",VLOOKUP($C128,Data!$C$111:$ZZ$141,COLUMN('Reordered Data'!AG127)-2,FALSE))</f>
        <v>-</v>
      </c>
      <c r="AH128" s="672" t="str">
        <f ca="1">IF(ISERROR(VLOOKUP($C128,Data!$C$111:$ZZ$141,COLUMN('Reordered Data'!AH127)-2,FALSE)),"-",VLOOKUP($C128,Data!$C$111:$ZZ$141,COLUMN('Reordered Data'!AH127)-2,FALSE))</f>
        <v>-</v>
      </c>
      <c r="AI128" s="672" t="str">
        <f ca="1">IF(ISERROR(VLOOKUP($C128,Data!$C$111:$ZZ$141,COLUMN('Reordered Data'!AI127)-2,FALSE)),"-",VLOOKUP($C128,Data!$C$111:$ZZ$141,COLUMN('Reordered Data'!AI127)-2,FALSE))</f>
        <v>-</v>
      </c>
      <c r="AJ128" s="672" t="str">
        <f ca="1">IF(ISERROR(VLOOKUP($C128,Data!$C$111:$ZZ$141,COLUMN('Reordered Data'!AJ127)-2,FALSE)),"-",VLOOKUP($C128,Data!$C$111:$ZZ$141,COLUMN('Reordered Data'!AJ127)-2,FALSE))</f>
        <v>-</v>
      </c>
      <c r="AK128" s="672" t="str">
        <f ca="1">IF(ISERROR(VLOOKUP($C128,Data!$C$111:$ZZ$141,COLUMN('Reordered Data'!AK127)-2,FALSE)),"-",VLOOKUP($C128,Data!$C$111:$ZZ$141,COLUMN('Reordered Data'!AK127)-2,FALSE))</f>
        <v>-</v>
      </c>
      <c r="AL128" s="672" t="str">
        <f ca="1">IF(ISERROR(VLOOKUP($C128,Data!$C$111:$ZZ$141,COLUMN('Reordered Data'!AL127)-2,FALSE)),"-",VLOOKUP($C128,Data!$C$111:$ZZ$141,COLUMN('Reordered Data'!AL127)-2,FALSE))</f>
        <v>-</v>
      </c>
      <c r="AM128" s="672" t="str">
        <f ca="1">IF(ISERROR(VLOOKUP($C128,Data!$C$111:$ZZ$141,COLUMN('Reordered Data'!AM127)-2,FALSE)),"-",VLOOKUP($C128,Data!$C$111:$ZZ$141,COLUMN('Reordered Data'!AM127)-2,FALSE))</f>
        <v>-</v>
      </c>
      <c r="AN128" s="672" t="str">
        <f ca="1">IF(ISERROR(VLOOKUP($C128,Data!$C$111:$ZZ$141,COLUMN('Reordered Data'!AN127)-2,FALSE)),"-",VLOOKUP($C128,Data!$C$111:$ZZ$141,COLUMN('Reordered Data'!AN127)-2,FALSE))</f>
        <v>-</v>
      </c>
      <c r="AO128" s="672" t="str">
        <f ca="1">IF(ISERROR(VLOOKUP($C128,Data!$C$111:$ZZ$141,COLUMN('Reordered Data'!AO127)-2,FALSE)),"-",VLOOKUP($C128,Data!$C$111:$ZZ$141,COLUMN('Reordered Data'!AO127)-2,FALSE))</f>
        <v>-</v>
      </c>
      <c r="AP128" s="672" t="str">
        <f ca="1">IF(ISERROR(VLOOKUP($C128,Data!$C$111:$ZZ$141,COLUMN('Reordered Data'!AP127)-2,FALSE)),"-",VLOOKUP($C128,Data!$C$111:$ZZ$141,COLUMN('Reordered Data'!AP127)-2,FALSE))</f>
        <v>-</v>
      </c>
      <c r="AQ128" s="672" t="str">
        <f ca="1">IF(ISERROR(VLOOKUP($C128,Data!$C$111:$ZZ$141,COLUMN('Reordered Data'!AQ127)-2,FALSE)),"-",VLOOKUP($C128,Data!$C$111:$ZZ$141,COLUMN('Reordered Data'!AQ127)-2,FALSE))</f>
        <v>-</v>
      </c>
      <c r="AR128" s="105" t="str">
        <f t="shared" ca="1" si="33"/>
        <v>-</v>
      </c>
      <c r="AS128" s="105" t="str">
        <f t="shared" ca="1" si="34"/>
        <v>-</v>
      </c>
      <c r="AT128" s="105" t="str">
        <f t="shared" ca="1" si="35"/>
        <v>-</v>
      </c>
      <c r="AU128" s="105" t="str">
        <f t="shared" ca="1" si="36"/>
        <v>-</v>
      </c>
      <c r="AV128" s="105" t="str">
        <f t="shared" ca="1" si="37"/>
        <v>-</v>
      </c>
      <c r="AW128" s="105" t="str">
        <f t="shared" ca="1" si="38"/>
        <v>-</v>
      </c>
      <c r="AX128" s="105" t="str">
        <f t="shared" ca="1" si="39"/>
        <v>-</v>
      </c>
      <c r="AY128" s="105" t="str">
        <f t="shared" ca="1" si="40"/>
        <v>-</v>
      </c>
      <c r="AZ128" s="105" t="str">
        <f t="shared" ca="1" si="41"/>
        <v>-</v>
      </c>
      <c r="BA128" s="105" t="str">
        <f t="shared" ca="1" si="42"/>
        <v>-</v>
      </c>
      <c r="BH128" s="105" t="str">
        <f t="shared" ca="1" si="21"/>
        <v>-</v>
      </c>
      <c r="BI128" s="105" t="str">
        <f t="shared" ca="1" si="22"/>
        <v>-</v>
      </c>
      <c r="BJ128" s="105" t="str">
        <f t="shared" ca="1" si="23"/>
        <v>-</v>
      </c>
      <c r="BK128" s="105" t="str">
        <f t="shared" ca="1" si="24"/>
        <v>-</v>
      </c>
      <c r="BL128" s="105" t="str">
        <f t="shared" ca="1" si="25"/>
        <v>-</v>
      </c>
      <c r="BM128" s="105" t="str">
        <f t="shared" ca="1" si="26"/>
        <v>-</v>
      </c>
      <c r="BT128" s="105" t="str">
        <f t="shared" ca="1" si="27"/>
        <v>-</v>
      </c>
      <c r="BU128" s="105" t="str">
        <f t="shared" ca="1" si="28"/>
        <v>-</v>
      </c>
      <c r="BV128" s="105" t="str">
        <f t="shared" ca="1" si="29"/>
        <v>-</v>
      </c>
      <c r="BW128" s="105" t="str">
        <f t="shared" ca="1" si="30"/>
        <v>-</v>
      </c>
      <c r="BX128" s="105" t="str">
        <f t="shared" ca="1" si="31"/>
        <v>-</v>
      </c>
      <c r="BY128" s="105" t="str">
        <f t="shared" ca="1" si="32"/>
        <v>-</v>
      </c>
    </row>
    <row r="129" spans="3:163">
      <c r="C129" s="104" t="str">
        <f t="shared" ca="1" si="19"/>
        <v>*Hide*</v>
      </c>
      <c r="D129" s="105" t="str">
        <f ca="1">IF(ISERROR(VLOOKUP($C129,Data!$C$111:$ZZ$141,COLUMN('Reordered Data'!D128)-2,FALSE)),"-",VLOOKUP($C129,Data!$C$111:$ZZ$141,COLUMN('Reordered Data'!D128)-2,FALSE))</f>
        <v>-</v>
      </c>
      <c r="E129" s="105" t="str">
        <f ca="1">IF(ISERROR(VLOOKUP($C129,Data!$C$111:$ZZ$141,COLUMN('Reordered Data'!E128)-2,FALSE)),"-",VLOOKUP($C129,Data!$C$111:$ZZ$141,COLUMN('Reordered Data'!E128)-2,FALSE))</f>
        <v>-</v>
      </c>
      <c r="F129" s="105" t="str">
        <f ca="1">IF(ISERROR(VLOOKUP($C129,Data!$C$111:$ZZ$141,COLUMN('Reordered Data'!F128)-2,FALSE)),"-",VLOOKUP($C129,Data!$C$111:$ZZ$141,COLUMN('Reordered Data'!F128)-2,FALSE))</f>
        <v>-</v>
      </c>
      <c r="G129" s="105" t="str">
        <f ca="1">IF(ISERROR(VLOOKUP($C129,Data!$C$111:$ZZ$141,COLUMN('Reordered Data'!G128)-2,FALSE)),"-",VLOOKUP($C129,Data!$C$111:$ZZ$141,COLUMN('Reordered Data'!G128)-2,FALSE))</f>
        <v>-</v>
      </c>
      <c r="H129" s="672" t="str">
        <f ca="1">IF(ISERROR(VLOOKUP($C129,Data!$C$111:$ZZ$141,COLUMN('Reordered Data'!H128)-2,FALSE)),"-",VLOOKUP($C129,Data!$C$111:$ZZ$141,COLUMN('Reordered Data'!H128)-2,FALSE))</f>
        <v>-</v>
      </c>
      <c r="I129" s="672" t="str">
        <f ca="1">IF(ISERROR(VLOOKUP($C129,Data!$C$111:$ZZ$141,COLUMN('Reordered Data'!I128)-2,FALSE)),"-",VLOOKUP($C129,Data!$C$111:$ZZ$141,COLUMN('Reordered Data'!I128)-2,FALSE))</f>
        <v>-</v>
      </c>
      <c r="J129" s="672" t="str">
        <f ca="1">IF(ISERROR(VLOOKUP($C129,Data!$C$111:$ZZ$141,COLUMN('Reordered Data'!J128)-2,FALSE)),"-",VLOOKUP($C129,Data!$C$111:$ZZ$141,COLUMN('Reordered Data'!J128)-2,FALSE))</f>
        <v>-</v>
      </c>
      <c r="K129" s="672" t="str">
        <f ca="1">IF(ISERROR(VLOOKUP($C129,Data!$C$111:$ZZ$141,COLUMN('Reordered Data'!K128)-2,FALSE)),"-",VLOOKUP($C129,Data!$C$111:$ZZ$141,COLUMN('Reordered Data'!K128)-2,FALSE))</f>
        <v>-</v>
      </c>
      <c r="L129" s="672" t="str">
        <f ca="1">IF(ISERROR(VLOOKUP($C129,Data!$C$111:$ZZ$141,COLUMN('Reordered Data'!L128)-2,FALSE)),"-",VLOOKUP($C129,Data!$C$111:$ZZ$141,COLUMN('Reordered Data'!L128)-2,FALSE))</f>
        <v>-</v>
      </c>
      <c r="M129" s="672" t="str">
        <f ca="1">IF(ISERROR(VLOOKUP($C129,Data!$C$111:$ZZ$141,COLUMN('Reordered Data'!M128)-2,FALSE)),"-",VLOOKUP($C129,Data!$C$111:$ZZ$141,COLUMN('Reordered Data'!M128)-2,FALSE))</f>
        <v>-</v>
      </c>
      <c r="N129" s="672" t="str">
        <f ca="1">IF(ISERROR(VLOOKUP($C129,Data!$C$111:$ZZ$141,COLUMN('Reordered Data'!N128)-2,FALSE)),"-",VLOOKUP($C129,Data!$C$111:$ZZ$141,COLUMN('Reordered Data'!N128)-2,FALSE))</f>
        <v>-</v>
      </c>
      <c r="O129" s="672" t="str">
        <f ca="1">IF(ISERROR(VLOOKUP($C129,Data!$C$111:$ZZ$141,COLUMN('Reordered Data'!O128)-2,FALSE)),"-",VLOOKUP($C129,Data!$C$111:$ZZ$141,COLUMN('Reordered Data'!O128)-2,FALSE))</f>
        <v>-</v>
      </c>
      <c r="P129" s="672" t="str">
        <f ca="1">IF(ISERROR(VLOOKUP($C129,Data!$C$111:$ZZ$141,COLUMN('Reordered Data'!P128)-2,FALSE)),"-",VLOOKUP($C129,Data!$C$111:$ZZ$141,COLUMN('Reordered Data'!P128)-2,FALSE))</f>
        <v>-</v>
      </c>
      <c r="Q129" s="672" t="str">
        <f ca="1">IF(ISERROR(VLOOKUP($C129,Data!$C$111:$ZZ$141,COLUMN('Reordered Data'!Q128)-2,FALSE)),"-",VLOOKUP($C129,Data!$C$111:$ZZ$141,COLUMN('Reordered Data'!Q128)-2,FALSE))</f>
        <v>-</v>
      </c>
      <c r="R129" s="672" t="str">
        <f ca="1">IF(ISERROR(VLOOKUP($C129,Data!$C$111:$ZZ$141,COLUMN('Reordered Data'!R128)-2,FALSE)),"-",VLOOKUP($C129,Data!$C$111:$ZZ$141,COLUMN('Reordered Data'!R128)-2,FALSE))</f>
        <v>-</v>
      </c>
      <c r="S129" s="672" t="str">
        <f ca="1">IF(ISERROR(VLOOKUP($C129,Data!$C$111:$ZZ$141,COLUMN('Reordered Data'!S128)-2,FALSE)),"-",VLOOKUP($C129,Data!$C$111:$ZZ$141,COLUMN('Reordered Data'!S128)-2,FALSE))</f>
        <v>-</v>
      </c>
      <c r="T129" s="672" t="str">
        <f ca="1">IF(ISERROR(VLOOKUP($C129,Data!$C$111:$ZZ$141,COLUMN('Reordered Data'!T128)-2,FALSE)),"-",VLOOKUP($C129,Data!$C$111:$ZZ$141,COLUMN('Reordered Data'!T128)-2,FALSE))</f>
        <v>-</v>
      </c>
      <c r="U129" s="672" t="str">
        <f ca="1">IF(ISERROR(VLOOKUP($C129,Data!$C$111:$ZZ$141,COLUMN('Reordered Data'!U128)-2,FALSE)),"-",VLOOKUP($C129,Data!$C$111:$ZZ$141,COLUMN('Reordered Data'!U128)-2,FALSE))</f>
        <v>-</v>
      </c>
      <c r="V129" s="672" t="str">
        <f ca="1">IF(ISERROR(VLOOKUP($C129,Data!$C$111:$ZZ$141,COLUMN('Reordered Data'!V128)-2,FALSE)),"-",VLOOKUP($C129,Data!$C$111:$ZZ$141,COLUMN('Reordered Data'!V128)-2,FALSE))</f>
        <v>-</v>
      </c>
      <c r="W129" s="672" t="str">
        <f ca="1">IF(ISERROR(VLOOKUP($C129,Data!$C$111:$ZZ$141,COLUMN('Reordered Data'!W128)-2,FALSE)),"-",VLOOKUP($C129,Data!$C$111:$ZZ$141,COLUMN('Reordered Data'!W128)-2,FALSE))</f>
        <v>-</v>
      </c>
      <c r="X129" s="672" t="str">
        <f ca="1">IF(ISERROR(VLOOKUP($C129,Data!$C$111:$ZZ$141,COLUMN('Reordered Data'!X128)-2,FALSE)),"-",VLOOKUP($C129,Data!$C$111:$ZZ$141,COLUMN('Reordered Data'!X128)-2,FALSE))</f>
        <v>-</v>
      </c>
      <c r="Y129" s="672" t="str">
        <f ca="1">IF(ISERROR(VLOOKUP($C129,Data!$C$111:$ZZ$141,COLUMN('Reordered Data'!Y128)-2,FALSE)),"-",VLOOKUP($C129,Data!$C$111:$ZZ$141,COLUMN('Reordered Data'!Y128)-2,FALSE))</f>
        <v>-</v>
      </c>
      <c r="Z129" s="672" t="str">
        <f ca="1">IF(ISERROR(VLOOKUP($C129,Data!$C$111:$ZZ$141,COLUMN('Reordered Data'!Z128)-2,FALSE)),"-",VLOOKUP($C129,Data!$C$111:$ZZ$141,COLUMN('Reordered Data'!Z128)-2,FALSE))</f>
        <v>-</v>
      </c>
      <c r="AA129" s="672" t="str">
        <f ca="1">IF(ISERROR(VLOOKUP($C129,Data!$C$111:$ZZ$141,COLUMN('Reordered Data'!AA128)-2,FALSE)),"-",VLOOKUP($C129,Data!$C$111:$ZZ$141,COLUMN('Reordered Data'!AA128)-2,FALSE))</f>
        <v>-</v>
      </c>
      <c r="AB129" s="672" t="str">
        <f ca="1">IF(ISERROR(VLOOKUP($C129,Data!$C$111:$ZZ$141,COLUMN('Reordered Data'!AB128)-2,FALSE)),"-",VLOOKUP($C129,Data!$C$111:$ZZ$141,COLUMN('Reordered Data'!AB128)-2,FALSE))</f>
        <v>-</v>
      </c>
      <c r="AC129" s="672" t="str">
        <f ca="1">IF(ISERROR(VLOOKUP($C129,Data!$C$111:$ZZ$141,COLUMN('Reordered Data'!AC128)-2,FALSE)),"-",VLOOKUP($C129,Data!$C$111:$ZZ$141,COLUMN('Reordered Data'!AC128)-2,FALSE))</f>
        <v>-</v>
      </c>
      <c r="AD129" s="672" t="str">
        <f ca="1">IF(ISERROR(VLOOKUP($C129,Data!$C$111:$ZZ$141,COLUMN('Reordered Data'!AD128)-2,FALSE)),"-",VLOOKUP($C129,Data!$C$111:$ZZ$141,COLUMN('Reordered Data'!AD128)-2,FALSE))</f>
        <v>-</v>
      </c>
      <c r="AE129" s="672" t="str">
        <f ca="1">IF(ISERROR(VLOOKUP($C129,Data!$C$111:$ZZ$141,COLUMN('Reordered Data'!AE128)-2,FALSE)),"-",VLOOKUP($C129,Data!$C$111:$ZZ$141,COLUMN('Reordered Data'!AE128)-2,FALSE))</f>
        <v>-</v>
      </c>
      <c r="AF129" s="672" t="str">
        <f ca="1">IF(ISERROR(VLOOKUP($C129,Data!$C$111:$ZZ$141,COLUMN('Reordered Data'!AF128)-2,FALSE)),"-",VLOOKUP($C129,Data!$C$111:$ZZ$141,COLUMN('Reordered Data'!AF128)-2,FALSE))</f>
        <v>-</v>
      </c>
      <c r="AG129" s="672" t="str">
        <f ca="1">IF(ISERROR(VLOOKUP($C129,Data!$C$111:$ZZ$141,COLUMN('Reordered Data'!AG128)-2,FALSE)),"-",VLOOKUP($C129,Data!$C$111:$ZZ$141,COLUMN('Reordered Data'!AG128)-2,FALSE))</f>
        <v>-</v>
      </c>
      <c r="AH129" s="672" t="str">
        <f ca="1">IF(ISERROR(VLOOKUP($C129,Data!$C$111:$ZZ$141,COLUMN('Reordered Data'!AH128)-2,FALSE)),"-",VLOOKUP($C129,Data!$C$111:$ZZ$141,COLUMN('Reordered Data'!AH128)-2,FALSE))</f>
        <v>-</v>
      </c>
      <c r="AI129" s="672" t="str">
        <f ca="1">IF(ISERROR(VLOOKUP($C129,Data!$C$111:$ZZ$141,COLUMN('Reordered Data'!AI128)-2,FALSE)),"-",VLOOKUP($C129,Data!$C$111:$ZZ$141,COLUMN('Reordered Data'!AI128)-2,FALSE))</f>
        <v>-</v>
      </c>
      <c r="AJ129" s="672" t="str">
        <f ca="1">IF(ISERROR(VLOOKUP($C129,Data!$C$111:$ZZ$141,COLUMN('Reordered Data'!AJ128)-2,FALSE)),"-",VLOOKUP($C129,Data!$C$111:$ZZ$141,COLUMN('Reordered Data'!AJ128)-2,FALSE))</f>
        <v>-</v>
      </c>
      <c r="AK129" s="672" t="str">
        <f ca="1">IF(ISERROR(VLOOKUP($C129,Data!$C$111:$ZZ$141,COLUMN('Reordered Data'!AK128)-2,FALSE)),"-",VLOOKUP($C129,Data!$C$111:$ZZ$141,COLUMN('Reordered Data'!AK128)-2,FALSE))</f>
        <v>-</v>
      </c>
      <c r="AL129" s="672" t="str">
        <f ca="1">IF(ISERROR(VLOOKUP($C129,Data!$C$111:$ZZ$141,COLUMN('Reordered Data'!AL128)-2,FALSE)),"-",VLOOKUP($C129,Data!$C$111:$ZZ$141,COLUMN('Reordered Data'!AL128)-2,FALSE))</f>
        <v>-</v>
      </c>
      <c r="AM129" s="672" t="str">
        <f ca="1">IF(ISERROR(VLOOKUP($C129,Data!$C$111:$ZZ$141,COLUMN('Reordered Data'!AM128)-2,FALSE)),"-",VLOOKUP($C129,Data!$C$111:$ZZ$141,COLUMN('Reordered Data'!AM128)-2,FALSE))</f>
        <v>-</v>
      </c>
      <c r="AN129" s="672" t="str">
        <f ca="1">IF(ISERROR(VLOOKUP($C129,Data!$C$111:$ZZ$141,COLUMN('Reordered Data'!AN128)-2,FALSE)),"-",VLOOKUP($C129,Data!$C$111:$ZZ$141,COLUMN('Reordered Data'!AN128)-2,FALSE))</f>
        <v>-</v>
      </c>
      <c r="AO129" s="672" t="str">
        <f ca="1">IF(ISERROR(VLOOKUP($C129,Data!$C$111:$ZZ$141,COLUMN('Reordered Data'!AO128)-2,FALSE)),"-",VLOOKUP($C129,Data!$C$111:$ZZ$141,COLUMN('Reordered Data'!AO128)-2,FALSE))</f>
        <v>-</v>
      </c>
      <c r="AP129" s="672" t="str">
        <f ca="1">IF(ISERROR(VLOOKUP($C129,Data!$C$111:$ZZ$141,COLUMN('Reordered Data'!AP128)-2,FALSE)),"-",VLOOKUP($C129,Data!$C$111:$ZZ$141,COLUMN('Reordered Data'!AP128)-2,FALSE))</f>
        <v>-</v>
      </c>
      <c r="AQ129" s="672" t="str">
        <f ca="1">IF(ISERROR(VLOOKUP($C129,Data!$C$111:$ZZ$141,COLUMN('Reordered Data'!AQ128)-2,FALSE)),"-",VLOOKUP($C129,Data!$C$111:$ZZ$141,COLUMN('Reordered Data'!AQ128)-2,FALSE))</f>
        <v>-</v>
      </c>
      <c r="AR129" s="105" t="str">
        <f t="shared" ca="1" si="33"/>
        <v>-</v>
      </c>
      <c r="AS129" s="105" t="str">
        <f t="shared" ca="1" si="34"/>
        <v>-</v>
      </c>
      <c r="AT129" s="105" t="str">
        <f t="shared" ca="1" si="35"/>
        <v>-</v>
      </c>
      <c r="AU129" s="105" t="str">
        <f t="shared" ca="1" si="36"/>
        <v>-</v>
      </c>
      <c r="AV129" s="105" t="str">
        <f t="shared" ca="1" si="37"/>
        <v>-</v>
      </c>
      <c r="AW129" s="105" t="str">
        <f t="shared" ca="1" si="38"/>
        <v>-</v>
      </c>
      <c r="AX129" s="105" t="str">
        <f t="shared" ca="1" si="39"/>
        <v>-</v>
      </c>
      <c r="AY129" s="105" t="str">
        <f t="shared" ca="1" si="40"/>
        <v>-</v>
      </c>
      <c r="AZ129" s="105" t="str">
        <f t="shared" ca="1" si="41"/>
        <v>-</v>
      </c>
      <c r="BA129" s="105" t="str">
        <f t="shared" ca="1" si="42"/>
        <v>-</v>
      </c>
      <c r="BH129" s="105" t="str">
        <f t="shared" ca="1" si="21"/>
        <v>-</v>
      </c>
      <c r="BI129" s="105" t="str">
        <f t="shared" ca="1" si="22"/>
        <v>-</v>
      </c>
      <c r="BJ129" s="105" t="str">
        <f t="shared" ca="1" si="23"/>
        <v>-</v>
      </c>
      <c r="BK129" s="105" t="str">
        <f t="shared" ca="1" si="24"/>
        <v>-</v>
      </c>
      <c r="BL129" s="105" t="str">
        <f t="shared" ca="1" si="25"/>
        <v>-</v>
      </c>
      <c r="BM129" s="105" t="str">
        <f t="shared" ca="1" si="26"/>
        <v>-</v>
      </c>
      <c r="BT129" s="105" t="str">
        <f t="shared" ca="1" si="27"/>
        <v>-</v>
      </c>
      <c r="BU129" s="105" t="str">
        <f t="shared" ca="1" si="28"/>
        <v>-</v>
      </c>
      <c r="BV129" s="105" t="str">
        <f t="shared" ca="1" si="29"/>
        <v>-</v>
      </c>
      <c r="BW129" s="105" t="str">
        <f t="shared" ca="1" si="30"/>
        <v>-</v>
      </c>
      <c r="BX129" s="105" t="str">
        <f t="shared" ca="1" si="31"/>
        <v>-</v>
      </c>
      <c r="BY129" s="105" t="str">
        <f t="shared" ca="1" si="32"/>
        <v>-</v>
      </c>
    </row>
    <row r="130" spans="3:163">
      <c r="C130" s="104" t="str">
        <f t="shared" ca="1" si="19"/>
        <v>*Hide*</v>
      </c>
      <c r="D130" s="105" t="str">
        <f ca="1">IF(ISERROR(VLOOKUP($C130,Data!$C$111:$ZZ$141,COLUMN('Reordered Data'!D129)-2,FALSE)),"-",VLOOKUP($C130,Data!$C$111:$ZZ$141,COLUMN('Reordered Data'!D129)-2,FALSE))</f>
        <v>-</v>
      </c>
      <c r="E130" s="105" t="str">
        <f ca="1">IF(ISERROR(VLOOKUP($C130,Data!$C$111:$ZZ$141,COLUMN('Reordered Data'!E129)-2,FALSE)),"-",VLOOKUP($C130,Data!$C$111:$ZZ$141,COLUMN('Reordered Data'!E129)-2,FALSE))</f>
        <v>-</v>
      </c>
      <c r="F130" s="105" t="str">
        <f ca="1">IF(ISERROR(VLOOKUP($C130,Data!$C$111:$ZZ$141,COLUMN('Reordered Data'!F129)-2,FALSE)),"-",VLOOKUP($C130,Data!$C$111:$ZZ$141,COLUMN('Reordered Data'!F129)-2,FALSE))</f>
        <v>-</v>
      </c>
      <c r="G130" s="105" t="str">
        <f ca="1">IF(ISERROR(VLOOKUP($C130,Data!$C$111:$ZZ$141,COLUMN('Reordered Data'!G129)-2,FALSE)),"-",VLOOKUP($C130,Data!$C$111:$ZZ$141,COLUMN('Reordered Data'!G129)-2,FALSE))</f>
        <v>-</v>
      </c>
      <c r="H130" s="672" t="str">
        <f ca="1">IF(ISERROR(VLOOKUP($C130,Data!$C$111:$ZZ$141,COLUMN('Reordered Data'!H129)-2,FALSE)),"-",VLOOKUP($C130,Data!$C$111:$ZZ$141,COLUMN('Reordered Data'!H129)-2,FALSE))</f>
        <v>-</v>
      </c>
      <c r="I130" s="672" t="str">
        <f ca="1">IF(ISERROR(VLOOKUP($C130,Data!$C$111:$ZZ$141,COLUMN('Reordered Data'!I129)-2,FALSE)),"-",VLOOKUP($C130,Data!$C$111:$ZZ$141,COLUMN('Reordered Data'!I129)-2,FALSE))</f>
        <v>-</v>
      </c>
      <c r="J130" s="672" t="str">
        <f ca="1">IF(ISERROR(VLOOKUP($C130,Data!$C$111:$ZZ$141,COLUMN('Reordered Data'!J129)-2,FALSE)),"-",VLOOKUP($C130,Data!$C$111:$ZZ$141,COLUMN('Reordered Data'!J129)-2,FALSE))</f>
        <v>-</v>
      </c>
      <c r="K130" s="672" t="str">
        <f ca="1">IF(ISERROR(VLOOKUP($C130,Data!$C$111:$ZZ$141,COLUMN('Reordered Data'!K129)-2,FALSE)),"-",VLOOKUP($C130,Data!$C$111:$ZZ$141,COLUMN('Reordered Data'!K129)-2,FALSE))</f>
        <v>-</v>
      </c>
      <c r="L130" s="672" t="str">
        <f ca="1">IF(ISERROR(VLOOKUP($C130,Data!$C$111:$ZZ$141,COLUMN('Reordered Data'!L129)-2,FALSE)),"-",VLOOKUP($C130,Data!$C$111:$ZZ$141,COLUMN('Reordered Data'!L129)-2,FALSE))</f>
        <v>-</v>
      </c>
      <c r="M130" s="672" t="str">
        <f ca="1">IF(ISERROR(VLOOKUP($C130,Data!$C$111:$ZZ$141,COLUMN('Reordered Data'!M129)-2,FALSE)),"-",VLOOKUP($C130,Data!$C$111:$ZZ$141,COLUMN('Reordered Data'!M129)-2,FALSE))</f>
        <v>-</v>
      </c>
      <c r="N130" s="672" t="str">
        <f ca="1">IF(ISERROR(VLOOKUP($C130,Data!$C$111:$ZZ$141,COLUMN('Reordered Data'!N129)-2,FALSE)),"-",VLOOKUP($C130,Data!$C$111:$ZZ$141,COLUMN('Reordered Data'!N129)-2,FALSE))</f>
        <v>-</v>
      </c>
      <c r="O130" s="672" t="str">
        <f ca="1">IF(ISERROR(VLOOKUP($C130,Data!$C$111:$ZZ$141,COLUMN('Reordered Data'!O129)-2,FALSE)),"-",VLOOKUP($C130,Data!$C$111:$ZZ$141,COLUMN('Reordered Data'!O129)-2,FALSE))</f>
        <v>-</v>
      </c>
      <c r="P130" s="672" t="str">
        <f ca="1">IF(ISERROR(VLOOKUP($C130,Data!$C$111:$ZZ$141,COLUMN('Reordered Data'!P129)-2,FALSE)),"-",VLOOKUP($C130,Data!$C$111:$ZZ$141,COLUMN('Reordered Data'!P129)-2,FALSE))</f>
        <v>-</v>
      </c>
      <c r="Q130" s="672" t="str">
        <f ca="1">IF(ISERROR(VLOOKUP($C130,Data!$C$111:$ZZ$141,COLUMN('Reordered Data'!Q129)-2,FALSE)),"-",VLOOKUP($C130,Data!$C$111:$ZZ$141,COLUMN('Reordered Data'!Q129)-2,FALSE))</f>
        <v>-</v>
      </c>
      <c r="R130" s="672" t="str">
        <f ca="1">IF(ISERROR(VLOOKUP($C130,Data!$C$111:$ZZ$141,COLUMN('Reordered Data'!R129)-2,FALSE)),"-",VLOOKUP($C130,Data!$C$111:$ZZ$141,COLUMN('Reordered Data'!R129)-2,FALSE))</f>
        <v>-</v>
      </c>
      <c r="S130" s="672" t="str">
        <f ca="1">IF(ISERROR(VLOOKUP($C130,Data!$C$111:$ZZ$141,COLUMN('Reordered Data'!S129)-2,FALSE)),"-",VLOOKUP($C130,Data!$C$111:$ZZ$141,COLUMN('Reordered Data'!S129)-2,FALSE))</f>
        <v>-</v>
      </c>
      <c r="T130" s="672" t="str">
        <f ca="1">IF(ISERROR(VLOOKUP($C130,Data!$C$111:$ZZ$141,COLUMN('Reordered Data'!T129)-2,FALSE)),"-",VLOOKUP($C130,Data!$C$111:$ZZ$141,COLUMN('Reordered Data'!T129)-2,FALSE))</f>
        <v>-</v>
      </c>
      <c r="U130" s="672" t="str">
        <f ca="1">IF(ISERROR(VLOOKUP($C130,Data!$C$111:$ZZ$141,COLUMN('Reordered Data'!U129)-2,FALSE)),"-",VLOOKUP($C130,Data!$C$111:$ZZ$141,COLUMN('Reordered Data'!U129)-2,FALSE))</f>
        <v>-</v>
      </c>
      <c r="V130" s="672" t="str">
        <f ca="1">IF(ISERROR(VLOOKUP($C130,Data!$C$111:$ZZ$141,COLUMN('Reordered Data'!V129)-2,FALSE)),"-",VLOOKUP($C130,Data!$C$111:$ZZ$141,COLUMN('Reordered Data'!V129)-2,FALSE))</f>
        <v>-</v>
      </c>
      <c r="W130" s="672" t="str">
        <f ca="1">IF(ISERROR(VLOOKUP($C130,Data!$C$111:$ZZ$141,COLUMN('Reordered Data'!W129)-2,FALSE)),"-",VLOOKUP($C130,Data!$C$111:$ZZ$141,COLUMN('Reordered Data'!W129)-2,FALSE))</f>
        <v>-</v>
      </c>
      <c r="X130" s="672" t="str">
        <f ca="1">IF(ISERROR(VLOOKUP($C130,Data!$C$111:$ZZ$141,COLUMN('Reordered Data'!X129)-2,FALSE)),"-",VLOOKUP($C130,Data!$C$111:$ZZ$141,COLUMN('Reordered Data'!X129)-2,FALSE))</f>
        <v>-</v>
      </c>
      <c r="Y130" s="672" t="str">
        <f ca="1">IF(ISERROR(VLOOKUP($C130,Data!$C$111:$ZZ$141,COLUMN('Reordered Data'!Y129)-2,FALSE)),"-",VLOOKUP($C130,Data!$C$111:$ZZ$141,COLUMN('Reordered Data'!Y129)-2,FALSE))</f>
        <v>-</v>
      </c>
      <c r="Z130" s="672" t="str">
        <f ca="1">IF(ISERROR(VLOOKUP($C130,Data!$C$111:$ZZ$141,COLUMN('Reordered Data'!Z129)-2,FALSE)),"-",VLOOKUP($C130,Data!$C$111:$ZZ$141,COLUMN('Reordered Data'!Z129)-2,FALSE))</f>
        <v>-</v>
      </c>
      <c r="AA130" s="672" t="str">
        <f ca="1">IF(ISERROR(VLOOKUP($C130,Data!$C$111:$ZZ$141,COLUMN('Reordered Data'!AA129)-2,FALSE)),"-",VLOOKUP($C130,Data!$C$111:$ZZ$141,COLUMN('Reordered Data'!AA129)-2,FALSE))</f>
        <v>-</v>
      </c>
      <c r="AB130" s="672" t="str">
        <f ca="1">IF(ISERROR(VLOOKUP($C130,Data!$C$111:$ZZ$141,COLUMN('Reordered Data'!AB129)-2,FALSE)),"-",VLOOKUP($C130,Data!$C$111:$ZZ$141,COLUMN('Reordered Data'!AB129)-2,FALSE))</f>
        <v>-</v>
      </c>
      <c r="AC130" s="672" t="str">
        <f ca="1">IF(ISERROR(VLOOKUP($C130,Data!$C$111:$ZZ$141,COLUMN('Reordered Data'!AC129)-2,FALSE)),"-",VLOOKUP($C130,Data!$C$111:$ZZ$141,COLUMN('Reordered Data'!AC129)-2,FALSE))</f>
        <v>-</v>
      </c>
      <c r="AD130" s="672" t="str">
        <f ca="1">IF(ISERROR(VLOOKUP($C130,Data!$C$111:$ZZ$141,COLUMN('Reordered Data'!AD129)-2,FALSE)),"-",VLOOKUP($C130,Data!$C$111:$ZZ$141,COLUMN('Reordered Data'!AD129)-2,FALSE))</f>
        <v>-</v>
      </c>
      <c r="AE130" s="672" t="str">
        <f ca="1">IF(ISERROR(VLOOKUP($C130,Data!$C$111:$ZZ$141,COLUMN('Reordered Data'!AE129)-2,FALSE)),"-",VLOOKUP($C130,Data!$C$111:$ZZ$141,COLUMN('Reordered Data'!AE129)-2,FALSE))</f>
        <v>-</v>
      </c>
      <c r="AF130" s="672" t="str">
        <f ca="1">IF(ISERROR(VLOOKUP($C130,Data!$C$111:$ZZ$141,COLUMN('Reordered Data'!AF129)-2,FALSE)),"-",VLOOKUP($C130,Data!$C$111:$ZZ$141,COLUMN('Reordered Data'!AF129)-2,FALSE))</f>
        <v>-</v>
      </c>
      <c r="AG130" s="672" t="str">
        <f ca="1">IF(ISERROR(VLOOKUP($C130,Data!$C$111:$ZZ$141,COLUMN('Reordered Data'!AG129)-2,FALSE)),"-",VLOOKUP($C130,Data!$C$111:$ZZ$141,COLUMN('Reordered Data'!AG129)-2,FALSE))</f>
        <v>-</v>
      </c>
      <c r="AH130" s="672" t="str">
        <f ca="1">IF(ISERROR(VLOOKUP($C130,Data!$C$111:$ZZ$141,COLUMN('Reordered Data'!AH129)-2,FALSE)),"-",VLOOKUP($C130,Data!$C$111:$ZZ$141,COLUMN('Reordered Data'!AH129)-2,FALSE))</f>
        <v>-</v>
      </c>
      <c r="AI130" s="672" t="str">
        <f ca="1">IF(ISERROR(VLOOKUP($C130,Data!$C$111:$ZZ$141,COLUMN('Reordered Data'!AI129)-2,FALSE)),"-",VLOOKUP($C130,Data!$C$111:$ZZ$141,COLUMN('Reordered Data'!AI129)-2,FALSE))</f>
        <v>-</v>
      </c>
      <c r="AJ130" s="672" t="str">
        <f ca="1">IF(ISERROR(VLOOKUP($C130,Data!$C$111:$ZZ$141,COLUMN('Reordered Data'!AJ129)-2,FALSE)),"-",VLOOKUP($C130,Data!$C$111:$ZZ$141,COLUMN('Reordered Data'!AJ129)-2,FALSE))</f>
        <v>-</v>
      </c>
      <c r="AK130" s="672" t="str">
        <f ca="1">IF(ISERROR(VLOOKUP($C130,Data!$C$111:$ZZ$141,COLUMN('Reordered Data'!AK129)-2,FALSE)),"-",VLOOKUP($C130,Data!$C$111:$ZZ$141,COLUMN('Reordered Data'!AK129)-2,FALSE))</f>
        <v>-</v>
      </c>
      <c r="AL130" s="672" t="str">
        <f ca="1">IF(ISERROR(VLOOKUP($C130,Data!$C$111:$ZZ$141,COLUMN('Reordered Data'!AL129)-2,FALSE)),"-",VLOOKUP($C130,Data!$C$111:$ZZ$141,COLUMN('Reordered Data'!AL129)-2,FALSE))</f>
        <v>-</v>
      </c>
      <c r="AM130" s="672" t="str">
        <f ca="1">IF(ISERROR(VLOOKUP($C130,Data!$C$111:$ZZ$141,COLUMN('Reordered Data'!AM129)-2,FALSE)),"-",VLOOKUP($C130,Data!$C$111:$ZZ$141,COLUMN('Reordered Data'!AM129)-2,FALSE))</f>
        <v>-</v>
      </c>
      <c r="AN130" s="672" t="str">
        <f ca="1">IF(ISERROR(VLOOKUP($C130,Data!$C$111:$ZZ$141,COLUMN('Reordered Data'!AN129)-2,FALSE)),"-",VLOOKUP($C130,Data!$C$111:$ZZ$141,COLUMN('Reordered Data'!AN129)-2,FALSE))</f>
        <v>-</v>
      </c>
      <c r="AO130" s="672" t="str">
        <f ca="1">IF(ISERROR(VLOOKUP($C130,Data!$C$111:$ZZ$141,COLUMN('Reordered Data'!AO129)-2,FALSE)),"-",VLOOKUP($C130,Data!$C$111:$ZZ$141,COLUMN('Reordered Data'!AO129)-2,FALSE))</f>
        <v>-</v>
      </c>
      <c r="AP130" s="672" t="str">
        <f ca="1">IF(ISERROR(VLOOKUP($C130,Data!$C$111:$ZZ$141,COLUMN('Reordered Data'!AP129)-2,FALSE)),"-",VLOOKUP($C130,Data!$C$111:$ZZ$141,COLUMN('Reordered Data'!AP129)-2,FALSE))</f>
        <v>-</v>
      </c>
      <c r="AQ130" s="672" t="str">
        <f ca="1">IF(ISERROR(VLOOKUP($C130,Data!$C$111:$ZZ$141,COLUMN('Reordered Data'!AQ129)-2,FALSE)),"-",VLOOKUP($C130,Data!$C$111:$ZZ$141,COLUMN('Reordered Data'!AQ129)-2,FALSE))</f>
        <v>-</v>
      </c>
      <c r="AR130" s="105" t="str">
        <f t="shared" ca="1" si="33"/>
        <v>-</v>
      </c>
      <c r="AS130" s="105" t="str">
        <f t="shared" ca="1" si="34"/>
        <v>-</v>
      </c>
      <c r="AT130" s="105" t="str">
        <f t="shared" ca="1" si="35"/>
        <v>-</v>
      </c>
      <c r="AU130" s="105" t="str">
        <f t="shared" ca="1" si="36"/>
        <v>-</v>
      </c>
      <c r="AV130" s="105" t="str">
        <f t="shared" ca="1" si="37"/>
        <v>-</v>
      </c>
      <c r="AW130" s="105" t="str">
        <f t="shared" ca="1" si="38"/>
        <v>-</v>
      </c>
      <c r="AX130" s="105" t="str">
        <f t="shared" ca="1" si="39"/>
        <v>-</v>
      </c>
      <c r="AY130" s="105" t="str">
        <f t="shared" ca="1" si="40"/>
        <v>-</v>
      </c>
      <c r="AZ130" s="105" t="str">
        <f t="shared" ca="1" si="41"/>
        <v>-</v>
      </c>
      <c r="BA130" s="105" t="str">
        <f t="shared" ca="1" si="42"/>
        <v>-</v>
      </c>
      <c r="BH130" s="105" t="str">
        <f t="shared" ca="1" si="21"/>
        <v>-</v>
      </c>
      <c r="BI130" s="105" t="str">
        <f t="shared" ca="1" si="22"/>
        <v>-</v>
      </c>
      <c r="BJ130" s="105" t="str">
        <f t="shared" ca="1" si="23"/>
        <v>-</v>
      </c>
      <c r="BK130" s="105" t="str">
        <f t="shared" ca="1" si="24"/>
        <v>-</v>
      </c>
      <c r="BL130" s="105" t="str">
        <f t="shared" ca="1" si="25"/>
        <v>-</v>
      </c>
      <c r="BM130" s="105" t="str">
        <f t="shared" ca="1" si="26"/>
        <v>-</v>
      </c>
      <c r="BT130" s="105" t="str">
        <f t="shared" ca="1" si="27"/>
        <v>-</v>
      </c>
      <c r="BU130" s="105" t="str">
        <f t="shared" ca="1" si="28"/>
        <v>-</v>
      </c>
      <c r="BV130" s="105" t="str">
        <f t="shared" ca="1" si="29"/>
        <v>-</v>
      </c>
      <c r="BW130" s="105" t="str">
        <f t="shared" ca="1" si="30"/>
        <v>-</v>
      </c>
      <c r="BX130" s="105" t="str">
        <f t="shared" ca="1" si="31"/>
        <v>-</v>
      </c>
      <c r="BY130" s="105" t="str">
        <f t="shared" ca="1" si="32"/>
        <v>-</v>
      </c>
    </row>
    <row r="131" spans="3:163">
      <c r="C131" s="104" t="str">
        <f t="shared" ca="1" si="19"/>
        <v>*Hide*</v>
      </c>
      <c r="D131" s="105" t="str">
        <f ca="1">IF(ISERROR(VLOOKUP($C131,Data!$C$111:$ZZ$141,COLUMN('Reordered Data'!D130)-2,FALSE)),"-",VLOOKUP($C131,Data!$C$111:$ZZ$141,COLUMN('Reordered Data'!D130)-2,FALSE))</f>
        <v>-</v>
      </c>
      <c r="E131" s="105" t="str">
        <f ca="1">IF(ISERROR(VLOOKUP($C131,Data!$C$111:$ZZ$141,COLUMN('Reordered Data'!E130)-2,FALSE)),"-",VLOOKUP($C131,Data!$C$111:$ZZ$141,COLUMN('Reordered Data'!E130)-2,FALSE))</f>
        <v>-</v>
      </c>
      <c r="F131" s="105" t="str">
        <f ca="1">IF(ISERROR(VLOOKUP($C131,Data!$C$111:$ZZ$141,COLUMN('Reordered Data'!F130)-2,FALSE)),"-",VLOOKUP($C131,Data!$C$111:$ZZ$141,COLUMN('Reordered Data'!F130)-2,FALSE))</f>
        <v>-</v>
      </c>
      <c r="G131" s="105" t="str">
        <f ca="1">IF(ISERROR(VLOOKUP($C131,Data!$C$111:$ZZ$141,COLUMN('Reordered Data'!G130)-2,FALSE)),"-",VLOOKUP($C131,Data!$C$111:$ZZ$141,COLUMN('Reordered Data'!G130)-2,FALSE))</f>
        <v>-</v>
      </c>
      <c r="H131" s="672" t="str">
        <f ca="1">IF(ISERROR(VLOOKUP($C131,Data!$C$111:$ZZ$141,COLUMN('Reordered Data'!H130)-2,FALSE)),"-",VLOOKUP($C131,Data!$C$111:$ZZ$141,COLUMN('Reordered Data'!H130)-2,FALSE))</f>
        <v>-</v>
      </c>
      <c r="I131" s="672" t="str">
        <f ca="1">IF(ISERROR(VLOOKUP($C131,Data!$C$111:$ZZ$141,COLUMN('Reordered Data'!I130)-2,FALSE)),"-",VLOOKUP($C131,Data!$C$111:$ZZ$141,COLUMN('Reordered Data'!I130)-2,FALSE))</f>
        <v>-</v>
      </c>
      <c r="J131" s="672" t="str">
        <f ca="1">IF(ISERROR(VLOOKUP($C131,Data!$C$111:$ZZ$141,COLUMN('Reordered Data'!J130)-2,FALSE)),"-",VLOOKUP($C131,Data!$C$111:$ZZ$141,COLUMN('Reordered Data'!J130)-2,FALSE))</f>
        <v>-</v>
      </c>
      <c r="K131" s="672" t="str">
        <f ca="1">IF(ISERROR(VLOOKUP($C131,Data!$C$111:$ZZ$141,COLUMN('Reordered Data'!K130)-2,FALSE)),"-",VLOOKUP($C131,Data!$C$111:$ZZ$141,COLUMN('Reordered Data'!K130)-2,FALSE))</f>
        <v>-</v>
      </c>
      <c r="L131" s="672" t="str">
        <f ca="1">IF(ISERROR(VLOOKUP($C131,Data!$C$111:$ZZ$141,COLUMN('Reordered Data'!L130)-2,FALSE)),"-",VLOOKUP($C131,Data!$C$111:$ZZ$141,COLUMN('Reordered Data'!L130)-2,FALSE))</f>
        <v>-</v>
      </c>
      <c r="M131" s="672" t="str">
        <f ca="1">IF(ISERROR(VLOOKUP($C131,Data!$C$111:$ZZ$141,COLUMN('Reordered Data'!M130)-2,FALSE)),"-",VLOOKUP($C131,Data!$C$111:$ZZ$141,COLUMN('Reordered Data'!M130)-2,FALSE))</f>
        <v>-</v>
      </c>
      <c r="N131" s="672" t="str">
        <f ca="1">IF(ISERROR(VLOOKUP($C131,Data!$C$111:$ZZ$141,COLUMN('Reordered Data'!N130)-2,FALSE)),"-",VLOOKUP($C131,Data!$C$111:$ZZ$141,COLUMN('Reordered Data'!N130)-2,FALSE))</f>
        <v>-</v>
      </c>
      <c r="O131" s="672" t="str">
        <f ca="1">IF(ISERROR(VLOOKUP($C131,Data!$C$111:$ZZ$141,COLUMN('Reordered Data'!O130)-2,FALSE)),"-",VLOOKUP($C131,Data!$C$111:$ZZ$141,COLUMN('Reordered Data'!O130)-2,FALSE))</f>
        <v>-</v>
      </c>
      <c r="P131" s="672" t="str">
        <f ca="1">IF(ISERROR(VLOOKUP($C131,Data!$C$111:$ZZ$141,COLUMN('Reordered Data'!P130)-2,FALSE)),"-",VLOOKUP($C131,Data!$C$111:$ZZ$141,COLUMN('Reordered Data'!P130)-2,FALSE))</f>
        <v>-</v>
      </c>
      <c r="Q131" s="672" t="str">
        <f ca="1">IF(ISERROR(VLOOKUP($C131,Data!$C$111:$ZZ$141,COLUMN('Reordered Data'!Q130)-2,FALSE)),"-",VLOOKUP($C131,Data!$C$111:$ZZ$141,COLUMN('Reordered Data'!Q130)-2,FALSE))</f>
        <v>-</v>
      </c>
      <c r="R131" s="672" t="str">
        <f ca="1">IF(ISERROR(VLOOKUP($C131,Data!$C$111:$ZZ$141,COLUMN('Reordered Data'!R130)-2,FALSE)),"-",VLOOKUP($C131,Data!$C$111:$ZZ$141,COLUMN('Reordered Data'!R130)-2,FALSE))</f>
        <v>-</v>
      </c>
      <c r="S131" s="672" t="str">
        <f ca="1">IF(ISERROR(VLOOKUP($C131,Data!$C$111:$ZZ$141,COLUMN('Reordered Data'!S130)-2,FALSE)),"-",VLOOKUP($C131,Data!$C$111:$ZZ$141,COLUMN('Reordered Data'!S130)-2,FALSE))</f>
        <v>-</v>
      </c>
      <c r="T131" s="672" t="str">
        <f ca="1">IF(ISERROR(VLOOKUP($C131,Data!$C$111:$ZZ$141,COLUMN('Reordered Data'!T130)-2,FALSE)),"-",VLOOKUP($C131,Data!$C$111:$ZZ$141,COLUMN('Reordered Data'!T130)-2,FALSE))</f>
        <v>-</v>
      </c>
      <c r="U131" s="672" t="str">
        <f ca="1">IF(ISERROR(VLOOKUP($C131,Data!$C$111:$ZZ$141,COLUMN('Reordered Data'!U130)-2,FALSE)),"-",VLOOKUP($C131,Data!$C$111:$ZZ$141,COLUMN('Reordered Data'!U130)-2,FALSE))</f>
        <v>-</v>
      </c>
      <c r="V131" s="672" t="str">
        <f ca="1">IF(ISERROR(VLOOKUP($C131,Data!$C$111:$ZZ$141,COLUMN('Reordered Data'!V130)-2,FALSE)),"-",VLOOKUP($C131,Data!$C$111:$ZZ$141,COLUMN('Reordered Data'!V130)-2,FALSE))</f>
        <v>-</v>
      </c>
      <c r="W131" s="672" t="str">
        <f ca="1">IF(ISERROR(VLOOKUP($C131,Data!$C$111:$ZZ$141,COLUMN('Reordered Data'!W130)-2,FALSE)),"-",VLOOKUP($C131,Data!$C$111:$ZZ$141,COLUMN('Reordered Data'!W130)-2,FALSE))</f>
        <v>-</v>
      </c>
      <c r="X131" s="672" t="str">
        <f ca="1">IF(ISERROR(VLOOKUP($C131,Data!$C$111:$ZZ$141,COLUMN('Reordered Data'!X130)-2,FALSE)),"-",VLOOKUP($C131,Data!$C$111:$ZZ$141,COLUMN('Reordered Data'!X130)-2,FALSE))</f>
        <v>-</v>
      </c>
      <c r="Y131" s="672" t="str">
        <f ca="1">IF(ISERROR(VLOOKUP($C131,Data!$C$111:$ZZ$141,COLUMN('Reordered Data'!Y130)-2,FALSE)),"-",VLOOKUP($C131,Data!$C$111:$ZZ$141,COLUMN('Reordered Data'!Y130)-2,FALSE))</f>
        <v>-</v>
      </c>
      <c r="Z131" s="672" t="str">
        <f ca="1">IF(ISERROR(VLOOKUP($C131,Data!$C$111:$ZZ$141,COLUMN('Reordered Data'!Z130)-2,FALSE)),"-",VLOOKUP($C131,Data!$C$111:$ZZ$141,COLUMN('Reordered Data'!Z130)-2,FALSE))</f>
        <v>-</v>
      </c>
      <c r="AA131" s="672" t="str">
        <f ca="1">IF(ISERROR(VLOOKUP($C131,Data!$C$111:$ZZ$141,COLUMN('Reordered Data'!AA130)-2,FALSE)),"-",VLOOKUP($C131,Data!$C$111:$ZZ$141,COLUMN('Reordered Data'!AA130)-2,FALSE))</f>
        <v>-</v>
      </c>
      <c r="AB131" s="672" t="str">
        <f ca="1">IF(ISERROR(VLOOKUP($C131,Data!$C$111:$ZZ$141,COLUMN('Reordered Data'!AB130)-2,FALSE)),"-",VLOOKUP($C131,Data!$C$111:$ZZ$141,COLUMN('Reordered Data'!AB130)-2,FALSE))</f>
        <v>-</v>
      </c>
      <c r="AC131" s="672" t="str">
        <f ca="1">IF(ISERROR(VLOOKUP($C131,Data!$C$111:$ZZ$141,COLUMN('Reordered Data'!AC130)-2,FALSE)),"-",VLOOKUP($C131,Data!$C$111:$ZZ$141,COLUMN('Reordered Data'!AC130)-2,FALSE))</f>
        <v>-</v>
      </c>
      <c r="AD131" s="672" t="str">
        <f ca="1">IF(ISERROR(VLOOKUP($C131,Data!$C$111:$ZZ$141,COLUMN('Reordered Data'!AD130)-2,FALSE)),"-",VLOOKUP($C131,Data!$C$111:$ZZ$141,COLUMN('Reordered Data'!AD130)-2,FALSE))</f>
        <v>-</v>
      </c>
      <c r="AE131" s="672" t="str">
        <f ca="1">IF(ISERROR(VLOOKUP($C131,Data!$C$111:$ZZ$141,COLUMN('Reordered Data'!AE130)-2,FALSE)),"-",VLOOKUP($C131,Data!$C$111:$ZZ$141,COLUMN('Reordered Data'!AE130)-2,FALSE))</f>
        <v>-</v>
      </c>
      <c r="AF131" s="672" t="str">
        <f ca="1">IF(ISERROR(VLOOKUP($C131,Data!$C$111:$ZZ$141,COLUMN('Reordered Data'!AF130)-2,FALSE)),"-",VLOOKUP($C131,Data!$C$111:$ZZ$141,COLUMN('Reordered Data'!AF130)-2,FALSE))</f>
        <v>-</v>
      </c>
      <c r="AG131" s="672" t="str">
        <f ca="1">IF(ISERROR(VLOOKUP($C131,Data!$C$111:$ZZ$141,COLUMN('Reordered Data'!AG130)-2,FALSE)),"-",VLOOKUP($C131,Data!$C$111:$ZZ$141,COLUMN('Reordered Data'!AG130)-2,FALSE))</f>
        <v>-</v>
      </c>
      <c r="AH131" s="672" t="str">
        <f ca="1">IF(ISERROR(VLOOKUP($C131,Data!$C$111:$ZZ$141,COLUMN('Reordered Data'!AH130)-2,FALSE)),"-",VLOOKUP($C131,Data!$C$111:$ZZ$141,COLUMN('Reordered Data'!AH130)-2,FALSE))</f>
        <v>-</v>
      </c>
      <c r="AI131" s="672" t="str">
        <f ca="1">IF(ISERROR(VLOOKUP($C131,Data!$C$111:$ZZ$141,COLUMN('Reordered Data'!AI130)-2,FALSE)),"-",VLOOKUP($C131,Data!$C$111:$ZZ$141,COLUMN('Reordered Data'!AI130)-2,FALSE))</f>
        <v>-</v>
      </c>
      <c r="AJ131" s="672" t="str">
        <f ca="1">IF(ISERROR(VLOOKUP($C131,Data!$C$111:$ZZ$141,COLUMN('Reordered Data'!AJ130)-2,FALSE)),"-",VLOOKUP($C131,Data!$C$111:$ZZ$141,COLUMN('Reordered Data'!AJ130)-2,FALSE))</f>
        <v>-</v>
      </c>
      <c r="AK131" s="672" t="str">
        <f ca="1">IF(ISERROR(VLOOKUP($C131,Data!$C$111:$ZZ$141,COLUMN('Reordered Data'!AK130)-2,FALSE)),"-",VLOOKUP($C131,Data!$C$111:$ZZ$141,COLUMN('Reordered Data'!AK130)-2,FALSE))</f>
        <v>-</v>
      </c>
      <c r="AL131" s="672" t="str">
        <f ca="1">IF(ISERROR(VLOOKUP($C131,Data!$C$111:$ZZ$141,COLUMN('Reordered Data'!AL130)-2,FALSE)),"-",VLOOKUP($C131,Data!$C$111:$ZZ$141,COLUMN('Reordered Data'!AL130)-2,FALSE))</f>
        <v>-</v>
      </c>
      <c r="AM131" s="672" t="str">
        <f ca="1">IF(ISERROR(VLOOKUP($C131,Data!$C$111:$ZZ$141,COLUMN('Reordered Data'!AM130)-2,FALSE)),"-",VLOOKUP($C131,Data!$C$111:$ZZ$141,COLUMN('Reordered Data'!AM130)-2,FALSE))</f>
        <v>-</v>
      </c>
      <c r="AN131" s="672" t="str">
        <f ca="1">IF(ISERROR(VLOOKUP($C131,Data!$C$111:$ZZ$141,COLUMN('Reordered Data'!AN130)-2,FALSE)),"-",VLOOKUP($C131,Data!$C$111:$ZZ$141,COLUMN('Reordered Data'!AN130)-2,FALSE))</f>
        <v>-</v>
      </c>
      <c r="AO131" s="672" t="str">
        <f ca="1">IF(ISERROR(VLOOKUP($C131,Data!$C$111:$ZZ$141,COLUMN('Reordered Data'!AO130)-2,FALSE)),"-",VLOOKUP($C131,Data!$C$111:$ZZ$141,COLUMN('Reordered Data'!AO130)-2,FALSE))</f>
        <v>-</v>
      </c>
      <c r="AP131" s="672" t="str">
        <f ca="1">IF(ISERROR(VLOOKUP($C131,Data!$C$111:$ZZ$141,COLUMN('Reordered Data'!AP130)-2,FALSE)),"-",VLOOKUP($C131,Data!$C$111:$ZZ$141,COLUMN('Reordered Data'!AP130)-2,FALSE))</f>
        <v>-</v>
      </c>
      <c r="AQ131" s="672" t="str">
        <f ca="1">IF(ISERROR(VLOOKUP($C131,Data!$C$111:$ZZ$141,COLUMN('Reordered Data'!AQ130)-2,FALSE)),"-",VLOOKUP($C131,Data!$C$111:$ZZ$141,COLUMN('Reordered Data'!AQ130)-2,FALSE))</f>
        <v>-</v>
      </c>
      <c r="AR131" s="105" t="str">
        <f t="shared" ca="1" si="33"/>
        <v>-</v>
      </c>
      <c r="AS131" s="105" t="str">
        <f t="shared" ca="1" si="34"/>
        <v>-</v>
      </c>
      <c r="AT131" s="105" t="str">
        <f t="shared" ca="1" si="35"/>
        <v>-</v>
      </c>
      <c r="AU131" s="105" t="str">
        <f t="shared" ca="1" si="36"/>
        <v>-</v>
      </c>
      <c r="AV131" s="105" t="str">
        <f t="shared" ca="1" si="37"/>
        <v>-</v>
      </c>
      <c r="AW131" s="105" t="str">
        <f t="shared" ca="1" si="38"/>
        <v>-</v>
      </c>
      <c r="AX131" s="105" t="str">
        <f t="shared" ca="1" si="39"/>
        <v>-</v>
      </c>
      <c r="AY131" s="105" t="str">
        <f t="shared" ca="1" si="40"/>
        <v>-</v>
      </c>
      <c r="AZ131" s="105" t="str">
        <f t="shared" ca="1" si="41"/>
        <v>-</v>
      </c>
      <c r="BA131" s="105" t="str">
        <f t="shared" ca="1" si="42"/>
        <v>-</v>
      </c>
      <c r="BH131" s="105" t="str">
        <f t="shared" ca="1" si="21"/>
        <v>-</v>
      </c>
      <c r="BI131" s="105" t="str">
        <f t="shared" ca="1" si="22"/>
        <v>-</v>
      </c>
      <c r="BJ131" s="105" t="str">
        <f t="shared" ca="1" si="23"/>
        <v>-</v>
      </c>
      <c r="BK131" s="105" t="str">
        <f t="shared" ca="1" si="24"/>
        <v>-</v>
      </c>
      <c r="BL131" s="105" t="str">
        <f t="shared" ca="1" si="25"/>
        <v>-</v>
      </c>
      <c r="BM131" s="105" t="str">
        <f t="shared" ca="1" si="26"/>
        <v>-</v>
      </c>
      <c r="BT131" s="105" t="str">
        <f t="shared" ca="1" si="27"/>
        <v>-</v>
      </c>
      <c r="BU131" s="105" t="str">
        <f t="shared" ca="1" si="28"/>
        <v>-</v>
      </c>
      <c r="BV131" s="105" t="str">
        <f t="shared" ca="1" si="29"/>
        <v>-</v>
      </c>
      <c r="BW131" s="105" t="str">
        <f t="shared" ca="1" si="30"/>
        <v>-</v>
      </c>
      <c r="BX131" s="105" t="str">
        <f t="shared" ca="1" si="31"/>
        <v>-</v>
      </c>
      <c r="BY131" s="105" t="str">
        <f t="shared" ca="1" si="32"/>
        <v>-</v>
      </c>
    </row>
    <row r="132" spans="3:163">
      <c r="C132" s="104" t="str">
        <f t="shared" ca="1" si="19"/>
        <v>*Hide*</v>
      </c>
      <c r="D132" s="105" t="str">
        <f ca="1">IF(ISERROR(VLOOKUP($C132,Data!$C$111:$ZZ$141,COLUMN('Reordered Data'!D131)-2,FALSE)),"-",VLOOKUP($C132,Data!$C$111:$ZZ$141,COLUMN('Reordered Data'!D131)-2,FALSE))</f>
        <v>-</v>
      </c>
      <c r="E132" s="105" t="str">
        <f ca="1">IF(ISERROR(VLOOKUP($C132,Data!$C$111:$ZZ$141,COLUMN('Reordered Data'!E131)-2,FALSE)),"-",VLOOKUP($C132,Data!$C$111:$ZZ$141,COLUMN('Reordered Data'!E131)-2,FALSE))</f>
        <v>-</v>
      </c>
      <c r="F132" s="105" t="str">
        <f ca="1">IF(ISERROR(VLOOKUP($C132,Data!$C$111:$ZZ$141,COLUMN('Reordered Data'!F131)-2,FALSE)),"-",VLOOKUP($C132,Data!$C$111:$ZZ$141,COLUMN('Reordered Data'!F131)-2,FALSE))</f>
        <v>-</v>
      </c>
      <c r="G132" s="105" t="str">
        <f ca="1">IF(ISERROR(VLOOKUP($C132,Data!$C$111:$ZZ$141,COLUMN('Reordered Data'!G131)-2,FALSE)),"-",VLOOKUP($C132,Data!$C$111:$ZZ$141,COLUMN('Reordered Data'!G131)-2,FALSE))</f>
        <v>-</v>
      </c>
      <c r="H132" s="672" t="str">
        <f ca="1">IF(ISERROR(VLOOKUP($C132,Data!$C$111:$ZZ$141,COLUMN('Reordered Data'!H131)-2,FALSE)),"-",VLOOKUP($C132,Data!$C$111:$ZZ$141,COLUMN('Reordered Data'!H131)-2,FALSE))</f>
        <v>-</v>
      </c>
      <c r="I132" s="672" t="str">
        <f ca="1">IF(ISERROR(VLOOKUP($C132,Data!$C$111:$ZZ$141,COLUMN('Reordered Data'!I131)-2,FALSE)),"-",VLOOKUP($C132,Data!$C$111:$ZZ$141,COLUMN('Reordered Data'!I131)-2,FALSE))</f>
        <v>-</v>
      </c>
      <c r="J132" s="672" t="str">
        <f ca="1">IF(ISERROR(VLOOKUP($C132,Data!$C$111:$ZZ$141,COLUMN('Reordered Data'!J131)-2,FALSE)),"-",VLOOKUP($C132,Data!$C$111:$ZZ$141,COLUMN('Reordered Data'!J131)-2,FALSE))</f>
        <v>-</v>
      </c>
      <c r="K132" s="672" t="str">
        <f ca="1">IF(ISERROR(VLOOKUP($C132,Data!$C$111:$ZZ$141,COLUMN('Reordered Data'!K131)-2,FALSE)),"-",VLOOKUP($C132,Data!$C$111:$ZZ$141,COLUMN('Reordered Data'!K131)-2,FALSE))</f>
        <v>-</v>
      </c>
      <c r="L132" s="672" t="str">
        <f ca="1">IF(ISERROR(VLOOKUP($C132,Data!$C$111:$ZZ$141,COLUMN('Reordered Data'!L131)-2,FALSE)),"-",VLOOKUP($C132,Data!$C$111:$ZZ$141,COLUMN('Reordered Data'!L131)-2,FALSE))</f>
        <v>-</v>
      </c>
      <c r="M132" s="672" t="str">
        <f ca="1">IF(ISERROR(VLOOKUP($C132,Data!$C$111:$ZZ$141,COLUMN('Reordered Data'!M131)-2,FALSE)),"-",VLOOKUP($C132,Data!$C$111:$ZZ$141,COLUMN('Reordered Data'!M131)-2,FALSE))</f>
        <v>-</v>
      </c>
      <c r="N132" s="672" t="str">
        <f ca="1">IF(ISERROR(VLOOKUP($C132,Data!$C$111:$ZZ$141,COLUMN('Reordered Data'!N131)-2,FALSE)),"-",VLOOKUP($C132,Data!$C$111:$ZZ$141,COLUMN('Reordered Data'!N131)-2,FALSE))</f>
        <v>-</v>
      </c>
      <c r="O132" s="672" t="str">
        <f ca="1">IF(ISERROR(VLOOKUP($C132,Data!$C$111:$ZZ$141,COLUMN('Reordered Data'!O131)-2,FALSE)),"-",VLOOKUP($C132,Data!$C$111:$ZZ$141,COLUMN('Reordered Data'!O131)-2,FALSE))</f>
        <v>-</v>
      </c>
      <c r="P132" s="672" t="str">
        <f ca="1">IF(ISERROR(VLOOKUP($C132,Data!$C$111:$ZZ$141,COLUMN('Reordered Data'!P131)-2,FALSE)),"-",VLOOKUP($C132,Data!$C$111:$ZZ$141,COLUMN('Reordered Data'!P131)-2,FALSE))</f>
        <v>-</v>
      </c>
      <c r="Q132" s="672" t="str">
        <f ca="1">IF(ISERROR(VLOOKUP($C132,Data!$C$111:$ZZ$141,COLUMN('Reordered Data'!Q131)-2,FALSE)),"-",VLOOKUP($C132,Data!$C$111:$ZZ$141,COLUMN('Reordered Data'!Q131)-2,FALSE))</f>
        <v>-</v>
      </c>
      <c r="R132" s="672" t="str">
        <f ca="1">IF(ISERROR(VLOOKUP($C132,Data!$C$111:$ZZ$141,COLUMN('Reordered Data'!R131)-2,FALSE)),"-",VLOOKUP($C132,Data!$C$111:$ZZ$141,COLUMN('Reordered Data'!R131)-2,FALSE))</f>
        <v>-</v>
      </c>
      <c r="S132" s="672" t="str">
        <f ca="1">IF(ISERROR(VLOOKUP($C132,Data!$C$111:$ZZ$141,COLUMN('Reordered Data'!S131)-2,FALSE)),"-",VLOOKUP($C132,Data!$C$111:$ZZ$141,COLUMN('Reordered Data'!S131)-2,FALSE))</f>
        <v>-</v>
      </c>
      <c r="T132" s="672" t="str">
        <f ca="1">IF(ISERROR(VLOOKUP($C132,Data!$C$111:$ZZ$141,COLUMN('Reordered Data'!T131)-2,FALSE)),"-",VLOOKUP($C132,Data!$C$111:$ZZ$141,COLUMN('Reordered Data'!T131)-2,FALSE))</f>
        <v>-</v>
      </c>
      <c r="U132" s="672" t="str">
        <f ca="1">IF(ISERROR(VLOOKUP($C132,Data!$C$111:$ZZ$141,COLUMN('Reordered Data'!U131)-2,FALSE)),"-",VLOOKUP($C132,Data!$C$111:$ZZ$141,COLUMN('Reordered Data'!U131)-2,FALSE))</f>
        <v>-</v>
      </c>
      <c r="V132" s="672" t="str">
        <f ca="1">IF(ISERROR(VLOOKUP($C132,Data!$C$111:$ZZ$141,COLUMN('Reordered Data'!V131)-2,FALSE)),"-",VLOOKUP($C132,Data!$C$111:$ZZ$141,COLUMN('Reordered Data'!V131)-2,FALSE))</f>
        <v>-</v>
      </c>
      <c r="W132" s="672" t="str">
        <f ca="1">IF(ISERROR(VLOOKUP($C132,Data!$C$111:$ZZ$141,COLUMN('Reordered Data'!W131)-2,FALSE)),"-",VLOOKUP($C132,Data!$C$111:$ZZ$141,COLUMN('Reordered Data'!W131)-2,FALSE))</f>
        <v>-</v>
      </c>
      <c r="X132" s="672" t="str">
        <f ca="1">IF(ISERROR(VLOOKUP($C132,Data!$C$111:$ZZ$141,COLUMN('Reordered Data'!X131)-2,FALSE)),"-",VLOOKUP($C132,Data!$C$111:$ZZ$141,COLUMN('Reordered Data'!X131)-2,FALSE))</f>
        <v>-</v>
      </c>
      <c r="Y132" s="672" t="str">
        <f ca="1">IF(ISERROR(VLOOKUP($C132,Data!$C$111:$ZZ$141,COLUMN('Reordered Data'!Y131)-2,FALSE)),"-",VLOOKUP($C132,Data!$C$111:$ZZ$141,COLUMN('Reordered Data'!Y131)-2,FALSE))</f>
        <v>-</v>
      </c>
      <c r="Z132" s="672" t="str">
        <f ca="1">IF(ISERROR(VLOOKUP($C132,Data!$C$111:$ZZ$141,COLUMN('Reordered Data'!Z131)-2,FALSE)),"-",VLOOKUP($C132,Data!$C$111:$ZZ$141,COLUMN('Reordered Data'!Z131)-2,FALSE))</f>
        <v>-</v>
      </c>
      <c r="AA132" s="672" t="str">
        <f ca="1">IF(ISERROR(VLOOKUP($C132,Data!$C$111:$ZZ$141,COLUMN('Reordered Data'!AA131)-2,FALSE)),"-",VLOOKUP($C132,Data!$C$111:$ZZ$141,COLUMN('Reordered Data'!AA131)-2,FALSE))</f>
        <v>-</v>
      </c>
      <c r="AB132" s="672" t="str">
        <f ca="1">IF(ISERROR(VLOOKUP($C132,Data!$C$111:$ZZ$141,COLUMN('Reordered Data'!AB131)-2,FALSE)),"-",VLOOKUP($C132,Data!$C$111:$ZZ$141,COLUMN('Reordered Data'!AB131)-2,FALSE))</f>
        <v>-</v>
      </c>
      <c r="AC132" s="672" t="str">
        <f ca="1">IF(ISERROR(VLOOKUP($C132,Data!$C$111:$ZZ$141,COLUMN('Reordered Data'!AC131)-2,FALSE)),"-",VLOOKUP($C132,Data!$C$111:$ZZ$141,COLUMN('Reordered Data'!AC131)-2,FALSE))</f>
        <v>-</v>
      </c>
      <c r="AD132" s="672" t="str">
        <f ca="1">IF(ISERROR(VLOOKUP($C132,Data!$C$111:$ZZ$141,COLUMN('Reordered Data'!AD131)-2,FALSE)),"-",VLOOKUP($C132,Data!$C$111:$ZZ$141,COLUMN('Reordered Data'!AD131)-2,FALSE))</f>
        <v>-</v>
      </c>
      <c r="AE132" s="672" t="str">
        <f ca="1">IF(ISERROR(VLOOKUP($C132,Data!$C$111:$ZZ$141,COLUMN('Reordered Data'!AE131)-2,FALSE)),"-",VLOOKUP($C132,Data!$C$111:$ZZ$141,COLUMN('Reordered Data'!AE131)-2,FALSE))</f>
        <v>-</v>
      </c>
      <c r="AF132" s="672" t="str">
        <f ca="1">IF(ISERROR(VLOOKUP($C132,Data!$C$111:$ZZ$141,COLUMN('Reordered Data'!AF131)-2,FALSE)),"-",VLOOKUP($C132,Data!$C$111:$ZZ$141,COLUMN('Reordered Data'!AF131)-2,FALSE))</f>
        <v>-</v>
      </c>
      <c r="AG132" s="672" t="str">
        <f ca="1">IF(ISERROR(VLOOKUP($C132,Data!$C$111:$ZZ$141,COLUMN('Reordered Data'!AG131)-2,FALSE)),"-",VLOOKUP($C132,Data!$C$111:$ZZ$141,COLUMN('Reordered Data'!AG131)-2,FALSE))</f>
        <v>-</v>
      </c>
      <c r="AH132" s="672" t="str">
        <f ca="1">IF(ISERROR(VLOOKUP($C132,Data!$C$111:$ZZ$141,COLUMN('Reordered Data'!AH131)-2,FALSE)),"-",VLOOKUP($C132,Data!$C$111:$ZZ$141,COLUMN('Reordered Data'!AH131)-2,FALSE))</f>
        <v>-</v>
      </c>
      <c r="AI132" s="672" t="str">
        <f ca="1">IF(ISERROR(VLOOKUP($C132,Data!$C$111:$ZZ$141,COLUMN('Reordered Data'!AI131)-2,FALSE)),"-",VLOOKUP($C132,Data!$C$111:$ZZ$141,COLUMN('Reordered Data'!AI131)-2,FALSE))</f>
        <v>-</v>
      </c>
      <c r="AJ132" s="672" t="str">
        <f ca="1">IF(ISERROR(VLOOKUP($C132,Data!$C$111:$ZZ$141,COLUMN('Reordered Data'!AJ131)-2,FALSE)),"-",VLOOKUP($C132,Data!$C$111:$ZZ$141,COLUMN('Reordered Data'!AJ131)-2,FALSE))</f>
        <v>-</v>
      </c>
      <c r="AK132" s="672" t="str">
        <f ca="1">IF(ISERROR(VLOOKUP($C132,Data!$C$111:$ZZ$141,COLUMN('Reordered Data'!AK131)-2,FALSE)),"-",VLOOKUP($C132,Data!$C$111:$ZZ$141,COLUMN('Reordered Data'!AK131)-2,FALSE))</f>
        <v>-</v>
      </c>
      <c r="AL132" s="672" t="str">
        <f ca="1">IF(ISERROR(VLOOKUP($C132,Data!$C$111:$ZZ$141,COLUMN('Reordered Data'!AL131)-2,FALSE)),"-",VLOOKUP($C132,Data!$C$111:$ZZ$141,COLUMN('Reordered Data'!AL131)-2,FALSE))</f>
        <v>-</v>
      </c>
      <c r="AM132" s="672" t="str">
        <f ca="1">IF(ISERROR(VLOOKUP($C132,Data!$C$111:$ZZ$141,COLUMN('Reordered Data'!AM131)-2,FALSE)),"-",VLOOKUP($C132,Data!$C$111:$ZZ$141,COLUMN('Reordered Data'!AM131)-2,FALSE))</f>
        <v>-</v>
      </c>
      <c r="AN132" s="672" t="str">
        <f ca="1">IF(ISERROR(VLOOKUP($C132,Data!$C$111:$ZZ$141,COLUMN('Reordered Data'!AN131)-2,FALSE)),"-",VLOOKUP($C132,Data!$C$111:$ZZ$141,COLUMN('Reordered Data'!AN131)-2,FALSE))</f>
        <v>-</v>
      </c>
      <c r="AO132" s="672" t="str">
        <f ca="1">IF(ISERROR(VLOOKUP($C132,Data!$C$111:$ZZ$141,COLUMN('Reordered Data'!AO131)-2,FALSE)),"-",VLOOKUP($C132,Data!$C$111:$ZZ$141,COLUMN('Reordered Data'!AO131)-2,FALSE))</f>
        <v>-</v>
      </c>
      <c r="AP132" s="672" t="str">
        <f ca="1">IF(ISERROR(VLOOKUP($C132,Data!$C$111:$ZZ$141,COLUMN('Reordered Data'!AP131)-2,FALSE)),"-",VLOOKUP($C132,Data!$C$111:$ZZ$141,COLUMN('Reordered Data'!AP131)-2,FALSE))</f>
        <v>-</v>
      </c>
      <c r="AQ132" s="672" t="str">
        <f ca="1">IF(ISERROR(VLOOKUP($C132,Data!$C$111:$ZZ$141,COLUMN('Reordered Data'!AQ131)-2,FALSE)),"-",VLOOKUP($C132,Data!$C$111:$ZZ$141,COLUMN('Reordered Data'!AQ131)-2,FALSE))</f>
        <v>-</v>
      </c>
      <c r="AR132" s="105" t="str">
        <f t="shared" ca="1" si="33"/>
        <v>-</v>
      </c>
      <c r="AS132" s="105" t="str">
        <f t="shared" ca="1" si="34"/>
        <v>-</v>
      </c>
      <c r="AT132" s="105" t="str">
        <f t="shared" ca="1" si="35"/>
        <v>-</v>
      </c>
      <c r="AU132" s="105" t="str">
        <f t="shared" ca="1" si="36"/>
        <v>-</v>
      </c>
      <c r="AV132" s="105" t="str">
        <f t="shared" ca="1" si="37"/>
        <v>-</v>
      </c>
      <c r="AW132" s="105" t="str">
        <f t="shared" ca="1" si="38"/>
        <v>-</v>
      </c>
      <c r="AX132" s="105" t="str">
        <f t="shared" ca="1" si="39"/>
        <v>-</v>
      </c>
      <c r="AY132" s="105" t="str">
        <f t="shared" ca="1" si="40"/>
        <v>-</v>
      </c>
      <c r="AZ132" s="105" t="str">
        <f t="shared" ca="1" si="41"/>
        <v>-</v>
      </c>
      <c r="BA132" s="105" t="str">
        <f t="shared" ca="1" si="42"/>
        <v>-</v>
      </c>
      <c r="BH132" s="105" t="str">
        <f t="shared" ca="1" si="21"/>
        <v>-</v>
      </c>
      <c r="BI132" s="105" t="str">
        <f t="shared" ca="1" si="22"/>
        <v>-</v>
      </c>
      <c r="BJ132" s="105" t="str">
        <f t="shared" ca="1" si="23"/>
        <v>-</v>
      </c>
      <c r="BK132" s="105" t="str">
        <f t="shared" ca="1" si="24"/>
        <v>-</v>
      </c>
      <c r="BL132" s="105" t="str">
        <f t="shared" ca="1" si="25"/>
        <v>-</v>
      </c>
      <c r="BM132" s="105" t="str">
        <f t="shared" ca="1" si="26"/>
        <v>-</v>
      </c>
      <c r="BT132" s="105" t="str">
        <f t="shared" ca="1" si="27"/>
        <v>-</v>
      </c>
      <c r="BU132" s="105" t="str">
        <f t="shared" ca="1" si="28"/>
        <v>-</v>
      </c>
      <c r="BV132" s="105" t="str">
        <f t="shared" ca="1" si="29"/>
        <v>-</v>
      </c>
      <c r="BW132" s="105" t="str">
        <f t="shared" ca="1" si="30"/>
        <v>-</v>
      </c>
      <c r="BX132" s="105" t="str">
        <f t="shared" ca="1" si="31"/>
        <v>-</v>
      </c>
      <c r="BY132" s="105" t="str">
        <f t="shared" ca="1" si="32"/>
        <v>-</v>
      </c>
    </row>
    <row r="133" spans="3:163">
      <c r="C133" s="104" t="str">
        <f t="shared" ca="1" si="19"/>
        <v>*Hide*</v>
      </c>
      <c r="D133" s="105" t="str">
        <f ca="1">IF(ISERROR(VLOOKUP($C133,Data!$C$111:$ZZ$141,COLUMN('Reordered Data'!D132)-2,FALSE)),"-",VLOOKUP($C133,Data!$C$111:$ZZ$141,COLUMN('Reordered Data'!D132)-2,FALSE))</f>
        <v>-</v>
      </c>
      <c r="E133" s="105" t="str">
        <f ca="1">IF(ISERROR(VLOOKUP($C133,Data!$C$111:$ZZ$141,COLUMN('Reordered Data'!E132)-2,FALSE)),"-",VLOOKUP($C133,Data!$C$111:$ZZ$141,COLUMN('Reordered Data'!E132)-2,FALSE))</f>
        <v>-</v>
      </c>
      <c r="F133" s="105" t="str">
        <f ca="1">IF(ISERROR(VLOOKUP($C133,Data!$C$111:$ZZ$141,COLUMN('Reordered Data'!F132)-2,FALSE)),"-",VLOOKUP($C133,Data!$C$111:$ZZ$141,COLUMN('Reordered Data'!F132)-2,FALSE))</f>
        <v>-</v>
      </c>
      <c r="G133" s="105" t="str">
        <f ca="1">IF(ISERROR(VLOOKUP($C133,Data!$C$111:$ZZ$141,COLUMN('Reordered Data'!G132)-2,FALSE)),"-",VLOOKUP($C133,Data!$C$111:$ZZ$141,COLUMN('Reordered Data'!G132)-2,FALSE))</f>
        <v>-</v>
      </c>
      <c r="H133" s="672" t="str">
        <f ca="1">IF(ISERROR(VLOOKUP($C133,Data!$C$111:$ZZ$141,COLUMN('Reordered Data'!H132)-2,FALSE)),"-",VLOOKUP($C133,Data!$C$111:$ZZ$141,COLUMN('Reordered Data'!H132)-2,FALSE))</f>
        <v>-</v>
      </c>
      <c r="I133" s="672" t="str">
        <f ca="1">IF(ISERROR(VLOOKUP($C133,Data!$C$111:$ZZ$141,COLUMN('Reordered Data'!I132)-2,FALSE)),"-",VLOOKUP($C133,Data!$C$111:$ZZ$141,COLUMN('Reordered Data'!I132)-2,FALSE))</f>
        <v>-</v>
      </c>
      <c r="J133" s="672" t="str">
        <f ca="1">IF(ISERROR(VLOOKUP($C133,Data!$C$111:$ZZ$141,COLUMN('Reordered Data'!J132)-2,FALSE)),"-",VLOOKUP($C133,Data!$C$111:$ZZ$141,COLUMN('Reordered Data'!J132)-2,FALSE))</f>
        <v>-</v>
      </c>
      <c r="K133" s="672" t="str">
        <f ca="1">IF(ISERROR(VLOOKUP($C133,Data!$C$111:$ZZ$141,COLUMN('Reordered Data'!K132)-2,FALSE)),"-",VLOOKUP($C133,Data!$C$111:$ZZ$141,COLUMN('Reordered Data'!K132)-2,FALSE))</f>
        <v>-</v>
      </c>
      <c r="L133" s="672" t="str">
        <f ca="1">IF(ISERROR(VLOOKUP($C133,Data!$C$111:$ZZ$141,COLUMN('Reordered Data'!L132)-2,FALSE)),"-",VLOOKUP($C133,Data!$C$111:$ZZ$141,COLUMN('Reordered Data'!L132)-2,FALSE))</f>
        <v>-</v>
      </c>
      <c r="M133" s="672" t="str">
        <f ca="1">IF(ISERROR(VLOOKUP($C133,Data!$C$111:$ZZ$141,COLUMN('Reordered Data'!M132)-2,FALSE)),"-",VLOOKUP($C133,Data!$C$111:$ZZ$141,COLUMN('Reordered Data'!M132)-2,FALSE))</f>
        <v>-</v>
      </c>
      <c r="N133" s="672" t="str">
        <f ca="1">IF(ISERROR(VLOOKUP($C133,Data!$C$111:$ZZ$141,COLUMN('Reordered Data'!N132)-2,FALSE)),"-",VLOOKUP($C133,Data!$C$111:$ZZ$141,COLUMN('Reordered Data'!N132)-2,FALSE))</f>
        <v>-</v>
      </c>
      <c r="O133" s="672" t="str">
        <f ca="1">IF(ISERROR(VLOOKUP($C133,Data!$C$111:$ZZ$141,COLUMN('Reordered Data'!O132)-2,FALSE)),"-",VLOOKUP($C133,Data!$C$111:$ZZ$141,COLUMN('Reordered Data'!O132)-2,FALSE))</f>
        <v>-</v>
      </c>
      <c r="P133" s="672" t="str">
        <f ca="1">IF(ISERROR(VLOOKUP($C133,Data!$C$111:$ZZ$141,COLUMN('Reordered Data'!P132)-2,FALSE)),"-",VLOOKUP($C133,Data!$C$111:$ZZ$141,COLUMN('Reordered Data'!P132)-2,FALSE))</f>
        <v>-</v>
      </c>
      <c r="Q133" s="672" t="str">
        <f ca="1">IF(ISERROR(VLOOKUP($C133,Data!$C$111:$ZZ$141,COLUMN('Reordered Data'!Q132)-2,FALSE)),"-",VLOOKUP($C133,Data!$C$111:$ZZ$141,COLUMN('Reordered Data'!Q132)-2,FALSE))</f>
        <v>-</v>
      </c>
      <c r="R133" s="672" t="str">
        <f ca="1">IF(ISERROR(VLOOKUP($C133,Data!$C$111:$ZZ$141,COLUMN('Reordered Data'!R132)-2,FALSE)),"-",VLOOKUP($C133,Data!$C$111:$ZZ$141,COLUMN('Reordered Data'!R132)-2,FALSE))</f>
        <v>-</v>
      </c>
      <c r="S133" s="672" t="str">
        <f ca="1">IF(ISERROR(VLOOKUP($C133,Data!$C$111:$ZZ$141,COLUMN('Reordered Data'!S132)-2,FALSE)),"-",VLOOKUP($C133,Data!$C$111:$ZZ$141,COLUMN('Reordered Data'!S132)-2,FALSE))</f>
        <v>-</v>
      </c>
      <c r="T133" s="672" t="str">
        <f ca="1">IF(ISERROR(VLOOKUP($C133,Data!$C$111:$ZZ$141,COLUMN('Reordered Data'!T132)-2,FALSE)),"-",VLOOKUP($C133,Data!$C$111:$ZZ$141,COLUMN('Reordered Data'!T132)-2,FALSE))</f>
        <v>-</v>
      </c>
      <c r="U133" s="672" t="str">
        <f ca="1">IF(ISERROR(VLOOKUP($C133,Data!$C$111:$ZZ$141,COLUMN('Reordered Data'!U132)-2,FALSE)),"-",VLOOKUP($C133,Data!$C$111:$ZZ$141,COLUMN('Reordered Data'!U132)-2,FALSE))</f>
        <v>-</v>
      </c>
      <c r="V133" s="672" t="str">
        <f ca="1">IF(ISERROR(VLOOKUP($C133,Data!$C$111:$ZZ$141,COLUMN('Reordered Data'!V132)-2,FALSE)),"-",VLOOKUP($C133,Data!$C$111:$ZZ$141,COLUMN('Reordered Data'!V132)-2,FALSE))</f>
        <v>-</v>
      </c>
      <c r="W133" s="672" t="str">
        <f ca="1">IF(ISERROR(VLOOKUP($C133,Data!$C$111:$ZZ$141,COLUMN('Reordered Data'!W132)-2,FALSE)),"-",VLOOKUP($C133,Data!$C$111:$ZZ$141,COLUMN('Reordered Data'!W132)-2,FALSE))</f>
        <v>-</v>
      </c>
      <c r="X133" s="672" t="str">
        <f ca="1">IF(ISERROR(VLOOKUP($C133,Data!$C$111:$ZZ$141,COLUMN('Reordered Data'!X132)-2,FALSE)),"-",VLOOKUP($C133,Data!$C$111:$ZZ$141,COLUMN('Reordered Data'!X132)-2,FALSE))</f>
        <v>-</v>
      </c>
      <c r="Y133" s="672" t="str">
        <f ca="1">IF(ISERROR(VLOOKUP($C133,Data!$C$111:$ZZ$141,COLUMN('Reordered Data'!Y132)-2,FALSE)),"-",VLOOKUP($C133,Data!$C$111:$ZZ$141,COLUMN('Reordered Data'!Y132)-2,FALSE))</f>
        <v>-</v>
      </c>
      <c r="Z133" s="672" t="str">
        <f ca="1">IF(ISERROR(VLOOKUP($C133,Data!$C$111:$ZZ$141,COLUMN('Reordered Data'!Z132)-2,FALSE)),"-",VLOOKUP($C133,Data!$C$111:$ZZ$141,COLUMN('Reordered Data'!Z132)-2,FALSE))</f>
        <v>-</v>
      </c>
      <c r="AA133" s="672" t="str">
        <f ca="1">IF(ISERROR(VLOOKUP($C133,Data!$C$111:$ZZ$141,COLUMN('Reordered Data'!AA132)-2,FALSE)),"-",VLOOKUP($C133,Data!$C$111:$ZZ$141,COLUMN('Reordered Data'!AA132)-2,FALSE))</f>
        <v>-</v>
      </c>
      <c r="AB133" s="672" t="str">
        <f ca="1">IF(ISERROR(VLOOKUP($C133,Data!$C$111:$ZZ$141,COLUMN('Reordered Data'!AB132)-2,FALSE)),"-",VLOOKUP($C133,Data!$C$111:$ZZ$141,COLUMN('Reordered Data'!AB132)-2,FALSE))</f>
        <v>-</v>
      </c>
      <c r="AC133" s="672" t="str">
        <f ca="1">IF(ISERROR(VLOOKUP($C133,Data!$C$111:$ZZ$141,COLUMN('Reordered Data'!AC132)-2,FALSE)),"-",VLOOKUP($C133,Data!$C$111:$ZZ$141,COLUMN('Reordered Data'!AC132)-2,FALSE))</f>
        <v>-</v>
      </c>
      <c r="AD133" s="672" t="str">
        <f ca="1">IF(ISERROR(VLOOKUP($C133,Data!$C$111:$ZZ$141,COLUMN('Reordered Data'!AD132)-2,FALSE)),"-",VLOOKUP($C133,Data!$C$111:$ZZ$141,COLUMN('Reordered Data'!AD132)-2,FALSE))</f>
        <v>-</v>
      </c>
      <c r="AE133" s="672" t="str">
        <f ca="1">IF(ISERROR(VLOOKUP($C133,Data!$C$111:$ZZ$141,COLUMN('Reordered Data'!AE132)-2,FALSE)),"-",VLOOKUP($C133,Data!$C$111:$ZZ$141,COLUMN('Reordered Data'!AE132)-2,FALSE))</f>
        <v>-</v>
      </c>
      <c r="AF133" s="672" t="str">
        <f ca="1">IF(ISERROR(VLOOKUP($C133,Data!$C$111:$ZZ$141,COLUMN('Reordered Data'!AF132)-2,FALSE)),"-",VLOOKUP($C133,Data!$C$111:$ZZ$141,COLUMN('Reordered Data'!AF132)-2,FALSE))</f>
        <v>-</v>
      </c>
      <c r="AG133" s="672" t="str">
        <f ca="1">IF(ISERROR(VLOOKUP($C133,Data!$C$111:$ZZ$141,COLUMN('Reordered Data'!AG132)-2,FALSE)),"-",VLOOKUP($C133,Data!$C$111:$ZZ$141,COLUMN('Reordered Data'!AG132)-2,FALSE))</f>
        <v>-</v>
      </c>
      <c r="AH133" s="672" t="str">
        <f ca="1">IF(ISERROR(VLOOKUP($C133,Data!$C$111:$ZZ$141,COLUMN('Reordered Data'!AH132)-2,FALSE)),"-",VLOOKUP($C133,Data!$C$111:$ZZ$141,COLUMN('Reordered Data'!AH132)-2,FALSE))</f>
        <v>-</v>
      </c>
      <c r="AI133" s="672" t="str">
        <f ca="1">IF(ISERROR(VLOOKUP($C133,Data!$C$111:$ZZ$141,COLUMN('Reordered Data'!AI132)-2,FALSE)),"-",VLOOKUP($C133,Data!$C$111:$ZZ$141,COLUMN('Reordered Data'!AI132)-2,FALSE))</f>
        <v>-</v>
      </c>
      <c r="AJ133" s="672" t="str">
        <f ca="1">IF(ISERROR(VLOOKUP($C133,Data!$C$111:$ZZ$141,COLUMN('Reordered Data'!AJ132)-2,FALSE)),"-",VLOOKUP($C133,Data!$C$111:$ZZ$141,COLUMN('Reordered Data'!AJ132)-2,FALSE))</f>
        <v>-</v>
      </c>
      <c r="AK133" s="672" t="str">
        <f ca="1">IF(ISERROR(VLOOKUP($C133,Data!$C$111:$ZZ$141,COLUMN('Reordered Data'!AK132)-2,FALSE)),"-",VLOOKUP($C133,Data!$C$111:$ZZ$141,COLUMN('Reordered Data'!AK132)-2,FALSE))</f>
        <v>-</v>
      </c>
      <c r="AL133" s="672" t="str">
        <f ca="1">IF(ISERROR(VLOOKUP($C133,Data!$C$111:$ZZ$141,COLUMN('Reordered Data'!AL132)-2,FALSE)),"-",VLOOKUP($C133,Data!$C$111:$ZZ$141,COLUMN('Reordered Data'!AL132)-2,FALSE))</f>
        <v>-</v>
      </c>
      <c r="AM133" s="672" t="str">
        <f ca="1">IF(ISERROR(VLOOKUP($C133,Data!$C$111:$ZZ$141,COLUMN('Reordered Data'!AM132)-2,FALSE)),"-",VLOOKUP($C133,Data!$C$111:$ZZ$141,COLUMN('Reordered Data'!AM132)-2,FALSE))</f>
        <v>-</v>
      </c>
      <c r="AN133" s="672" t="str">
        <f ca="1">IF(ISERROR(VLOOKUP($C133,Data!$C$111:$ZZ$141,COLUMN('Reordered Data'!AN132)-2,FALSE)),"-",VLOOKUP($C133,Data!$C$111:$ZZ$141,COLUMN('Reordered Data'!AN132)-2,FALSE))</f>
        <v>-</v>
      </c>
      <c r="AO133" s="672" t="str">
        <f ca="1">IF(ISERROR(VLOOKUP($C133,Data!$C$111:$ZZ$141,COLUMN('Reordered Data'!AO132)-2,FALSE)),"-",VLOOKUP($C133,Data!$C$111:$ZZ$141,COLUMN('Reordered Data'!AO132)-2,FALSE))</f>
        <v>-</v>
      </c>
      <c r="AP133" s="672" t="str">
        <f ca="1">IF(ISERROR(VLOOKUP($C133,Data!$C$111:$ZZ$141,COLUMN('Reordered Data'!AP132)-2,FALSE)),"-",VLOOKUP($C133,Data!$C$111:$ZZ$141,COLUMN('Reordered Data'!AP132)-2,FALSE))</f>
        <v>-</v>
      </c>
      <c r="AQ133" s="672" t="str">
        <f ca="1">IF(ISERROR(VLOOKUP($C133,Data!$C$111:$ZZ$141,COLUMN('Reordered Data'!AQ132)-2,FALSE)),"-",VLOOKUP($C133,Data!$C$111:$ZZ$141,COLUMN('Reordered Data'!AQ132)-2,FALSE))</f>
        <v>-</v>
      </c>
      <c r="AR133" s="105" t="str">
        <f t="shared" ca="1" si="33"/>
        <v>-</v>
      </c>
      <c r="AS133" s="105" t="str">
        <f t="shared" ca="1" si="34"/>
        <v>-</v>
      </c>
      <c r="AT133" s="105" t="str">
        <f t="shared" ca="1" si="35"/>
        <v>-</v>
      </c>
      <c r="AU133" s="105" t="str">
        <f t="shared" ca="1" si="36"/>
        <v>-</v>
      </c>
      <c r="AV133" s="105" t="str">
        <f t="shared" ca="1" si="37"/>
        <v>-</v>
      </c>
      <c r="AW133" s="105" t="str">
        <f t="shared" ca="1" si="38"/>
        <v>-</v>
      </c>
      <c r="AX133" s="105" t="str">
        <f t="shared" ca="1" si="39"/>
        <v>-</v>
      </c>
      <c r="AY133" s="105" t="str">
        <f t="shared" ca="1" si="40"/>
        <v>-</v>
      </c>
      <c r="AZ133" s="105" t="str">
        <f t="shared" ca="1" si="41"/>
        <v>-</v>
      </c>
      <c r="BA133" s="105" t="str">
        <f t="shared" ca="1" si="42"/>
        <v>-</v>
      </c>
      <c r="BH133" s="105" t="str">
        <f t="shared" ca="1" si="21"/>
        <v>-</v>
      </c>
      <c r="BI133" s="105" t="str">
        <f t="shared" ca="1" si="22"/>
        <v>-</v>
      </c>
      <c r="BJ133" s="105" t="str">
        <f t="shared" ca="1" si="23"/>
        <v>-</v>
      </c>
      <c r="BK133" s="105" t="str">
        <f t="shared" ca="1" si="24"/>
        <v>-</v>
      </c>
      <c r="BL133" s="105" t="str">
        <f t="shared" ca="1" si="25"/>
        <v>-</v>
      </c>
      <c r="BM133" s="105" t="str">
        <f t="shared" ca="1" si="26"/>
        <v>-</v>
      </c>
      <c r="BT133" s="105" t="str">
        <f t="shared" ca="1" si="27"/>
        <v>-</v>
      </c>
      <c r="BU133" s="105" t="str">
        <f t="shared" ca="1" si="28"/>
        <v>-</v>
      </c>
      <c r="BV133" s="105" t="str">
        <f t="shared" ca="1" si="29"/>
        <v>-</v>
      </c>
      <c r="BW133" s="105" t="str">
        <f t="shared" ca="1" si="30"/>
        <v>-</v>
      </c>
      <c r="BX133" s="105" t="str">
        <f t="shared" ca="1" si="31"/>
        <v>-</v>
      </c>
      <c r="BY133" s="105" t="str">
        <f t="shared" ca="1" si="32"/>
        <v>-</v>
      </c>
    </row>
    <row r="134" spans="3:163">
      <c r="C134" s="104" t="str">
        <f t="shared" ca="1" si="19"/>
        <v>*Hide*</v>
      </c>
      <c r="D134" s="105" t="str">
        <f ca="1">IF(ISERROR(VLOOKUP($C134,Data!$C$111:$ZZ$141,COLUMN('Reordered Data'!D133)-2,FALSE)),"-",VLOOKUP($C134,Data!$C$111:$ZZ$141,COLUMN('Reordered Data'!D133)-2,FALSE))</f>
        <v>-</v>
      </c>
      <c r="E134" s="105" t="str">
        <f ca="1">IF(ISERROR(VLOOKUP($C134,Data!$C$111:$ZZ$141,COLUMN('Reordered Data'!E133)-2,FALSE)),"-",VLOOKUP($C134,Data!$C$111:$ZZ$141,COLUMN('Reordered Data'!E133)-2,FALSE))</f>
        <v>-</v>
      </c>
      <c r="F134" s="105" t="str">
        <f ca="1">IF(ISERROR(VLOOKUP($C134,Data!$C$111:$ZZ$141,COLUMN('Reordered Data'!F133)-2,FALSE)),"-",VLOOKUP($C134,Data!$C$111:$ZZ$141,COLUMN('Reordered Data'!F133)-2,FALSE))</f>
        <v>-</v>
      </c>
      <c r="G134" s="105" t="str">
        <f ca="1">IF(ISERROR(VLOOKUP($C134,Data!$C$111:$ZZ$141,COLUMN('Reordered Data'!G133)-2,FALSE)),"-",VLOOKUP($C134,Data!$C$111:$ZZ$141,COLUMN('Reordered Data'!G133)-2,FALSE))</f>
        <v>-</v>
      </c>
      <c r="H134" s="672" t="str">
        <f ca="1">IF(ISERROR(VLOOKUP($C134,Data!$C$111:$ZZ$141,COLUMN('Reordered Data'!H133)-2,FALSE)),"-",VLOOKUP($C134,Data!$C$111:$ZZ$141,COLUMN('Reordered Data'!H133)-2,FALSE))</f>
        <v>-</v>
      </c>
      <c r="I134" s="672" t="str">
        <f ca="1">IF(ISERROR(VLOOKUP($C134,Data!$C$111:$ZZ$141,COLUMN('Reordered Data'!I133)-2,FALSE)),"-",VLOOKUP($C134,Data!$C$111:$ZZ$141,COLUMN('Reordered Data'!I133)-2,FALSE))</f>
        <v>-</v>
      </c>
      <c r="J134" s="672" t="str">
        <f ca="1">IF(ISERROR(VLOOKUP($C134,Data!$C$111:$ZZ$141,COLUMN('Reordered Data'!J133)-2,FALSE)),"-",VLOOKUP($C134,Data!$C$111:$ZZ$141,COLUMN('Reordered Data'!J133)-2,FALSE))</f>
        <v>-</v>
      </c>
      <c r="K134" s="672" t="str">
        <f ca="1">IF(ISERROR(VLOOKUP($C134,Data!$C$111:$ZZ$141,COLUMN('Reordered Data'!K133)-2,FALSE)),"-",VLOOKUP($C134,Data!$C$111:$ZZ$141,COLUMN('Reordered Data'!K133)-2,FALSE))</f>
        <v>-</v>
      </c>
      <c r="L134" s="672" t="str">
        <f ca="1">IF(ISERROR(VLOOKUP($C134,Data!$C$111:$ZZ$141,COLUMN('Reordered Data'!L133)-2,FALSE)),"-",VLOOKUP($C134,Data!$C$111:$ZZ$141,COLUMN('Reordered Data'!L133)-2,FALSE))</f>
        <v>-</v>
      </c>
      <c r="M134" s="672" t="str">
        <f ca="1">IF(ISERROR(VLOOKUP($C134,Data!$C$111:$ZZ$141,COLUMN('Reordered Data'!M133)-2,FALSE)),"-",VLOOKUP($C134,Data!$C$111:$ZZ$141,COLUMN('Reordered Data'!M133)-2,FALSE))</f>
        <v>-</v>
      </c>
      <c r="N134" s="672" t="str">
        <f ca="1">IF(ISERROR(VLOOKUP($C134,Data!$C$111:$ZZ$141,COLUMN('Reordered Data'!N133)-2,FALSE)),"-",VLOOKUP($C134,Data!$C$111:$ZZ$141,COLUMN('Reordered Data'!N133)-2,FALSE))</f>
        <v>-</v>
      </c>
      <c r="O134" s="672" t="str">
        <f ca="1">IF(ISERROR(VLOOKUP($C134,Data!$C$111:$ZZ$141,COLUMN('Reordered Data'!O133)-2,FALSE)),"-",VLOOKUP($C134,Data!$C$111:$ZZ$141,COLUMN('Reordered Data'!O133)-2,FALSE))</f>
        <v>-</v>
      </c>
      <c r="P134" s="672" t="str">
        <f ca="1">IF(ISERROR(VLOOKUP($C134,Data!$C$111:$ZZ$141,COLUMN('Reordered Data'!P133)-2,FALSE)),"-",VLOOKUP($C134,Data!$C$111:$ZZ$141,COLUMN('Reordered Data'!P133)-2,FALSE))</f>
        <v>-</v>
      </c>
      <c r="Q134" s="672" t="str">
        <f ca="1">IF(ISERROR(VLOOKUP($C134,Data!$C$111:$ZZ$141,COLUMN('Reordered Data'!Q133)-2,FALSE)),"-",VLOOKUP($C134,Data!$C$111:$ZZ$141,COLUMN('Reordered Data'!Q133)-2,FALSE))</f>
        <v>-</v>
      </c>
      <c r="R134" s="672" t="str">
        <f ca="1">IF(ISERROR(VLOOKUP($C134,Data!$C$111:$ZZ$141,COLUMN('Reordered Data'!R133)-2,FALSE)),"-",VLOOKUP($C134,Data!$C$111:$ZZ$141,COLUMN('Reordered Data'!R133)-2,FALSE))</f>
        <v>-</v>
      </c>
      <c r="S134" s="672" t="str">
        <f ca="1">IF(ISERROR(VLOOKUP($C134,Data!$C$111:$ZZ$141,COLUMN('Reordered Data'!S133)-2,FALSE)),"-",VLOOKUP($C134,Data!$C$111:$ZZ$141,COLUMN('Reordered Data'!S133)-2,FALSE))</f>
        <v>-</v>
      </c>
      <c r="T134" s="672" t="str">
        <f ca="1">IF(ISERROR(VLOOKUP($C134,Data!$C$111:$ZZ$141,COLUMN('Reordered Data'!T133)-2,FALSE)),"-",VLOOKUP($C134,Data!$C$111:$ZZ$141,COLUMN('Reordered Data'!T133)-2,FALSE))</f>
        <v>-</v>
      </c>
      <c r="U134" s="672" t="str">
        <f ca="1">IF(ISERROR(VLOOKUP($C134,Data!$C$111:$ZZ$141,COLUMN('Reordered Data'!U133)-2,FALSE)),"-",VLOOKUP($C134,Data!$C$111:$ZZ$141,COLUMN('Reordered Data'!U133)-2,FALSE))</f>
        <v>-</v>
      </c>
      <c r="V134" s="672" t="str">
        <f ca="1">IF(ISERROR(VLOOKUP($C134,Data!$C$111:$ZZ$141,COLUMN('Reordered Data'!V133)-2,FALSE)),"-",VLOOKUP($C134,Data!$C$111:$ZZ$141,COLUMN('Reordered Data'!V133)-2,FALSE))</f>
        <v>-</v>
      </c>
      <c r="W134" s="672" t="str">
        <f ca="1">IF(ISERROR(VLOOKUP($C134,Data!$C$111:$ZZ$141,COLUMN('Reordered Data'!W133)-2,FALSE)),"-",VLOOKUP($C134,Data!$C$111:$ZZ$141,COLUMN('Reordered Data'!W133)-2,FALSE))</f>
        <v>-</v>
      </c>
      <c r="X134" s="672" t="str">
        <f ca="1">IF(ISERROR(VLOOKUP($C134,Data!$C$111:$ZZ$141,COLUMN('Reordered Data'!X133)-2,FALSE)),"-",VLOOKUP($C134,Data!$C$111:$ZZ$141,COLUMN('Reordered Data'!X133)-2,FALSE))</f>
        <v>-</v>
      </c>
      <c r="Y134" s="672" t="str">
        <f ca="1">IF(ISERROR(VLOOKUP($C134,Data!$C$111:$ZZ$141,COLUMN('Reordered Data'!Y133)-2,FALSE)),"-",VLOOKUP($C134,Data!$C$111:$ZZ$141,COLUMN('Reordered Data'!Y133)-2,FALSE))</f>
        <v>-</v>
      </c>
      <c r="Z134" s="672" t="str">
        <f ca="1">IF(ISERROR(VLOOKUP($C134,Data!$C$111:$ZZ$141,COLUMN('Reordered Data'!Z133)-2,FALSE)),"-",VLOOKUP($C134,Data!$C$111:$ZZ$141,COLUMN('Reordered Data'!Z133)-2,FALSE))</f>
        <v>-</v>
      </c>
      <c r="AA134" s="672" t="str">
        <f ca="1">IF(ISERROR(VLOOKUP($C134,Data!$C$111:$ZZ$141,COLUMN('Reordered Data'!AA133)-2,FALSE)),"-",VLOOKUP($C134,Data!$C$111:$ZZ$141,COLUMN('Reordered Data'!AA133)-2,FALSE))</f>
        <v>-</v>
      </c>
      <c r="AB134" s="672" t="str">
        <f ca="1">IF(ISERROR(VLOOKUP($C134,Data!$C$111:$ZZ$141,COLUMN('Reordered Data'!AB133)-2,FALSE)),"-",VLOOKUP($C134,Data!$C$111:$ZZ$141,COLUMN('Reordered Data'!AB133)-2,FALSE))</f>
        <v>-</v>
      </c>
      <c r="AC134" s="672" t="str">
        <f ca="1">IF(ISERROR(VLOOKUP($C134,Data!$C$111:$ZZ$141,COLUMN('Reordered Data'!AC133)-2,FALSE)),"-",VLOOKUP($C134,Data!$C$111:$ZZ$141,COLUMN('Reordered Data'!AC133)-2,FALSE))</f>
        <v>-</v>
      </c>
      <c r="AD134" s="672" t="str">
        <f ca="1">IF(ISERROR(VLOOKUP($C134,Data!$C$111:$ZZ$141,COLUMN('Reordered Data'!AD133)-2,FALSE)),"-",VLOOKUP($C134,Data!$C$111:$ZZ$141,COLUMN('Reordered Data'!AD133)-2,FALSE))</f>
        <v>-</v>
      </c>
      <c r="AE134" s="672" t="str">
        <f ca="1">IF(ISERROR(VLOOKUP($C134,Data!$C$111:$ZZ$141,COLUMN('Reordered Data'!AE133)-2,FALSE)),"-",VLOOKUP($C134,Data!$C$111:$ZZ$141,COLUMN('Reordered Data'!AE133)-2,FALSE))</f>
        <v>-</v>
      </c>
      <c r="AF134" s="672" t="str">
        <f ca="1">IF(ISERROR(VLOOKUP($C134,Data!$C$111:$ZZ$141,COLUMN('Reordered Data'!AF133)-2,FALSE)),"-",VLOOKUP($C134,Data!$C$111:$ZZ$141,COLUMN('Reordered Data'!AF133)-2,FALSE))</f>
        <v>-</v>
      </c>
      <c r="AG134" s="672" t="str">
        <f ca="1">IF(ISERROR(VLOOKUP($C134,Data!$C$111:$ZZ$141,COLUMN('Reordered Data'!AG133)-2,FALSE)),"-",VLOOKUP($C134,Data!$C$111:$ZZ$141,COLUMN('Reordered Data'!AG133)-2,FALSE))</f>
        <v>-</v>
      </c>
      <c r="AH134" s="672" t="str">
        <f ca="1">IF(ISERROR(VLOOKUP($C134,Data!$C$111:$ZZ$141,COLUMN('Reordered Data'!AH133)-2,FALSE)),"-",VLOOKUP($C134,Data!$C$111:$ZZ$141,COLUMN('Reordered Data'!AH133)-2,FALSE))</f>
        <v>-</v>
      </c>
      <c r="AI134" s="672" t="str">
        <f ca="1">IF(ISERROR(VLOOKUP($C134,Data!$C$111:$ZZ$141,COLUMN('Reordered Data'!AI133)-2,FALSE)),"-",VLOOKUP($C134,Data!$C$111:$ZZ$141,COLUMN('Reordered Data'!AI133)-2,FALSE))</f>
        <v>-</v>
      </c>
      <c r="AJ134" s="672" t="str">
        <f ca="1">IF(ISERROR(VLOOKUP($C134,Data!$C$111:$ZZ$141,COLUMN('Reordered Data'!AJ133)-2,FALSE)),"-",VLOOKUP($C134,Data!$C$111:$ZZ$141,COLUMN('Reordered Data'!AJ133)-2,FALSE))</f>
        <v>-</v>
      </c>
      <c r="AK134" s="672" t="str">
        <f ca="1">IF(ISERROR(VLOOKUP($C134,Data!$C$111:$ZZ$141,COLUMN('Reordered Data'!AK133)-2,FALSE)),"-",VLOOKUP($C134,Data!$C$111:$ZZ$141,COLUMN('Reordered Data'!AK133)-2,FALSE))</f>
        <v>-</v>
      </c>
      <c r="AL134" s="672" t="str">
        <f ca="1">IF(ISERROR(VLOOKUP($C134,Data!$C$111:$ZZ$141,COLUMN('Reordered Data'!AL133)-2,FALSE)),"-",VLOOKUP($C134,Data!$C$111:$ZZ$141,COLUMN('Reordered Data'!AL133)-2,FALSE))</f>
        <v>-</v>
      </c>
      <c r="AM134" s="672" t="str">
        <f ca="1">IF(ISERROR(VLOOKUP($C134,Data!$C$111:$ZZ$141,COLUMN('Reordered Data'!AM133)-2,FALSE)),"-",VLOOKUP($C134,Data!$C$111:$ZZ$141,COLUMN('Reordered Data'!AM133)-2,FALSE))</f>
        <v>-</v>
      </c>
      <c r="AN134" s="672" t="str">
        <f ca="1">IF(ISERROR(VLOOKUP($C134,Data!$C$111:$ZZ$141,COLUMN('Reordered Data'!AN133)-2,FALSE)),"-",VLOOKUP($C134,Data!$C$111:$ZZ$141,COLUMN('Reordered Data'!AN133)-2,FALSE))</f>
        <v>-</v>
      </c>
      <c r="AO134" s="672" t="str">
        <f ca="1">IF(ISERROR(VLOOKUP($C134,Data!$C$111:$ZZ$141,COLUMN('Reordered Data'!AO133)-2,FALSE)),"-",VLOOKUP($C134,Data!$C$111:$ZZ$141,COLUMN('Reordered Data'!AO133)-2,FALSE))</f>
        <v>-</v>
      </c>
      <c r="AP134" s="672" t="str">
        <f ca="1">IF(ISERROR(VLOOKUP($C134,Data!$C$111:$ZZ$141,COLUMN('Reordered Data'!AP133)-2,FALSE)),"-",VLOOKUP($C134,Data!$C$111:$ZZ$141,COLUMN('Reordered Data'!AP133)-2,FALSE))</f>
        <v>-</v>
      </c>
      <c r="AQ134" s="672" t="str">
        <f ca="1">IF(ISERROR(VLOOKUP($C134,Data!$C$111:$ZZ$141,COLUMN('Reordered Data'!AQ133)-2,FALSE)),"-",VLOOKUP($C134,Data!$C$111:$ZZ$141,COLUMN('Reordered Data'!AQ133)-2,FALSE))</f>
        <v>-</v>
      </c>
      <c r="AR134" s="105" t="str">
        <f t="shared" ca="1" si="33"/>
        <v>-</v>
      </c>
      <c r="AS134" s="105" t="str">
        <f t="shared" ca="1" si="34"/>
        <v>-</v>
      </c>
      <c r="AT134" s="105" t="str">
        <f t="shared" ca="1" si="35"/>
        <v>-</v>
      </c>
      <c r="AU134" s="105" t="str">
        <f t="shared" ca="1" si="36"/>
        <v>-</v>
      </c>
      <c r="AV134" s="105" t="str">
        <f t="shared" ca="1" si="37"/>
        <v>-</v>
      </c>
      <c r="AW134" s="105" t="str">
        <f t="shared" ca="1" si="38"/>
        <v>-</v>
      </c>
      <c r="AX134" s="105" t="str">
        <f t="shared" ca="1" si="39"/>
        <v>-</v>
      </c>
      <c r="AY134" s="105" t="str">
        <f t="shared" ca="1" si="40"/>
        <v>-</v>
      </c>
      <c r="AZ134" s="105" t="str">
        <f t="shared" ca="1" si="41"/>
        <v>-</v>
      </c>
      <c r="BA134" s="105" t="str">
        <f t="shared" ca="1" si="42"/>
        <v>-</v>
      </c>
      <c r="BH134" s="105" t="str">
        <f t="shared" ca="1" si="21"/>
        <v>-</v>
      </c>
      <c r="BI134" s="105" t="str">
        <f t="shared" ca="1" si="22"/>
        <v>-</v>
      </c>
      <c r="BJ134" s="105" t="str">
        <f t="shared" ca="1" si="23"/>
        <v>-</v>
      </c>
      <c r="BK134" s="105" t="str">
        <f t="shared" ca="1" si="24"/>
        <v>-</v>
      </c>
      <c r="BL134" s="105" t="str">
        <f t="shared" ca="1" si="25"/>
        <v>-</v>
      </c>
      <c r="BM134" s="105" t="str">
        <f t="shared" ca="1" si="26"/>
        <v>-</v>
      </c>
      <c r="BT134" s="105" t="str">
        <f t="shared" ca="1" si="27"/>
        <v>-</v>
      </c>
      <c r="BU134" s="105" t="str">
        <f t="shared" ca="1" si="28"/>
        <v>-</v>
      </c>
      <c r="BV134" s="105" t="str">
        <f t="shared" ca="1" si="29"/>
        <v>-</v>
      </c>
      <c r="BW134" s="105" t="str">
        <f t="shared" ca="1" si="30"/>
        <v>-</v>
      </c>
      <c r="BX134" s="105" t="str">
        <f t="shared" ca="1" si="31"/>
        <v>-</v>
      </c>
      <c r="BY134" s="105" t="str">
        <f t="shared" ca="1" si="32"/>
        <v>-</v>
      </c>
    </row>
    <row r="135" spans="3:163">
      <c r="C135" s="104" t="str">
        <f t="shared" ca="1" si="19"/>
        <v>*Hide*</v>
      </c>
      <c r="D135" s="105" t="str">
        <f ca="1">IF(ISERROR(VLOOKUP($C135,Data!$C$111:$ZZ$141,COLUMN('Reordered Data'!D134)-2,FALSE)),"-",VLOOKUP($C135,Data!$C$111:$ZZ$141,COLUMN('Reordered Data'!D134)-2,FALSE))</f>
        <v>-</v>
      </c>
      <c r="E135" s="105" t="str">
        <f ca="1">IF(ISERROR(VLOOKUP($C135,Data!$C$111:$ZZ$141,COLUMN('Reordered Data'!E134)-2,FALSE)),"-",VLOOKUP($C135,Data!$C$111:$ZZ$141,COLUMN('Reordered Data'!E134)-2,FALSE))</f>
        <v>-</v>
      </c>
      <c r="F135" s="105" t="str">
        <f ca="1">IF(ISERROR(VLOOKUP($C135,Data!$C$111:$ZZ$141,COLUMN('Reordered Data'!F134)-2,FALSE)),"-",VLOOKUP($C135,Data!$C$111:$ZZ$141,COLUMN('Reordered Data'!F134)-2,FALSE))</f>
        <v>-</v>
      </c>
      <c r="G135" s="105" t="str">
        <f ca="1">IF(ISERROR(VLOOKUP($C135,Data!$C$111:$ZZ$141,COLUMN('Reordered Data'!G134)-2,FALSE)),"-",VLOOKUP($C135,Data!$C$111:$ZZ$141,COLUMN('Reordered Data'!G134)-2,FALSE))</f>
        <v>-</v>
      </c>
      <c r="H135" s="672" t="str">
        <f ca="1">IF(ISERROR(VLOOKUP($C135,Data!$C$111:$ZZ$141,COLUMN('Reordered Data'!H134)-2,FALSE)),"-",VLOOKUP($C135,Data!$C$111:$ZZ$141,COLUMN('Reordered Data'!H134)-2,FALSE))</f>
        <v>-</v>
      </c>
      <c r="I135" s="672" t="str">
        <f ca="1">IF(ISERROR(VLOOKUP($C135,Data!$C$111:$ZZ$141,COLUMN('Reordered Data'!I134)-2,FALSE)),"-",VLOOKUP($C135,Data!$C$111:$ZZ$141,COLUMN('Reordered Data'!I134)-2,FALSE))</f>
        <v>-</v>
      </c>
      <c r="J135" s="672" t="str">
        <f ca="1">IF(ISERROR(VLOOKUP($C135,Data!$C$111:$ZZ$141,COLUMN('Reordered Data'!J134)-2,FALSE)),"-",VLOOKUP($C135,Data!$C$111:$ZZ$141,COLUMN('Reordered Data'!J134)-2,FALSE))</f>
        <v>-</v>
      </c>
      <c r="K135" s="672" t="str">
        <f ca="1">IF(ISERROR(VLOOKUP($C135,Data!$C$111:$ZZ$141,COLUMN('Reordered Data'!K134)-2,FALSE)),"-",VLOOKUP($C135,Data!$C$111:$ZZ$141,COLUMN('Reordered Data'!K134)-2,FALSE))</f>
        <v>-</v>
      </c>
      <c r="L135" s="672" t="str">
        <f ca="1">IF(ISERROR(VLOOKUP($C135,Data!$C$111:$ZZ$141,COLUMN('Reordered Data'!L134)-2,FALSE)),"-",VLOOKUP($C135,Data!$C$111:$ZZ$141,COLUMN('Reordered Data'!L134)-2,FALSE))</f>
        <v>-</v>
      </c>
      <c r="M135" s="672" t="str">
        <f ca="1">IF(ISERROR(VLOOKUP($C135,Data!$C$111:$ZZ$141,COLUMN('Reordered Data'!M134)-2,FALSE)),"-",VLOOKUP($C135,Data!$C$111:$ZZ$141,COLUMN('Reordered Data'!M134)-2,FALSE))</f>
        <v>-</v>
      </c>
      <c r="N135" s="672" t="str">
        <f ca="1">IF(ISERROR(VLOOKUP($C135,Data!$C$111:$ZZ$141,COLUMN('Reordered Data'!N134)-2,FALSE)),"-",VLOOKUP($C135,Data!$C$111:$ZZ$141,COLUMN('Reordered Data'!N134)-2,FALSE))</f>
        <v>-</v>
      </c>
      <c r="O135" s="672" t="str">
        <f ca="1">IF(ISERROR(VLOOKUP($C135,Data!$C$111:$ZZ$141,COLUMN('Reordered Data'!O134)-2,FALSE)),"-",VLOOKUP($C135,Data!$C$111:$ZZ$141,COLUMN('Reordered Data'!O134)-2,FALSE))</f>
        <v>-</v>
      </c>
      <c r="P135" s="672" t="str">
        <f ca="1">IF(ISERROR(VLOOKUP($C135,Data!$C$111:$ZZ$141,COLUMN('Reordered Data'!P134)-2,FALSE)),"-",VLOOKUP($C135,Data!$C$111:$ZZ$141,COLUMN('Reordered Data'!P134)-2,FALSE))</f>
        <v>-</v>
      </c>
      <c r="Q135" s="672" t="str">
        <f ca="1">IF(ISERROR(VLOOKUP($C135,Data!$C$111:$ZZ$141,COLUMN('Reordered Data'!Q134)-2,FALSE)),"-",VLOOKUP($C135,Data!$C$111:$ZZ$141,COLUMN('Reordered Data'!Q134)-2,FALSE))</f>
        <v>-</v>
      </c>
      <c r="R135" s="672" t="str">
        <f ca="1">IF(ISERROR(VLOOKUP($C135,Data!$C$111:$ZZ$141,COLUMN('Reordered Data'!R134)-2,FALSE)),"-",VLOOKUP($C135,Data!$C$111:$ZZ$141,COLUMN('Reordered Data'!R134)-2,FALSE))</f>
        <v>-</v>
      </c>
      <c r="S135" s="672" t="str">
        <f ca="1">IF(ISERROR(VLOOKUP($C135,Data!$C$111:$ZZ$141,COLUMN('Reordered Data'!S134)-2,FALSE)),"-",VLOOKUP($C135,Data!$C$111:$ZZ$141,COLUMN('Reordered Data'!S134)-2,FALSE))</f>
        <v>-</v>
      </c>
      <c r="T135" s="672" t="str">
        <f ca="1">IF(ISERROR(VLOOKUP($C135,Data!$C$111:$ZZ$141,COLUMN('Reordered Data'!T134)-2,FALSE)),"-",VLOOKUP($C135,Data!$C$111:$ZZ$141,COLUMN('Reordered Data'!T134)-2,FALSE))</f>
        <v>-</v>
      </c>
      <c r="U135" s="672" t="str">
        <f ca="1">IF(ISERROR(VLOOKUP($C135,Data!$C$111:$ZZ$141,COLUMN('Reordered Data'!U134)-2,FALSE)),"-",VLOOKUP($C135,Data!$C$111:$ZZ$141,COLUMN('Reordered Data'!U134)-2,FALSE))</f>
        <v>-</v>
      </c>
      <c r="V135" s="672" t="str">
        <f ca="1">IF(ISERROR(VLOOKUP($C135,Data!$C$111:$ZZ$141,COLUMN('Reordered Data'!V134)-2,FALSE)),"-",VLOOKUP($C135,Data!$C$111:$ZZ$141,COLUMN('Reordered Data'!V134)-2,FALSE))</f>
        <v>-</v>
      </c>
      <c r="W135" s="672" t="str">
        <f ca="1">IF(ISERROR(VLOOKUP($C135,Data!$C$111:$ZZ$141,COLUMN('Reordered Data'!W134)-2,FALSE)),"-",VLOOKUP($C135,Data!$C$111:$ZZ$141,COLUMN('Reordered Data'!W134)-2,FALSE))</f>
        <v>-</v>
      </c>
      <c r="X135" s="672" t="str">
        <f ca="1">IF(ISERROR(VLOOKUP($C135,Data!$C$111:$ZZ$141,COLUMN('Reordered Data'!X134)-2,FALSE)),"-",VLOOKUP($C135,Data!$C$111:$ZZ$141,COLUMN('Reordered Data'!X134)-2,FALSE))</f>
        <v>-</v>
      </c>
      <c r="Y135" s="672" t="str">
        <f ca="1">IF(ISERROR(VLOOKUP($C135,Data!$C$111:$ZZ$141,COLUMN('Reordered Data'!Y134)-2,FALSE)),"-",VLOOKUP($C135,Data!$C$111:$ZZ$141,COLUMN('Reordered Data'!Y134)-2,FALSE))</f>
        <v>-</v>
      </c>
      <c r="Z135" s="672" t="str">
        <f ca="1">IF(ISERROR(VLOOKUP($C135,Data!$C$111:$ZZ$141,COLUMN('Reordered Data'!Z134)-2,FALSE)),"-",VLOOKUP($C135,Data!$C$111:$ZZ$141,COLUMN('Reordered Data'!Z134)-2,FALSE))</f>
        <v>-</v>
      </c>
      <c r="AA135" s="672" t="str">
        <f ca="1">IF(ISERROR(VLOOKUP($C135,Data!$C$111:$ZZ$141,COLUMN('Reordered Data'!AA134)-2,FALSE)),"-",VLOOKUP($C135,Data!$C$111:$ZZ$141,COLUMN('Reordered Data'!AA134)-2,FALSE))</f>
        <v>-</v>
      </c>
      <c r="AB135" s="672" t="str">
        <f ca="1">IF(ISERROR(VLOOKUP($C135,Data!$C$111:$ZZ$141,COLUMN('Reordered Data'!AB134)-2,FALSE)),"-",VLOOKUP($C135,Data!$C$111:$ZZ$141,COLUMN('Reordered Data'!AB134)-2,FALSE))</f>
        <v>-</v>
      </c>
      <c r="AC135" s="672" t="str">
        <f ca="1">IF(ISERROR(VLOOKUP($C135,Data!$C$111:$ZZ$141,COLUMN('Reordered Data'!AC134)-2,FALSE)),"-",VLOOKUP($C135,Data!$C$111:$ZZ$141,COLUMN('Reordered Data'!AC134)-2,FALSE))</f>
        <v>-</v>
      </c>
      <c r="AD135" s="672" t="str">
        <f ca="1">IF(ISERROR(VLOOKUP($C135,Data!$C$111:$ZZ$141,COLUMN('Reordered Data'!AD134)-2,FALSE)),"-",VLOOKUP($C135,Data!$C$111:$ZZ$141,COLUMN('Reordered Data'!AD134)-2,FALSE))</f>
        <v>-</v>
      </c>
      <c r="AE135" s="672" t="str">
        <f ca="1">IF(ISERROR(VLOOKUP($C135,Data!$C$111:$ZZ$141,COLUMN('Reordered Data'!AE134)-2,FALSE)),"-",VLOOKUP($C135,Data!$C$111:$ZZ$141,COLUMN('Reordered Data'!AE134)-2,FALSE))</f>
        <v>-</v>
      </c>
      <c r="AF135" s="672" t="str">
        <f ca="1">IF(ISERROR(VLOOKUP($C135,Data!$C$111:$ZZ$141,COLUMN('Reordered Data'!AF134)-2,FALSE)),"-",VLOOKUP($C135,Data!$C$111:$ZZ$141,COLUMN('Reordered Data'!AF134)-2,FALSE))</f>
        <v>-</v>
      </c>
      <c r="AG135" s="672" t="str">
        <f ca="1">IF(ISERROR(VLOOKUP($C135,Data!$C$111:$ZZ$141,COLUMN('Reordered Data'!AG134)-2,FALSE)),"-",VLOOKUP($C135,Data!$C$111:$ZZ$141,COLUMN('Reordered Data'!AG134)-2,FALSE))</f>
        <v>-</v>
      </c>
      <c r="AH135" s="672" t="str">
        <f ca="1">IF(ISERROR(VLOOKUP($C135,Data!$C$111:$ZZ$141,COLUMN('Reordered Data'!AH134)-2,FALSE)),"-",VLOOKUP($C135,Data!$C$111:$ZZ$141,COLUMN('Reordered Data'!AH134)-2,FALSE))</f>
        <v>-</v>
      </c>
      <c r="AI135" s="672" t="str">
        <f ca="1">IF(ISERROR(VLOOKUP($C135,Data!$C$111:$ZZ$141,COLUMN('Reordered Data'!AI134)-2,FALSE)),"-",VLOOKUP($C135,Data!$C$111:$ZZ$141,COLUMN('Reordered Data'!AI134)-2,FALSE))</f>
        <v>-</v>
      </c>
      <c r="AJ135" s="672" t="str">
        <f ca="1">IF(ISERROR(VLOOKUP($C135,Data!$C$111:$ZZ$141,COLUMN('Reordered Data'!AJ134)-2,FALSE)),"-",VLOOKUP($C135,Data!$C$111:$ZZ$141,COLUMN('Reordered Data'!AJ134)-2,FALSE))</f>
        <v>-</v>
      </c>
      <c r="AK135" s="672" t="str">
        <f ca="1">IF(ISERROR(VLOOKUP($C135,Data!$C$111:$ZZ$141,COLUMN('Reordered Data'!AK134)-2,FALSE)),"-",VLOOKUP($C135,Data!$C$111:$ZZ$141,COLUMN('Reordered Data'!AK134)-2,FALSE))</f>
        <v>-</v>
      </c>
      <c r="AL135" s="672" t="str">
        <f ca="1">IF(ISERROR(VLOOKUP($C135,Data!$C$111:$ZZ$141,COLUMN('Reordered Data'!AL134)-2,FALSE)),"-",VLOOKUP($C135,Data!$C$111:$ZZ$141,COLUMN('Reordered Data'!AL134)-2,FALSE))</f>
        <v>-</v>
      </c>
      <c r="AM135" s="672" t="str">
        <f ca="1">IF(ISERROR(VLOOKUP($C135,Data!$C$111:$ZZ$141,COLUMN('Reordered Data'!AM134)-2,FALSE)),"-",VLOOKUP($C135,Data!$C$111:$ZZ$141,COLUMN('Reordered Data'!AM134)-2,FALSE))</f>
        <v>-</v>
      </c>
      <c r="AN135" s="672" t="str">
        <f ca="1">IF(ISERROR(VLOOKUP($C135,Data!$C$111:$ZZ$141,COLUMN('Reordered Data'!AN134)-2,FALSE)),"-",VLOOKUP($C135,Data!$C$111:$ZZ$141,COLUMN('Reordered Data'!AN134)-2,FALSE))</f>
        <v>-</v>
      </c>
      <c r="AO135" s="672" t="str">
        <f ca="1">IF(ISERROR(VLOOKUP($C135,Data!$C$111:$ZZ$141,COLUMN('Reordered Data'!AO134)-2,FALSE)),"-",VLOOKUP($C135,Data!$C$111:$ZZ$141,COLUMN('Reordered Data'!AO134)-2,FALSE))</f>
        <v>-</v>
      </c>
      <c r="AP135" s="672" t="str">
        <f ca="1">IF(ISERROR(VLOOKUP($C135,Data!$C$111:$ZZ$141,COLUMN('Reordered Data'!AP134)-2,FALSE)),"-",VLOOKUP($C135,Data!$C$111:$ZZ$141,COLUMN('Reordered Data'!AP134)-2,FALSE))</f>
        <v>-</v>
      </c>
      <c r="AQ135" s="672" t="str">
        <f ca="1">IF(ISERROR(VLOOKUP($C135,Data!$C$111:$ZZ$141,COLUMN('Reordered Data'!AQ134)-2,FALSE)),"-",VLOOKUP($C135,Data!$C$111:$ZZ$141,COLUMN('Reordered Data'!AQ134)-2,FALSE))</f>
        <v>-</v>
      </c>
      <c r="AR135" s="105" t="str">
        <f t="shared" ca="1" si="33"/>
        <v>-</v>
      </c>
      <c r="AS135" s="105" t="str">
        <f t="shared" ca="1" si="34"/>
        <v>-</v>
      </c>
      <c r="AT135" s="105" t="str">
        <f t="shared" ca="1" si="35"/>
        <v>-</v>
      </c>
      <c r="AU135" s="105" t="str">
        <f t="shared" ca="1" si="36"/>
        <v>-</v>
      </c>
      <c r="AV135" s="105" t="str">
        <f t="shared" ca="1" si="37"/>
        <v>-</v>
      </c>
      <c r="AW135" s="105" t="str">
        <f t="shared" ca="1" si="38"/>
        <v>-</v>
      </c>
      <c r="AX135" s="105" t="str">
        <f t="shared" ca="1" si="39"/>
        <v>-</v>
      </c>
      <c r="AY135" s="105" t="str">
        <f t="shared" ca="1" si="40"/>
        <v>-</v>
      </c>
      <c r="AZ135" s="105" t="str">
        <f t="shared" ca="1" si="41"/>
        <v>-</v>
      </c>
      <c r="BA135" s="105" t="str">
        <f t="shared" ca="1" si="42"/>
        <v>-</v>
      </c>
      <c r="BH135" s="105" t="str">
        <f t="shared" ca="1" si="21"/>
        <v>-</v>
      </c>
      <c r="BI135" s="105" t="str">
        <f t="shared" ca="1" si="22"/>
        <v>-</v>
      </c>
      <c r="BJ135" s="105" t="str">
        <f t="shared" ca="1" si="23"/>
        <v>-</v>
      </c>
      <c r="BK135" s="105" t="str">
        <f t="shared" ca="1" si="24"/>
        <v>-</v>
      </c>
      <c r="BL135" s="105" t="str">
        <f t="shared" ca="1" si="25"/>
        <v>-</v>
      </c>
      <c r="BM135" s="105" t="str">
        <f t="shared" ca="1" si="26"/>
        <v>-</v>
      </c>
      <c r="BT135" s="105" t="str">
        <f t="shared" ca="1" si="27"/>
        <v>-</v>
      </c>
      <c r="BU135" s="105" t="str">
        <f t="shared" ca="1" si="28"/>
        <v>-</v>
      </c>
      <c r="BV135" s="105" t="str">
        <f t="shared" ca="1" si="29"/>
        <v>-</v>
      </c>
      <c r="BW135" s="105" t="str">
        <f t="shared" ca="1" si="30"/>
        <v>-</v>
      </c>
      <c r="BX135" s="105" t="str">
        <f t="shared" ca="1" si="31"/>
        <v>-</v>
      </c>
      <c r="BY135" s="105" t="str">
        <f t="shared" ca="1" si="32"/>
        <v>-</v>
      </c>
    </row>
    <row r="136" spans="3:163">
      <c r="C136" s="104" t="str">
        <f t="shared" ca="1" si="19"/>
        <v>*Hide*</v>
      </c>
      <c r="D136" s="105" t="str">
        <f ca="1">IF(ISERROR(VLOOKUP($C136,Data!$C$111:$ZZ$141,COLUMN('Reordered Data'!D135)-2,FALSE)),"-",VLOOKUP($C136,Data!$C$111:$ZZ$141,COLUMN('Reordered Data'!D135)-2,FALSE))</f>
        <v>-</v>
      </c>
      <c r="E136" s="105" t="str">
        <f ca="1">IF(ISERROR(VLOOKUP($C136,Data!$C$111:$ZZ$141,COLUMN('Reordered Data'!E135)-2,FALSE)),"-",VLOOKUP($C136,Data!$C$111:$ZZ$141,COLUMN('Reordered Data'!E135)-2,FALSE))</f>
        <v>-</v>
      </c>
      <c r="F136" s="105" t="str">
        <f ca="1">IF(ISERROR(VLOOKUP($C136,Data!$C$111:$ZZ$141,COLUMN('Reordered Data'!F135)-2,FALSE)),"-",VLOOKUP($C136,Data!$C$111:$ZZ$141,COLUMN('Reordered Data'!F135)-2,FALSE))</f>
        <v>-</v>
      </c>
      <c r="G136" s="105" t="str">
        <f ca="1">IF(ISERROR(VLOOKUP($C136,Data!$C$111:$ZZ$141,COLUMN('Reordered Data'!G135)-2,FALSE)),"-",VLOOKUP($C136,Data!$C$111:$ZZ$141,COLUMN('Reordered Data'!G135)-2,FALSE))</f>
        <v>-</v>
      </c>
      <c r="H136" s="672" t="str">
        <f ca="1">IF(ISERROR(VLOOKUP($C136,Data!$C$111:$ZZ$141,COLUMN('Reordered Data'!H135)-2,FALSE)),"-",VLOOKUP($C136,Data!$C$111:$ZZ$141,COLUMN('Reordered Data'!H135)-2,FALSE))</f>
        <v>-</v>
      </c>
      <c r="I136" s="672" t="str">
        <f ca="1">IF(ISERROR(VLOOKUP($C136,Data!$C$111:$ZZ$141,COLUMN('Reordered Data'!I135)-2,FALSE)),"-",VLOOKUP($C136,Data!$C$111:$ZZ$141,COLUMN('Reordered Data'!I135)-2,FALSE))</f>
        <v>-</v>
      </c>
      <c r="J136" s="672" t="str">
        <f ca="1">IF(ISERROR(VLOOKUP($C136,Data!$C$111:$ZZ$141,COLUMN('Reordered Data'!J135)-2,FALSE)),"-",VLOOKUP($C136,Data!$C$111:$ZZ$141,COLUMN('Reordered Data'!J135)-2,FALSE))</f>
        <v>-</v>
      </c>
      <c r="K136" s="672" t="str">
        <f ca="1">IF(ISERROR(VLOOKUP($C136,Data!$C$111:$ZZ$141,COLUMN('Reordered Data'!K135)-2,FALSE)),"-",VLOOKUP($C136,Data!$C$111:$ZZ$141,COLUMN('Reordered Data'!K135)-2,FALSE))</f>
        <v>-</v>
      </c>
      <c r="L136" s="672" t="str">
        <f ca="1">IF(ISERROR(VLOOKUP($C136,Data!$C$111:$ZZ$141,COLUMN('Reordered Data'!L135)-2,FALSE)),"-",VLOOKUP($C136,Data!$C$111:$ZZ$141,COLUMN('Reordered Data'!L135)-2,FALSE))</f>
        <v>-</v>
      </c>
      <c r="M136" s="672" t="str">
        <f ca="1">IF(ISERROR(VLOOKUP($C136,Data!$C$111:$ZZ$141,COLUMN('Reordered Data'!M135)-2,FALSE)),"-",VLOOKUP($C136,Data!$C$111:$ZZ$141,COLUMN('Reordered Data'!M135)-2,FALSE))</f>
        <v>-</v>
      </c>
      <c r="N136" s="672" t="str">
        <f ca="1">IF(ISERROR(VLOOKUP($C136,Data!$C$111:$ZZ$141,COLUMN('Reordered Data'!N135)-2,FALSE)),"-",VLOOKUP($C136,Data!$C$111:$ZZ$141,COLUMN('Reordered Data'!N135)-2,FALSE))</f>
        <v>-</v>
      </c>
      <c r="O136" s="672" t="str">
        <f ca="1">IF(ISERROR(VLOOKUP($C136,Data!$C$111:$ZZ$141,COLUMN('Reordered Data'!O135)-2,FALSE)),"-",VLOOKUP($C136,Data!$C$111:$ZZ$141,COLUMN('Reordered Data'!O135)-2,FALSE))</f>
        <v>-</v>
      </c>
      <c r="P136" s="672" t="str">
        <f ca="1">IF(ISERROR(VLOOKUP($C136,Data!$C$111:$ZZ$141,COLUMN('Reordered Data'!P135)-2,FALSE)),"-",VLOOKUP($C136,Data!$C$111:$ZZ$141,COLUMN('Reordered Data'!P135)-2,FALSE))</f>
        <v>-</v>
      </c>
      <c r="Q136" s="672" t="str">
        <f ca="1">IF(ISERROR(VLOOKUP($C136,Data!$C$111:$ZZ$141,COLUMN('Reordered Data'!Q135)-2,FALSE)),"-",VLOOKUP($C136,Data!$C$111:$ZZ$141,COLUMN('Reordered Data'!Q135)-2,FALSE))</f>
        <v>-</v>
      </c>
      <c r="R136" s="672" t="str">
        <f ca="1">IF(ISERROR(VLOOKUP($C136,Data!$C$111:$ZZ$141,COLUMN('Reordered Data'!R135)-2,FALSE)),"-",VLOOKUP($C136,Data!$C$111:$ZZ$141,COLUMN('Reordered Data'!R135)-2,FALSE))</f>
        <v>-</v>
      </c>
      <c r="S136" s="672" t="str">
        <f ca="1">IF(ISERROR(VLOOKUP($C136,Data!$C$111:$ZZ$141,COLUMN('Reordered Data'!S135)-2,FALSE)),"-",VLOOKUP($C136,Data!$C$111:$ZZ$141,COLUMN('Reordered Data'!S135)-2,FALSE))</f>
        <v>-</v>
      </c>
      <c r="T136" s="672" t="str">
        <f ca="1">IF(ISERROR(VLOOKUP($C136,Data!$C$111:$ZZ$141,COLUMN('Reordered Data'!T135)-2,FALSE)),"-",VLOOKUP($C136,Data!$C$111:$ZZ$141,COLUMN('Reordered Data'!T135)-2,FALSE))</f>
        <v>-</v>
      </c>
      <c r="U136" s="672" t="str">
        <f ca="1">IF(ISERROR(VLOOKUP($C136,Data!$C$111:$ZZ$141,COLUMN('Reordered Data'!U135)-2,FALSE)),"-",VLOOKUP($C136,Data!$C$111:$ZZ$141,COLUMN('Reordered Data'!U135)-2,FALSE))</f>
        <v>-</v>
      </c>
      <c r="V136" s="672" t="str">
        <f ca="1">IF(ISERROR(VLOOKUP($C136,Data!$C$111:$ZZ$141,COLUMN('Reordered Data'!V135)-2,FALSE)),"-",VLOOKUP($C136,Data!$C$111:$ZZ$141,COLUMN('Reordered Data'!V135)-2,FALSE))</f>
        <v>-</v>
      </c>
      <c r="W136" s="672" t="str">
        <f ca="1">IF(ISERROR(VLOOKUP($C136,Data!$C$111:$ZZ$141,COLUMN('Reordered Data'!W135)-2,FALSE)),"-",VLOOKUP($C136,Data!$C$111:$ZZ$141,COLUMN('Reordered Data'!W135)-2,FALSE))</f>
        <v>-</v>
      </c>
      <c r="X136" s="672" t="str">
        <f ca="1">IF(ISERROR(VLOOKUP($C136,Data!$C$111:$ZZ$141,COLUMN('Reordered Data'!X135)-2,FALSE)),"-",VLOOKUP($C136,Data!$C$111:$ZZ$141,COLUMN('Reordered Data'!X135)-2,FALSE))</f>
        <v>-</v>
      </c>
      <c r="Y136" s="672" t="str">
        <f ca="1">IF(ISERROR(VLOOKUP($C136,Data!$C$111:$ZZ$141,COLUMN('Reordered Data'!Y135)-2,FALSE)),"-",VLOOKUP($C136,Data!$C$111:$ZZ$141,COLUMN('Reordered Data'!Y135)-2,FALSE))</f>
        <v>-</v>
      </c>
      <c r="Z136" s="672" t="str">
        <f ca="1">IF(ISERROR(VLOOKUP($C136,Data!$C$111:$ZZ$141,COLUMN('Reordered Data'!Z135)-2,FALSE)),"-",VLOOKUP($C136,Data!$C$111:$ZZ$141,COLUMN('Reordered Data'!Z135)-2,FALSE))</f>
        <v>-</v>
      </c>
      <c r="AA136" s="672" t="str">
        <f ca="1">IF(ISERROR(VLOOKUP($C136,Data!$C$111:$ZZ$141,COLUMN('Reordered Data'!AA135)-2,FALSE)),"-",VLOOKUP($C136,Data!$C$111:$ZZ$141,COLUMN('Reordered Data'!AA135)-2,FALSE))</f>
        <v>-</v>
      </c>
      <c r="AB136" s="672" t="str">
        <f ca="1">IF(ISERROR(VLOOKUP($C136,Data!$C$111:$ZZ$141,COLUMN('Reordered Data'!AB135)-2,FALSE)),"-",VLOOKUP($C136,Data!$C$111:$ZZ$141,COLUMN('Reordered Data'!AB135)-2,FALSE))</f>
        <v>-</v>
      </c>
      <c r="AC136" s="672" t="str">
        <f ca="1">IF(ISERROR(VLOOKUP($C136,Data!$C$111:$ZZ$141,COLUMN('Reordered Data'!AC135)-2,FALSE)),"-",VLOOKUP($C136,Data!$C$111:$ZZ$141,COLUMN('Reordered Data'!AC135)-2,FALSE))</f>
        <v>-</v>
      </c>
      <c r="AD136" s="672" t="str">
        <f ca="1">IF(ISERROR(VLOOKUP($C136,Data!$C$111:$ZZ$141,COLUMN('Reordered Data'!AD135)-2,FALSE)),"-",VLOOKUP($C136,Data!$C$111:$ZZ$141,COLUMN('Reordered Data'!AD135)-2,FALSE))</f>
        <v>-</v>
      </c>
      <c r="AE136" s="672" t="str">
        <f ca="1">IF(ISERROR(VLOOKUP($C136,Data!$C$111:$ZZ$141,COLUMN('Reordered Data'!AE135)-2,FALSE)),"-",VLOOKUP($C136,Data!$C$111:$ZZ$141,COLUMN('Reordered Data'!AE135)-2,FALSE))</f>
        <v>-</v>
      </c>
      <c r="AF136" s="672" t="str">
        <f ca="1">IF(ISERROR(VLOOKUP($C136,Data!$C$111:$ZZ$141,COLUMN('Reordered Data'!AF135)-2,FALSE)),"-",VLOOKUP($C136,Data!$C$111:$ZZ$141,COLUMN('Reordered Data'!AF135)-2,FALSE))</f>
        <v>-</v>
      </c>
      <c r="AG136" s="672" t="str">
        <f ca="1">IF(ISERROR(VLOOKUP($C136,Data!$C$111:$ZZ$141,COLUMN('Reordered Data'!AG135)-2,FALSE)),"-",VLOOKUP($C136,Data!$C$111:$ZZ$141,COLUMN('Reordered Data'!AG135)-2,FALSE))</f>
        <v>-</v>
      </c>
      <c r="AH136" s="672" t="str">
        <f ca="1">IF(ISERROR(VLOOKUP($C136,Data!$C$111:$ZZ$141,COLUMN('Reordered Data'!AH135)-2,FALSE)),"-",VLOOKUP($C136,Data!$C$111:$ZZ$141,COLUMN('Reordered Data'!AH135)-2,FALSE))</f>
        <v>-</v>
      </c>
      <c r="AI136" s="672" t="str">
        <f ca="1">IF(ISERROR(VLOOKUP($C136,Data!$C$111:$ZZ$141,COLUMN('Reordered Data'!AI135)-2,FALSE)),"-",VLOOKUP($C136,Data!$C$111:$ZZ$141,COLUMN('Reordered Data'!AI135)-2,FALSE))</f>
        <v>-</v>
      </c>
      <c r="AJ136" s="672" t="str">
        <f ca="1">IF(ISERROR(VLOOKUP($C136,Data!$C$111:$ZZ$141,COLUMN('Reordered Data'!AJ135)-2,FALSE)),"-",VLOOKUP($C136,Data!$C$111:$ZZ$141,COLUMN('Reordered Data'!AJ135)-2,FALSE))</f>
        <v>-</v>
      </c>
      <c r="AK136" s="672" t="str">
        <f ca="1">IF(ISERROR(VLOOKUP($C136,Data!$C$111:$ZZ$141,COLUMN('Reordered Data'!AK135)-2,FALSE)),"-",VLOOKUP($C136,Data!$C$111:$ZZ$141,COLUMN('Reordered Data'!AK135)-2,FALSE))</f>
        <v>-</v>
      </c>
      <c r="AL136" s="672" t="str">
        <f ca="1">IF(ISERROR(VLOOKUP($C136,Data!$C$111:$ZZ$141,COLUMN('Reordered Data'!AL135)-2,FALSE)),"-",VLOOKUP($C136,Data!$C$111:$ZZ$141,COLUMN('Reordered Data'!AL135)-2,FALSE))</f>
        <v>-</v>
      </c>
      <c r="AM136" s="672" t="str">
        <f ca="1">IF(ISERROR(VLOOKUP($C136,Data!$C$111:$ZZ$141,COLUMN('Reordered Data'!AM135)-2,FALSE)),"-",VLOOKUP($C136,Data!$C$111:$ZZ$141,COLUMN('Reordered Data'!AM135)-2,FALSE))</f>
        <v>-</v>
      </c>
      <c r="AN136" s="672" t="str">
        <f ca="1">IF(ISERROR(VLOOKUP($C136,Data!$C$111:$ZZ$141,COLUMN('Reordered Data'!AN135)-2,FALSE)),"-",VLOOKUP($C136,Data!$C$111:$ZZ$141,COLUMN('Reordered Data'!AN135)-2,FALSE))</f>
        <v>-</v>
      </c>
      <c r="AO136" s="672" t="str">
        <f ca="1">IF(ISERROR(VLOOKUP($C136,Data!$C$111:$ZZ$141,COLUMN('Reordered Data'!AO135)-2,FALSE)),"-",VLOOKUP($C136,Data!$C$111:$ZZ$141,COLUMN('Reordered Data'!AO135)-2,FALSE))</f>
        <v>-</v>
      </c>
      <c r="AP136" s="672" t="str">
        <f ca="1">IF(ISERROR(VLOOKUP($C136,Data!$C$111:$ZZ$141,COLUMN('Reordered Data'!AP135)-2,FALSE)),"-",VLOOKUP($C136,Data!$C$111:$ZZ$141,COLUMN('Reordered Data'!AP135)-2,FALSE))</f>
        <v>-</v>
      </c>
      <c r="AQ136" s="672" t="str">
        <f ca="1">IF(ISERROR(VLOOKUP($C136,Data!$C$111:$ZZ$141,COLUMN('Reordered Data'!AQ135)-2,FALSE)),"-",VLOOKUP($C136,Data!$C$111:$ZZ$141,COLUMN('Reordered Data'!AQ135)-2,FALSE))</f>
        <v>-</v>
      </c>
      <c r="AR136" s="105" t="str">
        <f t="shared" ca="1" si="33"/>
        <v>-</v>
      </c>
      <c r="AS136" s="105" t="str">
        <f t="shared" ca="1" si="34"/>
        <v>-</v>
      </c>
      <c r="AT136" s="105" t="str">
        <f t="shared" ca="1" si="35"/>
        <v>-</v>
      </c>
      <c r="AU136" s="105" t="str">
        <f t="shared" ca="1" si="36"/>
        <v>-</v>
      </c>
      <c r="AV136" s="105" t="str">
        <f t="shared" ca="1" si="37"/>
        <v>-</v>
      </c>
      <c r="AW136" s="105" t="str">
        <f t="shared" ca="1" si="38"/>
        <v>-</v>
      </c>
      <c r="AX136" s="105" t="str">
        <f t="shared" ca="1" si="39"/>
        <v>-</v>
      </c>
      <c r="AY136" s="105" t="str">
        <f t="shared" ca="1" si="40"/>
        <v>-</v>
      </c>
      <c r="AZ136" s="105" t="str">
        <f t="shared" ca="1" si="41"/>
        <v>-</v>
      </c>
      <c r="BA136" s="105" t="str">
        <f t="shared" ca="1" si="42"/>
        <v>-</v>
      </c>
      <c r="BH136" s="105" t="str">
        <f t="shared" ca="1" si="21"/>
        <v>-</v>
      </c>
      <c r="BI136" s="105" t="str">
        <f t="shared" ca="1" si="22"/>
        <v>-</v>
      </c>
      <c r="BJ136" s="105" t="str">
        <f t="shared" ca="1" si="23"/>
        <v>-</v>
      </c>
      <c r="BK136" s="105" t="str">
        <f t="shared" ca="1" si="24"/>
        <v>-</v>
      </c>
      <c r="BL136" s="105" t="str">
        <f t="shared" ca="1" si="25"/>
        <v>-</v>
      </c>
      <c r="BM136" s="105" t="str">
        <f t="shared" ca="1" si="26"/>
        <v>-</v>
      </c>
      <c r="BT136" s="105" t="str">
        <f t="shared" ca="1" si="27"/>
        <v>-</v>
      </c>
      <c r="BU136" s="105" t="str">
        <f t="shared" ca="1" si="28"/>
        <v>-</v>
      </c>
      <c r="BV136" s="105" t="str">
        <f t="shared" ca="1" si="29"/>
        <v>-</v>
      </c>
      <c r="BW136" s="105" t="str">
        <f t="shared" ca="1" si="30"/>
        <v>-</v>
      </c>
      <c r="BX136" s="105" t="str">
        <f t="shared" ca="1" si="31"/>
        <v>-</v>
      </c>
      <c r="BY136" s="105" t="str">
        <f t="shared" ca="1" si="32"/>
        <v>-</v>
      </c>
    </row>
    <row r="137" spans="3:163">
      <c r="C137" s="104" t="str">
        <f t="shared" ca="1" si="19"/>
        <v>*Hide*</v>
      </c>
      <c r="D137" s="105" t="str">
        <f ca="1">IF(ISERROR(VLOOKUP($C137,Data!$C$111:$ZZ$141,COLUMN('Reordered Data'!D136)-2,FALSE)),"-",VLOOKUP($C137,Data!$C$111:$ZZ$141,COLUMN('Reordered Data'!D136)-2,FALSE))</f>
        <v>-</v>
      </c>
      <c r="E137" s="105" t="str">
        <f ca="1">IF(ISERROR(VLOOKUP($C137,Data!$C$111:$ZZ$141,COLUMN('Reordered Data'!E136)-2,FALSE)),"-",VLOOKUP($C137,Data!$C$111:$ZZ$141,COLUMN('Reordered Data'!E136)-2,FALSE))</f>
        <v>-</v>
      </c>
      <c r="F137" s="105" t="str">
        <f ca="1">IF(ISERROR(VLOOKUP($C137,Data!$C$111:$ZZ$141,COLUMN('Reordered Data'!F136)-2,FALSE)),"-",VLOOKUP($C137,Data!$C$111:$ZZ$141,COLUMN('Reordered Data'!F136)-2,FALSE))</f>
        <v>-</v>
      </c>
      <c r="G137" s="105" t="str">
        <f ca="1">IF(ISERROR(VLOOKUP($C137,Data!$C$111:$ZZ$141,COLUMN('Reordered Data'!G136)-2,FALSE)),"-",VLOOKUP($C137,Data!$C$111:$ZZ$141,COLUMN('Reordered Data'!G136)-2,FALSE))</f>
        <v>-</v>
      </c>
      <c r="H137" s="672" t="str">
        <f ca="1">IF(ISERROR(VLOOKUP($C137,Data!$C$111:$ZZ$141,COLUMN('Reordered Data'!H136)-2,FALSE)),"-",VLOOKUP($C137,Data!$C$111:$ZZ$141,COLUMN('Reordered Data'!H136)-2,FALSE))</f>
        <v>-</v>
      </c>
      <c r="I137" s="672" t="str">
        <f ca="1">IF(ISERROR(VLOOKUP($C137,Data!$C$111:$ZZ$141,COLUMN('Reordered Data'!I136)-2,FALSE)),"-",VLOOKUP($C137,Data!$C$111:$ZZ$141,COLUMN('Reordered Data'!I136)-2,FALSE))</f>
        <v>-</v>
      </c>
      <c r="J137" s="672" t="str">
        <f ca="1">IF(ISERROR(VLOOKUP($C137,Data!$C$111:$ZZ$141,COLUMN('Reordered Data'!J136)-2,FALSE)),"-",VLOOKUP($C137,Data!$C$111:$ZZ$141,COLUMN('Reordered Data'!J136)-2,FALSE))</f>
        <v>-</v>
      </c>
      <c r="K137" s="672" t="str">
        <f ca="1">IF(ISERROR(VLOOKUP($C137,Data!$C$111:$ZZ$141,COLUMN('Reordered Data'!K136)-2,FALSE)),"-",VLOOKUP($C137,Data!$C$111:$ZZ$141,COLUMN('Reordered Data'!K136)-2,FALSE))</f>
        <v>-</v>
      </c>
      <c r="L137" s="672" t="str">
        <f ca="1">IF(ISERROR(VLOOKUP($C137,Data!$C$111:$ZZ$141,COLUMN('Reordered Data'!L136)-2,FALSE)),"-",VLOOKUP($C137,Data!$C$111:$ZZ$141,COLUMN('Reordered Data'!L136)-2,FALSE))</f>
        <v>-</v>
      </c>
      <c r="M137" s="672" t="str">
        <f ca="1">IF(ISERROR(VLOOKUP($C137,Data!$C$111:$ZZ$141,COLUMN('Reordered Data'!M136)-2,FALSE)),"-",VLOOKUP($C137,Data!$C$111:$ZZ$141,COLUMN('Reordered Data'!M136)-2,FALSE))</f>
        <v>-</v>
      </c>
      <c r="N137" s="672" t="str">
        <f ca="1">IF(ISERROR(VLOOKUP($C137,Data!$C$111:$ZZ$141,COLUMN('Reordered Data'!N136)-2,FALSE)),"-",VLOOKUP($C137,Data!$C$111:$ZZ$141,COLUMN('Reordered Data'!N136)-2,FALSE))</f>
        <v>-</v>
      </c>
      <c r="O137" s="672" t="str">
        <f ca="1">IF(ISERROR(VLOOKUP($C137,Data!$C$111:$ZZ$141,COLUMN('Reordered Data'!O136)-2,FALSE)),"-",VLOOKUP($C137,Data!$C$111:$ZZ$141,COLUMN('Reordered Data'!O136)-2,FALSE))</f>
        <v>-</v>
      </c>
      <c r="P137" s="672" t="str">
        <f ca="1">IF(ISERROR(VLOOKUP($C137,Data!$C$111:$ZZ$141,COLUMN('Reordered Data'!P136)-2,FALSE)),"-",VLOOKUP($C137,Data!$C$111:$ZZ$141,COLUMN('Reordered Data'!P136)-2,FALSE))</f>
        <v>-</v>
      </c>
      <c r="Q137" s="672" t="str">
        <f ca="1">IF(ISERROR(VLOOKUP($C137,Data!$C$111:$ZZ$141,COLUMN('Reordered Data'!Q136)-2,FALSE)),"-",VLOOKUP($C137,Data!$C$111:$ZZ$141,COLUMN('Reordered Data'!Q136)-2,FALSE))</f>
        <v>-</v>
      </c>
      <c r="R137" s="672" t="str">
        <f ca="1">IF(ISERROR(VLOOKUP($C137,Data!$C$111:$ZZ$141,COLUMN('Reordered Data'!R136)-2,FALSE)),"-",VLOOKUP($C137,Data!$C$111:$ZZ$141,COLUMN('Reordered Data'!R136)-2,FALSE))</f>
        <v>-</v>
      </c>
      <c r="S137" s="672" t="str">
        <f ca="1">IF(ISERROR(VLOOKUP($C137,Data!$C$111:$ZZ$141,COLUMN('Reordered Data'!S136)-2,FALSE)),"-",VLOOKUP($C137,Data!$C$111:$ZZ$141,COLUMN('Reordered Data'!S136)-2,FALSE))</f>
        <v>-</v>
      </c>
      <c r="T137" s="672" t="str">
        <f ca="1">IF(ISERROR(VLOOKUP($C137,Data!$C$111:$ZZ$141,COLUMN('Reordered Data'!T136)-2,FALSE)),"-",VLOOKUP($C137,Data!$C$111:$ZZ$141,COLUMN('Reordered Data'!T136)-2,FALSE))</f>
        <v>-</v>
      </c>
      <c r="U137" s="672" t="str">
        <f ca="1">IF(ISERROR(VLOOKUP($C137,Data!$C$111:$ZZ$141,COLUMN('Reordered Data'!U136)-2,FALSE)),"-",VLOOKUP($C137,Data!$C$111:$ZZ$141,COLUMN('Reordered Data'!U136)-2,FALSE))</f>
        <v>-</v>
      </c>
      <c r="V137" s="672" t="str">
        <f ca="1">IF(ISERROR(VLOOKUP($C137,Data!$C$111:$ZZ$141,COLUMN('Reordered Data'!V136)-2,FALSE)),"-",VLOOKUP($C137,Data!$C$111:$ZZ$141,COLUMN('Reordered Data'!V136)-2,FALSE))</f>
        <v>-</v>
      </c>
      <c r="W137" s="672" t="str">
        <f ca="1">IF(ISERROR(VLOOKUP($C137,Data!$C$111:$ZZ$141,COLUMN('Reordered Data'!W136)-2,FALSE)),"-",VLOOKUP($C137,Data!$C$111:$ZZ$141,COLUMN('Reordered Data'!W136)-2,FALSE))</f>
        <v>-</v>
      </c>
      <c r="X137" s="672" t="str">
        <f ca="1">IF(ISERROR(VLOOKUP($C137,Data!$C$111:$ZZ$141,COLUMN('Reordered Data'!X136)-2,FALSE)),"-",VLOOKUP($C137,Data!$C$111:$ZZ$141,COLUMN('Reordered Data'!X136)-2,FALSE))</f>
        <v>-</v>
      </c>
      <c r="Y137" s="672" t="str">
        <f ca="1">IF(ISERROR(VLOOKUP($C137,Data!$C$111:$ZZ$141,COLUMN('Reordered Data'!Y136)-2,FALSE)),"-",VLOOKUP($C137,Data!$C$111:$ZZ$141,COLUMN('Reordered Data'!Y136)-2,FALSE))</f>
        <v>-</v>
      </c>
      <c r="Z137" s="672" t="str">
        <f ca="1">IF(ISERROR(VLOOKUP($C137,Data!$C$111:$ZZ$141,COLUMN('Reordered Data'!Z136)-2,FALSE)),"-",VLOOKUP($C137,Data!$C$111:$ZZ$141,COLUMN('Reordered Data'!Z136)-2,FALSE))</f>
        <v>-</v>
      </c>
      <c r="AA137" s="672" t="str">
        <f ca="1">IF(ISERROR(VLOOKUP($C137,Data!$C$111:$ZZ$141,COLUMN('Reordered Data'!AA136)-2,FALSE)),"-",VLOOKUP($C137,Data!$C$111:$ZZ$141,COLUMN('Reordered Data'!AA136)-2,FALSE))</f>
        <v>-</v>
      </c>
      <c r="AB137" s="672" t="str">
        <f ca="1">IF(ISERROR(VLOOKUP($C137,Data!$C$111:$ZZ$141,COLUMN('Reordered Data'!AB136)-2,FALSE)),"-",VLOOKUP($C137,Data!$C$111:$ZZ$141,COLUMN('Reordered Data'!AB136)-2,FALSE))</f>
        <v>-</v>
      </c>
      <c r="AC137" s="672" t="str">
        <f ca="1">IF(ISERROR(VLOOKUP($C137,Data!$C$111:$ZZ$141,COLUMN('Reordered Data'!AC136)-2,FALSE)),"-",VLOOKUP($C137,Data!$C$111:$ZZ$141,COLUMN('Reordered Data'!AC136)-2,FALSE))</f>
        <v>-</v>
      </c>
      <c r="AD137" s="672" t="str">
        <f ca="1">IF(ISERROR(VLOOKUP($C137,Data!$C$111:$ZZ$141,COLUMN('Reordered Data'!AD136)-2,FALSE)),"-",VLOOKUP($C137,Data!$C$111:$ZZ$141,COLUMN('Reordered Data'!AD136)-2,FALSE))</f>
        <v>-</v>
      </c>
      <c r="AE137" s="672" t="str">
        <f ca="1">IF(ISERROR(VLOOKUP($C137,Data!$C$111:$ZZ$141,COLUMN('Reordered Data'!AE136)-2,FALSE)),"-",VLOOKUP($C137,Data!$C$111:$ZZ$141,COLUMN('Reordered Data'!AE136)-2,FALSE))</f>
        <v>-</v>
      </c>
      <c r="AF137" s="672" t="str">
        <f ca="1">IF(ISERROR(VLOOKUP($C137,Data!$C$111:$ZZ$141,COLUMN('Reordered Data'!AF136)-2,FALSE)),"-",VLOOKUP($C137,Data!$C$111:$ZZ$141,COLUMN('Reordered Data'!AF136)-2,FALSE))</f>
        <v>-</v>
      </c>
      <c r="AG137" s="672" t="str">
        <f ca="1">IF(ISERROR(VLOOKUP($C137,Data!$C$111:$ZZ$141,COLUMN('Reordered Data'!AG136)-2,FALSE)),"-",VLOOKUP($C137,Data!$C$111:$ZZ$141,COLUMN('Reordered Data'!AG136)-2,FALSE))</f>
        <v>-</v>
      </c>
      <c r="AH137" s="672" t="str">
        <f ca="1">IF(ISERROR(VLOOKUP($C137,Data!$C$111:$ZZ$141,COLUMN('Reordered Data'!AH136)-2,FALSE)),"-",VLOOKUP($C137,Data!$C$111:$ZZ$141,COLUMN('Reordered Data'!AH136)-2,FALSE))</f>
        <v>-</v>
      </c>
      <c r="AI137" s="672" t="str">
        <f ca="1">IF(ISERROR(VLOOKUP($C137,Data!$C$111:$ZZ$141,COLUMN('Reordered Data'!AI136)-2,FALSE)),"-",VLOOKUP($C137,Data!$C$111:$ZZ$141,COLUMN('Reordered Data'!AI136)-2,FALSE))</f>
        <v>-</v>
      </c>
      <c r="AJ137" s="672" t="str">
        <f ca="1">IF(ISERROR(VLOOKUP($C137,Data!$C$111:$ZZ$141,COLUMN('Reordered Data'!AJ136)-2,FALSE)),"-",VLOOKUP($C137,Data!$C$111:$ZZ$141,COLUMN('Reordered Data'!AJ136)-2,FALSE))</f>
        <v>-</v>
      </c>
      <c r="AK137" s="672" t="str">
        <f ca="1">IF(ISERROR(VLOOKUP($C137,Data!$C$111:$ZZ$141,COLUMN('Reordered Data'!AK136)-2,FALSE)),"-",VLOOKUP($C137,Data!$C$111:$ZZ$141,COLUMN('Reordered Data'!AK136)-2,FALSE))</f>
        <v>-</v>
      </c>
      <c r="AL137" s="672" t="str">
        <f ca="1">IF(ISERROR(VLOOKUP($C137,Data!$C$111:$ZZ$141,COLUMN('Reordered Data'!AL136)-2,FALSE)),"-",VLOOKUP($C137,Data!$C$111:$ZZ$141,COLUMN('Reordered Data'!AL136)-2,FALSE))</f>
        <v>-</v>
      </c>
      <c r="AM137" s="672" t="str">
        <f ca="1">IF(ISERROR(VLOOKUP($C137,Data!$C$111:$ZZ$141,COLUMN('Reordered Data'!AM136)-2,FALSE)),"-",VLOOKUP($C137,Data!$C$111:$ZZ$141,COLUMN('Reordered Data'!AM136)-2,FALSE))</f>
        <v>-</v>
      </c>
      <c r="AN137" s="672" t="str">
        <f ca="1">IF(ISERROR(VLOOKUP($C137,Data!$C$111:$ZZ$141,COLUMN('Reordered Data'!AN136)-2,FALSE)),"-",VLOOKUP($C137,Data!$C$111:$ZZ$141,COLUMN('Reordered Data'!AN136)-2,FALSE))</f>
        <v>-</v>
      </c>
      <c r="AO137" s="672" t="str">
        <f ca="1">IF(ISERROR(VLOOKUP($C137,Data!$C$111:$ZZ$141,COLUMN('Reordered Data'!AO136)-2,FALSE)),"-",VLOOKUP($C137,Data!$C$111:$ZZ$141,COLUMN('Reordered Data'!AO136)-2,FALSE))</f>
        <v>-</v>
      </c>
      <c r="AP137" s="672" t="str">
        <f ca="1">IF(ISERROR(VLOOKUP($C137,Data!$C$111:$ZZ$141,COLUMN('Reordered Data'!AP136)-2,FALSE)),"-",VLOOKUP($C137,Data!$C$111:$ZZ$141,COLUMN('Reordered Data'!AP136)-2,FALSE))</f>
        <v>-</v>
      </c>
      <c r="AQ137" s="672" t="str">
        <f ca="1">IF(ISERROR(VLOOKUP($C137,Data!$C$111:$ZZ$141,COLUMN('Reordered Data'!AQ136)-2,FALSE)),"-",VLOOKUP($C137,Data!$C$111:$ZZ$141,COLUMN('Reordered Data'!AQ136)-2,FALSE))</f>
        <v>-</v>
      </c>
      <c r="AR137" s="105" t="str">
        <f t="shared" ca="1" si="33"/>
        <v>-</v>
      </c>
      <c r="AS137" s="105" t="str">
        <f t="shared" ca="1" si="34"/>
        <v>-</v>
      </c>
      <c r="AT137" s="105" t="str">
        <f t="shared" ca="1" si="35"/>
        <v>-</v>
      </c>
      <c r="AU137" s="105" t="str">
        <f t="shared" ca="1" si="36"/>
        <v>-</v>
      </c>
      <c r="AV137" s="105" t="str">
        <f t="shared" ca="1" si="37"/>
        <v>-</v>
      </c>
      <c r="AW137" s="105" t="str">
        <f t="shared" ca="1" si="38"/>
        <v>-</v>
      </c>
      <c r="AX137" s="105" t="str">
        <f t="shared" ca="1" si="39"/>
        <v>-</v>
      </c>
      <c r="AY137" s="105" t="str">
        <f t="shared" ca="1" si="40"/>
        <v>-</v>
      </c>
      <c r="AZ137" s="105" t="str">
        <f t="shared" ca="1" si="41"/>
        <v>-</v>
      </c>
      <c r="BA137" s="105" t="str">
        <f t="shared" ca="1" si="42"/>
        <v>-</v>
      </c>
      <c r="BH137" s="105" t="str">
        <f t="shared" ca="1" si="21"/>
        <v>-</v>
      </c>
      <c r="BI137" s="105" t="str">
        <f t="shared" ca="1" si="22"/>
        <v>-</v>
      </c>
      <c r="BJ137" s="105" t="str">
        <f t="shared" ca="1" si="23"/>
        <v>-</v>
      </c>
      <c r="BK137" s="105" t="str">
        <f t="shared" ca="1" si="24"/>
        <v>-</v>
      </c>
      <c r="BL137" s="105" t="str">
        <f t="shared" ca="1" si="25"/>
        <v>-</v>
      </c>
      <c r="BM137" s="105" t="str">
        <f t="shared" ca="1" si="26"/>
        <v>-</v>
      </c>
      <c r="BT137" s="105" t="str">
        <f t="shared" ca="1" si="27"/>
        <v>-</v>
      </c>
      <c r="BU137" s="105" t="str">
        <f t="shared" ca="1" si="28"/>
        <v>-</v>
      </c>
      <c r="BV137" s="105" t="str">
        <f t="shared" ca="1" si="29"/>
        <v>-</v>
      </c>
      <c r="BW137" s="105" t="str">
        <f t="shared" ca="1" si="30"/>
        <v>-</v>
      </c>
      <c r="BX137" s="105" t="str">
        <f t="shared" ca="1" si="31"/>
        <v>-</v>
      </c>
      <c r="BY137" s="105" t="str">
        <f t="shared" ca="1" si="32"/>
        <v>-</v>
      </c>
    </row>
    <row r="138" spans="3:163">
      <c r="C138" s="104" t="str">
        <f t="shared" ca="1" si="19"/>
        <v>*Hide*</v>
      </c>
      <c r="D138" s="105" t="str">
        <f ca="1">IF(ISERROR(VLOOKUP($C138,Data!$C$111:$ZZ$141,COLUMN('Reordered Data'!D137)-2,FALSE)),"-",VLOOKUP($C138,Data!$C$111:$ZZ$141,COLUMN('Reordered Data'!D137)-2,FALSE))</f>
        <v>-</v>
      </c>
      <c r="E138" s="105" t="str">
        <f ca="1">IF(ISERROR(VLOOKUP($C138,Data!$C$111:$ZZ$141,COLUMN('Reordered Data'!E137)-2,FALSE)),"-",VLOOKUP($C138,Data!$C$111:$ZZ$141,COLUMN('Reordered Data'!E137)-2,FALSE))</f>
        <v>-</v>
      </c>
      <c r="F138" s="105" t="str">
        <f ca="1">IF(ISERROR(VLOOKUP($C138,Data!$C$111:$ZZ$141,COLUMN('Reordered Data'!F137)-2,FALSE)),"-",VLOOKUP($C138,Data!$C$111:$ZZ$141,COLUMN('Reordered Data'!F137)-2,FALSE))</f>
        <v>-</v>
      </c>
      <c r="G138" s="105" t="str">
        <f ca="1">IF(ISERROR(VLOOKUP($C138,Data!$C$111:$ZZ$141,COLUMN('Reordered Data'!G137)-2,FALSE)),"-",VLOOKUP($C138,Data!$C$111:$ZZ$141,COLUMN('Reordered Data'!G137)-2,FALSE))</f>
        <v>-</v>
      </c>
      <c r="H138" s="672" t="str">
        <f ca="1">IF(ISERROR(VLOOKUP($C138,Data!$C$111:$ZZ$141,COLUMN('Reordered Data'!H137)-2,FALSE)),"-",VLOOKUP($C138,Data!$C$111:$ZZ$141,COLUMN('Reordered Data'!H137)-2,FALSE))</f>
        <v>-</v>
      </c>
      <c r="I138" s="672" t="str">
        <f ca="1">IF(ISERROR(VLOOKUP($C138,Data!$C$111:$ZZ$141,COLUMN('Reordered Data'!I137)-2,FALSE)),"-",VLOOKUP($C138,Data!$C$111:$ZZ$141,COLUMN('Reordered Data'!I137)-2,FALSE))</f>
        <v>-</v>
      </c>
      <c r="J138" s="672" t="str">
        <f ca="1">IF(ISERROR(VLOOKUP($C138,Data!$C$111:$ZZ$141,COLUMN('Reordered Data'!J137)-2,FALSE)),"-",VLOOKUP($C138,Data!$C$111:$ZZ$141,COLUMN('Reordered Data'!J137)-2,FALSE))</f>
        <v>-</v>
      </c>
      <c r="K138" s="672" t="str">
        <f ca="1">IF(ISERROR(VLOOKUP($C138,Data!$C$111:$ZZ$141,COLUMN('Reordered Data'!K137)-2,FALSE)),"-",VLOOKUP($C138,Data!$C$111:$ZZ$141,COLUMN('Reordered Data'!K137)-2,FALSE))</f>
        <v>-</v>
      </c>
      <c r="L138" s="672" t="str">
        <f ca="1">IF(ISERROR(VLOOKUP($C138,Data!$C$111:$ZZ$141,COLUMN('Reordered Data'!L137)-2,FALSE)),"-",VLOOKUP($C138,Data!$C$111:$ZZ$141,COLUMN('Reordered Data'!L137)-2,FALSE))</f>
        <v>-</v>
      </c>
      <c r="M138" s="672" t="str">
        <f ca="1">IF(ISERROR(VLOOKUP($C138,Data!$C$111:$ZZ$141,COLUMN('Reordered Data'!M137)-2,FALSE)),"-",VLOOKUP($C138,Data!$C$111:$ZZ$141,COLUMN('Reordered Data'!M137)-2,FALSE))</f>
        <v>-</v>
      </c>
      <c r="N138" s="672" t="str">
        <f ca="1">IF(ISERROR(VLOOKUP($C138,Data!$C$111:$ZZ$141,COLUMN('Reordered Data'!N137)-2,FALSE)),"-",VLOOKUP($C138,Data!$C$111:$ZZ$141,COLUMN('Reordered Data'!N137)-2,FALSE))</f>
        <v>-</v>
      </c>
      <c r="O138" s="672" t="str">
        <f ca="1">IF(ISERROR(VLOOKUP($C138,Data!$C$111:$ZZ$141,COLUMN('Reordered Data'!O137)-2,FALSE)),"-",VLOOKUP($C138,Data!$C$111:$ZZ$141,COLUMN('Reordered Data'!O137)-2,FALSE))</f>
        <v>-</v>
      </c>
      <c r="P138" s="672" t="str">
        <f ca="1">IF(ISERROR(VLOOKUP($C138,Data!$C$111:$ZZ$141,COLUMN('Reordered Data'!P137)-2,FALSE)),"-",VLOOKUP($C138,Data!$C$111:$ZZ$141,COLUMN('Reordered Data'!P137)-2,FALSE))</f>
        <v>-</v>
      </c>
      <c r="Q138" s="672" t="str">
        <f ca="1">IF(ISERROR(VLOOKUP($C138,Data!$C$111:$ZZ$141,COLUMN('Reordered Data'!Q137)-2,FALSE)),"-",VLOOKUP($C138,Data!$C$111:$ZZ$141,COLUMN('Reordered Data'!Q137)-2,FALSE))</f>
        <v>-</v>
      </c>
      <c r="R138" s="672" t="str">
        <f ca="1">IF(ISERROR(VLOOKUP($C138,Data!$C$111:$ZZ$141,COLUMN('Reordered Data'!R137)-2,FALSE)),"-",VLOOKUP($C138,Data!$C$111:$ZZ$141,COLUMN('Reordered Data'!R137)-2,FALSE))</f>
        <v>-</v>
      </c>
      <c r="S138" s="672" t="str">
        <f ca="1">IF(ISERROR(VLOOKUP($C138,Data!$C$111:$ZZ$141,COLUMN('Reordered Data'!S137)-2,FALSE)),"-",VLOOKUP($C138,Data!$C$111:$ZZ$141,COLUMN('Reordered Data'!S137)-2,FALSE))</f>
        <v>-</v>
      </c>
      <c r="T138" s="672" t="str">
        <f ca="1">IF(ISERROR(VLOOKUP($C138,Data!$C$111:$ZZ$141,COLUMN('Reordered Data'!T137)-2,FALSE)),"-",VLOOKUP($C138,Data!$C$111:$ZZ$141,COLUMN('Reordered Data'!T137)-2,FALSE))</f>
        <v>-</v>
      </c>
      <c r="U138" s="672" t="str">
        <f ca="1">IF(ISERROR(VLOOKUP($C138,Data!$C$111:$ZZ$141,COLUMN('Reordered Data'!U137)-2,FALSE)),"-",VLOOKUP($C138,Data!$C$111:$ZZ$141,COLUMN('Reordered Data'!U137)-2,FALSE))</f>
        <v>-</v>
      </c>
      <c r="V138" s="672" t="str">
        <f ca="1">IF(ISERROR(VLOOKUP($C138,Data!$C$111:$ZZ$141,COLUMN('Reordered Data'!V137)-2,FALSE)),"-",VLOOKUP($C138,Data!$C$111:$ZZ$141,COLUMN('Reordered Data'!V137)-2,FALSE))</f>
        <v>-</v>
      </c>
      <c r="W138" s="672" t="str">
        <f ca="1">IF(ISERROR(VLOOKUP($C138,Data!$C$111:$ZZ$141,COLUMN('Reordered Data'!W137)-2,FALSE)),"-",VLOOKUP($C138,Data!$C$111:$ZZ$141,COLUMN('Reordered Data'!W137)-2,FALSE))</f>
        <v>-</v>
      </c>
      <c r="X138" s="672" t="str">
        <f ca="1">IF(ISERROR(VLOOKUP($C138,Data!$C$111:$ZZ$141,COLUMN('Reordered Data'!X137)-2,FALSE)),"-",VLOOKUP($C138,Data!$C$111:$ZZ$141,COLUMN('Reordered Data'!X137)-2,FALSE))</f>
        <v>-</v>
      </c>
      <c r="Y138" s="672" t="str">
        <f ca="1">IF(ISERROR(VLOOKUP($C138,Data!$C$111:$ZZ$141,COLUMN('Reordered Data'!Y137)-2,FALSE)),"-",VLOOKUP($C138,Data!$C$111:$ZZ$141,COLUMN('Reordered Data'!Y137)-2,FALSE))</f>
        <v>-</v>
      </c>
      <c r="Z138" s="672" t="str">
        <f ca="1">IF(ISERROR(VLOOKUP($C138,Data!$C$111:$ZZ$141,COLUMN('Reordered Data'!Z137)-2,FALSE)),"-",VLOOKUP($C138,Data!$C$111:$ZZ$141,COLUMN('Reordered Data'!Z137)-2,FALSE))</f>
        <v>-</v>
      </c>
      <c r="AA138" s="672" t="str">
        <f ca="1">IF(ISERROR(VLOOKUP($C138,Data!$C$111:$ZZ$141,COLUMN('Reordered Data'!AA137)-2,FALSE)),"-",VLOOKUP($C138,Data!$C$111:$ZZ$141,COLUMN('Reordered Data'!AA137)-2,FALSE))</f>
        <v>-</v>
      </c>
      <c r="AB138" s="672" t="str">
        <f ca="1">IF(ISERROR(VLOOKUP($C138,Data!$C$111:$ZZ$141,COLUMN('Reordered Data'!AB137)-2,FALSE)),"-",VLOOKUP($C138,Data!$C$111:$ZZ$141,COLUMN('Reordered Data'!AB137)-2,FALSE))</f>
        <v>-</v>
      </c>
      <c r="AC138" s="672" t="str">
        <f ca="1">IF(ISERROR(VLOOKUP($C138,Data!$C$111:$ZZ$141,COLUMN('Reordered Data'!AC137)-2,FALSE)),"-",VLOOKUP($C138,Data!$C$111:$ZZ$141,COLUMN('Reordered Data'!AC137)-2,FALSE))</f>
        <v>-</v>
      </c>
      <c r="AD138" s="672" t="str">
        <f ca="1">IF(ISERROR(VLOOKUP($C138,Data!$C$111:$ZZ$141,COLUMN('Reordered Data'!AD137)-2,FALSE)),"-",VLOOKUP($C138,Data!$C$111:$ZZ$141,COLUMN('Reordered Data'!AD137)-2,FALSE))</f>
        <v>-</v>
      </c>
      <c r="AE138" s="672" t="str">
        <f ca="1">IF(ISERROR(VLOOKUP($C138,Data!$C$111:$ZZ$141,COLUMN('Reordered Data'!AE137)-2,FALSE)),"-",VLOOKUP($C138,Data!$C$111:$ZZ$141,COLUMN('Reordered Data'!AE137)-2,FALSE))</f>
        <v>-</v>
      </c>
      <c r="AF138" s="672" t="str">
        <f ca="1">IF(ISERROR(VLOOKUP($C138,Data!$C$111:$ZZ$141,COLUMN('Reordered Data'!AF137)-2,FALSE)),"-",VLOOKUP($C138,Data!$C$111:$ZZ$141,COLUMN('Reordered Data'!AF137)-2,FALSE))</f>
        <v>-</v>
      </c>
      <c r="AG138" s="672" t="str">
        <f ca="1">IF(ISERROR(VLOOKUP($C138,Data!$C$111:$ZZ$141,COLUMN('Reordered Data'!AG137)-2,FALSE)),"-",VLOOKUP($C138,Data!$C$111:$ZZ$141,COLUMN('Reordered Data'!AG137)-2,FALSE))</f>
        <v>-</v>
      </c>
      <c r="AH138" s="672" t="str">
        <f ca="1">IF(ISERROR(VLOOKUP($C138,Data!$C$111:$ZZ$141,COLUMN('Reordered Data'!AH137)-2,FALSE)),"-",VLOOKUP($C138,Data!$C$111:$ZZ$141,COLUMN('Reordered Data'!AH137)-2,FALSE))</f>
        <v>-</v>
      </c>
      <c r="AI138" s="672" t="str">
        <f ca="1">IF(ISERROR(VLOOKUP($C138,Data!$C$111:$ZZ$141,COLUMN('Reordered Data'!AI137)-2,FALSE)),"-",VLOOKUP($C138,Data!$C$111:$ZZ$141,COLUMN('Reordered Data'!AI137)-2,FALSE))</f>
        <v>-</v>
      </c>
      <c r="AJ138" s="672" t="str">
        <f ca="1">IF(ISERROR(VLOOKUP($C138,Data!$C$111:$ZZ$141,COLUMN('Reordered Data'!AJ137)-2,FALSE)),"-",VLOOKUP($C138,Data!$C$111:$ZZ$141,COLUMN('Reordered Data'!AJ137)-2,FALSE))</f>
        <v>-</v>
      </c>
      <c r="AK138" s="672" t="str">
        <f ca="1">IF(ISERROR(VLOOKUP($C138,Data!$C$111:$ZZ$141,COLUMN('Reordered Data'!AK137)-2,FALSE)),"-",VLOOKUP($C138,Data!$C$111:$ZZ$141,COLUMN('Reordered Data'!AK137)-2,FALSE))</f>
        <v>-</v>
      </c>
      <c r="AL138" s="672" t="str">
        <f ca="1">IF(ISERROR(VLOOKUP($C138,Data!$C$111:$ZZ$141,COLUMN('Reordered Data'!AL137)-2,FALSE)),"-",VLOOKUP($C138,Data!$C$111:$ZZ$141,COLUMN('Reordered Data'!AL137)-2,FALSE))</f>
        <v>-</v>
      </c>
      <c r="AM138" s="672" t="str">
        <f ca="1">IF(ISERROR(VLOOKUP($C138,Data!$C$111:$ZZ$141,COLUMN('Reordered Data'!AM137)-2,FALSE)),"-",VLOOKUP($C138,Data!$C$111:$ZZ$141,COLUMN('Reordered Data'!AM137)-2,FALSE))</f>
        <v>-</v>
      </c>
      <c r="AN138" s="672" t="str">
        <f ca="1">IF(ISERROR(VLOOKUP($C138,Data!$C$111:$ZZ$141,COLUMN('Reordered Data'!AN137)-2,FALSE)),"-",VLOOKUP($C138,Data!$C$111:$ZZ$141,COLUMN('Reordered Data'!AN137)-2,FALSE))</f>
        <v>-</v>
      </c>
      <c r="AO138" s="672" t="str">
        <f ca="1">IF(ISERROR(VLOOKUP($C138,Data!$C$111:$ZZ$141,COLUMN('Reordered Data'!AO137)-2,FALSE)),"-",VLOOKUP($C138,Data!$C$111:$ZZ$141,COLUMN('Reordered Data'!AO137)-2,FALSE))</f>
        <v>-</v>
      </c>
      <c r="AP138" s="672" t="str">
        <f ca="1">IF(ISERROR(VLOOKUP($C138,Data!$C$111:$ZZ$141,COLUMN('Reordered Data'!AP137)-2,FALSE)),"-",VLOOKUP($C138,Data!$C$111:$ZZ$141,COLUMN('Reordered Data'!AP137)-2,FALSE))</f>
        <v>-</v>
      </c>
      <c r="AQ138" s="672" t="str">
        <f ca="1">IF(ISERROR(VLOOKUP($C138,Data!$C$111:$ZZ$141,COLUMN('Reordered Data'!AQ137)-2,FALSE)),"-",VLOOKUP($C138,Data!$C$111:$ZZ$141,COLUMN('Reordered Data'!AQ137)-2,FALSE))</f>
        <v>-</v>
      </c>
      <c r="AR138" s="105" t="str">
        <f t="shared" ca="1" si="33"/>
        <v>-</v>
      </c>
      <c r="AS138" s="105" t="str">
        <f t="shared" ca="1" si="34"/>
        <v>-</v>
      </c>
      <c r="AT138" s="105" t="str">
        <f t="shared" ca="1" si="35"/>
        <v>-</v>
      </c>
      <c r="AU138" s="105" t="str">
        <f t="shared" ca="1" si="36"/>
        <v>-</v>
      </c>
      <c r="AV138" s="105" t="str">
        <f t="shared" ca="1" si="37"/>
        <v>-</v>
      </c>
      <c r="AW138" s="105" t="str">
        <f t="shared" ca="1" si="38"/>
        <v>-</v>
      </c>
      <c r="AX138" s="105" t="str">
        <f t="shared" ca="1" si="39"/>
        <v>-</v>
      </c>
      <c r="AY138" s="105" t="str">
        <f t="shared" ca="1" si="40"/>
        <v>-</v>
      </c>
      <c r="AZ138" s="105" t="str">
        <f t="shared" ca="1" si="41"/>
        <v>-</v>
      </c>
      <c r="BA138" s="105" t="str">
        <f t="shared" ca="1" si="42"/>
        <v>-</v>
      </c>
      <c r="BH138" s="105" t="str">
        <f t="shared" ca="1" si="21"/>
        <v>-</v>
      </c>
      <c r="BI138" s="105" t="str">
        <f t="shared" ca="1" si="22"/>
        <v>-</v>
      </c>
      <c r="BJ138" s="105" t="str">
        <f t="shared" ca="1" si="23"/>
        <v>-</v>
      </c>
      <c r="BK138" s="105" t="str">
        <f t="shared" ca="1" si="24"/>
        <v>-</v>
      </c>
      <c r="BL138" s="105" t="str">
        <f t="shared" ca="1" si="25"/>
        <v>-</v>
      </c>
      <c r="BM138" s="105" t="str">
        <f t="shared" ca="1" si="26"/>
        <v>-</v>
      </c>
      <c r="BT138" s="105" t="str">
        <f t="shared" ca="1" si="27"/>
        <v>-</v>
      </c>
      <c r="BU138" s="105" t="str">
        <f t="shared" ca="1" si="28"/>
        <v>-</v>
      </c>
      <c r="BV138" s="105" t="str">
        <f t="shared" ca="1" si="29"/>
        <v>-</v>
      </c>
      <c r="BW138" s="105" t="str">
        <f t="shared" ca="1" si="30"/>
        <v>-</v>
      </c>
      <c r="BX138" s="105" t="str">
        <f t="shared" ca="1" si="31"/>
        <v>-</v>
      </c>
      <c r="BY138" s="105" t="str">
        <f t="shared" ca="1" si="32"/>
        <v>-</v>
      </c>
    </row>
    <row r="139" spans="3:163">
      <c r="C139" s="104" t="str">
        <f t="shared" ca="1" si="19"/>
        <v>*Hide*</v>
      </c>
      <c r="D139" s="105" t="str">
        <f ca="1">IF(ISERROR(VLOOKUP($C139,Data!$C$111:$ZZ$141,COLUMN('Reordered Data'!D138)-2,FALSE)),"-",VLOOKUP($C139,Data!$C$111:$ZZ$141,COLUMN('Reordered Data'!D138)-2,FALSE))</f>
        <v>-</v>
      </c>
      <c r="E139" s="105" t="str">
        <f ca="1">IF(ISERROR(VLOOKUP($C139,Data!$C$111:$ZZ$141,COLUMN('Reordered Data'!E138)-2,FALSE)),"-",VLOOKUP($C139,Data!$C$111:$ZZ$141,COLUMN('Reordered Data'!E138)-2,FALSE))</f>
        <v>-</v>
      </c>
      <c r="F139" s="105" t="str">
        <f ca="1">IF(ISERROR(VLOOKUP($C139,Data!$C$111:$ZZ$141,COLUMN('Reordered Data'!F138)-2,FALSE)),"-",VLOOKUP($C139,Data!$C$111:$ZZ$141,COLUMN('Reordered Data'!F138)-2,FALSE))</f>
        <v>-</v>
      </c>
      <c r="G139" s="105" t="str">
        <f ca="1">IF(ISERROR(VLOOKUP($C139,Data!$C$111:$ZZ$141,COLUMN('Reordered Data'!G138)-2,FALSE)),"-",VLOOKUP($C139,Data!$C$111:$ZZ$141,COLUMN('Reordered Data'!G138)-2,FALSE))</f>
        <v>-</v>
      </c>
      <c r="H139" s="672" t="str">
        <f ca="1">IF(ISERROR(VLOOKUP($C139,Data!$C$111:$ZZ$141,COLUMN('Reordered Data'!H138)-2,FALSE)),"-",VLOOKUP($C139,Data!$C$111:$ZZ$141,COLUMN('Reordered Data'!H138)-2,FALSE))</f>
        <v>-</v>
      </c>
      <c r="I139" s="672" t="str">
        <f ca="1">IF(ISERROR(VLOOKUP($C139,Data!$C$111:$ZZ$141,COLUMN('Reordered Data'!I138)-2,FALSE)),"-",VLOOKUP($C139,Data!$C$111:$ZZ$141,COLUMN('Reordered Data'!I138)-2,FALSE))</f>
        <v>-</v>
      </c>
      <c r="J139" s="672" t="str">
        <f ca="1">IF(ISERROR(VLOOKUP($C139,Data!$C$111:$ZZ$141,COLUMN('Reordered Data'!J138)-2,FALSE)),"-",VLOOKUP($C139,Data!$C$111:$ZZ$141,COLUMN('Reordered Data'!J138)-2,FALSE))</f>
        <v>-</v>
      </c>
      <c r="K139" s="672" t="str">
        <f ca="1">IF(ISERROR(VLOOKUP($C139,Data!$C$111:$ZZ$141,COLUMN('Reordered Data'!K138)-2,FALSE)),"-",VLOOKUP($C139,Data!$C$111:$ZZ$141,COLUMN('Reordered Data'!K138)-2,FALSE))</f>
        <v>-</v>
      </c>
      <c r="L139" s="672" t="str">
        <f ca="1">IF(ISERROR(VLOOKUP($C139,Data!$C$111:$ZZ$141,COLUMN('Reordered Data'!L138)-2,FALSE)),"-",VLOOKUP($C139,Data!$C$111:$ZZ$141,COLUMN('Reordered Data'!L138)-2,FALSE))</f>
        <v>-</v>
      </c>
      <c r="M139" s="672" t="str">
        <f ca="1">IF(ISERROR(VLOOKUP($C139,Data!$C$111:$ZZ$141,COLUMN('Reordered Data'!M138)-2,FALSE)),"-",VLOOKUP($C139,Data!$C$111:$ZZ$141,COLUMN('Reordered Data'!M138)-2,FALSE))</f>
        <v>-</v>
      </c>
      <c r="N139" s="672" t="str">
        <f ca="1">IF(ISERROR(VLOOKUP($C139,Data!$C$111:$ZZ$141,COLUMN('Reordered Data'!N138)-2,FALSE)),"-",VLOOKUP($C139,Data!$C$111:$ZZ$141,COLUMN('Reordered Data'!N138)-2,FALSE))</f>
        <v>-</v>
      </c>
      <c r="O139" s="672" t="str">
        <f ca="1">IF(ISERROR(VLOOKUP($C139,Data!$C$111:$ZZ$141,COLUMN('Reordered Data'!O138)-2,FALSE)),"-",VLOOKUP($C139,Data!$C$111:$ZZ$141,COLUMN('Reordered Data'!O138)-2,FALSE))</f>
        <v>-</v>
      </c>
      <c r="P139" s="672" t="str">
        <f ca="1">IF(ISERROR(VLOOKUP($C139,Data!$C$111:$ZZ$141,COLUMN('Reordered Data'!P138)-2,FALSE)),"-",VLOOKUP($C139,Data!$C$111:$ZZ$141,COLUMN('Reordered Data'!P138)-2,FALSE))</f>
        <v>-</v>
      </c>
      <c r="Q139" s="672" t="str">
        <f ca="1">IF(ISERROR(VLOOKUP($C139,Data!$C$111:$ZZ$141,COLUMN('Reordered Data'!Q138)-2,FALSE)),"-",VLOOKUP($C139,Data!$C$111:$ZZ$141,COLUMN('Reordered Data'!Q138)-2,FALSE))</f>
        <v>-</v>
      </c>
      <c r="R139" s="672" t="str">
        <f ca="1">IF(ISERROR(VLOOKUP($C139,Data!$C$111:$ZZ$141,COLUMN('Reordered Data'!R138)-2,FALSE)),"-",VLOOKUP($C139,Data!$C$111:$ZZ$141,COLUMN('Reordered Data'!R138)-2,FALSE))</f>
        <v>-</v>
      </c>
      <c r="S139" s="672" t="str">
        <f ca="1">IF(ISERROR(VLOOKUP($C139,Data!$C$111:$ZZ$141,COLUMN('Reordered Data'!S138)-2,FALSE)),"-",VLOOKUP($C139,Data!$C$111:$ZZ$141,COLUMN('Reordered Data'!S138)-2,FALSE))</f>
        <v>-</v>
      </c>
      <c r="T139" s="672" t="str">
        <f ca="1">IF(ISERROR(VLOOKUP($C139,Data!$C$111:$ZZ$141,COLUMN('Reordered Data'!T138)-2,FALSE)),"-",VLOOKUP($C139,Data!$C$111:$ZZ$141,COLUMN('Reordered Data'!T138)-2,FALSE))</f>
        <v>-</v>
      </c>
      <c r="U139" s="672" t="str">
        <f ca="1">IF(ISERROR(VLOOKUP($C139,Data!$C$111:$ZZ$141,COLUMN('Reordered Data'!U138)-2,FALSE)),"-",VLOOKUP($C139,Data!$C$111:$ZZ$141,COLUMN('Reordered Data'!U138)-2,FALSE))</f>
        <v>-</v>
      </c>
      <c r="V139" s="672" t="str">
        <f ca="1">IF(ISERROR(VLOOKUP($C139,Data!$C$111:$ZZ$141,COLUMN('Reordered Data'!V138)-2,FALSE)),"-",VLOOKUP($C139,Data!$C$111:$ZZ$141,COLUMN('Reordered Data'!V138)-2,FALSE))</f>
        <v>-</v>
      </c>
      <c r="W139" s="672" t="str">
        <f ca="1">IF(ISERROR(VLOOKUP($C139,Data!$C$111:$ZZ$141,COLUMN('Reordered Data'!W138)-2,FALSE)),"-",VLOOKUP($C139,Data!$C$111:$ZZ$141,COLUMN('Reordered Data'!W138)-2,FALSE))</f>
        <v>-</v>
      </c>
      <c r="X139" s="672" t="str">
        <f ca="1">IF(ISERROR(VLOOKUP($C139,Data!$C$111:$ZZ$141,COLUMN('Reordered Data'!X138)-2,FALSE)),"-",VLOOKUP($C139,Data!$C$111:$ZZ$141,COLUMN('Reordered Data'!X138)-2,FALSE))</f>
        <v>-</v>
      </c>
      <c r="Y139" s="672" t="str">
        <f ca="1">IF(ISERROR(VLOOKUP($C139,Data!$C$111:$ZZ$141,COLUMN('Reordered Data'!Y138)-2,FALSE)),"-",VLOOKUP($C139,Data!$C$111:$ZZ$141,COLUMN('Reordered Data'!Y138)-2,FALSE))</f>
        <v>-</v>
      </c>
      <c r="Z139" s="672" t="str">
        <f ca="1">IF(ISERROR(VLOOKUP($C139,Data!$C$111:$ZZ$141,COLUMN('Reordered Data'!Z138)-2,FALSE)),"-",VLOOKUP($C139,Data!$C$111:$ZZ$141,COLUMN('Reordered Data'!Z138)-2,FALSE))</f>
        <v>-</v>
      </c>
      <c r="AA139" s="672" t="str">
        <f ca="1">IF(ISERROR(VLOOKUP($C139,Data!$C$111:$ZZ$141,COLUMN('Reordered Data'!AA138)-2,FALSE)),"-",VLOOKUP($C139,Data!$C$111:$ZZ$141,COLUMN('Reordered Data'!AA138)-2,FALSE))</f>
        <v>-</v>
      </c>
      <c r="AB139" s="672" t="str">
        <f ca="1">IF(ISERROR(VLOOKUP($C139,Data!$C$111:$ZZ$141,COLUMN('Reordered Data'!AB138)-2,FALSE)),"-",VLOOKUP($C139,Data!$C$111:$ZZ$141,COLUMN('Reordered Data'!AB138)-2,FALSE))</f>
        <v>-</v>
      </c>
      <c r="AC139" s="672" t="str">
        <f ca="1">IF(ISERROR(VLOOKUP($C139,Data!$C$111:$ZZ$141,COLUMN('Reordered Data'!AC138)-2,FALSE)),"-",VLOOKUP($C139,Data!$C$111:$ZZ$141,COLUMN('Reordered Data'!AC138)-2,FALSE))</f>
        <v>-</v>
      </c>
      <c r="AD139" s="672" t="str">
        <f ca="1">IF(ISERROR(VLOOKUP($C139,Data!$C$111:$ZZ$141,COLUMN('Reordered Data'!AD138)-2,FALSE)),"-",VLOOKUP($C139,Data!$C$111:$ZZ$141,COLUMN('Reordered Data'!AD138)-2,FALSE))</f>
        <v>-</v>
      </c>
      <c r="AE139" s="672" t="str">
        <f ca="1">IF(ISERROR(VLOOKUP($C139,Data!$C$111:$ZZ$141,COLUMN('Reordered Data'!AE138)-2,FALSE)),"-",VLOOKUP($C139,Data!$C$111:$ZZ$141,COLUMN('Reordered Data'!AE138)-2,FALSE))</f>
        <v>-</v>
      </c>
      <c r="AF139" s="672" t="str">
        <f ca="1">IF(ISERROR(VLOOKUP($C139,Data!$C$111:$ZZ$141,COLUMN('Reordered Data'!AF138)-2,FALSE)),"-",VLOOKUP($C139,Data!$C$111:$ZZ$141,COLUMN('Reordered Data'!AF138)-2,FALSE))</f>
        <v>-</v>
      </c>
      <c r="AG139" s="672" t="str">
        <f ca="1">IF(ISERROR(VLOOKUP($C139,Data!$C$111:$ZZ$141,COLUMN('Reordered Data'!AG138)-2,FALSE)),"-",VLOOKUP($C139,Data!$C$111:$ZZ$141,COLUMN('Reordered Data'!AG138)-2,FALSE))</f>
        <v>-</v>
      </c>
      <c r="AH139" s="672" t="str">
        <f ca="1">IF(ISERROR(VLOOKUP($C139,Data!$C$111:$ZZ$141,COLUMN('Reordered Data'!AH138)-2,FALSE)),"-",VLOOKUP($C139,Data!$C$111:$ZZ$141,COLUMN('Reordered Data'!AH138)-2,FALSE))</f>
        <v>-</v>
      </c>
      <c r="AI139" s="672" t="str">
        <f ca="1">IF(ISERROR(VLOOKUP($C139,Data!$C$111:$ZZ$141,COLUMN('Reordered Data'!AI138)-2,FALSE)),"-",VLOOKUP($C139,Data!$C$111:$ZZ$141,COLUMN('Reordered Data'!AI138)-2,FALSE))</f>
        <v>-</v>
      </c>
      <c r="AJ139" s="672" t="str">
        <f ca="1">IF(ISERROR(VLOOKUP($C139,Data!$C$111:$ZZ$141,COLUMN('Reordered Data'!AJ138)-2,FALSE)),"-",VLOOKUP($C139,Data!$C$111:$ZZ$141,COLUMN('Reordered Data'!AJ138)-2,FALSE))</f>
        <v>-</v>
      </c>
      <c r="AK139" s="672" t="str">
        <f ca="1">IF(ISERROR(VLOOKUP($C139,Data!$C$111:$ZZ$141,COLUMN('Reordered Data'!AK138)-2,FALSE)),"-",VLOOKUP($C139,Data!$C$111:$ZZ$141,COLUMN('Reordered Data'!AK138)-2,FALSE))</f>
        <v>-</v>
      </c>
      <c r="AL139" s="672" t="str">
        <f ca="1">IF(ISERROR(VLOOKUP($C139,Data!$C$111:$ZZ$141,COLUMN('Reordered Data'!AL138)-2,FALSE)),"-",VLOOKUP($C139,Data!$C$111:$ZZ$141,COLUMN('Reordered Data'!AL138)-2,FALSE))</f>
        <v>-</v>
      </c>
      <c r="AM139" s="672" t="str">
        <f ca="1">IF(ISERROR(VLOOKUP($C139,Data!$C$111:$ZZ$141,COLUMN('Reordered Data'!AM138)-2,FALSE)),"-",VLOOKUP($C139,Data!$C$111:$ZZ$141,COLUMN('Reordered Data'!AM138)-2,FALSE))</f>
        <v>-</v>
      </c>
      <c r="AN139" s="672" t="str">
        <f ca="1">IF(ISERROR(VLOOKUP($C139,Data!$C$111:$ZZ$141,COLUMN('Reordered Data'!AN138)-2,FALSE)),"-",VLOOKUP($C139,Data!$C$111:$ZZ$141,COLUMN('Reordered Data'!AN138)-2,FALSE))</f>
        <v>-</v>
      </c>
      <c r="AO139" s="672" t="str">
        <f ca="1">IF(ISERROR(VLOOKUP($C139,Data!$C$111:$ZZ$141,COLUMN('Reordered Data'!AO138)-2,FALSE)),"-",VLOOKUP($C139,Data!$C$111:$ZZ$141,COLUMN('Reordered Data'!AO138)-2,FALSE))</f>
        <v>-</v>
      </c>
      <c r="AP139" s="672" t="str">
        <f ca="1">IF(ISERROR(VLOOKUP($C139,Data!$C$111:$ZZ$141,COLUMN('Reordered Data'!AP138)-2,FALSE)),"-",VLOOKUP($C139,Data!$C$111:$ZZ$141,COLUMN('Reordered Data'!AP138)-2,FALSE))</f>
        <v>-</v>
      </c>
      <c r="AQ139" s="672" t="str">
        <f ca="1">IF(ISERROR(VLOOKUP($C139,Data!$C$111:$ZZ$141,COLUMN('Reordered Data'!AQ138)-2,FALSE)),"-",VLOOKUP($C139,Data!$C$111:$ZZ$141,COLUMN('Reordered Data'!AQ138)-2,FALSE))</f>
        <v>-</v>
      </c>
      <c r="AR139" s="105" t="str">
        <f t="shared" ca="1" si="33"/>
        <v>-</v>
      </c>
      <c r="AS139" s="105" t="str">
        <f t="shared" ca="1" si="34"/>
        <v>-</v>
      </c>
      <c r="AT139" s="105" t="str">
        <f t="shared" ca="1" si="35"/>
        <v>-</v>
      </c>
      <c r="AU139" s="105" t="str">
        <f t="shared" ca="1" si="36"/>
        <v>-</v>
      </c>
      <c r="AV139" s="105" t="str">
        <f t="shared" ca="1" si="37"/>
        <v>-</v>
      </c>
      <c r="AW139" s="105" t="str">
        <f t="shared" ca="1" si="38"/>
        <v>-</v>
      </c>
      <c r="AX139" s="105" t="str">
        <f t="shared" ca="1" si="39"/>
        <v>-</v>
      </c>
      <c r="AY139" s="105" t="str">
        <f t="shared" ca="1" si="40"/>
        <v>-</v>
      </c>
      <c r="AZ139" s="105" t="str">
        <f t="shared" ca="1" si="41"/>
        <v>-</v>
      </c>
      <c r="BA139" s="105" t="str">
        <f t="shared" ca="1" si="42"/>
        <v>-</v>
      </c>
      <c r="BH139" s="105" t="str">
        <f t="shared" ca="1" si="21"/>
        <v>-</v>
      </c>
      <c r="BI139" s="105" t="str">
        <f t="shared" ca="1" si="22"/>
        <v>-</v>
      </c>
      <c r="BJ139" s="105" t="str">
        <f t="shared" ca="1" si="23"/>
        <v>-</v>
      </c>
      <c r="BK139" s="105" t="str">
        <f t="shared" ca="1" si="24"/>
        <v>-</v>
      </c>
      <c r="BL139" s="105" t="str">
        <f t="shared" ca="1" si="25"/>
        <v>-</v>
      </c>
      <c r="BM139" s="105" t="str">
        <f t="shared" ca="1" si="26"/>
        <v>-</v>
      </c>
      <c r="BT139" s="105" t="str">
        <f t="shared" ca="1" si="27"/>
        <v>-</v>
      </c>
      <c r="BU139" s="105" t="str">
        <f t="shared" ca="1" si="28"/>
        <v>-</v>
      </c>
      <c r="BV139" s="105" t="str">
        <f t="shared" ca="1" si="29"/>
        <v>-</v>
      </c>
      <c r="BW139" s="105" t="str">
        <f t="shared" ca="1" si="30"/>
        <v>-</v>
      </c>
      <c r="BX139" s="105" t="str">
        <f t="shared" ca="1" si="31"/>
        <v>-</v>
      </c>
      <c r="BY139" s="105" t="str">
        <f t="shared" ca="1" si="32"/>
        <v>-</v>
      </c>
    </row>
    <row r="140" spans="3:163">
      <c r="C140" s="104" t="str">
        <f t="shared" ca="1" si="19"/>
        <v>*Hide*</v>
      </c>
      <c r="D140" s="105" t="str">
        <f ca="1">IF(ISERROR(VLOOKUP($C140,Data!$C$111:$ZZ$141,COLUMN('Reordered Data'!D139)-2,FALSE)),"-",VLOOKUP($C140,Data!$C$111:$ZZ$141,COLUMN('Reordered Data'!D139)-2,FALSE))</f>
        <v>-</v>
      </c>
      <c r="E140" s="105" t="str">
        <f ca="1">IF(ISERROR(VLOOKUP($C140,Data!$C$111:$ZZ$141,COLUMN('Reordered Data'!E139)-2,FALSE)),"-",VLOOKUP($C140,Data!$C$111:$ZZ$141,COLUMN('Reordered Data'!E139)-2,FALSE))</f>
        <v>-</v>
      </c>
      <c r="F140" s="105" t="str">
        <f ca="1">IF(ISERROR(VLOOKUP($C140,Data!$C$111:$ZZ$141,COLUMN('Reordered Data'!F139)-2,FALSE)),"-",VLOOKUP($C140,Data!$C$111:$ZZ$141,COLUMN('Reordered Data'!F139)-2,FALSE))</f>
        <v>-</v>
      </c>
      <c r="G140" s="105" t="str">
        <f ca="1">IF(ISERROR(VLOOKUP($C140,Data!$C$111:$ZZ$141,COLUMN('Reordered Data'!G139)-2,FALSE)),"-",VLOOKUP($C140,Data!$C$111:$ZZ$141,COLUMN('Reordered Data'!G139)-2,FALSE))</f>
        <v>-</v>
      </c>
      <c r="H140" s="672" t="str">
        <f ca="1">IF(ISERROR(VLOOKUP($C140,Data!$C$111:$ZZ$141,COLUMN('Reordered Data'!H139)-2,FALSE)),"-",VLOOKUP($C140,Data!$C$111:$ZZ$141,COLUMN('Reordered Data'!H139)-2,FALSE))</f>
        <v>-</v>
      </c>
      <c r="I140" s="672" t="str">
        <f ca="1">IF(ISERROR(VLOOKUP($C140,Data!$C$111:$ZZ$141,COLUMN('Reordered Data'!I139)-2,FALSE)),"-",VLOOKUP($C140,Data!$C$111:$ZZ$141,COLUMN('Reordered Data'!I139)-2,FALSE))</f>
        <v>-</v>
      </c>
      <c r="J140" s="672" t="str">
        <f ca="1">IF(ISERROR(VLOOKUP($C140,Data!$C$111:$ZZ$141,COLUMN('Reordered Data'!J139)-2,FALSE)),"-",VLOOKUP($C140,Data!$C$111:$ZZ$141,COLUMN('Reordered Data'!J139)-2,FALSE))</f>
        <v>-</v>
      </c>
      <c r="K140" s="672" t="str">
        <f ca="1">IF(ISERROR(VLOOKUP($C140,Data!$C$111:$ZZ$141,COLUMN('Reordered Data'!K139)-2,FALSE)),"-",VLOOKUP($C140,Data!$C$111:$ZZ$141,COLUMN('Reordered Data'!K139)-2,FALSE))</f>
        <v>-</v>
      </c>
      <c r="L140" s="672" t="str">
        <f ca="1">IF(ISERROR(VLOOKUP($C140,Data!$C$111:$ZZ$141,COLUMN('Reordered Data'!L139)-2,FALSE)),"-",VLOOKUP($C140,Data!$C$111:$ZZ$141,COLUMN('Reordered Data'!L139)-2,FALSE))</f>
        <v>-</v>
      </c>
      <c r="M140" s="672" t="str">
        <f ca="1">IF(ISERROR(VLOOKUP($C140,Data!$C$111:$ZZ$141,COLUMN('Reordered Data'!M139)-2,FALSE)),"-",VLOOKUP($C140,Data!$C$111:$ZZ$141,COLUMN('Reordered Data'!M139)-2,FALSE))</f>
        <v>-</v>
      </c>
      <c r="N140" s="672" t="str">
        <f ca="1">IF(ISERROR(VLOOKUP($C140,Data!$C$111:$ZZ$141,COLUMN('Reordered Data'!N139)-2,FALSE)),"-",VLOOKUP($C140,Data!$C$111:$ZZ$141,COLUMN('Reordered Data'!N139)-2,FALSE))</f>
        <v>-</v>
      </c>
      <c r="O140" s="672" t="str">
        <f ca="1">IF(ISERROR(VLOOKUP($C140,Data!$C$111:$ZZ$141,COLUMN('Reordered Data'!O139)-2,FALSE)),"-",VLOOKUP($C140,Data!$C$111:$ZZ$141,COLUMN('Reordered Data'!O139)-2,FALSE))</f>
        <v>-</v>
      </c>
      <c r="P140" s="672" t="str">
        <f ca="1">IF(ISERROR(VLOOKUP($C140,Data!$C$111:$ZZ$141,COLUMN('Reordered Data'!P139)-2,FALSE)),"-",VLOOKUP($C140,Data!$C$111:$ZZ$141,COLUMN('Reordered Data'!P139)-2,FALSE))</f>
        <v>-</v>
      </c>
      <c r="Q140" s="672" t="str">
        <f ca="1">IF(ISERROR(VLOOKUP($C140,Data!$C$111:$ZZ$141,COLUMN('Reordered Data'!Q139)-2,FALSE)),"-",VLOOKUP($C140,Data!$C$111:$ZZ$141,COLUMN('Reordered Data'!Q139)-2,FALSE))</f>
        <v>-</v>
      </c>
      <c r="R140" s="672" t="str">
        <f ca="1">IF(ISERROR(VLOOKUP($C140,Data!$C$111:$ZZ$141,COLUMN('Reordered Data'!R139)-2,FALSE)),"-",VLOOKUP($C140,Data!$C$111:$ZZ$141,COLUMN('Reordered Data'!R139)-2,FALSE))</f>
        <v>-</v>
      </c>
      <c r="S140" s="672" t="str">
        <f ca="1">IF(ISERROR(VLOOKUP($C140,Data!$C$111:$ZZ$141,COLUMN('Reordered Data'!S139)-2,FALSE)),"-",VLOOKUP($C140,Data!$C$111:$ZZ$141,COLUMN('Reordered Data'!S139)-2,FALSE))</f>
        <v>-</v>
      </c>
      <c r="T140" s="672" t="str">
        <f ca="1">IF(ISERROR(VLOOKUP($C140,Data!$C$111:$ZZ$141,COLUMN('Reordered Data'!T139)-2,FALSE)),"-",VLOOKUP($C140,Data!$C$111:$ZZ$141,COLUMN('Reordered Data'!T139)-2,FALSE))</f>
        <v>-</v>
      </c>
      <c r="U140" s="672" t="str">
        <f ca="1">IF(ISERROR(VLOOKUP($C140,Data!$C$111:$ZZ$141,COLUMN('Reordered Data'!U139)-2,FALSE)),"-",VLOOKUP($C140,Data!$C$111:$ZZ$141,COLUMN('Reordered Data'!U139)-2,FALSE))</f>
        <v>-</v>
      </c>
      <c r="V140" s="672" t="str">
        <f ca="1">IF(ISERROR(VLOOKUP($C140,Data!$C$111:$ZZ$141,COLUMN('Reordered Data'!V139)-2,FALSE)),"-",VLOOKUP($C140,Data!$C$111:$ZZ$141,COLUMN('Reordered Data'!V139)-2,FALSE))</f>
        <v>-</v>
      </c>
      <c r="W140" s="672" t="str">
        <f ca="1">IF(ISERROR(VLOOKUP($C140,Data!$C$111:$ZZ$141,COLUMN('Reordered Data'!W139)-2,FALSE)),"-",VLOOKUP($C140,Data!$C$111:$ZZ$141,COLUMN('Reordered Data'!W139)-2,FALSE))</f>
        <v>-</v>
      </c>
      <c r="X140" s="672" t="str">
        <f ca="1">IF(ISERROR(VLOOKUP($C140,Data!$C$111:$ZZ$141,COLUMN('Reordered Data'!X139)-2,FALSE)),"-",VLOOKUP($C140,Data!$C$111:$ZZ$141,COLUMN('Reordered Data'!X139)-2,FALSE))</f>
        <v>-</v>
      </c>
      <c r="Y140" s="672" t="str">
        <f ca="1">IF(ISERROR(VLOOKUP($C140,Data!$C$111:$ZZ$141,COLUMN('Reordered Data'!Y139)-2,FALSE)),"-",VLOOKUP($C140,Data!$C$111:$ZZ$141,COLUMN('Reordered Data'!Y139)-2,FALSE))</f>
        <v>-</v>
      </c>
      <c r="Z140" s="672" t="str">
        <f ca="1">IF(ISERROR(VLOOKUP($C140,Data!$C$111:$ZZ$141,COLUMN('Reordered Data'!Z139)-2,FALSE)),"-",VLOOKUP($C140,Data!$C$111:$ZZ$141,COLUMN('Reordered Data'!Z139)-2,FALSE))</f>
        <v>-</v>
      </c>
      <c r="AA140" s="672" t="str">
        <f ca="1">IF(ISERROR(VLOOKUP($C140,Data!$C$111:$ZZ$141,COLUMN('Reordered Data'!AA139)-2,FALSE)),"-",VLOOKUP($C140,Data!$C$111:$ZZ$141,COLUMN('Reordered Data'!AA139)-2,FALSE))</f>
        <v>-</v>
      </c>
      <c r="AB140" s="672" t="str">
        <f ca="1">IF(ISERROR(VLOOKUP($C140,Data!$C$111:$ZZ$141,COLUMN('Reordered Data'!AB139)-2,FALSE)),"-",VLOOKUP($C140,Data!$C$111:$ZZ$141,COLUMN('Reordered Data'!AB139)-2,FALSE))</f>
        <v>-</v>
      </c>
      <c r="AC140" s="672" t="str">
        <f ca="1">IF(ISERROR(VLOOKUP($C140,Data!$C$111:$ZZ$141,COLUMN('Reordered Data'!AC139)-2,FALSE)),"-",VLOOKUP($C140,Data!$C$111:$ZZ$141,COLUMN('Reordered Data'!AC139)-2,FALSE))</f>
        <v>-</v>
      </c>
      <c r="AD140" s="672" t="str">
        <f ca="1">IF(ISERROR(VLOOKUP($C140,Data!$C$111:$ZZ$141,COLUMN('Reordered Data'!AD139)-2,FALSE)),"-",VLOOKUP($C140,Data!$C$111:$ZZ$141,COLUMN('Reordered Data'!AD139)-2,FALSE))</f>
        <v>-</v>
      </c>
      <c r="AE140" s="672" t="str">
        <f ca="1">IF(ISERROR(VLOOKUP($C140,Data!$C$111:$ZZ$141,COLUMN('Reordered Data'!AE139)-2,FALSE)),"-",VLOOKUP($C140,Data!$C$111:$ZZ$141,COLUMN('Reordered Data'!AE139)-2,FALSE))</f>
        <v>-</v>
      </c>
      <c r="AF140" s="672" t="str">
        <f ca="1">IF(ISERROR(VLOOKUP($C140,Data!$C$111:$ZZ$141,COLUMN('Reordered Data'!AF139)-2,FALSE)),"-",VLOOKUP($C140,Data!$C$111:$ZZ$141,COLUMN('Reordered Data'!AF139)-2,FALSE))</f>
        <v>-</v>
      </c>
      <c r="AG140" s="672" t="str">
        <f ca="1">IF(ISERROR(VLOOKUP($C140,Data!$C$111:$ZZ$141,COLUMN('Reordered Data'!AG139)-2,FALSE)),"-",VLOOKUP($C140,Data!$C$111:$ZZ$141,COLUMN('Reordered Data'!AG139)-2,FALSE))</f>
        <v>-</v>
      </c>
      <c r="AH140" s="672" t="str">
        <f ca="1">IF(ISERROR(VLOOKUP($C140,Data!$C$111:$ZZ$141,COLUMN('Reordered Data'!AH139)-2,FALSE)),"-",VLOOKUP($C140,Data!$C$111:$ZZ$141,COLUMN('Reordered Data'!AH139)-2,FALSE))</f>
        <v>-</v>
      </c>
      <c r="AI140" s="672" t="str">
        <f ca="1">IF(ISERROR(VLOOKUP($C140,Data!$C$111:$ZZ$141,COLUMN('Reordered Data'!AI139)-2,FALSE)),"-",VLOOKUP($C140,Data!$C$111:$ZZ$141,COLUMN('Reordered Data'!AI139)-2,FALSE))</f>
        <v>-</v>
      </c>
      <c r="AJ140" s="672" t="str">
        <f ca="1">IF(ISERROR(VLOOKUP($C140,Data!$C$111:$ZZ$141,COLUMN('Reordered Data'!AJ139)-2,FALSE)),"-",VLOOKUP($C140,Data!$C$111:$ZZ$141,COLUMN('Reordered Data'!AJ139)-2,FALSE))</f>
        <v>-</v>
      </c>
      <c r="AK140" s="672" t="str">
        <f ca="1">IF(ISERROR(VLOOKUP($C140,Data!$C$111:$ZZ$141,COLUMN('Reordered Data'!AK139)-2,FALSE)),"-",VLOOKUP($C140,Data!$C$111:$ZZ$141,COLUMN('Reordered Data'!AK139)-2,FALSE))</f>
        <v>-</v>
      </c>
      <c r="AL140" s="672" t="str">
        <f ca="1">IF(ISERROR(VLOOKUP($C140,Data!$C$111:$ZZ$141,COLUMN('Reordered Data'!AL139)-2,FALSE)),"-",VLOOKUP($C140,Data!$C$111:$ZZ$141,COLUMN('Reordered Data'!AL139)-2,FALSE))</f>
        <v>-</v>
      </c>
      <c r="AM140" s="672" t="str">
        <f ca="1">IF(ISERROR(VLOOKUP($C140,Data!$C$111:$ZZ$141,COLUMN('Reordered Data'!AM139)-2,FALSE)),"-",VLOOKUP($C140,Data!$C$111:$ZZ$141,COLUMN('Reordered Data'!AM139)-2,FALSE))</f>
        <v>-</v>
      </c>
      <c r="AN140" s="672" t="str">
        <f ca="1">IF(ISERROR(VLOOKUP($C140,Data!$C$111:$ZZ$141,COLUMN('Reordered Data'!AN139)-2,FALSE)),"-",VLOOKUP($C140,Data!$C$111:$ZZ$141,COLUMN('Reordered Data'!AN139)-2,FALSE))</f>
        <v>-</v>
      </c>
      <c r="AO140" s="672" t="str">
        <f ca="1">IF(ISERROR(VLOOKUP($C140,Data!$C$111:$ZZ$141,COLUMN('Reordered Data'!AO139)-2,FALSE)),"-",VLOOKUP($C140,Data!$C$111:$ZZ$141,COLUMN('Reordered Data'!AO139)-2,FALSE))</f>
        <v>-</v>
      </c>
      <c r="AP140" s="672" t="str">
        <f ca="1">IF(ISERROR(VLOOKUP($C140,Data!$C$111:$ZZ$141,COLUMN('Reordered Data'!AP139)-2,FALSE)),"-",VLOOKUP($C140,Data!$C$111:$ZZ$141,COLUMN('Reordered Data'!AP139)-2,FALSE))</f>
        <v>-</v>
      </c>
      <c r="AQ140" s="672" t="str">
        <f ca="1">IF(ISERROR(VLOOKUP($C140,Data!$C$111:$ZZ$141,COLUMN('Reordered Data'!AQ139)-2,FALSE)),"-",VLOOKUP($C140,Data!$C$111:$ZZ$141,COLUMN('Reordered Data'!AQ139)-2,FALSE))</f>
        <v>-</v>
      </c>
      <c r="AR140" s="105" t="str">
        <f t="shared" ca="1" si="33"/>
        <v>-</v>
      </c>
      <c r="AS140" s="105" t="str">
        <f t="shared" ca="1" si="34"/>
        <v>-</v>
      </c>
      <c r="AT140" s="105" t="str">
        <f t="shared" ca="1" si="35"/>
        <v>-</v>
      </c>
      <c r="AU140" s="105" t="str">
        <f t="shared" ca="1" si="36"/>
        <v>-</v>
      </c>
      <c r="AV140" s="105" t="str">
        <f t="shared" ca="1" si="37"/>
        <v>-</v>
      </c>
      <c r="AW140" s="105" t="str">
        <f t="shared" ca="1" si="38"/>
        <v>-</v>
      </c>
      <c r="AX140" s="105" t="str">
        <f t="shared" ca="1" si="39"/>
        <v>-</v>
      </c>
      <c r="AY140" s="105" t="str">
        <f t="shared" ca="1" si="40"/>
        <v>-</v>
      </c>
      <c r="AZ140" s="105" t="str">
        <f t="shared" ca="1" si="41"/>
        <v>-</v>
      </c>
      <c r="BA140" s="105" t="str">
        <f t="shared" ca="1" si="42"/>
        <v>-</v>
      </c>
      <c r="BH140" s="105" t="str">
        <f t="shared" ca="1" si="21"/>
        <v>-</v>
      </c>
      <c r="BI140" s="105" t="str">
        <f t="shared" ca="1" si="22"/>
        <v>-</v>
      </c>
      <c r="BJ140" s="105" t="str">
        <f t="shared" ca="1" si="23"/>
        <v>-</v>
      </c>
      <c r="BK140" s="105" t="str">
        <f t="shared" ca="1" si="24"/>
        <v>-</v>
      </c>
      <c r="BL140" s="105" t="str">
        <f t="shared" ca="1" si="25"/>
        <v>-</v>
      </c>
      <c r="BM140" s="105" t="str">
        <f t="shared" ca="1" si="26"/>
        <v>-</v>
      </c>
      <c r="BT140" s="105" t="str">
        <f t="shared" ca="1" si="27"/>
        <v>-</v>
      </c>
      <c r="BU140" s="105" t="str">
        <f t="shared" ca="1" si="28"/>
        <v>-</v>
      </c>
      <c r="BV140" s="105" t="str">
        <f t="shared" ca="1" si="29"/>
        <v>-</v>
      </c>
      <c r="BW140" s="105" t="str">
        <f t="shared" ca="1" si="30"/>
        <v>-</v>
      </c>
      <c r="BX140" s="105" t="str">
        <f t="shared" ca="1" si="31"/>
        <v>-</v>
      </c>
      <c r="BY140" s="105" t="str">
        <f t="shared" ca="1" si="32"/>
        <v>-</v>
      </c>
    </row>
    <row r="141" spans="3:163">
      <c r="C141" s="104" t="str">
        <f t="shared" ca="1" si="19"/>
        <v>*Hide*</v>
      </c>
      <c r="D141" s="105" t="str">
        <f ca="1">IF(ISERROR(VLOOKUP($C141,Data!$C$111:$ZZ$141,COLUMN('Reordered Data'!D140)-2,FALSE)),"-",VLOOKUP($C141,Data!$C$111:$ZZ$141,COLUMN('Reordered Data'!D140)-2,FALSE))</f>
        <v>-</v>
      </c>
      <c r="E141" s="105" t="str">
        <f ca="1">IF(ISERROR(VLOOKUP($C141,Data!$C$111:$ZZ$141,COLUMN('Reordered Data'!E140)-2,FALSE)),"-",VLOOKUP($C141,Data!$C$111:$ZZ$141,COLUMN('Reordered Data'!E140)-2,FALSE))</f>
        <v>-</v>
      </c>
      <c r="F141" s="105" t="str">
        <f ca="1">IF(ISERROR(VLOOKUP($C141,Data!$C$111:$ZZ$141,COLUMN('Reordered Data'!F140)-2,FALSE)),"-",VLOOKUP($C141,Data!$C$111:$ZZ$141,COLUMN('Reordered Data'!F140)-2,FALSE))</f>
        <v>-</v>
      </c>
      <c r="G141" s="105" t="str">
        <f ca="1">IF(ISERROR(VLOOKUP($C141,Data!$C$111:$ZZ$141,COLUMN('Reordered Data'!G140)-2,FALSE)),"-",VLOOKUP($C141,Data!$C$111:$ZZ$141,COLUMN('Reordered Data'!G140)-2,FALSE))</f>
        <v>-</v>
      </c>
      <c r="H141" s="672" t="str">
        <f ca="1">IF(ISERROR(VLOOKUP($C141,Data!$C$111:$ZZ$141,COLUMN('Reordered Data'!H140)-2,FALSE)),"-",VLOOKUP($C141,Data!$C$111:$ZZ$141,COLUMN('Reordered Data'!H140)-2,FALSE))</f>
        <v>-</v>
      </c>
      <c r="I141" s="672" t="str">
        <f ca="1">IF(ISERROR(VLOOKUP($C141,Data!$C$111:$ZZ$141,COLUMN('Reordered Data'!I140)-2,FALSE)),"-",VLOOKUP($C141,Data!$C$111:$ZZ$141,COLUMN('Reordered Data'!I140)-2,FALSE))</f>
        <v>-</v>
      </c>
      <c r="J141" s="672" t="str">
        <f ca="1">IF(ISERROR(VLOOKUP($C141,Data!$C$111:$ZZ$141,COLUMN('Reordered Data'!J140)-2,FALSE)),"-",VLOOKUP($C141,Data!$C$111:$ZZ$141,COLUMN('Reordered Data'!J140)-2,FALSE))</f>
        <v>-</v>
      </c>
      <c r="K141" s="672" t="str">
        <f ca="1">IF(ISERROR(VLOOKUP($C141,Data!$C$111:$ZZ$141,COLUMN('Reordered Data'!K140)-2,FALSE)),"-",VLOOKUP($C141,Data!$C$111:$ZZ$141,COLUMN('Reordered Data'!K140)-2,FALSE))</f>
        <v>-</v>
      </c>
      <c r="L141" s="672" t="str">
        <f ca="1">IF(ISERROR(VLOOKUP($C141,Data!$C$111:$ZZ$141,COLUMN('Reordered Data'!L140)-2,FALSE)),"-",VLOOKUP($C141,Data!$C$111:$ZZ$141,COLUMN('Reordered Data'!L140)-2,FALSE))</f>
        <v>-</v>
      </c>
      <c r="M141" s="672" t="str">
        <f ca="1">IF(ISERROR(VLOOKUP($C141,Data!$C$111:$ZZ$141,COLUMN('Reordered Data'!M140)-2,FALSE)),"-",VLOOKUP($C141,Data!$C$111:$ZZ$141,COLUMN('Reordered Data'!M140)-2,FALSE))</f>
        <v>-</v>
      </c>
      <c r="N141" s="672" t="str">
        <f ca="1">IF(ISERROR(VLOOKUP($C141,Data!$C$111:$ZZ$141,COLUMN('Reordered Data'!N140)-2,FALSE)),"-",VLOOKUP($C141,Data!$C$111:$ZZ$141,COLUMN('Reordered Data'!N140)-2,FALSE))</f>
        <v>-</v>
      </c>
      <c r="O141" s="672" t="str">
        <f ca="1">IF(ISERROR(VLOOKUP($C141,Data!$C$111:$ZZ$141,COLUMN('Reordered Data'!O140)-2,FALSE)),"-",VLOOKUP($C141,Data!$C$111:$ZZ$141,COLUMN('Reordered Data'!O140)-2,FALSE))</f>
        <v>-</v>
      </c>
      <c r="P141" s="672" t="str">
        <f ca="1">IF(ISERROR(VLOOKUP($C141,Data!$C$111:$ZZ$141,COLUMN('Reordered Data'!P140)-2,FALSE)),"-",VLOOKUP($C141,Data!$C$111:$ZZ$141,COLUMN('Reordered Data'!P140)-2,FALSE))</f>
        <v>-</v>
      </c>
      <c r="Q141" s="672" t="str">
        <f ca="1">IF(ISERROR(VLOOKUP($C141,Data!$C$111:$ZZ$141,COLUMN('Reordered Data'!Q140)-2,FALSE)),"-",VLOOKUP($C141,Data!$C$111:$ZZ$141,COLUMN('Reordered Data'!Q140)-2,FALSE))</f>
        <v>-</v>
      </c>
      <c r="R141" s="672" t="str">
        <f ca="1">IF(ISERROR(VLOOKUP($C141,Data!$C$111:$ZZ$141,COLUMN('Reordered Data'!R140)-2,FALSE)),"-",VLOOKUP($C141,Data!$C$111:$ZZ$141,COLUMN('Reordered Data'!R140)-2,FALSE))</f>
        <v>-</v>
      </c>
      <c r="S141" s="672" t="str">
        <f ca="1">IF(ISERROR(VLOOKUP($C141,Data!$C$111:$ZZ$141,COLUMN('Reordered Data'!S140)-2,FALSE)),"-",VLOOKUP($C141,Data!$C$111:$ZZ$141,COLUMN('Reordered Data'!S140)-2,FALSE))</f>
        <v>-</v>
      </c>
      <c r="T141" s="672" t="str">
        <f ca="1">IF(ISERROR(VLOOKUP($C141,Data!$C$111:$ZZ$141,COLUMN('Reordered Data'!T140)-2,FALSE)),"-",VLOOKUP($C141,Data!$C$111:$ZZ$141,COLUMN('Reordered Data'!T140)-2,FALSE))</f>
        <v>-</v>
      </c>
      <c r="U141" s="672" t="str">
        <f ca="1">IF(ISERROR(VLOOKUP($C141,Data!$C$111:$ZZ$141,COLUMN('Reordered Data'!U140)-2,FALSE)),"-",VLOOKUP($C141,Data!$C$111:$ZZ$141,COLUMN('Reordered Data'!U140)-2,FALSE))</f>
        <v>-</v>
      </c>
      <c r="V141" s="672" t="str">
        <f ca="1">IF(ISERROR(VLOOKUP($C141,Data!$C$111:$ZZ$141,COLUMN('Reordered Data'!V140)-2,FALSE)),"-",VLOOKUP($C141,Data!$C$111:$ZZ$141,COLUMN('Reordered Data'!V140)-2,FALSE))</f>
        <v>-</v>
      </c>
      <c r="W141" s="672" t="str">
        <f ca="1">IF(ISERROR(VLOOKUP($C141,Data!$C$111:$ZZ$141,COLUMN('Reordered Data'!W140)-2,FALSE)),"-",VLOOKUP($C141,Data!$C$111:$ZZ$141,COLUMN('Reordered Data'!W140)-2,FALSE))</f>
        <v>-</v>
      </c>
      <c r="X141" s="672" t="str">
        <f ca="1">IF(ISERROR(VLOOKUP($C141,Data!$C$111:$ZZ$141,COLUMN('Reordered Data'!X140)-2,FALSE)),"-",VLOOKUP($C141,Data!$C$111:$ZZ$141,COLUMN('Reordered Data'!X140)-2,FALSE))</f>
        <v>-</v>
      </c>
      <c r="Y141" s="672" t="str">
        <f ca="1">IF(ISERROR(VLOOKUP($C141,Data!$C$111:$ZZ$141,COLUMN('Reordered Data'!Y140)-2,FALSE)),"-",VLOOKUP($C141,Data!$C$111:$ZZ$141,COLUMN('Reordered Data'!Y140)-2,FALSE))</f>
        <v>-</v>
      </c>
      <c r="Z141" s="672" t="str">
        <f ca="1">IF(ISERROR(VLOOKUP($C141,Data!$C$111:$ZZ$141,COLUMN('Reordered Data'!Z140)-2,FALSE)),"-",VLOOKUP($C141,Data!$C$111:$ZZ$141,COLUMN('Reordered Data'!Z140)-2,FALSE))</f>
        <v>-</v>
      </c>
      <c r="AA141" s="672" t="str">
        <f ca="1">IF(ISERROR(VLOOKUP($C141,Data!$C$111:$ZZ$141,COLUMN('Reordered Data'!AA140)-2,FALSE)),"-",VLOOKUP($C141,Data!$C$111:$ZZ$141,COLUMN('Reordered Data'!AA140)-2,FALSE))</f>
        <v>-</v>
      </c>
      <c r="AB141" s="672" t="str">
        <f ca="1">IF(ISERROR(VLOOKUP($C141,Data!$C$111:$ZZ$141,COLUMN('Reordered Data'!AB140)-2,FALSE)),"-",VLOOKUP($C141,Data!$C$111:$ZZ$141,COLUMN('Reordered Data'!AB140)-2,FALSE))</f>
        <v>-</v>
      </c>
      <c r="AC141" s="672" t="str">
        <f ca="1">IF(ISERROR(VLOOKUP($C141,Data!$C$111:$ZZ$141,COLUMN('Reordered Data'!AC140)-2,FALSE)),"-",VLOOKUP($C141,Data!$C$111:$ZZ$141,COLUMN('Reordered Data'!AC140)-2,FALSE))</f>
        <v>-</v>
      </c>
      <c r="AD141" s="672" t="str">
        <f ca="1">IF(ISERROR(VLOOKUP($C141,Data!$C$111:$ZZ$141,COLUMN('Reordered Data'!AD140)-2,FALSE)),"-",VLOOKUP($C141,Data!$C$111:$ZZ$141,COLUMN('Reordered Data'!AD140)-2,FALSE))</f>
        <v>-</v>
      </c>
      <c r="AE141" s="672" t="str">
        <f ca="1">IF(ISERROR(VLOOKUP($C141,Data!$C$111:$ZZ$141,COLUMN('Reordered Data'!AE140)-2,FALSE)),"-",VLOOKUP($C141,Data!$C$111:$ZZ$141,COLUMN('Reordered Data'!AE140)-2,FALSE))</f>
        <v>-</v>
      </c>
      <c r="AF141" s="672" t="str">
        <f ca="1">IF(ISERROR(VLOOKUP($C141,Data!$C$111:$ZZ$141,COLUMN('Reordered Data'!AF140)-2,FALSE)),"-",VLOOKUP($C141,Data!$C$111:$ZZ$141,COLUMN('Reordered Data'!AF140)-2,FALSE))</f>
        <v>-</v>
      </c>
      <c r="AG141" s="672" t="str">
        <f ca="1">IF(ISERROR(VLOOKUP($C141,Data!$C$111:$ZZ$141,COLUMN('Reordered Data'!AG140)-2,FALSE)),"-",VLOOKUP($C141,Data!$C$111:$ZZ$141,COLUMN('Reordered Data'!AG140)-2,FALSE))</f>
        <v>-</v>
      </c>
      <c r="AH141" s="672" t="str">
        <f ca="1">IF(ISERROR(VLOOKUP($C141,Data!$C$111:$ZZ$141,COLUMN('Reordered Data'!AH140)-2,FALSE)),"-",VLOOKUP($C141,Data!$C$111:$ZZ$141,COLUMN('Reordered Data'!AH140)-2,FALSE))</f>
        <v>-</v>
      </c>
      <c r="AI141" s="672" t="str">
        <f ca="1">IF(ISERROR(VLOOKUP($C141,Data!$C$111:$ZZ$141,COLUMN('Reordered Data'!AI140)-2,FALSE)),"-",VLOOKUP($C141,Data!$C$111:$ZZ$141,COLUMN('Reordered Data'!AI140)-2,FALSE))</f>
        <v>-</v>
      </c>
      <c r="AJ141" s="672" t="str">
        <f ca="1">IF(ISERROR(VLOOKUP($C141,Data!$C$111:$ZZ$141,COLUMN('Reordered Data'!AJ140)-2,FALSE)),"-",VLOOKUP($C141,Data!$C$111:$ZZ$141,COLUMN('Reordered Data'!AJ140)-2,FALSE))</f>
        <v>-</v>
      </c>
      <c r="AK141" s="672" t="str">
        <f ca="1">IF(ISERROR(VLOOKUP($C141,Data!$C$111:$ZZ$141,COLUMN('Reordered Data'!AK140)-2,FALSE)),"-",VLOOKUP($C141,Data!$C$111:$ZZ$141,COLUMN('Reordered Data'!AK140)-2,FALSE))</f>
        <v>-</v>
      </c>
      <c r="AL141" s="672" t="str">
        <f ca="1">IF(ISERROR(VLOOKUP($C141,Data!$C$111:$ZZ$141,COLUMN('Reordered Data'!AL140)-2,FALSE)),"-",VLOOKUP($C141,Data!$C$111:$ZZ$141,COLUMN('Reordered Data'!AL140)-2,FALSE))</f>
        <v>-</v>
      </c>
      <c r="AM141" s="672" t="str">
        <f ca="1">IF(ISERROR(VLOOKUP($C141,Data!$C$111:$ZZ$141,COLUMN('Reordered Data'!AM140)-2,FALSE)),"-",VLOOKUP($C141,Data!$C$111:$ZZ$141,COLUMN('Reordered Data'!AM140)-2,FALSE))</f>
        <v>-</v>
      </c>
      <c r="AN141" s="672" t="str">
        <f ca="1">IF(ISERROR(VLOOKUP($C141,Data!$C$111:$ZZ$141,COLUMN('Reordered Data'!AN140)-2,FALSE)),"-",VLOOKUP($C141,Data!$C$111:$ZZ$141,COLUMN('Reordered Data'!AN140)-2,FALSE))</f>
        <v>-</v>
      </c>
      <c r="AO141" s="672" t="str">
        <f ca="1">IF(ISERROR(VLOOKUP($C141,Data!$C$111:$ZZ$141,COLUMN('Reordered Data'!AO140)-2,FALSE)),"-",VLOOKUP($C141,Data!$C$111:$ZZ$141,COLUMN('Reordered Data'!AO140)-2,FALSE))</f>
        <v>-</v>
      </c>
      <c r="AP141" s="672" t="str">
        <f ca="1">IF(ISERROR(VLOOKUP($C141,Data!$C$111:$ZZ$141,COLUMN('Reordered Data'!AP140)-2,FALSE)),"-",VLOOKUP($C141,Data!$C$111:$ZZ$141,COLUMN('Reordered Data'!AP140)-2,FALSE))</f>
        <v>-</v>
      </c>
      <c r="AQ141" s="672" t="str">
        <f ca="1">IF(ISERROR(VLOOKUP($C141,Data!$C$111:$ZZ$141,COLUMN('Reordered Data'!AQ140)-2,FALSE)),"-",VLOOKUP($C141,Data!$C$111:$ZZ$141,COLUMN('Reordered Data'!AQ140)-2,FALSE))</f>
        <v>-</v>
      </c>
      <c r="AR141" s="105" t="str">
        <f t="shared" ca="1" si="33"/>
        <v>-</v>
      </c>
      <c r="AS141" s="105" t="str">
        <f t="shared" ca="1" si="34"/>
        <v>-</v>
      </c>
      <c r="AT141" s="105" t="str">
        <f t="shared" ca="1" si="35"/>
        <v>-</v>
      </c>
      <c r="AU141" s="105" t="str">
        <f t="shared" ca="1" si="36"/>
        <v>-</v>
      </c>
      <c r="AV141" s="105" t="str">
        <f t="shared" ca="1" si="37"/>
        <v>-</v>
      </c>
      <c r="AW141" s="105" t="str">
        <f t="shared" ca="1" si="38"/>
        <v>-</v>
      </c>
      <c r="AX141" s="105" t="str">
        <f t="shared" ca="1" si="39"/>
        <v>-</v>
      </c>
      <c r="AY141" s="105" t="str">
        <f t="shared" ca="1" si="40"/>
        <v>-</v>
      </c>
      <c r="AZ141" s="105" t="str">
        <f t="shared" ca="1" si="41"/>
        <v>-</v>
      </c>
      <c r="BA141" s="105" t="str">
        <f t="shared" ca="1" si="42"/>
        <v>-</v>
      </c>
      <c r="BH141" s="105" t="str">
        <f t="shared" ca="1" si="21"/>
        <v>-</v>
      </c>
      <c r="BI141" s="105" t="str">
        <f t="shared" ca="1" si="22"/>
        <v>-</v>
      </c>
      <c r="BJ141" s="105" t="str">
        <f t="shared" ca="1" si="23"/>
        <v>-</v>
      </c>
      <c r="BK141" s="105" t="str">
        <f t="shared" ca="1" si="24"/>
        <v>-</v>
      </c>
      <c r="BL141" s="105" t="str">
        <f t="shared" ca="1" si="25"/>
        <v>-</v>
      </c>
      <c r="BM141" s="105" t="str">
        <f t="shared" ca="1" si="26"/>
        <v>-</v>
      </c>
      <c r="BT141" s="105" t="str">
        <f t="shared" ca="1" si="27"/>
        <v>-</v>
      </c>
      <c r="BU141" s="105" t="str">
        <f t="shared" ca="1" si="28"/>
        <v>-</v>
      </c>
      <c r="BV141" s="105" t="str">
        <f t="shared" ca="1" si="29"/>
        <v>-</v>
      </c>
      <c r="BW141" s="105" t="str">
        <f t="shared" ca="1" si="30"/>
        <v>-</v>
      </c>
      <c r="BX141" s="105" t="str">
        <f t="shared" ca="1" si="31"/>
        <v>-</v>
      </c>
      <c r="BY141" s="105" t="str">
        <f t="shared" ca="1" si="32"/>
        <v>-</v>
      </c>
    </row>
    <row r="143" spans="3:163">
      <c r="D143" s="553" t="str">
        <f>Data!D143</f>
        <v>All</v>
      </c>
      <c r="E143" s="553">
        <f>Data!E143</f>
        <v>0</v>
      </c>
      <c r="F143" s="553">
        <f>Data!F143</f>
        <v>0</v>
      </c>
      <c r="G143" s="553">
        <f>Data!G143</f>
        <v>0</v>
      </c>
      <c r="H143" s="553">
        <f>Data!H143</f>
        <v>0</v>
      </c>
      <c r="I143" s="553">
        <f>Data!I143</f>
        <v>0</v>
      </c>
      <c r="J143" s="553">
        <f>Data!J143</f>
        <v>0</v>
      </c>
      <c r="K143" s="553">
        <f>Data!K143</f>
        <v>0</v>
      </c>
      <c r="L143" s="553">
        <f>Data!L143</f>
        <v>0</v>
      </c>
      <c r="M143" s="553">
        <f>Data!M143</f>
        <v>0</v>
      </c>
      <c r="N143" s="553">
        <f>Data!N143</f>
        <v>0</v>
      </c>
      <c r="O143" s="553">
        <f>Data!O143</f>
        <v>0</v>
      </c>
      <c r="P143" s="553">
        <f>Data!P143</f>
        <v>0</v>
      </c>
      <c r="Q143" s="553">
        <f>Data!Q143</f>
        <v>0</v>
      </c>
      <c r="R143" s="553">
        <f>Data!R143</f>
        <v>0</v>
      </c>
      <c r="S143" s="553">
        <f>Data!S143</f>
        <v>0</v>
      </c>
      <c r="T143" s="553">
        <f>Data!T143</f>
        <v>0</v>
      </c>
      <c r="U143" s="553">
        <f>Data!U143</f>
        <v>0</v>
      </c>
      <c r="V143" s="553">
        <f>Data!V143</f>
        <v>0</v>
      </c>
      <c r="W143" s="553">
        <f>Data!W143</f>
        <v>0</v>
      </c>
      <c r="X143" s="553" t="str">
        <f>Data!X143</f>
        <v>TRC</v>
      </c>
      <c r="Y143" s="553">
        <f>Data!Y143</f>
        <v>0</v>
      </c>
      <c r="Z143" s="553">
        <f>Data!Z143</f>
        <v>0</v>
      </c>
      <c r="AA143" s="553">
        <f>Data!AA143</f>
        <v>0</v>
      </c>
      <c r="AB143" s="553">
        <f>Data!AB143</f>
        <v>0</v>
      </c>
      <c r="AC143" s="553" t="str">
        <f>Data!AC143</f>
        <v>PAC</v>
      </c>
      <c r="AD143" s="553">
        <f>Data!AD143</f>
        <v>0</v>
      </c>
      <c r="AE143" s="553">
        <f>Data!AE143</f>
        <v>0</v>
      </c>
      <c r="AF143" s="553">
        <f>Data!AF143</f>
        <v>0</v>
      </c>
      <c r="AG143" s="553">
        <f>Data!AG143</f>
        <v>0</v>
      </c>
      <c r="AH143" s="553" t="str">
        <f>Data!AH143</f>
        <v>SCT</v>
      </c>
      <c r="AI143" s="553">
        <f>Data!AI143</f>
        <v>0</v>
      </c>
      <c r="AJ143" s="553">
        <f>Data!AJ143</f>
        <v>0</v>
      </c>
      <c r="AK143" s="553">
        <f>Data!AK143</f>
        <v>0</v>
      </c>
      <c r="AL143" s="553">
        <f>Data!AL143</f>
        <v>0</v>
      </c>
      <c r="AM143" s="553" t="str">
        <f>Data!AM143</f>
        <v>RIM</v>
      </c>
      <c r="AN143" s="553">
        <f>Data!AN143</f>
        <v>0</v>
      </c>
      <c r="AO143" s="553">
        <f>Data!AO143</f>
        <v>0</v>
      </c>
      <c r="AP143" s="553">
        <f>Data!AP143</f>
        <v>0</v>
      </c>
      <c r="AQ143" s="553">
        <f>Data!AQ143</f>
        <v>0</v>
      </c>
      <c r="AR143" s="553" t="str">
        <f>Data!AR143</f>
        <v>TRC Other</v>
      </c>
      <c r="AS143" s="553">
        <f>Data!AS143</f>
        <v>0</v>
      </c>
      <c r="AT143" s="553">
        <f>Data!AT143</f>
        <v>0</v>
      </c>
      <c r="AU143" s="553">
        <f>Data!AU143</f>
        <v>0</v>
      </c>
      <c r="AV143" s="553">
        <f>Data!AV143</f>
        <v>0</v>
      </c>
      <c r="AW143" s="553">
        <f>Data!AW143</f>
        <v>0</v>
      </c>
      <c r="AX143" s="553">
        <f>Data!AX143</f>
        <v>0</v>
      </c>
      <c r="AY143" s="553">
        <f>Data!AY143</f>
        <v>0</v>
      </c>
      <c r="AZ143" s="553">
        <f>Data!AZ143</f>
        <v>0</v>
      </c>
      <c r="BA143" s="553">
        <f>Data!BA143</f>
        <v>0</v>
      </c>
      <c r="BB143" s="553">
        <f>Data!BB143</f>
        <v>0</v>
      </c>
      <c r="BC143" s="553">
        <f>Data!BC143</f>
        <v>0</v>
      </c>
      <c r="BD143" s="553">
        <f>Data!BD143</f>
        <v>0</v>
      </c>
      <c r="BE143" s="553">
        <f>Data!BE143</f>
        <v>0</v>
      </c>
      <c r="BF143" s="553">
        <f>Data!BF143</f>
        <v>0</v>
      </c>
      <c r="BG143" s="553" t="str">
        <f>Data!BG143</f>
        <v>PAC Other</v>
      </c>
      <c r="BH143" s="553">
        <f>Data!BH143</f>
        <v>0</v>
      </c>
      <c r="BI143" s="553">
        <f>Data!BI143</f>
        <v>0</v>
      </c>
      <c r="BJ143" s="553">
        <f>Data!BJ143</f>
        <v>0</v>
      </c>
      <c r="BK143" s="553">
        <f>Data!BK143</f>
        <v>0</v>
      </c>
      <c r="BL143" s="553">
        <f>Data!BL143</f>
        <v>0</v>
      </c>
      <c r="BM143" s="553">
        <f>Data!BM143</f>
        <v>0</v>
      </c>
      <c r="BN143" s="553">
        <f>Data!BN143</f>
        <v>0</v>
      </c>
      <c r="BO143" s="553">
        <f>Data!BO143</f>
        <v>0</v>
      </c>
      <c r="BP143" s="553">
        <f>Data!BP143</f>
        <v>0</v>
      </c>
      <c r="BQ143" s="553">
        <f>Data!BQ143</f>
        <v>0</v>
      </c>
      <c r="BR143" s="553">
        <f>Data!BR143</f>
        <v>0</v>
      </c>
      <c r="BS143" s="553">
        <f>Data!BS143</f>
        <v>0</v>
      </c>
      <c r="BT143" s="553">
        <f>Data!BT143</f>
        <v>0</v>
      </c>
      <c r="BU143" s="553">
        <f>Data!BU143</f>
        <v>0</v>
      </c>
      <c r="BV143" s="553" t="str">
        <f>Data!BV143</f>
        <v>SCT Other</v>
      </c>
      <c r="BW143" s="553">
        <f>Data!BW143</f>
        <v>0</v>
      </c>
      <c r="BX143" s="553">
        <f>Data!BX143</f>
        <v>0</v>
      </c>
      <c r="BY143" s="553">
        <f>Data!BY143</f>
        <v>0</v>
      </c>
      <c r="BZ143" s="553">
        <f>Data!BZ143</f>
        <v>0</v>
      </c>
      <c r="CA143" s="553">
        <f>Data!CA143</f>
        <v>0</v>
      </c>
      <c r="CB143" s="553">
        <f>Data!CB143</f>
        <v>0</v>
      </c>
      <c r="CC143" s="553">
        <f>Data!CC143</f>
        <v>0</v>
      </c>
      <c r="CD143" s="553">
        <f>Data!CD143</f>
        <v>0</v>
      </c>
      <c r="CE143" s="553">
        <f>Data!CE143</f>
        <v>0</v>
      </c>
      <c r="CF143" s="553">
        <f>Data!CF143</f>
        <v>0</v>
      </c>
      <c r="CG143" s="553">
        <f>Data!CG143</f>
        <v>0</v>
      </c>
      <c r="CH143" s="553">
        <f>Data!CH143</f>
        <v>0</v>
      </c>
      <c r="CI143" s="553">
        <f>Data!CI143</f>
        <v>0</v>
      </c>
      <c r="CJ143" s="553">
        <f>Data!CJ143</f>
        <v>0</v>
      </c>
      <c r="CK143" s="553" t="str">
        <f>Data!CK143</f>
        <v>RIM Other</v>
      </c>
      <c r="CL143" s="553">
        <f>Data!CL143</f>
        <v>0</v>
      </c>
      <c r="CM143" s="553">
        <f>Data!CM143</f>
        <v>0</v>
      </c>
      <c r="CN143" s="553">
        <f>Data!CN143</f>
        <v>0</v>
      </c>
      <c r="CO143" s="553">
        <f>Data!CO143</f>
        <v>0</v>
      </c>
      <c r="CP143" s="553">
        <f>Data!CP143</f>
        <v>0</v>
      </c>
      <c r="CQ143" s="553">
        <f>Data!CQ143</f>
        <v>0</v>
      </c>
      <c r="CR143" s="553">
        <f>Data!CR143</f>
        <v>0</v>
      </c>
      <c r="CS143" s="553">
        <f>Data!CS143</f>
        <v>0</v>
      </c>
      <c r="CT143" s="553">
        <f>Data!CT143</f>
        <v>0</v>
      </c>
      <c r="CU143" s="553">
        <f>Data!CU143</f>
        <v>0</v>
      </c>
      <c r="CV143" s="553">
        <f>Data!CV143</f>
        <v>0</v>
      </c>
      <c r="CW143" s="553">
        <f>Data!CW143</f>
        <v>0</v>
      </c>
      <c r="CX143" s="553">
        <f>Data!CX143</f>
        <v>0</v>
      </c>
      <c r="CY143" s="553">
        <f>Data!CY143</f>
        <v>0</v>
      </c>
      <c r="CZ143" s="553" t="str">
        <f>Data!CZ143</f>
        <v>TRC PAC</v>
      </c>
      <c r="DA143" s="553">
        <f>Data!DA143</f>
        <v>0</v>
      </c>
      <c r="DB143" s="553">
        <f>Data!DB143</f>
        <v>0</v>
      </c>
      <c r="DC143" s="553">
        <f>Data!DC143</f>
        <v>0</v>
      </c>
      <c r="DD143" s="553">
        <f>Data!DD143</f>
        <v>0</v>
      </c>
      <c r="DE143" s="553">
        <f>Data!DE143</f>
        <v>0</v>
      </c>
      <c r="DF143" s="553">
        <f>Data!DF143</f>
        <v>0</v>
      </c>
      <c r="DG143" s="553">
        <f>Data!DG143</f>
        <v>0</v>
      </c>
      <c r="DH143" s="553">
        <f>Data!DH143</f>
        <v>0</v>
      </c>
      <c r="DI143" s="553">
        <f>Data!DI143</f>
        <v>0</v>
      </c>
      <c r="DJ143" s="553" t="str">
        <f>Data!DJ143</f>
        <v>TRC SCT</v>
      </c>
      <c r="DK143" s="553">
        <f>Data!DK143</f>
        <v>0</v>
      </c>
      <c r="DL143" s="553">
        <f>Data!DL143</f>
        <v>0</v>
      </c>
      <c r="DM143" s="553">
        <f>Data!DM143</f>
        <v>0</v>
      </c>
      <c r="DN143" s="553">
        <f>Data!DN143</f>
        <v>0</v>
      </c>
      <c r="DO143" s="553">
        <f>Data!DO143</f>
        <v>0</v>
      </c>
      <c r="DP143" s="553">
        <f>Data!DP143</f>
        <v>0</v>
      </c>
      <c r="DQ143" s="553">
        <f>Data!DQ143</f>
        <v>0</v>
      </c>
      <c r="DR143" s="553">
        <f>Data!DR143</f>
        <v>0</v>
      </c>
      <c r="DS143" s="553">
        <f>Data!DS143</f>
        <v>0</v>
      </c>
      <c r="DT143" s="553" t="str">
        <f>Data!DT143</f>
        <v>TRC RIM</v>
      </c>
      <c r="DU143" s="553">
        <f>Data!DU143</f>
        <v>0</v>
      </c>
      <c r="DV143" s="553">
        <f>Data!DV143</f>
        <v>0</v>
      </c>
      <c r="DW143" s="553">
        <f>Data!DW143</f>
        <v>0</v>
      </c>
      <c r="DX143" s="553">
        <f>Data!DX143</f>
        <v>0</v>
      </c>
      <c r="DY143" s="553">
        <f>Data!DY143</f>
        <v>0</v>
      </c>
      <c r="DZ143" s="553">
        <f>Data!DZ143</f>
        <v>0</v>
      </c>
      <c r="EA143" s="553">
        <f>Data!EA143</f>
        <v>0</v>
      </c>
      <c r="EB143" s="553">
        <f>Data!EB143</f>
        <v>0</v>
      </c>
      <c r="EC143" s="553">
        <f>Data!EC143</f>
        <v>0</v>
      </c>
      <c r="ED143" s="553" t="str">
        <f>Data!ED143</f>
        <v>PAC SCT</v>
      </c>
      <c r="EE143" s="553">
        <f>Data!EE143</f>
        <v>0</v>
      </c>
      <c r="EF143" s="553">
        <f>Data!EF143</f>
        <v>0</v>
      </c>
      <c r="EG143" s="553">
        <f>Data!EG143</f>
        <v>0</v>
      </c>
      <c r="EH143" s="553">
        <f>Data!EH143</f>
        <v>0</v>
      </c>
      <c r="EI143" s="553">
        <f>Data!EI143</f>
        <v>0</v>
      </c>
      <c r="EJ143" s="553">
        <f>Data!EJ143</f>
        <v>0</v>
      </c>
      <c r="EK143" s="553">
        <f>Data!EK143</f>
        <v>0</v>
      </c>
      <c r="EL143" s="553">
        <f>Data!EL143</f>
        <v>0</v>
      </c>
      <c r="EM143" s="553">
        <f>Data!EM143</f>
        <v>0</v>
      </c>
      <c r="EN143" s="553" t="str">
        <f>Data!EN143</f>
        <v>PAC RIM</v>
      </c>
      <c r="EO143" s="553">
        <f>Data!EO143</f>
        <v>0</v>
      </c>
      <c r="EP143" s="553">
        <f>Data!EP143</f>
        <v>0</v>
      </c>
      <c r="EQ143" s="553">
        <f>Data!EQ143</f>
        <v>0</v>
      </c>
      <c r="ER143" s="553">
        <f>Data!ER143</f>
        <v>0</v>
      </c>
      <c r="ES143" s="553">
        <f>Data!ES143</f>
        <v>0</v>
      </c>
      <c r="ET143" s="553">
        <f>Data!ET143</f>
        <v>0</v>
      </c>
      <c r="EU143" s="553">
        <f>Data!EU143</f>
        <v>0</v>
      </c>
      <c r="EV143" s="553">
        <f>Data!EV143</f>
        <v>0</v>
      </c>
      <c r="EW143" s="553">
        <f>Data!EW143</f>
        <v>0</v>
      </c>
      <c r="EX143" s="553" t="str">
        <f>Data!EX143</f>
        <v>SCT RIM</v>
      </c>
      <c r="EY143" s="553">
        <f>Data!EY143</f>
        <v>0</v>
      </c>
      <c r="EZ143" s="553">
        <f>Data!EZ143</f>
        <v>0</v>
      </c>
      <c r="FA143" s="553">
        <f>Data!FA143</f>
        <v>0</v>
      </c>
      <c r="FB143" s="553">
        <f>Data!FB143</f>
        <v>0</v>
      </c>
      <c r="FC143" s="553">
        <f>Data!FC143</f>
        <v>0</v>
      </c>
      <c r="FD143" s="553">
        <f>Data!FD143</f>
        <v>0</v>
      </c>
      <c r="FE143" s="553">
        <f>Data!FE143</f>
        <v>0</v>
      </c>
      <c r="FF143" s="553">
        <f>Data!FF143</f>
        <v>0</v>
      </c>
      <c r="FG143" s="553">
        <f>Data!FG143</f>
        <v>0</v>
      </c>
    </row>
    <row r="144" spans="3:163">
      <c r="C144" s="100" t="s">
        <v>332</v>
      </c>
      <c r="D144" s="553" t="str">
        <f>Data!D144</f>
        <v>TRC</v>
      </c>
      <c r="E144" s="553">
        <f>Data!E144</f>
        <v>0</v>
      </c>
      <c r="F144" s="553">
        <f>Data!F144</f>
        <v>0</v>
      </c>
      <c r="G144" s="553">
        <f>Data!G144</f>
        <v>0</v>
      </c>
      <c r="H144" s="553">
        <f>Data!H144</f>
        <v>0</v>
      </c>
      <c r="I144" s="553" t="str">
        <f>Data!I144</f>
        <v>PAC</v>
      </c>
      <c r="J144" s="553">
        <f>Data!J144</f>
        <v>0</v>
      </c>
      <c r="K144" s="553">
        <f>Data!K144</f>
        <v>0</v>
      </c>
      <c r="L144" s="553">
        <f>Data!L144</f>
        <v>0</v>
      </c>
      <c r="M144" s="553">
        <f>Data!M144</f>
        <v>0</v>
      </c>
      <c r="N144" s="553" t="str">
        <f>Data!N144</f>
        <v>SCT</v>
      </c>
      <c r="O144" s="553">
        <f>Data!O144</f>
        <v>0</v>
      </c>
      <c r="P144" s="553">
        <f>Data!P144</f>
        <v>0</v>
      </c>
      <c r="Q144" s="553">
        <f>Data!Q144</f>
        <v>0</v>
      </c>
      <c r="R144" s="553">
        <f>Data!R144</f>
        <v>0</v>
      </c>
      <c r="S144" s="553" t="str">
        <f>Data!S144</f>
        <v>RIM</v>
      </c>
      <c r="T144" s="553">
        <f>Data!T144</f>
        <v>0</v>
      </c>
      <c r="U144" s="553">
        <f>Data!U144</f>
        <v>0</v>
      </c>
      <c r="V144" s="553">
        <f>Data!V144</f>
        <v>0</v>
      </c>
      <c r="W144" s="553">
        <f>Data!W144</f>
        <v>0</v>
      </c>
      <c r="X144" s="553" t="str">
        <f>Data!X144</f>
        <v>TRC</v>
      </c>
      <c r="Y144" s="553">
        <f>Data!Y144</f>
        <v>0</v>
      </c>
      <c r="Z144" s="553">
        <f>Data!Z144</f>
        <v>0</v>
      </c>
      <c r="AA144" s="553">
        <f>Data!AA144</f>
        <v>0</v>
      </c>
      <c r="AB144" s="553">
        <f>Data!AB144</f>
        <v>0</v>
      </c>
      <c r="AC144" s="553" t="str">
        <f>Data!AC144</f>
        <v>PAC</v>
      </c>
      <c r="AD144" s="553">
        <f>Data!AD144</f>
        <v>0</v>
      </c>
      <c r="AE144" s="553">
        <f>Data!AE144</f>
        <v>0</v>
      </c>
      <c r="AF144" s="553">
        <f>Data!AF144</f>
        <v>0</v>
      </c>
      <c r="AG144" s="553">
        <f>Data!AG144</f>
        <v>0</v>
      </c>
      <c r="AH144" s="553" t="str">
        <f>Data!AH144</f>
        <v>SCT</v>
      </c>
      <c r="AI144" s="553">
        <f>Data!AI144</f>
        <v>0</v>
      </c>
      <c r="AJ144" s="553">
        <f>Data!AJ144</f>
        <v>0</v>
      </c>
      <c r="AK144" s="553">
        <f>Data!AK144</f>
        <v>0</v>
      </c>
      <c r="AL144" s="553">
        <f>Data!AL144</f>
        <v>0</v>
      </c>
      <c r="AM144" s="553" t="str">
        <f>Data!AM144</f>
        <v>RIM</v>
      </c>
      <c r="AN144" s="553">
        <f>Data!AN144</f>
        <v>0</v>
      </c>
      <c r="AO144" s="553">
        <f>Data!AO144</f>
        <v>0</v>
      </c>
      <c r="AP144" s="553">
        <f>Data!AP144</f>
        <v>0</v>
      </c>
      <c r="AQ144" s="553">
        <f>Data!AQ144</f>
        <v>0</v>
      </c>
      <c r="AR144" s="553" t="str">
        <f>Data!AR144</f>
        <v>PAC</v>
      </c>
      <c r="AS144" s="553">
        <f>Data!AS144</f>
        <v>0</v>
      </c>
      <c r="AT144" s="553">
        <f>Data!AT144</f>
        <v>0</v>
      </c>
      <c r="AU144" s="553">
        <f>Data!AU144</f>
        <v>0</v>
      </c>
      <c r="AV144" s="553">
        <f>Data!AV144</f>
        <v>0</v>
      </c>
      <c r="AW144" s="553" t="str">
        <f>Data!AW144</f>
        <v>SCT</v>
      </c>
      <c r="AX144" s="553">
        <f>Data!AX144</f>
        <v>0</v>
      </c>
      <c r="AY144" s="553">
        <f>Data!AY144</f>
        <v>0</v>
      </c>
      <c r="AZ144" s="553">
        <f>Data!AZ144</f>
        <v>0</v>
      </c>
      <c r="BA144" s="553">
        <f>Data!BA144</f>
        <v>0</v>
      </c>
      <c r="BB144" s="553" t="str">
        <f>Data!BB144</f>
        <v>RIM</v>
      </c>
      <c r="BC144" s="553">
        <f>Data!BC144</f>
        <v>0</v>
      </c>
      <c r="BD144" s="553">
        <f>Data!BD144</f>
        <v>0</v>
      </c>
      <c r="BE144" s="553">
        <f>Data!BE144</f>
        <v>0</v>
      </c>
      <c r="BF144" s="553">
        <f>Data!BF144</f>
        <v>0</v>
      </c>
      <c r="BG144" s="553" t="str">
        <f>Data!BG144</f>
        <v>TRC</v>
      </c>
      <c r="BH144" s="553">
        <f>Data!BH144</f>
        <v>0</v>
      </c>
      <c r="BI144" s="553">
        <f>Data!BI144</f>
        <v>0</v>
      </c>
      <c r="BJ144" s="553">
        <f>Data!BJ144</f>
        <v>0</v>
      </c>
      <c r="BK144" s="553">
        <f>Data!BK144</f>
        <v>0</v>
      </c>
      <c r="BL144" s="553" t="str">
        <f>Data!BL144</f>
        <v>SCT</v>
      </c>
      <c r="BM144" s="553">
        <f>Data!BM144</f>
        <v>0</v>
      </c>
      <c r="BN144" s="553">
        <f>Data!BN144</f>
        <v>0</v>
      </c>
      <c r="BO144" s="553">
        <f>Data!BO144</f>
        <v>0</v>
      </c>
      <c r="BP144" s="553">
        <f>Data!BP144</f>
        <v>0</v>
      </c>
      <c r="BQ144" s="553" t="str">
        <f>Data!BQ144</f>
        <v>RIM</v>
      </c>
      <c r="BR144" s="553">
        <f>Data!BR144</f>
        <v>0</v>
      </c>
      <c r="BS144" s="553">
        <f>Data!BS144</f>
        <v>0</v>
      </c>
      <c r="BT144" s="553">
        <f>Data!BT144</f>
        <v>0</v>
      </c>
      <c r="BU144" s="553">
        <f>Data!BU144</f>
        <v>0</v>
      </c>
      <c r="BV144" s="553" t="str">
        <f>Data!BV144</f>
        <v>TRC</v>
      </c>
      <c r="BW144" s="553">
        <f>Data!BW144</f>
        <v>0</v>
      </c>
      <c r="BX144" s="553">
        <f>Data!BX144</f>
        <v>0</v>
      </c>
      <c r="BY144" s="553">
        <f>Data!BY144</f>
        <v>0</v>
      </c>
      <c r="BZ144" s="553">
        <f>Data!BZ144</f>
        <v>0</v>
      </c>
      <c r="CA144" s="553" t="str">
        <f>Data!CA144</f>
        <v>PAC</v>
      </c>
      <c r="CB144" s="553">
        <f>Data!CB144</f>
        <v>0</v>
      </c>
      <c r="CC144" s="553">
        <f>Data!CC144</f>
        <v>0</v>
      </c>
      <c r="CD144" s="553">
        <f>Data!CD144</f>
        <v>0</v>
      </c>
      <c r="CE144" s="553">
        <f>Data!CE144</f>
        <v>0</v>
      </c>
      <c r="CF144" s="553" t="str">
        <f>Data!CF144</f>
        <v>RIM</v>
      </c>
      <c r="CG144" s="553">
        <f>Data!CG144</f>
        <v>0</v>
      </c>
      <c r="CH144" s="553">
        <f>Data!CH144</f>
        <v>0</v>
      </c>
      <c r="CI144" s="553">
        <f>Data!CI144</f>
        <v>0</v>
      </c>
      <c r="CJ144" s="553">
        <f>Data!CJ144</f>
        <v>0</v>
      </c>
      <c r="CK144" s="553" t="str">
        <f>Data!CK144</f>
        <v>TRC</v>
      </c>
      <c r="CL144" s="553">
        <f>Data!CL144</f>
        <v>0</v>
      </c>
      <c r="CM144" s="553">
        <f>Data!CM144</f>
        <v>0</v>
      </c>
      <c r="CN144" s="553">
        <f>Data!CN144</f>
        <v>0</v>
      </c>
      <c r="CO144" s="553">
        <f>Data!CO144</f>
        <v>0</v>
      </c>
      <c r="CP144" s="553" t="str">
        <f>Data!CP144</f>
        <v>PAC</v>
      </c>
      <c r="CQ144" s="553">
        <f>Data!CQ144</f>
        <v>0</v>
      </c>
      <c r="CR144" s="553">
        <f>Data!CR144</f>
        <v>0</v>
      </c>
      <c r="CS144" s="553">
        <f>Data!CS144</f>
        <v>0</v>
      </c>
      <c r="CT144" s="553">
        <f>Data!CT144</f>
        <v>0</v>
      </c>
      <c r="CU144" s="553" t="str">
        <f>Data!CU144</f>
        <v>SCT</v>
      </c>
      <c r="CV144" s="553">
        <f>Data!CV144</f>
        <v>0</v>
      </c>
      <c r="CW144" s="553">
        <f>Data!CW144</f>
        <v>0</v>
      </c>
      <c r="CX144" s="553">
        <f>Data!CX144</f>
        <v>0</v>
      </c>
      <c r="CY144" s="553">
        <f>Data!CY144</f>
        <v>0</v>
      </c>
      <c r="CZ144" s="553" t="str">
        <f>Data!CZ144</f>
        <v>TRC</v>
      </c>
      <c r="DA144" s="553">
        <f>Data!DA144</f>
        <v>0</v>
      </c>
      <c r="DB144" s="553">
        <f>Data!DB144</f>
        <v>0</v>
      </c>
      <c r="DC144" s="553">
        <f>Data!DC144</f>
        <v>0</v>
      </c>
      <c r="DD144" s="553">
        <f>Data!DD144</f>
        <v>0</v>
      </c>
      <c r="DE144" s="553" t="str">
        <f>Data!DE144</f>
        <v>PAC</v>
      </c>
      <c r="DF144" s="553">
        <f>Data!DF144</f>
        <v>0</v>
      </c>
      <c r="DG144" s="553">
        <f>Data!DG144</f>
        <v>0</v>
      </c>
      <c r="DH144" s="553">
        <f>Data!DH144</f>
        <v>0</v>
      </c>
      <c r="DI144" s="553">
        <f>Data!DI144</f>
        <v>0</v>
      </c>
      <c r="DJ144" s="553" t="str">
        <f>Data!DJ144</f>
        <v>TRC</v>
      </c>
      <c r="DK144" s="553">
        <f>Data!DK144</f>
        <v>0</v>
      </c>
      <c r="DL144" s="553">
        <f>Data!DL144</f>
        <v>0</v>
      </c>
      <c r="DM144" s="553">
        <f>Data!DM144</f>
        <v>0</v>
      </c>
      <c r="DN144" s="553">
        <f>Data!DN144</f>
        <v>0</v>
      </c>
      <c r="DO144" s="553" t="str">
        <f>Data!DO144</f>
        <v>SCT</v>
      </c>
      <c r="DP144" s="553">
        <f>Data!DP144</f>
        <v>0</v>
      </c>
      <c r="DQ144" s="553">
        <f>Data!DQ144</f>
        <v>0</v>
      </c>
      <c r="DR144" s="553">
        <f>Data!DR144</f>
        <v>0</v>
      </c>
      <c r="DS144" s="553">
        <f>Data!DS144</f>
        <v>0</v>
      </c>
      <c r="DT144" s="553" t="str">
        <f>Data!DT144</f>
        <v>TRC</v>
      </c>
      <c r="DU144" s="553">
        <f>Data!DU144</f>
        <v>0</v>
      </c>
      <c r="DV144" s="553">
        <f>Data!DV144</f>
        <v>0</v>
      </c>
      <c r="DW144" s="553">
        <f>Data!DW144</f>
        <v>0</v>
      </c>
      <c r="DX144" s="553">
        <f>Data!DX144</f>
        <v>0</v>
      </c>
      <c r="DY144" s="553" t="str">
        <f>Data!DY144</f>
        <v>RIM</v>
      </c>
      <c r="DZ144" s="553">
        <f>Data!DZ144</f>
        <v>0</v>
      </c>
      <c r="EA144" s="553">
        <f>Data!EA144</f>
        <v>0</v>
      </c>
      <c r="EB144" s="553">
        <f>Data!EB144</f>
        <v>0</v>
      </c>
      <c r="EC144" s="553">
        <f>Data!EC144</f>
        <v>0</v>
      </c>
      <c r="ED144" s="553" t="str">
        <f>Data!ED144</f>
        <v>PAC</v>
      </c>
      <c r="EE144" s="553">
        <f>Data!EE144</f>
        <v>0</v>
      </c>
      <c r="EF144" s="553">
        <f>Data!EF144</f>
        <v>0</v>
      </c>
      <c r="EG144" s="553">
        <f>Data!EG144</f>
        <v>0</v>
      </c>
      <c r="EH144" s="553">
        <f>Data!EH144</f>
        <v>0</v>
      </c>
      <c r="EI144" s="553" t="str">
        <f>Data!EI144</f>
        <v>SCT</v>
      </c>
      <c r="EJ144" s="553">
        <f>Data!EJ144</f>
        <v>0</v>
      </c>
      <c r="EK144" s="553">
        <f>Data!EK144</f>
        <v>0</v>
      </c>
      <c r="EL144" s="553">
        <f>Data!EL144</f>
        <v>0</v>
      </c>
      <c r="EM144" s="553">
        <f>Data!EM144</f>
        <v>0</v>
      </c>
      <c r="EN144" s="553" t="str">
        <f>Data!EN144</f>
        <v>PAC</v>
      </c>
      <c r="EO144" s="553">
        <f>Data!EO144</f>
        <v>0</v>
      </c>
      <c r="EP144" s="553">
        <f>Data!EP144</f>
        <v>0</v>
      </c>
      <c r="EQ144" s="553">
        <f>Data!EQ144</f>
        <v>0</v>
      </c>
      <c r="ER144" s="553">
        <f>Data!ER144</f>
        <v>0</v>
      </c>
      <c r="ES144" s="553" t="str">
        <f>Data!ES144</f>
        <v>RIM</v>
      </c>
      <c r="ET144" s="553">
        <f>Data!ET144</f>
        <v>0</v>
      </c>
      <c r="EU144" s="553">
        <f>Data!EU144</f>
        <v>0</v>
      </c>
      <c r="EV144" s="553">
        <f>Data!EV144</f>
        <v>0</v>
      </c>
      <c r="EW144" s="553">
        <f>Data!EW144</f>
        <v>0</v>
      </c>
      <c r="EX144" s="553" t="str">
        <f>Data!EX144</f>
        <v>SCT</v>
      </c>
      <c r="EY144" s="553">
        <f>Data!EY144</f>
        <v>0</v>
      </c>
      <c r="EZ144" s="553">
        <f>Data!EZ144</f>
        <v>0</v>
      </c>
      <c r="FA144" s="553">
        <f>Data!FA144</f>
        <v>0</v>
      </c>
      <c r="FB144" s="553">
        <f>Data!FB144</f>
        <v>0</v>
      </c>
      <c r="FC144" s="553" t="str">
        <f>Data!FC144</f>
        <v>RIM</v>
      </c>
      <c r="FD144" s="553">
        <f>Data!FD144</f>
        <v>0</v>
      </c>
      <c r="FE144" s="553">
        <f>Data!FE144</f>
        <v>0</v>
      </c>
      <c r="FF144" s="553">
        <f>Data!FF144</f>
        <v>0</v>
      </c>
      <c r="FG144" s="553">
        <f>Data!FG144</f>
        <v>0</v>
      </c>
    </row>
    <row r="145" spans="3:163">
      <c r="C145" s="356" t="str">
        <f>C4</f>
        <v>Program Name</v>
      </c>
      <c r="D145" s="401" t="str">
        <f>IF(ISERROR(VLOOKUP($C145,CE_Unordered_Data,COLUMN('Reordered Data'!D$147)-2,FALSE)),"-",VLOOKUP($C145,CE_Unordered_Data,COLUMN('Reordered Data'!D$145)-2,FALSE))</f>
        <v>Total 
Resource Costs (PV)</v>
      </c>
      <c r="E145" s="401" t="str">
        <f>IF(ISERROR(VLOOKUP($C145,CE_Unordered_Data,COLUMN('Reordered Data'!E$147)-2,FALSE)),"-",VLOOKUP($C145,CE_Unordered_Data,COLUMN('Reordered Data'!E$145)-2,FALSE))</f>
        <v>Total Resource Benefits (PV)</v>
      </c>
      <c r="F145" s="401" t="str">
        <f>IF(ISERROR(VLOOKUP($C145,CE_Unordered_Data,COLUMN('Reordered Data'!F$147)-2,FALSE)),"-",VLOOKUP($C145,CE_Unordered_Data,COLUMN('Reordered Data'!F$145)-2,FALSE))</f>
        <v>Total 
Resource Net Benefits (PV)</v>
      </c>
      <c r="G145" s="401" t="str">
        <f>IF(ISERROR(VLOOKUP($C145,CE_Unordered_Data,COLUMN('Reordered Data'!G$147)-2,FALSE)),"-",VLOOKUP($C145,CE_Unordered_Data,COLUMN('Reordered Data'!G$145)-2,FALSE))</f>
        <v>TRC</v>
      </c>
      <c r="H145" s="401" t="str">
        <f>IF(ISERROR(VLOOKUP($C145,CE_Unordered_Data,COLUMN('Reordered Data'!H$147)-2,FALSE)),"-",VLOOKUP($C145,CE_Unordered_Data,COLUMN('Reordered Data'!H$145)-2,FALSE))</f>
        <v>TR Levelized Costs (PV)</v>
      </c>
      <c r="I145" s="401" t="str">
        <f>IF(ISERROR(VLOOKUP($C145,CE_Unordered_Data,COLUMN('Reordered Data'!I$147)-2,FALSE)),"-",VLOOKUP($C145,CE_Unordered_Data,COLUMN('Reordered Data'!I$145)-2,FALSE))</f>
        <v>Program Administrator
Costs (PV)</v>
      </c>
      <c r="J145" s="401" t="str">
        <f>IF(ISERROR(VLOOKUP($C145,CE_Unordered_Data,COLUMN('Reordered Data'!J$147)-2,FALSE)),"-",VLOOKUP($C145,CE_Unordered_Data,COLUMN('Reordered Data'!J$145)-2,FALSE))</f>
        <v>Program Administrator Benefits (PV)</v>
      </c>
      <c r="K145" s="401" t="str">
        <f>IF(ISERROR(VLOOKUP($C145,CE_Unordered_Data,COLUMN('Reordered Data'!K$147)-2,FALSE)),"-",VLOOKUP($C145,CE_Unordered_Data,COLUMN('Reordered Data'!K$145)-2,FALSE))</f>
        <v>Program Administrator Net Benefits (PV)</v>
      </c>
      <c r="L145" s="401" t="str">
        <f>IF(ISERROR(VLOOKUP($C145,CE_Unordered_Data,COLUMN('Reordered Data'!L$147)-2,FALSE)),"-",VLOOKUP($C145,CE_Unordered_Data,COLUMN('Reordered Data'!L$145)-2,FALSE))</f>
        <v>PAC</v>
      </c>
      <c r="M145" s="401" t="str">
        <f>IF(ISERROR(VLOOKUP($C145,CE_Unordered_Data,COLUMN('Reordered Data'!M$147)-2,FALSE)),"-",VLOOKUP($C145,CE_Unordered_Data,COLUMN('Reordered Data'!M$145)-2,FALSE))</f>
        <v>PA Levelized Cost (PV)</v>
      </c>
      <c r="N145" s="401" t="str">
        <f>IF(ISERROR(VLOOKUP($C145,CE_Unordered_Data,COLUMN('Reordered Data'!N$147)-2,FALSE)),"-",VLOOKUP($C145,CE_Unordered_Data,COLUMN('Reordered Data'!N$145)-2,FALSE))</f>
        <v>Societal Costs  (PV)</v>
      </c>
      <c r="O145" s="401" t="str">
        <f>IF(ISERROR(VLOOKUP($C145,CE_Unordered_Data,COLUMN('Reordered Data'!O$147)-2,FALSE)),"-",VLOOKUP($C145,CE_Unordered_Data,COLUMN('Reordered Data'!O$145)-2,FALSE))</f>
        <v>Societal Benefits (PV)</v>
      </c>
      <c r="P145" s="401" t="str">
        <f>IF(ISERROR(VLOOKUP($C145,CE_Unordered_Data,COLUMN('Reordered Data'!P$147)-2,FALSE)),"-",VLOOKUP($C145,CE_Unordered_Data,COLUMN('Reordered Data'!P$145)-2,FALSE))</f>
        <v>Societal
Net Benefits (PV)</v>
      </c>
      <c r="Q145" s="401" t="str">
        <f>IF(ISERROR(VLOOKUP($C145,CE_Unordered_Data,COLUMN('Reordered Data'!Q$147)-2,FALSE)),"-",VLOOKUP($C145,CE_Unordered_Data,COLUMN('Reordered Data'!Q$145)-2,FALSE))</f>
        <v>SCT</v>
      </c>
      <c r="R145" s="401" t="str">
        <f>IF(ISERROR(VLOOKUP($C145,CE_Unordered_Data,COLUMN('Reordered Data'!R$147)-2,FALSE)),"-",VLOOKUP($C145,CE_Unordered_Data,COLUMN('Reordered Data'!R$145)-2,FALSE))</f>
        <v>Societal Levelized Costs (PV)</v>
      </c>
      <c r="S145" s="401" t="str">
        <f>IF(ISERROR(VLOOKUP($C145,CE_Unordered_Data,COLUMN('Reordered Data'!S$147)-2,FALSE)),"-",VLOOKUP($C145,CE_Unordered_Data,COLUMN('Reordered Data'!S$145)-2,FALSE))</f>
        <v>Rate Impact Measure Costs  (PV)</v>
      </c>
      <c r="T145" s="401" t="str">
        <f>IF(ISERROR(VLOOKUP($C145,CE_Unordered_Data,COLUMN('Reordered Data'!T$147)-2,FALSE)),"-",VLOOKUP($C145,CE_Unordered_Data,COLUMN('Reordered Data'!T$145)-2,FALSE))</f>
        <v>Rate Impact Measure Benefits (PV)</v>
      </c>
      <c r="U145" s="401" t="str">
        <f>IF(ISERROR(VLOOKUP($C145,CE_Unordered_Data,COLUMN('Reordered Data'!U$147)-2,FALSE)),"-",VLOOKUP($C145,CE_Unordered_Data,COLUMN('Reordered Data'!U$145)-2,FALSE))</f>
        <v>Rate Impact Measure
Net Benefits (PV)</v>
      </c>
      <c r="V145" s="401" t="str">
        <f>IF(ISERROR(VLOOKUP($C145,CE_Unordered_Data,COLUMN('Reordered Data'!V$147)-2,FALSE)),"-",VLOOKUP($C145,CE_Unordered_Data,COLUMN('Reordered Data'!V$145)-2,FALSE))</f>
        <v>RIM</v>
      </c>
      <c r="W145" s="401" t="str">
        <f>IF(ISERROR(VLOOKUP($C145,CE_Unordered_Data,COLUMN('Reordered Data'!W$147)-2,FALSE)),"-",VLOOKUP($C145,CE_Unordered_Data,COLUMN('Reordered Data'!W$145)-2,FALSE))</f>
        <v>RIM Levelized Costs (PV)</v>
      </c>
      <c r="X145" s="401" t="str">
        <f>IF(ISERROR(VLOOKUP($C145,CE_Unordered_Data,COLUMN('Reordered Data'!X$147)-2,FALSE)),"-",VLOOKUP($C145,CE_Unordered_Data,COLUMN('Reordered Data'!X$145)-2,FALSE))</f>
        <v>Total 
Resource Costs (PV)</v>
      </c>
      <c r="Y145" s="401" t="str">
        <f>IF(ISERROR(VLOOKUP($C145,CE_Unordered_Data,COLUMN('Reordered Data'!Y$147)-2,FALSE)),"-",VLOOKUP($C145,CE_Unordered_Data,COLUMN('Reordered Data'!Y$145)-2,FALSE))</f>
        <v>Total Resource Benefits (PV)</v>
      </c>
      <c r="Z145" s="401" t="str">
        <f>IF(ISERROR(VLOOKUP($C145,CE_Unordered_Data,COLUMN('Reordered Data'!Z$147)-2,FALSE)),"-",VLOOKUP($C145,CE_Unordered_Data,COLUMN('Reordered Data'!Z$145)-2,FALSE))</f>
        <v>Total 
Resource Net Benefits (PV)</v>
      </c>
      <c r="AA145" s="401" t="str">
        <f>IF(ISERROR(VLOOKUP($C145,CE_Unordered_Data,COLUMN('Reordered Data'!AA$147)-2,FALSE)),"-",VLOOKUP($C145,CE_Unordered_Data,COLUMN('Reordered Data'!AA$145)-2,FALSE))</f>
        <v>TRC</v>
      </c>
      <c r="AB145" s="401" t="str">
        <f>IF(ISERROR(VLOOKUP($C145,CE_Unordered_Data,COLUMN('Reordered Data'!AB$147)-2,FALSE)),"-",VLOOKUP($C145,CE_Unordered_Data,COLUMN('Reordered Data'!AB$145)-2,FALSE))</f>
        <v>TR Levelized Costs (PV)</v>
      </c>
      <c r="AC145" s="401" t="str">
        <f>IF(ISERROR(VLOOKUP($C145,CE_Unordered_Data,COLUMN('Reordered Data'!AC$147)-2,FALSE)),"-",VLOOKUP($C145,CE_Unordered_Data,COLUMN('Reordered Data'!AC$145)-2,FALSE))</f>
        <v>Program Administrator
Costs (PV)</v>
      </c>
      <c r="AD145" s="401" t="str">
        <f>IF(ISERROR(VLOOKUP($C145,CE_Unordered_Data,COLUMN('Reordered Data'!AD$147)-2,FALSE)),"-",VLOOKUP($C145,CE_Unordered_Data,COLUMN('Reordered Data'!AD$145)-2,FALSE))</f>
        <v>Program Administrator Benefits (PV)</v>
      </c>
      <c r="AE145" s="401" t="str">
        <f>IF(ISERROR(VLOOKUP($C145,CE_Unordered_Data,COLUMN('Reordered Data'!AE$147)-2,FALSE)),"-",VLOOKUP($C145,CE_Unordered_Data,COLUMN('Reordered Data'!AE$145)-2,FALSE))</f>
        <v>Program Administrator Net Benefits (PV)</v>
      </c>
      <c r="AF145" s="401" t="str">
        <f>IF(ISERROR(VLOOKUP($C145,CE_Unordered_Data,COLUMN('Reordered Data'!AF$147)-2,FALSE)),"-",VLOOKUP($C145,CE_Unordered_Data,COLUMN('Reordered Data'!AF$145)-2,FALSE))</f>
        <v>PAC</v>
      </c>
      <c r="AG145" s="401" t="str">
        <f>IF(ISERROR(VLOOKUP($C145,CE_Unordered_Data,COLUMN('Reordered Data'!AG$147)-2,FALSE)),"-",VLOOKUP($C145,CE_Unordered_Data,COLUMN('Reordered Data'!AG$145)-2,FALSE))</f>
        <v>PA Levelized Cost (PV)</v>
      </c>
      <c r="AH145" s="401" t="str">
        <f>IF(ISERROR(VLOOKUP($C145,CE_Unordered_Data,COLUMN('Reordered Data'!AH$147)-2,FALSE)),"-",VLOOKUP($C145,CE_Unordered_Data,COLUMN('Reordered Data'!AH$145)-2,FALSE))</f>
        <v>Societal Costs  (PV)</v>
      </c>
      <c r="AI145" s="401" t="str">
        <f>IF(ISERROR(VLOOKUP($C145,CE_Unordered_Data,COLUMN('Reordered Data'!AI$147)-2,FALSE)),"-",VLOOKUP($C145,CE_Unordered_Data,COLUMN('Reordered Data'!AI$145)-2,FALSE))</f>
        <v>Societal Benefits (PV)</v>
      </c>
      <c r="AJ145" s="401" t="str">
        <f>IF(ISERROR(VLOOKUP($C145,CE_Unordered_Data,COLUMN('Reordered Data'!AJ$147)-2,FALSE)),"-",VLOOKUP($C145,CE_Unordered_Data,COLUMN('Reordered Data'!AJ$145)-2,FALSE))</f>
        <v>Total Societal
Net Benefits (PV)</v>
      </c>
      <c r="AK145" s="401" t="str">
        <f>IF(ISERROR(VLOOKUP($C145,CE_Unordered_Data,COLUMN('Reordered Data'!AK$147)-2,FALSE)),"-",VLOOKUP($C145,CE_Unordered_Data,COLUMN('Reordered Data'!AK$145)-2,FALSE))</f>
        <v>SCT</v>
      </c>
      <c r="AL145" s="401" t="str">
        <f>IF(ISERROR(VLOOKUP($C145,CE_Unordered_Data,COLUMN('Reordered Data'!AL$147)-2,FALSE)),"-",VLOOKUP($C145,CE_Unordered_Data,COLUMN('Reordered Data'!AL$145)-2,FALSE))</f>
        <v>Societal Levelized Costs (PV)</v>
      </c>
      <c r="AM145" s="401" t="str">
        <f>IF(ISERROR(VLOOKUP($C145,CE_Unordered_Data,COLUMN('Reordered Data'!AM$147)-2,FALSE)),"-",VLOOKUP($C145,CE_Unordered_Data,COLUMN('Reordered Data'!AM$145)-2,FALSE))</f>
        <v>Rate Impact Measure Costs  (PV)</v>
      </c>
      <c r="AN145" s="401" t="str">
        <f>IF(ISERROR(VLOOKUP($C145,CE_Unordered_Data,COLUMN('Reordered Data'!AN$147)-2,FALSE)),"-",VLOOKUP($C145,CE_Unordered_Data,COLUMN('Reordered Data'!AN$145)-2,FALSE))</f>
        <v>Rate Impact Measure Benefits (PV)</v>
      </c>
      <c r="AO145" s="401" t="str">
        <f>IF(ISERROR(VLOOKUP($C145,CE_Unordered_Data,COLUMN('Reordered Data'!AO$147)-2,FALSE)),"-",VLOOKUP($C145,CE_Unordered_Data,COLUMN('Reordered Data'!AO$145)-2,FALSE))</f>
        <v>Rate Impact Measure
Net Benefits (PV)</v>
      </c>
      <c r="AP145" s="401" t="str">
        <f>IF(ISERROR(VLOOKUP($C145,CE_Unordered_Data,COLUMN('Reordered Data'!AP$147)-2,FALSE)),"-",VLOOKUP($C145,CE_Unordered_Data,COLUMN('Reordered Data'!AP$145)-2,FALSE))</f>
        <v>RIM</v>
      </c>
      <c r="AQ145" s="401" t="str">
        <f>IF(ISERROR(VLOOKUP($C145,CE_Unordered_Data,COLUMN('Reordered Data'!AQ$147)-2,FALSE)),"-",VLOOKUP($C145,CE_Unordered_Data,COLUMN('Reordered Data'!AQ$145)-2,FALSE))</f>
        <v>RIM Levelized Costs (PV)</v>
      </c>
      <c r="AR145" s="401" t="str">
        <f>IF(ISERROR(VLOOKUP($C145,CE_Unordered_Data,COLUMN('Reordered Data'!AR$147)-2,FALSE)),"-",VLOOKUP($C145,CE_Unordered_Data,COLUMN('Reordered Data'!AR$145)-2,FALSE))</f>
        <v>Program Administrator
Costs (PV)</v>
      </c>
      <c r="AS145" s="401" t="str">
        <f>IF(ISERROR(VLOOKUP($C145,CE_Unordered_Data,COLUMN('Reordered Data'!AS$147)-2,FALSE)),"-",VLOOKUP($C145,CE_Unordered_Data,COLUMN('Reordered Data'!AS$145)-2,FALSE))</f>
        <v>Program Administrator Benefits (PV)</v>
      </c>
      <c r="AT145" s="401" t="str">
        <f>IF(ISERROR(VLOOKUP($C145,CE_Unordered_Data,COLUMN('Reordered Data'!AT$147)-2,FALSE)),"-",VLOOKUP($C145,CE_Unordered_Data,COLUMN('Reordered Data'!AT$145)-2,FALSE))</f>
        <v>Program Administrator Net Benefits (PV)</v>
      </c>
      <c r="AU145" s="401" t="str">
        <f>IF(ISERROR(VLOOKUP($C145,CE_Unordered_Data,COLUMN('Reordered Data'!AU$147)-2,FALSE)),"-",VLOOKUP($C145,CE_Unordered_Data,COLUMN('Reordered Data'!AU$145)-2,FALSE))</f>
        <v>PAC</v>
      </c>
      <c r="AV145" s="401" t="str">
        <f>IF(ISERROR(VLOOKUP($C145,CE_Unordered_Data,COLUMN('Reordered Data'!AV$147)-2,FALSE)),"-",VLOOKUP($C145,CE_Unordered_Data,COLUMN('Reordered Data'!AV$145)-2,FALSE))</f>
        <v>PA Levelized Cost (PV)</v>
      </c>
      <c r="AW145" s="401" t="str">
        <f>IF(ISERROR(VLOOKUP($C145,CE_Unordered_Data,COLUMN('Reordered Data'!AW$147)-2,FALSE)),"-",VLOOKUP($C145,CE_Unordered_Data,COLUMN('Reordered Data'!AW$145)-2,FALSE))</f>
        <v>Societal Costs  (PV)</v>
      </c>
      <c r="AX145" s="401" t="str">
        <f>IF(ISERROR(VLOOKUP($C145,CE_Unordered_Data,COLUMN('Reordered Data'!AX$147)-2,FALSE)),"-",VLOOKUP($C145,CE_Unordered_Data,COLUMN('Reordered Data'!AX$145)-2,FALSE))</f>
        <v>Societal Benefits (PV)</v>
      </c>
      <c r="AY145" s="401" t="str">
        <f>IF(ISERROR(VLOOKUP($C145,CE_Unordered_Data,COLUMN('Reordered Data'!AY$147)-2,FALSE)),"-",VLOOKUP($C145,CE_Unordered_Data,COLUMN('Reordered Data'!AY$145)-2,FALSE))</f>
        <v>Societal
Net Benefits (PV)</v>
      </c>
      <c r="AZ145" s="401" t="str">
        <f>IF(ISERROR(VLOOKUP($C145,CE_Unordered_Data,COLUMN('Reordered Data'!AZ$147)-2,FALSE)),"-",VLOOKUP($C145,CE_Unordered_Data,COLUMN('Reordered Data'!AZ$145)-2,FALSE))</f>
        <v>SCT</v>
      </c>
      <c r="BA145" s="401" t="str">
        <f>IF(ISERROR(VLOOKUP($C145,CE_Unordered_Data,COLUMN('Reordered Data'!BA$147)-2,FALSE)),"-",VLOOKUP($C145,CE_Unordered_Data,COLUMN('Reordered Data'!BA$145)-2,FALSE))</f>
        <v>Societal Levelized Costs (PV)</v>
      </c>
      <c r="BB145" s="401" t="str">
        <f>IF(ISERROR(VLOOKUP($C145,CE_Unordered_Data,COLUMN('Reordered Data'!BB$147)-2,FALSE)),"-",VLOOKUP($C145,CE_Unordered_Data,COLUMN('Reordered Data'!BB$145)-2,FALSE))</f>
        <v>Societal Costs  (PV)</v>
      </c>
      <c r="BC145" s="401" t="str">
        <f>IF(ISERROR(VLOOKUP($C145,CE_Unordered_Data,COLUMN('Reordered Data'!BC$147)-2,FALSE)),"-",VLOOKUP($C145,CE_Unordered_Data,COLUMN('Reordered Data'!BC$145)-2,FALSE))</f>
        <v>Societal Benefits (PV)</v>
      </c>
      <c r="BD145" s="401" t="str">
        <f>IF(ISERROR(VLOOKUP($C145,CE_Unordered_Data,COLUMN('Reordered Data'!BD$147)-2,FALSE)),"-",VLOOKUP($C145,CE_Unordered_Data,COLUMN('Reordered Data'!BD$145)-2,FALSE))</f>
        <v>Societal
Net Benefits (PV)</v>
      </c>
      <c r="BE145" s="401" t="str">
        <f>IF(ISERROR(VLOOKUP($C145,CE_Unordered_Data,COLUMN('Reordered Data'!BE$147)-2,FALSE)),"-",VLOOKUP($C145,CE_Unordered_Data,COLUMN('Reordered Data'!BE$145)-2,FALSE))</f>
        <v>SCT</v>
      </c>
      <c r="BF145" s="401" t="str">
        <f>IF(ISERROR(VLOOKUP($C145,CE_Unordered_Data,COLUMN('Reordered Data'!BF$147)-2,FALSE)),"-",VLOOKUP($C145,CE_Unordered_Data,COLUMN('Reordered Data'!BF$145)-2,FALSE))</f>
        <v>Societal Levelized Costs (PV)</v>
      </c>
      <c r="BG145" s="401" t="str">
        <f>IF(ISERROR(VLOOKUP($C145,CE_Unordered_Data,COLUMN('Reordered Data'!BG$147)-2,FALSE)),"-",VLOOKUP($C145,CE_Unordered_Data,COLUMN('Reordered Data'!BG$145)-2,FALSE))</f>
        <v>Total 
Resource Costs (PV)</v>
      </c>
      <c r="BH145" s="401" t="str">
        <f>IF(ISERROR(VLOOKUP($C145,CE_Unordered_Data,COLUMN('Reordered Data'!BH$147)-2,FALSE)),"-",VLOOKUP($C145,CE_Unordered_Data,COLUMN('Reordered Data'!BH$145)-2,FALSE))</f>
        <v>Total Resource Benefits (PV)</v>
      </c>
      <c r="BI145" s="401" t="str">
        <f>IF(ISERROR(VLOOKUP($C145,CE_Unordered_Data,COLUMN('Reordered Data'!BI$147)-2,FALSE)),"-",VLOOKUP($C145,CE_Unordered_Data,COLUMN('Reordered Data'!BI$145)-2,FALSE))</f>
        <v>Total 
Resource Net Benefits (PV)</v>
      </c>
      <c r="BJ145" s="401" t="str">
        <f>IF(ISERROR(VLOOKUP($C145,CE_Unordered_Data,COLUMN('Reordered Data'!BJ$147)-2,FALSE)),"-",VLOOKUP($C145,CE_Unordered_Data,COLUMN('Reordered Data'!BJ$145)-2,FALSE))</f>
        <v>TRC</v>
      </c>
      <c r="BK145" s="401" t="str">
        <f>IF(ISERROR(VLOOKUP($C145,CE_Unordered_Data,COLUMN('Reordered Data'!BK$147)-2,FALSE)),"-",VLOOKUP($C145,CE_Unordered_Data,COLUMN('Reordered Data'!BK$145)-2,FALSE))</f>
        <v>TR Levelized Costs</v>
      </c>
      <c r="BL145" s="401" t="str">
        <f>IF(ISERROR(VLOOKUP($C145,CE_Unordered_Data,COLUMN('Reordered Data'!BL$147)-2,FALSE)),"-",VLOOKUP($C145,CE_Unordered_Data,COLUMN('Reordered Data'!BL$145)-2,FALSE))</f>
        <v>Societal Costs  (PV)</v>
      </c>
      <c r="BM145" s="401" t="str">
        <f>IF(ISERROR(VLOOKUP($C145,CE_Unordered_Data,COLUMN('Reordered Data'!BM$147)-2,FALSE)),"-",VLOOKUP($C145,CE_Unordered_Data,COLUMN('Reordered Data'!BM$145)-2,FALSE))</f>
        <v>Societal Benefits (PV)</v>
      </c>
      <c r="BN145" s="401" t="str">
        <f>IF(ISERROR(VLOOKUP($C145,CE_Unordered_Data,COLUMN('Reordered Data'!BN$147)-2,FALSE)),"-",VLOOKUP($C145,CE_Unordered_Data,COLUMN('Reordered Data'!BN$145)-2,FALSE))</f>
        <v>Societal
Net Benefits (PV)</v>
      </c>
      <c r="BO145" s="401" t="str">
        <f>IF(ISERROR(VLOOKUP($C145,CE_Unordered_Data,COLUMN('Reordered Data'!BO$147)-2,FALSE)),"-",VLOOKUP($C145,CE_Unordered_Data,COLUMN('Reordered Data'!BO$145)-2,FALSE))</f>
        <v>SCT</v>
      </c>
      <c r="BP145" s="401" t="str">
        <f>IF(ISERROR(VLOOKUP($C145,CE_Unordered_Data,COLUMN('Reordered Data'!BP$147)-2,FALSE)),"-",VLOOKUP($C145,CE_Unordered_Data,COLUMN('Reordered Data'!BP$145)-2,FALSE))</f>
        <v>Societal Levelized Costs (PV)</v>
      </c>
      <c r="BQ145" s="401" t="str">
        <f>IF(ISERROR(VLOOKUP($C145,CE_Unordered_Data,COLUMN('Reordered Data'!BQ$147)-2,FALSE)),"-",VLOOKUP($C145,CE_Unordered_Data,COLUMN('Reordered Data'!BQ$145)-2,FALSE))</f>
        <v>Rate Impact Measure Costs  (PV)</v>
      </c>
      <c r="BR145" s="401" t="str">
        <f>IF(ISERROR(VLOOKUP($C145,CE_Unordered_Data,COLUMN('Reordered Data'!BR$147)-2,FALSE)),"-",VLOOKUP($C145,CE_Unordered_Data,COLUMN('Reordered Data'!BR$145)-2,FALSE))</f>
        <v>Rate Impact Measure Benefits (PV)</v>
      </c>
      <c r="BS145" s="401" t="str">
        <f>IF(ISERROR(VLOOKUP($C145,CE_Unordered_Data,COLUMN('Reordered Data'!BS$147)-2,FALSE)),"-",VLOOKUP($C145,CE_Unordered_Data,COLUMN('Reordered Data'!BS$145)-2,FALSE))</f>
        <v>Rate Impact Measure
Net Benefits (PV)</v>
      </c>
      <c r="BT145" s="401" t="str">
        <f>IF(ISERROR(VLOOKUP($C145,CE_Unordered_Data,COLUMN('Reordered Data'!BT$147)-2,FALSE)),"-",VLOOKUP($C145,CE_Unordered_Data,COLUMN('Reordered Data'!BT$145)-2,FALSE))</f>
        <v>RIM</v>
      </c>
      <c r="BU145" s="401" t="str">
        <f>IF(ISERROR(VLOOKUP($C145,CE_Unordered_Data,COLUMN('Reordered Data'!BU$147)-2,FALSE)),"-",VLOOKUP($C145,CE_Unordered_Data,COLUMN('Reordered Data'!BU$145)-2,FALSE))</f>
        <v>RIM Levelized Costs (PV)</v>
      </c>
      <c r="BV145" s="401" t="str">
        <f>IF(ISERROR(VLOOKUP($C145,CE_Unordered_Data,COLUMN('Reordered Data'!BV$147)-2,FALSE)),"-",VLOOKUP($C145,CE_Unordered_Data,COLUMN('Reordered Data'!BV$145)-2,FALSE))</f>
        <v>Total 
Resource Costs (PV)</v>
      </c>
      <c r="BW145" s="401" t="str">
        <f>IF(ISERROR(VLOOKUP($C145,CE_Unordered_Data,COLUMN('Reordered Data'!BW$147)-2,FALSE)),"-",VLOOKUP($C145,CE_Unordered_Data,COLUMN('Reordered Data'!BW$145)-2,FALSE))</f>
        <v>Total Resource Benefits (PV)</v>
      </c>
      <c r="BX145" s="401" t="str">
        <f>IF(ISERROR(VLOOKUP($C145,CE_Unordered_Data,COLUMN('Reordered Data'!BX$147)-2,FALSE)),"-",VLOOKUP($C145,CE_Unordered_Data,COLUMN('Reordered Data'!BX$145)-2,FALSE))</f>
        <v>Total 
Resource Net Benefits (PV)</v>
      </c>
      <c r="BY145" s="401" t="str">
        <f>IF(ISERROR(VLOOKUP($C145,CE_Unordered_Data,COLUMN('Reordered Data'!BY$147)-2,FALSE)),"-",VLOOKUP($C145,CE_Unordered_Data,COLUMN('Reordered Data'!BY$145)-2,FALSE))</f>
        <v>TRC</v>
      </c>
      <c r="BZ145" s="401" t="str">
        <f>IF(ISERROR(VLOOKUP($C145,CE_Unordered_Data,COLUMN('Reordered Data'!BZ$147)-2,FALSE)),"-",VLOOKUP($C145,CE_Unordered_Data,COLUMN('Reordered Data'!BZ$145)-2,FALSE))</f>
        <v>TR Levelized Costs</v>
      </c>
      <c r="CA145" s="401" t="str">
        <f>IF(ISERROR(VLOOKUP($C145,CE_Unordered_Data,COLUMN('Reordered Data'!CA$147)-2,FALSE)),"-",VLOOKUP($C145,CE_Unordered_Data,COLUMN('Reordered Data'!CA$145)-2,FALSE))</f>
        <v>Program Administrator
Costs (PV)</v>
      </c>
      <c r="CB145" s="401" t="str">
        <f>IF(ISERROR(VLOOKUP($C145,CE_Unordered_Data,COLUMN('Reordered Data'!CB$147)-2,FALSE)),"-",VLOOKUP($C145,CE_Unordered_Data,COLUMN('Reordered Data'!CB$145)-2,FALSE))</f>
        <v>Program Administrator Benefits (PV)</v>
      </c>
      <c r="CC145" s="401" t="str">
        <f>IF(ISERROR(VLOOKUP($C145,CE_Unordered_Data,COLUMN('Reordered Data'!CC$147)-2,FALSE)),"-",VLOOKUP($C145,CE_Unordered_Data,COLUMN('Reordered Data'!CC$145)-2,FALSE))</f>
        <v>Program Administrator Net Benefits</v>
      </c>
      <c r="CD145" s="401" t="str">
        <f>IF(ISERROR(VLOOKUP($C145,CE_Unordered_Data,COLUMN('Reordered Data'!CD$147)-2,FALSE)),"-",VLOOKUP($C145,CE_Unordered_Data,COLUMN('Reordered Data'!CD$145)-2,FALSE))</f>
        <v>PAC</v>
      </c>
      <c r="CE145" s="401" t="str">
        <f>IF(ISERROR(VLOOKUP($C145,CE_Unordered_Data,COLUMN('Reordered Data'!CE$147)-2,FALSE)),"-",VLOOKUP($C145,CE_Unordered_Data,COLUMN('Reordered Data'!CE$145)-2,FALSE))</f>
        <v>PA Levelized Cost (PV)</v>
      </c>
      <c r="CF145" s="401" t="str">
        <f>IF(ISERROR(VLOOKUP($C145,CE_Unordered_Data,COLUMN('Reordered Data'!CF$147)-2,FALSE)),"-",VLOOKUP($C145,CE_Unordered_Data,COLUMN('Reordered Data'!CF$145)-2,FALSE))</f>
        <v>Rate Impact Measure Costs  (PV)</v>
      </c>
      <c r="CG145" s="401" t="str">
        <f>IF(ISERROR(VLOOKUP($C145,CE_Unordered_Data,COLUMN('Reordered Data'!CG$147)-2,FALSE)),"-",VLOOKUP($C145,CE_Unordered_Data,COLUMN('Reordered Data'!CG$145)-2,FALSE))</f>
        <v>Rate Impact Measure Benefits (PV)</v>
      </c>
      <c r="CH145" s="401" t="str">
        <f>IF(ISERROR(VLOOKUP($C145,CE_Unordered_Data,COLUMN('Reordered Data'!CH$147)-2,FALSE)),"-",VLOOKUP($C145,CE_Unordered_Data,COLUMN('Reordered Data'!CH$145)-2,FALSE))</f>
        <v>Rate Impact Measure
Net Benefits (PV)</v>
      </c>
      <c r="CI145" s="401" t="str">
        <f>IF(ISERROR(VLOOKUP($C145,CE_Unordered_Data,COLUMN('Reordered Data'!CI$147)-2,FALSE)),"-",VLOOKUP($C145,CE_Unordered_Data,COLUMN('Reordered Data'!CI$145)-2,FALSE))</f>
        <v>RIM</v>
      </c>
      <c r="CJ145" s="401" t="str">
        <f>IF(ISERROR(VLOOKUP($C145,CE_Unordered_Data,COLUMN('Reordered Data'!CJ$147)-2,FALSE)),"-",VLOOKUP($C145,CE_Unordered_Data,COLUMN('Reordered Data'!CJ$145)-2,FALSE))</f>
        <v>RIM Levelized Costs (PV)</v>
      </c>
      <c r="CK145" s="401" t="str">
        <f>IF(ISERROR(VLOOKUP($C145,CE_Unordered_Data,COLUMN('Reordered Data'!CK$147)-2,FALSE)),"-",VLOOKUP($C145,CE_Unordered_Data,COLUMN('Reordered Data'!CK$145)-2,FALSE))</f>
        <v>Total 
Resource Costs (PV)</v>
      </c>
      <c r="CL145" s="401" t="str">
        <f>IF(ISERROR(VLOOKUP($C145,CE_Unordered_Data,COLUMN('Reordered Data'!CL$147)-2,FALSE)),"-",VLOOKUP($C145,CE_Unordered_Data,COLUMN('Reordered Data'!CL$145)-2,FALSE))</f>
        <v>Total Resource Benefits (PV)</v>
      </c>
      <c r="CM145" s="401" t="str">
        <f>IF(ISERROR(VLOOKUP($C145,CE_Unordered_Data,COLUMN('Reordered Data'!CM$147)-2,FALSE)),"-",VLOOKUP($C145,CE_Unordered_Data,COLUMN('Reordered Data'!CM$145)-2,FALSE))</f>
        <v>Total 
Resource Net Benefits (PV)</v>
      </c>
      <c r="CN145" s="401" t="str">
        <f>IF(ISERROR(VLOOKUP($C145,CE_Unordered_Data,COLUMN('Reordered Data'!CN$147)-2,FALSE)),"-",VLOOKUP($C145,CE_Unordered_Data,COLUMN('Reordered Data'!CN$145)-2,FALSE))</f>
        <v>TRC</v>
      </c>
      <c r="CO145" s="401" t="str">
        <f>IF(ISERROR(VLOOKUP($C145,CE_Unordered_Data,COLUMN('Reordered Data'!CO$147)-2,FALSE)),"-",VLOOKUP($C145,CE_Unordered_Data,COLUMN('Reordered Data'!CO$145)-2,FALSE))</f>
        <v>TR Levelized Costs (PV)</v>
      </c>
      <c r="CP145" s="401" t="str">
        <f>IF(ISERROR(VLOOKUP($C145,CE_Unordered_Data,COLUMN('Reordered Data'!CP$147)-2,FALSE)),"-",VLOOKUP($C145,CE_Unordered_Data,COLUMN('Reordered Data'!CP$145)-2,FALSE))</f>
        <v>Program Administrator
Costs (PV)</v>
      </c>
      <c r="CQ145" s="401" t="str">
        <f>IF(ISERROR(VLOOKUP($C145,CE_Unordered_Data,COLUMN('Reordered Data'!CQ$147)-2,FALSE)),"-",VLOOKUP($C145,CE_Unordered_Data,COLUMN('Reordered Data'!CQ$145)-2,FALSE))</f>
        <v>Program Administrator Benefits (PV)</v>
      </c>
      <c r="CR145" s="401" t="str">
        <f>IF(ISERROR(VLOOKUP($C145,CE_Unordered_Data,COLUMN('Reordered Data'!CR$147)-2,FALSE)),"-",VLOOKUP($C145,CE_Unordered_Data,COLUMN('Reordered Data'!CR$145)-2,FALSE))</f>
        <v>Program Administrator Net Benefits (PV)</v>
      </c>
      <c r="CS145" s="401" t="str">
        <f>IF(ISERROR(VLOOKUP($C145,CE_Unordered_Data,COLUMN('Reordered Data'!CS$147)-2,FALSE)),"-",VLOOKUP($C145,CE_Unordered_Data,COLUMN('Reordered Data'!CS$145)-2,FALSE))</f>
        <v>PAC</v>
      </c>
      <c r="CT145" s="401" t="str">
        <f>IF(ISERROR(VLOOKUP($C145,CE_Unordered_Data,COLUMN('Reordered Data'!CT$147)-2,FALSE)),"-",VLOOKUP($C145,CE_Unordered_Data,COLUMN('Reordered Data'!CT$145)-2,FALSE))</f>
        <v>PA Levelized Cost (PV)</v>
      </c>
      <c r="CU145" s="401" t="str">
        <f>IF(ISERROR(VLOOKUP($C145,CE_Unordered_Data,COLUMN('Reordered Data'!CU$147)-2,FALSE)),"-",VLOOKUP($C145,CE_Unordered_Data,COLUMN('Reordered Data'!CU$145)-2,FALSE))</f>
        <v>Societal Costs  (PV)</v>
      </c>
      <c r="CV145" s="401" t="str">
        <f>IF(ISERROR(VLOOKUP($C145,CE_Unordered_Data,COLUMN('Reordered Data'!CV$147)-2,FALSE)),"-",VLOOKUP($C145,CE_Unordered_Data,COLUMN('Reordered Data'!CV$145)-2,FALSE))</f>
        <v>Societal Benefits (PV)</v>
      </c>
      <c r="CW145" s="401" t="str">
        <f>IF(ISERROR(VLOOKUP($C145,CE_Unordered_Data,COLUMN('Reordered Data'!CW$147)-2,FALSE)),"-",VLOOKUP($C145,CE_Unordered_Data,COLUMN('Reordered Data'!CW$145)-2,FALSE))</f>
        <v>Societal
Net Benefits (PV)</v>
      </c>
      <c r="CX145" s="401" t="str">
        <f>IF(ISERROR(VLOOKUP($C145,CE_Unordered_Data,COLUMN('Reordered Data'!CX$147)-2,FALSE)),"-",VLOOKUP($C145,CE_Unordered_Data,COLUMN('Reordered Data'!CX$145)-2,FALSE))</f>
        <v>SCT</v>
      </c>
      <c r="CY145" s="401" t="str">
        <f>IF(ISERROR(VLOOKUP($C145,CE_Unordered_Data,COLUMN('Reordered Data'!CY$147)-2,FALSE)),"-",VLOOKUP($C145,CE_Unordered_Data,COLUMN('Reordered Data'!CY$145)-2,FALSE))</f>
        <v>Societal Levelized Costs (PV)</v>
      </c>
      <c r="CZ145" s="401" t="str">
        <f>IF(ISERROR(VLOOKUP($C145,CE_Unordered_Data,COLUMN('Reordered Data'!CZ$147)-2,FALSE)),"-",VLOOKUP($C145,CE_Unordered_Data,COLUMN('Reordered Data'!CZ$145)-2,FALSE))</f>
        <v>Total 
Resource Costs (PV)</v>
      </c>
      <c r="DA145" s="401" t="str">
        <f>IF(ISERROR(VLOOKUP($C145,CE_Unordered_Data,COLUMN('Reordered Data'!DA$147)-2,FALSE)),"-",VLOOKUP($C145,CE_Unordered_Data,COLUMN('Reordered Data'!DA$145)-2,FALSE))</f>
        <v>Total Resource Benefits (PV)</v>
      </c>
      <c r="DB145" s="401" t="str">
        <f>IF(ISERROR(VLOOKUP($C145,CE_Unordered_Data,COLUMN('Reordered Data'!DB$147)-2,FALSE)),"-",VLOOKUP($C145,CE_Unordered_Data,COLUMN('Reordered Data'!DB$145)-2,FALSE))</f>
        <v>Total 
Resource Net Benefits (PV)</v>
      </c>
      <c r="DC145" s="401" t="str">
        <f>IF(ISERROR(VLOOKUP($C145,CE_Unordered_Data,COLUMN('Reordered Data'!DC$147)-2,FALSE)),"-",VLOOKUP($C145,CE_Unordered_Data,COLUMN('Reordered Data'!DC$145)-2,FALSE))</f>
        <v>TRC</v>
      </c>
      <c r="DD145" s="401" t="str">
        <f>IF(ISERROR(VLOOKUP($C145,CE_Unordered_Data,COLUMN('Reordered Data'!DD$147)-2,FALSE)),"-",VLOOKUP($C145,CE_Unordered_Data,COLUMN('Reordered Data'!DD$145)-2,FALSE))</f>
        <v>TR Levelized Costs (PV)</v>
      </c>
      <c r="DE145" s="401" t="str">
        <f>IF(ISERROR(VLOOKUP($C145,CE_Unordered_Data,COLUMN('Reordered Data'!DE$147)-2,FALSE)),"-",VLOOKUP($C145,CE_Unordered_Data,COLUMN('Reordered Data'!DE$145)-2,FALSE))</f>
        <v>Program Administrator
Costs (PV)</v>
      </c>
      <c r="DF145" s="401" t="str">
        <f>IF(ISERROR(VLOOKUP($C145,CE_Unordered_Data,COLUMN('Reordered Data'!DF$147)-2,FALSE)),"-",VLOOKUP($C145,CE_Unordered_Data,COLUMN('Reordered Data'!DF$145)-2,FALSE))</f>
        <v>Program Administrator Benefits (PV)</v>
      </c>
      <c r="DG145" s="401" t="str">
        <f>IF(ISERROR(VLOOKUP($C145,CE_Unordered_Data,COLUMN('Reordered Data'!DG$147)-2,FALSE)),"-",VLOOKUP($C145,CE_Unordered_Data,COLUMN('Reordered Data'!DG$145)-2,FALSE))</f>
        <v>Program Administrator Net Benefits (PV)</v>
      </c>
      <c r="DH145" s="401" t="str">
        <f>IF(ISERROR(VLOOKUP($C145,CE_Unordered_Data,COLUMN('Reordered Data'!DH$147)-2,FALSE)),"-",VLOOKUP($C145,CE_Unordered_Data,COLUMN('Reordered Data'!DH$145)-2,FALSE))</f>
        <v>PAC</v>
      </c>
      <c r="DI145" s="401" t="str">
        <f>IF(ISERROR(VLOOKUP($C145,CE_Unordered_Data,COLUMN('Reordered Data'!DI$147)-2,FALSE)),"-",VLOOKUP($C145,CE_Unordered_Data,COLUMN('Reordered Data'!DI$145)-2,FALSE))</f>
        <v>PA Levelized Cost (PV)</v>
      </c>
      <c r="DJ145" s="401" t="str">
        <f>IF(ISERROR(VLOOKUP($C145,CE_Unordered_Data,COLUMN('Reordered Data'!DJ$147)-2,FALSE)),"-",VLOOKUP($C145,CE_Unordered_Data,COLUMN('Reordered Data'!DJ$145)-2,FALSE))</f>
        <v>Total 
Resource Costs (PV)</v>
      </c>
      <c r="DK145" s="401" t="str">
        <f>IF(ISERROR(VLOOKUP($C145,CE_Unordered_Data,COLUMN('Reordered Data'!DK$147)-2,FALSE)),"-",VLOOKUP($C145,CE_Unordered_Data,COLUMN('Reordered Data'!DK$145)-2,FALSE))</f>
        <v>Total Resource Benefits (PV)</v>
      </c>
      <c r="DL145" s="401" t="str">
        <f>IF(ISERROR(VLOOKUP($C145,CE_Unordered_Data,COLUMN('Reordered Data'!DL$147)-2,FALSE)),"-",VLOOKUP($C145,CE_Unordered_Data,COLUMN('Reordered Data'!DL$145)-2,FALSE))</f>
        <v>Total 
Resource Net Benefits (PV)</v>
      </c>
      <c r="DM145" s="401" t="str">
        <f>IF(ISERROR(VLOOKUP($C145,CE_Unordered_Data,COLUMN('Reordered Data'!DM$147)-2,FALSE)),"-",VLOOKUP($C145,CE_Unordered_Data,COLUMN('Reordered Data'!DM$145)-2,FALSE))</f>
        <v>TRC</v>
      </c>
      <c r="DN145" s="401" t="str">
        <f>IF(ISERROR(VLOOKUP($C145,CE_Unordered_Data,COLUMN('Reordered Data'!DN$147)-2,FALSE)),"-",VLOOKUP($C145,CE_Unordered_Data,COLUMN('Reordered Data'!DN$145)-2,FALSE))</f>
        <v>TR Levelized Costs (PV)</v>
      </c>
      <c r="DO145" s="401" t="str">
        <f>IF(ISERROR(VLOOKUP($C145,CE_Unordered_Data,COLUMN('Reordered Data'!DO$147)-2,FALSE)),"-",VLOOKUP($C145,CE_Unordered_Data,COLUMN('Reordered Data'!DO$145)-2,FALSE))</f>
        <v>Societal Costs  (PV)</v>
      </c>
      <c r="DP145" s="401" t="str">
        <f>IF(ISERROR(VLOOKUP($C145,CE_Unordered_Data,COLUMN('Reordered Data'!DP$147)-2,FALSE)),"-",VLOOKUP($C145,CE_Unordered_Data,COLUMN('Reordered Data'!DP$145)-2,FALSE))</f>
        <v>Societal Benefits (PV)</v>
      </c>
      <c r="DQ145" s="401" t="str">
        <f>IF(ISERROR(VLOOKUP($C145,CE_Unordered_Data,COLUMN('Reordered Data'!DQ$147)-2,FALSE)),"-",VLOOKUP($C145,CE_Unordered_Data,COLUMN('Reordered Data'!DQ$145)-2,FALSE))</f>
        <v>Societal
Net Benefits (PV)</v>
      </c>
      <c r="DR145" s="401" t="str">
        <f>IF(ISERROR(VLOOKUP($C145,CE_Unordered_Data,COLUMN('Reordered Data'!DR$147)-2,FALSE)),"-",VLOOKUP($C145,CE_Unordered_Data,COLUMN('Reordered Data'!DR$145)-2,FALSE))</f>
        <v>SCT</v>
      </c>
      <c r="DS145" s="401" t="str">
        <f>IF(ISERROR(VLOOKUP($C145,CE_Unordered_Data,COLUMN('Reordered Data'!DS$147)-2,FALSE)),"-",VLOOKUP($C145,CE_Unordered_Data,COLUMN('Reordered Data'!DS$145)-2,FALSE))</f>
        <v>Societal Levelized Costs (PV)</v>
      </c>
      <c r="DT145" s="401" t="str">
        <f>IF(ISERROR(VLOOKUP($C145,CE_Unordered_Data,COLUMN('Reordered Data'!DT$147)-2,FALSE)),"-",VLOOKUP($C145,CE_Unordered_Data,COLUMN('Reordered Data'!DT$145)-2,FALSE))</f>
        <v>Total 
Resource Costs (PV)</v>
      </c>
      <c r="DU145" s="401" t="str">
        <f>IF(ISERROR(VLOOKUP($C145,CE_Unordered_Data,COLUMN('Reordered Data'!DU$147)-2,FALSE)),"-",VLOOKUP($C145,CE_Unordered_Data,COLUMN('Reordered Data'!DU$145)-2,FALSE))</f>
        <v>Total Resource Benefits (PV)</v>
      </c>
      <c r="DV145" s="401" t="str">
        <f>IF(ISERROR(VLOOKUP($C145,CE_Unordered_Data,COLUMN('Reordered Data'!DV$147)-2,FALSE)),"-",VLOOKUP($C145,CE_Unordered_Data,COLUMN('Reordered Data'!DV$145)-2,FALSE))</f>
        <v>Total 
Resource Net Benefits (PV)</v>
      </c>
      <c r="DW145" s="401" t="str">
        <f>IF(ISERROR(VLOOKUP($C145,CE_Unordered_Data,COLUMN('Reordered Data'!DW$147)-2,FALSE)),"-",VLOOKUP($C145,CE_Unordered_Data,COLUMN('Reordered Data'!DW$145)-2,FALSE))</f>
        <v>TRC</v>
      </c>
      <c r="DX145" s="401" t="str">
        <f>IF(ISERROR(VLOOKUP($C145,CE_Unordered_Data,COLUMN('Reordered Data'!DX$147)-2,FALSE)),"-",VLOOKUP($C145,CE_Unordered_Data,COLUMN('Reordered Data'!DX$145)-2,FALSE))</f>
        <v>TR Levelized Costs (PV)</v>
      </c>
      <c r="DY145" s="401" t="str">
        <f>IF(ISERROR(VLOOKUP($C145,CE_Unordered_Data,COLUMN('Reordered Data'!DY$147)-2,FALSE)),"-",VLOOKUP($C145,CE_Unordered_Data,COLUMN('Reordered Data'!DY$145)-2,FALSE))</f>
        <v>Rate Impact Measure Costs  (PV)</v>
      </c>
      <c r="DZ145" s="401" t="str">
        <f>IF(ISERROR(VLOOKUP($C145,CE_Unordered_Data,COLUMN('Reordered Data'!DZ$147)-2,FALSE)),"-",VLOOKUP($C145,CE_Unordered_Data,COLUMN('Reordered Data'!DZ$145)-2,FALSE))</f>
        <v>Rate Impact Measure Benefits (PV)</v>
      </c>
      <c r="EA145" s="401" t="str">
        <f>IF(ISERROR(VLOOKUP($C145,CE_Unordered_Data,COLUMN('Reordered Data'!EA$147)-2,FALSE)),"-",VLOOKUP($C145,CE_Unordered_Data,COLUMN('Reordered Data'!EA$145)-2,FALSE))</f>
        <v>Rate Impact Measure
Net Benefits (PV)</v>
      </c>
      <c r="EB145" s="401" t="str">
        <f>IF(ISERROR(VLOOKUP($C145,CE_Unordered_Data,COLUMN('Reordered Data'!EB$147)-2,FALSE)),"-",VLOOKUP($C145,CE_Unordered_Data,COLUMN('Reordered Data'!EB$145)-2,FALSE))</f>
        <v>RIM</v>
      </c>
      <c r="EC145" s="401" t="str">
        <f>IF(ISERROR(VLOOKUP($C145,CE_Unordered_Data,COLUMN('Reordered Data'!EC$147)-2,FALSE)),"-",VLOOKUP($C145,CE_Unordered_Data,COLUMN('Reordered Data'!EC$145)-2,FALSE))</f>
        <v>RIM Levelized Costs (PV)</v>
      </c>
      <c r="ED145" s="401" t="str">
        <f>IF(ISERROR(VLOOKUP($C145,CE_Unordered_Data,COLUMN('Reordered Data'!ED$147)-2,FALSE)),"-",VLOOKUP($C145,CE_Unordered_Data,COLUMN('Reordered Data'!ED$145)-2,FALSE))</f>
        <v>Program Administrator
Costs (PV)</v>
      </c>
      <c r="EE145" s="401" t="str">
        <f>IF(ISERROR(VLOOKUP($C145,CE_Unordered_Data,COLUMN('Reordered Data'!EE$147)-2,FALSE)),"-",VLOOKUP($C145,CE_Unordered_Data,COLUMN('Reordered Data'!EE$145)-2,FALSE))</f>
        <v>Program Administrator Benefits (PV)</v>
      </c>
      <c r="EF145" s="401" t="str">
        <f>IF(ISERROR(VLOOKUP($C145,CE_Unordered_Data,COLUMN('Reordered Data'!EF$147)-2,FALSE)),"-",VLOOKUP($C145,CE_Unordered_Data,COLUMN('Reordered Data'!EF$145)-2,FALSE))</f>
        <v>Program Administrator Net Benefits (PV)</v>
      </c>
      <c r="EG145" s="401" t="str">
        <f>IF(ISERROR(VLOOKUP($C145,CE_Unordered_Data,COLUMN('Reordered Data'!EG$147)-2,FALSE)),"-",VLOOKUP($C145,CE_Unordered_Data,COLUMN('Reordered Data'!EG$145)-2,FALSE))</f>
        <v>PAC</v>
      </c>
      <c r="EH145" s="401" t="str">
        <f>IF(ISERROR(VLOOKUP($C145,CE_Unordered_Data,COLUMN('Reordered Data'!EH$147)-2,FALSE)),"-",VLOOKUP($C145,CE_Unordered_Data,COLUMN('Reordered Data'!EH$145)-2,FALSE))</f>
        <v>PA Levelized Cost (PV)</v>
      </c>
      <c r="EI145" s="401" t="str">
        <f>IF(ISERROR(VLOOKUP($C145,CE_Unordered_Data,COLUMN('Reordered Data'!EI$147)-2,FALSE)),"-",VLOOKUP($C145,CE_Unordered_Data,COLUMN('Reordered Data'!EI$145)-2,FALSE))</f>
        <v>Societal Costs  (PV)</v>
      </c>
      <c r="EJ145" s="401" t="str">
        <f>IF(ISERROR(VLOOKUP($C145,CE_Unordered_Data,COLUMN('Reordered Data'!EJ$147)-2,FALSE)),"-",VLOOKUP($C145,CE_Unordered_Data,COLUMN('Reordered Data'!EJ$145)-2,FALSE))</f>
        <v>Societal Benefits (PV)</v>
      </c>
      <c r="EK145" s="401" t="str">
        <f>IF(ISERROR(VLOOKUP($C145,CE_Unordered_Data,COLUMN('Reordered Data'!EK$147)-2,FALSE)),"-",VLOOKUP($C145,CE_Unordered_Data,COLUMN('Reordered Data'!EK$145)-2,FALSE))</f>
        <v>Societal
Net Benefits (PV)</v>
      </c>
      <c r="EL145" s="401" t="str">
        <f>IF(ISERROR(VLOOKUP($C145,CE_Unordered_Data,COLUMN('Reordered Data'!EL$147)-2,FALSE)),"-",VLOOKUP($C145,CE_Unordered_Data,COLUMN('Reordered Data'!EL$145)-2,FALSE))</f>
        <v>SCT</v>
      </c>
      <c r="EM145" s="401" t="str">
        <f>IF(ISERROR(VLOOKUP($C145,CE_Unordered_Data,COLUMN('Reordered Data'!EM$147)-2,FALSE)),"-",VLOOKUP($C145,CE_Unordered_Data,COLUMN('Reordered Data'!EM$145)-2,FALSE))</f>
        <v>Societal Levelized Costs (PV)</v>
      </c>
      <c r="EN145" s="401" t="str">
        <f>IF(ISERROR(VLOOKUP($C145,CE_Unordered_Data,COLUMN('Reordered Data'!EN$147)-2,FALSE)),"-",VLOOKUP($C145,CE_Unordered_Data,COLUMN('Reordered Data'!EN$145)-2,FALSE))</f>
        <v>Program Administrator
Costs (PV)</v>
      </c>
      <c r="EO145" s="401" t="str">
        <f>IF(ISERROR(VLOOKUP($C145,CE_Unordered_Data,COLUMN('Reordered Data'!EO$147)-2,FALSE)),"-",VLOOKUP($C145,CE_Unordered_Data,COLUMN('Reordered Data'!EO$145)-2,FALSE))</f>
        <v>Program Administrator Benefits (PV)</v>
      </c>
      <c r="EP145" s="401" t="str">
        <f>IF(ISERROR(VLOOKUP($C145,CE_Unordered_Data,COLUMN('Reordered Data'!EP$147)-2,FALSE)),"-",VLOOKUP($C145,CE_Unordered_Data,COLUMN('Reordered Data'!EP$145)-2,FALSE))</f>
        <v>Program Administrator Net Benefits (PV)</v>
      </c>
      <c r="EQ145" s="401" t="str">
        <f>IF(ISERROR(VLOOKUP($C145,CE_Unordered_Data,COLUMN('Reordered Data'!EQ$147)-2,FALSE)),"-",VLOOKUP($C145,CE_Unordered_Data,COLUMN('Reordered Data'!EQ$145)-2,FALSE))</f>
        <v>PAC</v>
      </c>
      <c r="ER145" s="401" t="str">
        <f>IF(ISERROR(VLOOKUP($C145,CE_Unordered_Data,COLUMN('Reordered Data'!ER$147)-2,FALSE)),"-",VLOOKUP($C145,CE_Unordered_Data,COLUMN('Reordered Data'!ER$145)-2,FALSE))</f>
        <v>PA Levelized Cost (PV)</v>
      </c>
      <c r="ES145" s="401" t="str">
        <f>IF(ISERROR(VLOOKUP($C145,CE_Unordered_Data,COLUMN('Reordered Data'!ES$147)-2,FALSE)),"-",VLOOKUP($C145,CE_Unordered_Data,COLUMN('Reordered Data'!ES$145)-2,FALSE))</f>
        <v>Rate Impact Measure Costs  (PV)</v>
      </c>
      <c r="ET145" s="401" t="str">
        <f>IF(ISERROR(VLOOKUP($C145,CE_Unordered_Data,COLUMN('Reordered Data'!ET$147)-2,FALSE)),"-",VLOOKUP($C145,CE_Unordered_Data,COLUMN('Reordered Data'!ET$145)-2,FALSE))</f>
        <v>Rate Impact Measure Benefits (PV)</v>
      </c>
      <c r="EU145" s="401" t="str">
        <f>IF(ISERROR(VLOOKUP($C145,CE_Unordered_Data,COLUMN('Reordered Data'!EU$147)-2,FALSE)),"-",VLOOKUP($C145,CE_Unordered_Data,COLUMN('Reordered Data'!EU$145)-2,FALSE))</f>
        <v>Rate Impact Measure
Net Benefits (PV)</v>
      </c>
      <c r="EV145" s="401" t="str">
        <f>IF(ISERROR(VLOOKUP($C145,CE_Unordered_Data,COLUMN('Reordered Data'!EV$147)-2,FALSE)),"-",VLOOKUP($C145,CE_Unordered_Data,COLUMN('Reordered Data'!EV$145)-2,FALSE))</f>
        <v>RIM</v>
      </c>
      <c r="EW145" s="401" t="str">
        <f>IF(ISERROR(VLOOKUP($C145,CE_Unordered_Data,COLUMN('Reordered Data'!EW$147)-2,FALSE)),"-",VLOOKUP($C145,CE_Unordered_Data,COLUMN('Reordered Data'!EW$145)-2,FALSE))</f>
        <v>RIM Levelized Costs (PV)</v>
      </c>
      <c r="EX145" s="401" t="str">
        <f>IF(ISERROR(VLOOKUP($C145,CE_Unordered_Data,COLUMN('Reordered Data'!EX$147)-2,FALSE)),"-",VLOOKUP($C145,CE_Unordered_Data,COLUMN('Reordered Data'!EX$145)-2,FALSE))</f>
        <v>Societal Costs  (PV)</v>
      </c>
      <c r="EY145" s="401" t="str">
        <f>IF(ISERROR(VLOOKUP($C145,CE_Unordered_Data,COLUMN('Reordered Data'!EY$147)-2,FALSE)),"-",VLOOKUP($C145,CE_Unordered_Data,COLUMN('Reordered Data'!EY$145)-2,FALSE))</f>
        <v>Societal Benefits (PV)</v>
      </c>
      <c r="EZ145" s="401" t="str">
        <f>IF(ISERROR(VLOOKUP($C145,CE_Unordered_Data,COLUMN('Reordered Data'!EZ$147)-2,FALSE)),"-",VLOOKUP($C145,CE_Unordered_Data,COLUMN('Reordered Data'!EZ$145)-2,FALSE))</f>
        <v>Societal
Net Benefits (PV)</v>
      </c>
      <c r="FA145" s="401" t="str">
        <f>IF(ISERROR(VLOOKUP($C145,CE_Unordered_Data,COLUMN('Reordered Data'!FA$147)-2,FALSE)),"-",VLOOKUP($C145,CE_Unordered_Data,COLUMN('Reordered Data'!FA$145)-2,FALSE))</f>
        <v>SCT</v>
      </c>
      <c r="FB145" s="401" t="str">
        <f>IF(ISERROR(VLOOKUP($C145,CE_Unordered_Data,COLUMN('Reordered Data'!FB$147)-2,FALSE)),"-",VLOOKUP($C145,CE_Unordered_Data,COLUMN('Reordered Data'!FB$145)-2,FALSE))</f>
        <v>Societal Levelized Costs (PV)</v>
      </c>
      <c r="FC145" s="401" t="str">
        <f>IF(ISERROR(VLOOKUP($C145,CE_Unordered_Data,COLUMN('Reordered Data'!FC$147)-2,FALSE)),"-",VLOOKUP($C145,CE_Unordered_Data,COLUMN('Reordered Data'!FC$145)-2,FALSE))</f>
        <v>Rate Impact Measure Costs  (PV)</v>
      </c>
      <c r="FD145" s="401" t="str">
        <f>IF(ISERROR(VLOOKUP($C145,CE_Unordered_Data,COLUMN('Reordered Data'!FD$147)-2,FALSE)),"-",VLOOKUP($C145,CE_Unordered_Data,COLUMN('Reordered Data'!FD$145)-2,FALSE))</f>
        <v>Rate Impact Measure Benefits (PV)</v>
      </c>
      <c r="FE145" s="401" t="str">
        <f>IF(ISERROR(VLOOKUP($C145,CE_Unordered_Data,COLUMN('Reordered Data'!FE$147)-2,FALSE)),"-",VLOOKUP($C145,CE_Unordered_Data,COLUMN('Reordered Data'!FE$145)-2,FALSE))</f>
        <v>Rate Impact Measure
Net Benefits (PV)</v>
      </c>
      <c r="FF145" s="401" t="str">
        <f>IF(ISERROR(VLOOKUP($C145,CE_Unordered_Data,COLUMN('Reordered Data'!FF$147)-2,FALSE)),"-",VLOOKUP($C145,CE_Unordered_Data,COLUMN('Reordered Data'!FF$145)-2,FALSE))</f>
        <v>RIM</v>
      </c>
      <c r="FG145" s="401" t="str">
        <f>IF(ISERROR(VLOOKUP($C145,CE_Unordered_Data,COLUMN('Reordered Data'!FG$147)-2,FALSE)),"-",VLOOKUP($C145,CE_Unordered_Data,COLUMN('Reordered Data'!FG$145)-2,FALSE))</f>
        <v>RIM Levelized Costs (PV)</v>
      </c>
    </row>
    <row r="146" spans="3:163">
      <c r="C146" s="356" t="s">
        <v>379</v>
      </c>
      <c r="D146" s="401" t="str">
        <f>IF(ISERROR(VLOOKUP($C146,CE_Unordered_Data,COLUMN('Reordered Data'!D$147)-2,FALSE)),"-",VLOOKUP($C146,CE_Unordered_Data,COLUMN('Reordered Data'!D$145)-2,FALSE))</f>
        <v>($000's)</v>
      </c>
      <c r="E146" s="401" t="str">
        <f>IF(ISERROR(VLOOKUP($C146,CE_Unordered_Data,COLUMN('Reordered Data'!E$147)-2,FALSE)),"-",VLOOKUP($C146,CE_Unordered_Data,COLUMN('Reordered Data'!E$145)-2,FALSE))</f>
        <v>($000's)</v>
      </c>
      <c r="F146" s="401" t="str">
        <f>IF(ISERROR(VLOOKUP($C146,CE_Unordered_Data,COLUMN('Reordered Data'!F$147)-2,FALSE)),"-",VLOOKUP($C146,CE_Unordered_Data,COLUMN('Reordered Data'!F$145)-2,FALSE))</f>
        <v>($000's)</v>
      </c>
      <c r="G146" s="401" t="str">
        <f>IF(ISERROR(VLOOKUP($C146,CE_Unordered_Data,COLUMN('Reordered Data'!G$147)-2,FALSE)),"-",VLOOKUP($C146,CE_Unordered_Data,COLUMN('Reordered Data'!G$145)-2,FALSE))</f>
        <v>Ratio</v>
      </c>
      <c r="H146" s="401" t="str">
        <f>IF(ISERROR(VLOOKUP($C146,CE_Unordered_Data,COLUMN('Reordered Data'!H$147)-2,FALSE)),"-",VLOOKUP($C146,CE_Unordered_Data,COLUMN('Reordered Data'!H$145)-2,FALSE))</f>
        <v>($/MWh)</v>
      </c>
      <c r="I146" s="401" t="str">
        <f>IF(ISERROR(VLOOKUP($C146,CE_Unordered_Data,COLUMN('Reordered Data'!I$147)-2,FALSE)),"-",VLOOKUP($C146,CE_Unordered_Data,COLUMN('Reordered Data'!I$145)-2,FALSE))</f>
        <v>($000's)</v>
      </c>
      <c r="J146" s="401" t="str">
        <f>IF(ISERROR(VLOOKUP($C146,CE_Unordered_Data,COLUMN('Reordered Data'!J$147)-2,FALSE)),"-",VLOOKUP($C146,CE_Unordered_Data,COLUMN('Reordered Data'!J$145)-2,FALSE))</f>
        <v>($000's)</v>
      </c>
      <c r="K146" s="401" t="str">
        <f>IF(ISERROR(VLOOKUP($C146,CE_Unordered_Data,COLUMN('Reordered Data'!K$147)-2,FALSE)),"-",VLOOKUP($C146,CE_Unordered_Data,COLUMN('Reordered Data'!K$145)-2,FALSE))</f>
        <v>($000's)</v>
      </c>
      <c r="L146" s="401" t="str">
        <f>IF(ISERROR(VLOOKUP($C146,CE_Unordered_Data,COLUMN('Reordered Data'!L$147)-2,FALSE)),"-",VLOOKUP($C146,CE_Unordered_Data,COLUMN('Reordered Data'!L$145)-2,FALSE))</f>
        <v>Ratio</v>
      </c>
      <c r="M146" s="401" t="str">
        <f>IF(ISERROR(VLOOKUP($C146,CE_Unordered_Data,COLUMN('Reordered Data'!M$147)-2,FALSE)),"-",VLOOKUP($C146,CE_Unordered_Data,COLUMN('Reordered Data'!M$145)-2,FALSE))</f>
        <v>($/MWh)</v>
      </c>
      <c r="N146" s="401" t="str">
        <f>IF(ISERROR(VLOOKUP($C146,CE_Unordered_Data,COLUMN('Reordered Data'!N$147)-2,FALSE)),"-",VLOOKUP($C146,CE_Unordered_Data,COLUMN('Reordered Data'!N$145)-2,FALSE))</f>
        <v>($000's)</v>
      </c>
      <c r="O146" s="401" t="str">
        <f>IF(ISERROR(VLOOKUP($C146,CE_Unordered_Data,COLUMN('Reordered Data'!O$147)-2,FALSE)),"-",VLOOKUP($C146,CE_Unordered_Data,COLUMN('Reordered Data'!O$145)-2,FALSE))</f>
        <v>($000's)</v>
      </c>
      <c r="P146" s="401" t="str">
        <f>IF(ISERROR(VLOOKUP($C146,CE_Unordered_Data,COLUMN('Reordered Data'!P$147)-2,FALSE)),"-",VLOOKUP($C146,CE_Unordered_Data,COLUMN('Reordered Data'!P$145)-2,FALSE))</f>
        <v>($000's)</v>
      </c>
      <c r="Q146" s="401" t="str">
        <f>IF(ISERROR(VLOOKUP($C146,CE_Unordered_Data,COLUMN('Reordered Data'!Q$147)-2,FALSE)),"-",VLOOKUP($C146,CE_Unordered_Data,COLUMN('Reordered Data'!Q$145)-2,FALSE))</f>
        <v>Ratio</v>
      </c>
      <c r="R146" s="401" t="str">
        <f>IF(ISERROR(VLOOKUP($C146,CE_Unordered_Data,COLUMN('Reordered Data'!R$147)-2,FALSE)),"-",VLOOKUP($C146,CE_Unordered_Data,COLUMN('Reordered Data'!R$145)-2,FALSE))</f>
        <v>($/MWh)</v>
      </c>
      <c r="S146" s="401" t="str">
        <f>IF(ISERROR(VLOOKUP($C146,CE_Unordered_Data,COLUMN('Reordered Data'!S$147)-2,FALSE)),"-",VLOOKUP($C146,CE_Unordered_Data,COLUMN('Reordered Data'!S$145)-2,FALSE))</f>
        <v>($000's)</v>
      </c>
      <c r="T146" s="401" t="str">
        <f>IF(ISERROR(VLOOKUP($C146,CE_Unordered_Data,COLUMN('Reordered Data'!T$147)-2,FALSE)),"-",VLOOKUP($C146,CE_Unordered_Data,COLUMN('Reordered Data'!T$145)-2,FALSE))</f>
        <v>($000's)</v>
      </c>
      <c r="U146" s="401" t="str">
        <f>IF(ISERROR(VLOOKUP($C146,CE_Unordered_Data,COLUMN('Reordered Data'!U$147)-2,FALSE)),"-",VLOOKUP($C146,CE_Unordered_Data,COLUMN('Reordered Data'!U$145)-2,FALSE))</f>
        <v>($000's)</v>
      </c>
      <c r="V146" s="401" t="str">
        <f>IF(ISERROR(VLOOKUP($C146,CE_Unordered_Data,COLUMN('Reordered Data'!V$147)-2,FALSE)),"-",VLOOKUP($C146,CE_Unordered_Data,COLUMN('Reordered Data'!V$145)-2,FALSE))</f>
        <v>Ratio</v>
      </c>
      <c r="W146" s="401" t="str">
        <f>IF(ISERROR(VLOOKUP($C146,CE_Unordered_Data,COLUMN('Reordered Data'!W$147)-2,FALSE)),"-",VLOOKUP($C146,CE_Unordered_Data,COLUMN('Reordered Data'!W$145)-2,FALSE))</f>
        <v>($/MWh)</v>
      </c>
      <c r="X146" s="401" t="str">
        <f>IF(ISERROR(VLOOKUP($C146,CE_Unordered_Data,COLUMN('Reordered Data'!X$147)-2,FALSE)),"-",VLOOKUP($C146,CE_Unordered_Data,COLUMN('Reordered Data'!X$145)-2,FALSE))</f>
        <v>($000's)</v>
      </c>
      <c r="Y146" s="401" t="str">
        <f>IF(ISERROR(VLOOKUP($C146,CE_Unordered_Data,COLUMN('Reordered Data'!Y$147)-2,FALSE)),"-",VLOOKUP($C146,CE_Unordered_Data,COLUMN('Reordered Data'!Y$145)-2,FALSE))</f>
        <v>($000's)</v>
      </c>
      <c r="Z146" s="401" t="str">
        <f>IF(ISERROR(VLOOKUP($C146,CE_Unordered_Data,COLUMN('Reordered Data'!Z$147)-2,FALSE)),"-",VLOOKUP($C146,CE_Unordered_Data,COLUMN('Reordered Data'!Z$145)-2,FALSE))</f>
        <v>($000's)</v>
      </c>
      <c r="AA146" s="401" t="str">
        <f>IF(ISERROR(VLOOKUP($C146,CE_Unordered_Data,COLUMN('Reordered Data'!AA$147)-2,FALSE)),"-",VLOOKUP($C146,CE_Unordered_Data,COLUMN('Reordered Data'!AA$145)-2,FALSE))</f>
        <v>Ratio</v>
      </c>
      <c r="AB146" s="401" t="str">
        <f>IF(ISERROR(VLOOKUP($C146,CE_Unordered_Data,COLUMN('Reordered Data'!AB$147)-2,FALSE)),"-",VLOOKUP($C146,CE_Unordered_Data,COLUMN('Reordered Data'!AB$145)-2,FALSE))</f>
        <v>($/MWh)</v>
      </c>
      <c r="AC146" s="401" t="str">
        <f>IF(ISERROR(VLOOKUP($C146,CE_Unordered_Data,COLUMN('Reordered Data'!AC$147)-2,FALSE)),"-",VLOOKUP($C146,CE_Unordered_Data,COLUMN('Reordered Data'!AC$145)-2,FALSE))</f>
        <v>($000's)</v>
      </c>
      <c r="AD146" s="401" t="str">
        <f>IF(ISERROR(VLOOKUP($C146,CE_Unordered_Data,COLUMN('Reordered Data'!AD$147)-2,FALSE)),"-",VLOOKUP($C146,CE_Unordered_Data,COLUMN('Reordered Data'!AD$145)-2,FALSE))</f>
        <v>($000's)</v>
      </c>
      <c r="AE146" s="401" t="str">
        <f>IF(ISERROR(VLOOKUP($C146,CE_Unordered_Data,COLUMN('Reordered Data'!AE$147)-2,FALSE)),"-",VLOOKUP($C146,CE_Unordered_Data,COLUMN('Reordered Data'!AE$145)-2,FALSE))</f>
        <v>($000's)</v>
      </c>
      <c r="AF146" s="401" t="str">
        <f>IF(ISERROR(VLOOKUP($C146,CE_Unordered_Data,COLUMN('Reordered Data'!AF$147)-2,FALSE)),"-",VLOOKUP($C146,CE_Unordered_Data,COLUMN('Reordered Data'!AF$145)-2,FALSE))</f>
        <v>Ratio</v>
      </c>
      <c r="AG146" s="401" t="str">
        <f>IF(ISERROR(VLOOKUP($C146,CE_Unordered_Data,COLUMN('Reordered Data'!AG$147)-2,FALSE)),"-",VLOOKUP($C146,CE_Unordered_Data,COLUMN('Reordered Data'!AG$145)-2,FALSE))</f>
        <v>($/MWh)</v>
      </c>
      <c r="AH146" s="401" t="str">
        <f>IF(ISERROR(VLOOKUP($C146,CE_Unordered_Data,COLUMN('Reordered Data'!AH$147)-2,FALSE)),"-",VLOOKUP($C146,CE_Unordered_Data,COLUMN('Reordered Data'!AH$145)-2,FALSE))</f>
        <v>($000's)</v>
      </c>
      <c r="AI146" s="401" t="str">
        <f>IF(ISERROR(VLOOKUP($C146,CE_Unordered_Data,COLUMN('Reordered Data'!AI$147)-2,FALSE)),"-",VLOOKUP($C146,CE_Unordered_Data,COLUMN('Reordered Data'!AI$145)-2,FALSE))</f>
        <v>($000's)</v>
      </c>
      <c r="AJ146" s="401" t="str">
        <f>IF(ISERROR(VLOOKUP($C146,CE_Unordered_Data,COLUMN('Reordered Data'!AJ$147)-2,FALSE)),"-",VLOOKUP($C146,CE_Unordered_Data,COLUMN('Reordered Data'!AJ$145)-2,FALSE))</f>
        <v>($000's)</v>
      </c>
      <c r="AK146" s="401" t="str">
        <f>IF(ISERROR(VLOOKUP($C146,CE_Unordered_Data,COLUMN('Reordered Data'!AK$147)-2,FALSE)),"-",VLOOKUP($C146,CE_Unordered_Data,COLUMN('Reordered Data'!AK$145)-2,FALSE))</f>
        <v>Ratio</v>
      </c>
      <c r="AL146" s="401" t="str">
        <f>IF(ISERROR(VLOOKUP($C146,CE_Unordered_Data,COLUMN('Reordered Data'!AL$147)-2,FALSE)),"-",VLOOKUP($C146,CE_Unordered_Data,COLUMN('Reordered Data'!AL$145)-2,FALSE))</f>
        <v>($/MWh)</v>
      </c>
      <c r="AM146" s="401" t="str">
        <f>IF(ISERROR(VLOOKUP($C146,CE_Unordered_Data,COLUMN('Reordered Data'!AM$147)-2,FALSE)),"-",VLOOKUP($C146,CE_Unordered_Data,COLUMN('Reordered Data'!AM$145)-2,FALSE))</f>
        <v>($000's)</v>
      </c>
      <c r="AN146" s="401" t="str">
        <f>IF(ISERROR(VLOOKUP($C146,CE_Unordered_Data,COLUMN('Reordered Data'!AN$147)-2,FALSE)),"-",VLOOKUP($C146,CE_Unordered_Data,COLUMN('Reordered Data'!AN$145)-2,FALSE))</f>
        <v>($000's)</v>
      </c>
      <c r="AO146" s="401" t="str">
        <f>IF(ISERROR(VLOOKUP($C146,CE_Unordered_Data,COLUMN('Reordered Data'!AO$147)-2,FALSE)),"-",VLOOKUP($C146,CE_Unordered_Data,COLUMN('Reordered Data'!AO$145)-2,FALSE))</f>
        <v>($000's)</v>
      </c>
      <c r="AP146" s="401" t="str">
        <f>IF(ISERROR(VLOOKUP($C146,CE_Unordered_Data,COLUMN('Reordered Data'!AP$147)-2,FALSE)),"-",VLOOKUP($C146,CE_Unordered_Data,COLUMN('Reordered Data'!AP$145)-2,FALSE))</f>
        <v>Ratio</v>
      </c>
      <c r="AQ146" s="401" t="str">
        <f>IF(ISERROR(VLOOKUP($C146,CE_Unordered_Data,COLUMN('Reordered Data'!AQ$147)-2,FALSE)),"-",VLOOKUP($C146,CE_Unordered_Data,COLUMN('Reordered Data'!AQ$145)-2,FALSE))</f>
        <v>($/MWh)</v>
      </c>
      <c r="AR146" s="401" t="str">
        <f>IF(ISERROR(VLOOKUP($C146,CE_Unordered_Data,COLUMN('Reordered Data'!AR$147)-2,FALSE)),"-",VLOOKUP($C146,CE_Unordered_Data,COLUMN('Reordered Data'!AR$145)-2,FALSE))</f>
        <v>($000's)</v>
      </c>
      <c r="AS146" s="401" t="str">
        <f>IF(ISERROR(VLOOKUP($C146,CE_Unordered_Data,COLUMN('Reordered Data'!AS$147)-2,FALSE)),"-",VLOOKUP($C146,CE_Unordered_Data,COLUMN('Reordered Data'!AS$145)-2,FALSE))</f>
        <v>($000's)</v>
      </c>
      <c r="AT146" s="401" t="str">
        <f>IF(ISERROR(VLOOKUP($C146,CE_Unordered_Data,COLUMN('Reordered Data'!AT$147)-2,FALSE)),"-",VLOOKUP($C146,CE_Unordered_Data,COLUMN('Reordered Data'!AT$145)-2,FALSE))</f>
        <v>($000's)</v>
      </c>
      <c r="AU146" s="401" t="str">
        <f>IF(ISERROR(VLOOKUP($C146,CE_Unordered_Data,COLUMN('Reordered Data'!AU$147)-2,FALSE)),"-",VLOOKUP($C146,CE_Unordered_Data,COLUMN('Reordered Data'!AU$145)-2,FALSE))</f>
        <v>Ratio</v>
      </c>
      <c r="AV146" s="401" t="str">
        <f>IF(ISERROR(VLOOKUP($C146,CE_Unordered_Data,COLUMN('Reordered Data'!AV$147)-2,FALSE)),"-",VLOOKUP($C146,CE_Unordered_Data,COLUMN('Reordered Data'!AV$145)-2,FALSE))</f>
        <v>($/)</v>
      </c>
      <c r="AW146" s="401" t="str">
        <f>IF(ISERROR(VLOOKUP($C146,CE_Unordered_Data,COLUMN('Reordered Data'!AW$147)-2,FALSE)),"-",VLOOKUP($C146,CE_Unordered_Data,COLUMN('Reordered Data'!AW$145)-2,FALSE))</f>
        <v>($000's)</v>
      </c>
      <c r="AX146" s="401" t="str">
        <f>IF(ISERROR(VLOOKUP($C146,CE_Unordered_Data,COLUMN('Reordered Data'!AX$147)-2,FALSE)),"-",VLOOKUP($C146,CE_Unordered_Data,COLUMN('Reordered Data'!AX$145)-2,FALSE))</f>
        <v>($000's)</v>
      </c>
      <c r="AY146" s="401" t="str">
        <f>IF(ISERROR(VLOOKUP($C146,CE_Unordered_Data,COLUMN('Reordered Data'!AY$147)-2,FALSE)),"-",VLOOKUP($C146,CE_Unordered_Data,COLUMN('Reordered Data'!AY$145)-2,FALSE))</f>
        <v>($000's)</v>
      </c>
      <c r="AZ146" s="401" t="str">
        <f>IF(ISERROR(VLOOKUP($C146,CE_Unordered_Data,COLUMN('Reordered Data'!AZ$147)-2,FALSE)),"-",VLOOKUP($C146,CE_Unordered_Data,COLUMN('Reordered Data'!AZ$145)-2,FALSE))</f>
        <v>Ratio</v>
      </c>
      <c r="BA146" s="401" t="str">
        <f>IF(ISERROR(VLOOKUP($C146,CE_Unordered_Data,COLUMN('Reordered Data'!BA$147)-2,FALSE)),"-",VLOOKUP($C146,CE_Unordered_Data,COLUMN('Reordered Data'!BA$145)-2,FALSE))</f>
        <v>($/MWh)</v>
      </c>
      <c r="BB146" s="401" t="str">
        <f>IF(ISERROR(VLOOKUP($C146,CE_Unordered_Data,COLUMN('Reordered Data'!BB$147)-2,FALSE)),"-",VLOOKUP($C146,CE_Unordered_Data,COLUMN('Reordered Data'!BB$145)-2,FALSE))</f>
        <v>($000's)</v>
      </c>
      <c r="BC146" s="401" t="str">
        <f>IF(ISERROR(VLOOKUP($C146,CE_Unordered_Data,COLUMN('Reordered Data'!BC$147)-2,FALSE)),"-",VLOOKUP($C146,CE_Unordered_Data,COLUMN('Reordered Data'!BC$145)-2,FALSE))</f>
        <v>($000's)</v>
      </c>
      <c r="BD146" s="401" t="str">
        <f>IF(ISERROR(VLOOKUP($C146,CE_Unordered_Data,COLUMN('Reordered Data'!BD$147)-2,FALSE)),"-",VLOOKUP($C146,CE_Unordered_Data,COLUMN('Reordered Data'!BD$145)-2,FALSE))</f>
        <v>($000's)</v>
      </c>
      <c r="BE146" s="401" t="str">
        <f>IF(ISERROR(VLOOKUP($C146,CE_Unordered_Data,COLUMN('Reordered Data'!BE$147)-2,FALSE)),"-",VLOOKUP($C146,CE_Unordered_Data,COLUMN('Reordered Data'!BE$145)-2,FALSE))</f>
        <v>Ratio</v>
      </c>
      <c r="BF146" s="401" t="str">
        <f>IF(ISERROR(VLOOKUP($C146,CE_Unordered_Data,COLUMN('Reordered Data'!BF$147)-2,FALSE)),"-",VLOOKUP($C146,CE_Unordered_Data,COLUMN('Reordered Data'!BF$145)-2,FALSE))</f>
        <v>($/MWh)</v>
      </c>
      <c r="BG146" s="401" t="str">
        <f>IF(ISERROR(VLOOKUP($C146,CE_Unordered_Data,COLUMN('Reordered Data'!BG$147)-2,FALSE)),"-",VLOOKUP($C146,CE_Unordered_Data,COLUMN('Reordered Data'!BG$145)-2,FALSE))</f>
        <v>($000's)</v>
      </c>
      <c r="BH146" s="401" t="str">
        <f>IF(ISERROR(VLOOKUP($C146,CE_Unordered_Data,COLUMN('Reordered Data'!BH$147)-2,FALSE)),"-",VLOOKUP($C146,CE_Unordered_Data,COLUMN('Reordered Data'!BH$145)-2,FALSE))</f>
        <v>($000's)</v>
      </c>
      <c r="BI146" s="401" t="str">
        <f>IF(ISERROR(VLOOKUP($C146,CE_Unordered_Data,COLUMN('Reordered Data'!BI$147)-2,FALSE)),"-",VLOOKUP($C146,CE_Unordered_Data,COLUMN('Reordered Data'!BI$145)-2,FALSE))</f>
        <v>($000's)</v>
      </c>
      <c r="BJ146" s="401" t="str">
        <f>IF(ISERROR(VLOOKUP($C146,CE_Unordered_Data,COLUMN('Reordered Data'!BJ$147)-2,FALSE)),"-",VLOOKUP($C146,CE_Unordered_Data,COLUMN('Reordered Data'!BJ$145)-2,FALSE))</f>
        <v>Ratio</v>
      </c>
      <c r="BK146" s="401" t="str">
        <f>IF(ISERROR(VLOOKUP($C146,CE_Unordered_Data,COLUMN('Reordered Data'!BK$147)-2,FALSE)),"-",VLOOKUP($C146,CE_Unordered_Data,COLUMN('Reordered Data'!BK$145)-2,FALSE))</f>
        <v>($/MWh)</v>
      </c>
      <c r="BL146" s="401" t="str">
        <f>IF(ISERROR(VLOOKUP($C146,CE_Unordered_Data,COLUMN('Reordered Data'!BL$147)-2,FALSE)),"-",VLOOKUP($C146,CE_Unordered_Data,COLUMN('Reordered Data'!BL$145)-2,FALSE))</f>
        <v>($000's)</v>
      </c>
      <c r="BM146" s="401" t="str">
        <f>IF(ISERROR(VLOOKUP($C146,CE_Unordered_Data,COLUMN('Reordered Data'!BM$147)-2,FALSE)),"-",VLOOKUP($C146,CE_Unordered_Data,COLUMN('Reordered Data'!BM$145)-2,FALSE))</f>
        <v>($000's)</v>
      </c>
      <c r="BN146" s="401" t="str">
        <f>IF(ISERROR(VLOOKUP($C146,CE_Unordered_Data,COLUMN('Reordered Data'!BN$147)-2,FALSE)),"-",VLOOKUP($C146,CE_Unordered_Data,COLUMN('Reordered Data'!BN$145)-2,FALSE))</f>
        <v>($000's)</v>
      </c>
      <c r="BO146" s="401" t="str">
        <f>IF(ISERROR(VLOOKUP($C146,CE_Unordered_Data,COLUMN('Reordered Data'!BO$147)-2,FALSE)),"-",VLOOKUP($C146,CE_Unordered_Data,COLUMN('Reordered Data'!BO$145)-2,FALSE))</f>
        <v>Ratio</v>
      </c>
      <c r="BP146" s="401" t="str">
        <f>IF(ISERROR(VLOOKUP($C146,CE_Unordered_Data,COLUMN('Reordered Data'!BP$147)-2,FALSE)),"-",VLOOKUP($C146,CE_Unordered_Data,COLUMN('Reordered Data'!BP$145)-2,FALSE))</f>
        <v>($/MWh)</v>
      </c>
      <c r="BQ146" s="401" t="str">
        <f>IF(ISERROR(VLOOKUP($C146,CE_Unordered_Data,COLUMN('Reordered Data'!BQ$147)-2,FALSE)),"-",VLOOKUP($C146,CE_Unordered_Data,COLUMN('Reordered Data'!BQ$145)-2,FALSE))</f>
        <v>($000's)</v>
      </c>
      <c r="BR146" s="401" t="str">
        <f>IF(ISERROR(VLOOKUP($C146,CE_Unordered_Data,COLUMN('Reordered Data'!BR$147)-2,FALSE)),"-",VLOOKUP($C146,CE_Unordered_Data,COLUMN('Reordered Data'!BR$145)-2,FALSE))</f>
        <v>($000's)</v>
      </c>
      <c r="BS146" s="401" t="str">
        <f>IF(ISERROR(VLOOKUP($C146,CE_Unordered_Data,COLUMN('Reordered Data'!BS$147)-2,FALSE)),"-",VLOOKUP($C146,CE_Unordered_Data,COLUMN('Reordered Data'!BS$145)-2,FALSE))</f>
        <v>($000's)</v>
      </c>
      <c r="BT146" s="401" t="str">
        <f>IF(ISERROR(VLOOKUP($C146,CE_Unordered_Data,COLUMN('Reordered Data'!BT$147)-2,FALSE)),"-",VLOOKUP($C146,CE_Unordered_Data,COLUMN('Reordered Data'!BT$145)-2,FALSE))</f>
        <v>Ratio</v>
      </c>
      <c r="BU146" s="401" t="str">
        <f>IF(ISERROR(VLOOKUP($C146,CE_Unordered_Data,COLUMN('Reordered Data'!BU$147)-2,FALSE)),"-",VLOOKUP($C146,CE_Unordered_Data,COLUMN('Reordered Data'!BU$145)-2,FALSE))</f>
        <v>($/)</v>
      </c>
      <c r="BV146" s="401" t="str">
        <f>IF(ISERROR(VLOOKUP($C146,CE_Unordered_Data,COLUMN('Reordered Data'!BV$147)-2,FALSE)),"-",VLOOKUP($C146,CE_Unordered_Data,COLUMN('Reordered Data'!BV$145)-2,FALSE))</f>
        <v>($000's)</v>
      </c>
      <c r="BW146" s="401" t="str">
        <f>IF(ISERROR(VLOOKUP($C146,CE_Unordered_Data,COLUMN('Reordered Data'!BW$147)-2,FALSE)),"-",VLOOKUP($C146,CE_Unordered_Data,COLUMN('Reordered Data'!BW$145)-2,FALSE))</f>
        <v>($000's)</v>
      </c>
      <c r="BX146" s="401" t="str">
        <f>IF(ISERROR(VLOOKUP($C146,CE_Unordered_Data,COLUMN('Reordered Data'!BX$147)-2,FALSE)),"-",VLOOKUP($C146,CE_Unordered_Data,COLUMN('Reordered Data'!BX$145)-2,FALSE))</f>
        <v>($000's)</v>
      </c>
      <c r="BY146" s="401" t="str">
        <f>IF(ISERROR(VLOOKUP($C146,CE_Unordered_Data,COLUMN('Reordered Data'!BY$147)-2,FALSE)),"-",VLOOKUP($C146,CE_Unordered_Data,COLUMN('Reordered Data'!BY$145)-2,FALSE))</f>
        <v>Ratio</v>
      </c>
      <c r="BZ146" s="401" t="str">
        <f>IF(ISERROR(VLOOKUP($C146,CE_Unordered_Data,COLUMN('Reordered Data'!BZ$147)-2,FALSE)),"-",VLOOKUP($C146,CE_Unordered_Data,COLUMN('Reordered Data'!BZ$145)-2,FALSE))</f>
        <v>($/MWh)</v>
      </c>
      <c r="CA146" s="401" t="str">
        <f>IF(ISERROR(VLOOKUP($C146,CE_Unordered_Data,COLUMN('Reordered Data'!CA$147)-2,FALSE)),"-",VLOOKUP($C146,CE_Unordered_Data,COLUMN('Reordered Data'!CA$145)-2,FALSE))</f>
        <v>($000's)</v>
      </c>
      <c r="CB146" s="401" t="str">
        <f>IF(ISERROR(VLOOKUP($C146,CE_Unordered_Data,COLUMN('Reordered Data'!CB$147)-2,FALSE)),"-",VLOOKUP($C146,CE_Unordered_Data,COLUMN('Reordered Data'!CB$145)-2,FALSE))</f>
        <v>($000's)</v>
      </c>
      <c r="CC146" s="401" t="str">
        <f>IF(ISERROR(VLOOKUP($C146,CE_Unordered_Data,COLUMN('Reordered Data'!CC$147)-2,FALSE)),"-",VLOOKUP($C146,CE_Unordered_Data,COLUMN('Reordered Data'!CC$145)-2,FALSE))</f>
        <v>($000's)</v>
      </c>
      <c r="CD146" s="401" t="str">
        <f>IF(ISERROR(VLOOKUP($C146,CE_Unordered_Data,COLUMN('Reordered Data'!CD$147)-2,FALSE)),"-",VLOOKUP($C146,CE_Unordered_Data,COLUMN('Reordered Data'!CD$145)-2,FALSE))</f>
        <v>Ratio</v>
      </c>
      <c r="CE146" s="401" t="str">
        <f>IF(ISERROR(VLOOKUP($C146,CE_Unordered_Data,COLUMN('Reordered Data'!CE$147)-2,FALSE)),"-",VLOOKUP($C146,CE_Unordered_Data,COLUMN('Reordered Data'!CE$145)-2,FALSE))</f>
        <v>($/)</v>
      </c>
      <c r="CF146" s="401" t="str">
        <f>IF(ISERROR(VLOOKUP($C146,CE_Unordered_Data,COLUMN('Reordered Data'!CF$147)-2,FALSE)),"-",VLOOKUP($C146,CE_Unordered_Data,COLUMN('Reordered Data'!CF$145)-2,FALSE))</f>
        <v>($000's)</v>
      </c>
      <c r="CG146" s="401" t="str">
        <f>IF(ISERROR(VLOOKUP($C146,CE_Unordered_Data,COLUMN('Reordered Data'!CG$147)-2,FALSE)),"-",VLOOKUP($C146,CE_Unordered_Data,COLUMN('Reordered Data'!CG$145)-2,FALSE))</f>
        <v>($000's)</v>
      </c>
      <c r="CH146" s="401" t="str">
        <f>IF(ISERROR(VLOOKUP($C146,CE_Unordered_Data,COLUMN('Reordered Data'!CH$147)-2,FALSE)),"-",VLOOKUP($C146,CE_Unordered_Data,COLUMN('Reordered Data'!CH$145)-2,FALSE))</f>
        <v>($000's)</v>
      </c>
      <c r="CI146" s="401" t="str">
        <f>IF(ISERROR(VLOOKUP($C146,CE_Unordered_Data,COLUMN('Reordered Data'!CI$147)-2,FALSE)),"-",VLOOKUP($C146,CE_Unordered_Data,COLUMN('Reordered Data'!CI$145)-2,FALSE))</f>
        <v>Ratio</v>
      </c>
      <c r="CJ146" s="401" t="str">
        <f>IF(ISERROR(VLOOKUP($C146,CE_Unordered_Data,COLUMN('Reordered Data'!CJ$147)-2,FALSE)),"-",VLOOKUP($C146,CE_Unordered_Data,COLUMN('Reordered Data'!CJ$145)-2,FALSE))</f>
        <v>($/)</v>
      </c>
      <c r="CK146" s="401" t="str">
        <f>IF(ISERROR(VLOOKUP($C146,CE_Unordered_Data,COLUMN('Reordered Data'!CK$147)-2,FALSE)),"-",VLOOKUP($C146,CE_Unordered_Data,COLUMN('Reordered Data'!CK$145)-2,FALSE))</f>
        <v>($000's)</v>
      </c>
      <c r="CL146" s="401" t="str">
        <f>IF(ISERROR(VLOOKUP($C146,CE_Unordered_Data,COLUMN('Reordered Data'!CL$147)-2,FALSE)),"-",VLOOKUP($C146,CE_Unordered_Data,COLUMN('Reordered Data'!CL$145)-2,FALSE))</f>
        <v>($000's)</v>
      </c>
      <c r="CM146" s="401" t="str">
        <f>IF(ISERROR(VLOOKUP($C146,CE_Unordered_Data,COLUMN('Reordered Data'!CM$147)-2,FALSE)),"-",VLOOKUP($C146,CE_Unordered_Data,COLUMN('Reordered Data'!CM$145)-2,FALSE))</f>
        <v>($000's)</v>
      </c>
      <c r="CN146" s="401" t="str">
        <f>IF(ISERROR(VLOOKUP($C146,CE_Unordered_Data,COLUMN('Reordered Data'!CN$147)-2,FALSE)),"-",VLOOKUP($C146,CE_Unordered_Data,COLUMN('Reordered Data'!CN$145)-2,FALSE))</f>
        <v>Ratio</v>
      </c>
      <c r="CO146" s="401" t="str">
        <f>IF(ISERROR(VLOOKUP($C146,CE_Unordered_Data,COLUMN('Reordered Data'!CO$147)-2,FALSE)),"-",VLOOKUP($C146,CE_Unordered_Data,COLUMN('Reordered Data'!CO$145)-2,FALSE))</f>
        <v>($/MWh)</v>
      </c>
      <c r="CP146" s="401" t="str">
        <f>IF(ISERROR(VLOOKUP($C146,CE_Unordered_Data,COLUMN('Reordered Data'!CP$147)-2,FALSE)),"-",VLOOKUP($C146,CE_Unordered_Data,COLUMN('Reordered Data'!CP$145)-2,FALSE))</f>
        <v>($000's)</v>
      </c>
      <c r="CQ146" s="401" t="str">
        <f>IF(ISERROR(VLOOKUP($C146,CE_Unordered_Data,COLUMN('Reordered Data'!CQ$147)-2,FALSE)),"-",VLOOKUP($C146,CE_Unordered_Data,COLUMN('Reordered Data'!CQ$145)-2,FALSE))</f>
        <v>($000's)</v>
      </c>
      <c r="CR146" s="401" t="str">
        <f>IF(ISERROR(VLOOKUP($C146,CE_Unordered_Data,COLUMN('Reordered Data'!CR$147)-2,FALSE)),"-",VLOOKUP($C146,CE_Unordered_Data,COLUMN('Reordered Data'!CR$145)-2,FALSE))</f>
        <v>($000's)</v>
      </c>
      <c r="CS146" s="401" t="str">
        <f>IF(ISERROR(VLOOKUP($C146,CE_Unordered_Data,COLUMN('Reordered Data'!CS$147)-2,FALSE)),"-",VLOOKUP($C146,CE_Unordered_Data,COLUMN('Reordered Data'!CS$145)-2,FALSE))</f>
        <v>Ratio</v>
      </c>
      <c r="CT146" s="401" t="str">
        <f>IF(ISERROR(VLOOKUP($C146,CE_Unordered_Data,COLUMN('Reordered Data'!CT$147)-2,FALSE)),"-",VLOOKUP($C146,CE_Unordered_Data,COLUMN('Reordered Data'!CT$145)-2,FALSE))</f>
        <v>($/MWh)</v>
      </c>
      <c r="CU146" s="401" t="str">
        <f>IF(ISERROR(VLOOKUP($C146,CE_Unordered_Data,COLUMN('Reordered Data'!CU$147)-2,FALSE)),"-",VLOOKUP($C146,CE_Unordered_Data,COLUMN('Reordered Data'!CU$145)-2,FALSE))</f>
        <v>($000's)</v>
      </c>
      <c r="CV146" s="401" t="str">
        <f>IF(ISERROR(VLOOKUP($C146,CE_Unordered_Data,COLUMN('Reordered Data'!CV$147)-2,FALSE)),"-",VLOOKUP($C146,CE_Unordered_Data,COLUMN('Reordered Data'!CV$145)-2,FALSE))</f>
        <v>($000's)</v>
      </c>
      <c r="CW146" s="401" t="str">
        <f>IF(ISERROR(VLOOKUP($C146,CE_Unordered_Data,COLUMN('Reordered Data'!CW$147)-2,FALSE)),"-",VLOOKUP($C146,CE_Unordered_Data,COLUMN('Reordered Data'!CW$145)-2,FALSE))</f>
        <v>($000's)</v>
      </c>
      <c r="CX146" s="401" t="str">
        <f>IF(ISERROR(VLOOKUP($C146,CE_Unordered_Data,COLUMN('Reordered Data'!CX$147)-2,FALSE)),"-",VLOOKUP($C146,CE_Unordered_Data,COLUMN('Reordered Data'!CX$145)-2,FALSE))</f>
        <v>Ratio</v>
      </c>
      <c r="CY146" s="401" t="str">
        <f>IF(ISERROR(VLOOKUP($C146,CE_Unordered_Data,COLUMN('Reordered Data'!CY$147)-2,FALSE)),"-",VLOOKUP($C146,CE_Unordered_Data,COLUMN('Reordered Data'!CY$145)-2,FALSE))</f>
        <v>($/MWh)</v>
      </c>
      <c r="CZ146" s="401" t="str">
        <f>IF(ISERROR(VLOOKUP($C146,CE_Unordered_Data,COLUMN('Reordered Data'!CZ$147)-2,FALSE)),"-",VLOOKUP($C146,CE_Unordered_Data,COLUMN('Reordered Data'!CZ$145)-2,FALSE))</f>
        <v>($000's)</v>
      </c>
      <c r="DA146" s="401" t="str">
        <f>IF(ISERROR(VLOOKUP($C146,CE_Unordered_Data,COLUMN('Reordered Data'!DA$147)-2,FALSE)),"-",VLOOKUP($C146,CE_Unordered_Data,COLUMN('Reordered Data'!DA$145)-2,FALSE))</f>
        <v>($000's)</v>
      </c>
      <c r="DB146" s="401" t="str">
        <f>IF(ISERROR(VLOOKUP($C146,CE_Unordered_Data,COLUMN('Reordered Data'!DB$147)-2,FALSE)),"-",VLOOKUP($C146,CE_Unordered_Data,COLUMN('Reordered Data'!DB$145)-2,FALSE))</f>
        <v>($000's)</v>
      </c>
      <c r="DC146" s="401" t="str">
        <f>IF(ISERROR(VLOOKUP($C146,CE_Unordered_Data,COLUMN('Reordered Data'!DC$147)-2,FALSE)),"-",VLOOKUP($C146,CE_Unordered_Data,COLUMN('Reordered Data'!DC$145)-2,FALSE))</f>
        <v>Ratio</v>
      </c>
      <c r="DD146" s="401" t="str">
        <f>IF(ISERROR(VLOOKUP($C146,CE_Unordered_Data,COLUMN('Reordered Data'!DD$147)-2,FALSE)),"-",VLOOKUP($C146,CE_Unordered_Data,COLUMN('Reordered Data'!DD$145)-2,FALSE))</f>
        <v>($/MWh)</v>
      </c>
      <c r="DE146" s="401" t="str">
        <f>IF(ISERROR(VLOOKUP($C146,CE_Unordered_Data,COLUMN('Reordered Data'!DE$147)-2,FALSE)),"-",VLOOKUP($C146,CE_Unordered_Data,COLUMN('Reordered Data'!DE$145)-2,FALSE))</f>
        <v>($000's)</v>
      </c>
      <c r="DF146" s="401" t="str">
        <f>IF(ISERROR(VLOOKUP($C146,CE_Unordered_Data,COLUMN('Reordered Data'!DF$147)-2,FALSE)),"-",VLOOKUP($C146,CE_Unordered_Data,COLUMN('Reordered Data'!DF$145)-2,FALSE))</f>
        <v>($000's)</v>
      </c>
      <c r="DG146" s="401" t="str">
        <f>IF(ISERROR(VLOOKUP($C146,CE_Unordered_Data,COLUMN('Reordered Data'!DG$147)-2,FALSE)),"-",VLOOKUP($C146,CE_Unordered_Data,COLUMN('Reordered Data'!DG$145)-2,FALSE))</f>
        <v>($000's)</v>
      </c>
      <c r="DH146" s="401" t="str">
        <f>IF(ISERROR(VLOOKUP($C146,CE_Unordered_Data,COLUMN('Reordered Data'!DH$147)-2,FALSE)),"-",VLOOKUP($C146,CE_Unordered_Data,COLUMN('Reordered Data'!DH$145)-2,FALSE))</f>
        <v>Ratio</v>
      </c>
      <c r="DI146" s="401" t="str">
        <f>IF(ISERROR(VLOOKUP($C146,CE_Unordered_Data,COLUMN('Reordered Data'!DI$147)-2,FALSE)),"-",VLOOKUP($C146,CE_Unordered_Data,COLUMN('Reordered Data'!DI$145)-2,FALSE))</f>
        <v>($/MWh)</v>
      </c>
      <c r="DJ146" s="401" t="str">
        <f>IF(ISERROR(VLOOKUP($C146,CE_Unordered_Data,COLUMN('Reordered Data'!DJ$147)-2,FALSE)),"-",VLOOKUP($C146,CE_Unordered_Data,COLUMN('Reordered Data'!DJ$145)-2,FALSE))</f>
        <v>($000's)</v>
      </c>
      <c r="DK146" s="401" t="str">
        <f>IF(ISERROR(VLOOKUP($C146,CE_Unordered_Data,COLUMN('Reordered Data'!DK$147)-2,FALSE)),"-",VLOOKUP($C146,CE_Unordered_Data,COLUMN('Reordered Data'!DK$145)-2,FALSE))</f>
        <v>($000's)</v>
      </c>
      <c r="DL146" s="401" t="str">
        <f>IF(ISERROR(VLOOKUP($C146,CE_Unordered_Data,COLUMN('Reordered Data'!DL$147)-2,FALSE)),"-",VLOOKUP($C146,CE_Unordered_Data,COLUMN('Reordered Data'!DL$145)-2,FALSE))</f>
        <v>($000's)</v>
      </c>
      <c r="DM146" s="401" t="str">
        <f>IF(ISERROR(VLOOKUP($C146,CE_Unordered_Data,COLUMN('Reordered Data'!DM$147)-2,FALSE)),"-",VLOOKUP($C146,CE_Unordered_Data,COLUMN('Reordered Data'!DM$145)-2,FALSE))</f>
        <v>Ratio</v>
      </c>
      <c r="DN146" s="401" t="str">
        <f>IF(ISERROR(VLOOKUP($C146,CE_Unordered_Data,COLUMN('Reordered Data'!DN$147)-2,FALSE)),"-",VLOOKUP($C146,CE_Unordered_Data,COLUMN('Reordered Data'!DN$145)-2,FALSE))</f>
        <v>($/MWh)</v>
      </c>
      <c r="DO146" s="401" t="str">
        <f>IF(ISERROR(VLOOKUP($C146,CE_Unordered_Data,COLUMN('Reordered Data'!DO$147)-2,FALSE)),"-",VLOOKUP($C146,CE_Unordered_Data,COLUMN('Reordered Data'!DO$145)-2,FALSE))</f>
        <v>($000's)</v>
      </c>
      <c r="DP146" s="401" t="str">
        <f>IF(ISERROR(VLOOKUP($C146,CE_Unordered_Data,COLUMN('Reordered Data'!DP$147)-2,FALSE)),"-",VLOOKUP($C146,CE_Unordered_Data,COLUMN('Reordered Data'!DP$145)-2,FALSE))</f>
        <v>($000's)</v>
      </c>
      <c r="DQ146" s="401" t="str">
        <f>IF(ISERROR(VLOOKUP($C146,CE_Unordered_Data,COLUMN('Reordered Data'!DQ$147)-2,FALSE)),"-",VLOOKUP($C146,CE_Unordered_Data,COLUMN('Reordered Data'!DQ$145)-2,FALSE))</f>
        <v>($000's)</v>
      </c>
      <c r="DR146" s="401" t="str">
        <f>IF(ISERROR(VLOOKUP($C146,CE_Unordered_Data,COLUMN('Reordered Data'!DR$147)-2,FALSE)),"-",VLOOKUP($C146,CE_Unordered_Data,COLUMN('Reordered Data'!DR$145)-2,FALSE))</f>
        <v>Ratio</v>
      </c>
      <c r="DS146" s="401" t="str">
        <f>IF(ISERROR(VLOOKUP($C146,CE_Unordered_Data,COLUMN('Reordered Data'!DS$147)-2,FALSE)),"-",VLOOKUP($C146,CE_Unordered_Data,COLUMN('Reordered Data'!DS$145)-2,FALSE))</f>
        <v>($/MWh)</v>
      </c>
      <c r="DT146" s="401" t="str">
        <f>IF(ISERROR(VLOOKUP($C146,CE_Unordered_Data,COLUMN('Reordered Data'!DT$147)-2,FALSE)),"-",VLOOKUP($C146,CE_Unordered_Data,COLUMN('Reordered Data'!DT$145)-2,FALSE))</f>
        <v>($000's)</v>
      </c>
      <c r="DU146" s="401" t="str">
        <f>IF(ISERROR(VLOOKUP($C146,CE_Unordered_Data,COLUMN('Reordered Data'!DU$147)-2,FALSE)),"-",VLOOKUP($C146,CE_Unordered_Data,COLUMN('Reordered Data'!DU$145)-2,FALSE))</f>
        <v>($000's)</v>
      </c>
      <c r="DV146" s="401" t="str">
        <f>IF(ISERROR(VLOOKUP($C146,CE_Unordered_Data,COLUMN('Reordered Data'!DV$147)-2,FALSE)),"-",VLOOKUP($C146,CE_Unordered_Data,COLUMN('Reordered Data'!DV$145)-2,FALSE))</f>
        <v>($000's)</v>
      </c>
      <c r="DW146" s="401" t="str">
        <f>IF(ISERROR(VLOOKUP($C146,CE_Unordered_Data,COLUMN('Reordered Data'!DW$147)-2,FALSE)),"-",VLOOKUP($C146,CE_Unordered_Data,COLUMN('Reordered Data'!DW$145)-2,FALSE))</f>
        <v>Ratio</v>
      </c>
      <c r="DX146" s="401" t="str">
        <f>IF(ISERROR(VLOOKUP($C146,CE_Unordered_Data,COLUMN('Reordered Data'!DX$147)-2,FALSE)),"-",VLOOKUP($C146,CE_Unordered_Data,COLUMN('Reordered Data'!DX$145)-2,FALSE))</f>
        <v>($/MWh)</v>
      </c>
      <c r="DY146" s="401" t="str">
        <f>IF(ISERROR(VLOOKUP($C146,CE_Unordered_Data,COLUMN('Reordered Data'!DY$147)-2,FALSE)),"-",VLOOKUP($C146,CE_Unordered_Data,COLUMN('Reordered Data'!DY$145)-2,FALSE))</f>
        <v>($000's)</v>
      </c>
      <c r="DZ146" s="401" t="str">
        <f>IF(ISERROR(VLOOKUP($C146,CE_Unordered_Data,COLUMN('Reordered Data'!DZ$147)-2,FALSE)),"-",VLOOKUP($C146,CE_Unordered_Data,COLUMN('Reordered Data'!DZ$145)-2,FALSE))</f>
        <v>($000's)</v>
      </c>
      <c r="EA146" s="401" t="str">
        <f>IF(ISERROR(VLOOKUP($C146,CE_Unordered_Data,COLUMN('Reordered Data'!EA$147)-2,FALSE)),"-",VLOOKUP($C146,CE_Unordered_Data,COLUMN('Reordered Data'!EA$145)-2,FALSE))</f>
        <v>($000's)</v>
      </c>
      <c r="EB146" s="401" t="str">
        <f>IF(ISERROR(VLOOKUP($C146,CE_Unordered_Data,COLUMN('Reordered Data'!EB$147)-2,FALSE)),"-",VLOOKUP($C146,CE_Unordered_Data,COLUMN('Reordered Data'!EB$145)-2,FALSE))</f>
        <v>Ratio</v>
      </c>
      <c r="EC146" s="401" t="str">
        <f>IF(ISERROR(VLOOKUP($C146,CE_Unordered_Data,COLUMN('Reordered Data'!EC$147)-2,FALSE)),"-",VLOOKUP($C146,CE_Unordered_Data,COLUMN('Reordered Data'!EC$145)-2,FALSE))</f>
        <v>($/MWh)</v>
      </c>
      <c r="ED146" s="401" t="str">
        <f>IF(ISERROR(VLOOKUP($C146,CE_Unordered_Data,COLUMN('Reordered Data'!ED$147)-2,FALSE)),"-",VLOOKUP($C146,CE_Unordered_Data,COLUMN('Reordered Data'!ED$145)-2,FALSE))</f>
        <v>($000's)</v>
      </c>
      <c r="EE146" s="401" t="str">
        <f>IF(ISERROR(VLOOKUP($C146,CE_Unordered_Data,COLUMN('Reordered Data'!EE$147)-2,FALSE)),"-",VLOOKUP($C146,CE_Unordered_Data,COLUMN('Reordered Data'!EE$145)-2,FALSE))</f>
        <v>($000's)</v>
      </c>
      <c r="EF146" s="401" t="str">
        <f>IF(ISERROR(VLOOKUP($C146,CE_Unordered_Data,COLUMN('Reordered Data'!EF$147)-2,FALSE)),"-",VLOOKUP($C146,CE_Unordered_Data,COLUMN('Reordered Data'!EF$145)-2,FALSE))</f>
        <v>($000's)</v>
      </c>
      <c r="EG146" s="401" t="str">
        <f>IF(ISERROR(VLOOKUP($C146,CE_Unordered_Data,COLUMN('Reordered Data'!EG$147)-2,FALSE)),"-",VLOOKUP($C146,CE_Unordered_Data,COLUMN('Reordered Data'!EG$145)-2,FALSE))</f>
        <v>Ratio</v>
      </c>
      <c r="EH146" s="401" t="str">
        <f>IF(ISERROR(VLOOKUP($C146,CE_Unordered_Data,COLUMN('Reordered Data'!EH$147)-2,FALSE)),"-",VLOOKUP($C146,CE_Unordered_Data,COLUMN('Reordered Data'!EH$145)-2,FALSE))</f>
        <v>($/MWh)</v>
      </c>
      <c r="EI146" s="401" t="str">
        <f>IF(ISERROR(VLOOKUP($C146,CE_Unordered_Data,COLUMN('Reordered Data'!EI$147)-2,FALSE)),"-",VLOOKUP($C146,CE_Unordered_Data,COLUMN('Reordered Data'!EI$145)-2,FALSE))</f>
        <v>($000's)</v>
      </c>
      <c r="EJ146" s="401" t="str">
        <f>IF(ISERROR(VLOOKUP($C146,CE_Unordered_Data,COLUMN('Reordered Data'!EJ$147)-2,FALSE)),"-",VLOOKUP($C146,CE_Unordered_Data,COLUMN('Reordered Data'!EJ$145)-2,FALSE))</f>
        <v>($000's)</v>
      </c>
      <c r="EK146" s="401" t="str">
        <f>IF(ISERROR(VLOOKUP($C146,CE_Unordered_Data,COLUMN('Reordered Data'!EK$147)-2,FALSE)),"-",VLOOKUP($C146,CE_Unordered_Data,COLUMN('Reordered Data'!EK$145)-2,FALSE))</f>
        <v>($000's)</v>
      </c>
      <c r="EL146" s="401" t="str">
        <f>IF(ISERROR(VLOOKUP($C146,CE_Unordered_Data,COLUMN('Reordered Data'!EL$147)-2,FALSE)),"-",VLOOKUP($C146,CE_Unordered_Data,COLUMN('Reordered Data'!EL$145)-2,FALSE))</f>
        <v>Ratio</v>
      </c>
      <c r="EM146" s="401" t="str">
        <f>IF(ISERROR(VLOOKUP($C146,CE_Unordered_Data,COLUMN('Reordered Data'!EM$147)-2,FALSE)),"-",VLOOKUP($C146,CE_Unordered_Data,COLUMN('Reordered Data'!EM$145)-2,FALSE))</f>
        <v>($/MWh)</v>
      </c>
      <c r="EN146" s="401" t="str">
        <f>IF(ISERROR(VLOOKUP($C146,CE_Unordered_Data,COLUMN('Reordered Data'!EN$147)-2,FALSE)),"-",VLOOKUP($C146,CE_Unordered_Data,COLUMN('Reordered Data'!EN$145)-2,FALSE))</f>
        <v>($000's)</v>
      </c>
      <c r="EO146" s="401" t="str">
        <f>IF(ISERROR(VLOOKUP($C146,CE_Unordered_Data,COLUMN('Reordered Data'!EO$147)-2,FALSE)),"-",VLOOKUP($C146,CE_Unordered_Data,COLUMN('Reordered Data'!EO$145)-2,FALSE))</f>
        <v>($000's)</v>
      </c>
      <c r="EP146" s="401" t="str">
        <f>IF(ISERROR(VLOOKUP($C146,CE_Unordered_Data,COLUMN('Reordered Data'!EP$147)-2,FALSE)),"-",VLOOKUP($C146,CE_Unordered_Data,COLUMN('Reordered Data'!EP$145)-2,FALSE))</f>
        <v>($000's)</v>
      </c>
      <c r="EQ146" s="401" t="str">
        <f>IF(ISERROR(VLOOKUP($C146,CE_Unordered_Data,COLUMN('Reordered Data'!EQ$147)-2,FALSE)),"-",VLOOKUP($C146,CE_Unordered_Data,COLUMN('Reordered Data'!EQ$145)-2,FALSE))</f>
        <v>Ratio</v>
      </c>
      <c r="ER146" s="401" t="str">
        <f>IF(ISERROR(VLOOKUP($C146,CE_Unordered_Data,COLUMN('Reordered Data'!ER$147)-2,FALSE)),"-",VLOOKUP($C146,CE_Unordered_Data,COLUMN('Reordered Data'!ER$145)-2,FALSE))</f>
        <v>($/MWh)</v>
      </c>
      <c r="ES146" s="401" t="str">
        <f>IF(ISERROR(VLOOKUP($C146,CE_Unordered_Data,COLUMN('Reordered Data'!ES$147)-2,FALSE)),"-",VLOOKUP($C146,CE_Unordered_Data,COLUMN('Reordered Data'!ES$145)-2,FALSE))</f>
        <v>($000's)</v>
      </c>
      <c r="ET146" s="401" t="str">
        <f>IF(ISERROR(VLOOKUP($C146,CE_Unordered_Data,COLUMN('Reordered Data'!ET$147)-2,FALSE)),"-",VLOOKUP($C146,CE_Unordered_Data,COLUMN('Reordered Data'!ET$145)-2,FALSE))</f>
        <v>($000's)</v>
      </c>
      <c r="EU146" s="401" t="str">
        <f>IF(ISERROR(VLOOKUP($C146,CE_Unordered_Data,COLUMN('Reordered Data'!EU$147)-2,FALSE)),"-",VLOOKUP($C146,CE_Unordered_Data,COLUMN('Reordered Data'!EU$145)-2,FALSE))</f>
        <v>($000's)</v>
      </c>
      <c r="EV146" s="401" t="str">
        <f>IF(ISERROR(VLOOKUP($C146,CE_Unordered_Data,COLUMN('Reordered Data'!EV$147)-2,FALSE)),"-",VLOOKUP($C146,CE_Unordered_Data,COLUMN('Reordered Data'!EV$145)-2,FALSE))</f>
        <v>Ratio</v>
      </c>
      <c r="EW146" s="401" t="str">
        <f>IF(ISERROR(VLOOKUP($C146,CE_Unordered_Data,COLUMN('Reordered Data'!EW$147)-2,FALSE)),"-",VLOOKUP($C146,CE_Unordered_Data,COLUMN('Reordered Data'!EW$145)-2,FALSE))</f>
        <v>($/MWh)</v>
      </c>
      <c r="EX146" s="401" t="str">
        <f>IF(ISERROR(VLOOKUP($C146,CE_Unordered_Data,COLUMN('Reordered Data'!EX$147)-2,FALSE)),"-",VLOOKUP($C146,CE_Unordered_Data,COLUMN('Reordered Data'!EX$145)-2,FALSE))</f>
        <v>($000's)</v>
      </c>
      <c r="EY146" s="401" t="str">
        <f>IF(ISERROR(VLOOKUP($C146,CE_Unordered_Data,COLUMN('Reordered Data'!EY$147)-2,FALSE)),"-",VLOOKUP($C146,CE_Unordered_Data,COLUMN('Reordered Data'!EY$145)-2,FALSE))</f>
        <v>($000's)</v>
      </c>
      <c r="EZ146" s="401" t="str">
        <f>IF(ISERROR(VLOOKUP($C146,CE_Unordered_Data,COLUMN('Reordered Data'!EZ$147)-2,FALSE)),"-",VLOOKUP($C146,CE_Unordered_Data,COLUMN('Reordered Data'!EZ$145)-2,FALSE))</f>
        <v>($000's)</v>
      </c>
      <c r="FA146" s="401" t="str">
        <f>IF(ISERROR(VLOOKUP($C146,CE_Unordered_Data,COLUMN('Reordered Data'!FA$147)-2,FALSE)),"-",VLOOKUP($C146,CE_Unordered_Data,COLUMN('Reordered Data'!FA$145)-2,FALSE))</f>
        <v>Ratio</v>
      </c>
      <c r="FB146" s="401" t="str">
        <f>IF(ISERROR(VLOOKUP($C146,CE_Unordered_Data,COLUMN('Reordered Data'!FB$147)-2,FALSE)),"-",VLOOKUP($C146,CE_Unordered_Data,COLUMN('Reordered Data'!FB$145)-2,FALSE))</f>
        <v>($/MWh)</v>
      </c>
      <c r="FC146" s="401" t="str">
        <f>IF(ISERROR(VLOOKUP($C146,CE_Unordered_Data,COLUMN('Reordered Data'!FC$147)-2,FALSE)),"-",VLOOKUP($C146,CE_Unordered_Data,COLUMN('Reordered Data'!FC$145)-2,FALSE))</f>
        <v>($000's)</v>
      </c>
      <c r="FD146" s="401" t="str">
        <f>IF(ISERROR(VLOOKUP($C146,CE_Unordered_Data,COLUMN('Reordered Data'!FD$147)-2,FALSE)),"-",VLOOKUP($C146,CE_Unordered_Data,COLUMN('Reordered Data'!FD$145)-2,FALSE))</f>
        <v>($000's)</v>
      </c>
      <c r="FE146" s="401" t="str">
        <f>IF(ISERROR(VLOOKUP($C146,CE_Unordered_Data,COLUMN('Reordered Data'!FE$147)-2,FALSE)),"-",VLOOKUP($C146,CE_Unordered_Data,COLUMN('Reordered Data'!FE$145)-2,FALSE))</f>
        <v>($000's)</v>
      </c>
      <c r="FF146" s="401" t="str">
        <f>IF(ISERROR(VLOOKUP($C146,CE_Unordered_Data,COLUMN('Reordered Data'!FF$147)-2,FALSE)),"-",VLOOKUP($C146,CE_Unordered_Data,COLUMN('Reordered Data'!FF$145)-2,FALSE))</f>
        <v>Ratio</v>
      </c>
      <c r="FG146" s="401" t="str">
        <f>IF(ISERROR(VLOOKUP($C146,CE_Unordered_Data,COLUMN('Reordered Data'!FG$147)-2,FALSE)),"-",VLOOKUP($C146,CE_Unordered_Data,COLUMN('Reordered Data'!FG$145)-2,FALSE))</f>
        <v>($/MWh)</v>
      </c>
    </row>
    <row r="147" spans="3:163">
      <c r="C147" s="399" t="str">
        <f t="shared" ref="C147:C176" ca="1" si="43">C5</f>
        <v>Residential New Construction (example)</v>
      </c>
      <c r="D147" s="401">
        <f ca="1">IF(ISERROR(VLOOKUP($C147,CE_Unordered_Data,COLUMN('Reordered Data'!D$147)-2,FALSE)),"-",VLOOKUP($C147,CE_Unordered_Data,COLUMN('Reordered Data'!D$145)-2,FALSE))</f>
        <v>2000</v>
      </c>
      <c r="E147" s="401">
        <f ca="1">IF(ISERROR(VLOOKUP($C147,CE_Unordered_Data,COLUMN('Reordered Data'!E$147)-2,FALSE)),"-",VLOOKUP($C147,CE_Unordered_Data,COLUMN('Reordered Data'!E$145)-2,FALSE))</f>
        <v>3123</v>
      </c>
      <c r="F147" s="401">
        <f ca="1">IF(ISERROR(VLOOKUP($C147,CE_Unordered_Data,COLUMN('Reordered Data'!F$147)-2,FALSE)),"-",VLOOKUP($C147,CE_Unordered_Data,COLUMN('Reordered Data'!F$145)-2,FALSE))</f>
        <v>1123</v>
      </c>
      <c r="G147" s="401">
        <f ca="1">IF(ISERROR(VLOOKUP($C147,CE_Unordered_Data,COLUMN('Reordered Data'!G$147)-2,FALSE)),"-",VLOOKUP($C147,CE_Unordered_Data,COLUMN('Reordered Data'!G$145)-2,FALSE))</f>
        <v>1.5615000000000001</v>
      </c>
      <c r="H147" s="401">
        <f ca="1">IF(ISERROR(VLOOKUP($C147,CE_Unordered_Data,COLUMN('Reordered Data'!H$147)-2,FALSE)),"-",VLOOKUP($C147,CE_Unordered_Data,COLUMN('Reordered Data'!H$145)-2,FALSE))</f>
        <v>0</v>
      </c>
      <c r="I147" s="401">
        <f ca="1">IF(ISERROR(VLOOKUP($C147,CE_Unordered_Data,COLUMN('Reordered Data'!I$147)-2,FALSE)),"-",VLOOKUP($C147,CE_Unordered_Data,COLUMN('Reordered Data'!I$145)-2,FALSE))</f>
        <v>0</v>
      </c>
      <c r="J147" s="401">
        <f ca="1">IF(ISERROR(VLOOKUP($C147,CE_Unordered_Data,COLUMN('Reordered Data'!J$147)-2,FALSE)),"-",VLOOKUP($C147,CE_Unordered_Data,COLUMN('Reordered Data'!J$145)-2,FALSE))</f>
        <v>0</v>
      </c>
      <c r="K147" s="401">
        <f ca="1">IF(ISERROR(VLOOKUP($C147,CE_Unordered_Data,COLUMN('Reordered Data'!K$147)-2,FALSE)),"-",VLOOKUP($C147,CE_Unordered_Data,COLUMN('Reordered Data'!K$145)-2,FALSE))</f>
        <v>0</v>
      </c>
      <c r="L147" s="401" t="str">
        <f ca="1">IF(ISERROR(VLOOKUP($C147,CE_Unordered_Data,COLUMN('Reordered Data'!L$147)-2,FALSE)),"-",VLOOKUP($C147,CE_Unordered_Data,COLUMN('Reordered Data'!L$145)-2,FALSE))</f>
        <v/>
      </c>
      <c r="M147" s="401">
        <f ca="1">IF(ISERROR(VLOOKUP($C147,CE_Unordered_Data,COLUMN('Reordered Data'!M$147)-2,FALSE)),"-",VLOOKUP($C147,CE_Unordered_Data,COLUMN('Reordered Data'!M$145)-2,FALSE))</f>
        <v>0</v>
      </c>
      <c r="N147" s="401">
        <f ca="1">IF(ISERROR(VLOOKUP($C147,CE_Unordered_Data,COLUMN('Reordered Data'!N$147)-2,FALSE)),"-",VLOOKUP($C147,CE_Unordered_Data,COLUMN('Reordered Data'!N$145)-2,FALSE))</f>
        <v>0</v>
      </c>
      <c r="O147" s="401">
        <f ca="1">IF(ISERROR(VLOOKUP($C147,CE_Unordered_Data,COLUMN('Reordered Data'!O$147)-2,FALSE)),"-",VLOOKUP($C147,CE_Unordered_Data,COLUMN('Reordered Data'!O$145)-2,FALSE))</f>
        <v>0</v>
      </c>
      <c r="P147" s="401">
        <f ca="1">IF(ISERROR(VLOOKUP($C147,CE_Unordered_Data,COLUMN('Reordered Data'!P$147)-2,FALSE)),"-",VLOOKUP($C147,CE_Unordered_Data,COLUMN('Reordered Data'!P$145)-2,FALSE))</f>
        <v>0</v>
      </c>
      <c r="Q147" s="401" t="str">
        <f ca="1">IF(ISERROR(VLOOKUP($C147,CE_Unordered_Data,COLUMN('Reordered Data'!Q$147)-2,FALSE)),"-",VLOOKUP($C147,CE_Unordered_Data,COLUMN('Reordered Data'!Q$145)-2,FALSE))</f>
        <v/>
      </c>
      <c r="R147" s="401">
        <f ca="1">IF(ISERROR(VLOOKUP($C147,CE_Unordered_Data,COLUMN('Reordered Data'!R$147)-2,FALSE)),"-",VLOOKUP($C147,CE_Unordered_Data,COLUMN('Reordered Data'!R$145)-2,FALSE))</f>
        <v>0</v>
      </c>
      <c r="S147" s="401">
        <f ca="1">IF(ISERROR(VLOOKUP($C147,CE_Unordered_Data,COLUMN('Reordered Data'!S$147)-2,FALSE)),"-",VLOOKUP($C147,CE_Unordered_Data,COLUMN('Reordered Data'!S$145)-2,FALSE))</f>
        <v>0</v>
      </c>
      <c r="T147" s="401">
        <f ca="1">IF(ISERROR(VLOOKUP($C147,CE_Unordered_Data,COLUMN('Reordered Data'!T$147)-2,FALSE)),"-",VLOOKUP($C147,CE_Unordered_Data,COLUMN('Reordered Data'!T$145)-2,FALSE))</f>
        <v>0</v>
      </c>
      <c r="U147" s="401">
        <f ca="1">IF(ISERROR(VLOOKUP($C147,CE_Unordered_Data,COLUMN('Reordered Data'!U$147)-2,FALSE)),"-",VLOOKUP($C147,CE_Unordered_Data,COLUMN('Reordered Data'!U$145)-2,FALSE))</f>
        <v>0</v>
      </c>
      <c r="V147" s="401" t="str">
        <f ca="1">IF(ISERROR(VLOOKUP($C147,CE_Unordered_Data,COLUMN('Reordered Data'!V$147)-2,FALSE)),"-",VLOOKUP($C147,CE_Unordered_Data,COLUMN('Reordered Data'!V$145)-2,FALSE))</f>
        <v/>
      </c>
      <c r="W147" s="401">
        <f ca="1">IF(ISERROR(VLOOKUP($C147,CE_Unordered_Data,COLUMN('Reordered Data'!W$147)-2,FALSE)),"-",VLOOKUP($C147,CE_Unordered_Data,COLUMN('Reordered Data'!W$145)-2,FALSE))</f>
        <v>0</v>
      </c>
      <c r="X147" s="401">
        <f ca="1">IF(ISERROR(VLOOKUP($C147,CE_Unordered_Data,COLUMN('Reordered Data'!X$147)-2,FALSE)),"-",VLOOKUP($C147,CE_Unordered_Data,COLUMN('Reordered Data'!X$145)-2,FALSE))</f>
        <v>0</v>
      </c>
      <c r="Y147" s="401">
        <f ca="1">IF(ISERROR(VLOOKUP($C147,CE_Unordered_Data,COLUMN('Reordered Data'!Y$147)-2,FALSE)),"-",VLOOKUP($C147,CE_Unordered_Data,COLUMN('Reordered Data'!Y$145)-2,FALSE))</f>
        <v>0</v>
      </c>
      <c r="Z147" s="401">
        <f ca="1">IF(ISERROR(VLOOKUP($C147,CE_Unordered_Data,COLUMN('Reordered Data'!Z$147)-2,FALSE)),"-",VLOOKUP($C147,CE_Unordered_Data,COLUMN('Reordered Data'!Z$145)-2,FALSE))</f>
        <v>0</v>
      </c>
      <c r="AA147" s="401" t="str">
        <f ca="1">IF(ISERROR(VLOOKUP($C147,CE_Unordered_Data,COLUMN('Reordered Data'!AA$147)-2,FALSE)),"-",VLOOKUP($C147,CE_Unordered_Data,COLUMN('Reordered Data'!AA$145)-2,FALSE))</f>
        <v/>
      </c>
      <c r="AB147" s="401">
        <f ca="1">IF(ISERROR(VLOOKUP($C147,CE_Unordered_Data,COLUMN('Reordered Data'!AB$147)-2,FALSE)),"-",VLOOKUP($C147,CE_Unordered_Data,COLUMN('Reordered Data'!AB$145)-2,FALSE))</f>
        <v>0</v>
      </c>
      <c r="AC147" s="401">
        <f ca="1">IF(ISERROR(VLOOKUP($C147,CE_Unordered_Data,COLUMN('Reordered Data'!AC$147)-2,FALSE)),"-",VLOOKUP($C147,CE_Unordered_Data,COLUMN('Reordered Data'!AC$145)-2,FALSE))</f>
        <v>0</v>
      </c>
      <c r="AD147" s="401">
        <f ca="1">IF(ISERROR(VLOOKUP($C147,CE_Unordered_Data,COLUMN('Reordered Data'!AD$147)-2,FALSE)),"-",VLOOKUP($C147,CE_Unordered_Data,COLUMN('Reordered Data'!AD$145)-2,FALSE))</f>
        <v>0</v>
      </c>
      <c r="AE147" s="401">
        <f ca="1">IF(ISERROR(VLOOKUP($C147,CE_Unordered_Data,COLUMN('Reordered Data'!AE$147)-2,FALSE)),"-",VLOOKUP($C147,CE_Unordered_Data,COLUMN('Reordered Data'!AE$145)-2,FALSE))</f>
        <v>0</v>
      </c>
      <c r="AF147" s="401" t="str">
        <f ca="1">IF(ISERROR(VLOOKUP($C147,CE_Unordered_Data,COLUMN('Reordered Data'!AF$147)-2,FALSE)),"-",VLOOKUP($C147,CE_Unordered_Data,COLUMN('Reordered Data'!AF$145)-2,FALSE))</f>
        <v/>
      </c>
      <c r="AG147" s="401">
        <f ca="1">IF(ISERROR(VLOOKUP($C147,CE_Unordered_Data,COLUMN('Reordered Data'!AG$147)-2,FALSE)),"-",VLOOKUP($C147,CE_Unordered_Data,COLUMN('Reordered Data'!AG$145)-2,FALSE))</f>
        <v>0</v>
      </c>
      <c r="AH147" s="401">
        <f ca="1">IF(ISERROR(VLOOKUP($C147,CE_Unordered_Data,COLUMN('Reordered Data'!AH$147)-2,FALSE)),"-",VLOOKUP($C147,CE_Unordered_Data,COLUMN('Reordered Data'!AH$145)-2,FALSE))</f>
        <v>0</v>
      </c>
      <c r="AI147" s="401">
        <f ca="1">IF(ISERROR(VLOOKUP($C147,CE_Unordered_Data,COLUMN('Reordered Data'!AI$147)-2,FALSE)),"-",VLOOKUP($C147,CE_Unordered_Data,COLUMN('Reordered Data'!AI$145)-2,FALSE))</f>
        <v>0</v>
      </c>
      <c r="AJ147" s="401">
        <f ca="1">IF(ISERROR(VLOOKUP($C147,CE_Unordered_Data,COLUMN('Reordered Data'!AJ$147)-2,FALSE)),"-",VLOOKUP($C147,CE_Unordered_Data,COLUMN('Reordered Data'!AJ$145)-2,FALSE))</f>
        <v>0</v>
      </c>
      <c r="AK147" s="401" t="str">
        <f ca="1">IF(ISERROR(VLOOKUP($C147,CE_Unordered_Data,COLUMN('Reordered Data'!AK$147)-2,FALSE)),"-",VLOOKUP($C147,CE_Unordered_Data,COLUMN('Reordered Data'!AK$145)-2,FALSE))</f>
        <v/>
      </c>
      <c r="AL147" s="401">
        <f ca="1">IF(ISERROR(VLOOKUP($C147,CE_Unordered_Data,COLUMN('Reordered Data'!AL$147)-2,FALSE)),"-",VLOOKUP($C147,CE_Unordered_Data,COLUMN('Reordered Data'!AL$145)-2,FALSE))</f>
        <v>0</v>
      </c>
      <c r="AM147" s="401">
        <f ca="1">IF(ISERROR(VLOOKUP($C147,CE_Unordered_Data,COLUMN('Reordered Data'!AM$147)-2,FALSE)),"-",VLOOKUP($C147,CE_Unordered_Data,COLUMN('Reordered Data'!AM$145)-2,FALSE))</f>
        <v>0</v>
      </c>
      <c r="AN147" s="401">
        <f ca="1">IF(ISERROR(VLOOKUP($C147,CE_Unordered_Data,COLUMN('Reordered Data'!AN$147)-2,FALSE)),"-",VLOOKUP($C147,CE_Unordered_Data,COLUMN('Reordered Data'!AN$145)-2,FALSE))</f>
        <v>0</v>
      </c>
      <c r="AO147" s="401">
        <f ca="1">IF(ISERROR(VLOOKUP($C147,CE_Unordered_Data,COLUMN('Reordered Data'!AO$147)-2,FALSE)),"-",VLOOKUP($C147,CE_Unordered_Data,COLUMN('Reordered Data'!AO$145)-2,FALSE))</f>
        <v>0</v>
      </c>
      <c r="AP147" s="401" t="str">
        <f ca="1">IF(ISERROR(VLOOKUP($C147,CE_Unordered_Data,COLUMN('Reordered Data'!AP$147)-2,FALSE)),"-",VLOOKUP($C147,CE_Unordered_Data,COLUMN('Reordered Data'!AP$145)-2,FALSE))</f>
        <v/>
      </c>
      <c r="AQ147" s="401">
        <f ca="1">IF(ISERROR(VLOOKUP($C147,CE_Unordered_Data,COLUMN('Reordered Data'!AQ$147)-2,FALSE)),"-",VLOOKUP($C147,CE_Unordered_Data,COLUMN('Reordered Data'!AQ$145)-2,FALSE))</f>
        <v>0</v>
      </c>
      <c r="AR147" s="401">
        <f ca="1">IF(ISERROR(VLOOKUP($C147,CE_Unordered_Data,COLUMN('Reordered Data'!AR$147)-2,FALSE)),"-",VLOOKUP($C147,CE_Unordered_Data,COLUMN('Reordered Data'!AR$145)-2,FALSE))</f>
        <v>0</v>
      </c>
      <c r="AS147" s="401">
        <f ca="1">IF(ISERROR(VLOOKUP($C147,CE_Unordered_Data,COLUMN('Reordered Data'!AS$147)-2,FALSE)),"-",VLOOKUP($C147,CE_Unordered_Data,COLUMN('Reordered Data'!AS$145)-2,FALSE))</f>
        <v>0</v>
      </c>
      <c r="AT147" s="401">
        <f ca="1">IF(ISERROR(VLOOKUP($C147,CE_Unordered_Data,COLUMN('Reordered Data'!AT$147)-2,FALSE)),"-",VLOOKUP($C147,CE_Unordered_Data,COLUMN('Reordered Data'!AT$145)-2,FALSE))</f>
        <v>0</v>
      </c>
      <c r="AU147" s="401" t="str">
        <f ca="1">IF(ISERROR(VLOOKUP($C147,CE_Unordered_Data,COLUMN('Reordered Data'!AU$147)-2,FALSE)),"-",VLOOKUP($C147,CE_Unordered_Data,COLUMN('Reordered Data'!AU$145)-2,FALSE))</f>
        <v/>
      </c>
      <c r="AV147" s="401">
        <f ca="1">IF(ISERROR(VLOOKUP($C147,CE_Unordered_Data,COLUMN('Reordered Data'!AV$147)-2,FALSE)),"-",VLOOKUP($C147,CE_Unordered_Data,COLUMN('Reordered Data'!AV$145)-2,FALSE))</f>
        <v>0</v>
      </c>
      <c r="AW147" s="401">
        <f ca="1">IF(ISERROR(VLOOKUP($C147,CE_Unordered_Data,COLUMN('Reordered Data'!AW$147)-2,FALSE)),"-",VLOOKUP($C147,CE_Unordered_Data,COLUMN('Reordered Data'!AW$145)-2,FALSE))</f>
        <v>0</v>
      </c>
      <c r="AX147" s="401">
        <f ca="1">IF(ISERROR(VLOOKUP($C147,CE_Unordered_Data,COLUMN('Reordered Data'!AX$147)-2,FALSE)),"-",VLOOKUP($C147,CE_Unordered_Data,COLUMN('Reordered Data'!AX$145)-2,FALSE))</f>
        <v>0</v>
      </c>
      <c r="AY147" s="401">
        <f ca="1">IF(ISERROR(VLOOKUP($C147,CE_Unordered_Data,COLUMN('Reordered Data'!AY$147)-2,FALSE)),"-",VLOOKUP($C147,CE_Unordered_Data,COLUMN('Reordered Data'!AY$145)-2,FALSE))</f>
        <v>0</v>
      </c>
      <c r="AZ147" s="401" t="str">
        <f ca="1">IF(ISERROR(VLOOKUP($C147,CE_Unordered_Data,COLUMN('Reordered Data'!AZ$147)-2,FALSE)),"-",VLOOKUP($C147,CE_Unordered_Data,COLUMN('Reordered Data'!AZ$145)-2,FALSE))</f>
        <v/>
      </c>
      <c r="BA147" s="401">
        <f ca="1">IF(ISERROR(VLOOKUP($C147,CE_Unordered_Data,COLUMN('Reordered Data'!BA$147)-2,FALSE)),"-",VLOOKUP($C147,CE_Unordered_Data,COLUMN('Reordered Data'!BA$145)-2,FALSE))</f>
        <v>0</v>
      </c>
      <c r="BB147" s="401">
        <f ca="1">IF(ISERROR(VLOOKUP($C147,CE_Unordered_Data,COLUMN('Reordered Data'!BB$147)-2,FALSE)),"-",VLOOKUP($C147,CE_Unordered_Data,COLUMN('Reordered Data'!BB$145)-2,FALSE))</f>
        <v>0</v>
      </c>
      <c r="BC147" s="401">
        <f ca="1">IF(ISERROR(VLOOKUP($C147,CE_Unordered_Data,COLUMN('Reordered Data'!BC$147)-2,FALSE)),"-",VLOOKUP($C147,CE_Unordered_Data,COLUMN('Reordered Data'!BC$145)-2,FALSE))</f>
        <v>0</v>
      </c>
      <c r="BD147" s="401">
        <f ca="1">IF(ISERROR(VLOOKUP($C147,CE_Unordered_Data,COLUMN('Reordered Data'!BD$147)-2,FALSE)),"-",VLOOKUP($C147,CE_Unordered_Data,COLUMN('Reordered Data'!BD$145)-2,FALSE))</f>
        <v>0</v>
      </c>
      <c r="BE147" s="401" t="str">
        <f ca="1">IF(ISERROR(VLOOKUP($C147,CE_Unordered_Data,COLUMN('Reordered Data'!BE$147)-2,FALSE)),"-",VLOOKUP($C147,CE_Unordered_Data,COLUMN('Reordered Data'!BE$145)-2,FALSE))</f>
        <v/>
      </c>
      <c r="BF147" s="401">
        <f ca="1">IF(ISERROR(VLOOKUP($C147,CE_Unordered_Data,COLUMN('Reordered Data'!BF$147)-2,FALSE)),"-",VLOOKUP($C147,CE_Unordered_Data,COLUMN('Reordered Data'!BF$145)-2,FALSE))</f>
        <v>0</v>
      </c>
      <c r="BG147" s="401">
        <f ca="1">IF(ISERROR(VLOOKUP($C147,CE_Unordered_Data,COLUMN('Reordered Data'!BG$147)-2,FALSE)),"-",VLOOKUP($C147,CE_Unordered_Data,COLUMN('Reordered Data'!BG$145)-2,FALSE))</f>
        <v>0</v>
      </c>
      <c r="BH147" s="401">
        <f ca="1">IF(ISERROR(VLOOKUP($C147,CE_Unordered_Data,COLUMN('Reordered Data'!BH$147)-2,FALSE)),"-",VLOOKUP($C147,CE_Unordered_Data,COLUMN('Reordered Data'!BH$145)-2,FALSE))</f>
        <v>0</v>
      </c>
      <c r="BI147" s="401">
        <f ca="1">IF(ISERROR(VLOOKUP($C147,CE_Unordered_Data,COLUMN('Reordered Data'!BI$147)-2,FALSE)),"-",VLOOKUP($C147,CE_Unordered_Data,COLUMN('Reordered Data'!BI$145)-2,FALSE))</f>
        <v>0</v>
      </c>
      <c r="BJ147" s="401" t="str">
        <f ca="1">IF(ISERROR(VLOOKUP($C147,CE_Unordered_Data,COLUMN('Reordered Data'!BJ$147)-2,FALSE)),"-",VLOOKUP($C147,CE_Unordered_Data,COLUMN('Reordered Data'!BJ$145)-2,FALSE))</f>
        <v/>
      </c>
      <c r="BK147" s="401">
        <f ca="1">IF(ISERROR(VLOOKUP($C147,CE_Unordered_Data,COLUMN('Reordered Data'!BK$147)-2,FALSE)),"-",VLOOKUP($C147,CE_Unordered_Data,COLUMN('Reordered Data'!BK$145)-2,FALSE))</f>
        <v>0</v>
      </c>
      <c r="BL147" s="401">
        <f ca="1">IF(ISERROR(VLOOKUP($C147,CE_Unordered_Data,COLUMN('Reordered Data'!BL$147)-2,FALSE)),"-",VLOOKUP($C147,CE_Unordered_Data,COLUMN('Reordered Data'!BL$145)-2,FALSE))</f>
        <v>0</v>
      </c>
      <c r="BM147" s="401">
        <f ca="1">IF(ISERROR(VLOOKUP($C147,CE_Unordered_Data,COLUMN('Reordered Data'!BM$147)-2,FALSE)),"-",VLOOKUP($C147,CE_Unordered_Data,COLUMN('Reordered Data'!BM$145)-2,FALSE))</f>
        <v>0</v>
      </c>
      <c r="BN147" s="401">
        <f ca="1">IF(ISERROR(VLOOKUP($C147,CE_Unordered_Data,COLUMN('Reordered Data'!BN$147)-2,FALSE)),"-",VLOOKUP($C147,CE_Unordered_Data,COLUMN('Reordered Data'!BN$145)-2,FALSE))</f>
        <v>0</v>
      </c>
      <c r="BO147" s="401" t="str">
        <f ca="1">IF(ISERROR(VLOOKUP($C147,CE_Unordered_Data,COLUMN('Reordered Data'!BO$147)-2,FALSE)),"-",VLOOKUP($C147,CE_Unordered_Data,COLUMN('Reordered Data'!BO$145)-2,FALSE))</f>
        <v/>
      </c>
      <c r="BP147" s="401">
        <f ca="1">IF(ISERROR(VLOOKUP($C147,CE_Unordered_Data,COLUMN('Reordered Data'!BP$147)-2,FALSE)),"-",VLOOKUP($C147,CE_Unordered_Data,COLUMN('Reordered Data'!BP$145)-2,FALSE))</f>
        <v>0</v>
      </c>
      <c r="BQ147" s="401">
        <f ca="1">IF(ISERROR(VLOOKUP($C147,CE_Unordered_Data,COLUMN('Reordered Data'!BQ$147)-2,FALSE)),"-",VLOOKUP($C147,CE_Unordered_Data,COLUMN('Reordered Data'!BQ$145)-2,FALSE))</f>
        <v>0</v>
      </c>
      <c r="BR147" s="401">
        <f ca="1">IF(ISERROR(VLOOKUP($C147,CE_Unordered_Data,COLUMN('Reordered Data'!BR$147)-2,FALSE)),"-",VLOOKUP($C147,CE_Unordered_Data,COLUMN('Reordered Data'!BR$145)-2,FALSE))</f>
        <v>0</v>
      </c>
      <c r="BS147" s="401">
        <f ca="1">IF(ISERROR(VLOOKUP($C147,CE_Unordered_Data,COLUMN('Reordered Data'!BS$147)-2,FALSE)),"-",VLOOKUP($C147,CE_Unordered_Data,COLUMN('Reordered Data'!BS$145)-2,FALSE))</f>
        <v>0</v>
      </c>
      <c r="BT147" s="401" t="str">
        <f ca="1">IF(ISERROR(VLOOKUP($C147,CE_Unordered_Data,COLUMN('Reordered Data'!BT$147)-2,FALSE)),"-",VLOOKUP($C147,CE_Unordered_Data,COLUMN('Reordered Data'!BT$145)-2,FALSE))</f>
        <v/>
      </c>
      <c r="BU147" s="401">
        <f ca="1">IF(ISERROR(VLOOKUP($C147,CE_Unordered_Data,COLUMN('Reordered Data'!BU$147)-2,FALSE)),"-",VLOOKUP($C147,CE_Unordered_Data,COLUMN('Reordered Data'!BU$145)-2,FALSE))</f>
        <v>0</v>
      </c>
      <c r="BV147" s="401">
        <f ca="1">IF(ISERROR(VLOOKUP($C147,CE_Unordered_Data,COLUMN('Reordered Data'!BV$147)-2,FALSE)),"-",VLOOKUP($C147,CE_Unordered_Data,COLUMN('Reordered Data'!BV$145)-2,FALSE))</f>
        <v>0</v>
      </c>
      <c r="BW147" s="401">
        <f ca="1">IF(ISERROR(VLOOKUP($C147,CE_Unordered_Data,COLUMN('Reordered Data'!BW$147)-2,FALSE)),"-",VLOOKUP($C147,CE_Unordered_Data,COLUMN('Reordered Data'!BW$145)-2,FALSE))</f>
        <v>0</v>
      </c>
      <c r="BX147" s="401">
        <f ca="1">IF(ISERROR(VLOOKUP($C147,CE_Unordered_Data,COLUMN('Reordered Data'!BX$147)-2,FALSE)),"-",VLOOKUP($C147,CE_Unordered_Data,COLUMN('Reordered Data'!BX$145)-2,FALSE))</f>
        <v>0</v>
      </c>
      <c r="BY147" s="401" t="str">
        <f ca="1">IF(ISERROR(VLOOKUP($C147,CE_Unordered_Data,COLUMN('Reordered Data'!BY$147)-2,FALSE)),"-",VLOOKUP($C147,CE_Unordered_Data,COLUMN('Reordered Data'!BY$145)-2,FALSE))</f>
        <v/>
      </c>
      <c r="BZ147" s="401">
        <f ca="1">IF(ISERROR(VLOOKUP($C147,CE_Unordered_Data,COLUMN('Reordered Data'!BZ$147)-2,FALSE)),"-",VLOOKUP($C147,CE_Unordered_Data,COLUMN('Reordered Data'!BZ$145)-2,FALSE))</f>
        <v>0</v>
      </c>
      <c r="CA147" s="401">
        <f ca="1">IF(ISERROR(VLOOKUP($C147,CE_Unordered_Data,COLUMN('Reordered Data'!CA$147)-2,FALSE)),"-",VLOOKUP($C147,CE_Unordered_Data,COLUMN('Reordered Data'!CA$145)-2,FALSE))</f>
        <v>0</v>
      </c>
      <c r="CB147" s="401">
        <f ca="1">IF(ISERROR(VLOOKUP($C147,CE_Unordered_Data,COLUMN('Reordered Data'!CB$147)-2,FALSE)),"-",VLOOKUP($C147,CE_Unordered_Data,COLUMN('Reordered Data'!CB$145)-2,FALSE))</f>
        <v>0</v>
      </c>
      <c r="CC147" s="401">
        <f ca="1">IF(ISERROR(VLOOKUP($C147,CE_Unordered_Data,COLUMN('Reordered Data'!CC$147)-2,FALSE)),"-",VLOOKUP($C147,CE_Unordered_Data,COLUMN('Reordered Data'!CC$145)-2,FALSE))</f>
        <v>0</v>
      </c>
      <c r="CD147" s="401" t="str">
        <f ca="1">IF(ISERROR(VLOOKUP($C147,CE_Unordered_Data,COLUMN('Reordered Data'!CD$147)-2,FALSE)),"-",VLOOKUP($C147,CE_Unordered_Data,COLUMN('Reordered Data'!CD$145)-2,FALSE))</f>
        <v/>
      </c>
      <c r="CE147" s="401">
        <f ca="1">IF(ISERROR(VLOOKUP($C147,CE_Unordered_Data,COLUMN('Reordered Data'!CE$147)-2,FALSE)),"-",VLOOKUP($C147,CE_Unordered_Data,COLUMN('Reordered Data'!CE$145)-2,FALSE))</f>
        <v>0</v>
      </c>
      <c r="CF147" s="401">
        <f ca="1">IF(ISERROR(VLOOKUP($C147,CE_Unordered_Data,COLUMN('Reordered Data'!CF$147)-2,FALSE)),"-",VLOOKUP($C147,CE_Unordered_Data,COLUMN('Reordered Data'!CF$145)-2,FALSE))</f>
        <v>0</v>
      </c>
      <c r="CG147" s="401">
        <f ca="1">IF(ISERROR(VLOOKUP($C147,CE_Unordered_Data,COLUMN('Reordered Data'!CG$147)-2,FALSE)),"-",VLOOKUP($C147,CE_Unordered_Data,COLUMN('Reordered Data'!CG$145)-2,FALSE))</f>
        <v>0</v>
      </c>
      <c r="CH147" s="401">
        <f ca="1">IF(ISERROR(VLOOKUP($C147,CE_Unordered_Data,COLUMN('Reordered Data'!CH$147)-2,FALSE)),"-",VLOOKUP($C147,CE_Unordered_Data,COLUMN('Reordered Data'!CH$145)-2,FALSE))</f>
        <v>0</v>
      </c>
      <c r="CI147" s="401" t="str">
        <f ca="1">IF(ISERROR(VLOOKUP($C147,CE_Unordered_Data,COLUMN('Reordered Data'!CI$147)-2,FALSE)),"-",VLOOKUP($C147,CE_Unordered_Data,COLUMN('Reordered Data'!CI$145)-2,FALSE))</f>
        <v/>
      </c>
      <c r="CJ147" s="401">
        <f ca="1">IF(ISERROR(VLOOKUP($C147,CE_Unordered_Data,COLUMN('Reordered Data'!CJ$147)-2,FALSE)),"-",VLOOKUP($C147,CE_Unordered_Data,COLUMN('Reordered Data'!CJ$145)-2,FALSE))</f>
        <v>0</v>
      </c>
      <c r="CK147" s="401">
        <f ca="1">IF(ISERROR(VLOOKUP($C147,CE_Unordered_Data,COLUMN('Reordered Data'!CK$147)-2,FALSE)),"-",VLOOKUP($C147,CE_Unordered_Data,COLUMN('Reordered Data'!CK$145)-2,FALSE))</f>
        <v>0</v>
      </c>
      <c r="CL147" s="401">
        <f ca="1">IF(ISERROR(VLOOKUP($C147,CE_Unordered_Data,COLUMN('Reordered Data'!CL$147)-2,FALSE)),"-",VLOOKUP($C147,CE_Unordered_Data,COLUMN('Reordered Data'!CL$145)-2,FALSE))</f>
        <v>0</v>
      </c>
      <c r="CM147" s="401">
        <f ca="1">IF(ISERROR(VLOOKUP($C147,CE_Unordered_Data,COLUMN('Reordered Data'!CM$147)-2,FALSE)),"-",VLOOKUP($C147,CE_Unordered_Data,COLUMN('Reordered Data'!CM$145)-2,FALSE))</f>
        <v>0</v>
      </c>
      <c r="CN147" s="401" t="str">
        <f ca="1">IF(ISERROR(VLOOKUP($C147,CE_Unordered_Data,COLUMN('Reordered Data'!CN$147)-2,FALSE)),"-",VLOOKUP($C147,CE_Unordered_Data,COLUMN('Reordered Data'!CN$145)-2,FALSE))</f>
        <v/>
      </c>
      <c r="CO147" s="401">
        <f ca="1">IF(ISERROR(VLOOKUP($C147,CE_Unordered_Data,COLUMN('Reordered Data'!CO$147)-2,FALSE)),"-",VLOOKUP($C147,CE_Unordered_Data,COLUMN('Reordered Data'!CO$145)-2,FALSE))</f>
        <v>0</v>
      </c>
      <c r="CP147" s="401">
        <f ca="1">IF(ISERROR(VLOOKUP($C147,CE_Unordered_Data,COLUMN('Reordered Data'!CP$147)-2,FALSE)),"-",VLOOKUP($C147,CE_Unordered_Data,COLUMN('Reordered Data'!CP$145)-2,FALSE))</f>
        <v>0</v>
      </c>
      <c r="CQ147" s="401">
        <f ca="1">IF(ISERROR(VLOOKUP($C147,CE_Unordered_Data,COLUMN('Reordered Data'!CQ$147)-2,FALSE)),"-",VLOOKUP($C147,CE_Unordered_Data,COLUMN('Reordered Data'!CQ$145)-2,FALSE))</f>
        <v>0</v>
      </c>
      <c r="CR147" s="401">
        <f ca="1">IF(ISERROR(VLOOKUP($C147,CE_Unordered_Data,COLUMN('Reordered Data'!CR$147)-2,FALSE)),"-",VLOOKUP($C147,CE_Unordered_Data,COLUMN('Reordered Data'!CR$145)-2,FALSE))</f>
        <v>0</v>
      </c>
      <c r="CS147" s="401" t="str">
        <f ca="1">IF(ISERROR(VLOOKUP($C147,CE_Unordered_Data,COLUMN('Reordered Data'!CS$147)-2,FALSE)),"-",VLOOKUP($C147,CE_Unordered_Data,COLUMN('Reordered Data'!CS$145)-2,FALSE))</f>
        <v/>
      </c>
      <c r="CT147" s="401">
        <f ca="1">IF(ISERROR(VLOOKUP($C147,CE_Unordered_Data,COLUMN('Reordered Data'!CT$147)-2,FALSE)),"-",VLOOKUP($C147,CE_Unordered_Data,COLUMN('Reordered Data'!CT$145)-2,FALSE))</f>
        <v>0</v>
      </c>
      <c r="CU147" s="401">
        <f ca="1">IF(ISERROR(VLOOKUP($C147,CE_Unordered_Data,COLUMN('Reordered Data'!CU$147)-2,FALSE)),"-",VLOOKUP($C147,CE_Unordered_Data,COLUMN('Reordered Data'!CU$145)-2,FALSE))</f>
        <v>0</v>
      </c>
      <c r="CV147" s="401">
        <f ca="1">IF(ISERROR(VLOOKUP($C147,CE_Unordered_Data,COLUMN('Reordered Data'!CV$147)-2,FALSE)),"-",VLOOKUP($C147,CE_Unordered_Data,COLUMN('Reordered Data'!CV$145)-2,FALSE))</f>
        <v>0</v>
      </c>
      <c r="CW147" s="401">
        <f ca="1">IF(ISERROR(VLOOKUP($C147,CE_Unordered_Data,COLUMN('Reordered Data'!CW$147)-2,FALSE)),"-",VLOOKUP($C147,CE_Unordered_Data,COLUMN('Reordered Data'!CW$145)-2,FALSE))</f>
        <v>0</v>
      </c>
      <c r="CX147" s="401" t="str">
        <f ca="1">IF(ISERROR(VLOOKUP($C147,CE_Unordered_Data,COLUMN('Reordered Data'!CX$147)-2,FALSE)),"-",VLOOKUP($C147,CE_Unordered_Data,COLUMN('Reordered Data'!CX$145)-2,FALSE))</f>
        <v/>
      </c>
      <c r="CY147" s="401">
        <f ca="1">IF(ISERROR(VLOOKUP($C147,CE_Unordered_Data,COLUMN('Reordered Data'!CY$147)-2,FALSE)),"-",VLOOKUP($C147,CE_Unordered_Data,COLUMN('Reordered Data'!CY$145)-2,FALSE))</f>
        <v>0</v>
      </c>
      <c r="CZ147" s="401">
        <f ca="1">IF(ISERROR(VLOOKUP($C147,CE_Unordered_Data,COLUMN('Reordered Data'!CZ$147)-2,FALSE)),"-",VLOOKUP($C147,CE_Unordered_Data,COLUMN('Reordered Data'!CZ$145)-2,FALSE))</f>
        <v>0</v>
      </c>
      <c r="DA147" s="401">
        <f ca="1">IF(ISERROR(VLOOKUP($C147,CE_Unordered_Data,COLUMN('Reordered Data'!DA$147)-2,FALSE)),"-",VLOOKUP($C147,CE_Unordered_Data,COLUMN('Reordered Data'!DA$145)-2,FALSE))</f>
        <v>0</v>
      </c>
      <c r="DB147" s="401">
        <f ca="1">IF(ISERROR(VLOOKUP($C147,CE_Unordered_Data,COLUMN('Reordered Data'!DB$147)-2,FALSE)),"-",VLOOKUP($C147,CE_Unordered_Data,COLUMN('Reordered Data'!DB$145)-2,FALSE))</f>
        <v>0</v>
      </c>
      <c r="DC147" s="401" t="str">
        <f ca="1">IF(ISERROR(VLOOKUP($C147,CE_Unordered_Data,COLUMN('Reordered Data'!DC$147)-2,FALSE)),"-",VLOOKUP($C147,CE_Unordered_Data,COLUMN('Reordered Data'!DC$145)-2,FALSE))</f>
        <v/>
      </c>
      <c r="DD147" s="401">
        <f ca="1">IF(ISERROR(VLOOKUP($C147,CE_Unordered_Data,COLUMN('Reordered Data'!DD$147)-2,FALSE)),"-",VLOOKUP($C147,CE_Unordered_Data,COLUMN('Reordered Data'!DD$145)-2,FALSE))</f>
        <v>0</v>
      </c>
      <c r="DE147" s="401">
        <f ca="1">IF(ISERROR(VLOOKUP($C147,CE_Unordered_Data,COLUMN('Reordered Data'!DE$147)-2,FALSE)),"-",VLOOKUP($C147,CE_Unordered_Data,COLUMN('Reordered Data'!DE$145)-2,FALSE))</f>
        <v>0</v>
      </c>
      <c r="DF147" s="401">
        <f ca="1">IF(ISERROR(VLOOKUP($C147,CE_Unordered_Data,COLUMN('Reordered Data'!DF$147)-2,FALSE)),"-",VLOOKUP($C147,CE_Unordered_Data,COLUMN('Reordered Data'!DF$145)-2,FALSE))</f>
        <v>0</v>
      </c>
      <c r="DG147" s="401">
        <f ca="1">IF(ISERROR(VLOOKUP($C147,CE_Unordered_Data,COLUMN('Reordered Data'!DG$147)-2,FALSE)),"-",VLOOKUP($C147,CE_Unordered_Data,COLUMN('Reordered Data'!DG$145)-2,FALSE))</f>
        <v>0</v>
      </c>
      <c r="DH147" s="401" t="str">
        <f ca="1">IF(ISERROR(VLOOKUP($C147,CE_Unordered_Data,COLUMN('Reordered Data'!DH$147)-2,FALSE)),"-",VLOOKUP($C147,CE_Unordered_Data,COLUMN('Reordered Data'!DH$145)-2,FALSE))</f>
        <v/>
      </c>
      <c r="DI147" s="401">
        <f ca="1">IF(ISERROR(VLOOKUP($C147,CE_Unordered_Data,COLUMN('Reordered Data'!DI$147)-2,FALSE)),"-",VLOOKUP($C147,CE_Unordered_Data,COLUMN('Reordered Data'!DI$145)-2,FALSE))</f>
        <v>0</v>
      </c>
      <c r="DJ147" s="401">
        <f ca="1">IF(ISERROR(VLOOKUP($C147,CE_Unordered_Data,COLUMN('Reordered Data'!DJ$147)-2,FALSE)),"-",VLOOKUP($C147,CE_Unordered_Data,COLUMN('Reordered Data'!DJ$145)-2,FALSE))</f>
        <v>0</v>
      </c>
      <c r="DK147" s="401">
        <f ca="1">IF(ISERROR(VLOOKUP($C147,CE_Unordered_Data,COLUMN('Reordered Data'!DK$147)-2,FALSE)),"-",VLOOKUP($C147,CE_Unordered_Data,COLUMN('Reordered Data'!DK$145)-2,FALSE))</f>
        <v>0</v>
      </c>
      <c r="DL147" s="401">
        <f ca="1">IF(ISERROR(VLOOKUP($C147,CE_Unordered_Data,COLUMN('Reordered Data'!DL$147)-2,FALSE)),"-",VLOOKUP($C147,CE_Unordered_Data,COLUMN('Reordered Data'!DL$145)-2,FALSE))</f>
        <v>0</v>
      </c>
      <c r="DM147" s="401" t="str">
        <f ca="1">IF(ISERROR(VLOOKUP($C147,CE_Unordered_Data,COLUMN('Reordered Data'!DM$147)-2,FALSE)),"-",VLOOKUP($C147,CE_Unordered_Data,COLUMN('Reordered Data'!DM$145)-2,FALSE))</f>
        <v/>
      </c>
      <c r="DN147" s="401">
        <f ca="1">IF(ISERROR(VLOOKUP($C147,CE_Unordered_Data,COLUMN('Reordered Data'!DN$147)-2,FALSE)),"-",VLOOKUP($C147,CE_Unordered_Data,COLUMN('Reordered Data'!DN$145)-2,FALSE))</f>
        <v>0</v>
      </c>
      <c r="DO147" s="401">
        <f ca="1">IF(ISERROR(VLOOKUP($C147,CE_Unordered_Data,COLUMN('Reordered Data'!DO$147)-2,FALSE)),"-",VLOOKUP($C147,CE_Unordered_Data,COLUMN('Reordered Data'!DO$145)-2,FALSE))</f>
        <v>0</v>
      </c>
      <c r="DP147" s="401">
        <f ca="1">IF(ISERROR(VLOOKUP($C147,CE_Unordered_Data,COLUMN('Reordered Data'!DP$147)-2,FALSE)),"-",VLOOKUP($C147,CE_Unordered_Data,COLUMN('Reordered Data'!DP$145)-2,FALSE))</f>
        <v>0</v>
      </c>
      <c r="DQ147" s="401">
        <f ca="1">IF(ISERROR(VLOOKUP($C147,CE_Unordered_Data,COLUMN('Reordered Data'!DQ$147)-2,FALSE)),"-",VLOOKUP($C147,CE_Unordered_Data,COLUMN('Reordered Data'!DQ$145)-2,FALSE))</f>
        <v>0</v>
      </c>
      <c r="DR147" s="401" t="str">
        <f ca="1">IF(ISERROR(VLOOKUP($C147,CE_Unordered_Data,COLUMN('Reordered Data'!DR$147)-2,FALSE)),"-",VLOOKUP($C147,CE_Unordered_Data,COLUMN('Reordered Data'!DR$145)-2,FALSE))</f>
        <v/>
      </c>
      <c r="DS147" s="401">
        <f ca="1">IF(ISERROR(VLOOKUP($C147,CE_Unordered_Data,COLUMN('Reordered Data'!DS$147)-2,FALSE)),"-",VLOOKUP($C147,CE_Unordered_Data,COLUMN('Reordered Data'!DS$145)-2,FALSE))</f>
        <v>0</v>
      </c>
      <c r="DT147" s="401">
        <f ca="1">IF(ISERROR(VLOOKUP($C147,CE_Unordered_Data,COLUMN('Reordered Data'!DT$147)-2,FALSE)),"-",VLOOKUP($C147,CE_Unordered_Data,COLUMN('Reordered Data'!DT$145)-2,FALSE))</f>
        <v>0</v>
      </c>
      <c r="DU147" s="401">
        <f ca="1">IF(ISERROR(VLOOKUP($C147,CE_Unordered_Data,COLUMN('Reordered Data'!DU$147)-2,FALSE)),"-",VLOOKUP($C147,CE_Unordered_Data,COLUMN('Reordered Data'!DU$145)-2,FALSE))</f>
        <v>0</v>
      </c>
      <c r="DV147" s="401">
        <f ca="1">IF(ISERROR(VLOOKUP($C147,CE_Unordered_Data,COLUMN('Reordered Data'!DV$147)-2,FALSE)),"-",VLOOKUP($C147,CE_Unordered_Data,COLUMN('Reordered Data'!DV$145)-2,FALSE))</f>
        <v>0</v>
      </c>
      <c r="DW147" s="401" t="str">
        <f ca="1">IF(ISERROR(VLOOKUP($C147,CE_Unordered_Data,COLUMN('Reordered Data'!DW$147)-2,FALSE)),"-",VLOOKUP($C147,CE_Unordered_Data,COLUMN('Reordered Data'!DW$145)-2,FALSE))</f>
        <v/>
      </c>
      <c r="DX147" s="401">
        <f ca="1">IF(ISERROR(VLOOKUP($C147,CE_Unordered_Data,COLUMN('Reordered Data'!DX$147)-2,FALSE)),"-",VLOOKUP($C147,CE_Unordered_Data,COLUMN('Reordered Data'!DX$145)-2,FALSE))</f>
        <v>0</v>
      </c>
      <c r="DY147" s="401">
        <f ca="1">IF(ISERROR(VLOOKUP($C147,CE_Unordered_Data,COLUMN('Reordered Data'!DY$147)-2,FALSE)),"-",VLOOKUP($C147,CE_Unordered_Data,COLUMN('Reordered Data'!DY$145)-2,FALSE))</f>
        <v>0</v>
      </c>
      <c r="DZ147" s="401">
        <f ca="1">IF(ISERROR(VLOOKUP($C147,CE_Unordered_Data,COLUMN('Reordered Data'!DZ$147)-2,FALSE)),"-",VLOOKUP($C147,CE_Unordered_Data,COLUMN('Reordered Data'!DZ$145)-2,FALSE))</f>
        <v>0</v>
      </c>
      <c r="EA147" s="401">
        <f ca="1">IF(ISERROR(VLOOKUP($C147,CE_Unordered_Data,COLUMN('Reordered Data'!EA$147)-2,FALSE)),"-",VLOOKUP($C147,CE_Unordered_Data,COLUMN('Reordered Data'!EA$145)-2,FALSE))</f>
        <v>0</v>
      </c>
      <c r="EB147" s="401" t="str">
        <f ca="1">IF(ISERROR(VLOOKUP($C147,CE_Unordered_Data,COLUMN('Reordered Data'!EB$147)-2,FALSE)),"-",VLOOKUP($C147,CE_Unordered_Data,COLUMN('Reordered Data'!EB$145)-2,FALSE))</f>
        <v/>
      </c>
      <c r="EC147" s="401">
        <f ca="1">IF(ISERROR(VLOOKUP($C147,CE_Unordered_Data,COLUMN('Reordered Data'!EC$147)-2,FALSE)),"-",VLOOKUP($C147,CE_Unordered_Data,COLUMN('Reordered Data'!EC$145)-2,FALSE))</f>
        <v>0</v>
      </c>
      <c r="ED147" s="401">
        <f ca="1">IF(ISERROR(VLOOKUP($C147,CE_Unordered_Data,COLUMN('Reordered Data'!ED$147)-2,FALSE)),"-",VLOOKUP($C147,CE_Unordered_Data,COLUMN('Reordered Data'!ED$145)-2,FALSE))</f>
        <v>0</v>
      </c>
      <c r="EE147" s="401">
        <f ca="1">IF(ISERROR(VLOOKUP($C147,CE_Unordered_Data,COLUMN('Reordered Data'!EE$147)-2,FALSE)),"-",VLOOKUP($C147,CE_Unordered_Data,COLUMN('Reordered Data'!EE$145)-2,FALSE))</f>
        <v>0</v>
      </c>
      <c r="EF147" s="401">
        <f ca="1">IF(ISERROR(VLOOKUP($C147,CE_Unordered_Data,COLUMN('Reordered Data'!EF$147)-2,FALSE)),"-",VLOOKUP($C147,CE_Unordered_Data,COLUMN('Reordered Data'!EF$145)-2,FALSE))</f>
        <v>0</v>
      </c>
      <c r="EG147" s="401" t="str">
        <f ca="1">IF(ISERROR(VLOOKUP($C147,CE_Unordered_Data,COLUMN('Reordered Data'!EG$147)-2,FALSE)),"-",VLOOKUP($C147,CE_Unordered_Data,COLUMN('Reordered Data'!EG$145)-2,FALSE))</f>
        <v/>
      </c>
      <c r="EH147" s="401">
        <f ca="1">IF(ISERROR(VLOOKUP($C147,CE_Unordered_Data,COLUMN('Reordered Data'!EH$147)-2,FALSE)),"-",VLOOKUP($C147,CE_Unordered_Data,COLUMN('Reordered Data'!EH$145)-2,FALSE))</f>
        <v>0</v>
      </c>
      <c r="EI147" s="401">
        <f ca="1">IF(ISERROR(VLOOKUP($C147,CE_Unordered_Data,COLUMN('Reordered Data'!EI$147)-2,FALSE)),"-",VLOOKUP($C147,CE_Unordered_Data,COLUMN('Reordered Data'!EI$145)-2,FALSE))</f>
        <v>0</v>
      </c>
      <c r="EJ147" s="401">
        <f ca="1">IF(ISERROR(VLOOKUP($C147,CE_Unordered_Data,COLUMN('Reordered Data'!EJ$147)-2,FALSE)),"-",VLOOKUP($C147,CE_Unordered_Data,COLUMN('Reordered Data'!EJ$145)-2,FALSE))</f>
        <v>0</v>
      </c>
      <c r="EK147" s="401">
        <f ca="1">IF(ISERROR(VLOOKUP($C147,CE_Unordered_Data,COLUMN('Reordered Data'!EK$147)-2,FALSE)),"-",VLOOKUP($C147,CE_Unordered_Data,COLUMN('Reordered Data'!EK$145)-2,FALSE))</f>
        <v>0</v>
      </c>
      <c r="EL147" s="401" t="str">
        <f ca="1">IF(ISERROR(VLOOKUP($C147,CE_Unordered_Data,COLUMN('Reordered Data'!EL$147)-2,FALSE)),"-",VLOOKUP($C147,CE_Unordered_Data,COLUMN('Reordered Data'!EL$145)-2,FALSE))</f>
        <v/>
      </c>
      <c r="EM147" s="401">
        <f ca="1">IF(ISERROR(VLOOKUP($C147,CE_Unordered_Data,COLUMN('Reordered Data'!EM$147)-2,FALSE)),"-",VLOOKUP($C147,CE_Unordered_Data,COLUMN('Reordered Data'!EM$145)-2,FALSE))</f>
        <v>0</v>
      </c>
      <c r="EN147" s="401">
        <f ca="1">IF(ISERROR(VLOOKUP($C147,CE_Unordered_Data,COLUMN('Reordered Data'!EN$147)-2,FALSE)),"-",VLOOKUP($C147,CE_Unordered_Data,COLUMN('Reordered Data'!EN$145)-2,FALSE))</f>
        <v>0</v>
      </c>
      <c r="EO147" s="401">
        <f ca="1">IF(ISERROR(VLOOKUP($C147,CE_Unordered_Data,COLUMN('Reordered Data'!EO$147)-2,FALSE)),"-",VLOOKUP($C147,CE_Unordered_Data,COLUMN('Reordered Data'!EO$145)-2,FALSE))</f>
        <v>0</v>
      </c>
      <c r="EP147" s="401">
        <f ca="1">IF(ISERROR(VLOOKUP($C147,CE_Unordered_Data,COLUMN('Reordered Data'!EP$147)-2,FALSE)),"-",VLOOKUP($C147,CE_Unordered_Data,COLUMN('Reordered Data'!EP$145)-2,FALSE))</f>
        <v>0</v>
      </c>
      <c r="EQ147" s="401" t="str">
        <f ca="1">IF(ISERROR(VLOOKUP($C147,CE_Unordered_Data,COLUMN('Reordered Data'!EQ$147)-2,FALSE)),"-",VLOOKUP($C147,CE_Unordered_Data,COLUMN('Reordered Data'!EQ$145)-2,FALSE))</f>
        <v/>
      </c>
      <c r="ER147" s="401">
        <f ca="1">IF(ISERROR(VLOOKUP($C147,CE_Unordered_Data,COLUMN('Reordered Data'!ER$147)-2,FALSE)),"-",VLOOKUP($C147,CE_Unordered_Data,COLUMN('Reordered Data'!ER$145)-2,FALSE))</f>
        <v>0</v>
      </c>
      <c r="ES147" s="401">
        <f ca="1">IF(ISERROR(VLOOKUP($C147,CE_Unordered_Data,COLUMN('Reordered Data'!ES$147)-2,FALSE)),"-",VLOOKUP($C147,CE_Unordered_Data,COLUMN('Reordered Data'!ES$145)-2,FALSE))</f>
        <v>0</v>
      </c>
      <c r="ET147" s="401">
        <f ca="1">IF(ISERROR(VLOOKUP($C147,CE_Unordered_Data,COLUMN('Reordered Data'!ET$147)-2,FALSE)),"-",VLOOKUP($C147,CE_Unordered_Data,COLUMN('Reordered Data'!ET$145)-2,FALSE))</f>
        <v>0</v>
      </c>
      <c r="EU147" s="401">
        <f ca="1">IF(ISERROR(VLOOKUP($C147,CE_Unordered_Data,COLUMN('Reordered Data'!EU$147)-2,FALSE)),"-",VLOOKUP($C147,CE_Unordered_Data,COLUMN('Reordered Data'!EU$145)-2,FALSE))</f>
        <v>0</v>
      </c>
      <c r="EV147" s="401" t="str">
        <f ca="1">IF(ISERROR(VLOOKUP($C147,CE_Unordered_Data,COLUMN('Reordered Data'!EV$147)-2,FALSE)),"-",VLOOKUP($C147,CE_Unordered_Data,COLUMN('Reordered Data'!EV$145)-2,FALSE))</f>
        <v/>
      </c>
      <c r="EW147" s="401">
        <f ca="1">IF(ISERROR(VLOOKUP($C147,CE_Unordered_Data,COLUMN('Reordered Data'!EW$147)-2,FALSE)),"-",VLOOKUP($C147,CE_Unordered_Data,COLUMN('Reordered Data'!EW$145)-2,FALSE))</f>
        <v>0</v>
      </c>
      <c r="EX147" s="401">
        <f ca="1">IF(ISERROR(VLOOKUP($C147,CE_Unordered_Data,COLUMN('Reordered Data'!EX$147)-2,FALSE)),"-",VLOOKUP($C147,CE_Unordered_Data,COLUMN('Reordered Data'!EX$145)-2,FALSE))</f>
        <v>0</v>
      </c>
      <c r="EY147" s="401">
        <f ca="1">IF(ISERROR(VLOOKUP($C147,CE_Unordered_Data,COLUMN('Reordered Data'!EY$147)-2,FALSE)),"-",VLOOKUP($C147,CE_Unordered_Data,COLUMN('Reordered Data'!EY$145)-2,FALSE))</f>
        <v>0</v>
      </c>
      <c r="EZ147" s="401">
        <f ca="1">IF(ISERROR(VLOOKUP($C147,CE_Unordered_Data,COLUMN('Reordered Data'!EZ$147)-2,FALSE)),"-",VLOOKUP($C147,CE_Unordered_Data,COLUMN('Reordered Data'!EZ$145)-2,FALSE))</f>
        <v>0</v>
      </c>
      <c r="FA147" s="401" t="str">
        <f ca="1">IF(ISERROR(VLOOKUP($C147,CE_Unordered_Data,COLUMN('Reordered Data'!FA$147)-2,FALSE)),"-",VLOOKUP($C147,CE_Unordered_Data,COLUMN('Reordered Data'!FA$145)-2,FALSE))</f>
        <v/>
      </c>
      <c r="FB147" s="401">
        <f ca="1">IF(ISERROR(VLOOKUP($C147,CE_Unordered_Data,COLUMN('Reordered Data'!FB$147)-2,FALSE)),"-",VLOOKUP($C147,CE_Unordered_Data,COLUMN('Reordered Data'!FB$145)-2,FALSE))</f>
        <v>0</v>
      </c>
      <c r="FC147" s="401">
        <f ca="1">IF(ISERROR(VLOOKUP($C147,CE_Unordered_Data,COLUMN('Reordered Data'!FC$147)-2,FALSE)),"-",VLOOKUP($C147,CE_Unordered_Data,COLUMN('Reordered Data'!FC$145)-2,FALSE))</f>
        <v>0</v>
      </c>
      <c r="FD147" s="401">
        <f ca="1">IF(ISERROR(VLOOKUP($C147,CE_Unordered_Data,COLUMN('Reordered Data'!FD$147)-2,FALSE)),"-",VLOOKUP($C147,CE_Unordered_Data,COLUMN('Reordered Data'!FD$145)-2,FALSE))</f>
        <v>0</v>
      </c>
      <c r="FE147" s="401">
        <f ca="1">IF(ISERROR(VLOOKUP($C147,CE_Unordered_Data,COLUMN('Reordered Data'!FE$147)-2,FALSE)),"-",VLOOKUP($C147,CE_Unordered_Data,COLUMN('Reordered Data'!FE$145)-2,FALSE))</f>
        <v>0</v>
      </c>
      <c r="FF147" s="401" t="str">
        <f ca="1">IF(ISERROR(VLOOKUP($C147,CE_Unordered_Data,COLUMN('Reordered Data'!FF$147)-2,FALSE)),"-",VLOOKUP($C147,CE_Unordered_Data,COLUMN('Reordered Data'!FF$145)-2,FALSE))</f>
        <v/>
      </c>
      <c r="FG147" s="401">
        <f ca="1">IF(ISERROR(VLOOKUP($C147,CE_Unordered_Data,COLUMN('Reordered Data'!FG$147)-2,FALSE)),"-",VLOOKUP($C147,CE_Unordered_Data,COLUMN('Reordered Data'!FG$145)-2,FALSE))</f>
        <v>0</v>
      </c>
    </row>
    <row r="148" spans="3:163">
      <c r="C148" s="399" t="str">
        <f t="shared" ca="1" si="43"/>
        <v>Residential Whole Home Retrofit</v>
      </c>
      <c r="D148" s="401">
        <f ca="1">IF(ISERROR(VLOOKUP($C148,CE_Unordered_Data,COLUMN('Reordered Data'!D$147)-2,FALSE)),"-",VLOOKUP($C148,CE_Unordered_Data,COLUMN('Reordered Data'!D$145)-2,FALSE))</f>
        <v>0</v>
      </c>
      <c r="E148" s="401">
        <f ca="1">IF(ISERROR(VLOOKUP($C148,CE_Unordered_Data,COLUMN('Reordered Data'!E$147)-2,FALSE)),"-",VLOOKUP($C148,CE_Unordered_Data,COLUMN('Reordered Data'!E$145)-2,FALSE))</f>
        <v>0</v>
      </c>
      <c r="F148" s="401">
        <f ca="1">IF(ISERROR(VLOOKUP($C148,CE_Unordered_Data,COLUMN('Reordered Data'!F$147)-2,FALSE)),"-",VLOOKUP($C148,CE_Unordered_Data,COLUMN('Reordered Data'!F$145)-2,FALSE))</f>
        <v>0</v>
      </c>
      <c r="G148" s="401" t="str">
        <f ca="1">IF(ISERROR(VLOOKUP($C148,CE_Unordered_Data,COLUMN('Reordered Data'!G$147)-2,FALSE)),"-",VLOOKUP($C148,CE_Unordered_Data,COLUMN('Reordered Data'!G$145)-2,FALSE))</f>
        <v/>
      </c>
      <c r="H148" s="401">
        <f ca="1">IF(ISERROR(VLOOKUP($C148,CE_Unordered_Data,COLUMN('Reordered Data'!H$147)-2,FALSE)),"-",VLOOKUP($C148,CE_Unordered_Data,COLUMN('Reordered Data'!H$145)-2,FALSE))</f>
        <v>0</v>
      </c>
      <c r="I148" s="401">
        <f ca="1">IF(ISERROR(VLOOKUP($C148,CE_Unordered_Data,COLUMN('Reordered Data'!I$147)-2,FALSE)),"-",VLOOKUP($C148,CE_Unordered_Data,COLUMN('Reordered Data'!I$145)-2,FALSE))</f>
        <v>0</v>
      </c>
      <c r="J148" s="401">
        <f ca="1">IF(ISERROR(VLOOKUP($C148,CE_Unordered_Data,COLUMN('Reordered Data'!J$147)-2,FALSE)),"-",VLOOKUP($C148,CE_Unordered_Data,COLUMN('Reordered Data'!J$145)-2,FALSE))</f>
        <v>0</v>
      </c>
      <c r="K148" s="401">
        <f ca="1">IF(ISERROR(VLOOKUP($C148,CE_Unordered_Data,COLUMN('Reordered Data'!K$147)-2,FALSE)),"-",VLOOKUP($C148,CE_Unordered_Data,COLUMN('Reordered Data'!K$145)-2,FALSE))</f>
        <v>0</v>
      </c>
      <c r="L148" s="401" t="str">
        <f ca="1">IF(ISERROR(VLOOKUP($C148,CE_Unordered_Data,COLUMN('Reordered Data'!L$147)-2,FALSE)),"-",VLOOKUP($C148,CE_Unordered_Data,COLUMN('Reordered Data'!L$145)-2,FALSE))</f>
        <v/>
      </c>
      <c r="M148" s="401">
        <f ca="1">IF(ISERROR(VLOOKUP($C148,CE_Unordered_Data,COLUMN('Reordered Data'!M$147)-2,FALSE)),"-",VLOOKUP($C148,CE_Unordered_Data,COLUMN('Reordered Data'!M$145)-2,FALSE))</f>
        <v>0</v>
      </c>
      <c r="N148" s="401">
        <f ca="1">IF(ISERROR(VLOOKUP($C148,CE_Unordered_Data,COLUMN('Reordered Data'!N$147)-2,FALSE)),"-",VLOOKUP($C148,CE_Unordered_Data,COLUMN('Reordered Data'!N$145)-2,FALSE))</f>
        <v>0</v>
      </c>
      <c r="O148" s="401">
        <f ca="1">IF(ISERROR(VLOOKUP($C148,CE_Unordered_Data,COLUMN('Reordered Data'!O$147)-2,FALSE)),"-",VLOOKUP($C148,CE_Unordered_Data,COLUMN('Reordered Data'!O$145)-2,FALSE))</f>
        <v>0</v>
      </c>
      <c r="P148" s="401">
        <f ca="1">IF(ISERROR(VLOOKUP($C148,CE_Unordered_Data,COLUMN('Reordered Data'!P$147)-2,FALSE)),"-",VLOOKUP($C148,CE_Unordered_Data,COLUMN('Reordered Data'!P$145)-2,FALSE))</f>
        <v>0</v>
      </c>
      <c r="Q148" s="401" t="str">
        <f ca="1">IF(ISERROR(VLOOKUP($C148,CE_Unordered_Data,COLUMN('Reordered Data'!Q$147)-2,FALSE)),"-",VLOOKUP($C148,CE_Unordered_Data,COLUMN('Reordered Data'!Q$145)-2,FALSE))</f>
        <v/>
      </c>
      <c r="R148" s="401">
        <f ca="1">IF(ISERROR(VLOOKUP($C148,CE_Unordered_Data,COLUMN('Reordered Data'!R$147)-2,FALSE)),"-",VLOOKUP($C148,CE_Unordered_Data,COLUMN('Reordered Data'!R$145)-2,FALSE))</f>
        <v>0</v>
      </c>
      <c r="S148" s="401">
        <f ca="1">IF(ISERROR(VLOOKUP($C148,CE_Unordered_Data,COLUMN('Reordered Data'!S$147)-2,FALSE)),"-",VLOOKUP($C148,CE_Unordered_Data,COLUMN('Reordered Data'!S$145)-2,FALSE))</f>
        <v>0</v>
      </c>
      <c r="T148" s="401">
        <f ca="1">IF(ISERROR(VLOOKUP($C148,CE_Unordered_Data,COLUMN('Reordered Data'!T$147)-2,FALSE)),"-",VLOOKUP($C148,CE_Unordered_Data,COLUMN('Reordered Data'!T$145)-2,FALSE))</f>
        <v>0</v>
      </c>
      <c r="U148" s="401">
        <f ca="1">IF(ISERROR(VLOOKUP($C148,CE_Unordered_Data,COLUMN('Reordered Data'!U$147)-2,FALSE)),"-",VLOOKUP($C148,CE_Unordered_Data,COLUMN('Reordered Data'!U$145)-2,FALSE))</f>
        <v>0</v>
      </c>
      <c r="V148" s="401" t="str">
        <f ca="1">IF(ISERROR(VLOOKUP($C148,CE_Unordered_Data,COLUMN('Reordered Data'!V$147)-2,FALSE)),"-",VLOOKUP($C148,CE_Unordered_Data,COLUMN('Reordered Data'!V$145)-2,FALSE))</f>
        <v/>
      </c>
      <c r="W148" s="401">
        <f ca="1">IF(ISERROR(VLOOKUP($C148,CE_Unordered_Data,COLUMN('Reordered Data'!W$147)-2,FALSE)),"-",VLOOKUP($C148,CE_Unordered_Data,COLUMN('Reordered Data'!W$145)-2,FALSE))</f>
        <v>0</v>
      </c>
      <c r="X148" s="401">
        <f ca="1">IF(ISERROR(VLOOKUP($C148,CE_Unordered_Data,COLUMN('Reordered Data'!X$147)-2,FALSE)),"-",VLOOKUP($C148,CE_Unordered_Data,COLUMN('Reordered Data'!X$145)-2,FALSE))</f>
        <v>0</v>
      </c>
      <c r="Y148" s="401">
        <f ca="1">IF(ISERROR(VLOOKUP($C148,CE_Unordered_Data,COLUMN('Reordered Data'!Y$147)-2,FALSE)),"-",VLOOKUP($C148,CE_Unordered_Data,COLUMN('Reordered Data'!Y$145)-2,FALSE))</f>
        <v>0</v>
      </c>
      <c r="Z148" s="401">
        <f ca="1">IF(ISERROR(VLOOKUP($C148,CE_Unordered_Data,COLUMN('Reordered Data'!Z$147)-2,FALSE)),"-",VLOOKUP($C148,CE_Unordered_Data,COLUMN('Reordered Data'!Z$145)-2,FALSE))</f>
        <v>0</v>
      </c>
      <c r="AA148" s="401" t="str">
        <f ca="1">IF(ISERROR(VLOOKUP($C148,CE_Unordered_Data,COLUMN('Reordered Data'!AA$147)-2,FALSE)),"-",VLOOKUP($C148,CE_Unordered_Data,COLUMN('Reordered Data'!AA$145)-2,FALSE))</f>
        <v/>
      </c>
      <c r="AB148" s="401">
        <f ca="1">IF(ISERROR(VLOOKUP($C148,CE_Unordered_Data,COLUMN('Reordered Data'!AB$147)-2,FALSE)),"-",VLOOKUP($C148,CE_Unordered_Data,COLUMN('Reordered Data'!AB$145)-2,FALSE))</f>
        <v>0</v>
      </c>
      <c r="AC148" s="401">
        <f ca="1">IF(ISERROR(VLOOKUP($C148,CE_Unordered_Data,COLUMN('Reordered Data'!AC$147)-2,FALSE)),"-",VLOOKUP($C148,CE_Unordered_Data,COLUMN('Reordered Data'!AC$145)-2,FALSE))</f>
        <v>0</v>
      </c>
      <c r="AD148" s="401">
        <f ca="1">IF(ISERROR(VLOOKUP($C148,CE_Unordered_Data,COLUMN('Reordered Data'!AD$147)-2,FALSE)),"-",VLOOKUP($C148,CE_Unordered_Data,COLUMN('Reordered Data'!AD$145)-2,FALSE))</f>
        <v>0</v>
      </c>
      <c r="AE148" s="401">
        <f ca="1">IF(ISERROR(VLOOKUP($C148,CE_Unordered_Data,COLUMN('Reordered Data'!AE$147)-2,FALSE)),"-",VLOOKUP($C148,CE_Unordered_Data,COLUMN('Reordered Data'!AE$145)-2,FALSE))</f>
        <v>0</v>
      </c>
      <c r="AF148" s="401" t="str">
        <f ca="1">IF(ISERROR(VLOOKUP($C148,CE_Unordered_Data,COLUMN('Reordered Data'!AF$147)-2,FALSE)),"-",VLOOKUP($C148,CE_Unordered_Data,COLUMN('Reordered Data'!AF$145)-2,FALSE))</f>
        <v/>
      </c>
      <c r="AG148" s="401">
        <f ca="1">IF(ISERROR(VLOOKUP($C148,CE_Unordered_Data,COLUMN('Reordered Data'!AG$147)-2,FALSE)),"-",VLOOKUP($C148,CE_Unordered_Data,COLUMN('Reordered Data'!AG$145)-2,FALSE))</f>
        <v>0</v>
      </c>
      <c r="AH148" s="401">
        <f ca="1">IF(ISERROR(VLOOKUP($C148,CE_Unordered_Data,COLUMN('Reordered Data'!AH$147)-2,FALSE)),"-",VLOOKUP($C148,CE_Unordered_Data,COLUMN('Reordered Data'!AH$145)-2,FALSE))</f>
        <v>0</v>
      </c>
      <c r="AI148" s="401">
        <f ca="1">IF(ISERROR(VLOOKUP($C148,CE_Unordered_Data,COLUMN('Reordered Data'!AI$147)-2,FALSE)),"-",VLOOKUP($C148,CE_Unordered_Data,COLUMN('Reordered Data'!AI$145)-2,FALSE))</f>
        <v>0</v>
      </c>
      <c r="AJ148" s="401">
        <f ca="1">IF(ISERROR(VLOOKUP($C148,CE_Unordered_Data,COLUMN('Reordered Data'!AJ$147)-2,FALSE)),"-",VLOOKUP($C148,CE_Unordered_Data,COLUMN('Reordered Data'!AJ$145)-2,FALSE))</f>
        <v>0</v>
      </c>
      <c r="AK148" s="401" t="str">
        <f ca="1">IF(ISERROR(VLOOKUP($C148,CE_Unordered_Data,COLUMN('Reordered Data'!AK$147)-2,FALSE)),"-",VLOOKUP($C148,CE_Unordered_Data,COLUMN('Reordered Data'!AK$145)-2,FALSE))</f>
        <v/>
      </c>
      <c r="AL148" s="401">
        <f ca="1">IF(ISERROR(VLOOKUP($C148,CE_Unordered_Data,COLUMN('Reordered Data'!AL$147)-2,FALSE)),"-",VLOOKUP($C148,CE_Unordered_Data,COLUMN('Reordered Data'!AL$145)-2,FALSE))</f>
        <v>0</v>
      </c>
      <c r="AM148" s="401">
        <f ca="1">IF(ISERROR(VLOOKUP($C148,CE_Unordered_Data,COLUMN('Reordered Data'!AM$147)-2,FALSE)),"-",VLOOKUP($C148,CE_Unordered_Data,COLUMN('Reordered Data'!AM$145)-2,FALSE))</f>
        <v>0</v>
      </c>
      <c r="AN148" s="401">
        <f ca="1">IF(ISERROR(VLOOKUP($C148,CE_Unordered_Data,COLUMN('Reordered Data'!AN$147)-2,FALSE)),"-",VLOOKUP($C148,CE_Unordered_Data,COLUMN('Reordered Data'!AN$145)-2,FALSE))</f>
        <v>0</v>
      </c>
      <c r="AO148" s="401">
        <f ca="1">IF(ISERROR(VLOOKUP($C148,CE_Unordered_Data,COLUMN('Reordered Data'!AO$147)-2,FALSE)),"-",VLOOKUP($C148,CE_Unordered_Data,COLUMN('Reordered Data'!AO$145)-2,FALSE))</f>
        <v>0</v>
      </c>
      <c r="AP148" s="401" t="str">
        <f ca="1">IF(ISERROR(VLOOKUP($C148,CE_Unordered_Data,COLUMN('Reordered Data'!AP$147)-2,FALSE)),"-",VLOOKUP($C148,CE_Unordered_Data,COLUMN('Reordered Data'!AP$145)-2,FALSE))</f>
        <v/>
      </c>
      <c r="AQ148" s="401">
        <f ca="1">IF(ISERROR(VLOOKUP($C148,CE_Unordered_Data,COLUMN('Reordered Data'!AQ$147)-2,FALSE)),"-",VLOOKUP($C148,CE_Unordered_Data,COLUMN('Reordered Data'!AQ$145)-2,FALSE))</f>
        <v>0</v>
      </c>
      <c r="AR148" s="401">
        <f ca="1">IF(ISERROR(VLOOKUP($C148,CE_Unordered_Data,COLUMN('Reordered Data'!AR$147)-2,FALSE)),"-",VLOOKUP($C148,CE_Unordered_Data,COLUMN('Reordered Data'!AR$145)-2,FALSE))</f>
        <v>0</v>
      </c>
      <c r="AS148" s="401">
        <f ca="1">IF(ISERROR(VLOOKUP($C148,CE_Unordered_Data,COLUMN('Reordered Data'!AS$147)-2,FALSE)),"-",VLOOKUP($C148,CE_Unordered_Data,COLUMN('Reordered Data'!AS$145)-2,FALSE))</f>
        <v>0</v>
      </c>
      <c r="AT148" s="401">
        <f ca="1">IF(ISERROR(VLOOKUP($C148,CE_Unordered_Data,COLUMN('Reordered Data'!AT$147)-2,FALSE)),"-",VLOOKUP($C148,CE_Unordered_Data,COLUMN('Reordered Data'!AT$145)-2,FALSE))</f>
        <v>0</v>
      </c>
      <c r="AU148" s="401" t="str">
        <f ca="1">IF(ISERROR(VLOOKUP($C148,CE_Unordered_Data,COLUMN('Reordered Data'!AU$147)-2,FALSE)),"-",VLOOKUP($C148,CE_Unordered_Data,COLUMN('Reordered Data'!AU$145)-2,FALSE))</f>
        <v/>
      </c>
      <c r="AV148" s="401">
        <f ca="1">IF(ISERROR(VLOOKUP($C148,CE_Unordered_Data,COLUMN('Reordered Data'!AV$147)-2,FALSE)),"-",VLOOKUP($C148,CE_Unordered_Data,COLUMN('Reordered Data'!AV$145)-2,FALSE))</f>
        <v>0</v>
      </c>
      <c r="AW148" s="401">
        <f ca="1">IF(ISERROR(VLOOKUP($C148,CE_Unordered_Data,COLUMN('Reordered Data'!AW$147)-2,FALSE)),"-",VLOOKUP($C148,CE_Unordered_Data,COLUMN('Reordered Data'!AW$145)-2,FALSE))</f>
        <v>0</v>
      </c>
      <c r="AX148" s="401">
        <f ca="1">IF(ISERROR(VLOOKUP($C148,CE_Unordered_Data,COLUMN('Reordered Data'!AX$147)-2,FALSE)),"-",VLOOKUP($C148,CE_Unordered_Data,COLUMN('Reordered Data'!AX$145)-2,FALSE))</f>
        <v>0</v>
      </c>
      <c r="AY148" s="401">
        <f ca="1">IF(ISERROR(VLOOKUP($C148,CE_Unordered_Data,COLUMN('Reordered Data'!AY$147)-2,FALSE)),"-",VLOOKUP($C148,CE_Unordered_Data,COLUMN('Reordered Data'!AY$145)-2,FALSE))</f>
        <v>0</v>
      </c>
      <c r="AZ148" s="401" t="str">
        <f ca="1">IF(ISERROR(VLOOKUP($C148,CE_Unordered_Data,COLUMN('Reordered Data'!AZ$147)-2,FALSE)),"-",VLOOKUP($C148,CE_Unordered_Data,COLUMN('Reordered Data'!AZ$145)-2,FALSE))</f>
        <v/>
      </c>
      <c r="BA148" s="401">
        <f ca="1">IF(ISERROR(VLOOKUP($C148,CE_Unordered_Data,COLUMN('Reordered Data'!BA$147)-2,FALSE)),"-",VLOOKUP($C148,CE_Unordered_Data,COLUMN('Reordered Data'!BA$145)-2,FALSE))</f>
        <v>0</v>
      </c>
      <c r="BB148" s="401">
        <f ca="1">IF(ISERROR(VLOOKUP($C148,CE_Unordered_Data,COLUMN('Reordered Data'!BB$147)-2,FALSE)),"-",VLOOKUP($C148,CE_Unordered_Data,COLUMN('Reordered Data'!BB$145)-2,FALSE))</f>
        <v>0</v>
      </c>
      <c r="BC148" s="401">
        <f ca="1">IF(ISERROR(VLOOKUP($C148,CE_Unordered_Data,COLUMN('Reordered Data'!BC$147)-2,FALSE)),"-",VLOOKUP($C148,CE_Unordered_Data,COLUMN('Reordered Data'!BC$145)-2,FALSE))</f>
        <v>0</v>
      </c>
      <c r="BD148" s="401">
        <f ca="1">IF(ISERROR(VLOOKUP($C148,CE_Unordered_Data,COLUMN('Reordered Data'!BD$147)-2,FALSE)),"-",VLOOKUP($C148,CE_Unordered_Data,COLUMN('Reordered Data'!BD$145)-2,FALSE))</f>
        <v>0</v>
      </c>
      <c r="BE148" s="401" t="str">
        <f ca="1">IF(ISERROR(VLOOKUP($C148,CE_Unordered_Data,COLUMN('Reordered Data'!BE$147)-2,FALSE)),"-",VLOOKUP($C148,CE_Unordered_Data,COLUMN('Reordered Data'!BE$145)-2,FALSE))</f>
        <v/>
      </c>
      <c r="BF148" s="401">
        <f ca="1">IF(ISERROR(VLOOKUP($C148,CE_Unordered_Data,COLUMN('Reordered Data'!BF$147)-2,FALSE)),"-",VLOOKUP($C148,CE_Unordered_Data,COLUMN('Reordered Data'!BF$145)-2,FALSE))</f>
        <v>0</v>
      </c>
      <c r="BG148" s="401">
        <f ca="1">IF(ISERROR(VLOOKUP($C148,CE_Unordered_Data,COLUMN('Reordered Data'!BG$147)-2,FALSE)),"-",VLOOKUP($C148,CE_Unordered_Data,COLUMN('Reordered Data'!BG$145)-2,FALSE))</f>
        <v>0</v>
      </c>
      <c r="BH148" s="401">
        <f ca="1">IF(ISERROR(VLOOKUP($C148,CE_Unordered_Data,COLUMN('Reordered Data'!BH$147)-2,FALSE)),"-",VLOOKUP($C148,CE_Unordered_Data,COLUMN('Reordered Data'!BH$145)-2,FALSE))</f>
        <v>0</v>
      </c>
      <c r="BI148" s="401">
        <f ca="1">IF(ISERROR(VLOOKUP($C148,CE_Unordered_Data,COLUMN('Reordered Data'!BI$147)-2,FALSE)),"-",VLOOKUP($C148,CE_Unordered_Data,COLUMN('Reordered Data'!BI$145)-2,FALSE))</f>
        <v>0</v>
      </c>
      <c r="BJ148" s="401" t="str">
        <f ca="1">IF(ISERROR(VLOOKUP($C148,CE_Unordered_Data,COLUMN('Reordered Data'!BJ$147)-2,FALSE)),"-",VLOOKUP($C148,CE_Unordered_Data,COLUMN('Reordered Data'!BJ$145)-2,FALSE))</f>
        <v/>
      </c>
      <c r="BK148" s="401">
        <f ca="1">IF(ISERROR(VLOOKUP($C148,CE_Unordered_Data,COLUMN('Reordered Data'!BK$147)-2,FALSE)),"-",VLOOKUP($C148,CE_Unordered_Data,COLUMN('Reordered Data'!BK$145)-2,FALSE))</f>
        <v>0</v>
      </c>
      <c r="BL148" s="401">
        <f ca="1">IF(ISERROR(VLOOKUP($C148,CE_Unordered_Data,COLUMN('Reordered Data'!BL$147)-2,FALSE)),"-",VLOOKUP($C148,CE_Unordered_Data,COLUMN('Reordered Data'!BL$145)-2,FALSE))</f>
        <v>0</v>
      </c>
      <c r="BM148" s="401">
        <f ca="1">IF(ISERROR(VLOOKUP($C148,CE_Unordered_Data,COLUMN('Reordered Data'!BM$147)-2,FALSE)),"-",VLOOKUP($C148,CE_Unordered_Data,COLUMN('Reordered Data'!BM$145)-2,FALSE))</f>
        <v>0</v>
      </c>
      <c r="BN148" s="401">
        <f ca="1">IF(ISERROR(VLOOKUP($C148,CE_Unordered_Data,COLUMN('Reordered Data'!BN$147)-2,FALSE)),"-",VLOOKUP($C148,CE_Unordered_Data,COLUMN('Reordered Data'!BN$145)-2,FALSE))</f>
        <v>0</v>
      </c>
      <c r="BO148" s="401" t="str">
        <f ca="1">IF(ISERROR(VLOOKUP($C148,CE_Unordered_Data,COLUMN('Reordered Data'!BO$147)-2,FALSE)),"-",VLOOKUP($C148,CE_Unordered_Data,COLUMN('Reordered Data'!BO$145)-2,FALSE))</f>
        <v/>
      </c>
      <c r="BP148" s="401">
        <f ca="1">IF(ISERROR(VLOOKUP($C148,CE_Unordered_Data,COLUMN('Reordered Data'!BP$147)-2,FALSE)),"-",VLOOKUP($C148,CE_Unordered_Data,COLUMN('Reordered Data'!BP$145)-2,FALSE))</f>
        <v>0</v>
      </c>
      <c r="BQ148" s="401">
        <f ca="1">IF(ISERROR(VLOOKUP($C148,CE_Unordered_Data,COLUMN('Reordered Data'!BQ$147)-2,FALSE)),"-",VLOOKUP($C148,CE_Unordered_Data,COLUMN('Reordered Data'!BQ$145)-2,FALSE))</f>
        <v>0</v>
      </c>
      <c r="BR148" s="401">
        <f ca="1">IF(ISERROR(VLOOKUP($C148,CE_Unordered_Data,COLUMN('Reordered Data'!BR$147)-2,FALSE)),"-",VLOOKUP($C148,CE_Unordered_Data,COLUMN('Reordered Data'!BR$145)-2,FALSE))</f>
        <v>0</v>
      </c>
      <c r="BS148" s="401">
        <f ca="1">IF(ISERROR(VLOOKUP($C148,CE_Unordered_Data,COLUMN('Reordered Data'!BS$147)-2,FALSE)),"-",VLOOKUP($C148,CE_Unordered_Data,COLUMN('Reordered Data'!BS$145)-2,FALSE))</f>
        <v>0</v>
      </c>
      <c r="BT148" s="401" t="str">
        <f ca="1">IF(ISERROR(VLOOKUP($C148,CE_Unordered_Data,COLUMN('Reordered Data'!BT$147)-2,FALSE)),"-",VLOOKUP($C148,CE_Unordered_Data,COLUMN('Reordered Data'!BT$145)-2,FALSE))</f>
        <v/>
      </c>
      <c r="BU148" s="401">
        <f ca="1">IF(ISERROR(VLOOKUP($C148,CE_Unordered_Data,COLUMN('Reordered Data'!BU$147)-2,FALSE)),"-",VLOOKUP($C148,CE_Unordered_Data,COLUMN('Reordered Data'!BU$145)-2,FALSE))</f>
        <v>0</v>
      </c>
      <c r="BV148" s="401">
        <f ca="1">IF(ISERROR(VLOOKUP($C148,CE_Unordered_Data,COLUMN('Reordered Data'!BV$147)-2,FALSE)),"-",VLOOKUP($C148,CE_Unordered_Data,COLUMN('Reordered Data'!BV$145)-2,FALSE))</f>
        <v>0</v>
      </c>
      <c r="BW148" s="401">
        <f ca="1">IF(ISERROR(VLOOKUP($C148,CE_Unordered_Data,COLUMN('Reordered Data'!BW$147)-2,FALSE)),"-",VLOOKUP($C148,CE_Unordered_Data,COLUMN('Reordered Data'!BW$145)-2,FALSE))</f>
        <v>0</v>
      </c>
      <c r="BX148" s="401">
        <f ca="1">IF(ISERROR(VLOOKUP($C148,CE_Unordered_Data,COLUMN('Reordered Data'!BX$147)-2,FALSE)),"-",VLOOKUP($C148,CE_Unordered_Data,COLUMN('Reordered Data'!BX$145)-2,FALSE))</f>
        <v>0</v>
      </c>
      <c r="BY148" s="401" t="str">
        <f ca="1">IF(ISERROR(VLOOKUP($C148,CE_Unordered_Data,COLUMN('Reordered Data'!BY$147)-2,FALSE)),"-",VLOOKUP($C148,CE_Unordered_Data,COLUMN('Reordered Data'!BY$145)-2,FALSE))</f>
        <v/>
      </c>
      <c r="BZ148" s="401">
        <f ca="1">IF(ISERROR(VLOOKUP($C148,CE_Unordered_Data,COLUMN('Reordered Data'!BZ$147)-2,FALSE)),"-",VLOOKUP($C148,CE_Unordered_Data,COLUMN('Reordered Data'!BZ$145)-2,FALSE))</f>
        <v>0</v>
      </c>
      <c r="CA148" s="401">
        <f ca="1">IF(ISERROR(VLOOKUP($C148,CE_Unordered_Data,COLUMN('Reordered Data'!CA$147)-2,FALSE)),"-",VLOOKUP($C148,CE_Unordered_Data,COLUMN('Reordered Data'!CA$145)-2,FALSE))</f>
        <v>0</v>
      </c>
      <c r="CB148" s="401">
        <f ca="1">IF(ISERROR(VLOOKUP($C148,CE_Unordered_Data,COLUMN('Reordered Data'!CB$147)-2,FALSE)),"-",VLOOKUP($C148,CE_Unordered_Data,COLUMN('Reordered Data'!CB$145)-2,FALSE))</f>
        <v>0</v>
      </c>
      <c r="CC148" s="401">
        <f ca="1">IF(ISERROR(VLOOKUP($C148,CE_Unordered_Data,COLUMN('Reordered Data'!CC$147)-2,FALSE)),"-",VLOOKUP($C148,CE_Unordered_Data,COLUMN('Reordered Data'!CC$145)-2,FALSE))</f>
        <v>0</v>
      </c>
      <c r="CD148" s="401" t="str">
        <f ca="1">IF(ISERROR(VLOOKUP($C148,CE_Unordered_Data,COLUMN('Reordered Data'!CD$147)-2,FALSE)),"-",VLOOKUP($C148,CE_Unordered_Data,COLUMN('Reordered Data'!CD$145)-2,FALSE))</f>
        <v/>
      </c>
      <c r="CE148" s="401">
        <f ca="1">IF(ISERROR(VLOOKUP($C148,CE_Unordered_Data,COLUMN('Reordered Data'!CE$147)-2,FALSE)),"-",VLOOKUP($C148,CE_Unordered_Data,COLUMN('Reordered Data'!CE$145)-2,FALSE))</f>
        <v>0</v>
      </c>
      <c r="CF148" s="401">
        <f ca="1">IF(ISERROR(VLOOKUP($C148,CE_Unordered_Data,COLUMN('Reordered Data'!CF$147)-2,FALSE)),"-",VLOOKUP($C148,CE_Unordered_Data,COLUMN('Reordered Data'!CF$145)-2,FALSE))</f>
        <v>0</v>
      </c>
      <c r="CG148" s="401">
        <f ca="1">IF(ISERROR(VLOOKUP($C148,CE_Unordered_Data,COLUMN('Reordered Data'!CG$147)-2,FALSE)),"-",VLOOKUP($C148,CE_Unordered_Data,COLUMN('Reordered Data'!CG$145)-2,FALSE))</f>
        <v>0</v>
      </c>
      <c r="CH148" s="401">
        <f ca="1">IF(ISERROR(VLOOKUP($C148,CE_Unordered_Data,COLUMN('Reordered Data'!CH$147)-2,FALSE)),"-",VLOOKUP($C148,CE_Unordered_Data,COLUMN('Reordered Data'!CH$145)-2,FALSE))</f>
        <v>0</v>
      </c>
      <c r="CI148" s="401" t="str">
        <f ca="1">IF(ISERROR(VLOOKUP($C148,CE_Unordered_Data,COLUMN('Reordered Data'!CI$147)-2,FALSE)),"-",VLOOKUP($C148,CE_Unordered_Data,COLUMN('Reordered Data'!CI$145)-2,FALSE))</f>
        <v/>
      </c>
      <c r="CJ148" s="401">
        <f ca="1">IF(ISERROR(VLOOKUP($C148,CE_Unordered_Data,COLUMN('Reordered Data'!CJ$147)-2,FALSE)),"-",VLOOKUP($C148,CE_Unordered_Data,COLUMN('Reordered Data'!CJ$145)-2,FALSE))</f>
        <v>0</v>
      </c>
      <c r="CK148" s="401">
        <f ca="1">IF(ISERROR(VLOOKUP($C148,CE_Unordered_Data,COLUMN('Reordered Data'!CK$147)-2,FALSE)),"-",VLOOKUP($C148,CE_Unordered_Data,COLUMN('Reordered Data'!CK$145)-2,FALSE))</f>
        <v>0</v>
      </c>
      <c r="CL148" s="401">
        <f ca="1">IF(ISERROR(VLOOKUP($C148,CE_Unordered_Data,COLUMN('Reordered Data'!CL$147)-2,FALSE)),"-",VLOOKUP($C148,CE_Unordered_Data,COLUMN('Reordered Data'!CL$145)-2,FALSE))</f>
        <v>0</v>
      </c>
      <c r="CM148" s="401">
        <f ca="1">IF(ISERROR(VLOOKUP($C148,CE_Unordered_Data,COLUMN('Reordered Data'!CM$147)-2,FALSE)),"-",VLOOKUP($C148,CE_Unordered_Data,COLUMN('Reordered Data'!CM$145)-2,FALSE))</f>
        <v>0</v>
      </c>
      <c r="CN148" s="401" t="str">
        <f ca="1">IF(ISERROR(VLOOKUP($C148,CE_Unordered_Data,COLUMN('Reordered Data'!CN$147)-2,FALSE)),"-",VLOOKUP($C148,CE_Unordered_Data,COLUMN('Reordered Data'!CN$145)-2,FALSE))</f>
        <v/>
      </c>
      <c r="CO148" s="401">
        <f ca="1">IF(ISERROR(VLOOKUP($C148,CE_Unordered_Data,COLUMN('Reordered Data'!CO$147)-2,FALSE)),"-",VLOOKUP($C148,CE_Unordered_Data,COLUMN('Reordered Data'!CO$145)-2,FALSE))</f>
        <v>0</v>
      </c>
      <c r="CP148" s="401">
        <f ca="1">IF(ISERROR(VLOOKUP($C148,CE_Unordered_Data,COLUMN('Reordered Data'!CP$147)-2,FALSE)),"-",VLOOKUP($C148,CE_Unordered_Data,COLUMN('Reordered Data'!CP$145)-2,FALSE))</f>
        <v>0</v>
      </c>
      <c r="CQ148" s="401">
        <f ca="1">IF(ISERROR(VLOOKUP($C148,CE_Unordered_Data,COLUMN('Reordered Data'!CQ$147)-2,FALSE)),"-",VLOOKUP($C148,CE_Unordered_Data,COLUMN('Reordered Data'!CQ$145)-2,FALSE))</f>
        <v>0</v>
      </c>
      <c r="CR148" s="401">
        <f ca="1">IF(ISERROR(VLOOKUP($C148,CE_Unordered_Data,COLUMN('Reordered Data'!CR$147)-2,FALSE)),"-",VLOOKUP($C148,CE_Unordered_Data,COLUMN('Reordered Data'!CR$145)-2,FALSE))</f>
        <v>0</v>
      </c>
      <c r="CS148" s="401" t="str">
        <f ca="1">IF(ISERROR(VLOOKUP($C148,CE_Unordered_Data,COLUMN('Reordered Data'!CS$147)-2,FALSE)),"-",VLOOKUP($C148,CE_Unordered_Data,COLUMN('Reordered Data'!CS$145)-2,FALSE))</f>
        <v/>
      </c>
      <c r="CT148" s="401">
        <f ca="1">IF(ISERROR(VLOOKUP($C148,CE_Unordered_Data,COLUMN('Reordered Data'!CT$147)-2,FALSE)),"-",VLOOKUP($C148,CE_Unordered_Data,COLUMN('Reordered Data'!CT$145)-2,FALSE))</f>
        <v>0</v>
      </c>
      <c r="CU148" s="401">
        <f ca="1">IF(ISERROR(VLOOKUP($C148,CE_Unordered_Data,COLUMN('Reordered Data'!CU$147)-2,FALSE)),"-",VLOOKUP($C148,CE_Unordered_Data,COLUMN('Reordered Data'!CU$145)-2,FALSE))</f>
        <v>0</v>
      </c>
      <c r="CV148" s="401">
        <f ca="1">IF(ISERROR(VLOOKUP($C148,CE_Unordered_Data,COLUMN('Reordered Data'!CV$147)-2,FALSE)),"-",VLOOKUP($C148,CE_Unordered_Data,COLUMN('Reordered Data'!CV$145)-2,FALSE))</f>
        <v>0</v>
      </c>
      <c r="CW148" s="401">
        <f ca="1">IF(ISERROR(VLOOKUP($C148,CE_Unordered_Data,COLUMN('Reordered Data'!CW$147)-2,FALSE)),"-",VLOOKUP($C148,CE_Unordered_Data,COLUMN('Reordered Data'!CW$145)-2,FALSE))</f>
        <v>0</v>
      </c>
      <c r="CX148" s="401" t="str">
        <f ca="1">IF(ISERROR(VLOOKUP($C148,CE_Unordered_Data,COLUMN('Reordered Data'!CX$147)-2,FALSE)),"-",VLOOKUP($C148,CE_Unordered_Data,COLUMN('Reordered Data'!CX$145)-2,FALSE))</f>
        <v/>
      </c>
      <c r="CY148" s="401">
        <f ca="1">IF(ISERROR(VLOOKUP($C148,CE_Unordered_Data,COLUMN('Reordered Data'!CY$147)-2,FALSE)),"-",VLOOKUP($C148,CE_Unordered_Data,COLUMN('Reordered Data'!CY$145)-2,FALSE))</f>
        <v>0</v>
      </c>
      <c r="CZ148" s="401">
        <f ca="1">IF(ISERROR(VLOOKUP($C148,CE_Unordered_Data,COLUMN('Reordered Data'!CZ$147)-2,FALSE)),"-",VLOOKUP($C148,CE_Unordered_Data,COLUMN('Reordered Data'!CZ$145)-2,FALSE))</f>
        <v>0</v>
      </c>
      <c r="DA148" s="401">
        <f ca="1">IF(ISERROR(VLOOKUP($C148,CE_Unordered_Data,COLUMN('Reordered Data'!DA$147)-2,FALSE)),"-",VLOOKUP($C148,CE_Unordered_Data,COLUMN('Reordered Data'!DA$145)-2,FALSE))</f>
        <v>0</v>
      </c>
      <c r="DB148" s="401">
        <f ca="1">IF(ISERROR(VLOOKUP($C148,CE_Unordered_Data,COLUMN('Reordered Data'!DB$147)-2,FALSE)),"-",VLOOKUP($C148,CE_Unordered_Data,COLUMN('Reordered Data'!DB$145)-2,FALSE))</f>
        <v>0</v>
      </c>
      <c r="DC148" s="401" t="str">
        <f ca="1">IF(ISERROR(VLOOKUP($C148,CE_Unordered_Data,COLUMN('Reordered Data'!DC$147)-2,FALSE)),"-",VLOOKUP($C148,CE_Unordered_Data,COLUMN('Reordered Data'!DC$145)-2,FALSE))</f>
        <v/>
      </c>
      <c r="DD148" s="401">
        <f ca="1">IF(ISERROR(VLOOKUP($C148,CE_Unordered_Data,COLUMN('Reordered Data'!DD$147)-2,FALSE)),"-",VLOOKUP($C148,CE_Unordered_Data,COLUMN('Reordered Data'!DD$145)-2,FALSE))</f>
        <v>0</v>
      </c>
      <c r="DE148" s="401">
        <f ca="1">IF(ISERROR(VLOOKUP($C148,CE_Unordered_Data,COLUMN('Reordered Data'!DE$147)-2,FALSE)),"-",VLOOKUP($C148,CE_Unordered_Data,COLUMN('Reordered Data'!DE$145)-2,FALSE))</f>
        <v>0</v>
      </c>
      <c r="DF148" s="401">
        <f ca="1">IF(ISERROR(VLOOKUP($C148,CE_Unordered_Data,COLUMN('Reordered Data'!DF$147)-2,FALSE)),"-",VLOOKUP($C148,CE_Unordered_Data,COLUMN('Reordered Data'!DF$145)-2,FALSE))</f>
        <v>0</v>
      </c>
      <c r="DG148" s="401">
        <f ca="1">IF(ISERROR(VLOOKUP($C148,CE_Unordered_Data,COLUMN('Reordered Data'!DG$147)-2,FALSE)),"-",VLOOKUP($C148,CE_Unordered_Data,COLUMN('Reordered Data'!DG$145)-2,FALSE))</f>
        <v>0</v>
      </c>
      <c r="DH148" s="401" t="str">
        <f ca="1">IF(ISERROR(VLOOKUP($C148,CE_Unordered_Data,COLUMN('Reordered Data'!DH$147)-2,FALSE)),"-",VLOOKUP($C148,CE_Unordered_Data,COLUMN('Reordered Data'!DH$145)-2,FALSE))</f>
        <v/>
      </c>
      <c r="DI148" s="401">
        <f ca="1">IF(ISERROR(VLOOKUP($C148,CE_Unordered_Data,COLUMN('Reordered Data'!DI$147)-2,FALSE)),"-",VLOOKUP($C148,CE_Unordered_Data,COLUMN('Reordered Data'!DI$145)-2,FALSE))</f>
        <v>0</v>
      </c>
      <c r="DJ148" s="401">
        <f ca="1">IF(ISERROR(VLOOKUP($C148,CE_Unordered_Data,COLUMN('Reordered Data'!DJ$147)-2,FALSE)),"-",VLOOKUP($C148,CE_Unordered_Data,COLUMN('Reordered Data'!DJ$145)-2,FALSE))</f>
        <v>0</v>
      </c>
      <c r="DK148" s="401">
        <f ca="1">IF(ISERROR(VLOOKUP($C148,CE_Unordered_Data,COLUMN('Reordered Data'!DK$147)-2,FALSE)),"-",VLOOKUP($C148,CE_Unordered_Data,COLUMN('Reordered Data'!DK$145)-2,FALSE))</f>
        <v>0</v>
      </c>
      <c r="DL148" s="401">
        <f ca="1">IF(ISERROR(VLOOKUP($C148,CE_Unordered_Data,COLUMN('Reordered Data'!DL$147)-2,FALSE)),"-",VLOOKUP($C148,CE_Unordered_Data,COLUMN('Reordered Data'!DL$145)-2,FALSE))</f>
        <v>0</v>
      </c>
      <c r="DM148" s="401" t="str">
        <f ca="1">IF(ISERROR(VLOOKUP($C148,CE_Unordered_Data,COLUMN('Reordered Data'!DM$147)-2,FALSE)),"-",VLOOKUP($C148,CE_Unordered_Data,COLUMN('Reordered Data'!DM$145)-2,FALSE))</f>
        <v/>
      </c>
      <c r="DN148" s="401">
        <f ca="1">IF(ISERROR(VLOOKUP($C148,CE_Unordered_Data,COLUMN('Reordered Data'!DN$147)-2,FALSE)),"-",VLOOKUP($C148,CE_Unordered_Data,COLUMN('Reordered Data'!DN$145)-2,FALSE))</f>
        <v>0</v>
      </c>
      <c r="DO148" s="401">
        <f ca="1">IF(ISERROR(VLOOKUP($C148,CE_Unordered_Data,COLUMN('Reordered Data'!DO$147)-2,FALSE)),"-",VLOOKUP($C148,CE_Unordered_Data,COLUMN('Reordered Data'!DO$145)-2,FALSE))</f>
        <v>0</v>
      </c>
      <c r="DP148" s="401">
        <f ca="1">IF(ISERROR(VLOOKUP($C148,CE_Unordered_Data,COLUMN('Reordered Data'!DP$147)-2,FALSE)),"-",VLOOKUP($C148,CE_Unordered_Data,COLUMN('Reordered Data'!DP$145)-2,FALSE))</f>
        <v>0</v>
      </c>
      <c r="DQ148" s="401">
        <f ca="1">IF(ISERROR(VLOOKUP($C148,CE_Unordered_Data,COLUMN('Reordered Data'!DQ$147)-2,FALSE)),"-",VLOOKUP($C148,CE_Unordered_Data,COLUMN('Reordered Data'!DQ$145)-2,FALSE))</f>
        <v>0</v>
      </c>
      <c r="DR148" s="401" t="str">
        <f ca="1">IF(ISERROR(VLOOKUP($C148,CE_Unordered_Data,COLUMN('Reordered Data'!DR$147)-2,FALSE)),"-",VLOOKUP($C148,CE_Unordered_Data,COLUMN('Reordered Data'!DR$145)-2,FALSE))</f>
        <v/>
      </c>
      <c r="DS148" s="401">
        <f ca="1">IF(ISERROR(VLOOKUP($C148,CE_Unordered_Data,COLUMN('Reordered Data'!DS$147)-2,FALSE)),"-",VLOOKUP($C148,CE_Unordered_Data,COLUMN('Reordered Data'!DS$145)-2,FALSE))</f>
        <v>0</v>
      </c>
      <c r="DT148" s="401">
        <f ca="1">IF(ISERROR(VLOOKUP($C148,CE_Unordered_Data,COLUMN('Reordered Data'!DT$147)-2,FALSE)),"-",VLOOKUP($C148,CE_Unordered_Data,COLUMN('Reordered Data'!DT$145)-2,FALSE))</f>
        <v>0</v>
      </c>
      <c r="DU148" s="401">
        <f ca="1">IF(ISERROR(VLOOKUP($C148,CE_Unordered_Data,COLUMN('Reordered Data'!DU$147)-2,FALSE)),"-",VLOOKUP($C148,CE_Unordered_Data,COLUMN('Reordered Data'!DU$145)-2,FALSE))</f>
        <v>0</v>
      </c>
      <c r="DV148" s="401">
        <f ca="1">IF(ISERROR(VLOOKUP($C148,CE_Unordered_Data,COLUMN('Reordered Data'!DV$147)-2,FALSE)),"-",VLOOKUP($C148,CE_Unordered_Data,COLUMN('Reordered Data'!DV$145)-2,FALSE))</f>
        <v>0</v>
      </c>
      <c r="DW148" s="401" t="str">
        <f ca="1">IF(ISERROR(VLOOKUP($C148,CE_Unordered_Data,COLUMN('Reordered Data'!DW$147)-2,FALSE)),"-",VLOOKUP($C148,CE_Unordered_Data,COLUMN('Reordered Data'!DW$145)-2,FALSE))</f>
        <v/>
      </c>
      <c r="DX148" s="401">
        <f ca="1">IF(ISERROR(VLOOKUP($C148,CE_Unordered_Data,COLUMN('Reordered Data'!DX$147)-2,FALSE)),"-",VLOOKUP($C148,CE_Unordered_Data,COLUMN('Reordered Data'!DX$145)-2,FALSE))</f>
        <v>0</v>
      </c>
      <c r="DY148" s="401">
        <f ca="1">IF(ISERROR(VLOOKUP($C148,CE_Unordered_Data,COLUMN('Reordered Data'!DY$147)-2,FALSE)),"-",VLOOKUP($C148,CE_Unordered_Data,COLUMN('Reordered Data'!DY$145)-2,FALSE))</f>
        <v>0</v>
      </c>
      <c r="DZ148" s="401">
        <f ca="1">IF(ISERROR(VLOOKUP($C148,CE_Unordered_Data,COLUMN('Reordered Data'!DZ$147)-2,FALSE)),"-",VLOOKUP($C148,CE_Unordered_Data,COLUMN('Reordered Data'!DZ$145)-2,FALSE))</f>
        <v>0</v>
      </c>
      <c r="EA148" s="401">
        <f ca="1">IF(ISERROR(VLOOKUP($C148,CE_Unordered_Data,COLUMN('Reordered Data'!EA$147)-2,FALSE)),"-",VLOOKUP($C148,CE_Unordered_Data,COLUMN('Reordered Data'!EA$145)-2,FALSE))</f>
        <v>0</v>
      </c>
      <c r="EB148" s="401" t="str">
        <f ca="1">IF(ISERROR(VLOOKUP($C148,CE_Unordered_Data,COLUMN('Reordered Data'!EB$147)-2,FALSE)),"-",VLOOKUP($C148,CE_Unordered_Data,COLUMN('Reordered Data'!EB$145)-2,FALSE))</f>
        <v/>
      </c>
      <c r="EC148" s="401">
        <f ca="1">IF(ISERROR(VLOOKUP($C148,CE_Unordered_Data,COLUMN('Reordered Data'!EC$147)-2,FALSE)),"-",VLOOKUP($C148,CE_Unordered_Data,COLUMN('Reordered Data'!EC$145)-2,FALSE))</f>
        <v>0</v>
      </c>
      <c r="ED148" s="401">
        <f ca="1">IF(ISERROR(VLOOKUP($C148,CE_Unordered_Data,COLUMN('Reordered Data'!ED$147)-2,FALSE)),"-",VLOOKUP($C148,CE_Unordered_Data,COLUMN('Reordered Data'!ED$145)-2,FALSE))</f>
        <v>0</v>
      </c>
      <c r="EE148" s="401">
        <f ca="1">IF(ISERROR(VLOOKUP($C148,CE_Unordered_Data,COLUMN('Reordered Data'!EE$147)-2,FALSE)),"-",VLOOKUP($C148,CE_Unordered_Data,COLUMN('Reordered Data'!EE$145)-2,FALSE))</f>
        <v>0</v>
      </c>
      <c r="EF148" s="401">
        <f ca="1">IF(ISERROR(VLOOKUP($C148,CE_Unordered_Data,COLUMN('Reordered Data'!EF$147)-2,FALSE)),"-",VLOOKUP($C148,CE_Unordered_Data,COLUMN('Reordered Data'!EF$145)-2,FALSE))</f>
        <v>0</v>
      </c>
      <c r="EG148" s="401" t="str">
        <f ca="1">IF(ISERROR(VLOOKUP($C148,CE_Unordered_Data,COLUMN('Reordered Data'!EG$147)-2,FALSE)),"-",VLOOKUP($C148,CE_Unordered_Data,COLUMN('Reordered Data'!EG$145)-2,FALSE))</f>
        <v/>
      </c>
      <c r="EH148" s="401">
        <f ca="1">IF(ISERROR(VLOOKUP($C148,CE_Unordered_Data,COLUMN('Reordered Data'!EH$147)-2,FALSE)),"-",VLOOKUP($C148,CE_Unordered_Data,COLUMN('Reordered Data'!EH$145)-2,FALSE))</f>
        <v>0</v>
      </c>
      <c r="EI148" s="401">
        <f ca="1">IF(ISERROR(VLOOKUP($C148,CE_Unordered_Data,COLUMN('Reordered Data'!EI$147)-2,FALSE)),"-",VLOOKUP($C148,CE_Unordered_Data,COLUMN('Reordered Data'!EI$145)-2,FALSE))</f>
        <v>0</v>
      </c>
      <c r="EJ148" s="401">
        <f ca="1">IF(ISERROR(VLOOKUP($C148,CE_Unordered_Data,COLUMN('Reordered Data'!EJ$147)-2,FALSE)),"-",VLOOKUP($C148,CE_Unordered_Data,COLUMN('Reordered Data'!EJ$145)-2,FALSE))</f>
        <v>0</v>
      </c>
      <c r="EK148" s="401">
        <f ca="1">IF(ISERROR(VLOOKUP($C148,CE_Unordered_Data,COLUMN('Reordered Data'!EK$147)-2,FALSE)),"-",VLOOKUP($C148,CE_Unordered_Data,COLUMN('Reordered Data'!EK$145)-2,FALSE))</f>
        <v>0</v>
      </c>
      <c r="EL148" s="401" t="str">
        <f ca="1">IF(ISERROR(VLOOKUP($C148,CE_Unordered_Data,COLUMN('Reordered Data'!EL$147)-2,FALSE)),"-",VLOOKUP($C148,CE_Unordered_Data,COLUMN('Reordered Data'!EL$145)-2,FALSE))</f>
        <v/>
      </c>
      <c r="EM148" s="401">
        <f ca="1">IF(ISERROR(VLOOKUP($C148,CE_Unordered_Data,COLUMN('Reordered Data'!EM$147)-2,FALSE)),"-",VLOOKUP($C148,CE_Unordered_Data,COLUMN('Reordered Data'!EM$145)-2,FALSE))</f>
        <v>0</v>
      </c>
      <c r="EN148" s="401">
        <f ca="1">IF(ISERROR(VLOOKUP($C148,CE_Unordered_Data,COLUMN('Reordered Data'!EN$147)-2,FALSE)),"-",VLOOKUP($C148,CE_Unordered_Data,COLUMN('Reordered Data'!EN$145)-2,FALSE))</f>
        <v>0</v>
      </c>
      <c r="EO148" s="401">
        <f ca="1">IF(ISERROR(VLOOKUP($C148,CE_Unordered_Data,COLUMN('Reordered Data'!EO$147)-2,FALSE)),"-",VLOOKUP($C148,CE_Unordered_Data,COLUMN('Reordered Data'!EO$145)-2,FALSE))</f>
        <v>0</v>
      </c>
      <c r="EP148" s="401">
        <f ca="1">IF(ISERROR(VLOOKUP($C148,CE_Unordered_Data,COLUMN('Reordered Data'!EP$147)-2,FALSE)),"-",VLOOKUP($C148,CE_Unordered_Data,COLUMN('Reordered Data'!EP$145)-2,FALSE))</f>
        <v>0</v>
      </c>
      <c r="EQ148" s="401" t="str">
        <f ca="1">IF(ISERROR(VLOOKUP($C148,CE_Unordered_Data,COLUMN('Reordered Data'!EQ$147)-2,FALSE)),"-",VLOOKUP($C148,CE_Unordered_Data,COLUMN('Reordered Data'!EQ$145)-2,FALSE))</f>
        <v/>
      </c>
      <c r="ER148" s="401">
        <f ca="1">IF(ISERROR(VLOOKUP($C148,CE_Unordered_Data,COLUMN('Reordered Data'!ER$147)-2,FALSE)),"-",VLOOKUP($C148,CE_Unordered_Data,COLUMN('Reordered Data'!ER$145)-2,FALSE))</f>
        <v>0</v>
      </c>
      <c r="ES148" s="401">
        <f ca="1">IF(ISERROR(VLOOKUP($C148,CE_Unordered_Data,COLUMN('Reordered Data'!ES$147)-2,FALSE)),"-",VLOOKUP($C148,CE_Unordered_Data,COLUMN('Reordered Data'!ES$145)-2,FALSE))</f>
        <v>0</v>
      </c>
      <c r="ET148" s="401">
        <f ca="1">IF(ISERROR(VLOOKUP($C148,CE_Unordered_Data,COLUMN('Reordered Data'!ET$147)-2,FALSE)),"-",VLOOKUP($C148,CE_Unordered_Data,COLUMN('Reordered Data'!ET$145)-2,FALSE))</f>
        <v>0</v>
      </c>
      <c r="EU148" s="401">
        <f ca="1">IF(ISERROR(VLOOKUP($C148,CE_Unordered_Data,COLUMN('Reordered Data'!EU$147)-2,FALSE)),"-",VLOOKUP($C148,CE_Unordered_Data,COLUMN('Reordered Data'!EU$145)-2,FALSE))</f>
        <v>0</v>
      </c>
      <c r="EV148" s="401" t="str">
        <f ca="1">IF(ISERROR(VLOOKUP($C148,CE_Unordered_Data,COLUMN('Reordered Data'!EV$147)-2,FALSE)),"-",VLOOKUP($C148,CE_Unordered_Data,COLUMN('Reordered Data'!EV$145)-2,FALSE))</f>
        <v/>
      </c>
      <c r="EW148" s="401">
        <f ca="1">IF(ISERROR(VLOOKUP($C148,CE_Unordered_Data,COLUMN('Reordered Data'!EW$147)-2,FALSE)),"-",VLOOKUP($C148,CE_Unordered_Data,COLUMN('Reordered Data'!EW$145)-2,FALSE))</f>
        <v>0</v>
      </c>
      <c r="EX148" s="401">
        <f ca="1">IF(ISERROR(VLOOKUP($C148,CE_Unordered_Data,COLUMN('Reordered Data'!EX$147)-2,FALSE)),"-",VLOOKUP($C148,CE_Unordered_Data,COLUMN('Reordered Data'!EX$145)-2,FALSE))</f>
        <v>0</v>
      </c>
      <c r="EY148" s="401">
        <f ca="1">IF(ISERROR(VLOOKUP($C148,CE_Unordered_Data,COLUMN('Reordered Data'!EY$147)-2,FALSE)),"-",VLOOKUP($C148,CE_Unordered_Data,COLUMN('Reordered Data'!EY$145)-2,FALSE))</f>
        <v>0</v>
      </c>
      <c r="EZ148" s="401">
        <f ca="1">IF(ISERROR(VLOOKUP($C148,CE_Unordered_Data,COLUMN('Reordered Data'!EZ$147)-2,FALSE)),"-",VLOOKUP($C148,CE_Unordered_Data,COLUMN('Reordered Data'!EZ$145)-2,FALSE))</f>
        <v>0</v>
      </c>
      <c r="FA148" s="401" t="str">
        <f ca="1">IF(ISERROR(VLOOKUP($C148,CE_Unordered_Data,COLUMN('Reordered Data'!FA$147)-2,FALSE)),"-",VLOOKUP($C148,CE_Unordered_Data,COLUMN('Reordered Data'!FA$145)-2,FALSE))</f>
        <v/>
      </c>
      <c r="FB148" s="401">
        <f ca="1">IF(ISERROR(VLOOKUP($C148,CE_Unordered_Data,COLUMN('Reordered Data'!FB$147)-2,FALSE)),"-",VLOOKUP($C148,CE_Unordered_Data,COLUMN('Reordered Data'!FB$145)-2,FALSE))</f>
        <v>0</v>
      </c>
      <c r="FC148" s="401">
        <f ca="1">IF(ISERROR(VLOOKUP($C148,CE_Unordered_Data,COLUMN('Reordered Data'!FC$147)-2,FALSE)),"-",VLOOKUP($C148,CE_Unordered_Data,COLUMN('Reordered Data'!FC$145)-2,FALSE))</f>
        <v>0</v>
      </c>
      <c r="FD148" s="401">
        <f ca="1">IF(ISERROR(VLOOKUP($C148,CE_Unordered_Data,COLUMN('Reordered Data'!FD$147)-2,FALSE)),"-",VLOOKUP($C148,CE_Unordered_Data,COLUMN('Reordered Data'!FD$145)-2,FALSE))</f>
        <v>0</v>
      </c>
      <c r="FE148" s="401">
        <f ca="1">IF(ISERROR(VLOOKUP($C148,CE_Unordered_Data,COLUMN('Reordered Data'!FE$147)-2,FALSE)),"-",VLOOKUP($C148,CE_Unordered_Data,COLUMN('Reordered Data'!FE$145)-2,FALSE))</f>
        <v>0</v>
      </c>
      <c r="FF148" s="401" t="str">
        <f ca="1">IF(ISERROR(VLOOKUP($C148,CE_Unordered_Data,COLUMN('Reordered Data'!FF$147)-2,FALSE)),"-",VLOOKUP($C148,CE_Unordered_Data,COLUMN('Reordered Data'!FF$145)-2,FALSE))</f>
        <v/>
      </c>
      <c r="FG148" s="401">
        <f ca="1">IF(ISERROR(VLOOKUP($C148,CE_Unordered_Data,COLUMN('Reordered Data'!FG$147)-2,FALSE)),"-",VLOOKUP($C148,CE_Unordered_Data,COLUMN('Reordered Data'!FG$145)-2,FALSE))</f>
        <v>0</v>
      </c>
    </row>
    <row r="149" spans="3:163">
      <c r="C149" s="399" t="str">
        <f t="shared" ca="1" si="43"/>
        <v>C&amp;I Prescriptive</v>
      </c>
      <c r="D149" s="401">
        <f ca="1">IF(ISERROR(VLOOKUP($C149,CE_Unordered_Data,COLUMN('Reordered Data'!D$147)-2,FALSE)),"-",VLOOKUP($C149,CE_Unordered_Data,COLUMN('Reordered Data'!D$145)-2,FALSE))</f>
        <v>0</v>
      </c>
      <c r="E149" s="401">
        <f ca="1">IF(ISERROR(VLOOKUP($C149,CE_Unordered_Data,COLUMN('Reordered Data'!E$147)-2,FALSE)),"-",VLOOKUP($C149,CE_Unordered_Data,COLUMN('Reordered Data'!E$145)-2,FALSE))</f>
        <v>0</v>
      </c>
      <c r="F149" s="401">
        <f ca="1">IF(ISERROR(VLOOKUP($C149,CE_Unordered_Data,COLUMN('Reordered Data'!F$147)-2,FALSE)),"-",VLOOKUP($C149,CE_Unordered_Data,COLUMN('Reordered Data'!F$145)-2,FALSE))</f>
        <v>0</v>
      </c>
      <c r="G149" s="401" t="str">
        <f ca="1">IF(ISERROR(VLOOKUP($C149,CE_Unordered_Data,COLUMN('Reordered Data'!G$147)-2,FALSE)),"-",VLOOKUP($C149,CE_Unordered_Data,COLUMN('Reordered Data'!G$145)-2,FALSE))</f>
        <v/>
      </c>
      <c r="H149" s="401">
        <f ca="1">IF(ISERROR(VLOOKUP($C149,CE_Unordered_Data,COLUMN('Reordered Data'!H$147)-2,FALSE)),"-",VLOOKUP($C149,CE_Unordered_Data,COLUMN('Reordered Data'!H$145)-2,FALSE))</f>
        <v>0</v>
      </c>
      <c r="I149" s="401">
        <f ca="1">IF(ISERROR(VLOOKUP($C149,CE_Unordered_Data,COLUMN('Reordered Data'!I$147)-2,FALSE)),"-",VLOOKUP($C149,CE_Unordered_Data,COLUMN('Reordered Data'!I$145)-2,FALSE))</f>
        <v>0</v>
      </c>
      <c r="J149" s="401">
        <f ca="1">IF(ISERROR(VLOOKUP($C149,CE_Unordered_Data,COLUMN('Reordered Data'!J$147)-2,FALSE)),"-",VLOOKUP($C149,CE_Unordered_Data,COLUMN('Reordered Data'!J$145)-2,FALSE))</f>
        <v>0</v>
      </c>
      <c r="K149" s="401">
        <f ca="1">IF(ISERROR(VLOOKUP($C149,CE_Unordered_Data,COLUMN('Reordered Data'!K$147)-2,FALSE)),"-",VLOOKUP($C149,CE_Unordered_Data,COLUMN('Reordered Data'!K$145)-2,FALSE))</f>
        <v>0</v>
      </c>
      <c r="L149" s="401" t="str">
        <f ca="1">IF(ISERROR(VLOOKUP($C149,CE_Unordered_Data,COLUMN('Reordered Data'!L$147)-2,FALSE)),"-",VLOOKUP($C149,CE_Unordered_Data,COLUMN('Reordered Data'!L$145)-2,FALSE))</f>
        <v/>
      </c>
      <c r="M149" s="401">
        <f ca="1">IF(ISERROR(VLOOKUP($C149,CE_Unordered_Data,COLUMN('Reordered Data'!M$147)-2,FALSE)),"-",VLOOKUP($C149,CE_Unordered_Data,COLUMN('Reordered Data'!M$145)-2,FALSE))</f>
        <v>0</v>
      </c>
      <c r="N149" s="401">
        <f ca="1">IF(ISERROR(VLOOKUP($C149,CE_Unordered_Data,COLUMN('Reordered Data'!N$147)-2,FALSE)),"-",VLOOKUP($C149,CE_Unordered_Data,COLUMN('Reordered Data'!N$145)-2,FALSE))</f>
        <v>0</v>
      </c>
      <c r="O149" s="401">
        <f ca="1">IF(ISERROR(VLOOKUP($C149,CE_Unordered_Data,COLUMN('Reordered Data'!O$147)-2,FALSE)),"-",VLOOKUP($C149,CE_Unordered_Data,COLUMN('Reordered Data'!O$145)-2,FALSE))</f>
        <v>0</v>
      </c>
      <c r="P149" s="401">
        <f ca="1">IF(ISERROR(VLOOKUP($C149,CE_Unordered_Data,COLUMN('Reordered Data'!P$147)-2,FALSE)),"-",VLOOKUP($C149,CE_Unordered_Data,COLUMN('Reordered Data'!P$145)-2,FALSE))</f>
        <v>0</v>
      </c>
      <c r="Q149" s="401" t="str">
        <f ca="1">IF(ISERROR(VLOOKUP($C149,CE_Unordered_Data,COLUMN('Reordered Data'!Q$147)-2,FALSE)),"-",VLOOKUP($C149,CE_Unordered_Data,COLUMN('Reordered Data'!Q$145)-2,FALSE))</f>
        <v/>
      </c>
      <c r="R149" s="401">
        <f ca="1">IF(ISERROR(VLOOKUP($C149,CE_Unordered_Data,COLUMN('Reordered Data'!R$147)-2,FALSE)),"-",VLOOKUP($C149,CE_Unordered_Data,COLUMN('Reordered Data'!R$145)-2,FALSE))</f>
        <v>0</v>
      </c>
      <c r="S149" s="401">
        <f ca="1">IF(ISERROR(VLOOKUP($C149,CE_Unordered_Data,COLUMN('Reordered Data'!S$147)-2,FALSE)),"-",VLOOKUP($C149,CE_Unordered_Data,COLUMN('Reordered Data'!S$145)-2,FALSE))</f>
        <v>0</v>
      </c>
      <c r="T149" s="401">
        <f ca="1">IF(ISERROR(VLOOKUP($C149,CE_Unordered_Data,COLUMN('Reordered Data'!T$147)-2,FALSE)),"-",VLOOKUP($C149,CE_Unordered_Data,COLUMN('Reordered Data'!T$145)-2,FALSE))</f>
        <v>0</v>
      </c>
      <c r="U149" s="401">
        <f ca="1">IF(ISERROR(VLOOKUP($C149,CE_Unordered_Data,COLUMN('Reordered Data'!U$147)-2,FALSE)),"-",VLOOKUP($C149,CE_Unordered_Data,COLUMN('Reordered Data'!U$145)-2,FALSE))</f>
        <v>0</v>
      </c>
      <c r="V149" s="401" t="str">
        <f ca="1">IF(ISERROR(VLOOKUP($C149,CE_Unordered_Data,COLUMN('Reordered Data'!V$147)-2,FALSE)),"-",VLOOKUP($C149,CE_Unordered_Data,COLUMN('Reordered Data'!V$145)-2,FALSE))</f>
        <v/>
      </c>
      <c r="W149" s="401">
        <f ca="1">IF(ISERROR(VLOOKUP($C149,CE_Unordered_Data,COLUMN('Reordered Data'!W$147)-2,FALSE)),"-",VLOOKUP($C149,CE_Unordered_Data,COLUMN('Reordered Data'!W$145)-2,FALSE))</f>
        <v>0</v>
      </c>
      <c r="X149" s="401">
        <f ca="1">IF(ISERROR(VLOOKUP($C149,CE_Unordered_Data,COLUMN('Reordered Data'!X$147)-2,FALSE)),"-",VLOOKUP($C149,CE_Unordered_Data,COLUMN('Reordered Data'!X$145)-2,FALSE))</f>
        <v>0</v>
      </c>
      <c r="Y149" s="401">
        <f ca="1">IF(ISERROR(VLOOKUP($C149,CE_Unordered_Data,COLUMN('Reordered Data'!Y$147)-2,FALSE)),"-",VLOOKUP($C149,CE_Unordered_Data,COLUMN('Reordered Data'!Y$145)-2,FALSE))</f>
        <v>0</v>
      </c>
      <c r="Z149" s="401">
        <f ca="1">IF(ISERROR(VLOOKUP($C149,CE_Unordered_Data,COLUMN('Reordered Data'!Z$147)-2,FALSE)),"-",VLOOKUP($C149,CE_Unordered_Data,COLUMN('Reordered Data'!Z$145)-2,FALSE))</f>
        <v>0</v>
      </c>
      <c r="AA149" s="401" t="str">
        <f ca="1">IF(ISERROR(VLOOKUP($C149,CE_Unordered_Data,COLUMN('Reordered Data'!AA$147)-2,FALSE)),"-",VLOOKUP($C149,CE_Unordered_Data,COLUMN('Reordered Data'!AA$145)-2,FALSE))</f>
        <v/>
      </c>
      <c r="AB149" s="401">
        <f ca="1">IF(ISERROR(VLOOKUP($C149,CE_Unordered_Data,COLUMN('Reordered Data'!AB$147)-2,FALSE)),"-",VLOOKUP($C149,CE_Unordered_Data,COLUMN('Reordered Data'!AB$145)-2,FALSE))</f>
        <v>0</v>
      </c>
      <c r="AC149" s="401">
        <f ca="1">IF(ISERROR(VLOOKUP($C149,CE_Unordered_Data,COLUMN('Reordered Data'!AC$147)-2,FALSE)),"-",VLOOKUP($C149,CE_Unordered_Data,COLUMN('Reordered Data'!AC$145)-2,FALSE))</f>
        <v>0</v>
      </c>
      <c r="AD149" s="401">
        <f ca="1">IF(ISERROR(VLOOKUP($C149,CE_Unordered_Data,COLUMN('Reordered Data'!AD$147)-2,FALSE)),"-",VLOOKUP($C149,CE_Unordered_Data,COLUMN('Reordered Data'!AD$145)-2,FALSE))</f>
        <v>0</v>
      </c>
      <c r="AE149" s="401">
        <f ca="1">IF(ISERROR(VLOOKUP($C149,CE_Unordered_Data,COLUMN('Reordered Data'!AE$147)-2,FALSE)),"-",VLOOKUP($C149,CE_Unordered_Data,COLUMN('Reordered Data'!AE$145)-2,FALSE))</f>
        <v>0</v>
      </c>
      <c r="AF149" s="401" t="str">
        <f ca="1">IF(ISERROR(VLOOKUP($C149,CE_Unordered_Data,COLUMN('Reordered Data'!AF$147)-2,FALSE)),"-",VLOOKUP($C149,CE_Unordered_Data,COLUMN('Reordered Data'!AF$145)-2,FALSE))</f>
        <v/>
      </c>
      <c r="AG149" s="401">
        <f ca="1">IF(ISERROR(VLOOKUP($C149,CE_Unordered_Data,COLUMN('Reordered Data'!AG$147)-2,FALSE)),"-",VLOOKUP($C149,CE_Unordered_Data,COLUMN('Reordered Data'!AG$145)-2,FALSE))</f>
        <v>0</v>
      </c>
      <c r="AH149" s="401">
        <f ca="1">IF(ISERROR(VLOOKUP($C149,CE_Unordered_Data,COLUMN('Reordered Data'!AH$147)-2,FALSE)),"-",VLOOKUP($C149,CE_Unordered_Data,COLUMN('Reordered Data'!AH$145)-2,FALSE))</f>
        <v>0</v>
      </c>
      <c r="AI149" s="401">
        <f ca="1">IF(ISERROR(VLOOKUP($C149,CE_Unordered_Data,COLUMN('Reordered Data'!AI$147)-2,FALSE)),"-",VLOOKUP($C149,CE_Unordered_Data,COLUMN('Reordered Data'!AI$145)-2,FALSE))</f>
        <v>0</v>
      </c>
      <c r="AJ149" s="401">
        <f ca="1">IF(ISERROR(VLOOKUP($C149,CE_Unordered_Data,COLUMN('Reordered Data'!AJ$147)-2,FALSE)),"-",VLOOKUP($C149,CE_Unordered_Data,COLUMN('Reordered Data'!AJ$145)-2,FALSE))</f>
        <v>0</v>
      </c>
      <c r="AK149" s="401" t="str">
        <f ca="1">IF(ISERROR(VLOOKUP($C149,CE_Unordered_Data,COLUMN('Reordered Data'!AK$147)-2,FALSE)),"-",VLOOKUP($C149,CE_Unordered_Data,COLUMN('Reordered Data'!AK$145)-2,FALSE))</f>
        <v/>
      </c>
      <c r="AL149" s="401">
        <f ca="1">IF(ISERROR(VLOOKUP($C149,CE_Unordered_Data,COLUMN('Reordered Data'!AL$147)-2,FALSE)),"-",VLOOKUP($C149,CE_Unordered_Data,COLUMN('Reordered Data'!AL$145)-2,FALSE))</f>
        <v>0</v>
      </c>
      <c r="AM149" s="401">
        <f ca="1">IF(ISERROR(VLOOKUP($C149,CE_Unordered_Data,COLUMN('Reordered Data'!AM$147)-2,FALSE)),"-",VLOOKUP($C149,CE_Unordered_Data,COLUMN('Reordered Data'!AM$145)-2,FALSE))</f>
        <v>0</v>
      </c>
      <c r="AN149" s="401">
        <f ca="1">IF(ISERROR(VLOOKUP($C149,CE_Unordered_Data,COLUMN('Reordered Data'!AN$147)-2,FALSE)),"-",VLOOKUP($C149,CE_Unordered_Data,COLUMN('Reordered Data'!AN$145)-2,FALSE))</f>
        <v>0</v>
      </c>
      <c r="AO149" s="401">
        <f ca="1">IF(ISERROR(VLOOKUP($C149,CE_Unordered_Data,COLUMN('Reordered Data'!AO$147)-2,FALSE)),"-",VLOOKUP($C149,CE_Unordered_Data,COLUMN('Reordered Data'!AO$145)-2,FALSE))</f>
        <v>0</v>
      </c>
      <c r="AP149" s="401" t="str">
        <f ca="1">IF(ISERROR(VLOOKUP($C149,CE_Unordered_Data,COLUMN('Reordered Data'!AP$147)-2,FALSE)),"-",VLOOKUP($C149,CE_Unordered_Data,COLUMN('Reordered Data'!AP$145)-2,FALSE))</f>
        <v/>
      </c>
      <c r="AQ149" s="401">
        <f ca="1">IF(ISERROR(VLOOKUP($C149,CE_Unordered_Data,COLUMN('Reordered Data'!AQ$147)-2,FALSE)),"-",VLOOKUP($C149,CE_Unordered_Data,COLUMN('Reordered Data'!AQ$145)-2,FALSE))</f>
        <v>0</v>
      </c>
      <c r="AR149" s="401">
        <f ca="1">IF(ISERROR(VLOOKUP($C149,CE_Unordered_Data,COLUMN('Reordered Data'!AR$147)-2,FALSE)),"-",VLOOKUP($C149,CE_Unordered_Data,COLUMN('Reordered Data'!AR$145)-2,FALSE))</f>
        <v>0</v>
      </c>
      <c r="AS149" s="401">
        <f ca="1">IF(ISERROR(VLOOKUP($C149,CE_Unordered_Data,COLUMN('Reordered Data'!AS$147)-2,FALSE)),"-",VLOOKUP($C149,CE_Unordered_Data,COLUMN('Reordered Data'!AS$145)-2,FALSE))</f>
        <v>0</v>
      </c>
      <c r="AT149" s="401">
        <f ca="1">IF(ISERROR(VLOOKUP($C149,CE_Unordered_Data,COLUMN('Reordered Data'!AT$147)-2,FALSE)),"-",VLOOKUP($C149,CE_Unordered_Data,COLUMN('Reordered Data'!AT$145)-2,FALSE))</f>
        <v>0</v>
      </c>
      <c r="AU149" s="401" t="str">
        <f ca="1">IF(ISERROR(VLOOKUP($C149,CE_Unordered_Data,COLUMN('Reordered Data'!AU$147)-2,FALSE)),"-",VLOOKUP($C149,CE_Unordered_Data,COLUMN('Reordered Data'!AU$145)-2,FALSE))</f>
        <v/>
      </c>
      <c r="AV149" s="401">
        <f ca="1">IF(ISERROR(VLOOKUP($C149,CE_Unordered_Data,COLUMN('Reordered Data'!AV$147)-2,FALSE)),"-",VLOOKUP($C149,CE_Unordered_Data,COLUMN('Reordered Data'!AV$145)-2,FALSE))</f>
        <v>0</v>
      </c>
      <c r="AW149" s="401">
        <f ca="1">IF(ISERROR(VLOOKUP($C149,CE_Unordered_Data,COLUMN('Reordered Data'!AW$147)-2,FALSE)),"-",VLOOKUP($C149,CE_Unordered_Data,COLUMN('Reordered Data'!AW$145)-2,FALSE))</f>
        <v>0</v>
      </c>
      <c r="AX149" s="401">
        <f ca="1">IF(ISERROR(VLOOKUP($C149,CE_Unordered_Data,COLUMN('Reordered Data'!AX$147)-2,FALSE)),"-",VLOOKUP($C149,CE_Unordered_Data,COLUMN('Reordered Data'!AX$145)-2,FALSE))</f>
        <v>0</v>
      </c>
      <c r="AY149" s="401">
        <f ca="1">IF(ISERROR(VLOOKUP($C149,CE_Unordered_Data,COLUMN('Reordered Data'!AY$147)-2,FALSE)),"-",VLOOKUP($C149,CE_Unordered_Data,COLUMN('Reordered Data'!AY$145)-2,FALSE))</f>
        <v>0</v>
      </c>
      <c r="AZ149" s="401" t="str">
        <f ca="1">IF(ISERROR(VLOOKUP($C149,CE_Unordered_Data,COLUMN('Reordered Data'!AZ$147)-2,FALSE)),"-",VLOOKUP($C149,CE_Unordered_Data,COLUMN('Reordered Data'!AZ$145)-2,FALSE))</f>
        <v/>
      </c>
      <c r="BA149" s="401">
        <f ca="1">IF(ISERROR(VLOOKUP($C149,CE_Unordered_Data,COLUMN('Reordered Data'!BA$147)-2,FALSE)),"-",VLOOKUP($C149,CE_Unordered_Data,COLUMN('Reordered Data'!BA$145)-2,FALSE))</f>
        <v>0</v>
      </c>
      <c r="BB149" s="401">
        <f ca="1">IF(ISERROR(VLOOKUP($C149,CE_Unordered_Data,COLUMN('Reordered Data'!BB$147)-2,FALSE)),"-",VLOOKUP($C149,CE_Unordered_Data,COLUMN('Reordered Data'!BB$145)-2,FALSE))</f>
        <v>0</v>
      </c>
      <c r="BC149" s="401">
        <f ca="1">IF(ISERROR(VLOOKUP($C149,CE_Unordered_Data,COLUMN('Reordered Data'!BC$147)-2,FALSE)),"-",VLOOKUP($C149,CE_Unordered_Data,COLUMN('Reordered Data'!BC$145)-2,FALSE))</f>
        <v>0</v>
      </c>
      <c r="BD149" s="401">
        <f ca="1">IF(ISERROR(VLOOKUP($C149,CE_Unordered_Data,COLUMN('Reordered Data'!BD$147)-2,FALSE)),"-",VLOOKUP($C149,CE_Unordered_Data,COLUMN('Reordered Data'!BD$145)-2,FALSE))</f>
        <v>0</v>
      </c>
      <c r="BE149" s="401" t="str">
        <f ca="1">IF(ISERROR(VLOOKUP($C149,CE_Unordered_Data,COLUMN('Reordered Data'!BE$147)-2,FALSE)),"-",VLOOKUP($C149,CE_Unordered_Data,COLUMN('Reordered Data'!BE$145)-2,FALSE))</f>
        <v/>
      </c>
      <c r="BF149" s="401">
        <f ca="1">IF(ISERROR(VLOOKUP($C149,CE_Unordered_Data,COLUMN('Reordered Data'!BF$147)-2,FALSE)),"-",VLOOKUP($C149,CE_Unordered_Data,COLUMN('Reordered Data'!BF$145)-2,FALSE))</f>
        <v>0</v>
      </c>
      <c r="BG149" s="401">
        <f ca="1">IF(ISERROR(VLOOKUP($C149,CE_Unordered_Data,COLUMN('Reordered Data'!BG$147)-2,FALSE)),"-",VLOOKUP($C149,CE_Unordered_Data,COLUMN('Reordered Data'!BG$145)-2,FALSE))</f>
        <v>0</v>
      </c>
      <c r="BH149" s="401">
        <f ca="1">IF(ISERROR(VLOOKUP($C149,CE_Unordered_Data,COLUMN('Reordered Data'!BH$147)-2,FALSE)),"-",VLOOKUP($C149,CE_Unordered_Data,COLUMN('Reordered Data'!BH$145)-2,FALSE))</f>
        <v>0</v>
      </c>
      <c r="BI149" s="401">
        <f ca="1">IF(ISERROR(VLOOKUP($C149,CE_Unordered_Data,COLUMN('Reordered Data'!BI$147)-2,FALSE)),"-",VLOOKUP($C149,CE_Unordered_Data,COLUMN('Reordered Data'!BI$145)-2,FALSE))</f>
        <v>0</v>
      </c>
      <c r="BJ149" s="401" t="str">
        <f ca="1">IF(ISERROR(VLOOKUP($C149,CE_Unordered_Data,COLUMN('Reordered Data'!BJ$147)-2,FALSE)),"-",VLOOKUP($C149,CE_Unordered_Data,COLUMN('Reordered Data'!BJ$145)-2,FALSE))</f>
        <v/>
      </c>
      <c r="BK149" s="401">
        <f ca="1">IF(ISERROR(VLOOKUP($C149,CE_Unordered_Data,COLUMN('Reordered Data'!BK$147)-2,FALSE)),"-",VLOOKUP($C149,CE_Unordered_Data,COLUMN('Reordered Data'!BK$145)-2,FALSE))</f>
        <v>0</v>
      </c>
      <c r="BL149" s="401">
        <f ca="1">IF(ISERROR(VLOOKUP($C149,CE_Unordered_Data,COLUMN('Reordered Data'!BL$147)-2,FALSE)),"-",VLOOKUP($C149,CE_Unordered_Data,COLUMN('Reordered Data'!BL$145)-2,FALSE))</f>
        <v>0</v>
      </c>
      <c r="BM149" s="401">
        <f ca="1">IF(ISERROR(VLOOKUP($C149,CE_Unordered_Data,COLUMN('Reordered Data'!BM$147)-2,FALSE)),"-",VLOOKUP($C149,CE_Unordered_Data,COLUMN('Reordered Data'!BM$145)-2,FALSE))</f>
        <v>0</v>
      </c>
      <c r="BN149" s="401">
        <f ca="1">IF(ISERROR(VLOOKUP($C149,CE_Unordered_Data,COLUMN('Reordered Data'!BN$147)-2,FALSE)),"-",VLOOKUP($C149,CE_Unordered_Data,COLUMN('Reordered Data'!BN$145)-2,FALSE))</f>
        <v>0</v>
      </c>
      <c r="BO149" s="401" t="str">
        <f ca="1">IF(ISERROR(VLOOKUP($C149,CE_Unordered_Data,COLUMN('Reordered Data'!BO$147)-2,FALSE)),"-",VLOOKUP($C149,CE_Unordered_Data,COLUMN('Reordered Data'!BO$145)-2,FALSE))</f>
        <v/>
      </c>
      <c r="BP149" s="401">
        <f ca="1">IF(ISERROR(VLOOKUP($C149,CE_Unordered_Data,COLUMN('Reordered Data'!BP$147)-2,FALSE)),"-",VLOOKUP($C149,CE_Unordered_Data,COLUMN('Reordered Data'!BP$145)-2,FALSE))</f>
        <v>0</v>
      </c>
      <c r="BQ149" s="401">
        <f ca="1">IF(ISERROR(VLOOKUP($C149,CE_Unordered_Data,COLUMN('Reordered Data'!BQ$147)-2,FALSE)),"-",VLOOKUP($C149,CE_Unordered_Data,COLUMN('Reordered Data'!BQ$145)-2,FALSE))</f>
        <v>0</v>
      </c>
      <c r="BR149" s="401">
        <f ca="1">IF(ISERROR(VLOOKUP($C149,CE_Unordered_Data,COLUMN('Reordered Data'!BR$147)-2,FALSE)),"-",VLOOKUP($C149,CE_Unordered_Data,COLUMN('Reordered Data'!BR$145)-2,FALSE))</f>
        <v>0</v>
      </c>
      <c r="BS149" s="401">
        <f ca="1">IF(ISERROR(VLOOKUP($C149,CE_Unordered_Data,COLUMN('Reordered Data'!BS$147)-2,FALSE)),"-",VLOOKUP($C149,CE_Unordered_Data,COLUMN('Reordered Data'!BS$145)-2,FALSE))</f>
        <v>0</v>
      </c>
      <c r="BT149" s="401" t="str">
        <f ca="1">IF(ISERROR(VLOOKUP($C149,CE_Unordered_Data,COLUMN('Reordered Data'!BT$147)-2,FALSE)),"-",VLOOKUP($C149,CE_Unordered_Data,COLUMN('Reordered Data'!BT$145)-2,FALSE))</f>
        <v/>
      </c>
      <c r="BU149" s="401">
        <f ca="1">IF(ISERROR(VLOOKUP($C149,CE_Unordered_Data,COLUMN('Reordered Data'!BU$147)-2,FALSE)),"-",VLOOKUP($C149,CE_Unordered_Data,COLUMN('Reordered Data'!BU$145)-2,FALSE))</f>
        <v>0</v>
      </c>
      <c r="BV149" s="401">
        <f ca="1">IF(ISERROR(VLOOKUP($C149,CE_Unordered_Data,COLUMN('Reordered Data'!BV$147)-2,FALSE)),"-",VLOOKUP($C149,CE_Unordered_Data,COLUMN('Reordered Data'!BV$145)-2,FALSE))</f>
        <v>0</v>
      </c>
      <c r="BW149" s="401">
        <f ca="1">IF(ISERROR(VLOOKUP($C149,CE_Unordered_Data,COLUMN('Reordered Data'!BW$147)-2,FALSE)),"-",VLOOKUP($C149,CE_Unordered_Data,COLUMN('Reordered Data'!BW$145)-2,FALSE))</f>
        <v>0</v>
      </c>
      <c r="BX149" s="401">
        <f ca="1">IF(ISERROR(VLOOKUP($C149,CE_Unordered_Data,COLUMN('Reordered Data'!BX$147)-2,FALSE)),"-",VLOOKUP($C149,CE_Unordered_Data,COLUMN('Reordered Data'!BX$145)-2,FALSE))</f>
        <v>0</v>
      </c>
      <c r="BY149" s="401" t="str">
        <f ca="1">IF(ISERROR(VLOOKUP($C149,CE_Unordered_Data,COLUMN('Reordered Data'!BY$147)-2,FALSE)),"-",VLOOKUP($C149,CE_Unordered_Data,COLUMN('Reordered Data'!BY$145)-2,FALSE))</f>
        <v/>
      </c>
      <c r="BZ149" s="401">
        <f ca="1">IF(ISERROR(VLOOKUP($C149,CE_Unordered_Data,COLUMN('Reordered Data'!BZ$147)-2,FALSE)),"-",VLOOKUP($C149,CE_Unordered_Data,COLUMN('Reordered Data'!BZ$145)-2,FALSE))</f>
        <v>0</v>
      </c>
      <c r="CA149" s="401">
        <f ca="1">IF(ISERROR(VLOOKUP($C149,CE_Unordered_Data,COLUMN('Reordered Data'!CA$147)-2,FALSE)),"-",VLOOKUP($C149,CE_Unordered_Data,COLUMN('Reordered Data'!CA$145)-2,FALSE))</f>
        <v>0</v>
      </c>
      <c r="CB149" s="401">
        <f ca="1">IF(ISERROR(VLOOKUP($C149,CE_Unordered_Data,COLUMN('Reordered Data'!CB$147)-2,FALSE)),"-",VLOOKUP($C149,CE_Unordered_Data,COLUMN('Reordered Data'!CB$145)-2,FALSE))</f>
        <v>0</v>
      </c>
      <c r="CC149" s="401">
        <f ca="1">IF(ISERROR(VLOOKUP($C149,CE_Unordered_Data,COLUMN('Reordered Data'!CC$147)-2,FALSE)),"-",VLOOKUP($C149,CE_Unordered_Data,COLUMN('Reordered Data'!CC$145)-2,FALSE))</f>
        <v>0</v>
      </c>
      <c r="CD149" s="401" t="str">
        <f ca="1">IF(ISERROR(VLOOKUP($C149,CE_Unordered_Data,COLUMN('Reordered Data'!CD$147)-2,FALSE)),"-",VLOOKUP($C149,CE_Unordered_Data,COLUMN('Reordered Data'!CD$145)-2,FALSE))</f>
        <v/>
      </c>
      <c r="CE149" s="401">
        <f ca="1">IF(ISERROR(VLOOKUP($C149,CE_Unordered_Data,COLUMN('Reordered Data'!CE$147)-2,FALSE)),"-",VLOOKUP($C149,CE_Unordered_Data,COLUMN('Reordered Data'!CE$145)-2,FALSE))</f>
        <v>0</v>
      </c>
      <c r="CF149" s="401">
        <f ca="1">IF(ISERROR(VLOOKUP($C149,CE_Unordered_Data,COLUMN('Reordered Data'!CF$147)-2,FALSE)),"-",VLOOKUP($C149,CE_Unordered_Data,COLUMN('Reordered Data'!CF$145)-2,FALSE))</f>
        <v>0</v>
      </c>
      <c r="CG149" s="401">
        <f ca="1">IF(ISERROR(VLOOKUP($C149,CE_Unordered_Data,COLUMN('Reordered Data'!CG$147)-2,FALSE)),"-",VLOOKUP($C149,CE_Unordered_Data,COLUMN('Reordered Data'!CG$145)-2,FALSE))</f>
        <v>0</v>
      </c>
      <c r="CH149" s="401">
        <f ca="1">IF(ISERROR(VLOOKUP($C149,CE_Unordered_Data,COLUMN('Reordered Data'!CH$147)-2,FALSE)),"-",VLOOKUP($C149,CE_Unordered_Data,COLUMN('Reordered Data'!CH$145)-2,FALSE))</f>
        <v>0</v>
      </c>
      <c r="CI149" s="401" t="str">
        <f ca="1">IF(ISERROR(VLOOKUP($C149,CE_Unordered_Data,COLUMN('Reordered Data'!CI$147)-2,FALSE)),"-",VLOOKUP($C149,CE_Unordered_Data,COLUMN('Reordered Data'!CI$145)-2,FALSE))</f>
        <v/>
      </c>
      <c r="CJ149" s="401">
        <f ca="1">IF(ISERROR(VLOOKUP($C149,CE_Unordered_Data,COLUMN('Reordered Data'!CJ$147)-2,FALSE)),"-",VLOOKUP($C149,CE_Unordered_Data,COLUMN('Reordered Data'!CJ$145)-2,FALSE))</f>
        <v>0</v>
      </c>
      <c r="CK149" s="401">
        <f ca="1">IF(ISERROR(VLOOKUP($C149,CE_Unordered_Data,COLUMN('Reordered Data'!CK$147)-2,FALSE)),"-",VLOOKUP($C149,CE_Unordered_Data,COLUMN('Reordered Data'!CK$145)-2,FALSE))</f>
        <v>0</v>
      </c>
      <c r="CL149" s="401">
        <f ca="1">IF(ISERROR(VLOOKUP($C149,CE_Unordered_Data,COLUMN('Reordered Data'!CL$147)-2,FALSE)),"-",VLOOKUP($C149,CE_Unordered_Data,COLUMN('Reordered Data'!CL$145)-2,FALSE))</f>
        <v>0</v>
      </c>
      <c r="CM149" s="401">
        <f ca="1">IF(ISERROR(VLOOKUP($C149,CE_Unordered_Data,COLUMN('Reordered Data'!CM$147)-2,FALSE)),"-",VLOOKUP($C149,CE_Unordered_Data,COLUMN('Reordered Data'!CM$145)-2,FALSE))</f>
        <v>0</v>
      </c>
      <c r="CN149" s="401" t="str">
        <f ca="1">IF(ISERROR(VLOOKUP($C149,CE_Unordered_Data,COLUMN('Reordered Data'!CN$147)-2,FALSE)),"-",VLOOKUP($C149,CE_Unordered_Data,COLUMN('Reordered Data'!CN$145)-2,FALSE))</f>
        <v/>
      </c>
      <c r="CO149" s="401">
        <f ca="1">IF(ISERROR(VLOOKUP($C149,CE_Unordered_Data,COLUMN('Reordered Data'!CO$147)-2,FALSE)),"-",VLOOKUP($C149,CE_Unordered_Data,COLUMN('Reordered Data'!CO$145)-2,FALSE))</f>
        <v>0</v>
      </c>
      <c r="CP149" s="401">
        <f ca="1">IF(ISERROR(VLOOKUP($C149,CE_Unordered_Data,COLUMN('Reordered Data'!CP$147)-2,FALSE)),"-",VLOOKUP($C149,CE_Unordered_Data,COLUMN('Reordered Data'!CP$145)-2,FALSE))</f>
        <v>0</v>
      </c>
      <c r="CQ149" s="401">
        <f ca="1">IF(ISERROR(VLOOKUP($C149,CE_Unordered_Data,COLUMN('Reordered Data'!CQ$147)-2,FALSE)),"-",VLOOKUP($C149,CE_Unordered_Data,COLUMN('Reordered Data'!CQ$145)-2,FALSE))</f>
        <v>0</v>
      </c>
      <c r="CR149" s="401">
        <f ca="1">IF(ISERROR(VLOOKUP($C149,CE_Unordered_Data,COLUMN('Reordered Data'!CR$147)-2,FALSE)),"-",VLOOKUP($C149,CE_Unordered_Data,COLUMN('Reordered Data'!CR$145)-2,FALSE))</f>
        <v>0</v>
      </c>
      <c r="CS149" s="401" t="str">
        <f ca="1">IF(ISERROR(VLOOKUP($C149,CE_Unordered_Data,COLUMN('Reordered Data'!CS$147)-2,FALSE)),"-",VLOOKUP($C149,CE_Unordered_Data,COLUMN('Reordered Data'!CS$145)-2,FALSE))</f>
        <v/>
      </c>
      <c r="CT149" s="401">
        <f ca="1">IF(ISERROR(VLOOKUP($C149,CE_Unordered_Data,COLUMN('Reordered Data'!CT$147)-2,FALSE)),"-",VLOOKUP($C149,CE_Unordered_Data,COLUMN('Reordered Data'!CT$145)-2,FALSE))</f>
        <v>0</v>
      </c>
      <c r="CU149" s="401">
        <f ca="1">IF(ISERROR(VLOOKUP($C149,CE_Unordered_Data,COLUMN('Reordered Data'!CU$147)-2,FALSE)),"-",VLOOKUP($C149,CE_Unordered_Data,COLUMN('Reordered Data'!CU$145)-2,FALSE))</f>
        <v>0</v>
      </c>
      <c r="CV149" s="401">
        <f ca="1">IF(ISERROR(VLOOKUP($C149,CE_Unordered_Data,COLUMN('Reordered Data'!CV$147)-2,FALSE)),"-",VLOOKUP($C149,CE_Unordered_Data,COLUMN('Reordered Data'!CV$145)-2,FALSE))</f>
        <v>0</v>
      </c>
      <c r="CW149" s="401">
        <f ca="1">IF(ISERROR(VLOOKUP($C149,CE_Unordered_Data,COLUMN('Reordered Data'!CW$147)-2,FALSE)),"-",VLOOKUP($C149,CE_Unordered_Data,COLUMN('Reordered Data'!CW$145)-2,FALSE))</f>
        <v>0</v>
      </c>
      <c r="CX149" s="401" t="str">
        <f ca="1">IF(ISERROR(VLOOKUP($C149,CE_Unordered_Data,COLUMN('Reordered Data'!CX$147)-2,FALSE)),"-",VLOOKUP($C149,CE_Unordered_Data,COLUMN('Reordered Data'!CX$145)-2,FALSE))</f>
        <v/>
      </c>
      <c r="CY149" s="401">
        <f ca="1">IF(ISERROR(VLOOKUP($C149,CE_Unordered_Data,COLUMN('Reordered Data'!CY$147)-2,FALSE)),"-",VLOOKUP($C149,CE_Unordered_Data,COLUMN('Reordered Data'!CY$145)-2,FALSE))</f>
        <v>0</v>
      </c>
      <c r="CZ149" s="401">
        <f ca="1">IF(ISERROR(VLOOKUP($C149,CE_Unordered_Data,COLUMN('Reordered Data'!CZ$147)-2,FALSE)),"-",VLOOKUP($C149,CE_Unordered_Data,COLUMN('Reordered Data'!CZ$145)-2,FALSE))</f>
        <v>0</v>
      </c>
      <c r="DA149" s="401">
        <f ca="1">IF(ISERROR(VLOOKUP($C149,CE_Unordered_Data,COLUMN('Reordered Data'!DA$147)-2,FALSE)),"-",VLOOKUP($C149,CE_Unordered_Data,COLUMN('Reordered Data'!DA$145)-2,FALSE))</f>
        <v>0</v>
      </c>
      <c r="DB149" s="401">
        <f ca="1">IF(ISERROR(VLOOKUP($C149,CE_Unordered_Data,COLUMN('Reordered Data'!DB$147)-2,FALSE)),"-",VLOOKUP($C149,CE_Unordered_Data,COLUMN('Reordered Data'!DB$145)-2,FALSE))</f>
        <v>0</v>
      </c>
      <c r="DC149" s="401" t="str">
        <f ca="1">IF(ISERROR(VLOOKUP($C149,CE_Unordered_Data,COLUMN('Reordered Data'!DC$147)-2,FALSE)),"-",VLOOKUP($C149,CE_Unordered_Data,COLUMN('Reordered Data'!DC$145)-2,FALSE))</f>
        <v/>
      </c>
      <c r="DD149" s="401">
        <f ca="1">IF(ISERROR(VLOOKUP($C149,CE_Unordered_Data,COLUMN('Reordered Data'!DD$147)-2,FALSE)),"-",VLOOKUP($C149,CE_Unordered_Data,COLUMN('Reordered Data'!DD$145)-2,FALSE))</f>
        <v>0</v>
      </c>
      <c r="DE149" s="401">
        <f ca="1">IF(ISERROR(VLOOKUP($C149,CE_Unordered_Data,COLUMN('Reordered Data'!DE$147)-2,FALSE)),"-",VLOOKUP($C149,CE_Unordered_Data,COLUMN('Reordered Data'!DE$145)-2,FALSE))</f>
        <v>0</v>
      </c>
      <c r="DF149" s="401">
        <f ca="1">IF(ISERROR(VLOOKUP($C149,CE_Unordered_Data,COLUMN('Reordered Data'!DF$147)-2,FALSE)),"-",VLOOKUP($C149,CE_Unordered_Data,COLUMN('Reordered Data'!DF$145)-2,FALSE))</f>
        <v>0</v>
      </c>
      <c r="DG149" s="401">
        <f ca="1">IF(ISERROR(VLOOKUP($C149,CE_Unordered_Data,COLUMN('Reordered Data'!DG$147)-2,FALSE)),"-",VLOOKUP($C149,CE_Unordered_Data,COLUMN('Reordered Data'!DG$145)-2,FALSE))</f>
        <v>0</v>
      </c>
      <c r="DH149" s="401" t="str">
        <f ca="1">IF(ISERROR(VLOOKUP($C149,CE_Unordered_Data,COLUMN('Reordered Data'!DH$147)-2,FALSE)),"-",VLOOKUP($C149,CE_Unordered_Data,COLUMN('Reordered Data'!DH$145)-2,FALSE))</f>
        <v/>
      </c>
      <c r="DI149" s="401">
        <f ca="1">IF(ISERROR(VLOOKUP($C149,CE_Unordered_Data,COLUMN('Reordered Data'!DI$147)-2,FALSE)),"-",VLOOKUP($C149,CE_Unordered_Data,COLUMN('Reordered Data'!DI$145)-2,FALSE))</f>
        <v>0</v>
      </c>
      <c r="DJ149" s="401">
        <f ca="1">IF(ISERROR(VLOOKUP($C149,CE_Unordered_Data,COLUMN('Reordered Data'!DJ$147)-2,FALSE)),"-",VLOOKUP($C149,CE_Unordered_Data,COLUMN('Reordered Data'!DJ$145)-2,FALSE))</f>
        <v>0</v>
      </c>
      <c r="DK149" s="401">
        <f ca="1">IF(ISERROR(VLOOKUP($C149,CE_Unordered_Data,COLUMN('Reordered Data'!DK$147)-2,FALSE)),"-",VLOOKUP($C149,CE_Unordered_Data,COLUMN('Reordered Data'!DK$145)-2,FALSE))</f>
        <v>0</v>
      </c>
      <c r="DL149" s="401">
        <f ca="1">IF(ISERROR(VLOOKUP($C149,CE_Unordered_Data,COLUMN('Reordered Data'!DL$147)-2,FALSE)),"-",VLOOKUP($C149,CE_Unordered_Data,COLUMN('Reordered Data'!DL$145)-2,FALSE))</f>
        <v>0</v>
      </c>
      <c r="DM149" s="401" t="str">
        <f ca="1">IF(ISERROR(VLOOKUP($C149,CE_Unordered_Data,COLUMN('Reordered Data'!DM$147)-2,FALSE)),"-",VLOOKUP($C149,CE_Unordered_Data,COLUMN('Reordered Data'!DM$145)-2,FALSE))</f>
        <v/>
      </c>
      <c r="DN149" s="401">
        <f ca="1">IF(ISERROR(VLOOKUP($C149,CE_Unordered_Data,COLUMN('Reordered Data'!DN$147)-2,FALSE)),"-",VLOOKUP($C149,CE_Unordered_Data,COLUMN('Reordered Data'!DN$145)-2,FALSE))</f>
        <v>0</v>
      </c>
      <c r="DO149" s="401">
        <f ca="1">IF(ISERROR(VLOOKUP($C149,CE_Unordered_Data,COLUMN('Reordered Data'!DO$147)-2,FALSE)),"-",VLOOKUP($C149,CE_Unordered_Data,COLUMN('Reordered Data'!DO$145)-2,FALSE))</f>
        <v>0</v>
      </c>
      <c r="DP149" s="401">
        <f ca="1">IF(ISERROR(VLOOKUP($C149,CE_Unordered_Data,COLUMN('Reordered Data'!DP$147)-2,FALSE)),"-",VLOOKUP($C149,CE_Unordered_Data,COLUMN('Reordered Data'!DP$145)-2,FALSE))</f>
        <v>0</v>
      </c>
      <c r="DQ149" s="401">
        <f ca="1">IF(ISERROR(VLOOKUP($C149,CE_Unordered_Data,COLUMN('Reordered Data'!DQ$147)-2,FALSE)),"-",VLOOKUP($C149,CE_Unordered_Data,COLUMN('Reordered Data'!DQ$145)-2,FALSE))</f>
        <v>0</v>
      </c>
      <c r="DR149" s="401" t="str">
        <f ca="1">IF(ISERROR(VLOOKUP($C149,CE_Unordered_Data,COLUMN('Reordered Data'!DR$147)-2,FALSE)),"-",VLOOKUP($C149,CE_Unordered_Data,COLUMN('Reordered Data'!DR$145)-2,FALSE))</f>
        <v/>
      </c>
      <c r="DS149" s="401">
        <f ca="1">IF(ISERROR(VLOOKUP($C149,CE_Unordered_Data,COLUMN('Reordered Data'!DS$147)-2,FALSE)),"-",VLOOKUP($C149,CE_Unordered_Data,COLUMN('Reordered Data'!DS$145)-2,FALSE))</f>
        <v>0</v>
      </c>
      <c r="DT149" s="401">
        <f ca="1">IF(ISERROR(VLOOKUP($C149,CE_Unordered_Data,COLUMN('Reordered Data'!DT$147)-2,FALSE)),"-",VLOOKUP($C149,CE_Unordered_Data,COLUMN('Reordered Data'!DT$145)-2,FALSE))</f>
        <v>0</v>
      </c>
      <c r="DU149" s="401">
        <f ca="1">IF(ISERROR(VLOOKUP($C149,CE_Unordered_Data,COLUMN('Reordered Data'!DU$147)-2,FALSE)),"-",VLOOKUP($C149,CE_Unordered_Data,COLUMN('Reordered Data'!DU$145)-2,FALSE))</f>
        <v>0</v>
      </c>
      <c r="DV149" s="401">
        <f ca="1">IF(ISERROR(VLOOKUP($C149,CE_Unordered_Data,COLUMN('Reordered Data'!DV$147)-2,FALSE)),"-",VLOOKUP($C149,CE_Unordered_Data,COLUMN('Reordered Data'!DV$145)-2,FALSE))</f>
        <v>0</v>
      </c>
      <c r="DW149" s="401" t="str">
        <f ca="1">IF(ISERROR(VLOOKUP($C149,CE_Unordered_Data,COLUMN('Reordered Data'!DW$147)-2,FALSE)),"-",VLOOKUP($C149,CE_Unordered_Data,COLUMN('Reordered Data'!DW$145)-2,FALSE))</f>
        <v/>
      </c>
      <c r="DX149" s="401">
        <f ca="1">IF(ISERROR(VLOOKUP($C149,CE_Unordered_Data,COLUMN('Reordered Data'!DX$147)-2,FALSE)),"-",VLOOKUP($C149,CE_Unordered_Data,COLUMN('Reordered Data'!DX$145)-2,FALSE))</f>
        <v>0</v>
      </c>
      <c r="DY149" s="401">
        <f ca="1">IF(ISERROR(VLOOKUP($C149,CE_Unordered_Data,COLUMN('Reordered Data'!DY$147)-2,FALSE)),"-",VLOOKUP($C149,CE_Unordered_Data,COLUMN('Reordered Data'!DY$145)-2,FALSE))</f>
        <v>0</v>
      </c>
      <c r="DZ149" s="401">
        <f ca="1">IF(ISERROR(VLOOKUP($C149,CE_Unordered_Data,COLUMN('Reordered Data'!DZ$147)-2,FALSE)),"-",VLOOKUP($C149,CE_Unordered_Data,COLUMN('Reordered Data'!DZ$145)-2,FALSE))</f>
        <v>0</v>
      </c>
      <c r="EA149" s="401">
        <f ca="1">IF(ISERROR(VLOOKUP($C149,CE_Unordered_Data,COLUMN('Reordered Data'!EA$147)-2,FALSE)),"-",VLOOKUP($C149,CE_Unordered_Data,COLUMN('Reordered Data'!EA$145)-2,FALSE))</f>
        <v>0</v>
      </c>
      <c r="EB149" s="401" t="str">
        <f ca="1">IF(ISERROR(VLOOKUP($C149,CE_Unordered_Data,COLUMN('Reordered Data'!EB$147)-2,FALSE)),"-",VLOOKUP($C149,CE_Unordered_Data,COLUMN('Reordered Data'!EB$145)-2,FALSE))</f>
        <v/>
      </c>
      <c r="EC149" s="401">
        <f ca="1">IF(ISERROR(VLOOKUP($C149,CE_Unordered_Data,COLUMN('Reordered Data'!EC$147)-2,FALSE)),"-",VLOOKUP($C149,CE_Unordered_Data,COLUMN('Reordered Data'!EC$145)-2,FALSE))</f>
        <v>0</v>
      </c>
      <c r="ED149" s="401">
        <f ca="1">IF(ISERROR(VLOOKUP($C149,CE_Unordered_Data,COLUMN('Reordered Data'!ED$147)-2,FALSE)),"-",VLOOKUP($C149,CE_Unordered_Data,COLUMN('Reordered Data'!ED$145)-2,FALSE))</f>
        <v>0</v>
      </c>
      <c r="EE149" s="401">
        <f ca="1">IF(ISERROR(VLOOKUP($C149,CE_Unordered_Data,COLUMN('Reordered Data'!EE$147)-2,FALSE)),"-",VLOOKUP($C149,CE_Unordered_Data,COLUMN('Reordered Data'!EE$145)-2,FALSE))</f>
        <v>0</v>
      </c>
      <c r="EF149" s="401">
        <f ca="1">IF(ISERROR(VLOOKUP($C149,CE_Unordered_Data,COLUMN('Reordered Data'!EF$147)-2,FALSE)),"-",VLOOKUP($C149,CE_Unordered_Data,COLUMN('Reordered Data'!EF$145)-2,FALSE))</f>
        <v>0</v>
      </c>
      <c r="EG149" s="401" t="str">
        <f ca="1">IF(ISERROR(VLOOKUP($C149,CE_Unordered_Data,COLUMN('Reordered Data'!EG$147)-2,FALSE)),"-",VLOOKUP($C149,CE_Unordered_Data,COLUMN('Reordered Data'!EG$145)-2,FALSE))</f>
        <v/>
      </c>
      <c r="EH149" s="401">
        <f ca="1">IF(ISERROR(VLOOKUP($C149,CE_Unordered_Data,COLUMN('Reordered Data'!EH$147)-2,FALSE)),"-",VLOOKUP($C149,CE_Unordered_Data,COLUMN('Reordered Data'!EH$145)-2,FALSE))</f>
        <v>0</v>
      </c>
      <c r="EI149" s="401">
        <f ca="1">IF(ISERROR(VLOOKUP($C149,CE_Unordered_Data,COLUMN('Reordered Data'!EI$147)-2,FALSE)),"-",VLOOKUP($C149,CE_Unordered_Data,COLUMN('Reordered Data'!EI$145)-2,FALSE))</f>
        <v>0</v>
      </c>
      <c r="EJ149" s="401">
        <f ca="1">IF(ISERROR(VLOOKUP($C149,CE_Unordered_Data,COLUMN('Reordered Data'!EJ$147)-2,FALSE)),"-",VLOOKUP($C149,CE_Unordered_Data,COLUMN('Reordered Data'!EJ$145)-2,FALSE))</f>
        <v>0</v>
      </c>
      <c r="EK149" s="401">
        <f ca="1">IF(ISERROR(VLOOKUP($C149,CE_Unordered_Data,COLUMN('Reordered Data'!EK$147)-2,FALSE)),"-",VLOOKUP($C149,CE_Unordered_Data,COLUMN('Reordered Data'!EK$145)-2,FALSE))</f>
        <v>0</v>
      </c>
      <c r="EL149" s="401" t="str">
        <f ca="1">IF(ISERROR(VLOOKUP($C149,CE_Unordered_Data,COLUMN('Reordered Data'!EL$147)-2,FALSE)),"-",VLOOKUP($C149,CE_Unordered_Data,COLUMN('Reordered Data'!EL$145)-2,FALSE))</f>
        <v/>
      </c>
      <c r="EM149" s="401">
        <f ca="1">IF(ISERROR(VLOOKUP($C149,CE_Unordered_Data,COLUMN('Reordered Data'!EM$147)-2,FALSE)),"-",VLOOKUP($C149,CE_Unordered_Data,COLUMN('Reordered Data'!EM$145)-2,FALSE))</f>
        <v>0</v>
      </c>
      <c r="EN149" s="401">
        <f ca="1">IF(ISERROR(VLOOKUP($C149,CE_Unordered_Data,COLUMN('Reordered Data'!EN$147)-2,FALSE)),"-",VLOOKUP($C149,CE_Unordered_Data,COLUMN('Reordered Data'!EN$145)-2,FALSE))</f>
        <v>0</v>
      </c>
      <c r="EO149" s="401">
        <f ca="1">IF(ISERROR(VLOOKUP($C149,CE_Unordered_Data,COLUMN('Reordered Data'!EO$147)-2,FALSE)),"-",VLOOKUP($C149,CE_Unordered_Data,COLUMN('Reordered Data'!EO$145)-2,FALSE))</f>
        <v>0</v>
      </c>
      <c r="EP149" s="401">
        <f ca="1">IF(ISERROR(VLOOKUP($C149,CE_Unordered_Data,COLUMN('Reordered Data'!EP$147)-2,FALSE)),"-",VLOOKUP($C149,CE_Unordered_Data,COLUMN('Reordered Data'!EP$145)-2,FALSE))</f>
        <v>0</v>
      </c>
      <c r="EQ149" s="401" t="str">
        <f ca="1">IF(ISERROR(VLOOKUP($C149,CE_Unordered_Data,COLUMN('Reordered Data'!EQ$147)-2,FALSE)),"-",VLOOKUP($C149,CE_Unordered_Data,COLUMN('Reordered Data'!EQ$145)-2,FALSE))</f>
        <v/>
      </c>
      <c r="ER149" s="401">
        <f ca="1">IF(ISERROR(VLOOKUP($C149,CE_Unordered_Data,COLUMN('Reordered Data'!ER$147)-2,FALSE)),"-",VLOOKUP($C149,CE_Unordered_Data,COLUMN('Reordered Data'!ER$145)-2,FALSE))</f>
        <v>0</v>
      </c>
      <c r="ES149" s="401">
        <f ca="1">IF(ISERROR(VLOOKUP($C149,CE_Unordered_Data,COLUMN('Reordered Data'!ES$147)-2,FALSE)),"-",VLOOKUP($C149,CE_Unordered_Data,COLUMN('Reordered Data'!ES$145)-2,FALSE))</f>
        <v>0</v>
      </c>
      <c r="ET149" s="401">
        <f ca="1">IF(ISERROR(VLOOKUP($C149,CE_Unordered_Data,COLUMN('Reordered Data'!ET$147)-2,FALSE)),"-",VLOOKUP($C149,CE_Unordered_Data,COLUMN('Reordered Data'!ET$145)-2,FALSE))</f>
        <v>0</v>
      </c>
      <c r="EU149" s="401">
        <f ca="1">IF(ISERROR(VLOOKUP($C149,CE_Unordered_Data,COLUMN('Reordered Data'!EU$147)-2,FALSE)),"-",VLOOKUP($C149,CE_Unordered_Data,COLUMN('Reordered Data'!EU$145)-2,FALSE))</f>
        <v>0</v>
      </c>
      <c r="EV149" s="401" t="str">
        <f ca="1">IF(ISERROR(VLOOKUP($C149,CE_Unordered_Data,COLUMN('Reordered Data'!EV$147)-2,FALSE)),"-",VLOOKUP($C149,CE_Unordered_Data,COLUMN('Reordered Data'!EV$145)-2,FALSE))</f>
        <v/>
      </c>
      <c r="EW149" s="401">
        <f ca="1">IF(ISERROR(VLOOKUP($C149,CE_Unordered_Data,COLUMN('Reordered Data'!EW$147)-2,FALSE)),"-",VLOOKUP($C149,CE_Unordered_Data,COLUMN('Reordered Data'!EW$145)-2,FALSE))</f>
        <v>0</v>
      </c>
      <c r="EX149" s="401">
        <f ca="1">IF(ISERROR(VLOOKUP($C149,CE_Unordered_Data,COLUMN('Reordered Data'!EX$147)-2,FALSE)),"-",VLOOKUP($C149,CE_Unordered_Data,COLUMN('Reordered Data'!EX$145)-2,FALSE))</f>
        <v>0</v>
      </c>
      <c r="EY149" s="401">
        <f ca="1">IF(ISERROR(VLOOKUP($C149,CE_Unordered_Data,COLUMN('Reordered Data'!EY$147)-2,FALSE)),"-",VLOOKUP($C149,CE_Unordered_Data,COLUMN('Reordered Data'!EY$145)-2,FALSE))</f>
        <v>0</v>
      </c>
      <c r="EZ149" s="401">
        <f ca="1">IF(ISERROR(VLOOKUP($C149,CE_Unordered_Data,COLUMN('Reordered Data'!EZ$147)-2,FALSE)),"-",VLOOKUP($C149,CE_Unordered_Data,COLUMN('Reordered Data'!EZ$145)-2,FALSE))</f>
        <v>0</v>
      </c>
      <c r="FA149" s="401" t="str">
        <f ca="1">IF(ISERROR(VLOOKUP($C149,CE_Unordered_Data,COLUMN('Reordered Data'!FA$147)-2,FALSE)),"-",VLOOKUP($C149,CE_Unordered_Data,COLUMN('Reordered Data'!FA$145)-2,FALSE))</f>
        <v/>
      </c>
      <c r="FB149" s="401">
        <f ca="1">IF(ISERROR(VLOOKUP($C149,CE_Unordered_Data,COLUMN('Reordered Data'!FB$147)-2,FALSE)),"-",VLOOKUP($C149,CE_Unordered_Data,COLUMN('Reordered Data'!FB$145)-2,FALSE))</f>
        <v>0</v>
      </c>
      <c r="FC149" s="401">
        <f ca="1">IF(ISERROR(VLOOKUP($C149,CE_Unordered_Data,COLUMN('Reordered Data'!FC$147)-2,FALSE)),"-",VLOOKUP($C149,CE_Unordered_Data,COLUMN('Reordered Data'!FC$145)-2,FALSE))</f>
        <v>0</v>
      </c>
      <c r="FD149" s="401">
        <f ca="1">IF(ISERROR(VLOOKUP($C149,CE_Unordered_Data,COLUMN('Reordered Data'!FD$147)-2,FALSE)),"-",VLOOKUP($C149,CE_Unordered_Data,COLUMN('Reordered Data'!FD$145)-2,FALSE))</f>
        <v>0</v>
      </c>
      <c r="FE149" s="401">
        <f ca="1">IF(ISERROR(VLOOKUP($C149,CE_Unordered_Data,COLUMN('Reordered Data'!FE$147)-2,FALSE)),"-",VLOOKUP($C149,CE_Unordered_Data,COLUMN('Reordered Data'!FE$145)-2,FALSE))</f>
        <v>0</v>
      </c>
      <c r="FF149" s="401" t="str">
        <f ca="1">IF(ISERROR(VLOOKUP($C149,CE_Unordered_Data,COLUMN('Reordered Data'!FF$147)-2,FALSE)),"-",VLOOKUP($C149,CE_Unordered_Data,COLUMN('Reordered Data'!FF$145)-2,FALSE))</f>
        <v/>
      </c>
      <c r="FG149" s="401">
        <f ca="1">IF(ISERROR(VLOOKUP($C149,CE_Unordered_Data,COLUMN('Reordered Data'!FG$147)-2,FALSE)),"-",VLOOKUP($C149,CE_Unordered_Data,COLUMN('Reordered Data'!FG$145)-2,FALSE))</f>
        <v>0</v>
      </c>
    </row>
    <row r="150" spans="3:163">
      <c r="C150" s="399" t="str">
        <f t="shared" ca="1" si="43"/>
        <v>*Hide*</v>
      </c>
      <c r="D150" s="401" t="str">
        <f ca="1">IF(ISERROR(VLOOKUP($C150,CE_Unordered_Data,COLUMN('Reordered Data'!D$147)-2,FALSE)),"-",VLOOKUP($C150,CE_Unordered_Data,COLUMN('Reordered Data'!D$145)-2,FALSE))</f>
        <v>-</v>
      </c>
      <c r="E150" s="401" t="str">
        <f ca="1">IF(ISERROR(VLOOKUP($C150,CE_Unordered_Data,COLUMN('Reordered Data'!E$147)-2,FALSE)),"-",VLOOKUP($C150,CE_Unordered_Data,COLUMN('Reordered Data'!E$145)-2,FALSE))</f>
        <v>-</v>
      </c>
      <c r="F150" s="401" t="str">
        <f ca="1">IF(ISERROR(VLOOKUP($C150,CE_Unordered_Data,COLUMN('Reordered Data'!F$147)-2,FALSE)),"-",VLOOKUP($C150,CE_Unordered_Data,COLUMN('Reordered Data'!F$145)-2,FALSE))</f>
        <v>-</v>
      </c>
      <c r="G150" s="401" t="str">
        <f ca="1">IF(ISERROR(VLOOKUP($C150,CE_Unordered_Data,COLUMN('Reordered Data'!G$147)-2,FALSE)),"-",VLOOKUP($C150,CE_Unordered_Data,COLUMN('Reordered Data'!G$145)-2,FALSE))</f>
        <v>-</v>
      </c>
      <c r="H150" s="401" t="str">
        <f ca="1">IF(ISERROR(VLOOKUP($C150,CE_Unordered_Data,COLUMN('Reordered Data'!H$147)-2,FALSE)),"-",VLOOKUP($C150,CE_Unordered_Data,COLUMN('Reordered Data'!H$145)-2,FALSE))</f>
        <v>-</v>
      </c>
      <c r="I150" s="401" t="str">
        <f ca="1">IF(ISERROR(VLOOKUP($C150,CE_Unordered_Data,COLUMN('Reordered Data'!I$147)-2,FALSE)),"-",VLOOKUP($C150,CE_Unordered_Data,COLUMN('Reordered Data'!I$145)-2,FALSE))</f>
        <v>-</v>
      </c>
      <c r="J150" s="401" t="str">
        <f ca="1">IF(ISERROR(VLOOKUP($C150,CE_Unordered_Data,COLUMN('Reordered Data'!J$147)-2,FALSE)),"-",VLOOKUP($C150,CE_Unordered_Data,COLUMN('Reordered Data'!J$145)-2,FALSE))</f>
        <v>-</v>
      </c>
      <c r="K150" s="401" t="str">
        <f ca="1">IF(ISERROR(VLOOKUP($C150,CE_Unordered_Data,COLUMN('Reordered Data'!K$147)-2,FALSE)),"-",VLOOKUP($C150,CE_Unordered_Data,COLUMN('Reordered Data'!K$145)-2,FALSE))</f>
        <v>-</v>
      </c>
      <c r="L150" s="401" t="str">
        <f ca="1">IF(ISERROR(VLOOKUP($C150,CE_Unordered_Data,COLUMN('Reordered Data'!L$147)-2,FALSE)),"-",VLOOKUP($C150,CE_Unordered_Data,COLUMN('Reordered Data'!L$145)-2,FALSE))</f>
        <v>-</v>
      </c>
      <c r="M150" s="401" t="str">
        <f ca="1">IF(ISERROR(VLOOKUP($C150,CE_Unordered_Data,COLUMN('Reordered Data'!M$147)-2,FALSE)),"-",VLOOKUP($C150,CE_Unordered_Data,COLUMN('Reordered Data'!M$145)-2,FALSE))</f>
        <v>-</v>
      </c>
      <c r="N150" s="401" t="str">
        <f ca="1">IF(ISERROR(VLOOKUP($C150,CE_Unordered_Data,COLUMN('Reordered Data'!N$147)-2,FALSE)),"-",VLOOKUP($C150,CE_Unordered_Data,COLUMN('Reordered Data'!N$145)-2,FALSE))</f>
        <v>-</v>
      </c>
      <c r="O150" s="401" t="str">
        <f ca="1">IF(ISERROR(VLOOKUP($C150,CE_Unordered_Data,COLUMN('Reordered Data'!O$147)-2,FALSE)),"-",VLOOKUP($C150,CE_Unordered_Data,COLUMN('Reordered Data'!O$145)-2,FALSE))</f>
        <v>-</v>
      </c>
      <c r="P150" s="401" t="str">
        <f ca="1">IF(ISERROR(VLOOKUP($C150,CE_Unordered_Data,COLUMN('Reordered Data'!P$147)-2,FALSE)),"-",VLOOKUP($C150,CE_Unordered_Data,COLUMN('Reordered Data'!P$145)-2,FALSE))</f>
        <v>-</v>
      </c>
      <c r="Q150" s="401" t="str">
        <f ca="1">IF(ISERROR(VLOOKUP($C150,CE_Unordered_Data,COLUMN('Reordered Data'!Q$147)-2,FALSE)),"-",VLOOKUP($C150,CE_Unordered_Data,COLUMN('Reordered Data'!Q$145)-2,FALSE))</f>
        <v>-</v>
      </c>
      <c r="R150" s="401" t="str">
        <f ca="1">IF(ISERROR(VLOOKUP($C150,CE_Unordered_Data,COLUMN('Reordered Data'!R$147)-2,FALSE)),"-",VLOOKUP($C150,CE_Unordered_Data,COLUMN('Reordered Data'!R$145)-2,FALSE))</f>
        <v>-</v>
      </c>
      <c r="S150" s="401" t="str">
        <f ca="1">IF(ISERROR(VLOOKUP($C150,CE_Unordered_Data,COLUMN('Reordered Data'!S$147)-2,FALSE)),"-",VLOOKUP($C150,CE_Unordered_Data,COLUMN('Reordered Data'!S$145)-2,FALSE))</f>
        <v>-</v>
      </c>
      <c r="T150" s="401" t="str">
        <f ca="1">IF(ISERROR(VLOOKUP($C150,CE_Unordered_Data,COLUMN('Reordered Data'!T$147)-2,FALSE)),"-",VLOOKUP($C150,CE_Unordered_Data,COLUMN('Reordered Data'!T$145)-2,FALSE))</f>
        <v>-</v>
      </c>
      <c r="U150" s="401" t="str">
        <f ca="1">IF(ISERROR(VLOOKUP($C150,CE_Unordered_Data,COLUMN('Reordered Data'!U$147)-2,FALSE)),"-",VLOOKUP($C150,CE_Unordered_Data,COLUMN('Reordered Data'!U$145)-2,FALSE))</f>
        <v>-</v>
      </c>
      <c r="V150" s="401" t="str">
        <f ca="1">IF(ISERROR(VLOOKUP($C150,CE_Unordered_Data,COLUMN('Reordered Data'!V$147)-2,FALSE)),"-",VLOOKUP($C150,CE_Unordered_Data,COLUMN('Reordered Data'!V$145)-2,FALSE))</f>
        <v>-</v>
      </c>
      <c r="W150" s="401" t="str">
        <f ca="1">IF(ISERROR(VLOOKUP($C150,CE_Unordered_Data,COLUMN('Reordered Data'!W$147)-2,FALSE)),"-",VLOOKUP($C150,CE_Unordered_Data,COLUMN('Reordered Data'!W$145)-2,FALSE))</f>
        <v>-</v>
      </c>
      <c r="X150" s="401" t="str">
        <f ca="1">IF(ISERROR(VLOOKUP($C150,CE_Unordered_Data,COLUMN('Reordered Data'!X$147)-2,FALSE)),"-",VLOOKUP($C150,CE_Unordered_Data,COLUMN('Reordered Data'!X$145)-2,FALSE))</f>
        <v>-</v>
      </c>
      <c r="Y150" s="401" t="str">
        <f ca="1">IF(ISERROR(VLOOKUP($C150,CE_Unordered_Data,COLUMN('Reordered Data'!Y$147)-2,FALSE)),"-",VLOOKUP($C150,CE_Unordered_Data,COLUMN('Reordered Data'!Y$145)-2,FALSE))</f>
        <v>-</v>
      </c>
      <c r="Z150" s="401" t="str">
        <f ca="1">IF(ISERROR(VLOOKUP($C150,CE_Unordered_Data,COLUMN('Reordered Data'!Z$147)-2,FALSE)),"-",VLOOKUP($C150,CE_Unordered_Data,COLUMN('Reordered Data'!Z$145)-2,FALSE))</f>
        <v>-</v>
      </c>
      <c r="AA150" s="401" t="str">
        <f ca="1">IF(ISERROR(VLOOKUP($C150,CE_Unordered_Data,COLUMN('Reordered Data'!AA$147)-2,FALSE)),"-",VLOOKUP($C150,CE_Unordered_Data,COLUMN('Reordered Data'!AA$145)-2,FALSE))</f>
        <v>-</v>
      </c>
      <c r="AB150" s="401" t="str">
        <f ca="1">IF(ISERROR(VLOOKUP($C150,CE_Unordered_Data,COLUMN('Reordered Data'!AB$147)-2,FALSE)),"-",VLOOKUP($C150,CE_Unordered_Data,COLUMN('Reordered Data'!AB$145)-2,FALSE))</f>
        <v>-</v>
      </c>
      <c r="AC150" s="401" t="str">
        <f ca="1">IF(ISERROR(VLOOKUP($C150,CE_Unordered_Data,COLUMN('Reordered Data'!AC$147)-2,FALSE)),"-",VLOOKUP($C150,CE_Unordered_Data,COLUMN('Reordered Data'!AC$145)-2,FALSE))</f>
        <v>-</v>
      </c>
      <c r="AD150" s="401" t="str">
        <f ca="1">IF(ISERROR(VLOOKUP($C150,CE_Unordered_Data,COLUMN('Reordered Data'!AD$147)-2,FALSE)),"-",VLOOKUP($C150,CE_Unordered_Data,COLUMN('Reordered Data'!AD$145)-2,FALSE))</f>
        <v>-</v>
      </c>
      <c r="AE150" s="401" t="str">
        <f ca="1">IF(ISERROR(VLOOKUP($C150,CE_Unordered_Data,COLUMN('Reordered Data'!AE$147)-2,FALSE)),"-",VLOOKUP($C150,CE_Unordered_Data,COLUMN('Reordered Data'!AE$145)-2,FALSE))</f>
        <v>-</v>
      </c>
      <c r="AF150" s="401" t="str">
        <f ca="1">IF(ISERROR(VLOOKUP($C150,CE_Unordered_Data,COLUMN('Reordered Data'!AF$147)-2,FALSE)),"-",VLOOKUP($C150,CE_Unordered_Data,COLUMN('Reordered Data'!AF$145)-2,FALSE))</f>
        <v>-</v>
      </c>
      <c r="AG150" s="401" t="str">
        <f ca="1">IF(ISERROR(VLOOKUP($C150,CE_Unordered_Data,COLUMN('Reordered Data'!AG$147)-2,FALSE)),"-",VLOOKUP($C150,CE_Unordered_Data,COLUMN('Reordered Data'!AG$145)-2,FALSE))</f>
        <v>-</v>
      </c>
      <c r="AH150" s="401" t="str">
        <f ca="1">IF(ISERROR(VLOOKUP($C150,CE_Unordered_Data,COLUMN('Reordered Data'!AH$147)-2,FALSE)),"-",VLOOKUP($C150,CE_Unordered_Data,COLUMN('Reordered Data'!AH$145)-2,FALSE))</f>
        <v>-</v>
      </c>
      <c r="AI150" s="401" t="str">
        <f ca="1">IF(ISERROR(VLOOKUP($C150,CE_Unordered_Data,COLUMN('Reordered Data'!AI$147)-2,FALSE)),"-",VLOOKUP($C150,CE_Unordered_Data,COLUMN('Reordered Data'!AI$145)-2,FALSE))</f>
        <v>-</v>
      </c>
      <c r="AJ150" s="401" t="str">
        <f ca="1">IF(ISERROR(VLOOKUP($C150,CE_Unordered_Data,COLUMN('Reordered Data'!AJ$147)-2,FALSE)),"-",VLOOKUP($C150,CE_Unordered_Data,COLUMN('Reordered Data'!AJ$145)-2,FALSE))</f>
        <v>-</v>
      </c>
      <c r="AK150" s="401" t="str">
        <f ca="1">IF(ISERROR(VLOOKUP($C150,CE_Unordered_Data,COLUMN('Reordered Data'!AK$147)-2,FALSE)),"-",VLOOKUP($C150,CE_Unordered_Data,COLUMN('Reordered Data'!AK$145)-2,FALSE))</f>
        <v>-</v>
      </c>
      <c r="AL150" s="401" t="str">
        <f ca="1">IF(ISERROR(VLOOKUP($C150,CE_Unordered_Data,COLUMN('Reordered Data'!AL$147)-2,FALSE)),"-",VLOOKUP($C150,CE_Unordered_Data,COLUMN('Reordered Data'!AL$145)-2,FALSE))</f>
        <v>-</v>
      </c>
      <c r="AM150" s="401" t="str">
        <f ca="1">IF(ISERROR(VLOOKUP($C150,CE_Unordered_Data,COLUMN('Reordered Data'!AM$147)-2,FALSE)),"-",VLOOKUP($C150,CE_Unordered_Data,COLUMN('Reordered Data'!AM$145)-2,FALSE))</f>
        <v>-</v>
      </c>
      <c r="AN150" s="401" t="str">
        <f ca="1">IF(ISERROR(VLOOKUP($C150,CE_Unordered_Data,COLUMN('Reordered Data'!AN$147)-2,FALSE)),"-",VLOOKUP($C150,CE_Unordered_Data,COLUMN('Reordered Data'!AN$145)-2,FALSE))</f>
        <v>-</v>
      </c>
      <c r="AO150" s="401" t="str">
        <f ca="1">IF(ISERROR(VLOOKUP($C150,CE_Unordered_Data,COLUMN('Reordered Data'!AO$147)-2,FALSE)),"-",VLOOKUP($C150,CE_Unordered_Data,COLUMN('Reordered Data'!AO$145)-2,FALSE))</f>
        <v>-</v>
      </c>
      <c r="AP150" s="401" t="str">
        <f ca="1">IF(ISERROR(VLOOKUP($C150,CE_Unordered_Data,COLUMN('Reordered Data'!AP$147)-2,FALSE)),"-",VLOOKUP($C150,CE_Unordered_Data,COLUMN('Reordered Data'!AP$145)-2,FALSE))</f>
        <v>-</v>
      </c>
      <c r="AQ150" s="401" t="str">
        <f ca="1">IF(ISERROR(VLOOKUP($C150,CE_Unordered_Data,COLUMN('Reordered Data'!AQ$147)-2,FALSE)),"-",VLOOKUP($C150,CE_Unordered_Data,COLUMN('Reordered Data'!AQ$145)-2,FALSE))</f>
        <v>-</v>
      </c>
      <c r="AR150" s="401" t="str">
        <f ca="1">IF(ISERROR(VLOOKUP($C150,CE_Unordered_Data,COLUMN('Reordered Data'!AR$147)-2,FALSE)),"-",VLOOKUP($C150,CE_Unordered_Data,COLUMN('Reordered Data'!AR$145)-2,FALSE))</f>
        <v>-</v>
      </c>
      <c r="AS150" s="401" t="str">
        <f ca="1">IF(ISERROR(VLOOKUP($C150,CE_Unordered_Data,COLUMN('Reordered Data'!AS$147)-2,FALSE)),"-",VLOOKUP($C150,CE_Unordered_Data,COLUMN('Reordered Data'!AS$145)-2,FALSE))</f>
        <v>-</v>
      </c>
      <c r="AT150" s="401" t="str">
        <f ca="1">IF(ISERROR(VLOOKUP($C150,CE_Unordered_Data,COLUMN('Reordered Data'!AT$147)-2,FALSE)),"-",VLOOKUP($C150,CE_Unordered_Data,COLUMN('Reordered Data'!AT$145)-2,FALSE))</f>
        <v>-</v>
      </c>
      <c r="AU150" s="401" t="str">
        <f ca="1">IF(ISERROR(VLOOKUP($C150,CE_Unordered_Data,COLUMN('Reordered Data'!AU$147)-2,FALSE)),"-",VLOOKUP($C150,CE_Unordered_Data,COLUMN('Reordered Data'!AU$145)-2,FALSE))</f>
        <v>-</v>
      </c>
      <c r="AV150" s="401" t="str">
        <f ca="1">IF(ISERROR(VLOOKUP($C150,CE_Unordered_Data,COLUMN('Reordered Data'!AV$147)-2,FALSE)),"-",VLOOKUP($C150,CE_Unordered_Data,COLUMN('Reordered Data'!AV$145)-2,FALSE))</f>
        <v>-</v>
      </c>
      <c r="AW150" s="401" t="str">
        <f ca="1">IF(ISERROR(VLOOKUP($C150,CE_Unordered_Data,COLUMN('Reordered Data'!AW$147)-2,FALSE)),"-",VLOOKUP($C150,CE_Unordered_Data,COLUMN('Reordered Data'!AW$145)-2,FALSE))</f>
        <v>-</v>
      </c>
      <c r="AX150" s="401" t="str">
        <f ca="1">IF(ISERROR(VLOOKUP($C150,CE_Unordered_Data,COLUMN('Reordered Data'!AX$147)-2,FALSE)),"-",VLOOKUP($C150,CE_Unordered_Data,COLUMN('Reordered Data'!AX$145)-2,FALSE))</f>
        <v>-</v>
      </c>
      <c r="AY150" s="401" t="str">
        <f ca="1">IF(ISERROR(VLOOKUP($C150,CE_Unordered_Data,COLUMN('Reordered Data'!AY$147)-2,FALSE)),"-",VLOOKUP($C150,CE_Unordered_Data,COLUMN('Reordered Data'!AY$145)-2,FALSE))</f>
        <v>-</v>
      </c>
      <c r="AZ150" s="401" t="str">
        <f ca="1">IF(ISERROR(VLOOKUP($C150,CE_Unordered_Data,COLUMN('Reordered Data'!AZ$147)-2,FALSE)),"-",VLOOKUP($C150,CE_Unordered_Data,COLUMN('Reordered Data'!AZ$145)-2,FALSE))</f>
        <v>-</v>
      </c>
      <c r="BA150" s="401" t="str">
        <f ca="1">IF(ISERROR(VLOOKUP($C150,CE_Unordered_Data,COLUMN('Reordered Data'!BA$147)-2,FALSE)),"-",VLOOKUP($C150,CE_Unordered_Data,COLUMN('Reordered Data'!BA$145)-2,FALSE))</f>
        <v>-</v>
      </c>
      <c r="BB150" s="401" t="str">
        <f ca="1">IF(ISERROR(VLOOKUP($C150,CE_Unordered_Data,COLUMN('Reordered Data'!BB$147)-2,FALSE)),"-",VLOOKUP($C150,CE_Unordered_Data,COLUMN('Reordered Data'!BB$145)-2,FALSE))</f>
        <v>-</v>
      </c>
      <c r="BC150" s="401" t="str">
        <f ca="1">IF(ISERROR(VLOOKUP($C150,CE_Unordered_Data,COLUMN('Reordered Data'!BC$147)-2,FALSE)),"-",VLOOKUP($C150,CE_Unordered_Data,COLUMN('Reordered Data'!BC$145)-2,FALSE))</f>
        <v>-</v>
      </c>
      <c r="BD150" s="401" t="str">
        <f ca="1">IF(ISERROR(VLOOKUP($C150,CE_Unordered_Data,COLUMN('Reordered Data'!BD$147)-2,FALSE)),"-",VLOOKUP($C150,CE_Unordered_Data,COLUMN('Reordered Data'!BD$145)-2,FALSE))</f>
        <v>-</v>
      </c>
      <c r="BE150" s="401" t="str">
        <f ca="1">IF(ISERROR(VLOOKUP($C150,CE_Unordered_Data,COLUMN('Reordered Data'!BE$147)-2,FALSE)),"-",VLOOKUP($C150,CE_Unordered_Data,COLUMN('Reordered Data'!BE$145)-2,FALSE))</f>
        <v>-</v>
      </c>
      <c r="BF150" s="401" t="str">
        <f ca="1">IF(ISERROR(VLOOKUP($C150,CE_Unordered_Data,COLUMN('Reordered Data'!BF$147)-2,FALSE)),"-",VLOOKUP($C150,CE_Unordered_Data,COLUMN('Reordered Data'!BF$145)-2,FALSE))</f>
        <v>-</v>
      </c>
      <c r="BG150" s="401" t="str">
        <f ca="1">IF(ISERROR(VLOOKUP($C150,CE_Unordered_Data,COLUMN('Reordered Data'!BG$147)-2,FALSE)),"-",VLOOKUP($C150,CE_Unordered_Data,COLUMN('Reordered Data'!BG$145)-2,FALSE))</f>
        <v>-</v>
      </c>
      <c r="BH150" s="401" t="str">
        <f ca="1">IF(ISERROR(VLOOKUP($C150,CE_Unordered_Data,COLUMN('Reordered Data'!BH$147)-2,FALSE)),"-",VLOOKUP($C150,CE_Unordered_Data,COLUMN('Reordered Data'!BH$145)-2,FALSE))</f>
        <v>-</v>
      </c>
      <c r="BI150" s="401" t="str">
        <f ca="1">IF(ISERROR(VLOOKUP($C150,CE_Unordered_Data,COLUMN('Reordered Data'!BI$147)-2,FALSE)),"-",VLOOKUP($C150,CE_Unordered_Data,COLUMN('Reordered Data'!BI$145)-2,FALSE))</f>
        <v>-</v>
      </c>
      <c r="BJ150" s="401" t="str">
        <f ca="1">IF(ISERROR(VLOOKUP($C150,CE_Unordered_Data,COLUMN('Reordered Data'!BJ$147)-2,FALSE)),"-",VLOOKUP($C150,CE_Unordered_Data,COLUMN('Reordered Data'!BJ$145)-2,FALSE))</f>
        <v>-</v>
      </c>
      <c r="BK150" s="401" t="str">
        <f ca="1">IF(ISERROR(VLOOKUP($C150,CE_Unordered_Data,COLUMN('Reordered Data'!BK$147)-2,FALSE)),"-",VLOOKUP($C150,CE_Unordered_Data,COLUMN('Reordered Data'!BK$145)-2,FALSE))</f>
        <v>-</v>
      </c>
      <c r="BL150" s="401" t="str">
        <f ca="1">IF(ISERROR(VLOOKUP($C150,CE_Unordered_Data,COLUMN('Reordered Data'!BL$147)-2,FALSE)),"-",VLOOKUP($C150,CE_Unordered_Data,COLUMN('Reordered Data'!BL$145)-2,FALSE))</f>
        <v>-</v>
      </c>
      <c r="BM150" s="401" t="str">
        <f ca="1">IF(ISERROR(VLOOKUP($C150,CE_Unordered_Data,COLUMN('Reordered Data'!BM$147)-2,FALSE)),"-",VLOOKUP($C150,CE_Unordered_Data,COLUMN('Reordered Data'!BM$145)-2,FALSE))</f>
        <v>-</v>
      </c>
      <c r="BN150" s="401" t="str">
        <f ca="1">IF(ISERROR(VLOOKUP($C150,CE_Unordered_Data,COLUMN('Reordered Data'!BN$147)-2,FALSE)),"-",VLOOKUP($C150,CE_Unordered_Data,COLUMN('Reordered Data'!BN$145)-2,FALSE))</f>
        <v>-</v>
      </c>
      <c r="BO150" s="401" t="str">
        <f ca="1">IF(ISERROR(VLOOKUP($C150,CE_Unordered_Data,COLUMN('Reordered Data'!BO$147)-2,FALSE)),"-",VLOOKUP($C150,CE_Unordered_Data,COLUMN('Reordered Data'!BO$145)-2,FALSE))</f>
        <v>-</v>
      </c>
      <c r="BP150" s="401" t="str">
        <f ca="1">IF(ISERROR(VLOOKUP($C150,CE_Unordered_Data,COLUMN('Reordered Data'!BP$147)-2,FALSE)),"-",VLOOKUP($C150,CE_Unordered_Data,COLUMN('Reordered Data'!BP$145)-2,FALSE))</f>
        <v>-</v>
      </c>
      <c r="BQ150" s="401" t="str">
        <f ca="1">IF(ISERROR(VLOOKUP($C150,CE_Unordered_Data,COLUMN('Reordered Data'!BQ$147)-2,FALSE)),"-",VLOOKUP($C150,CE_Unordered_Data,COLUMN('Reordered Data'!BQ$145)-2,FALSE))</f>
        <v>-</v>
      </c>
      <c r="BR150" s="401" t="str">
        <f ca="1">IF(ISERROR(VLOOKUP($C150,CE_Unordered_Data,COLUMN('Reordered Data'!BR$147)-2,FALSE)),"-",VLOOKUP($C150,CE_Unordered_Data,COLUMN('Reordered Data'!BR$145)-2,FALSE))</f>
        <v>-</v>
      </c>
      <c r="BS150" s="401" t="str">
        <f ca="1">IF(ISERROR(VLOOKUP($C150,CE_Unordered_Data,COLUMN('Reordered Data'!BS$147)-2,FALSE)),"-",VLOOKUP($C150,CE_Unordered_Data,COLUMN('Reordered Data'!BS$145)-2,FALSE))</f>
        <v>-</v>
      </c>
      <c r="BT150" s="401" t="str">
        <f ca="1">IF(ISERROR(VLOOKUP($C150,CE_Unordered_Data,COLUMN('Reordered Data'!BT$147)-2,FALSE)),"-",VLOOKUP($C150,CE_Unordered_Data,COLUMN('Reordered Data'!BT$145)-2,FALSE))</f>
        <v>-</v>
      </c>
      <c r="BU150" s="401" t="str">
        <f ca="1">IF(ISERROR(VLOOKUP($C150,CE_Unordered_Data,COLUMN('Reordered Data'!BU$147)-2,FALSE)),"-",VLOOKUP($C150,CE_Unordered_Data,COLUMN('Reordered Data'!BU$145)-2,FALSE))</f>
        <v>-</v>
      </c>
      <c r="BV150" s="401" t="str">
        <f ca="1">IF(ISERROR(VLOOKUP($C150,CE_Unordered_Data,COLUMN('Reordered Data'!BV$147)-2,FALSE)),"-",VLOOKUP($C150,CE_Unordered_Data,COLUMN('Reordered Data'!BV$145)-2,FALSE))</f>
        <v>-</v>
      </c>
      <c r="BW150" s="401" t="str">
        <f ca="1">IF(ISERROR(VLOOKUP($C150,CE_Unordered_Data,COLUMN('Reordered Data'!BW$147)-2,FALSE)),"-",VLOOKUP($C150,CE_Unordered_Data,COLUMN('Reordered Data'!BW$145)-2,FALSE))</f>
        <v>-</v>
      </c>
      <c r="BX150" s="401" t="str">
        <f ca="1">IF(ISERROR(VLOOKUP($C150,CE_Unordered_Data,COLUMN('Reordered Data'!BX$147)-2,FALSE)),"-",VLOOKUP($C150,CE_Unordered_Data,COLUMN('Reordered Data'!BX$145)-2,FALSE))</f>
        <v>-</v>
      </c>
      <c r="BY150" s="401" t="str">
        <f ca="1">IF(ISERROR(VLOOKUP($C150,CE_Unordered_Data,COLUMN('Reordered Data'!BY$147)-2,FALSE)),"-",VLOOKUP($C150,CE_Unordered_Data,COLUMN('Reordered Data'!BY$145)-2,FALSE))</f>
        <v>-</v>
      </c>
      <c r="BZ150" s="401" t="str">
        <f ca="1">IF(ISERROR(VLOOKUP($C150,CE_Unordered_Data,COLUMN('Reordered Data'!BZ$147)-2,FALSE)),"-",VLOOKUP($C150,CE_Unordered_Data,COLUMN('Reordered Data'!BZ$145)-2,FALSE))</f>
        <v>-</v>
      </c>
      <c r="CA150" s="401" t="str">
        <f ca="1">IF(ISERROR(VLOOKUP($C150,CE_Unordered_Data,COLUMN('Reordered Data'!CA$147)-2,FALSE)),"-",VLOOKUP($C150,CE_Unordered_Data,COLUMN('Reordered Data'!CA$145)-2,FALSE))</f>
        <v>-</v>
      </c>
      <c r="CB150" s="401" t="str">
        <f ca="1">IF(ISERROR(VLOOKUP($C150,CE_Unordered_Data,COLUMN('Reordered Data'!CB$147)-2,FALSE)),"-",VLOOKUP($C150,CE_Unordered_Data,COLUMN('Reordered Data'!CB$145)-2,FALSE))</f>
        <v>-</v>
      </c>
      <c r="CC150" s="401" t="str">
        <f ca="1">IF(ISERROR(VLOOKUP($C150,CE_Unordered_Data,COLUMN('Reordered Data'!CC$147)-2,FALSE)),"-",VLOOKUP($C150,CE_Unordered_Data,COLUMN('Reordered Data'!CC$145)-2,FALSE))</f>
        <v>-</v>
      </c>
      <c r="CD150" s="401" t="str">
        <f ca="1">IF(ISERROR(VLOOKUP($C150,CE_Unordered_Data,COLUMN('Reordered Data'!CD$147)-2,FALSE)),"-",VLOOKUP($C150,CE_Unordered_Data,COLUMN('Reordered Data'!CD$145)-2,FALSE))</f>
        <v>-</v>
      </c>
      <c r="CE150" s="401" t="str">
        <f ca="1">IF(ISERROR(VLOOKUP($C150,CE_Unordered_Data,COLUMN('Reordered Data'!CE$147)-2,FALSE)),"-",VLOOKUP($C150,CE_Unordered_Data,COLUMN('Reordered Data'!CE$145)-2,FALSE))</f>
        <v>-</v>
      </c>
      <c r="CF150" s="401" t="str">
        <f ca="1">IF(ISERROR(VLOOKUP($C150,CE_Unordered_Data,COLUMN('Reordered Data'!CF$147)-2,FALSE)),"-",VLOOKUP($C150,CE_Unordered_Data,COLUMN('Reordered Data'!CF$145)-2,FALSE))</f>
        <v>-</v>
      </c>
      <c r="CG150" s="401" t="str">
        <f ca="1">IF(ISERROR(VLOOKUP($C150,CE_Unordered_Data,COLUMN('Reordered Data'!CG$147)-2,FALSE)),"-",VLOOKUP($C150,CE_Unordered_Data,COLUMN('Reordered Data'!CG$145)-2,FALSE))</f>
        <v>-</v>
      </c>
      <c r="CH150" s="401" t="str">
        <f ca="1">IF(ISERROR(VLOOKUP($C150,CE_Unordered_Data,COLUMN('Reordered Data'!CH$147)-2,FALSE)),"-",VLOOKUP($C150,CE_Unordered_Data,COLUMN('Reordered Data'!CH$145)-2,FALSE))</f>
        <v>-</v>
      </c>
      <c r="CI150" s="401" t="str">
        <f ca="1">IF(ISERROR(VLOOKUP($C150,CE_Unordered_Data,COLUMN('Reordered Data'!CI$147)-2,FALSE)),"-",VLOOKUP($C150,CE_Unordered_Data,COLUMN('Reordered Data'!CI$145)-2,FALSE))</f>
        <v>-</v>
      </c>
      <c r="CJ150" s="401" t="str">
        <f ca="1">IF(ISERROR(VLOOKUP($C150,CE_Unordered_Data,COLUMN('Reordered Data'!CJ$147)-2,FALSE)),"-",VLOOKUP($C150,CE_Unordered_Data,COLUMN('Reordered Data'!CJ$145)-2,FALSE))</f>
        <v>-</v>
      </c>
      <c r="CK150" s="401" t="str">
        <f ca="1">IF(ISERROR(VLOOKUP($C150,CE_Unordered_Data,COLUMN('Reordered Data'!CK$147)-2,FALSE)),"-",VLOOKUP($C150,CE_Unordered_Data,COLUMN('Reordered Data'!CK$145)-2,FALSE))</f>
        <v>-</v>
      </c>
      <c r="CL150" s="401" t="str">
        <f ca="1">IF(ISERROR(VLOOKUP($C150,CE_Unordered_Data,COLUMN('Reordered Data'!CL$147)-2,FALSE)),"-",VLOOKUP($C150,CE_Unordered_Data,COLUMN('Reordered Data'!CL$145)-2,FALSE))</f>
        <v>-</v>
      </c>
      <c r="CM150" s="401" t="str">
        <f ca="1">IF(ISERROR(VLOOKUP($C150,CE_Unordered_Data,COLUMN('Reordered Data'!CM$147)-2,FALSE)),"-",VLOOKUP($C150,CE_Unordered_Data,COLUMN('Reordered Data'!CM$145)-2,FALSE))</f>
        <v>-</v>
      </c>
      <c r="CN150" s="401" t="str">
        <f ca="1">IF(ISERROR(VLOOKUP($C150,CE_Unordered_Data,COLUMN('Reordered Data'!CN$147)-2,FALSE)),"-",VLOOKUP($C150,CE_Unordered_Data,COLUMN('Reordered Data'!CN$145)-2,FALSE))</f>
        <v>-</v>
      </c>
      <c r="CO150" s="401" t="str">
        <f ca="1">IF(ISERROR(VLOOKUP($C150,CE_Unordered_Data,COLUMN('Reordered Data'!CO$147)-2,FALSE)),"-",VLOOKUP($C150,CE_Unordered_Data,COLUMN('Reordered Data'!CO$145)-2,FALSE))</f>
        <v>-</v>
      </c>
      <c r="CP150" s="401" t="str">
        <f ca="1">IF(ISERROR(VLOOKUP($C150,CE_Unordered_Data,COLUMN('Reordered Data'!CP$147)-2,FALSE)),"-",VLOOKUP($C150,CE_Unordered_Data,COLUMN('Reordered Data'!CP$145)-2,FALSE))</f>
        <v>-</v>
      </c>
      <c r="CQ150" s="401" t="str">
        <f ca="1">IF(ISERROR(VLOOKUP($C150,CE_Unordered_Data,COLUMN('Reordered Data'!CQ$147)-2,FALSE)),"-",VLOOKUP($C150,CE_Unordered_Data,COLUMN('Reordered Data'!CQ$145)-2,FALSE))</f>
        <v>-</v>
      </c>
      <c r="CR150" s="401" t="str">
        <f ca="1">IF(ISERROR(VLOOKUP($C150,CE_Unordered_Data,COLUMN('Reordered Data'!CR$147)-2,FALSE)),"-",VLOOKUP($C150,CE_Unordered_Data,COLUMN('Reordered Data'!CR$145)-2,FALSE))</f>
        <v>-</v>
      </c>
      <c r="CS150" s="401" t="str">
        <f ca="1">IF(ISERROR(VLOOKUP($C150,CE_Unordered_Data,COLUMN('Reordered Data'!CS$147)-2,FALSE)),"-",VLOOKUP($C150,CE_Unordered_Data,COLUMN('Reordered Data'!CS$145)-2,FALSE))</f>
        <v>-</v>
      </c>
      <c r="CT150" s="401" t="str">
        <f ca="1">IF(ISERROR(VLOOKUP($C150,CE_Unordered_Data,COLUMN('Reordered Data'!CT$147)-2,FALSE)),"-",VLOOKUP($C150,CE_Unordered_Data,COLUMN('Reordered Data'!CT$145)-2,FALSE))</f>
        <v>-</v>
      </c>
      <c r="CU150" s="401" t="str">
        <f ca="1">IF(ISERROR(VLOOKUP($C150,CE_Unordered_Data,COLUMN('Reordered Data'!CU$147)-2,FALSE)),"-",VLOOKUP($C150,CE_Unordered_Data,COLUMN('Reordered Data'!CU$145)-2,FALSE))</f>
        <v>-</v>
      </c>
      <c r="CV150" s="401" t="str">
        <f ca="1">IF(ISERROR(VLOOKUP($C150,CE_Unordered_Data,COLUMN('Reordered Data'!CV$147)-2,FALSE)),"-",VLOOKUP($C150,CE_Unordered_Data,COLUMN('Reordered Data'!CV$145)-2,FALSE))</f>
        <v>-</v>
      </c>
      <c r="CW150" s="401" t="str">
        <f ca="1">IF(ISERROR(VLOOKUP($C150,CE_Unordered_Data,COLUMN('Reordered Data'!CW$147)-2,FALSE)),"-",VLOOKUP($C150,CE_Unordered_Data,COLUMN('Reordered Data'!CW$145)-2,FALSE))</f>
        <v>-</v>
      </c>
      <c r="CX150" s="401" t="str">
        <f ca="1">IF(ISERROR(VLOOKUP($C150,CE_Unordered_Data,COLUMN('Reordered Data'!CX$147)-2,FALSE)),"-",VLOOKUP($C150,CE_Unordered_Data,COLUMN('Reordered Data'!CX$145)-2,FALSE))</f>
        <v>-</v>
      </c>
      <c r="CY150" s="401" t="str">
        <f ca="1">IF(ISERROR(VLOOKUP($C150,CE_Unordered_Data,COLUMN('Reordered Data'!CY$147)-2,FALSE)),"-",VLOOKUP($C150,CE_Unordered_Data,COLUMN('Reordered Data'!CY$145)-2,FALSE))</f>
        <v>-</v>
      </c>
      <c r="CZ150" s="401" t="str">
        <f ca="1">IF(ISERROR(VLOOKUP($C150,CE_Unordered_Data,COLUMN('Reordered Data'!CZ$147)-2,FALSE)),"-",VLOOKUP($C150,CE_Unordered_Data,COLUMN('Reordered Data'!CZ$145)-2,FALSE))</f>
        <v>-</v>
      </c>
      <c r="DA150" s="401" t="str">
        <f ca="1">IF(ISERROR(VLOOKUP($C150,CE_Unordered_Data,COLUMN('Reordered Data'!DA$147)-2,FALSE)),"-",VLOOKUP($C150,CE_Unordered_Data,COLUMN('Reordered Data'!DA$145)-2,FALSE))</f>
        <v>-</v>
      </c>
      <c r="DB150" s="401" t="str">
        <f ca="1">IF(ISERROR(VLOOKUP($C150,CE_Unordered_Data,COLUMN('Reordered Data'!DB$147)-2,FALSE)),"-",VLOOKUP($C150,CE_Unordered_Data,COLUMN('Reordered Data'!DB$145)-2,FALSE))</f>
        <v>-</v>
      </c>
      <c r="DC150" s="401" t="str">
        <f ca="1">IF(ISERROR(VLOOKUP($C150,CE_Unordered_Data,COLUMN('Reordered Data'!DC$147)-2,FALSE)),"-",VLOOKUP($C150,CE_Unordered_Data,COLUMN('Reordered Data'!DC$145)-2,FALSE))</f>
        <v>-</v>
      </c>
      <c r="DD150" s="401" t="str">
        <f ca="1">IF(ISERROR(VLOOKUP($C150,CE_Unordered_Data,COLUMN('Reordered Data'!DD$147)-2,FALSE)),"-",VLOOKUP($C150,CE_Unordered_Data,COLUMN('Reordered Data'!DD$145)-2,FALSE))</f>
        <v>-</v>
      </c>
      <c r="DE150" s="401" t="str">
        <f ca="1">IF(ISERROR(VLOOKUP($C150,CE_Unordered_Data,COLUMN('Reordered Data'!DE$147)-2,FALSE)),"-",VLOOKUP($C150,CE_Unordered_Data,COLUMN('Reordered Data'!DE$145)-2,FALSE))</f>
        <v>-</v>
      </c>
      <c r="DF150" s="401" t="str">
        <f ca="1">IF(ISERROR(VLOOKUP($C150,CE_Unordered_Data,COLUMN('Reordered Data'!DF$147)-2,FALSE)),"-",VLOOKUP($C150,CE_Unordered_Data,COLUMN('Reordered Data'!DF$145)-2,FALSE))</f>
        <v>-</v>
      </c>
      <c r="DG150" s="401" t="str">
        <f ca="1">IF(ISERROR(VLOOKUP($C150,CE_Unordered_Data,COLUMN('Reordered Data'!DG$147)-2,FALSE)),"-",VLOOKUP($C150,CE_Unordered_Data,COLUMN('Reordered Data'!DG$145)-2,FALSE))</f>
        <v>-</v>
      </c>
      <c r="DH150" s="401" t="str">
        <f ca="1">IF(ISERROR(VLOOKUP($C150,CE_Unordered_Data,COLUMN('Reordered Data'!DH$147)-2,FALSE)),"-",VLOOKUP($C150,CE_Unordered_Data,COLUMN('Reordered Data'!DH$145)-2,FALSE))</f>
        <v>-</v>
      </c>
      <c r="DI150" s="401" t="str">
        <f ca="1">IF(ISERROR(VLOOKUP($C150,CE_Unordered_Data,COLUMN('Reordered Data'!DI$147)-2,FALSE)),"-",VLOOKUP($C150,CE_Unordered_Data,COLUMN('Reordered Data'!DI$145)-2,FALSE))</f>
        <v>-</v>
      </c>
      <c r="DJ150" s="401" t="str">
        <f ca="1">IF(ISERROR(VLOOKUP($C150,CE_Unordered_Data,COLUMN('Reordered Data'!DJ$147)-2,FALSE)),"-",VLOOKUP($C150,CE_Unordered_Data,COLUMN('Reordered Data'!DJ$145)-2,FALSE))</f>
        <v>-</v>
      </c>
      <c r="DK150" s="401" t="str">
        <f ca="1">IF(ISERROR(VLOOKUP($C150,CE_Unordered_Data,COLUMN('Reordered Data'!DK$147)-2,FALSE)),"-",VLOOKUP($C150,CE_Unordered_Data,COLUMN('Reordered Data'!DK$145)-2,FALSE))</f>
        <v>-</v>
      </c>
      <c r="DL150" s="401" t="str">
        <f ca="1">IF(ISERROR(VLOOKUP($C150,CE_Unordered_Data,COLUMN('Reordered Data'!DL$147)-2,FALSE)),"-",VLOOKUP($C150,CE_Unordered_Data,COLUMN('Reordered Data'!DL$145)-2,FALSE))</f>
        <v>-</v>
      </c>
      <c r="DM150" s="401" t="str">
        <f ca="1">IF(ISERROR(VLOOKUP($C150,CE_Unordered_Data,COLUMN('Reordered Data'!DM$147)-2,FALSE)),"-",VLOOKUP($C150,CE_Unordered_Data,COLUMN('Reordered Data'!DM$145)-2,FALSE))</f>
        <v>-</v>
      </c>
      <c r="DN150" s="401" t="str">
        <f ca="1">IF(ISERROR(VLOOKUP($C150,CE_Unordered_Data,COLUMN('Reordered Data'!DN$147)-2,FALSE)),"-",VLOOKUP($C150,CE_Unordered_Data,COLUMN('Reordered Data'!DN$145)-2,FALSE))</f>
        <v>-</v>
      </c>
      <c r="DO150" s="401" t="str">
        <f ca="1">IF(ISERROR(VLOOKUP($C150,CE_Unordered_Data,COLUMN('Reordered Data'!DO$147)-2,FALSE)),"-",VLOOKUP($C150,CE_Unordered_Data,COLUMN('Reordered Data'!DO$145)-2,FALSE))</f>
        <v>-</v>
      </c>
      <c r="DP150" s="401" t="str">
        <f ca="1">IF(ISERROR(VLOOKUP($C150,CE_Unordered_Data,COLUMN('Reordered Data'!DP$147)-2,FALSE)),"-",VLOOKUP($C150,CE_Unordered_Data,COLUMN('Reordered Data'!DP$145)-2,FALSE))</f>
        <v>-</v>
      </c>
      <c r="DQ150" s="401" t="str">
        <f ca="1">IF(ISERROR(VLOOKUP($C150,CE_Unordered_Data,COLUMN('Reordered Data'!DQ$147)-2,FALSE)),"-",VLOOKUP($C150,CE_Unordered_Data,COLUMN('Reordered Data'!DQ$145)-2,FALSE))</f>
        <v>-</v>
      </c>
      <c r="DR150" s="401" t="str">
        <f ca="1">IF(ISERROR(VLOOKUP($C150,CE_Unordered_Data,COLUMN('Reordered Data'!DR$147)-2,FALSE)),"-",VLOOKUP($C150,CE_Unordered_Data,COLUMN('Reordered Data'!DR$145)-2,FALSE))</f>
        <v>-</v>
      </c>
      <c r="DS150" s="401" t="str">
        <f ca="1">IF(ISERROR(VLOOKUP($C150,CE_Unordered_Data,COLUMN('Reordered Data'!DS$147)-2,FALSE)),"-",VLOOKUP($C150,CE_Unordered_Data,COLUMN('Reordered Data'!DS$145)-2,FALSE))</f>
        <v>-</v>
      </c>
      <c r="DT150" s="401" t="str">
        <f ca="1">IF(ISERROR(VLOOKUP($C150,CE_Unordered_Data,COLUMN('Reordered Data'!DT$147)-2,FALSE)),"-",VLOOKUP($C150,CE_Unordered_Data,COLUMN('Reordered Data'!DT$145)-2,FALSE))</f>
        <v>-</v>
      </c>
      <c r="DU150" s="401" t="str">
        <f ca="1">IF(ISERROR(VLOOKUP($C150,CE_Unordered_Data,COLUMN('Reordered Data'!DU$147)-2,FALSE)),"-",VLOOKUP($C150,CE_Unordered_Data,COLUMN('Reordered Data'!DU$145)-2,FALSE))</f>
        <v>-</v>
      </c>
      <c r="DV150" s="401" t="str">
        <f ca="1">IF(ISERROR(VLOOKUP($C150,CE_Unordered_Data,COLUMN('Reordered Data'!DV$147)-2,FALSE)),"-",VLOOKUP($C150,CE_Unordered_Data,COLUMN('Reordered Data'!DV$145)-2,FALSE))</f>
        <v>-</v>
      </c>
      <c r="DW150" s="401" t="str">
        <f ca="1">IF(ISERROR(VLOOKUP($C150,CE_Unordered_Data,COLUMN('Reordered Data'!DW$147)-2,FALSE)),"-",VLOOKUP($C150,CE_Unordered_Data,COLUMN('Reordered Data'!DW$145)-2,FALSE))</f>
        <v>-</v>
      </c>
      <c r="DX150" s="401" t="str">
        <f ca="1">IF(ISERROR(VLOOKUP($C150,CE_Unordered_Data,COLUMN('Reordered Data'!DX$147)-2,FALSE)),"-",VLOOKUP($C150,CE_Unordered_Data,COLUMN('Reordered Data'!DX$145)-2,FALSE))</f>
        <v>-</v>
      </c>
      <c r="DY150" s="401" t="str">
        <f ca="1">IF(ISERROR(VLOOKUP($C150,CE_Unordered_Data,COLUMN('Reordered Data'!DY$147)-2,FALSE)),"-",VLOOKUP($C150,CE_Unordered_Data,COLUMN('Reordered Data'!DY$145)-2,FALSE))</f>
        <v>-</v>
      </c>
      <c r="DZ150" s="401" t="str">
        <f ca="1">IF(ISERROR(VLOOKUP($C150,CE_Unordered_Data,COLUMN('Reordered Data'!DZ$147)-2,FALSE)),"-",VLOOKUP($C150,CE_Unordered_Data,COLUMN('Reordered Data'!DZ$145)-2,FALSE))</f>
        <v>-</v>
      </c>
      <c r="EA150" s="401" t="str">
        <f ca="1">IF(ISERROR(VLOOKUP($C150,CE_Unordered_Data,COLUMN('Reordered Data'!EA$147)-2,FALSE)),"-",VLOOKUP($C150,CE_Unordered_Data,COLUMN('Reordered Data'!EA$145)-2,FALSE))</f>
        <v>-</v>
      </c>
      <c r="EB150" s="401" t="str">
        <f ca="1">IF(ISERROR(VLOOKUP($C150,CE_Unordered_Data,COLUMN('Reordered Data'!EB$147)-2,FALSE)),"-",VLOOKUP($C150,CE_Unordered_Data,COLUMN('Reordered Data'!EB$145)-2,FALSE))</f>
        <v>-</v>
      </c>
      <c r="EC150" s="401" t="str">
        <f ca="1">IF(ISERROR(VLOOKUP($C150,CE_Unordered_Data,COLUMN('Reordered Data'!EC$147)-2,FALSE)),"-",VLOOKUP($C150,CE_Unordered_Data,COLUMN('Reordered Data'!EC$145)-2,FALSE))</f>
        <v>-</v>
      </c>
      <c r="ED150" s="401" t="str">
        <f ca="1">IF(ISERROR(VLOOKUP($C150,CE_Unordered_Data,COLUMN('Reordered Data'!ED$147)-2,FALSE)),"-",VLOOKUP($C150,CE_Unordered_Data,COLUMN('Reordered Data'!ED$145)-2,FALSE))</f>
        <v>-</v>
      </c>
      <c r="EE150" s="401" t="str">
        <f ca="1">IF(ISERROR(VLOOKUP($C150,CE_Unordered_Data,COLUMN('Reordered Data'!EE$147)-2,FALSE)),"-",VLOOKUP($C150,CE_Unordered_Data,COLUMN('Reordered Data'!EE$145)-2,FALSE))</f>
        <v>-</v>
      </c>
      <c r="EF150" s="401" t="str">
        <f ca="1">IF(ISERROR(VLOOKUP($C150,CE_Unordered_Data,COLUMN('Reordered Data'!EF$147)-2,FALSE)),"-",VLOOKUP($C150,CE_Unordered_Data,COLUMN('Reordered Data'!EF$145)-2,FALSE))</f>
        <v>-</v>
      </c>
      <c r="EG150" s="401" t="str">
        <f ca="1">IF(ISERROR(VLOOKUP($C150,CE_Unordered_Data,COLUMN('Reordered Data'!EG$147)-2,FALSE)),"-",VLOOKUP($C150,CE_Unordered_Data,COLUMN('Reordered Data'!EG$145)-2,FALSE))</f>
        <v>-</v>
      </c>
      <c r="EH150" s="401" t="str">
        <f ca="1">IF(ISERROR(VLOOKUP($C150,CE_Unordered_Data,COLUMN('Reordered Data'!EH$147)-2,FALSE)),"-",VLOOKUP($C150,CE_Unordered_Data,COLUMN('Reordered Data'!EH$145)-2,FALSE))</f>
        <v>-</v>
      </c>
      <c r="EI150" s="401" t="str">
        <f ca="1">IF(ISERROR(VLOOKUP($C150,CE_Unordered_Data,COLUMN('Reordered Data'!EI$147)-2,FALSE)),"-",VLOOKUP($C150,CE_Unordered_Data,COLUMN('Reordered Data'!EI$145)-2,FALSE))</f>
        <v>-</v>
      </c>
      <c r="EJ150" s="401" t="str">
        <f ca="1">IF(ISERROR(VLOOKUP($C150,CE_Unordered_Data,COLUMN('Reordered Data'!EJ$147)-2,FALSE)),"-",VLOOKUP($C150,CE_Unordered_Data,COLUMN('Reordered Data'!EJ$145)-2,FALSE))</f>
        <v>-</v>
      </c>
      <c r="EK150" s="401" t="str">
        <f ca="1">IF(ISERROR(VLOOKUP($C150,CE_Unordered_Data,COLUMN('Reordered Data'!EK$147)-2,FALSE)),"-",VLOOKUP($C150,CE_Unordered_Data,COLUMN('Reordered Data'!EK$145)-2,FALSE))</f>
        <v>-</v>
      </c>
      <c r="EL150" s="401" t="str">
        <f ca="1">IF(ISERROR(VLOOKUP($C150,CE_Unordered_Data,COLUMN('Reordered Data'!EL$147)-2,FALSE)),"-",VLOOKUP($C150,CE_Unordered_Data,COLUMN('Reordered Data'!EL$145)-2,FALSE))</f>
        <v>-</v>
      </c>
      <c r="EM150" s="401" t="str">
        <f ca="1">IF(ISERROR(VLOOKUP($C150,CE_Unordered_Data,COLUMN('Reordered Data'!EM$147)-2,FALSE)),"-",VLOOKUP($C150,CE_Unordered_Data,COLUMN('Reordered Data'!EM$145)-2,FALSE))</f>
        <v>-</v>
      </c>
      <c r="EN150" s="401" t="str">
        <f ca="1">IF(ISERROR(VLOOKUP($C150,CE_Unordered_Data,COLUMN('Reordered Data'!EN$147)-2,FALSE)),"-",VLOOKUP($C150,CE_Unordered_Data,COLUMN('Reordered Data'!EN$145)-2,FALSE))</f>
        <v>-</v>
      </c>
      <c r="EO150" s="401" t="str">
        <f ca="1">IF(ISERROR(VLOOKUP($C150,CE_Unordered_Data,COLUMN('Reordered Data'!EO$147)-2,FALSE)),"-",VLOOKUP($C150,CE_Unordered_Data,COLUMN('Reordered Data'!EO$145)-2,FALSE))</f>
        <v>-</v>
      </c>
      <c r="EP150" s="401" t="str">
        <f ca="1">IF(ISERROR(VLOOKUP($C150,CE_Unordered_Data,COLUMN('Reordered Data'!EP$147)-2,FALSE)),"-",VLOOKUP($C150,CE_Unordered_Data,COLUMN('Reordered Data'!EP$145)-2,FALSE))</f>
        <v>-</v>
      </c>
      <c r="EQ150" s="401" t="str">
        <f ca="1">IF(ISERROR(VLOOKUP($C150,CE_Unordered_Data,COLUMN('Reordered Data'!EQ$147)-2,FALSE)),"-",VLOOKUP($C150,CE_Unordered_Data,COLUMN('Reordered Data'!EQ$145)-2,FALSE))</f>
        <v>-</v>
      </c>
      <c r="ER150" s="401" t="str">
        <f ca="1">IF(ISERROR(VLOOKUP($C150,CE_Unordered_Data,COLUMN('Reordered Data'!ER$147)-2,FALSE)),"-",VLOOKUP($C150,CE_Unordered_Data,COLUMN('Reordered Data'!ER$145)-2,FALSE))</f>
        <v>-</v>
      </c>
      <c r="ES150" s="401" t="str">
        <f ca="1">IF(ISERROR(VLOOKUP($C150,CE_Unordered_Data,COLUMN('Reordered Data'!ES$147)-2,FALSE)),"-",VLOOKUP($C150,CE_Unordered_Data,COLUMN('Reordered Data'!ES$145)-2,FALSE))</f>
        <v>-</v>
      </c>
      <c r="ET150" s="401" t="str">
        <f ca="1">IF(ISERROR(VLOOKUP($C150,CE_Unordered_Data,COLUMN('Reordered Data'!ET$147)-2,FALSE)),"-",VLOOKUP($C150,CE_Unordered_Data,COLUMN('Reordered Data'!ET$145)-2,FALSE))</f>
        <v>-</v>
      </c>
      <c r="EU150" s="401" t="str">
        <f ca="1">IF(ISERROR(VLOOKUP($C150,CE_Unordered_Data,COLUMN('Reordered Data'!EU$147)-2,FALSE)),"-",VLOOKUP($C150,CE_Unordered_Data,COLUMN('Reordered Data'!EU$145)-2,FALSE))</f>
        <v>-</v>
      </c>
      <c r="EV150" s="401" t="str">
        <f ca="1">IF(ISERROR(VLOOKUP($C150,CE_Unordered_Data,COLUMN('Reordered Data'!EV$147)-2,FALSE)),"-",VLOOKUP($C150,CE_Unordered_Data,COLUMN('Reordered Data'!EV$145)-2,FALSE))</f>
        <v>-</v>
      </c>
      <c r="EW150" s="401" t="str">
        <f ca="1">IF(ISERROR(VLOOKUP($C150,CE_Unordered_Data,COLUMN('Reordered Data'!EW$147)-2,FALSE)),"-",VLOOKUP($C150,CE_Unordered_Data,COLUMN('Reordered Data'!EW$145)-2,FALSE))</f>
        <v>-</v>
      </c>
      <c r="EX150" s="401" t="str">
        <f ca="1">IF(ISERROR(VLOOKUP($C150,CE_Unordered_Data,COLUMN('Reordered Data'!EX$147)-2,FALSE)),"-",VLOOKUP($C150,CE_Unordered_Data,COLUMN('Reordered Data'!EX$145)-2,FALSE))</f>
        <v>-</v>
      </c>
      <c r="EY150" s="401" t="str">
        <f ca="1">IF(ISERROR(VLOOKUP($C150,CE_Unordered_Data,COLUMN('Reordered Data'!EY$147)-2,FALSE)),"-",VLOOKUP($C150,CE_Unordered_Data,COLUMN('Reordered Data'!EY$145)-2,FALSE))</f>
        <v>-</v>
      </c>
      <c r="EZ150" s="401" t="str">
        <f ca="1">IF(ISERROR(VLOOKUP($C150,CE_Unordered_Data,COLUMN('Reordered Data'!EZ$147)-2,FALSE)),"-",VLOOKUP($C150,CE_Unordered_Data,COLUMN('Reordered Data'!EZ$145)-2,FALSE))</f>
        <v>-</v>
      </c>
      <c r="FA150" s="401" t="str">
        <f ca="1">IF(ISERROR(VLOOKUP($C150,CE_Unordered_Data,COLUMN('Reordered Data'!FA$147)-2,FALSE)),"-",VLOOKUP($C150,CE_Unordered_Data,COLUMN('Reordered Data'!FA$145)-2,FALSE))</f>
        <v>-</v>
      </c>
      <c r="FB150" s="401" t="str">
        <f ca="1">IF(ISERROR(VLOOKUP($C150,CE_Unordered_Data,COLUMN('Reordered Data'!FB$147)-2,FALSE)),"-",VLOOKUP($C150,CE_Unordered_Data,COLUMN('Reordered Data'!FB$145)-2,FALSE))</f>
        <v>-</v>
      </c>
      <c r="FC150" s="401" t="str">
        <f ca="1">IF(ISERROR(VLOOKUP($C150,CE_Unordered_Data,COLUMN('Reordered Data'!FC$147)-2,FALSE)),"-",VLOOKUP($C150,CE_Unordered_Data,COLUMN('Reordered Data'!FC$145)-2,FALSE))</f>
        <v>-</v>
      </c>
      <c r="FD150" s="401" t="str">
        <f ca="1">IF(ISERROR(VLOOKUP($C150,CE_Unordered_Data,COLUMN('Reordered Data'!FD$147)-2,FALSE)),"-",VLOOKUP($C150,CE_Unordered_Data,COLUMN('Reordered Data'!FD$145)-2,FALSE))</f>
        <v>-</v>
      </c>
      <c r="FE150" s="401" t="str">
        <f ca="1">IF(ISERROR(VLOOKUP($C150,CE_Unordered_Data,COLUMN('Reordered Data'!FE$147)-2,FALSE)),"-",VLOOKUP($C150,CE_Unordered_Data,COLUMN('Reordered Data'!FE$145)-2,FALSE))</f>
        <v>-</v>
      </c>
      <c r="FF150" s="401" t="str">
        <f ca="1">IF(ISERROR(VLOOKUP($C150,CE_Unordered_Data,COLUMN('Reordered Data'!FF$147)-2,FALSE)),"-",VLOOKUP($C150,CE_Unordered_Data,COLUMN('Reordered Data'!FF$145)-2,FALSE))</f>
        <v>-</v>
      </c>
      <c r="FG150" s="401" t="str">
        <f ca="1">IF(ISERROR(VLOOKUP($C150,CE_Unordered_Data,COLUMN('Reordered Data'!FG$147)-2,FALSE)),"-",VLOOKUP($C150,CE_Unordered_Data,COLUMN('Reordered Data'!FG$145)-2,FALSE))</f>
        <v>-</v>
      </c>
    </row>
    <row r="151" spans="3:163">
      <c r="C151" s="399" t="str">
        <f t="shared" ca="1" si="43"/>
        <v>*Hide*</v>
      </c>
      <c r="D151" s="401" t="str">
        <f ca="1">IF(ISERROR(VLOOKUP($C151,CE_Unordered_Data,COLUMN('Reordered Data'!D$147)-2,FALSE)),"-",VLOOKUP($C151,CE_Unordered_Data,COLUMN('Reordered Data'!D$145)-2,FALSE))</f>
        <v>-</v>
      </c>
      <c r="E151" s="401" t="str">
        <f ca="1">IF(ISERROR(VLOOKUP($C151,CE_Unordered_Data,COLUMN('Reordered Data'!E$147)-2,FALSE)),"-",VLOOKUP($C151,CE_Unordered_Data,COLUMN('Reordered Data'!E$145)-2,FALSE))</f>
        <v>-</v>
      </c>
      <c r="F151" s="401" t="str">
        <f ca="1">IF(ISERROR(VLOOKUP($C151,CE_Unordered_Data,COLUMN('Reordered Data'!F$147)-2,FALSE)),"-",VLOOKUP($C151,CE_Unordered_Data,COLUMN('Reordered Data'!F$145)-2,FALSE))</f>
        <v>-</v>
      </c>
      <c r="G151" s="401" t="str">
        <f ca="1">IF(ISERROR(VLOOKUP($C151,CE_Unordered_Data,COLUMN('Reordered Data'!G$147)-2,FALSE)),"-",VLOOKUP($C151,CE_Unordered_Data,COLUMN('Reordered Data'!G$145)-2,FALSE))</f>
        <v>-</v>
      </c>
      <c r="H151" s="401" t="str">
        <f ca="1">IF(ISERROR(VLOOKUP($C151,CE_Unordered_Data,COLUMN('Reordered Data'!H$147)-2,FALSE)),"-",VLOOKUP($C151,CE_Unordered_Data,COLUMN('Reordered Data'!H$145)-2,FALSE))</f>
        <v>-</v>
      </c>
      <c r="I151" s="401" t="str">
        <f ca="1">IF(ISERROR(VLOOKUP($C151,CE_Unordered_Data,COLUMN('Reordered Data'!I$147)-2,FALSE)),"-",VLOOKUP($C151,CE_Unordered_Data,COLUMN('Reordered Data'!I$145)-2,FALSE))</f>
        <v>-</v>
      </c>
      <c r="J151" s="401" t="str">
        <f ca="1">IF(ISERROR(VLOOKUP($C151,CE_Unordered_Data,COLUMN('Reordered Data'!J$147)-2,FALSE)),"-",VLOOKUP($C151,CE_Unordered_Data,COLUMN('Reordered Data'!J$145)-2,FALSE))</f>
        <v>-</v>
      </c>
      <c r="K151" s="401" t="str">
        <f ca="1">IF(ISERROR(VLOOKUP($C151,CE_Unordered_Data,COLUMN('Reordered Data'!K$147)-2,FALSE)),"-",VLOOKUP($C151,CE_Unordered_Data,COLUMN('Reordered Data'!K$145)-2,FALSE))</f>
        <v>-</v>
      </c>
      <c r="L151" s="401" t="str">
        <f ca="1">IF(ISERROR(VLOOKUP($C151,CE_Unordered_Data,COLUMN('Reordered Data'!L$147)-2,FALSE)),"-",VLOOKUP($C151,CE_Unordered_Data,COLUMN('Reordered Data'!L$145)-2,FALSE))</f>
        <v>-</v>
      </c>
      <c r="M151" s="401" t="str">
        <f ca="1">IF(ISERROR(VLOOKUP($C151,CE_Unordered_Data,COLUMN('Reordered Data'!M$147)-2,FALSE)),"-",VLOOKUP($C151,CE_Unordered_Data,COLUMN('Reordered Data'!M$145)-2,FALSE))</f>
        <v>-</v>
      </c>
      <c r="N151" s="401" t="str">
        <f ca="1">IF(ISERROR(VLOOKUP($C151,CE_Unordered_Data,COLUMN('Reordered Data'!N$147)-2,FALSE)),"-",VLOOKUP($C151,CE_Unordered_Data,COLUMN('Reordered Data'!N$145)-2,FALSE))</f>
        <v>-</v>
      </c>
      <c r="O151" s="401" t="str">
        <f ca="1">IF(ISERROR(VLOOKUP($C151,CE_Unordered_Data,COLUMN('Reordered Data'!O$147)-2,FALSE)),"-",VLOOKUP($C151,CE_Unordered_Data,COLUMN('Reordered Data'!O$145)-2,FALSE))</f>
        <v>-</v>
      </c>
      <c r="P151" s="401" t="str">
        <f ca="1">IF(ISERROR(VLOOKUP($C151,CE_Unordered_Data,COLUMN('Reordered Data'!P$147)-2,FALSE)),"-",VLOOKUP($C151,CE_Unordered_Data,COLUMN('Reordered Data'!P$145)-2,FALSE))</f>
        <v>-</v>
      </c>
      <c r="Q151" s="401" t="str">
        <f ca="1">IF(ISERROR(VLOOKUP($C151,CE_Unordered_Data,COLUMN('Reordered Data'!Q$147)-2,FALSE)),"-",VLOOKUP($C151,CE_Unordered_Data,COLUMN('Reordered Data'!Q$145)-2,FALSE))</f>
        <v>-</v>
      </c>
      <c r="R151" s="401" t="str">
        <f ca="1">IF(ISERROR(VLOOKUP($C151,CE_Unordered_Data,COLUMN('Reordered Data'!R$147)-2,FALSE)),"-",VLOOKUP($C151,CE_Unordered_Data,COLUMN('Reordered Data'!R$145)-2,FALSE))</f>
        <v>-</v>
      </c>
      <c r="S151" s="401" t="str">
        <f ca="1">IF(ISERROR(VLOOKUP($C151,CE_Unordered_Data,COLUMN('Reordered Data'!S$147)-2,FALSE)),"-",VLOOKUP($C151,CE_Unordered_Data,COLUMN('Reordered Data'!S$145)-2,FALSE))</f>
        <v>-</v>
      </c>
      <c r="T151" s="401" t="str">
        <f ca="1">IF(ISERROR(VLOOKUP($C151,CE_Unordered_Data,COLUMN('Reordered Data'!T$147)-2,FALSE)),"-",VLOOKUP($C151,CE_Unordered_Data,COLUMN('Reordered Data'!T$145)-2,FALSE))</f>
        <v>-</v>
      </c>
      <c r="U151" s="401" t="str">
        <f ca="1">IF(ISERROR(VLOOKUP($C151,CE_Unordered_Data,COLUMN('Reordered Data'!U$147)-2,FALSE)),"-",VLOOKUP($C151,CE_Unordered_Data,COLUMN('Reordered Data'!U$145)-2,FALSE))</f>
        <v>-</v>
      </c>
      <c r="V151" s="401" t="str">
        <f ca="1">IF(ISERROR(VLOOKUP($C151,CE_Unordered_Data,COLUMN('Reordered Data'!V$147)-2,FALSE)),"-",VLOOKUP($C151,CE_Unordered_Data,COLUMN('Reordered Data'!V$145)-2,FALSE))</f>
        <v>-</v>
      </c>
      <c r="W151" s="401" t="str">
        <f ca="1">IF(ISERROR(VLOOKUP($C151,CE_Unordered_Data,COLUMN('Reordered Data'!W$147)-2,FALSE)),"-",VLOOKUP($C151,CE_Unordered_Data,COLUMN('Reordered Data'!W$145)-2,FALSE))</f>
        <v>-</v>
      </c>
      <c r="X151" s="401" t="str">
        <f ca="1">IF(ISERROR(VLOOKUP($C151,CE_Unordered_Data,COLUMN('Reordered Data'!X$147)-2,FALSE)),"-",VLOOKUP($C151,CE_Unordered_Data,COLUMN('Reordered Data'!X$145)-2,FALSE))</f>
        <v>-</v>
      </c>
      <c r="Y151" s="401" t="str">
        <f ca="1">IF(ISERROR(VLOOKUP($C151,CE_Unordered_Data,COLUMN('Reordered Data'!Y$147)-2,FALSE)),"-",VLOOKUP($C151,CE_Unordered_Data,COLUMN('Reordered Data'!Y$145)-2,FALSE))</f>
        <v>-</v>
      </c>
      <c r="Z151" s="401" t="str">
        <f ca="1">IF(ISERROR(VLOOKUP($C151,CE_Unordered_Data,COLUMN('Reordered Data'!Z$147)-2,FALSE)),"-",VLOOKUP($C151,CE_Unordered_Data,COLUMN('Reordered Data'!Z$145)-2,FALSE))</f>
        <v>-</v>
      </c>
      <c r="AA151" s="401" t="str">
        <f ca="1">IF(ISERROR(VLOOKUP($C151,CE_Unordered_Data,COLUMN('Reordered Data'!AA$147)-2,FALSE)),"-",VLOOKUP($C151,CE_Unordered_Data,COLUMN('Reordered Data'!AA$145)-2,FALSE))</f>
        <v>-</v>
      </c>
      <c r="AB151" s="401" t="str">
        <f ca="1">IF(ISERROR(VLOOKUP($C151,CE_Unordered_Data,COLUMN('Reordered Data'!AB$147)-2,FALSE)),"-",VLOOKUP($C151,CE_Unordered_Data,COLUMN('Reordered Data'!AB$145)-2,FALSE))</f>
        <v>-</v>
      </c>
      <c r="AC151" s="401" t="str">
        <f ca="1">IF(ISERROR(VLOOKUP($C151,CE_Unordered_Data,COLUMN('Reordered Data'!AC$147)-2,FALSE)),"-",VLOOKUP($C151,CE_Unordered_Data,COLUMN('Reordered Data'!AC$145)-2,FALSE))</f>
        <v>-</v>
      </c>
      <c r="AD151" s="401" t="str">
        <f ca="1">IF(ISERROR(VLOOKUP($C151,CE_Unordered_Data,COLUMN('Reordered Data'!AD$147)-2,FALSE)),"-",VLOOKUP($C151,CE_Unordered_Data,COLUMN('Reordered Data'!AD$145)-2,FALSE))</f>
        <v>-</v>
      </c>
      <c r="AE151" s="401" t="str">
        <f ca="1">IF(ISERROR(VLOOKUP($C151,CE_Unordered_Data,COLUMN('Reordered Data'!AE$147)-2,FALSE)),"-",VLOOKUP($C151,CE_Unordered_Data,COLUMN('Reordered Data'!AE$145)-2,FALSE))</f>
        <v>-</v>
      </c>
      <c r="AF151" s="401" t="str">
        <f ca="1">IF(ISERROR(VLOOKUP($C151,CE_Unordered_Data,COLUMN('Reordered Data'!AF$147)-2,FALSE)),"-",VLOOKUP($C151,CE_Unordered_Data,COLUMN('Reordered Data'!AF$145)-2,FALSE))</f>
        <v>-</v>
      </c>
      <c r="AG151" s="401" t="str">
        <f ca="1">IF(ISERROR(VLOOKUP($C151,CE_Unordered_Data,COLUMN('Reordered Data'!AG$147)-2,FALSE)),"-",VLOOKUP($C151,CE_Unordered_Data,COLUMN('Reordered Data'!AG$145)-2,FALSE))</f>
        <v>-</v>
      </c>
      <c r="AH151" s="401" t="str">
        <f ca="1">IF(ISERROR(VLOOKUP($C151,CE_Unordered_Data,COLUMN('Reordered Data'!AH$147)-2,FALSE)),"-",VLOOKUP($C151,CE_Unordered_Data,COLUMN('Reordered Data'!AH$145)-2,FALSE))</f>
        <v>-</v>
      </c>
      <c r="AI151" s="401" t="str">
        <f ca="1">IF(ISERROR(VLOOKUP($C151,CE_Unordered_Data,COLUMN('Reordered Data'!AI$147)-2,FALSE)),"-",VLOOKUP($C151,CE_Unordered_Data,COLUMN('Reordered Data'!AI$145)-2,FALSE))</f>
        <v>-</v>
      </c>
      <c r="AJ151" s="401" t="str">
        <f ca="1">IF(ISERROR(VLOOKUP($C151,CE_Unordered_Data,COLUMN('Reordered Data'!AJ$147)-2,FALSE)),"-",VLOOKUP($C151,CE_Unordered_Data,COLUMN('Reordered Data'!AJ$145)-2,FALSE))</f>
        <v>-</v>
      </c>
      <c r="AK151" s="401" t="str">
        <f ca="1">IF(ISERROR(VLOOKUP($C151,CE_Unordered_Data,COLUMN('Reordered Data'!AK$147)-2,FALSE)),"-",VLOOKUP($C151,CE_Unordered_Data,COLUMN('Reordered Data'!AK$145)-2,FALSE))</f>
        <v>-</v>
      </c>
      <c r="AL151" s="401" t="str">
        <f ca="1">IF(ISERROR(VLOOKUP($C151,CE_Unordered_Data,COLUMN('Reordered Data'!AL$147)-2,FALSE)),"-",VLOOKUP($C151,CE_Unordered_Data,COLUMN('Reordered Data'!AL$145)-2,FALSE))</f>
        <v>-</v>
      </c>
      <c r="AM151" s="401" t="str">
        <f ca="1">IF(ISERROR(VLOOKUP($C151,CE_Unordered_Data,COLUMN('Reordered Data'!AM$147)-2,FALSE)),"-",VLOOKUP($C151,CE_Unordered_Data,COLUMN('Reordered Data'!AM$145)-2,FALSE))</f>
        <v>-</v>
      </c>
      <c r="AN151" s="401" t="str">
        <f ca="1">IF(ISERROR(VLOOKUP($C151,CE_Unordered_Data,COLUMN('Reordered Data'!AN$147)-2,FALSE)),"-",VLOOKUP($C151,CE_Unordered_Data,COLUMN('Reordered Data'!AN$145)-2,FALSE))</f>
        <v>-</v>
      </c>
      <c r="AO151" s="401" t="str">
        <f ca="1">IF(ISERROR(VLOOKUP($C151,CE_Unordered_Data,COLUMN('Reordered Data'!AO$147)-2,FALSE)),"-",VLOOKUP($C151,CE_Unordered_Data,COLUMN('Reordered Data'!AO$145)-2,FALSE))</f>
        <v>-</v>
      </c>
      <c r="AP151" s="401" t="str">
        <f ca="1">IF(ISERROR(VLOOKUP($C151,CE_Unordered_Data,COLUMN('Reordered Data'!AP$147)-2,FALSE)),"-",VLOOKUP($C151,CE_Unordered_Data,COLUMN('Reordered Data'!AP$145)-2,FALSE))</f>
        <v>-</v>
      </c>
      <c r="AQ151" s="401" t="str">
        <f ca="1">IF(ISERROR(VLOOKUP($C151,CE_Unordered_Data,COLUMN('Reordered Data'!AQ$147)-2,FALSE)),"-",VLOOKUP($C151,CE_Unordered_Data,COLUMN('Reordered Data'!AQ$145)-2,FALSE))</f>
        <v>-</v>
      </c>
      <c r="AR151" s="401" t="str">
        <f ca="1">IF(ISERROR(VLOOKUP($C151,CE_Unordered_Data,COLUMN('Reordered Data'!AR$147)-2,FALSE)),"-",VLOOKUP($C151,CE_Unordered_Data,COLUMN('Reordered Data'!AR$145)-2,FALSE))</f>
        <v>-</v>
      </c>
      <c r="AS151" s="401" t="str">
        <f ca="1">IF(ISERROR(VLOOKUP($C151,CE_Unordered_Data,COLUMN('Reordered Data'!AS$147)-2,FALSE)),"-",VLOOKUP($C151,CE_Unordered_Data,COLUMN('Reordered Data'!AS$145)-2,FALSE))</f>
        <v>-</v>
      </c>
      <c r="AT151" s="401" t="str">
        <f ca="1">IF(ISERROR(VLOOKUP($C151,CE_Unordered_Data,COLUMN('Reordered Data'!AT$147)-2,FALSE)),"-",VLOOKUP($C151,CE_Unordered_Data,COLUMN('Reordered Data'!AT$145)-2,FALSE))</f>
        <v>-</v>
      </c>
      <c r="AU151" s="401" t="str">
        <f ca="1">IF(ISERROR(VLOOKUP($C151,CE_Unordered_Data,COLUMN('Reordered Data'!AU$147)-2,FALSE)),"-",VLOOKUP($C151,CE_Unordered_Data,COLUMN('Reordered Data'!AU$145)-2,FALSE))</f>
        <v>-</v>
      </c>
      <c r="AV151" s="401" t="str">
        <f ca="1">IF(ISERROR(VLOOKUP($C151,CE_Unordered_Data,COLUMN('Reordered Data'!AV$147)-2,FALSE)),"-",VLOOKUP($C151,CE_Unordered_Data,COLUMN('Reordered Data'!AV$145)-2,FALSE))</f>
        <v>-</v>
      </c>
      <c r="AW151" s="401" t="str">
        <f ca="1">IF(ISERROR(VLOOKUP($C151,CE_Unordered_Data,COLUMN('Reordered Data'!AW$147)-2,FALSE)),"-",VLOOKUP($C151,CE_Unordered_Data,COLUMN('Reordered Data'!AW$145)-2,FALSE))</f>
        <v>-</v>
      </c>
      <c r="AX151" s="401" t="str">
        <f ca="1">IF(ISERROR(VLOOKUP($C151,CE_Unordered_Data,COLUMN('Reordered Data'!AX$147)-2,FALSE)),"-",VLOOKUP($C151,CE_Unordered_Data,COLUMN('Reordered Data'!AX$145)-2,FALSE))</f>
        <v>-</v>
      </c>
      <c r="AY151" s="401" t="str">
        <f ca="1">IF(ISERROR(VLOOKUP($C151,CE_Unordered_Data,COLUMN('Reordered Data'!AY$147)-2,FALSE)),"-",VLOOKUP($C151,CE_Unordered_Data,COLUMN('Reordered Data'!AY$145)-2,FALSE))</f>
        <v>-</v>
      </c>
      <c r="AZ151" s="401" t="str">
        <f ca="1">IF(ISERROR(VLOOKUP($C151,CE_Unordered_Data,COLUMN('Reordered Data'!AZ$147)-2,FALSE)),"-",VLOOKUP($C151,CE_Unordered_Data,COLUMN('Reordered Data'!AZ$145)-2,FALSE))</f>
        <v>-</v>
      </c>
      <c r="BA151" s="401" t="str">
        <f ca="1">IF(ISERROR(VLOOKUP($C151,CE_Unordered_Data,COLUMN('Reordered Data'!BA$147)-2,FALSE)),"-",VLOOKUP($C151,CE_Unordered_Data,COLUMN('Reordered Data'!BA$145)-2,FALSE))</f>
        <v>-</v>
      </c>
      <c r="BB151" s="401" t="str">
        <f ca="1">IF(ISERROR(VLOOKUP($C151,CE_Unordered_Data,COLUMN('Reordered Data'!BB$147)-2,FALSE)),"-",VLOOKUP($C151,CE_Unordered_Data,COLUMN('Reordered Data'!BB$145)-2,FALSE))</f>
        <v>-</v>
      </c>
      <c r="BC151" s="401" t="str">
        <f ca="1">IF(ISERROR(VLOOKUP($C151,CE_Unordered_Data,COLUMN('Reordered Data'!BC$147)-2,FALSE)),"-",VLOOKUP($C151,CE_Unordered_Data,COLUMN('Reordered Data'!BC$145)-2,FALSE))</f>
        <v>-</v>
      </c>
      <c r="BD151" s="401" t="str">
        <f ca="1">IF(ISERROR(VLOOKUP($C151,CE_Unordered_Data,COLUMN('Reordered Data'!BD$147)-2,FALSE)),"-",VLOOKUP($C151,CE_Unordered_Data,COLUMN('Reordered Data'!BD$145)-2,FALSE))</f>
        <v>-</v>
      </c>
      <c r="BE151" s="401" t="str">
        <f ca="1">IF(ISERROR(VLOOKUP($C151,CE_Unordered_Data,COLUMN('Reordered Data'!BE$147)-2,FALSE)),"-",VLOOKUP($C151,CE_Unordered_Data,COLUMN('Reordered Data'!BE$145)-2,FALSE))</f>
        <v>-</v>
      </c>
      <c r="BF151" s="401" t="str">
        <f ca="1">IF(ISERROR(VLOOKUP($C151,CE_Unordered_Data,COLUMN('Reordered Data'!BF$147)-2,FALSE)),"-",VLOOKUP($C151,CE_Unordered_Data,COLUMN('Reordered Data'!BF$145)-2,FALSE))</f>
        <v>-</v>
      </c>
      <c r="BG151" s="401" t="str">
        <f ca="1">IF(ISERROR(VLOOKUP($C151,CE_Unordered_Data,COLUMN('Reordered Data'!BG$147)-2,FALSE)),"-",VLOOKUP($C151,CE_Unordered_Data,COLUMN('Reordered Data'!BG$145)-2,FALSE))</f>
        <v>-</v>
      </c>
      <c r="BH151" s="401" t="str">
        <f ca="1">IF(ISERROR(VLOOKUP($C151,CE_Unordered_Data,COLUMN('Reordered Data'!BH$147)-2,FALSE)),"-",VLOOKUP($C151,CE_Unordered_Data,COLUMN('Reordered Data'!BH$145)-2,FALSE))</f>
        <v>-</v>
      </c>
      <c r="BI151" s="401" t="str">
        <f ca="1">IF(ISERROR(VLOOKUP($C151,CE_Unordered_Data,COLUMN('Reordered Data'!BI$147)-2,FALSE)),"-",VLOOKUP($C151,CE_Unordered_Data,COLUMN('Reordered Data'!BI$145)-2,FALSE))</f>
        <v>-</v>
      </c>
      <c r="BJ151" s="401" t="str">
        <f ca="1">IF(ISERROR(VLOOKUP($C151,CE_Unordered_Data,COLUMN('Reordered Data'!BJ$147)-2,FALSE)),"-",VLOOKUP($C151,CE_Unordered_Data,COLUMN('Reordered Data'!BJ$145)-2,FALSE))</f>
        <v>-</v>
      </c>
      <c r="BK151" s="401" t="str">
        <f ca="1">IF(ISERROR(VLOOKUP($C151,CE_Unordered_Data,COLUMN('Reordered Data'!BK$147)-2,FALSE)),"-",VLOOKUP($C151,CE_Unordered_Data,COLUMN('Reordered Data'!BK$145)-2,FALSE))</f>
        <v>-</v>
      </c>
      <c r="BL151" s="401" t="str">
        <f ca="1">IF(ISERROR(VLOOKUP($C151,CE_Unordered_Data,COLUMN('Reordered Data'!BL$147)-2,FALSE)),"-",VLOOKUP($C151,CE_Unordered_Data,COLUMN('Reordered Data'!BL$145)-2,FALSE))</f>
        <v>-</v>
      </c>
      <c r="BM151" s="401" t="str">
        <f ca="1">IF(ISERROR(VLOOKUP($C151,CE_Unordered_Data,COLUMN('Reordered Data'!BM$147)-2,FALSE)),"-",VLOOKUP($C151,CE_Unordered_Data,COLUMN('Reordered Data'!BM$145)-2,FALSE))</f>
        <v>-</v>
      </c>
      <c r="BN151" s="401" t="str">
        <f ca="1">IF(ISERROR(VLOOKUP($C151,CE_Unordered_Data,COLUMN('Reordered Data'!BN$147)-2,FALSE)),"-",VLOOKUP($C151,CE_Unordered_Data,COLUMN('Reordered Data'!BN$145)-2,FALSE))</f>
        <v>-</v>
      </c>
      <c r="BO151" s="401" t="str">
        <f ca="1">IF(ISERROR(VLOOKUP($C151,CE_Unordered_Data,COLUMN('Reordered Data'!BO$147)-2,FALSE)),"-",VLOOKUP($C151,CE_Unordered_Data,COLUMN('Reordered Data'!BO$145)-2,FALSE))</f>
        <v>-</v>
      </c>
      <c r="BP151" s="401" t="str">
        <f ca="1">IF(ISERROR(VLOOKUP($C151,CE_Unordered_Data,COLUMN('Reordered Data'!BP$147)-2,FALSE)),"-",VLOOKUP($C151,CE_Unordered_Data,COLUMN('Reordered Data'!BP$145)-2,FALSE))</f>
        <v>-</v>
      </c>
      <c r="BQ151" s="401" t="str">
        <f ca="1">IF(ISERROR(VLOOKUP($C151,CE_Unordered_Data,COLUMN('Reordered Data'!BQ$147)-2,FALSE)),"-",VLOOKUP($C151,CE_Unordered_Data,COLUMN('Reordered Data'!BQ$145)-2,FALSE))</f>
        <v>-</v>
      </c>
      <c r="BR151" s="401" t="str">
        <f ca="1">IF(ISERROR(VLOOKUP($C151,CE_Unordered_Data,COLUMN('Reordered Data'!BR$147)-2,FALSE)),"-",VLOOKUP($C151,CE_Unordered_Data,COLUMN('Reordered Data'!BR$145)-2,FALSE))</f>
        <v>-</v>
      </c>
      <c r="BS151" s="401" t="str">
        <f ca="1">IF(ISERROR(VLOOKUP($C151,CE_Unordered_Data,COLUMN('Reordered Data'!BS$147)-2,FALSE)),"-",VLOOKUP($C151,CE_Unordered_Data,COLUMN('Reordered Data'!BS$145)-2,FALSE))</f>
        <v>-</v>
      </c>
      <c r="BT151" s="401" t="str">
        <f ca="1">IF(ISERROR(VLOOKUP($C151,CE_Unordered_Data,COLUMN('Reordered Data'!BT$147)-2,FALSE)),"-",VLOOKUP($C151,CE_Unordered_Data,COLUMN('Reordered Data'!BT$145)-2,FALSE))</f>
        <v>-</v>
      </c>
      <c r="BU151" s="401" t="str">
        <f ca="1">IF(ISERROR(VLOOKUP($C151,CE_Unordered_Data,COLUMN('Reordered Data'!BU$147)-2,FALSE)),"-",VLOOKUP($C151,CE_Unordered_Data,COLUMN('Reordered Data'!BU$145)-2,FALSE))</f>
        <v>-</v>
      </c>
      <c r="BV151" s="401" t="str">
        <f ca="1">IF(ISERROR(VLOOKUP($C151,CE_Unordered_Data,COLUMN('Reordered Data'!BV$147)-2,FALSE)),"-",VLOOKUP($C151,CE_Unordered_Data,COLUMN('Reordered Data'!BV$145)-2,FALSE))</f>
        <v>-</v>
      </c>
      <c r="BW151" s="401" t="str">
        <f ca="1">IF(ISERROR(VLOOKUP($C151,CE_Unordered_Data,COLUMN('Reordered Data'!BW$147)-2,FALSE)),"-",VLOOKUP($C151,CE_Unordered_Data,COLUMN('Reordered Data'!BW$145)-2,FALSE))</f>
        <v>-</v>
      </c>
      <c r="BX151" s="401" t="str">
        <f ca="1">IF(ISERROR(VLOOKUP($C151,CE_Unordered_Data,COLUMN('Reordered Data'!BX$147)-2,FALSE)),"-",VLOOKUP($C151,CE_Unordered_Data,COLUMN('Reordered Data'!BX$145)-2,FALSE))</f>
        <v>-</v>
      </c>
      <c r="BY151" s="401" t="str">
        <f ca="1">IF(ISERROR(VLOOKUP($C151,CE_Unordered_Data,COLUMN('Reordered Data'!BY$147)-2,FALSE)),"-",VLOOKUP($C151,CE_Unordered_Data,COLUMN('Reordered Data'!BY$145)-2,FALSE))</f>
        <v>-</v>
      </c>
      <c r="BZ151" s="401" t="str">
        <f ca="1">IF(ISERROR(VLOOKUP($C151,CE_Unordered_Data,COLUMN('Reordered Data'!BZ$147)-2,FALSE)),"-",VLOOKUP($C151,CE_Unordered_Data,COLUMN('Reordered Data'!BZ$145)-2,FALSE))</f>
        <v>-</v>
      </c>
      <c r="CA151" s="401" t="str">
        <f ca="1">IF(ISERROR(VLOOKUP($C151,CE_Unordered_Data,COLUMN('Reordered Data'!CA$147)-2,FALSE)),"-",VLOOKUP($C151,CE_Unordered_Data,COLUMN('Reordered Data'!CA$145)-2,FALSE))</f>
        <v>-</v>
      </c>
      <c r="CB151" s="401" t="str">
        <f ca="1">IF(ISERROR(VLOOKUP($C151,CE_Unordered_Data,COLUMN('Reordered Data'!CB$147)-2,FALSE)),"-",VLOOKUP($C151,CE_Unordered_Data,COLUMN('Reordered Data'!CB$145)-2,FALSE))</f>
        <v>-</v>
      </c>
      <c r="CC151" s="401" t="str">
        <f ca="1">IF(ISERROR(VLOOKUP($C151,CE_Unordered_Data,COLUMN('Reordered Data'!CC$147)-2,FALSE)),"-",VLOOKUP($C151,CE_Unordered_Data,COLUMN('Reordered Data'!CC$145)-2,FALSE))</f>
        <v>-</v>
      </c>
      <c r="CD151" s="401" t="str">
        <f ca="1">IF(ISERROR(VLOOKUP($C151,CE_Unordered_Data,COLUMN('Reordered Data'!CD$147)-2,FALSE)),"-",VLOOKUP($C151,CE_Unordered_Data,COLUMN('Reordered Data'!CD$145)-2,FALSE))</f>
        <v>-</v>
      </c>
      <c r="CE151" s="401" t="str">
        <f ca="1">IF(ISERROR(VLOOKUP($C151,CE_Unordered_Data,COLUMN('Reordered Data'!CE$147)-2,FALSE)),"-",VLOOKUP($C151,CE_Unordered_Data,COLUMN('Reordered Data'!CE$145)-2,FALSE))</f>
        <v>-</v>
      </c>
      <c r="CF151" s="401" t="str">
        <f ca="1">IF(ISERROR(VLOOKUP($C151,CE_Unordered_Data,COLUMN('Reordered Data'!CF$147)-2,FALSE)),"-",VLOOKUP($C151,CE_Unordered_Data,COLUMN('Reordered Data'!CF$145)-2,FALSE))</f>
        <v>-</v>
      </c>
      <c r="CG151" s="401" t="str">
        <f ca="1">IF(ISERROR(VLOOKUP($C151,CE_Unordered_Data,COLUMN('Reordered Data'!CG$147)-2,FALSE)),"-",VLOOKUP($C151,CE_Unordered_Data,COLUMN('Reordered Data'!CG$145)-2,FALSE))</f>
        <v>-</v>
      </c>
      <c r="CH151" s="401" t="str">
        <f ca="1">IF(ISERROR(VLOOKUP($C151,CE_Unordered_Data,COLUMN('Reordered Data'!CH$147)-2,FALSE)),"-",VLOOKUP($C151,CE_Unordered_Data,COLUMN('Reordered Data'!CH$145)-2,FALSE))</f>
        <v>-</v>
      </c>
      <c r="CI151" s="401" t="str">
        <f ca="1">IF(ISERROR(VLOOKUP($C151,CE_Unordered_Data,COLUMN('Reordered Data'!CI$147)-2,FALSE)),"-",VLOOKUP($C151,CE_Unordered_Data,COLUMN('Reordered Data'!CI$145)-2,FALSE))</f>
        <v>-</v>
      </c>
      <c r="CJ151" s="401" t="str">
        <f ca="1">IF(ISERROR(VLOOKUP($C151,CE_Unordered_Data,COLUMN('Reordered Data'!CJ$147)-2,FALSE)),"-",VLOOKUP($C151,CE_Unordered_Data,COLUMN('Reordered Data'!CJ$145)-2,FALSE))</f>
        <v>-</v>
      </c>
      <c r="CK151" s="401" t="str">
        <f ca="1">IF(ISERROR(VLOOKUP($C151,CE_Unordered_Data,COLUMN('Reordered Data'!CK$147)-2,FALSE)),"-",VLOOKUP($C151,CE_Unordered_Data,COLUMN('Reordered Data'!CK$145)-2,FALSE))</f>
        <v>-</v>
      </c>
      <c r="CL151" s="401" t="str">
        <f ca="1">IF(ISERROR(VLOOKUP($C151,CE_Unordered_Data,COLUMN('Reordered Data'!CL$147)-2,FALSE)),"-",VLOOKUP($C151,CE_Unordered_Data,COLUMN('Reordered Data'!CL$145)-2,FALSE))</f>
        <v>-</v>
      </c>
      <c r="CM151" s="401" t="str">
        <f ca="1">IF(ISERROR(VLOOKUP($C151,CE_Unordered_Data,COLUMN('Reordered Data'!CM$147)-2,FALSE)),"-",VLOOKUP($C151,CE_Unordered_Data,COLUMN('Reordered Data'!CM$145)-2,FALSE))</f>
        <v>-</v>
      </c>
      <c r="CN151" s="401" t="str">
        <f ca="1">IF(ISERROR(VLOOKUP($C151,CE_Unordered_Data,COLUMN('Reordered Data'!CN$147)-2,FALSE)),"-",VLOOKUP($C151,CE_Unordered_Data,COLUMN('Reordered Data'!CN$145)-2,FALSE))</f>
        <v>-</v>
      </c>
      <c r="CO151" s="401" t="str">
        <f ca="1">IF(ISERROR(VLOOKUP($C151,CE_Unordered_Data,COLUMN('Reordered Data'!CO$147)-2,FALSE)),"-",VLOOKUP($C151,CE_Unordered_Data,COLUMN('Reordered Data'!CO$145)-2,FALSE))</f>
        <v>-</v>
      </c>
      <c r="CP151" s="401" t="str">
        <f ca="1">IF(ISERROR(VLOOKUP($C151,CE_Unordered_Data,COLUMN('Reordered Data'!CP$147)-2,FALSE)),"-",VLOOKUP($C151,CE_Unordered_Data,COLUMN('Reordered Data'!CP$145)-2,FALSE))</f>
        <v>-</v>
      </c>
      <c r="CQ151" s="401" t="str">
        <f ca="1">IF(ISERROR(VLOOKUP($C151,CE_Unordered_Data,COLUMN('Reordered Data'!CQ$147)-2,FALSE)),"-",VLOOKUP($C151,CE_Unordered_Data,COLUMN('Reordered Data'!CQ$145)-2,FALSE))</f>
        <v>-</v>
      </c>
      <c r="CR151" s="401" t="str">
        <f ca="1">IF(ISERROR(VLOOKUP($C151,CE_Unordered_Data,COLUMN('Reordered Data'!CR$147)-2,FALSE)),"-",VLOOKUP($C151,CE_Unordered_Data,COLUMN('Reordered Data'!CR$145)-2,FALSE))</f>
        <v>-</v>
      </c>
      <c r="CS151" s="401" t="str">
        <f ca="1">IF(ISERROR(VLOOKUP($C151,CE_Unordered_Data,COLUMN('Reordered Data'!CS$147)-2,FALSE)),"-",VLOOKUP($C151,CE_Unordered_Data,COLUMN('Reordered Data'!CS$145)-2,FALSE))</f>
        <v>-</v>
      </c>
      <c r="CT151" s="401" t="str">
        <f ca="1">IF(ISERROR(VLOOKUP($C151,CE_Unordered_Data,COLUMN('Reordered Data'!CT$147)-2,FALSE)),"-",VLOOKUP($C151,CE_Unordered_Data,COLUMN('Reordered Data'!CT$145)-2,FALSE))</f>
        <v>-</v>
      </c>
      <c r="CU151" s="401" t="str">
        <f ca="1">IF(ISERROR(VLOOKUP($C151,CE_Unordered_Data,COLUMN('Reordered Data'!CU$147)-2,FALSE)),"-",VLOOKUP($C151,CE_Unordered_Data,COLUMN('Reordered Data'!CU$145)-2,FALSE))</f>
        <v>-</v>
      </c>
      <c r="CV151" s="401" t="str">
        <f ca="1">IF(ISERROR(VLOOKUP($C151,CE_Unordered_Data,COLUMN('Reordered Data'!CV$147)-2,FALSE)),"-",VLOOKUP($C151,CE_Unordered_Data,COLUMN('Reordered Data'!CV$145)-2,FALSE))</f>
        <v>-</v>
      </c>
      <c r="CW151" s="401" t="str">
        <f ca="1">IF(ISERROR(VLOOKUP($C151,CE_Unordered_Data,COLUMN('Reordered Data'!CW$147)-2,FALSE)),"-",VLOOKUP($C151,CE_Unordered_Data,COLUMN('Reordered Data'!CW$145)-2,FALSE))</f>
        <v>-</v>
      </c>
      <c r="CX151" s="401" t="str">
        <f ca="1">IF(ISERROR(VLOOKUP($C151,CE_Unordered_Data,COLUMN('Reordered Data'!CX$147)-2,FALSE)),"-",VLOOKUP($C151,CE_Unordered_Data,COLUMN('Reordered Data'!CX$145)-2,FALSE))</f>
        <v>-</v>
      </c>
      <c r="CY151" s="401" t="str">
        <f ca="1">IF(ISERROR(VLOOKUP($C151,CE_Unordered_Data,COLUMN('Reordered Data'!CY$147)-2,FALSE)),"-",VLOOKUP($C151,CE_Unordered_Data,COLUMN('Reordered Data'!CY$145)-2,FALSE))</f>
        <v>-</v>
      </c>
      <c r="CZ151" s="401" t="str">
        <f ca="1">IF(ISERROR(VLOOKUP($C151,CE_Unordered_Data,COLUMN('Reordered Data'!CZ$147)-2,FALSE)),"-",VLOOKUP($C151,CE_Unordered_Data,COLUMN('Reordered Data'!CZ$145)-2,FALSE))</f>
        <v>-</v>
      </c>
      <c r="DA151" s="401" t="str">
        <f ca="1">IF(ISERROR(VLOOKUP($C151,CE_Unordered_Data,COLUMN('Reordered Data'!DA$147)-2,FALSE)),"-",VLOOKUP($C151,CE_Unordered_Data,COLUMN('Reordered Data'!DA$145)-2,FALSE))</f>
        <v>-</v>
      </c>
      <c r="DB151" s="401" t="str">
        <f ca="1">IF(ISERROR(VLOOKUP($C151,CE_Unordered_Data,COLUMN('Reordered Data'!DB$147)-2,FALSE)),"-",VLOOKUP($C151,CE_Unordered_Data,COLUMN('Reordered Data'!DB$145)-2,FALSE))</f>
        <v>-</v>
      </c>
      <c r="DC151" s="401" t="str">
        <f ca="1">IF(ISERROR(VLOOKUP($C151,CE_Unordered_Data,COLUMN('Reordered Data'!DC$147)-2,FALSE)),"-",VLOOKUP($C151,CE_Unordered_Data,COLUMN('Reordered Data'!DC$145)-2,FALSE))</f>
        <v>-</v>
      </c>
      <c r="DD151" s="401" t="str">
        <f ca="1">IF(ISERROR(VLOOKUP($C151,CE_Unordered_Data,COLUMN('Reordered Data'!DD$147)-2,FALSE)),"-",VLOOKUP($C151,CE_Unordered_Data,COLUMN('Reordered Data'!DD$145)-2,FALSE))</f>
        <v>-</v>
      </c>
      <c r="DE151" s="401" t="str">
        <f ca="1">IF(ISERROR(VLOOKUP($C151,CE_Unordered_Data,COLUMN('Reordered Data'!DE$147)-2,FALSE)),"-",VLOOKUP($C151,CE_Unordered_Data,COLUMN('Reordered Data'!DE$145)-2,FALSE))</f>
        <v>-</v>
      </c>
      <c r="DF151" s="401" t="str">
        <f ca="1">IF(ISERROR(VLOOKUP($C151,CE_Unordered_Data,COLUMN('Reordered Data'!DF$147)-2,FALSE)),"-",VLOOKUP($C151,CE_Unordered_Data,COLUMN('Reordered Data'!DF$145)-2,FALSE))</f>
        <v>-</v>
      </c>
      <c r="DG151" s="401" t="str">
        <f ca="1">IF(ISERROR(VLOOKUP($C151,CE_Unordered_Data,COLUMN('Reordered Data'!DG$147)-2,FALSE)),"-",VLOOKUP($C151,CE_Unordered_Data,COLUMN('Reordered Data'!DG$145)-2,FALSE))</f>
        <v>-</v>
      </c>
      <c r="DH151" s="401" t="str">
        <f ca="1">IF(ISERROR(VLOOKUP($C151,CE_Unordered_Data,COLUMN('Reordered Data'!DH$147)-2,FALSE)),"-",VLOOKUP($C151,CE_Unordered_Data,COLUMN('Reordered Data'!DH$145)-2,FALSE))</f>
        <v>-</v>
      </c>
      <c r="DI151" s="401" t="str">
        <f ca="1">IF(ISERROR(VLOOKUP($C151,CE_Unordered_Data,COLUMN('Reordered Data'!DI$147)-2,FALSE)),"-",VLOOKUP($C151,CE_Unordered_Data,COLUMN('Reordered Data'!DI$145)-2,FALSE))</f>
        <v>-</v>
      </c>
      <c r="DJ151" s="401" t="str">
        <f ca="1">IF(ISERROR(VLOOKUP($C151,CE_Unordered_Data,COLUMN('Reordered Data'!DJ$147)-2,FALSE)),"-",VLOOKUP($C151,CE_Unordered_Data,COLUMN('Reordered Data'!DJ$145)-2,FALSE))</f>
        <v>-</v>
      </c>
      <c r="DK151" s="401" t="str">
        <f ca="1">IF(ISERROR(VLOOKUP($C151,CE_Unordered_Data,COLUMN('Reordered Data'!DK$147)-2,FALSE)),"-",VLOOKUP($C151,CE_Unordered_Data,COLUMN('Reordered Data'!DK$145)-2,FALSE))</f>
        <v>-</v>
      </c>
      <c r="DL151" s="401" t="str">
        <f ca="1">IF(ISERROR(VLOOKUP($C151,CE_Unordered_Data,COLUMN('Reordered Data'!DL$147)-2,FALSE)),"-",VLOOKUP($C151,CE_Unordered_Data,COLUMN('Reordered Data'!DL$145)-2,FALSE))</f>
        <v>-</v>
      </c>
      <c r="DM151" s="401" t="str">
        <f ca="1">IF(ISERROR(VLOOKUP($C151,CE_Unordered_Data,COLUMN('Reordered Data'!DM$147)-2,FALSE)),"-",VLOOKUP($C151,CE_Unordered_Data,COLUMN('Reordered Data'!DM$145)-2,FALSE))</f>
        <v>-</v>
      </c>
      <c r="DN151" s="401" t="str">
        <f ca="1">IF(ISERROR(VLOOKUP($C151,CE_Unordered_Data,COLUMN('Reordered Data'!DN$147)-2,FALSE)),"-",VLOOKUP($C151,CE_Unordered_Data,COLUMN('Reordered Data'!DN$145)-2,FALSE))</f>
        <v>-</v>
      </c>
      <c r="DO151" s="401" t="str">
        <f ca="1">IF(ISERROR(VLOOKUP($C151,CE_Unordered_Data,COLUMN('Reordered Data'!DO$147)-2,FALSE)),"-",VLOOKUP($C151,CE_Unordered_Data,COLUMN('Reordered Data'!DO$145)-2,FALSE))</f>
        <v>-</v>
      </c>
      <c r="DP151" s="401" t="str">
        <f ca="1">IF(ISERROR(VLOOKUP($C151,CE_Unordered_Data,COLUMN('Reordered Data'!DP$147)-2,FALSE)),"-",VLOOKUP($C151,CE_Unordered_Data,COLUMN('Reordered Data'!DP$145)-2,FALSE))</f>
        <v>-</v>
      </c>
      <c r="DQ151" s="401" t="str">
        <f ca="1">IF(ISERROR(VLOOKUP($C151,CE_Unordered_Data,COLUMN('Reordered Data'!DQ$147)-2,FALSE)),"-",VLOOKUP($C151,CE_Unordered_Data,COLUMN('Reordered Data'!DQ$145)-2,FALSE))</f>
        <v>-</v>
      </c>
      <c r="DR151" s="401" t="str">
        <f ca="1">IF(ISERROR(VLOOKUP($C151,CE_Unordered_Data,COLUMN('Reordered Data'!DR$147)-2,FALSE)),"-",VLOOKUP($C151,CE_Unordered_Data,COLUMN('Reordered Data'!DR$145)-2,FALSE))</f>
        <v>-</v>
      </c>
      <c r="DS151" s="401" t="str">
        <f ca="1">IF(ISERROR(VLOOKUP($C151,CE_Unordered_Data,COLUMN('Reordered Data'!DS$147)-2,FALSE)),"-",VLOOKUP($C151,CE_Unordered_Data,COLUMN('Reordered Data'!DS$145)-2,FALSE))</f>
        <v>-</v>
      </c>
      <c r="DT151" s="401" t="str">
        <f ca="1">IF(ISERROR(VLOOKUP($C151,CE_Unordered_Data,COLUMN('Reordered Data'!DT$147)-2,FALSE)),"-",VLOOKUP($C151,CE_Unordered_Data,COLUMN('Reordered Data'!DT$145)-2,FALSE))</f>
        <v>-</v>
      </c>
      <c r="DU151" s="401" t="str">
        <f ca="1">IF(ISERROR(VLOOKUP($C151,CE_Unordered_Data,COLUMN('Reordered Data'!DU$147)-2,FALSE)),"-",VLOOKUP($C151,CE_Unordered_Data,COLUMN('Reordered Data'!DU$145)-2,FALSE))</f>
        <v>-</v>
      </c>
      <c r="DV151" s="401" t="str">
        <f ca="1">IF(ISERROR(VLOOKUP($C151,CE_Unordered_Data,COLUMN('Reordered Data'!DV$147)-2,FALSE)),"-",VLOOKUP($C151,CE_Unordered_Data,COLUMN('Reordered Data'!DV$145)-2,FALSE))</f>
        <v>-</v>
      </c>
      <c r="DW151" s="401" t="str">
        <f ca="1">IF(ISERROR(VLOOKUP($C151,CE_Unordered_Data,COLUMN('Reordered Data'!DW$147)-2,FALSE)),"-",VLOOKUP($C151,CE_Unordered_Data,COLUMN('Reordered Data'!DW$145)-2,FALSE))</f>
        <v>-</v>
      </c>
      <c r="DX151" s="401" t="str">
        <f ca="1">IF(ISERROR(VLOOKUP($C151,CE_Unordered_Data,COLUMN('Reordered Data'!DX$147)-2,FALSE)),"-",VLOOKUP($C151,CE_Unordered_Data,COLUMN('Reordered Data'!DX$145)-2,FALSE))</f>
        <v>-</v>
      </c>
      <c r="DY151" s="401" t="str">
        <f ca="1">IF(ISERROR(VLOOKUP($C151,CE_Unordered_Data,COLUMN('Reordered Data'!DY$147)-2,FALSE)),"-",VLOOKUP($C151,CE_Unordered_Data,COLUMN('Reordered Data'!DY$145)-2,FALSE))</f>
        <v>-</v>
      </c>
      <c r="DZ151" s="401" t="str">
        <f ca="1">IF(ISERROR(VLOOKUP($C151,CE_Unordered_Data,COLUMN('Reordered Data'!DZ$147)-2,FALSE)),"-",VLOOKUP($C151,CE_Unordered_Data,COLUMN('Reordered Data'!DZ$145)-2,FALSE))</f>
        <v>-</v>
      </c>
      <c r="EA151" s="401" t="str">
        <f ca="1">IF(ISERROR(VLOOKUP($C151,CE_Unordered_Data,COLUMN('Reordered Data'!EA$147)-2,FALSE)),"-",VLOOKUP($C151,CE_Unordered_Data,COLUMN('Reordered Data'!EA$145)-2,FALSE))</f>
        <v>-</v>
      </c>
      <c r="EB151" s="401" t="str">
        <f ca="1">IF(ISERROR(VLOOKUP($C151,CE_Unordered_Data,COLUMN('Reordered Data'!EB$147)-2,FALSE)),"-",VLOOKUP($C151,CE_Unordered_Data,COLUMN('Reordered Data'!EB$145)-2,FALSE))</f>
        <v>-</v>
      </c>
      <c r="EC151" s="401" t="str">
        <f ca="1">IF(ISERROR(VLOOKUP($C151,CE_Unordered_Data,COLUMN('Reordered Data'!EC$147)-2,FALSE)),"-",VLOOKUP($C151,CE_Unordered_Data,COLUMN('Reordered Data'!EC$145)-2,FALSE))</f>
        <v>-</v>
      </c>
      <c r="ED151" s="401" t="str">
        <f ca="1">IF(ISERROR(VLOOKUP($C151,CE_Unordered_Data,COLUMN('Reordered Data'!ED$147)-2,FALSE)),"-",VLOOKUP($C151,CE_Unordered_Data,COLUMN('Reordered Data'!ED$145)-2,FALSE))</f>
        <v>-</v>
      </c>
      <c r="EE151" s="401" t="str">
        <f ca="1">IF(ISERROR(VLOOKUP($C151,CE_Unordered_Data,COLUMN('Reordered Data'!EE$147)-2,FALSE)),"-",VLOOKUP($C151,CE_Unordered_Data,COLUMN('Reordered Data'!EE$145)-2,FALSE))</f>
        <v>-</v>
      </c>
      <c r="EF151" s="401" t="str">
        <f ca="1">IF(ISERROR(VLOOKUP($C151,CE_Unordered_Data,COLUMN('Reordered Data'!EF$147)-2,FALSE)),"-",VLOOKUP($C151,CE_Unordered_Data,COLUMN('Reordered Data'!EF$145)-2,FALSE))</f>
        <v>-</v>
      </c>
      <c r="EG151" s="401" t="str">
        <f ca="1">IF(ISERROR(VLOOKUP($C151,CE_Unordered_Data,COLUMN('Reordered Data'!EG$147)-2,FALSE)),"-",VLOOKUP($C151,CE_Unordered_Data,COLUMN('Reordered Data'!EG$145)-2,FALSE))</f>
        <v>-</v>
      </c>
      <c r="EH151" s="401" t="str">
        <f ca="1">IF(ISERROR(VLOOKUP($C151,CE_Unordered_Data,COLUMN('Reordered Data'!EH$147)-2,FALSE)),"-",VLOOKUP($C151,CE_Unordered_Data,COLUMN('Reordered Data'!EH$145)-2,FALSE))</f>
        <v>-</v>
      </c>
      <c r="EI151" s="401" t="str">
        <f ca="1">IF(ISERROR(VLOOKUP($C151,CE_Unordered_Data,COLUMN('Reordered Data'!EI$147)-2,FALSE)),"-",VLOOKUP($C151,CE_Unordered_Data,COLUMN('Reordered Data'!EI$145)-2,FALSE))</f>
        <v>-</v>
      </c>
      <c r="EJ151" s="401" t="str">
        <f ca="1">IF(ISERROR(VLOOKUP($C151,CE_Unordered_Data,COLUMN('Reordered Data'!EJ$147)-2,FALSE)),"-",VLOOKUP($C151,CE_Unordered_Data,COLUMN('Reordered Data'!EJ$145)-2,FALSE))</f>
        <v>-</v>
      </c>
      <c r="EK151" s="401" t="str">
        <f ca="1">IF(ISERROR(VLOOKUP($C151,CE_Unordered_Data,COLUMN('Reordered Data'!EK$147)-2,FALSE)),"-",VLOOKUP($C151,CE_Unordered_Data,COLUMN('Reordered Data'!EK$145)-2,FALSE))</f>
        <v>-</v>
      </c>
      <c r="EL151" s="401" t="str">
        <f ca="1">IF(ISERROR(VLOOKUP($C151,CE_Unordered_Data,COLUMN('Reordered Data'!EL$147)-2,FALSE)),"-",VLOOKUP($C151,CE_Unordered_Data,COLUMN('Reordered Data'!EL$145)-2,FALSE))</f>
        <v>-</v>
      </c>
      <c r="EM151" s="401" t="str">
        <f ca="1">IF(ISERROR(VLOOKUP($C151,CE_Unordered_Data,COLUMN('Reordered Data'!EM$147)-2,FALSE)),"-",VLOOKUP($C151,CE_Unordered_Data,COLUMN('Reordered Data'!EM$145)-2,FALSE))</f>
        <v>-</v>
      </c>
      <c r="EN151" s="401" t="str">
        <f ca="1">IF(ISERROR(VLOOKUP($C151,CE_Unordered_Data,COLUMN('Reordered Data'!EN$147)-2,FALSE)),"-",VLOOKUP($C151,CE_Unordered_Data,COLUMN('Reordered Data'!EN$145)-2,FALSE))</f>
        <v>-</v>
      </c>
      <c r="EO151" s="401" t="str">
        <f ca="1">IF(ISERROR(VLOOKUP($C151,CE_Unordered_Data,COLUMN('Reordered Data'!EO$147)-2,FALSE)),"-",VLOOKUP($C151,CE_Unordered_Data,COLUMN('Reordered Data'!EO$145)-2,FALSE))</f>
        <v>-</v>
      </c>
      <c r="EP151" s="401" t="str">
        <f ca="1">IF(ISERROR(VLOOKUP($C151,CE_Unordered_Data,COLUMN('Reordered Data'!EP$147)-2,FALSE)),"-",VLOOKUP($C151,CE_Unordered_Data,COLUMN('Reordered Data'!EP$145)-2,FALSE))</f>
        <v>-</v>
      </c>
      <c r="EQ151" s="401" t="str">
        <f ca="1">IF(ISERROR(VLOOKUP($C151,CE_Unordered_Data,COLUMN('Reordered Data'!EQ$147)-2,FALSE)),"-",VLOOKUP($C151,CE_Unordered_Data,COLUMN('Reordered Data'!EQ$145)-2,FALSE))</f>
        <v>-</v>
      </c>
      <c r="ER151" s="401" t="str">
        <f ca="1">IF(ISERROR(VLOOKUP($C151,CE_Unordered_Data,COLUMN('Reordered Data'!ER$147)-2,FALSE)),"-",VLOOKUP($C151,CE_Unordered_Data,COLUMN('Reordered Data'!ER$145)-2,FALSE))</f>
        <v>-</v>
      </c>
      <c r="ES151" s="401" t="str">
        <f ca="1">IF(ISERROR(VLOOKUP($C151,CE_Unordered_Data,COLUMN('Reordered Data'!ES$147)-2,FALSE)),"-",VLOOKUP($C151,CE_Unordered_Data,COLUMN('Reordered Data'!ES$145)-2,FALSE))</f>
        <v>-</v>
      </c>
      <c r="ET151" s="401" t="str">
        <f ca="1">IF(ISERROR(VLOOKUP($C151,CE_Unordered_Data,COLUMN('Reordered Data'!ET$147)-2,FALSE)),"-",VLOOKUP($C151,CE_Unordered_Data,COLUMN('Reordered Data'!ET$145)-2,FALSE))</f>
        <v>-</v>
      </c>
      <c r="EU151" s="401" t="str">
        <f ca="1">IF(ISERROR(VLOOKUP($C151,CE_Unordered_Data,COLUMN('Reordered Data'!EU$147)-2,FALSE)),"-",VLOOKUP($C151,CE_Unordered_Data,COLUMN('Reordered Data'!EU$145)-2,FALSE))</f>
        <v>-</v>
      </c>
      <c r="EV151" s="401" t="str">
        <f ca="1">IF(ISERROR(VLOOKUP($C151,CE_Unordered_Data,COLUMN('Reordered Data'!EV$147)-2,FALSE)),"-",VLOOKUP($C151,CE_Unordered_Data,COLUMN('Reordered Data'!EV$145)-2,FALSE))</f>
        <v>-</v>
      </c>
      <c r="EW151" s="401" t="str">
        <f ca="1">IF(ISERROR(VLOOKUP($C151,CE_Unordered_Data,COLUMN('Reordered Data'!EW$147)-2,FALSE)),"-",VLOOKUP($C151,CE_Unordered_Data,COLUMN('Reordered Data'!EW$145)-2,FALSE))</f>
        <v>-</v>
      </c>
      <c r="EX151" s="401" t="str">
        <f ca="1">IF(ISERROR(VLOOKUP($C151,CE_Unordered_Data,COLUMN('Reordered Data'!EX$147)-2,FALSE)),"-",VLOOKUP($C151,CE_Unordered_Data,COLUMN('Reordered Data'!EX$145)-2,FALSE))</f>
        <v>-</v>
      </c>
      <c r="EY151" s="401" t="str">
        <f ca="1">IF(ISERROR(VLOOKUP($C151,CE_Unordered_Data,COLUMN('Reordered Data'!EY$147)-2,FALSE)),"-",VLOOKUP($C151,CE_Unordered_Data,COLUMN('Reordered Data'!EY$145)-2,FALSE))</f>
        <v>-</v>
      </c>
      <c r="EZ151" s="401" t="str">
        <f ca="1">IF(ISERROR(VLOOKUP($C151,CE_Unordered_Data,COLUMN('Reordered Data'!EZ$147)-2,FALSE)),"-",VLOOKUP($C151,CE_Unordered_Data,COLUMN('Reordered Data'!EZ$145)-2,FALSE))</f>
        <v>-</v>
      </c>
      <c r="FA151" s="401" t="str">
        <f ca="1">IF(ISERROR(VLOOKUP($C151,CE_Unordered_Data,COLUMN('Reordered Data'!FA$147)-2,FALSE)),"-",VLOOKUP($C151,CE_Unordered_Data,COLUMN('Reordered Data'!FA$145)-2,FALSE))</f>
        <v>-</v>
      </c>
      <c r="FB151" s="401" t="str">
        <f ca="1">IF(ISERROR(VLOOKUP($C151,CE_Unordered_Data,COLUMN('Reordered Data'!FB$147)-2,FALSE)),"-",VLOOKUP($C151,CE_Unordered_Data,COLUMN('Reordered Data'!FB$145)-2,FALSE))</f>
        <v>-</v>
      </c>
      <c r="FC151" s="401" t="str">
        <f ca="1">IF(ISERROR(VLOOKUP($C151,CE_Unordered_Data,COLUMN('Reordered Data'!FC$147)-2,FALSE)),"-",VLOOKUP($C151,CE_Unordered_Data,COLUMN('Reordered Data'!FC$145)-2,FALSE))</f>
        <v>-</v>
      </c>
      <c r="FD151" s="401" t="str">
        <f ca="1">IF(ISERROR(VLOOKUP($C151,CE_Unordered_Data,COLUMN('Reordered Data'!FD$147)-2,FALSE)),"-",VLOOKUP($C151,CE_Unordered_Data,COLUMN('Reordered Data'!FD$145)-2,FALSE))</f>
        <v>-</v>
      </c>
      <c r="FE151" s="401" t="str">
        <f ca="1">IF(ISERROR(VLOOKUP($C151,CE_Unordered_Data,COLUMN('Reordered Data'!FE$147)-2,FALSE)),"-",VLOOKUP($C151,CE_Unordered_Data,COLUMN('Reordered Data'!FE$145)-2,FALSE))</f>
        <v>-</v>
      </c>
      <c r="FF151" s="401" t="str">
        <f ca="1">IF(ISERROR(VLOOKUP($C151,CE_Unordered_Data,COLUMN('Reordered Data'!FF$147)-2,FALSE)),"-",VLOOKUP($C151,CE_Unordered_Data,COLUMN('Reordered Data'!FF$145)-2,FALSE))</f>
        <v>-</v>
      </c>
      <c r="FG151" s="401" t="str">
        <f ca="1">IF(ISERROR(VLOOKUP($C151,CE_Unordered_Data,COLUMN('Reordered Data'!FG$147)-2,FALSE)),"-",VLOOKUP($C151,CE_Unordered_Data,COLUMN('Reordered Data'!FG$145)-2,FALSE))</f>
        <v>-</v>
      </c>
    </row>
    <row r="152" spans="3:163">
      <c r="C152" s="399" t="str">
        <f t="shared" ca="1" si="43"/>
        <v>*Hide*</v>
      </c>
      <c r="D152" s="401" t="str">
        <f ca="1">IF(ISERROR(VLOOKUP($C152,CE_Unordered_Data,COLUMN('Reordered Data'!D$147)-2,FALSE)),"-",VLOOKUP($C152,CE_Unordered_Data,COLUMN('Reordered Data'!D$145)-2,FALSE))</f>
        <v>-</v>
      </c>
      <c r="E152" s="401" t="str">
        <f ca="1">IF(ISERROR(VLOOKUP($C152,CE_Unordered_Data,COLUMN('Reordered Data'!E$147)-2,FALSE)),"-",VLOOKUP($C152,CE_Unordered_Data,COLUMN('Reordered Data'!E$145)-2,FALSE))</f>
        <v>-</v>
      </c>
      <c r="F152" s="401" t="str">
        <f ca="1">IF(ISERROR(VLOOKUP($C152,CE_Unordered_Data,COLUMN('Reordered Data'!F$147)-2,FALSE)),"-",VLOOKUP($C152,CE_Unordered_Data,COLUMN('Reordered Data'!F$145)-2,FALSE))</f>
        <v>-</v>
      </c>
      <c r="G152" s="401" t="str">
        <f ca="1">IF(ISERROR(VLOOKUP($C152,CE_Unordered_Data,COLUMN('Reordered Data'!G$147)-2,FALSE)),"-",VLOOKUP($C152,CE_Unordered_Data,COLUMN('Reordered Data'!G$145)-2,FALSE))</f>
        <v>-</v>
      </c>
      <c r="H152" s="401" t="str">
        <f ca="1">IF(ISERROR(VLOOKUP($C152,CE_Unordered_Data,COLUMN('Reordered Data'!H$147)-2,FALSE)),"-",VLOOKUP($C152,CE_Unordered_Data,COLUMN('Reordered Data'!H$145)-2,FALSE))</f>
        <v>-</v>
      </c>
      <c r="I152" s="401" t="str">
        <f ca="1">IF(ISERROR(VLOOKUP($C152,CE_Unordered_Data,COLUMN('Reordered Data'!I$147)-2,FALSE)),"-",VLOOKUP($C152,CE_Unordered_Data,COLUMN('Reordered Data'!I$145)-2,FALSE))</f>
        <v>-</v>
      </c>
      <c r="J152" s="401" t="str">
        <f ca="1">IF(ISERROR(VLOOKUP($C152,CE_Unordered_Data,COLUMN('Reordered Data'!J$147)-2,FALSE)),"-",VLOOKUP($C152,CE_Unordered_Data,COLUMN('Reordered Data'!J$145)-2,FALSE))</f>
        <v>-</v>
      </c>
      <c r="K152" s="401" t="str">
        <f ca="1">IF(ISERROR(VLOOKUP($C152,CE_Unordered_Data,COLUMN('Reordered Data'!K$147)-2,FALSE)),"-",VLOOKUP($C152,CE_Unordered_Data,COLUMN('Reordered Data'!K$145)-2,FALSE))</f>
        <v>-</v>
      </c>
      <c r="L152" s="401" t="str">
        <f ca="1">IF(ISERROR(VLOOKUP($C152,CE_Unordered_Data,COLUMN('Reordered Data'!L$147)-2,FALSE)),"-",VLOOKUP($C152,CE_Unordered_Data,COLUMN('Reordered Data'!L$145)-2,FALSE))</f>
        <v>-</v>
      </c>
      <c r="M152" s="401" t="str">
        <f ca="1">IF(ISERROR(VLOOKUP($C152,CE_Unordered_Data,COLUMN('Reordered Data'!M$147)-2,FALSE)),"-",VLOOKUP($C152,CE_Unordered_Data,COLUMN('Reordered Data'!M$145)-2,FALSE))</f>
        <v>-</v>
      </c>
      <c r="N152" s="401" t="str">
        <f ca="1">IF(ISERROR(VLOOKUP($C152,CE_Unordered_Data,COLUMN('Reordered Data'!N$147)-2,FALSE)),"-",VLOOKUP($C152,CE_Unordered_Data,COLUMN('Reordered Data'!N$145)-2,FALSE))</f>
        <v>-</v>
      </c>
      <c r="O152" s="401" t="str">
        <f ca="1">IF(ISERROR(VLOOKUP($C152,CE_Unordered_Data,COLUMN('Reordered Data'!O$147)-2,FALSE)),"-",VLOOKUP($C152,CE_Unordered_Data,COLUMN('Reordered Data'!O$145)-2,FALSE))</f>
        <v>-</v>
      </c>
      <c r="P152" s="401" t="str">
        <f ca="1">IF(ISERROR(VLOOKUP($C152,CE_Unordered_Data,COLUMN('Reordered Data'!P$147)-2,FALSE)),"-",VLOOKUP($C152,CE_Unordered_Data,COLUMN('Reordered Data'!P$145)-2,FALSE))</f>
        <v>-</v>
      </c>
      <c r="Q152" s="401" t="str">
        <f ca="1">IF(ISERROR(VLOOKUP($C152,CE_Unordered_Data,COLUMN('Reordered Data'!Q$147)-2,FALSE)),"-",VLOOKUP($C152,CE_Unordered_Data,COLUMN('Reordered Data'!Q$145)-2,FALSE))</f>
        <v>-</v>
      </c>
      <c r="R152" s="401" t="str">
        <f ca="1">IF(ISERROR(VLOOKUP($C152,CE_Unordered_Data,COLUMN('Reordered Data'!R$147)-2,FALSE)),"-",VLOOKUP($C152,CE_Unordered_Data,COLUMN('Reordered Data'!R$145)-2,FALSE))</f>
        <v>-</v>
      </c>
      <c r="S152" s="401" t="str">
        <f ca="1">IF(ISERROR(VLOOKUP($C152,CE_Unordered_Data,COLUMN('Reordered Data'!S$147)-2,FALSE)),"-",VLOOKUP($C152,CE_Unordered_Data,COLUMN('Reordered Data'!S$145)-2,FALSE))</f>
        <v>-</v>
      </c>
      <c r="T152" s="401" t="str">
        <f ca="1">IF(ISERROR(VLOOKUP($C152,CE_Unordered_Data,COLUMN('Reordered Data'!T$147)-2,FALSE)),"-",VLOOKUP($C152,CE_Unordered_Data,COLUMN('Reordered Data'!T$145)-2,FALSE))</f>
        <v>-</v>
      </c>
      <c r="U152" s="401" t="str">
        <f ca="1">IF(ISERROR(VLOOKUP($C152,CE_Unordered_Data,COLUMN('Reordered Data'!U$147)-2,FALSE)),"-",VLOOKUP($C152,CE_Unordered_Data,COLUMN('Reordered Data'!U$145)-2,FALSE))</f>
        <v>-</v>
      </c>
      <c r="V152" s="401" t="str">
        <f ca="1">IF(ISERROR(VLOOKUP($C152,CE_Unordered_Data,COLUMN('Reordered Data'!V$147)-2,FALSE)),"-",VLOOKUP($C152,CE_Unordered_Data,COLUMN('Reordered Data'!V$145)-2,FALSE))</f>
        <v>-</v>
      </c>
      <c r="W152" s="401" t="str">
        <f ca="1">IF(ISERROR(VLOOKUP($C152,CE_Unordered_Data,COLUMN('Reordered Data'!W$147)-2,FALSE)),"-",VLOOKUP($C152,CE_Unordered_Data,COLUMN('Reordered Data'!W$145)-2,FALSE))</f>
        <v>-</v>
      </c>
      <c r="X152" s="401" t="str">
        <f ca="1">IF(ISERROR(VLOOKUP($C152,CE_Unordered_Data,COLUMN('Reordered Data'!X$147)-2,FALSE)),"-",VLOOKUP($C152,CE_Unordered_Data,COLUMN('Reordered Data'!X$145)-2,FALSE))</f>
        <v>-</v>
      </c>
      <c r="Y152" s="401" t="str">
        <f ca="1">IF(ISERROR(VLOOKUP($C152,CE_Unordered_Data,COLUMN('Reordered Data'!Y$147)-2,FALSE)),"-",VLOOKUP($C152,CE_Unordered_Data,COLUMN('Reordered Data'!Y$145)-2,FALSE))</f>
        <v>-</v>
      </c>
      <c r="Z152" s="401" t="str">
        <f ca="1">IF(ISERROR(VLOOKUP($C152,CE_Unordered_Data,COLUMN('Reordered Data'!Z$147)-2,FALSE)),"-",VLOOKUP($C152,CE_Unordered_Data,COLUMN('Reordered Data'!Z$145)-2,FALSE))</f>
        <v>-</v>
      </c>
      <c r="AA152" s="401" t="str">
        <f ca="1">IF(ISERROR(VLOOKUP($C152,CE_Unordered_Data,COLUMN('Reordered Data'!AA$147)-2,FALSE)),"-",VLOOKUP($C152,CE_Unordered_Data,COLUMN('Reordered Data'!AA$145)-2,FALSE))</f>
        <v>-</v>
      </c>
      <c r="AB152" s="401" t="str">
        <f ca="1">IF(ISERROR(VLOOKUP($C152,CE_Unordered_Data,COLUMN('Reordered Data'!AB$147)-2,FALSE)),"-",VLOOKUP($C152,CE_Unordered_Data,COLUMN('Reordered Data'!AB$145)-2,FALSE))</f>
        <v>-</v>
      </c>
      <c r="AC152" s="401" t="str">
        <f ca="1">IF(ISERROR(VLOOKUP($C152,CE_Unordered_Data,COLUMN('Reordered Data'!AC$147)-2,FALSE)),"-",VLOOKUP($C152,CE_Unordered_Data,COLUMN('Reordered Data'!AC$145)-2,FALSE))</f>
        <v>-</v>
      </c>
      <c r="AD152" s="401" t="str">
        <f ca="1">IF(ISERROR(VLOOKUP($C152,CE_Unordered_Data,COLUMN('Reordered Data'!AD$147)-2,FALSE)),"-",VLOOKUP($C152,CE_Unordered_Data,COLUMN('Reordered Data'!AD$145)-2,FALSE))</f>
        <v>-</v>
      </c>
      <c r="AE152" s="401" t="str">
        <f ca="1">IF(ISERROR(VLOOKUP($C152,CE_Unordered_Data,COLUMN('Reordered Data'!AE$147)-2,FALSE)),"-",VLOOKUP($C152,CE_Unordered_Data,COLUMN('Reordered Data'!AE$145)-2,FALSE))</f>
        <v>-</v>
      </c>
      <c r="AF152" s="401" t="str">
        <f ca="1">IF(ISERROR(VLOOKUP($C152,CE_Unordered_Data,COLUMN('Reordered Data'!AF$147)-2,FALSE)),"-",VLOOKUP($C152,CE_Unordered_Data,COLUMN('Reordered Data'!AF$145)-2,FALSE))</f>
        <v>-</v>
      </c>
      <c r="AG152" s="401" t="str">
        <f ca="1">IF(ISERROR(VLOOKUP($C152,CE_Unordered_Data,COLUMN('Reordered Data'!AG$147)-2,FALSE)),"-",VLOOKUP($C152,CE_Unordered_Data,COLUMN('Reordered Data'!AG$145)-2,FALSE))</f>
        <v>-</v>
      </c>
      <c r="AH152" s="401" t="str">
        <f ca="1">IF(ISERROR(VLOOKUP($C152,CE_Unordered_Data,COLUMN('Reordered Data'!AH$147)-2,FALSE)),"-",VLOOKUP($C152,CE_Unordered_Data,COLUMN('Reordered Data'!AH$145)-2,FALSE))</f>
        <v>-</v>
      </c>
      <c r="AI152" s="401" t="str">
        <f ca="1">IF(ISERROR(VLOOKUP($C152,CE_Unordered_Data,COLUMN('Reordered Data'!AI$147)-2,FALSE)),"-",VLOOKUP($C152,CE_Unordered_Data,COLUMN('Reordered Data'!AI$145)-2,FALSE))</f>
        <v>-</v>
      </c>
      <c r="AJ152" s="401" t="str">
        <f ca="1">IF(ISERROR(VLOOKUP($C152,CE_Unordered_Data,COLUMN('Reordered Data'!AJ$147)-2,FALSE)),"-",VLOOKUP($C152,CE_Unordered_Data,COLUMN('Reordered Data'!AJ$145)-2,FALSE))</f>
        <v>-</v>
      </c>
      <c r="AK152" s="401" t="str">
        <f ca="1">IF(ISERROR(VLOOKUP($C152,CE_Unordered_Data,COLUMN('Reordered Data'!AK$147)-2,FALSE)),"-",VLOOKUP($C152,CE_Unordered_Data,COLUMN('Reordered Data'!AK$145)-2,FALSE))</f>
        <v>-</v>
      </c>
      <c r="AL152" s="401" t="str">
        <f ca="1">IF(ISERROR(VLOOKUP($C152,CE_Unordered_Data,COLUMN('Reordered Data'!AL$147)-2,FALSE)),"-",VLOOKUP($C152,CE_Unordered_Data,COLUMN('Reordered Data'!AL$145)-2,FALSE))</f>
        <v>-</v>
      </c>
      <c r="AM152" s="401" t="str">
        <f ca="1">IF(ISERROR(VLOOKUP($C152,CE_Unordered_Data,COLUMN('Reordered Data'!AM$147)-2,FALSE)),"-",VLOOKUP($C152,CE_Unordered_Data,COLUMN('Reordered Data'!AM$145)-2,FALSE))</f>
        <v>-</v>
      </c>
      <c r="AN152" s="401" t="str">
        <f ca="1">IF(ISERROR(VLOOKUP($C152,CE_Unordered_Data,COLUMN('Reordered Data'!AN$147)-2,FALSE)),"-",VLOOKUP($C152,CE_Unordered_Data,COLUMN('Reordered Data'!AN$145)-2,FALSE))</f>
        <v>-</v>
      </c>
      <c r="AO152" s="401" t="str">
        <f ca="1">IF(ISERROR(VLOOKUP($C152,CE_Unordered_Data,COLUMN('Reordered Data'!AO$147)-2,FALSE)),"-",VLOOKUP($C152,CE_Unordered_Data,COLUMN('Reordered Data'!AO$145)-2,FALSE))</f>
        <v>-</v>
      </c>
      <c r="AP152" s="401" t="str">
        <f ca="1">IF(ISERROR(VLOOKUP($C152,CE_Unordered_Data,COLUMN('Reordered Data'!AP$147)-2,FALSE)),"-",VLOOKUP($C152,CE_Unordered_Data,COLUMN('Reordered Data'!AP$145)-2,FALSE))</f>
        <v>-</v>
      </c>
      <c r="AQ152" s="401" t="str">
        <f ca="1">IF(ISERROR(VLOOKUP($C152,CE_Unordered_Data,COLUMN('Reordered Data'!AQ$147)-2,FALSE)),"-",VLOOKUP($C152,CE_Unordered_Data,COLUMN('Reordered Data'!AQ$145)-2,FALSE))</f>
        <v>-</v>
      </c>
      <c r="AR152" s="401" t="str">
        <f ca="1">IF(ISERROR(VLOOKUP($C152,CE_Unordered_Data,COLUMN('Reordered Data'!AR$147)-2,FALSE)),"-",VLOOKUP($C152,CE_Unordered_Data,COLUMN('Reordered Data'!AR$145)-2,FALSE))</f>
        <v>-</v>
      </c>
      <c r="AS152" s="401" t="str">
        <f ca="1">IF(ISERROR(VLOOKUP($C152,CE_Unordered_Data,COLUMN('Reordered Data'!AS$147)-2,FALSE)),"-",VLOOKUP($C152,CE_Unordered_Data,COLUMN('Reordered Data'!AS$145)-2,FALSE))</f>
        <v>-</v>
      </c>
      <c r="AT152" s="401" t="str">
        <f ca="1">IF(ISERROR(VLOOKUP($C152,CE_Unordered_Data,COLUMN('Reordered Data'!AT$147)-2,FALSE)),"-",VLOOKUP($C152,CE_Unordered_Data,COLUMN('Reordered Data'!AT$145)-2,FALSE))</f>
        <v>-</v>
      </c>
      <c r="AU152" s="401" t="str">
        <f ca="1">IF(ISERROR(VLOOKUP($C152,CE_Unordered_Data,COLUMN('Reordered Data'!AU$147)-2,FALSE)),"-",VLOOKUP($C152,CE_Unordered_Data,COLUMN('Reordered Data'!AU$145)-2,FALSE))</f>
        <v>-</v>
      </c>
      <c r="AV152" s="401" t="str">
        <f ca="1">IF(ISERROR(VLOOKUP($C152,CE_Unordered_Data,COLUMN('Reordered Data'!AV$147)-2,FALSE)),"-",VLOOKUP($C152,CE_Unordered_Data,COLUMN('Reordered Data'!AV$145)-2,FALSE))</f>
        <v>-</v>
      </c>
      <c r="AW152" s="401" t="str">
        <f ca="1">IF(ISERROR(VLOOKUP($C152,CE_Unordered_Data,COLUMN('Reordered Data'!AW$147)-2,FALSE)),"-",VLOOKUP($C152,CE_Unordered_Data,COLUMN('Reordered Data'!AW$145)-2,FALSE))</f>
        <v>-</v>
      </c>
      <c r="AX152" s="401" t="str">
        <f ca="1">IF(ISERROR(VLOOKUP($C152,CE_Unordered_Data,COLUMN('Reordered Data'!AX$147)-2,FALSE)),"-",VLOOKUP($C152,CE_Unordered_Data,COLUMN('Reordered Data'!AX$145)-2,FALSE))</f>
        <v>-</v>
      </c>
      <c r="AY152" s="401" t="str">
        <f ca="1">IF(ISERROR(VLOOKUP($C152,CE_Unordered_Data,COLUMN('Reordered Data'!AY$147)-2,FALSE)),"-",VLOOKUP($C152,CE_Unordered_Data,COLUMN('Reordered Data'!AY$145)-2,FALSE))</f>
        <v>-</v>
      </c>
      <c r="AZ152" s="401" t="str">
        <f ca="1">IF(ISERROR(VLOOKUP($C152,CE_Unordered_Data,COLUMN('Reordered Data'!AZ$147)-2,FALSE)),"-",VLOOKUP($C152,CE_Unordered_Data,COLUMN('Reordered Data'!AZ$145)-2,FALSE))</f>
        <v>-</v>
      </c>
      <c r="BA152" s="401" t="str">
        <f ca="1">IF(ISERROR(VLOOKUP($C152,CE_Unordered_Data,COLUMN('Reordered Data'!BA$147)-2,FALSE)),"-",VLOOKUP($C152,CE_Unordered_Data,COLUMN('Reordered Data'!BA$145)-2,FALSE))</f>
        <v>-</v>
      </c>
      <c r="BB152" s="401" t="str">
        <f ca="1">IF(ISERROR(VLOOKUP($C152,CE_Unordered_Data,COLUMN('Reordered Data'!BB$147)-2,FALSE)),"-",VLOOKUP($C152,CE_Unordered_Data,COLUMN('Reordered Data'!BB$145)-2,FALSE))</f>
        <v>-</v>
      </c>
      <c r="BC152" s="401" t="str">
        <f ca="1">IF(ISERROR(VLOOKUP($C152,CE_Unordered_Data,COLUMN('Reordered Data'!BC$147)-2,FALSE)),"-",VLOOKUP($C152,CE_Unordered_Data,COLUMN('Reordered Data'!BC$145)-2,FALSE))</f>
        <v>-</v>
      </c>
      <c r="BD152" s="401" t="str">
        <f ca="1">IF(ISERROR(VLOOKUP($C152,CE_Unordered_Data,COLUMN('Reordered Data'!BD$147)-2,FALSE)),"-",VLOOKUP($C152,CE_Unordered_Data,COLUMN('Reordered Data'!BD$145)-2,FALSE))</f>
        <v>-</v>
      </c>
      <c r="BE152" s="401" t="str">
        <f ca="1">IF(ISERROR(VLOOKUP($C152,CE_Unordered_Data,COLUMN('Reordered Data'!BE$147)-2,FALSE)),"-",VLOOKUP($C152,CE_Unordered_Data,COLUMN('Reordered Data'!BE$145)-2,FALSE))</f>
        <v>-</v>
      </c>
      <c r="BF152" s="401" t="str">
        <f ca="1">IF(ISERROR(VLOOKUP($C152,CE_Unordered_Data,COLUMN('Reordered Data'!BF$147)-2,FALSE)),"-",VLOOKUP($C152,CE_Unordered_Data,COLUMN('Reordered Data'!BF$145)-2,FALSE))</f>
        <v>-</v>
      </c>
      <c r="BG152" s="401" t="str">
        <f ca="1">IF(ISERROR(VLOOKUP($C152,CE_Unordered_Data,COLUMN('Reordered Data'!BG$147)-2,FALSE)),"-",VLOOKUP($C152,CE_Unordered_Data,COLUMN('Reordered Data'!BG$145)-2,FALSE))</f>
        <v>-</v>
      </c>
      <c r="BH152" s="401" t="str">
        <f ca="1">IF(ISERROR(VLOOKUP($C152,CE_Unordered_Data,COLUMN('Reordered Data'!BH$147)-2,FALSE)),"-",VLOOKUP($C152,CE_Unordered_Data,COLUMN('Reordered Data'!BH$145)-2,FALSE))</f>
        <v>-</v>
      </c>
      <c r="BI152" s="401" t="str">
        <f ca="1">IF(ISERROR(VLOOKUP($C152,CE_Unordered_Data,COLUMN('Reordered Data'!BI$147)-2,FALSE)),"-",VLOOKUP($C152,CE_Unordered_Data,COLUMN('Reordered Data'!BI$145)-2,FALSE))</f>
        <v>-</v>
      </c>
      <c r="BJ152" s="401" t="str">
        <f ca="1">IF(ISERROR(VLOOKUP($C152,CE_Unordered_Data,COLUMN('Reordered Data'!BJ$147)-2,FALSE)),"-",VLOOKUP($C152,CE_Unordered_Data,COLUMN('Reordered Data'!BJ$145)-2,FALSE))</f>
        <v>-</v>
      </c>
      <c r="BK152" s="401" t="str">
        <f ca="1">IF(ISERROR(VLOOKUP($C152,CE_Unordered_Data,COLUMN('Reordered Data'!BK$147)-2,FALSE)),"-",VLOOKUP($C152,CE_Unordered_Data,COLUMN('Reordered Data'!BK$145)-2,FALSE))</f>
        <v>-</v>
      </c>
      <c r="BL152" s="401" t="str">
        <f ca="1">IF(ISERROR(VLOOKUP($C152,CE_Unordered_Data,COLUMN('Reordered Data'!BL$147)-2,FALSE)),"-",VLOOKUP($C152,CE_Unordered_Data,COLUMN('Reordered Data'!BL$145)-2,FALSE))</f>
        <v>-</v>
      </c>
      <c r="BM152" s="401" t="str">
        <f ca="1">IF(ISERROR(VLOOKUP($C152,CE_Unordered_Data,COLUMN('Reordered Data'!BM$147)-2,FALSE)),"-",VLOOKUP($C152,CE_Unordered_Data,COLUMN('Reordered Data'!BM$145)-2,FALSE))</f>
        <v>-</v>
      </c>
      <c r="BN152" s="401" t="str">
        <f ca="1">IF(ISERROR(VLOOKUP($C152,CE_Unordered_Data,COLUMN('Reordered Data'!BN$147)-2,FALSE)),"-",VLOOKUP($C152,CE_Unordered_Data,COLUMN('Reordered Data'!BN$145)-2,FALSE))</f>
        <v>-</v>
      </c>
      <c r="BO152" s="401" t="str">
        <f ca="1">IF(ISERROR(VLOOKUP($C152,CE_Unordered_Data,COLUMN('Reordered Data'!BO$147)-2,FALSE)),"-",VLOOKUP($C152,CE_Unordered_Data,COLUMN('Reordered Data'!BO$145)-2,FALSE))</f>
        <v>-</v>
      </c>
      <c r="BP152" s="401" t="str">
        <f ca="1">IF(ISERROR(VLOOKUP($C152,CE_Unordered_Data,COLUMN('Reordered Data'!BP$147)-2,FALSE)),"-",VLOOKUP($C152,CE_Unordered_Data,COLUMN('Reordered Data'!BP$145)-2,FALSE))</f>
        <v>-</v>
      </c>
      <c r="BQ152" s="401" t="str">
        <f ca="1">IF(ISERROR(VLOOKUP($C152,CE_Unordered_Data,COLUMN('Reordered Data'!BQ$147)-2,FALSE)),"-",VLOOKUP($C152,CE_Unordered_Data,COLUMN('Reordered Data'!BQ$145)-2,FALSE))</f>
        <v>-</v>
      </c>
      <c r="BR152" s="401" t="str">
        <f ca="1">IF(ISERROR(VLOOKUP($C152,CE_Unordered_Data,COLUMN('Reordered Data'!BR$147)-2,FALSE)),"-",VLOOKUP($C152,CE_Unordered_Data,COLUMN('Reordered Data'!BR$145)-2,FALSE))</f>
        <v>-</v>
      </c>
      <c r="BS152" s="401" t="str">
        <f ca="1">IF(ISERROR(VLOOKUP($C152,CE_Unordered_Data,COLUMN('Reordered Data'!BS$147)-2,FALSE)),"-",VLOOKUP($C152,CE_Unordered_Data,COLUMN('Reordered Data'!BS$145)-2,FALSE))</f>
        <v>-</v>
      </c>
      <c r="BT152" s="401" t="str">
        <f ca="1">IF(ISERROR(VLOOKUP($C152,CE_Unordered_Data,COLUMN('Reordered Data'!BT$147)-2,FALSE)),"-",VLOOKUP($C152,CE_Unordered_Data,COLUMN('Reordered Data'!BT$145)-2,FALSE))</f>
        <v>-</v>
      </c>
      <c r="BU152" s="401" t="str">
        <f ca="1">IF(ISERROR(VLOOKUP($C152,CE_Unordered_Data,COLUMN('Reordered Data'!BU$147)-2,FALSE)),"-",VLOOKUP($C152,CE_Unordered_Data,COLUMN('Reordered Data'!BU$145)-2,FALSE))</f>
        <v>-</v>
      </c>
      <c r="BV152" s="401" t="str">
        <f ca="1">IF(ISERROR(VLOOKUP($C152,CE_Unordered_Data,COLUMN('Reordered Data'!BV$147)-2,FALSE)),"-",VLOOKUP($C152,CE_Unordered_Data,COLUMN('Reordered Data'!BV$145)-2,FALSE))</f>
        <v>-</v>
      </c>
      <c r="BW152" s="401" t="str">
        <f ca="1">IF(ISERROR(VLOOKUP($C152,CE_Unordered_Data,COLUMN('Reordered Data'!BW$147)-2,FALSE)),"-",VLOOKUP($C152,CE_Unordered_Data,COLUMN('Reordered Data'!BW$145)-2,FALSE))</f>
        <v>-</v>
      </c>
      <c r="BX152" s="401" t="str">
        <f ca="1">IF(ISERROR(VLOOKUP($C152,CE_Unordered_Data,COLUMN('Reordered Data'!BX$147)-2,FALSE)),"-",VLOOKUP($C152,CE_Unordered_Data,COLUMN('Reordered Data'!BX$145)-2,FALSE))</f>
        <v>-</v>
      </c>
      <c r="BY152" s="401" t="str">
        <f ca="1">IF(ISERROR(VLOOKUP($C152,CE_Unordered_Data,COLUMN('Reordered Data'!BY$147)-2,FALSE)),"-",VLOOKUP($C152,CE_Unordered_Data,COLUMN('Reordered Data'!BY$145)-2,FALSE))</f>
        <v>-</v>
      </c>
      <c r="BZ152" s="401" t="str">
        <f ca="1">IF(ISERROR(VLOOKUP($C152,CE_Unordered_Data,COLUMN('Reordered Data'!BZ$147)-2,FALSE)),"-",VLOOKUP($C152,CE_Unordered_Data,COLUMN('Reordered Data'!BZ$145)-2,FALSE))</f>
        <v>-</v>
      </c>
      <c r="CA152" s="401" t="str">
        <f ca="1">IF(ISERROR(VLOOKUP($C152,CE_Unordered_Data,COLUMN('Reordered Data'!CA$147)-2,FALSE)),"-",VLOOKUP($C152,CE_Unordered_Data,COLUMN('Reordered Data'!CA$145)-2,FALSE))</f>
        <v>-</v>
      </c>
      <c r="CB152" s="401" t="str">
        <f ca="1">IF(ISERROR(VLOOKUP($C152,CE_Unordered_Data,COLUMN('Reordered Data'!CB$147)-2,FALSE)),"-",VLOOKUP($C152,CE_Unordered_Data,COLUMN('Reordered Data'!CB$145)-2,FALSE))</f>
        <v>-</v>
      </c>
      <c r="CC152" s="401" t="str">
        <f ca="1">IF(ISERROR(VLOOKUP($C152,CE_Unordered_Data,COLUMN('Reordered Data'!CC$147)-2,FALSE)),"-",VLOOKUP($C152,CE_Unordered_Data,COLUMN('Reordered Data'!CC$145)-2,FALSE))</f>
        <v>-</v>
      </c>
      <c r="CD152" s="401" t="str">
        <f ca="1">IF(ISERROR(VLOOKUP($C152,CE_Unordered_Data,COLUMN('Reordered Data'!CD$147)-2,FALSE)),"-",VLOOKUP($C152,CE_Unordered_Data,COLUMN('Reordered Data'!CD$145)-2,FALSE))</f>
        <v>-</v>
      </c>
      <c r="CE152" s="401" t="str">
        <f ca="1">IF(ISERROR(VLOOKUP($C152,CE_Unordered_Data,COLUMN('Reordered Data'!CE$147)-2,FALSE)),"-",VLOOKUP($C152,CE_Unordered_Data,COLUMN('Reordered Data'!CE$145)-2,FALSE))</f>
        <v>-</v>
      </c>
      <c r="CF152" s="401" t="str">
        <f ca="1">IF(ISERROR(VLOOKUP($C152,CE_Unordered_Data,COLUMN('Reordered Data'!CF$147)-2,FALSE)),"-",VLOOKUP($C152,CE_Unordered_Data,COLUMN('Reordered Data'!CF$145)-2,FALSE))</f>
        <v>-</v>
      </c>
      <c r="CG152" s="401" t="str">
        <f ca="1">IF(ISERROR(VLOOKUP($C152,CE_Unordered_Data,COLUMN('Reordered Data'!CG$147)-2,FALSE)),"-",VLOOKUP($C152,CE_Unordered_Data,COLUMN('Reordered Data'!CG$145)-2,FALSE))</f>
        <v>-</v>
      </c>
      <c r="CH152" s="401" t="str">
        <f ca="1">IF(ISERROR(VLOOKUP($C152,CE_Unordered_Data,COLUMN('Reordered Data'!CH$147)-2,FALSE)),"-",VLOOKUP($C152,CE_Unordered_Data,COLUMN('Reordered Data'!CH$145)-2,FALSE))</f>
        <v>-</v>
      </c>
      <c r="CI152" s="401" t="str">
        <f ca="1">IF(ISERROR(VLOOKUP($C152,CE_Unordered_Data,COLUMN('Reordered Data'!CI$147)-2,FALSE)),"-",VLOOKUP($C152,CE_Unordered_Data,COLUMN('Reordered Data'!CI$145)-2,FALSE))</f>
        <v>-</v>
      </c>
      <c r="CJ152" s="401" t="str">
        <f ca="1">IF(ISERROR(VLOOKUP($C152,CE_Unordered_Data,COLUMN('Reordered Data'!CJ$147)-2,FALSE)),"-",VLOOKUP($C152,CE_Unordered_Data,COLUMN('Reordered Data'!CJ$145)-2,FALSE))</f>
        <v>-</v>
      </c>
      <c r="CK152" s="401" t="str">
        <f ca="1">IF(ISERROR(VLOOKUP($C152,CE_Unordered_Data,COLUMN('Reordered Data'!CK$147)-2,FALSE)),"-",VLOOKUP($C152,CE_Unordered_Data,COLUMN('Reordered Data'!CK$145)-2,FALSE))</f>
        <v>-</v>
      </c>
      <c r="CL152" s="401" t="str">
        <f ca="1">IF(ISERROR(VLOOKUP($C152,CE_Unordered_Data,COLUMN('Reordered Data'!CL$147)-2,FALSE)),"-",VLOOKUP($C152,CE_Unordered_Data,COLUMN('Reordered Data'!CL$145)-2,FALSE))</f>
        <v>-</v>
      </c>
      <c r="CM152" s="401" t="str">
        <f ca="1">IF(ISERROR(VLOOKUP($C152,CE_Unordered_Data,COLUMN('Reordered Data'!CM$147)-2,FALSE)),"-",VLOOKUP($C152,CE_Unordered_Data,COLUMN('Reordered Data'!CM$145)-2,FALSE))</f>
        <v>-</v>
      </c>
      <c r="CN152" s="401" t="str">
        <f ca="1">IF(ISERROR(VLOOKUP($C152,CE_Unordered_Data,COLUMN('Reordered Data'!CN$147)-2,FALSE)),"-",VLOOKUP($C152,CE_Unordered_Data,COLUMN('Reordered Data'!CN$145)-2,FALSE))</f>
        <v>-</v>
      </c>
      <c r="CO152" s="401" t="str">
        <f ca="1">IF(ISERROR(VLOOKUP($C152,CE_Unordered_Data,COLUMN('Reordered Data'!CO$147)-2,FALSE)),"-",VLOOKUP($C152,CE_Unordered_Data,COLUMN('Reordered Data'!CO$145)-2,FALSE))</f>
        <v>-</v>
      </c>
      <c r="CP152" s="401" t="str">
        <f ca="1">IF(ISERROR(VLOOKUP($C152,CE_Unordered_Data,COLUMN('Reordered Data'!CP$147)-2,FALSE)),"-",VLOOKUP($C152,CE_Unordered_Data,COLUMN('Reordered Data'!CP$145)-2,FALSE))</f>
        <v>-</v>
      </c>
      <c r="CQ152" s="401" t="str">
        <f ca="1">IF(ISERROR(VLOOKUP($C152,CE_Unordered_Data,COLUMN('Reordered Data'!CQ$147)-2,FALSE)),"-",VLOOKUP($C152,CE_Unordered_Data,COLUMN('Reordered Data'!CQ$145)-2,FALSE))</f>
        <v>-</v>
      </c>
      <c r="CR152" s="401" t="str">
        <f ca="1">IF(ISERROR(VLOOKUP($C152,CE_Unordered_Data,COLUMN('Reordered Data'!CR$147)-2,FALSE)),"-",VLOOKUP($C152,CE_Unordered_Data,COLUMN('Reordered Data'!CR$145)-2,FALSE))</f>
        <v>-</v>
      </c>
      <c r="CS152" s="401" t="str">
        <f ca="1">IF(ISERROR(VLOOKUP($C152,CE_Unordered_Data,COLUMN('Reordered Data'!CS$147)-2,FALSE)),"-",VLOOKUP($C152,CE_Unordered_Data,COLUMN('Reordered Data'!CS$145)-2,FALSE))</f>
        <v>-</v>
      </c>
      <c r="CT152" s="401" t="str">
        <f ca="1">IF(ISERROR(VLOOKUP($C152,CE_Unordered_Data,COLUMN('Reordered Data'!CT$147)-2,FALSE)),"-",VLOOKUP($C152,CE_Unordered_Data,COLUMN('Reordered Data'!CT$145)-2,FALSE))</f>
        <v>-</v>
      </c>
      <c r="CU152" s="401" t="str">
        <f ca="1">IF(ISERROR(VLOOKUP($C152,CE_Unordered_Data,COLUMN('Reordered Data'!CU$147)-2,FALSE)),"-",VLOOKUP($C152,CE_Unordered_Data,COLUMN('Reordered Data'!CU$145)-2,FALSE))</f>
        <v>-</v>
      </c>
      <c r="CV152" s="401" t="str">
        <f ca="1">IF(ISERROR(VLOOKUP($C152,CE_Unordered_Data,COLUMN('Reordered Data'!CV$147)-2,FALSE)),"-",VLOOKUP($C152,CE_Unordered_Data,COLUMN('Reordered Data'!CV$145)-2,FALSE))</f>
        <v>-</v>
      </c>
      <c r="CW152" s="401" t="str">
        <f ca="1">IF(ISERROR(VLOOKUP($C152,CE_Unordered_Data,COLUMN('Reordered Data'!CW$147)-2,FALSE)),"-",VLOOKUP($C152,CE_Unordered_Data,COLUMN('Reordered Data'!CW$145)-2,FALSE))</f>
        <v>-</v>
      </c>
      <c r="CX152" s="401" t="str">
        <f ca="1">IF(ISERROR(VLOOKUP($C152,CE_Unordered_Data,COLUMN('Reordered Data'!CX$147)-2,FALSE)),"-",VLOOKUP($C152,CE_Unordered_Data,COLUMN('Reordered Data'!CX$145)-2,FALSE))</f>
        <v>-</v>
      </c>
      <c r="CY152" s="401" t="str">
        <f ca="1">IF(ISERROR(VLOOKUP($C152,CE_Unordered_Data,COLUMN('Reordered Data'!CY$147)-2,FALSE)),"-",VLOOKUP($C152,CE_Unordered_Data,COLUMN('Reordered Data'!CY$145)-2,FALSE))</f>
        <v>-</v>
      </c>
      <c r="CZ152" s="401" t="str">
        <f ca="1">IF(ISERROR(VLOOKUP($C152,CE_Unordered_Data,COLUMN('Reordered Data'!CZ$147)-2,FALSE)),"-",VLOOKUP($C152,CE_Unordered_Data,COLUMN('Reordered Data'!CZ$145)-2,FALSE))</f>
        <v>-</v>
      </c>
      <c r="DA152" s="401" t="str">
        <f ca="1">IF(ISERROR(VLOOKUP($C152,CE_Unordered_Data,COLUMN('Reordered Data'!DA$147)-2,FALSE)),"-",VLOOKUP($C152,CE_Unordered_Data,COLUMN('Reordered Data'!DA$145)-2,FALSE))</f>
        <v>-</v>
      </c>
      <c r="DB152" s="401" t="str">
        <f ca="1">IF(ISERROR(VLOOKUP($C152,CE_Unordered_Data,COLUMN('Reordered Data'!DB$147)-2,FALSE)),"-",VLOOKUP($C152,CE_Unordered_Data,COLUMN('Reordered Data'!DB$145)-2,FALSE))</f>
        <v>-</v>
      </c>
      <c r="DC152" s="401" t="str">
        <f ca="1">IF(ISERROR(VLOOKUP($C152,CE_Unordered_Data,COLUMN('Reordered Data'!DC$147)-2,FALSE)),"-",VLOOKUP($C152,CE_Unordered_Data,COLUMN('Reordered Data'!DC$145)-2,FALSE))</f>
        <v>-</v>
      </c>
      <c r="DD152" s="401" t="str">
        <f ca="1">IF(ISERROR(VLOOKUP($C152,CE_Unordered_Data,COLUMN('Reordered Data'!DD$147)-2,FALSE)),"-",VLOOKUP($C152,CE_Unordered_Data,COLUMN('Reordered Data'!DD$145)-2,FALSE))</f>
        <v>-</v>
      </c>
      <c r="DE152" s="401" t="str">
        <f ca="1">IF(ISERROR(VLOOKUP($C152,CE_Unordered_Data,COLUMN('Reordered Data'!DE$147)-2,FALSE)),"-",VLOOKUP($C152,CE_Unordered_Data,COLUMN('Reordered Data'!DE$145)-2,FALSE))</f>
        <v>-</v>
      </c>
      <c r="DF152" s="401" t="str">
        <f ca="1">IF(ISERROR(VLOOKUP($C152,CE_Unordered_Data,COLUMN('Reordered Data'!DF$147)-2,FALSE)),"-",VLOOKUP($C152,CE_Unordered_Data,COLUMN('Reordered Data'!DF$145)-2,FALSE))</f>
        <v>-</v>
      </c>
      <c r="DG152" s="401" t="str">
        <f ca="1">IF(ISERROR(VLOOKUP($C152,CE_Unordered_Data,COLUMN('Reordered Data'!DG$147)-2,FALSE)),"-",VLOOKUP($C152,CE_Unordered_Data,COLUMN('Reordered Data'!DG$145)-2,FALSE))</f>
        <v>-</v>
      </c>
      <c r="DH152" s="401" t="str">
        <f ca="1">IF(ISERROR(VLOOKUP($C152,CE_Unordered_Data,COLUMN('Reordered Data'!DH$147)-2,FALSE)),"-",VLOOKUP($C152,CE_Unordered_Data,COLUMN('Reordered Data'!DH$145)-2,FALSE))</f>
        <v>-</v>
      </c>
      <c r="DI152" s="401" t="str">
        <f ca="1">IF(ISERROR(VLOOKUP($C152,CE_Unordered_Data,COLUMN('Reordered Data'!DI$147)-2,FALSE)),"-",VLOOKUP($C152,CE_Unordered_Data,COLUMN('Reordered Data'!DI$145)-2,FALSE))</f>
        <v>-</v>
      </c>
      <c r="DJ152" s="401" t="str">
        <f ca="1">IF(ISERROR(VLOOKUP($C152,CE_Unordered_Data,COLUMN('Reordered Data'!DJ$147)-2,FALSE)),"-",VLOOKUP($C152,CE_Unordered_Data,COLUMN('Reordered Data'!DJ$145)-2,FALSE))</f>
        <v>-</v>
      </c>
      <c r="DK152" s="401" t="str">
        <f ca="1">IF(ISERROR(VLOOKUP($C152,CE_Unordered_Data,COLUMN('Reordered Data'!DK$147)-2,FALSE)),"-",VLOOKUP($C152,CE_Unordered_Data,COLUMN('Reordered Data'!DK$145)-2,FALSE))</f>
        <v>-</v>
      </c>
      <c r="DL152" s="401" t="str">
        <f ca="1">IF(ISERROR(VLOOKUP($C152,CE_Unordered_Data,COLUMN('Reordered Data'!DL$147)-2,FALSE)),"-",VLOOKUP($C152,CE_Unordered_Data,COLUMN('Reordered Data'!DL$145)-2,FALSE))</f>
        <v>-</v>
      </c>
      <c r="DM152" s="401" t="str">
        <f ca="1">IF(ISERROR(VLOOKUP($C152,CE_Unordered_Data,COLUMN('Reordered Data'!DM$147)-2,FALSE)),"-",VLOOKUP($C152,CE_Unordered_Data,COLUMN('Reordered Data'!DM$145)-2,FALSE))</f>
        <v>-</v>
      </c>
      <c r="DN152" s="401" t="str">
        <f ca="1">IF(ISERROR(VLOOKUP($C152,CE_Unordered_Data,COLUMN('Reordered Data'!DN$147)-2,FALSE)),"-",VLOOKUP($C152,CE_Unordered_Data,COLUMN('Reordered Data'!DN$145)-2,FALSE))</f>
        <v>-</v>
      </c>
      <c r="DO152" s="401" t="str">
        <f ca="1">IF(ISERROR(VLOOKUP($C152,CE_Unordered_Data,COLUMN('Reordered Data'!DO$147)-2,FALSE)),"-",VLOOKUP($C152,CE_Unordered_Data,COLUMN('Reordered Data'!DO$145)-2,FALSE))</f>
        <v>-</v>
      </c>
      <c r="DP152" s="401" t="str">
        <f ca="1">IF(ISERROR(VLOOKUP($C152,CE_Unordered_Data,COLUMN('Reordered Data'!DP$147)-2,FALSE)),"-",VLOOKUP($C152,CE_Unordered_Data,COLUMN('Reordered Data'!DP$145)-2,FALSE))</f>
        <v>-</v>
      </c>
      <c r="DQ152" s="401" t="str">
        <f ca="1">IF(ISERROR(VLOOKUP($C152,CE_Unordered_Data,COLUMN('Reordered Data'!DQ$147)-2,FALSE)),"-",VLOOKUP($C152,CE_Unordered_Data,COLUMN('Reordered Data'!DQ$145)-2,FALSE))</f>
        <v>-</v>
      </c>
      <c r="DR152" s="401" t="str">
        <f ca="1">IF(ISERROR(VLOOKUP($C152,CE_Unordered_Data,COLUMN('Reordered Data'!DR$147)-2,FALSE)),"-",VLOOKUP($C152,CE_Unordered_Data,COLUMN('Reordered Data'!DR$145)-2,FALSE))</f>
        <v>-</v>
      </c>
      <c r="DS152" s="401" t="str">
        <f ca="1">IF(ISERROR(VLOOKUP($C152,CE_Unordered_Data,COLUMN('Reordered Data'!DS$147)-2,FALSE)),"-",VLOOKUP($C152,CE_Unordered_Data,COLUMN('Reordered Data'!DS$145)-2,FALSE))</f>
        <v>-</v>
      </c>
      <c r="DT152" s="401" t="str">
        <f ca="1">IF(ISERROR(VLOOKUP($C152,CE_Unordered_Data,COLUMN('Reordered Data'!DT$147)-2,FALSE)),"-",VLOOKUP($C152,CE_Unordered_Data,COLUMN('Reordered Data'!DT$145)-2,FALSE))</f>
        <v>-</v>
      </c>
      <c r="DU152" s="401" t="str">
        <f ca="1">IF(ISERROR(VLOOKUP($C152,CE_Unordered_Data,COLUMN('Reordered Data'!DU$147)-2,FALSE)),"-",VLOOKUP($C152,CE_Unordered_Data,COLUMN('Reordered Data'!DU$145)-2,FALSE))</f>
        <v>-</v>
      </c>
      <c r="DV152" s="401" t="str">
        <f ca="1">IF(ISERROR(VLOOKUP($C152,CE_Unordered_Data,COLUMN('Reordered Data'!DV$147)-2,FALSE)),"-",VLOOKUP($C152,CE_Unordered_Data,COLUMN('Reordered Data'!DV$145)-2,FALSE))</f>
        <v>-</v>
      </c>
      <c r="DW152" s="401" t="str">
        <f ca="1">IF(ISERROR(VLOOKUP($C152,CE_Unordered_Data,COLUMN('Reordered Data'!DW$147)-2,FALSE)),"-",VLOOKUP($C152,CE_Unordered_Data,COLUMN('Reordered Data'!DW$145)-2,FALSE))</f>
        <v>-</v>
      </c>
      <c r="DX152" s="401" t="str">
        <f ca="1">IF(ISERROR(VLOOKUP($C152,CE_Unordered_Data,COLUMN('Reordered Data'!DX$147)-2,FALSE)),"-",VLOOKUP($C152,CE_Unordered_Data,COLUMN('Reordered Data'!DX$145)-2,FALSE))</f>
        <v>-</v>
      </c>
      <c r="DY152" s="401" t="str">
        <f ca="1">IF(ISERROR(VLOOKUP($C152,CE_Unordered_Data,COLUMN('Reordered Data'!DY$147)-2,FALSE)),"-",VLOOKUP($C152,CE_Unordered_Data,COLUMN('Reordered Data'!DY$145)-2,FALSE))</f>
        <v>-</v>
      </c>
      <c r="DZ152" s="401" t="str">
        <f ca="1">IF(ISERROR(VLOOKUP($C152,CE_Unordered_Data,COLUMN('Reordered Data'!DZ$147)-2,FALSE)),"-",VLOOKUP($C152,CE_Unordered_Data,COLUMN('Reordered Data'!DZ$145)-2,FALSE))</f>
        <v>-</v>
      </c>
      <c r="EA152" s="401" t="str">
        <f ca="1">IF(ISERROR(VLOOKUP($C152,CE_Unordered_Data,COLUMN('Reordered Data'!EA$147)-2,FALSE)),"-",VLOOKUP($C152,CE_Unordered_Data,COLUMN('Reordered Data'!EA$145)-2,FALSE))</f>
        <v>-</v>
      </c>
      <c r="EB152" s="401" t="str">
        <f ca="1">IF(ISERROR(VLOOKUP($C152,CE_Unordered_Data,COLUMN('Reordered Data'!EB$147)-2,FALSE)),"-",VLOOKUP($C152,CE_Unordered_Data,COLUMN('Reordered Data'!EB$145)-2,FALSE))</f>
        <v>-</v>
      </c>
      <c r="EC152" s="401" t="str">
        <f ca="1">IF(ISERROR(VLOOKUP($C152,CE_Unordered_Data,COLUMN('Reordered Data'!EC$147)-2,FALSE)),"-",VLOOKUP($C152,CE_Unordered_Data,COLUMN('Reordered Data'!EC$145)-2,FALSE))</f>
        <v>-</v>
      </c>
      <c r="ED152" s="401" t="str">
        <f ca="1">IF(ISERROR(VLOOKUP($C152,CE_Unordered_Data,COLUMN('Reordered Data'!ED$147)-2,FALSE)),"-",VLOOKUP($C152,CE_Unordered_Data,COLUMN('Reordered Data'!ED$145)-2,FALSE))</f>
        <v>-</v>
      </c>
      <c r="EE152" s="401" t="str">
        <f ca="1">IF(ISERROR(VLOOKUP($C152,CE_Unordered_Data,COLUMN('Reordered Data'!EE$147)-2,FALSE)),"-",VLOOKUP($C152,CE_Unordered_Data,COLUMN('Reordered Data'!EE$145)-2,FALSE))</f>
        <v>-</v>
      </c>
      <c r="EF152" s="401" t="str">
        <f ca="1">IF(ISERROR(VLOOKUP($C152,CE_Unordered_Data,COLUMN('Reordered Data'!EF$147)-2,FALSE)),"-",VLOOKUP($C152,CE_Unordered_Data,COLUMN('Reordered Data'!EF$145)-2,FALSE))</f>
        <v>-</v>
      </c>
      <c r="EG152" s="401" t="str">
        <f ca="1">IF(ISERROR(VLOOKUP($C152,CE_Unordered_Data,COLUMN('Reordered Data'!EG$147)-2,FALSE)),"-",VLOOKUP($C152,CE_Unordered_Data,COLUMN('Reordered Data'!EG$145)-2,FALSE))</f>
        <v>-</v>
      </c>
      <c r="EH152" s="401" t="str">
        <f ca="1">IF(ISERROR(VLOOKUP($C152,CE_Unordered_Data,COLUMN('Reordered Data'!EH$147)-2,FALSE)),"-",VLOOKUP($C152,CE_Unordered_Data,COLUMN('Reordered Data'!EH$145)-2,FALSE))</f>
        <v>-</v>
      </c>
      <c r="EI152" s="401" t="str">
        <f ca="1">IF(ISERROR(VLOOKUP($C152,CE_Unordered_Data,COLUMN('Reordered Data'!EI$147)-2,FALSE)),"-",VLOOKUP($C152,CE_Unordered_Data,COLUMN('Reordered Data'!EI$145)-2,FALSE))</f>
        <v>-</v>
      </c>
      <c r="EJ152" s="401" t="str">
        <f ca="1">IF(ISERROR(VLOOKUP($C152,CE_Unordered_Data,COLUMN('Reordered Data'!EJ$147)-2,FALSE)),"-",VLOOKUP($C152,CE_Unordered_Data,COLUMN('Reordered Data'!EJ$145)-2,FALSE))</f>
        <v>-</v>
      </c>
      <c r="EK152" s="401" t="str">
        <f ca="1">IF(ISERROR(VLOOKUP($C152,CE_Unordered_Data,COLUMN('Reordered Data'!EK$147)-2,FALSE)),"-",VLOOKUP($C152,CE_Unordered_Data,COLUMN('Reordered Data'!EK$145)-2,FALSE))</f>
        <v>-</v>
      </c>
      <c r="EL152" s="401" t="str">
        <f ca="1">IF(ISERROR(VLOOKUP($C152,CE_Unordered_Data,COLUMN('Reordered Data'!EL$147)-2,FALSE)),"-",VLOOKUP($C152,CE_Unordered_Data,COLUMN('Reordered Data'!EL$145)-2,FALSE))</f>
        <v>-</v>
      </c>
      <c r="EM152" s="401" t="str">
        <f ca="1">IF(ISERROR(VLOOKUP($C152,CE_Unordered_Data,COLUMN('Reordered Data'!EM$147)-2,FALSE)),"-",VLOOKUP($C152,CE_Unordered_Data,COLUMN('Reordered Data'!EM$145)-2,FALSE))</f>
        <v>-</v>
      </c>
      <c r="EN152" s="401" t="str">
        <f ca="1">IF(ISERROR(VLOOKUP($C152,CE_Unordered_Data,COLUMN('Reordered Data'!EN$147)-2,FALSE)),"-",VLOOKUP($C152,CE_Unordered_Data,COLUMN('Reordered Data'!EN$145)-2,FALSE))</f>
        <v>-</v>
      </c>
      <c r="EO152" s="401" t="str">
        <f ca="1">IF(ISERROR(VLOOKUP($C152,CE_Unordered_Data,COLUMN('Reordered Data'!EO$147)-2,FALSE)),"-",VLOOKUP($C152,CE_Unordered_Data,COLUMN('Reordered Data'!EO$145)-2,FALSE))</f>
        <v>-</v>
      </c>
      <c r="EP152" s="401" t="str">
        <f ca="1">IF(ISERROR(VLOOKUP($C152,CE_Unordered_Data,COLUMN('Reordered Data'!EP$147)-2,FALSE)),"-",VLOOKUP($C152,CE_Unordered_Data,COLUMN('Reordered Data'!EP$145)-2,FALSE))</f>
        <v>-</v>
      </c>
      <c r="EQ152" s="401" t="str">
        <f ca="1">IF(ISERROR(VLOOKUP($C152,CE_Unordered_Data,COLUMN('Reordered Data'!EQ$147)-2,FALSE)),"-",VLOOKUP($C152,CE_Unordered_Data,COLUMN('Reordered Data'!EQ$145)-2,FALSE))</f>
        <v>-</v>
      </c>
      <c r="ER152" s="401" t="str">
        <f ca="1">IF(ISERROR(VLOOKUP($C152,CE_Unordered_Data,COLUMN('Reordered Data'!ER$147)-2,FALSE)),"-",VLOOKUP($C152,CE_Unordered_Data,COLUMN('Reordered Data'!ER$145)-2,FALSE))</f>
        <v>-</v>
      </c>
      <c r="ES152" s="401" t="str">
        <f ca="1">IF(ISERROR(VLOOKUP($C152,CE_Unordered_Data,COLUMN('Reordered Data'!ES$147)-2,FALSE)),"-",VLOOKUP($C152,CE_Unordered_Data,COLUMN('Reordered Data'!ES$145)-2,FALSE))</f>
        <v>-</v>
      </c>
      <c r="ET152" s="401" t="str">
        <f ca="1">IF(ISERROR(VLOOKUP($C152,CE_Unordered_Data,COLUMN('Reordered Data'!ET$147)-2,FALSE)),"-",VLOOKUP($C152,CE_Unordered_Data,COLUMN('Reordered Data'!ET$145)-2,FALSE))</f>
        <v>-</v>
      </c>
      <c r="EU152" s="401" t="str">
        <f ca="1">IF(ISERROR(VLOOKUP($C152,CE_Unordered_Data,COLUMN('Reordered Data'!EU$147)-2,FALSE)),"-",VLOOKUP($C152,CE_Unordered_Data,COLUMN('Reordered Data'!EU$145)-2,FALSE))</f>
        <v>-</v>
      </c>
      <c r="EV152" s="401" t="str">
        <f ca="1">IF(ISERROR(VLOOKUP($C152,CE_Unordered_Data,COLUMN('Reordered Data'!EV$147)-2,FALSE)),"-",VLOOKUP($C152,CE_Unordered_Data,COLUMN('Reordered Data'!EV$145)-2,FALSE))</f>
        <v>-</v>
      </c>
      <c r="EW152" s="401" t="str">
        <f ca="1">IF(ISERROR(VLOOKUP($C152,CE_Unordered_Data,COLUMN('Reordered Data'!EW$147)-2,FALSE)),"-",VLOOKUP($C152,CE_Unordered_Data,COLUMN('Reordered Data'!EW$145)-2,FALSE))</f>
        <v>-</v>
      </c>
      <c r="EX152" s="401" t="str">
        <f ca="1">IF(ISERROR(VLOOKUP($C152,CE_Unordered_Data,COLUMN('Reordered Data'!EX$147)-2,FALSE)),"-",VLOOKUP($C152,CE_Unordered_Data,COLUMN('Reordered Data'!EX$145)-2,FALSE))</f>
        <v>-</v>
      </c>
      <c r="EY152" s="401" t="str">
        <f ca="1">IF(ISERROR(VLOOKUP($C152,CE_Unordered_Data,COLUMN('Reordered Data'!EY$147)-2,FALSE)),"-",VLOOKUP($C152,CE_Unordered_Data,COLUMN('Reordered Data'!EY$145)-2,FALSE))</f>
        <v>-</v>
      </c>
      <c r="EZ152" s="401" t="str">
        <f ca="1">IF(ISERROR(VLOOKUP($C152,CE_Unordered_Data,COLUMN('Reordered Data'!EZ$147)-2,FALSE)),"-",VLOOKUP($C152,CE_Unordered_Data,COLUMN('Reordered Data'!EZ$145)-2,FALSE))</f>
        <v>-</v>
      </c>
      <c r="FA152" s="401" t="str">
        <f ca="1">IF(ISERROR(VLOOKUP($C152,CE_Unordered_Data,COLUMN('Reordered Data'!FA$147)-2,FALSE)),"-",VLOOKUP($C152,CE_Unordered_Data,COLUMN('Reordered Data'!FA$145)-2,FALSE))</f>
        <v>-</v>
      </c>
      <c r="FB152" s="401" t="str">
        <f ca="1">IF(ISERROR(VLOOKUP($C152,CE_Unordered_Data,COLUMN('Reordered Data'!FB$147)-2,FALSE)),"-",VLOOKUP($C152,CE_Unordered_Data,COLUMN('Reordered Data'!FB$145)-2,FALSE))</f>
        <v>-</v>
      </c>
      <c r="FC152" s="401" t="str">
        <f ca="1">IF(ISERROR(VLOOKUP($C152,CE_Unordered_Data,COLUMN('Reordered Data'!FC$147)-2,FALSE)),"-",VLOOKUP($C152,CE_Unordered_Data,COLUMN('Reordered Data'!FC$145)-2,FALSE))</f>
        <v>-</v>
      </c>
      <c r="FD152" s="401" t="str">
        <f ca="1">IF(ISERROR(VLOOKUP($C152,CE_Unordered_Data,COLUMN('Reordered Data'!FD$147)-2,FALSE)),"-",VLOOKUP($C152,CE_Unordered_Data,COLUMN('Reordered Data'!FD$145)-2,FALSE))</f>
        <v>-</v>
      </c>
      <c r="FE152" s="401" t="str">
        <f ca="1">IF(ISERROR(VLOOKUP($C152,CE_Unordered_Data,COLUMN('Reordered Data'!FE$147)-2,FALSE)),"-",VLOOKUP($C152,CE_Unordered_Data,COLUMN('Reordered Data'!FE$145)-2,FALSE))</f>
        <v>-</v>
      </c>
      <c r="FF152" s="401" t="str">
        <f ca="1">IF(ISERROR(VLOOKUP($C152,CE_Unordered_Data,COLUMN('Reordered Data'!FF$147)-2,FALSE)),"-",VLOOKUP($C152,CE_Unordered_Data,COLUMN('Reordered Data'!FF$145)-2,FALSE))</f>
        <v>-</v>
      </c>
      <c r="FG152" s="401" t="str">
        <f ca="1">IF(ISERROR(VLOOKUP($C152,CE_Unordered_Data,COLUMN('Reordered Data'!FG$147)-2,FALSE)),"-",VLOOKUP($C152,CE_Unordered_Data,COLUMN('Reordered Data'!FG$145)-2,FALSE))</f>
        <v>-</v>
      </c>
    </row>
    <row r="153" spans="3:163">
      <c r="C153" s="399" t="str">
        <f t="shared" ca="1" si="43"/>
        <v>*Hide*</v>
      </c>
      <c r="D153" s="401" t="str">
        <f ca="1">IF(ISERROR(VLOOKUP($C153,CE_Unordered_Data,COLUMN('Reordered Data'!D$147)-2,FALSE)),"-",VLOOKUP($C153,CE_Unordered_Data,COLUMN('Reordered Data'!D$145)-2,FALSE))</f>
        <v>-</v>
      </c>
      <c r="E153" s="401" t="str">
        <f ca="1">IF(ISERROR(VLOOKUP($C153,CE_Unordered_Data,COLUMN('Reordered Data'!E$147)-2,FALSE)),"-",VLOOKUP($C153,CE_Unordered_Data,COLUMN('Reordered Data'!E$145)-2,FALSE))</f>
        <v>-</v>
      </c>
      <c r="F153" s="401" t="str">
        <f ca="1">IF(ISERROR(VLOOKUP($C153,CE_Unordered_Data,COLUMN('Reordered Data'!F$147)-2,FALSE)),"-",VLOOKUP($C153,CE_Unordered_Data,COLUMN('Reordered Data'!F$145)-2,FALSE))</f>
        <v>-</v>
      </c>
      <c r="G153" s="401" t="str">
        <f ca="1">IF(ISERROR(VLOOKUP($C153,CE_Unordered_Data,COLUMN('Reordered Data'!G$147)-2,FALSE)),"-",VLOOKUP($C153,CE_Unordered_Data,COLUMN('Reordered Data'!G$145)-2,FALSE))</f>
        <v>-</v>
      </c>
      <c r="H153" s="401" t="str">
        <f ca="1">IF(ISERROR(VLOOKUP($C153,CE_Unordered_Data,COLUMN('Reordered Data'!H$147)-2,FALSE)),"-",VLOOKUP($C153,CE_Unordered_Data,COLUMN('Reordered Data'!H$145)-2,FALSE))</f>
        <v>-</v>
      </c>
      <c r="I153" s="401" t="str">
        <f ca="1">IF(ISERROR(VLOOKUP($C153,CE_Unordered_Data,COLUMN('Reordered Data'!I$147)-2,FALSE)),"-",VLOOKUP($C153,CE_Unordered_Data,COLUMN('Reordered Data'!I$145)-2,FALSE))</f>
        <v>-</v>
      </c>
      <c r="J153" s="401" t="str">
        <f ca="1">IF(ISERROR(VLOOKUP($C153,CE_Unordered_Data,COLUMN('Reordered Data'!J$147)-2,FALSE)),"-",VLOOKUP($C153,CE_Unordered_Data,COLUMN('Reordered Data'!J$145)-2,FALSE))</f>
        <v>-</v>
      </c>
      <c r="K153" s="401" t="str">
        <f ca="1">IF(ISERROR(VLOOKUP($C153,CE_Unordered_Data,COLUMN('Reordered Data'!K$147)-2,FALSE)),"-",VLOOKUP($C153,CE_Unordered_Data,COLUMN('Reordered Data'!K$145)-2,FALSE))</f>
        <v>-</v>
      </c>
      <c r="L153" s="401" t="str">
        <f ca="1">IF(ISERROR(VLOOKUP($C153,CE_Unordered_Data,COLUMN('Reordered Data'!L$147)-2,FALSE)),"-",VLOOKUP($C153,CE_Unordered_Data,COLUMN('Reordered Data'!L$145)-2,FALSE))</f>
        <v>-</v>
      </c>
      <c r="M153" s="401" t="str">
        <f ca="1">IF(ISERROR(VLOOKUP($C153,CE_Unordered_Data,COLUMN('Reordered Data'!M$147)-2,FALSE)),"-",VLOOKUP($C153,CE_Unordered_Data,COLUMN('Reordered Data'!M$145)-2,FALSE))</f>
        <v>-</v>
      </c>
      <c r="N153" s="401" t="str">
        <f ca="1">IF(ISERROR(VLOOKUP($C153,CE_Unordered_Data,COLUMN('Reordered Data'!N$147)-2,FALSE)),"-",VLOOKUP($C153,CE_Unordered_Data,COLUMN('Reordered Data'!N$145)-2,FALSE))</f>
        <v>-</v>
      </c>
      <c r="O153" s="401" t="str">
        <f ca="1">IF(ISERROR(VLOOKUP($C153,CE_Unordered_Data,COLUMN('Reordered Data'!O$147)-2,FALSE)),"-",VLOOKUP($C153,CE_Unordered_Data,COLUMN('Reordered Data'!O$145)-2,FALSE))</f>
        <v>-</v>
      </c>
      <c r="P153" s="401" t="str">
        <f ca="1">IF(ISERROR(VLOOKUP($C153,CE_Unordered_Data,COLUMN('Reordered Data'!P$147)-2,FALSE)),"-",VLOOKUP($C153,CE_Unordered_Data,COLUMN('Reordered Data'!P$145)-2,FALSE))</f>
        <v>-</v>
      </c>
      <c r="Q153" s="401" t="str">
        <f ca="1">IF(ISERROR(VLOOKUP($C153,CE_Unordered_Data,COLUMN('Reordered Data'!Q$147)-2,FALSE)),"-",VLOOKUP($C153,CE_Unordered_Data,COLUMN('Reordered Data'!Q$145)-2,FALSE))</f>
        <v>-</v>
      </c>
      <c r="R153" s="401" t="str">
        <f ca="1">IF(ISERROR(VLOOKUP($C153,CE_Unordered_Data,COLUMN('Reordered Data'!R$147)-2,FALSE)),"-",VLOOKUP($C153,CE_Unordered_Data,COLUMN('Reordered Data'!R$145)-2,FALSE))</f>
        <v>-</v>
      </c>
      <c r="S153" s="401" t="str">
        <f ca="1">IF(ISERROR(VLOOKUP($C153,CE_Unordered_Data,COLUMN('Reordered Data'!S$147)-2,FALSE)),"-",VLOOKUP($C153,CE_Unordered_Data,COLUMN('Reordered Data'!S$145)-2,FALSE))</f>
        <v>-</v>
      </c>
      <c r="T153" s="401" t="str">
        <f ca="1">IF(ISERROR(VLOOKUP($C153,CE_Unordered_Data,COLUMN('Reordered Data'!T$147)-2,FALSE)),"-",VLOOKUP($C153,CE_Unordered_Data,COLUMN('Reordered Data'!T$145)-2,FALSE))</f>
        <v>-</v>
      </c>
      <c r="U153" s="401" t="str">
        <f ca="1">IF(ISERROR(VLOOKUP($C153,CE_Unordered_Data,COLUMN('Reordered Data'!U$147)-2,FALSE)),"-",VLOOKUP($C153,CE_Unordered_Data,COLUMN('Reordered Data'!U$145)-2,FALSE))</f>
        <v>-</v>
      </c>
      <c r="V153" s="401" t="str">
        <f ca="1">IF(ISERROR(VLOOKUP($C153,CE_Unordered_Data,COLUMN('Reordered Data'!V$147)-2,FALSE)),"-",VLOOKUP($C153,CE_Unordered_Data,COLUMN('Reordered Data'!V$145)-2,FALSE))</f>
        <v>-</v>
      </c>
      <c r="W153" s="401" t="str">
        <f ca="1">IF(ISERROR(VLOOKUP($C153,CE_Unordered_Data,COLUMN('Reordered Data'!W$147)-2,FALSE)),"-",VLOOKUP($C153,CE_Unordered_Data,COLUMN('Reordered Data'!W$145)-2,FALSE))</f>
        <v>-</v>
      </c>
      <c r="X153" s="401" t="str">
        <f ca="1">IF(ISERROR(VLOOKUP($C153,CE_Unordered_Data,COLUMN('Reordered Data'!X$147)-2,FALSE)),"-",VLOOKUP($C153,CE_Unordered_Data,COLUMN('Reordered Data'!X$145)-2,FALSE))</f>
        <v>-</v>
      </c>
      <c r="Y153" s="401" t="str">
        <f ca="1">IF(ISERROR(VLOOKUP($C153,CE_Unordered_Data,COLUMN('Reordered Data'!Y$147)-2,FALSE)),"-",VLOOKUP($C153,CE_Unordered_Data,COLUMN('Reordered Data'!Y$145)-2,FALSE))</f>
        <v>-</v>
      </c>
      <c r="Z153" s="401" t="str">
        <f ca="1">IF(ISERROR(VLOOKUP($C153,CE_Unordered_Data,COLUMN('Reordered Data'!Z$147)-2,FALSE)),"-",VLOOKUP($C153,CE_Unordered_Data,COLUMN('Reordered Data'!Z$145)-2,FALSE))</f>
        <v>-</v>
      </c>
      <c r="AA153" s="401" t="str">
        <f ca="1">IF(ISERROR(VLOOKUP($C153,CE_Unordered_Data,COLUMN('Reordered Data'!AA$147)-2,FALSE)),"-",VLOOKUP($C153,CE_Unordered_Data,COLUMN('Reordered Data'!AA$145)-2,FALSE))</f>
        <v>-</v>
      </c>
      <c r="AB153" s="401" t="str">
        <f ca="1">IF(ISERROR(VLOOKUP($C153,CE_Unordered_Data,COLUMN('Reordered Data'!AB$147)-2,FALSE)),"-",VLOOKUP($C153,CE_Unordered_Data,COLUMN('Reordered Data'!AB$145)-2,FALSE))</f>
        <v>-</v>
      </c>
      <c r="AC153" s="401" t="str">
        <f ca="1">IF(ISERROR(VLOOKUP($C153,CE_Unordered_Data,COLUMN('Reordered Data'!AC$147)-2,FALSE)),"-",VLOOKUP($C153,CE_Unordered_Data,COLUMN('Reordered Data'!AC$145)-2,FALSE))</f>
        <v>-</v>
      </c>
      <c r="AD153" s="401" t="str">
        <f ca="1">IF(ISERROR(VLOOKUP($C153,CE_Unordered_Data,COLUMN('Reordered Data'!AD$147)-2,FALSE)),"-",VLOOKUP($C153,CE_Unordered_Data,COLUMN('Reordered Data'!AD$145)-2,FALSE))</f>
        <v>-</v>
      </c>
      <c r="AE153" s="401" t="str">
        <f ca="1">IF(ISERROR(VLOOKUP($C153,CE_Unordered_Data,COLUMN('Reordered Data'!AE$147)-2,FALSE)),"-",VLOOKUP($C153,CE_Unordered_Data,COLUMN('Reordered Data'!AE$145)-2,FALSE))</f>
        <v>-</v>
      </c>
      <c r="AF153" s="401" t="str">
        <f ca="1">IF(ISERROR(VLOOKUP($C153,CE_Unordered_Data,COLUMN('Reordered Data'!AF$147)-2,FALSE)),"-",VLOOKUP($C153,CE_Unordered_Data,COLUMN('Reordered Data'!AF$145)-2,FALSE))</f>
        <v>-</v>
      </c>
      <c r="AG153" s="401" t="str">
        <f ca="1">IF(ISERROR(VLOOKUP($C153,CE_Unordered_Data,COLUMN('Reordered Data'!AG$147)-2,FALSE)),"-",VLOOKUP($C153,CE_Unordered_Data,COLUMN('Reordered Data'!AG$145)-2,FALSE))</f>
        <v>-</v>
      </c>
      <c r="AH153" s="401" t="str">
        <f ca="1">IF(ISERROR(VLOOKUP($C153,CE_Unordered_Data,COLUMN('Reordered Data'!AH$147)-2,FALSE)),"-",VLOOKUP($C153,CE_Unordered_Data,COLUMN('Reordered Data'!AH$145)-2,FALSE))</f>
        <v>-</v>
      </c>
      <c r="AI153" s="401" t="str">
        <f ca="1">IF(ISERROR(VLOOKUP($C153,CE_Unordered_Data,COLUMN('Reordered Data'!AI$147)-2,FALSE)),"-",VLOOKUP($C153,CE_Unordered_Data,COLUMN('Reordered Data'!AI$145)-2,FALSE))</f>
        <v>-</v>
      </c>
      <c r="AJ153" s="401" t="str">
        <f ca="1">IF(ISERROR(VLOOKUP($C153,CE_Unordered_Data,COLUMN('Reordered Data'!AJ$147)-2,FALSE)),"-",VLOOKUP($C153,CE_Unordered_Data,COLUMN('Reordered Data'!AJ$145)-2,FALSE))</f>
        <v>-</v>
      </c>
      <c r="AK153" s="401" t="str">
        <f ca="1">IF(ISERROR(VLOOKUP($C153,CE_Unordered_Data,COLUMN('Reordered Data'!AK$147)-2,FALSE)),"-",VLOOKUP($C153,CE_Unordered_Data,COLUMN('Reordered Data'!AK$145)-2,FALSE))</f>
        <v>-</v>
      </c>
      <c r="AL153" s="401" t="str">
        <f ca="1">IF(ISERROR(VLOOKUP($C153,CE_Unordered_Data,COLUMN('Reordered Data'!AL$147)-2,FALSE)),"-",VLOOKUP($C153,CE_Unordered_Data,COLUMN('Reordered Data'!AL$145)-2,FALSE))</f>
        <v>-</v>
      </c>
      <c r="AM153" s="401" t="str">
        <f ca="1">IF(ISERROR(VLOOKUP($C153,CE_Unordered_Data,COLUMN('Reordered Data'!AM$147)-2,FALSE)),"-",VLOOKUP($C153,CE_Unordered_Data,COLUMN('Reordered Data'!AM$145)-2,FALSE))</f>
        <v>-</v>
      </c>
      <c r="AN153" s="401" t="str">
        <f ca="1">IF(ISERROR(VLOOKUP($C153,CE_Unordered_Data,COLUMN('Reordered Data'!AN$147)-2,FALSE)),"-",VLOOKUP($C153,CE_Unordered_Data,COLUMN('Reordered Data'!AN$145)-2,FALSE))</f>
        <v>-</v>
      </c>
      <c r="AO153" s="401" t="str">
        <f ca="1">IF(ISERROR(VLOOKUP($C153,CE_Unordered_Data,COLUMN('Reordered Data'!AO$147)-2,FALSE)),"-",VLOOKUP($C153,CE_Unordered_Data,COLUMN('Reordered Data'!AO$145)-2,FALSE))</f>
        <v>-</v>
      </c>
      <c r="AP153" s="401" t="str">
        <f ca="1">IF(ISERROR(VLOOKUP($C153,CE_Unordered_Data,COLUMN('Reordered Data'!AP$147)-2,FALSE)),"-",VLOOKUP($C153,CE_Unordered_Data,COLUMN('Reordered Data'!AP$145)-2,FALSE))</f>
        <v>-</v>
      </c>
      <c r="AQ153" s="401" t="str">
        <f ca="1">IF(ISERROR(VLOOKUP($C153,CE_Unordered_Data,COLUMN('Reordered Data'!AQ$147)-2,FALSE)),"-",VLOOKUP($C153,CE_Unordered_Data,COLUMN('Reordered Data'!AQ$145)-2,FALSE))</f>
        <v>-</v>
      </c>
      <c r="AR153" s="401" t="str">
        <f ca="1">IF(ISERROR(VLOOKUP($C153,CE_Unordered_Data,COLUMN('Reordered Data'!AR$147)-2,FALSE)),"-",VLOOKUP($C153,CE_Unordered_Data,COLUMN('Reordered Data'!AR$145)-2,FALSE))</f>
        <v>-</v>
      </c>
      <c r="AS153" s="401" t="str">
        <f ca="1">IF(ISERROR(VLOOKUP($C153,CE_Unordered_Data,COLUMN('Reordered Data'!AS$147)-2,FALSE)),"-",VLOOKUP($C153,CE_Unordered_Data,COLUMN('Reordered Data'!AS$145)-2,FALSE))</f>
        <v>-</v>
      </c>
      <c r="AT153" s="401" t="str">
        <f ca="1">IF(ISERROR(VLOOKUP($C153,CE_Unordered_Data,COLUMN('Reordered Data'!AT$147)-2,FALSE)),"-",VLOOKUP($C153,CE_Unordered_Data,COLUMN('Reordered Data'!AT$145)-2,FALSE))</f>
        <v>-</v>
      </c>
      <c r="AU153" s="401" t="str">
        <f ca="1">IF(ISERROR(VLOOKUP($C153,CE_Unordered_Data,COLUMN('Reordered Data'!AU$147)-2,FALSE)),"-",VLOOKUP($C153,CE_Unordered_Data,COLUMN('Reordered Data'!AU$145)-2,FALSE))</f>
        <v>-</v>
      </c>
      <c r="AV153" s="401" t="str">
        <f ca="1">IF(ISERROR(VLOOKUP($C153,CE_Unordered_Data,COLUMN('Reordered Data'!AV$147)-2,FALSE)),"-",VLOOKUP($C153,CE_Unordered_Data,COLUMN('Reordered Data'!AV$145)-2,FALSE))</f>
        <v>-</v>
      </c>
      <c r="AW153" s="401" t="str">
        <f ca="1">IF(ISERROR(VLOOKUP($C153,CE_Unordered_Data,COLUMN('Reordered Data'!AW$147)-2,FALSE)),"-",VLOOKUP($C153,CE_Unordered_Data,COLUMN('Reordered Data'!AW$145)-2,FALSE))</f>
        <v>-</v>
      </c>
      <c r="AX153" s="401" t="str">
        <f ca="1">IF(ISERROR(VLOOKUP($C153,CE_Unordered_Data,COLUMN('Reordered Data'!AX$147)-2,FALSE)),"-",VLOOKUP($C153,CE_Unordered_Data,COLUMN('Reordered Data'!AX$145)-2,FALSE))</f>
        <v>-</v>
      </c>
      <c r="AY153" s="401" t="str">
        <f ca="1">IF(ISERROR(VLOOKUP($C153,CE_Unordered_Data,COLUMN('Reordered Data'!AY$147)-2,FALSE)),"-",VLOOKUP($C153,CE_Unordered_Data,COLUMN('Reordered Data'!AY$145)-2,FALSE))</f>
        <v>-</v>
      </c>
      <c r="AZ153" s="401" t="str">
        <f ca="1">IF(ISERROR(VLOOKUP($C153,CE_Unordered_Data,COLUMN('Reordered Data'!AZ$147)-2,FALSE)),"-",VLOOKUP($C153,CE_Unordered_Data,COLUMN('Reordered Data'!AZ$145)-2,FALSE))</f>
        <v>-</v>
      </c>
      <c r="BA153" s="401" t="str">
        <f ca="1">IF(ISERROR(VLOOKUP($C153,CE_Unordered_Data,COLUMN('Reordered Data'!BA$147)-2,FALSE)),"-",VLOOKUP($C153,CE_Unordered_Data,COLUMN('Reordered Data'!BA$145)-2,FALSE))</f>
        <v>-</v>
      </c>
      <c r="BB153" s="401" t="str">
        <f ca="1">IF(ISERROR(VLOOKUP($C153,CE_Unordered_Data,COLUMN('Reordered Data'!BB$147)-2,FALSE)),"-",VLOOKUP($C153,CE_Unordered_Data,COLUMN('Reordered Data'!BB$145)-2,FALSE))</f>
        <v>-</v>
      </c>
      <c r="BC153" s="401" t="str">
        <f ca="1">IF(ISERROR(VLOOKUP($C153,CE_Unordered_Data,COLUMN('Reordered Data'!BC$147)-2,FALSE)),"-",VLOOKUP($C153,CE_Unordered_Data,COLUMN('Reordered Data'!BC$145)-2,FALSE))</f>
        <v>-</v>
      </c>
      <c r="BD153" s="401" t="str">
        <f ca="1">IF(ISERROR(VLOOKUP($C153,CE_Unordered_Data,COLUMN('Reordered Data'!BD$147)-2,FALSE)),"-",VLOOKUP($C153,CE_Unordered_Data,COLUMN('Reordered Data'!BD$145)-2,FALSE))</f>
        <v>-</v>
      </c>
      <c r="BE153" s="401" t="str">
        <f ca="1">IF(ISERROR(VLOOKUP($C153,CE_Unordered_Data,COLUMN('Reordered Data'!BE$147)-2,FALSE)),"-",VLOOKUP($C153,CE_Unordered_Data,COLUMN('Reordered Data'!BE$145)-2,FALSE))</f>
        <v>-</v>
      </c>
      <c r="BF153" s="401" t="str">
        <f ca="1">IF(ISERROR(VLOOKUP($C153,CE_Unordered_Data,COLUMN('Reordered Data'!BF$147)-2,FALSE)),"-",VLOOKUP($C153,CE_Unordered_Data,COLUMN('Reordered Data'!BF$145)-2,FALSE))</f>
        <v>-</v>
      </c>
      <c r="BG153" s="401" t="str">
        <f ca="1">IF(ISERROR(VLOOKUP($C153,CE_Unordered_Data,COLUMN('Reordered Data'!BG$147)-2,FALSE)),"-",VLOOKUP($C153,CE_Unordered_Data,COLUMN('Reordered Data'!BG$145)-2,FALSE))</f>
        <v>-</v>
      </c>
      <c r="BH153" s="401" t="str">
        <f ca="1">IF(ISERROR(VLOOKUP($C153,CE_Unordered_Data,COLUMN('Reordered Data'!BH$147)-2,FALSE)),"-",VLOOKUP($C153,CE_Unordered_Data,COLUMN('Reordered Data'!BH$145)-2,FALSE))</f>
        <v>-</v>
      </c>
      <c r="BI153" s="401" t="str">
        <f ca="1">IF(ISERROR(VLOOKUP($C153,CE_Unordered_Data,COLUMN('Reordered Data'!BI$147)-2,FALSE)),"-",VLOOKUP($C153,CE_Unordered_Data,COLUMN('Reordered Data'!BI$145)-2,FALSE))</f>
        <v>-</v>
      </c>
      <c r="BJ153" s="401" t="str">
        <f ca="1">IF(ISERROR(VLOOKUP($C153,CE_Unordered_Data,COLUMN('Reordered Data'!BJ$147)-2,FALSE)),"-",VLOOKUP($C153,CE_Unordered_Data,COLUMN('Reordered Data'!BJ$145)-2,FALSE))</f>
        <v>-</v>
      </c>
      <c r="BK153" s="401" t="str">
        <f ca="1">IF(ISERROR(VLOOKUP($C153,CE_Unordered_Data,COLUMN('Reordered Data'!BK$147)-2,FALSE)),"-",VLOOKUP($C153,CE_Unordered_Data,COLUMN('Reordered Data'!BK$145)-2,FALSE))</f>
        <v>-</v>
      </c>
      <c r="BL153" s="401" t="str">
        <f ca="1">IF(ISERROR(VLOOKUP($C153,CE_Unordered_Data,COLUMN('Reordered Data'!BL$147)-2,FALSE)),"-",VLOOKUP($C153,CE_Unordered_Data,COLUMN('Reordered Data'!BL$145)-2,FALSE))</f>
        <v>-</v>
      </c>
      <c r="BM153" s="401" t="str">
        <f ca="1">IF(ISERROR(VLOOKUP($C153,CE_Unordered_Data,COLUMN('Reordered Data'!BM$147)-2,FALSE)),"-",VLOOKUP($C153,CE_Unordered_Data,COLUMN('Reordered Data'!BM$145)-2,FALSE))</f>
        <v>-</v>
      </c>
      <c r="BN153" s="401" t="str">
        <f ca="1">IF(ISERROR(VLOOKUP($C153,CE_Unordered_Data,COLUMN('Reordered Data'!BN$147)-2,FALSE)),"-",VLOOKUP($C153,CE_Unordered_Data,COLUMN('Reordered Data'!BN$145)-2,FALSE))</f>
        <v>-</v>
      </c>
      <c r="BO153" s="401" t="str">
        <f ca="1">IF(ISERROR(VLOOKUP($C153,CE_Unordered_Data,COLUMN('Reordered Data'!BO$147)-2,FALSE)),"-",VLOOKUP($C153,CE_Unordered_Data,COLUMN('Reordered Data'!BO$145)-2,FALSE))</f>
        <v>-</v>
      </c>
      <c r="BP153" s="401" t="str">
        <f ca="1">IF(ISERROR(VLOOKUP($C153,CE_Unordered_Data,COLUMN('Reordered Data'!BP$147)-2,FALSE)),"-",VLOOKUP($C153,CE_Unordered_Data,COLUMN('Reordered Data'!BP$145)-2,FALSE))</f>
        <v>-</v>
      </c>
      <c r="BQ153" s="401" t="str">
        <f ca="1">IF(ISERROR(VLOOKUP($C153,CE_Unordered_Data,COLUMN('Reordered Data'!BQ$147)-2,FALSE)),"-",VLOOKUP($C153,CE_Unordered_Data,COLUMN('Reordered Data'!BQ$145)-2,FALSE))</f>
        <v>-</v>
      </c>
      <c r="BR153" s="401" t="str">
        <f ca="1">IF(ISERROR(VLOOKUP($C153,CE_Unordered_Data,COLUMN('Reordered Data'!BR$147)-2,FALSE)),"-",VLOOKUP($C153,CE_Unordered_Data,COLUMN('Reordered Data'!BR$145)-2,FALSE))</f>
        <v>-</v>
      </c>
      <c r="BS153" s="401" t="str">
        <f ca="1">IF(ISERROR(VLOOKUP($C153,CE_Unordered_Data,COLUMN('Reordered Data'!BS$147)-2,FALSE)),"-",VLOOKUP($C153,CE_Unordered_Data,COLUMN('Reordered Data'!BS$145)-2,FALSE))</f>
        <v>-</v>
      </c>
      <c r="BT153" s="401" t="str">
        <f ca="1">IF(ISERROR(VLOOKUP($C153,CE_Unordered_Data,COLUMN('Reordered Data'!BT$147)-2,FALSE)),"-",VLOOKUP($C153,CE_Unordered_Data,COLUMN('Reordered Data'!BT$145)-2,FALSE))</f>
        <v>-</v>
      </c>
      <c r="BU153" s="401" t="str">
        <f ca="1">IF(ISERROR(VLOOKUP($C153,CE_Unordered_Data,COLUMN('Reordered Data'!BU$147)-2,FALSE)),"-",VLOOKUP($C153,CE_Unordered_Data,COLUMN('Reordered Data'!BU$145)-2,FALSE))</f>
        <v>-</v>
      </c>
      <c r="BV153" s="401" t="str">
        <f ca="1">IF(ISERROR(VLOOKUP($C153,CE_Unordered_Data,COLUMN('Reordered Data'!BV$147)-2,FALSE)),"-",VLOOKUP($C153,CE_Unordered_Data,COLUMN('Reordered Data'!BV$145)-2,FALSE))</f>
        <v>-</v>
      </c>
      <c r="BW153" s="401" t="str">
        <f ca="1">IF(ISERROR(VLOOKUP($C153,CE_Unordered_Data,COLUMN('Reordered Data'!BW$147)-2,FALSE)),"-",VLOOKUP($C153,CE_Unordered_Data,COLUMN('Reordered Data'!BW$145)-2,FALSE))</f>
        <v>-</v>
      </c>
      <c r="BX153" s="401" t="str">
        <f ca="1">IF(ISERROR(VLOOKUP($C153,CE_Unordered_Data,COLUMN('Reordered Data'!BX$147)-2,FALSE)),"-",VLOOKUP($C153,CE_Unordered_Data,COLUMN('Reordered Data'!BX$145)-2,FALSE))</f>
        <v>-</v>
      </c>
      <c r="BY153" s="401" t="str">
        <f ca="1">IF(ISERROR(VLOOKUP($C153,CE_Unordered_Data,COLUMN('Reordered Data'!BY$147)-2,FALSE)),"-",VLOOKUP($C153,CE_Unordered_Data,COLUMN('Reordered Data'!BY$145)-2,FALSE))</f>
        <v>-</v>
      </c>
      <c r="BZ153" s="401" t="str">
        <f ca="1">IF(ISERROR(VLOOKUP($C153,CE_Unordered_Data,COLUMN('Reordered Data'!BZ$147)-2,FALSE)),"-",VLOOKUP($C153,CE_Unordered_Data,COLUMN('Reordered Data'!BZ$145)-2,FALSE))</f>
        <v>-</v>
      </c>
      <c r="CA153" s="401" t="str">
        <f ca="1">IF(ISERROR(VLOOKUP($C153,CE_Unordered_Data,COLUMN('Reordered Data'!CA$147)-2,FALSE)),"-",VLOOKUP($C153,CE_Unordered_Data,COLUMN('Reordered Data'!CA$145)-2,FALSE))</f>
        <v>-</v>
      </c>
      <c r="CB153" s="401" t="str">
        <f ca="1">IF(ISERROR(VLOOKUP($C153,CE_Unordered_Data,COLUMN('Reordered Data'!CB$147)-2,FALSE)),"-",VLOOKUP($C153,CE_Unordered_Data,COLUMN('Reordered Data'!CB$145)-2,FALSE))</f>
        <v>-</v>
      </c>
      <c r="CC153" s="401" t="str">
        <f ca="1">IF(ISERROR(VLOOKUP($C153,CE_Unordered_Data,COLUMN('Reordered Data'!CC$147)-2,FALSE)),"-",VLOOKUP($C153,CE_Unordered_Data,COLUMN('Reordered Data'!CC$145)-2,FALSE))</f>
        <v>-</v>
      </c>
      <c r="CD153" s="401" t="str">
        <f ca="1">IF(ISERROR(VLOOKUP($C153,CE_Unordered_Data,COLUMN('Reordered Data'!CD$147)-2,FALSE)),"-",VLOOKUP($C153,CE_Unordered_Data,COLUMN('Reordered Data'!CD$145)-2,FALSE))</f>
        <v>-</v>
      </c>
      <c r="CE153" s="401" t="str">
        <f ca="1">IF(ISERROR(VLOOKUP($C153,CE_Unordered_Data,COLUMN('Reordered Data'!CE$147)-2,FALSE)),"-",VLOOKUP($C153,CE_Unordered_Data,COLUMN('Reordered Data'!CE$145)-2,FALSE))</f>
        <v>-</v>
      </c>
      <c r="CF153" s="401" t="str">
        <f ca="1">IF(ISERROR(VLOOKUP($C153,CE_Unordered_Data,COLUMN('Reordered Data'!CF$147)-2,FALSE)),"-",VLOOKUP($C153,CE_Unordered_Data,COLUMN('Reordered Data'!CF$145)-2,FALSE))</f>
        <v>-</v>
      </c>
      <c r="CG153" s="401" t="str">
        <f ca="1">IF(ISERROR(VLOOKUP($C153,CE_Unordered_Data,COLUMN('Reordered Data'!CG$147)-2,FALSE)),"-",VLOOKUP($C153,CE_Unordered_Data,COLUMN('Reordered Data'!CG$145)-2,FALSE))</f>
        <v>-</v>
      </c>
      <c r="CH153" s="401" t="str">
        <f ca="1">IF(ISERROR(VLOOKUP($C153,CE_Unordered_Data,COLUMN('Reordered Data'!CH$147)-2,FALSE)),"-",VLOOKUP($C153,CE_Unordered_Data,COLUMN('Reordered Data'!CH$145)-2,FALSE))</f>
        <v>-</v>
      </c>
      <c r="CI153" s="401" t="str">
        <f ca="1">IF(ISERROR(VLOOKUP($C153,CE_Unordered_Data,COLUMN('Reordered Data'!CI$147)-2,FALSE)),"-",VLOOKUP($C153,CE_Unordered_Data,COLUMN('Reordered Data'!CI$145)-2,FALSE))</f>
        <v>-</v>
      </c>
      <c r="CJ153" s="401" t="str">
        <f ca="1">IF(ISERROR(VLOOKUP($C153,CE_Unordered_Data,COLUMN('Reordered Data'!CJ$147)-2,FALSE)),"-",VLOOKUP($C153,CE_Unordered_Data,COLUMN('Reordered Data'!CJ$145)-2,FALSE))</f>
        <v>-</v>
      </c>
      <c r="CK153" s="401" t="str">
        <f ca="1">IF(ISERROR(VLOOKUP($C153,CE_Unordered_Data,COLUMN('Reordered Data'!CK$147)-2,FALSE)),"-",VLOOKUP($C153,CE_Unordered_Data,COLUMN('Reordered Data'!CK$145)-2,FALSE))</f>
        <v>-</v>
      </c>
      <c r="CL153" s="401" t="str">
        <f ca="1">IF(ISERROR(VLOOKUP($C153,CE_Unordered_Data,COLUMN('Reordered Data'!CL$147)-2,FALSE)),"-",VLOOKUP($C153,CE_Unordered_Data,COLUMN('Reordered Data'!CL$145)-2,FALSE))</f>
        <v>-</v>
      </c>
      <c r="CM153" s="401" t="str">
        <f ca="1">IF(ISERROR(VLOOKUP($C153,CE_Unordered_Data,COLUMN('Reordered Data'!CM$147)-2,FALSE)),"-",VLOOKUP($C153,CE_Unordered_Data,COLUMN('Reordered Data'!CM$145)-2,FALSE))</f>
        <v>-</v>
      </c>
      <c r="CN153" s="401" t="str">
        <f ca="1">IF(ISERROR(VLOOKUP($C153,CE_Unordered_Data,COLUMN('Reordered Data'!CN$147)-2,FALSE)),"-",VLOOKUP($C153,CE_Unordered_Data,COLUMN('Reordered Data'!CN$145)-2,FALSE))</f>
        <v>-</v>
      </c>
      <c r="CO153" s="401" t="str">
        <f ca="1">IF(ISERROR(VLOOKUP($C153,CE_Unordered_Data,COLUMN('Reordered Data'!CO$147)-2,FALSE)),"-",VLOOKUP($C153,CE_Unordered_Data,COLUMN('Reordered Data'!CO$145)-2,FALSE))</f>
        <v>-</v>
      </c>
      <c r="CP153" s="401" t="str">
        <f ca="1">IF(ISERROR(VLOOKUP($C153,CE_Unordered_Data,COLUMN('Reordered Data'!CP$147)-2,FALSE)),"-",VLOOKUP($C153,CE_Unordered_Data,COLUMN('Reordered Data'!CP$145)-2,FALSE))</f>
        <v>-</v>
      </c>
      <c r="CQ153" s="401" t="str">
        <f ca="1">IF(ISERROR(VLOOKUP($C153,CE_Unordered_Data,COLUMN('Reordered Data'!CQ$147)-2,FALSE)),"-",VLOOKUP($C153,CE_Unordered_Data,COLUMN('Reordered Data'!CQ$145)-2,FALSE))</f>
        <v>-</v>
      </c>
      <c r="CR153" s="401" t="str">
        <f ca="1">IF(ISERROR(VLOOKUP($C153,CE_Unordered_Data,COLUMN('Reordered Data'!CR$147)-2,FALSE)),"-",VLOOKUP($C153,CE_Unordered_Data,COLUMN('Reordered Data'!CR$145)-2,FALSE))</f>
        <v>-</v>
      </c>
      <c r="CS153" s="401" t="str">
        <f ca="1">IF(ISERROR(VLOOKUP($C153,CE_Unordered_Data,COLUMN('Reordered Data'!CS$147)-2,FALSE)),"-",VLOOKUP($C153,CE_Unordered_Data,COLUMN('Reordered Data'!CS$145)-2,FALSE))</f>
        <v>-</v>
      </c>
      <c r="CT153" s="401" t="str">
        <f ca="1">IF(ISERROR(VLOOKUP($C153,CE_Unordered_Data,COLUMN('Reordered Data'!CT$147)-2,FALSE)),"-",VLOOKUP($C153,CE_Unordered_Data,COLUMN('Reordered Data'!CT$145)-2,FALSE))</f>
        <v>-</v>
      </c>
      <c r="CU153" s="401" t="str">
        <f ca="1">IF(ISERROR(VLOOKUP($C153,CE_Unordered_Data,COLUMN('Reordered Data'!CU$147)-2,FALSE)),"-",VLOOKUP($C153,CE_Unordered_Data,COLUMN('Reordered Data'!CU$145)-2,FALSE))</f>
        <v>-</v>
      </c>
      <c r="CV153" s="401" t="str">
        <f ca="1">IF(ISERROR(VLOOKUP($C153,CE_Unordered_Data,COLUMN('Reordered Data'!CV$147)-2,FALSE)),"-",VLOOKUP($C153,CE_Unordered_Data,COLUMN('Reordered Data'!CV$145)-2,FALSE))</f>
        <v>-</v>
      </c>
      <c r="CW153" s="401" t="str">
        <f ca="1">IF(ISERROR(VLOOKUP($C153,CE_Unordered_Data,COLUMN('Reordered Data'!CW$147)-2,FALSE)),"-",VLOOKUP($C153,CE_Unordered_Data,COLUMN('Reordered Data'!CW$145)-2,FALSE))</f>
        <v>-</v>
      </c>
      <c r="CX153" s="401" t="str">
        <f ca="1">IF(ISERROR(VLOOKUP($C153,CE_Unordered_Data,COLUMN('Reordered Data'!CX$147)-2,FALSE)),"-",VLOOKUP($C153,CE_Unordered_Data,COLUMN('Reordered Data'!CX$145)-2,FALSE))</f>
        <v>-</v>
      </c>
      <c r="CY153" s="401" t="str">
        <f ca="1">IF(ISERROR(VLOOKUP($C153,CE_Unordered_Data,COLUMN('Reordered Data'!CY$147)-2,FALSE)),"-",VLOOKUP($C153,CE_Unordered_Data,COLUMN('Reordered Data'!CY$145)-2,FALSE))</f>
        <v>-</v>
      </c>
      <c r="CZ153" s="401" t="str">
        <f ca="1">IF(ISERROR(VLOOKUP($C153,CE_Unordered_Data,COLUMN('Reordered Data'!CZ$147)-2,FALSE)),"-",VLOOKUP($C153,CE_Unordered_Data,COLUMN('Reordered Data'!CZ$145)-2,FALSE))</f>
        <v>-</v>
      </c>
      <c r="DA153" s="401" t="str">
        <f ca="1">IF(ISERROR(VLOOKUP($C153,CE_Unordered_Data,COLUMN('Reordered Data'!DA$147)-2,FALSE)),"-",VLOOKUP($C153,CE_Unordered_Data,COLUMN('Reordered Data'!DA$145)-2,FALSE))</f>
        <v>-</v>
      </c>
      <c r="DB153" s="401" t="str">
        <f ca="1">IF(ISERROR(VLOOKUP($C153,CE_Unordered_Data,COLUMN('Reordered Data'!DB$147)-2,FALSE)),"-",VLOOKUP($C153,CE_Unordered_Data,COLUMN('Reordered Data'!DB$145)-2,FALSE))</f>
        <v>-</v>
      </c>
      <c r="DC153" s="401" t="str">
        <f ca="1">IF(ISERROR(VLOOKUP($C153,CE_Unordered_Data,COLUMN('Reordered Data'!DC$147)-2,FALSE)),"-",VLOOKUP($C153,CE_Unordered_Data,COLUMN('Reordered Data'!DC$145)-2,FALSE))</f>
        <v>-</v>
      </c>
      <c r="DD153" s="401" t="str">
        <f ca="1">IF(ISERROR(VLOOKUP($C153,CE_Unordered_Data,COLUMN('Reordered Data'!DD$147)-2,FALSE)),"-",VLOOKUP($C153,CE_Unordered_Data,COLUMN('Reordered Data'!DD$145)-2,FALSE))</f>
        <v>-</v>
      </c>
      <c r="DE153" s="401" t="str">
        <f ca="1">IF(ISERROR(VLOOKUP($C153,CE_Unordered_Data,COLUMN('Reordered Data'!DE$147)-2,FALSE)),"-",VLOOKUP($C153,CE_Unordered_Data,COLUMN('Reordered Data'!DE$145)-2,FALSE))</f>
        <v>-</v>
      </c>
      <c r="DF153" s="401" t="str">
        <f ca="1">IF(ISERROR(VLOOKUP($C153,CE_Unordered_Data,COLUMN('Reordered Data'!DF$147)-2,FALSE)),"-",VLOOKUP($C153,CE_Unordered_Data,COLUMN('Reordered Data'!DF$145)-2,FALSE))</f>
        <v>-</v>
      </c>
      <c r="DG153" s="401" t="str">
        <f ca="1">IF(ISERROR(VLOOKUP($C153,CE_Unordered_Data,COLUMN('Reordered Data'!DG$147)-2,FALSE)),"-",VLOOKUP($C153,CE_Unordered_Data,COLUMN('Reordered Data'!DG$145)-2,FALSE))</f>
        <v>-</v>
      </c>
      <c r="DH153" s="401" t="str">
        <f ca="1">IF(ISERROR(VLOOKUP($C153,CE_Unordered_Data,COLUMN('Reordered Data'!DH$147)-2,FALSE)),"-",VLOOKUP($C153,CE_Unordered_Data,COLUMN('Reordered Data'!DH$145)-2,FALSE))</f>
        <v>-</v>
      </c>
      <c r="DI153" s="401" t="str">
        <f ca="1">IF(ISERROR(VLOOKUP($C153,CE_Unordered_Data,COLUMN('Reordered Data'!DI$147)-2,FALSE)),"-",VLOOKUP($C153,CE_Unordered_Data,COLUMN('Reordered Data'!DI$145)-2,FALSE))</f>
        <v>-</v>
      </c>
      <c r="DJ153" s="401" t="str">
        <f ca="1">IF(ISERROR(VLOOKUP($C153,CE_Unordered_Data,COLUMN('Reordered Data'!DJ$147)-2,FALSE)),"-",VLOOKUP($C153,CE_Unordered_Data,COLUMN('Reordered Data'!DJ$145)-2,FALSE))</f>
        <v>-</v>
      </c>
      <c r="DK153" s="401" t="str">
        <f ca="1">IF(ISERROR(VLOOKUP($C153,CE_Unordered_Data,COLUMN('Reordered Data'!DK$147)-2,FALSE)),"-",VLOOKUP($C153,CE_Unordered_Data,COLUMN('Reordered Data'!DK$145)-2,FALSE))</f>
        <v>-</v>
      </c>
      <c r="DL153" s="401" t="str">
        <f ca="1">IF(ISERROR(VLOOKUP($C153,CE_Unordered_Data,COLUMN('Reordered Data'!DL$147)-2,FALSE)),"-",VLOOKUP($C153,CE_Unordered_Data,COLUMN('Reordered Data'!DL$145)-2,FALSE))</f>
        <v>-</v>
      </c>
      <c r="DM153" s="401" t="str">
        <f ca="1">IF(ISERROR(VLOOKUP($C153,CE_Unordered_Data,COLUMN('Reordered Data'!DM$147)-2,FALSE)),"-",VLOOKUP($C153,CE_Unordered_Data,COLUMN('Reordered Data'!DM$145)-2,FALSE))</f>
        <v>-</v>
      </c>
      <c r="DN153" s="401" t="str">
        <f ca="1">IF(ISERROR(VLOOKUP($C153,CE_Unordered_Data,COLUMN('Reordered Data'!DN$147)-2,FALSE)),"-",VLOOKUP($C153,CE_Unordered_Data,COLUMN('Reordered Data'!DN$145)-2,FALSE))</f>
        <v>-</v>
      </c>
      <c r="DO153" s="401" t="str">
        <f ca="1">IF(ISERROR(VLOOKUP($C153,CE_Unordered_Data,COLUMN('Reordered Data'!DO$147)-2,FALSE)),"-",VLOOKUP($C153,CE_Unordered_Data,COLUMN('Reordered Data'!DO$145)-2,FALSE))</f>
        <v>-</v>
      </c>
      <c r="DP153" s="401" t="str">
        <f ca="1">IF(ISERROR(VLOOKUP($C153,CE_Unordered_Data,COLUMN('Reordered Data'!DP$147)-2,FALSE)),"-",VLOOKUP($C153,CE_Unordered_Data,COLUMN('Reordered Data'!DP$145)-2,FALSE))</f>
        <v>-</v>
      </c>
      <c r="DQ153" s="401" t="str">
        <f ca="1">IF(ISERROR(VLOOKUP($C153,CE_Unordered_Data,COLUMN('Reordered Data'!DQ$147)-2,FALSE)),"-",VLOOKUP($C153,CE_Unordered_Data,COLUMN('Reordered Data'!DQ$145)-2,FALSE))</f>
        <v>-</v>
      </c>
      <c r="DR153" s="401" t="str">
        <f ca="1">IF(ISERROR(VLOOKUP($C153,CE_Unordered_Data,COLUMN('Reordered Data'!DR$147)-2,FALSE)),"-",VLOOKUP($C153,CE_Unordered_Data,COLUMN('Reordered Data'!DR$145)-2,FALSE))</f>
        <v>-</v>
      </c>
      <c r="DS153" s="401" t="str">
        <f ca="1">IF(ISERROR(VLOOKUP($C153,CE_Unordered_Data,COLUMN('Reordered Data'!DS$147)-2,FALSE)),"-",VLOOKUP($C153,CE_Unordered_Data,COLUMN('Reordered Data'!DS$145)-2,FALSE))</f>
        <v>-</v>
      </c>
      <c r="DT153" s="401" t="str">
        <f ca="1">IF(ISERROR(VLOOKUP($C153,CE_Unordered_Data,COLUMN('Reordered Data'!DT$147)-2,FALSE)),"-",VLOOKUP($C153,CE_Unordered_Data,COLUMN('Reordered Data'!DT$145)-2,FALSE))</f>
        <v>-</v>
      </c>
      <c r="DU153" s="401" t="str">
        <f ca="1">IF(ISERROR(VLOOKUP($C153,CE_Unordered_Data,COLUMN('Reordered Data'!DU$147)-2,FALSE)),"-",VLOOKUP($C153,CE_Unordered_Data,COLUMN('Reordered Data'!DU$145)-2,FALSE))</f>
        <v>-</v>
      </c>
      <c r="DV153" s="401" t="str">
        <f ca="1">IF(ISERROR(VLOOKUP($C153,CE_Unordered_Data,COLUMN('Reordered Data'!DV$147)-2,FALSE)),"-",VLOOKUP($C153,CE_Unordered_Data,COLUMN('Reordered Data'!DV$145)-2,FALSE))</f>
        <v>-</v>
      </c>
      <c r="DW153" s="401" t="str">
        <f ca="1">IF(ISERROR(VLOOKUP($C153,CE_Unordered_Data,COLUMN('Reordered Data'!DW$147)-2,FALSE)),"-",VLOOKUP($C153,CE_Unordered_Data,COLUMN('Reordered Data'!DW$145)-2,FALSE))</f>
        <v>-</v>
      </c>
      <c r="DX153" s="401" t="str">
        <f ca="1">IF(ISERROR(VLOOKUP($C153,CE_Unordered_Data,COLUMN('Reordered Data'!DX$147)-2,FALSE)),"-",VLOOKUP($C153,CE_Unordered_Data,COLUMN('Reordered Data'!DX$145)-2,FALSE))</f>
        <v>-</v>
      </c>
      <c r="DY153" s="401" t="str">
        <f ca="1">IF(ISERROR(VLOOKUP($C153,CE_Unordered_Data,COLUMN('Reordered Data'!DY$147)-2,FALSE)),"-",VLOOKUP($C153,CE_Unordered_Data,COLUMN('Reordered Data'!DY$145)-2,FALSE))</f>
        <v>-</v>
      </c>
      <c r="DZ153" s="401" t="str">
        <f ca="1">IF(ISERROR(VLOOKUP($C153,CE_Unordered_Data,COLUMN('Reordered Data'!DZ$147)-2,FALSE)),"-",VLOOKUP($C153,CE_Unordered_Data,COLUMN('Reordered Data'!DZ$145)-2,FALSE))</f>
        <v>-</v>
      </c>
      <c r="EA153" s="401" t="str">
        <f ca="1">IF(ISERROR(VLOOKUP($C153,CE_Unordered_Data,COLUMN('Reordered Data'!EA$147)-2,FALSE)),"-",VLOOKUP($C153,CE_Unordered_Data,COLUMN('Reordered Data'!EA$145)-2,FALSE))</f>
        <v>-</v>
      </c>
      <c r="EB153" s="401" t="str">
        <f ca="1">IF(ISERROR(VLOOKUP($C153,CE_Unordered_Data,COLUMN('Reordered Data'!EB$147)-2,FALSE)),"-",VLOOKUP($C153,CE_Unordered_Data,COLUMN('Reordered Data'!EB$145)-2,FALSE))</f>
        <v>-</v>
      </c>
      <c r="EC153" s="401" t="str">
        <f ca="1">IF(ISERROR(VLOOKUP($C153,CE_Unordered_Data,COLUMN('Reordered Data'!EC$147)-2,FALSE)),"-",VLOOKUP($C153,CE_Unordered_Data,COLUMN('Reordered Data'!EC$145)-2,FALSE))</f>
        <v>-</v>
      </c>
      <c r="ED153" s="401" t="str">
        <f ca="1">IF(ISERROR(VLOOKUP($C153,CE_Unordered_Data,COLUMN('Reordered Data'!ED$147)-2,FALSE)),"-",VLOOKUP($C153,CE_Unordered_Data,COLUMN('Reordered Data'!ED$145)-2,FALSE))</f>
        <v>-</v>
      </c>
      <c r="EE153" s="401" t="str">
        <f ca="1">IF(ISERROR(VLOOKUP($C153,CE_Unordered_Data,COLUMN('Reordered Data'!EE$147)-2,FALSE)),"-",VLOOKUP($C153,CE_Unordered_Data,COLUMN('Reordered Data'!EE$145)-2,FALSE))</f>
        <v>-</v>
      </c>
      <c r="EF153" s="401" t="str">
        <f ca="1">IF(ISERROR(VLOOKUP($C153,CE_Unordered_Data,COLUMN('Reordered Data'!EF$147)-2,FALSE)),"-",VLOOKUP($C153,CE_Unordered_Data,COLUMN('Reordered Data'!EF$145)-2,FALSE))</f>
        <v>-</v>
      </c>
      <c r="EG153" s="401" t="str">
        <f ca="1">IF(ISERROR(VLOOKUP($C153,CE_Unordered_Data,COLUMN('Reordered Data'!EG$147)-2,FALSE)),"-",VLOOKUP($C153,CE_Unordered_Data,COLUMN('Reordered Data'!EG$145)-2,FALSE))</f>
        <v>-</v>
      </c>
      <c r="EH153" s="401" t="str">
        <f ca="1">IF(ISERROR(VLOOKUP($C153,CE_Unordered_Data,COLUMN('Reordered Data'!EH$147)-2,FALSE)),"-",VLOOKUP($C153,CE_Unordered_Data,COLUMN('Reordered Data'!EH$145)-2,FALSE))</f>
        <v>-</v>
      </c>
      <c r="EI153" s="401" t="str">
        <f ca="1">IF(ISERROR(VLOOKUP($C153,CE_Unordered_Data,COLUMN('Reordered Data'!EI$147)-2,FALSE)),"-",VLOOKUP($C153,CE_Unordered_Data,COLUMN('Reordered Data'!EI$145)-2,FALSE))</f>
        <v>-</v>
      </c>
      <c r="EJ153" s="401" t="str">
        <f ca="1">IF(ISERROR(VLOOKUP($C153,CE_Unordered_Data,COLUMN('Reordered Data'!EJ$147)-2,FALSE)),"-",VLOOKUP($C153,CE_Unordered_Data,COLUMN('Reordered Data'!EJ$145)-2,FALSE))</f>
        <v>-</v>
      </c>
      <c r="EK153" s="401" t="str">
        <f ca="1">IF(ISERROR(VLOOKUP($C153,CE_Unordered_Data,COLUMN('Reordered Data'!EK$147)-2,FALSE)),"-",VLOOKUP($C153,CE_Unordered_Data,COLUMN('Reordered Data'!EK$145)-2,FALSE))</f>
        <v>-</v>
      </c>
      <c r="EL153" s="401" t="str">
        <f ca="1">IF(ISERROR(VLOOKUP($C153,CE_Unordered_Data,COLUMN('Reordered Data'!EL$147)-2,FALSE)),"-",VLOOKUP($C153,CE_Unordered_Data,COLUMN('Reordered Data'!EL$145)-2,FALSE))</f>
        <v>-</v>
      </c>
      <c r="EM153" s="401" t="str">
        <f ca="1">IF(ISERROR(VLOOKUP($C153,CE_Unordered_Data,COLUMN('Reordered Data'!EM$147)-2,FALSE)),"-",VLOOKUP($C153,CE_Unordered_Data,COLUMN('Reordered Data'!EM$145)-2,FALSE))</f>
        <v>-</v>
      </c>
      <c r="EN153" s="401" t="str">
        <f ca="1">IF(ISERROR(VLOOKUP($C153,CE_Unordered_Data,COLUMN('Reordered Data'!EN$147)-2,FALSE)),"-",VLOOKUP($C153,CE_Unordered_Data,COLUMN('Reordered Data'!EN$145)-2,FALSE))</f>
        <v>-</v>
      </c>
      <c r="EO153" s="401" t="str">
        <f ca="1">IF(ISERROR(VLOOKUP($C153,CE_Unordered_Data,COLUMN('Reordered Data'!EO$147)-2,FALSE)),"-",VLOOKUP($C153,CE_Unordered_Data,COLUMN('Reordered Data'!EO$145)-2,FALSE))</f>
        <v>-</v>
      </c>
      <c r="EP153" s="401" t="str">
        <f ca="1">IF(ISERROR(VLOOKUP($C153,CE_Unordered_Data,COLUMN('Reordered Data'!EP$147)-2,FALSE)),"-",VLOOKUP($C153,CE_Unordered_Data,COLUMN('Reordered Data'!EP$145)-2,FALSE))</f>
        <v>-</v>
      </c>
      <c r="EQ153" s="401" t="str">
        <f ca="1">IF(ISERROR(VLOOKUP($C153,CE_Unordered_Data,COLUMN('Reordered Data'!EQ$147)-2,FALSE)),"-",VLOOKUP($C153,CE_Unordered_Data,COLUMN('Reordered Data'!EQ$145)-2,FALSE))</f>
        <v>-</v>
      </c>
      <c r="ER153" s="401" t="str">
        <f ca="1">IF(ISERROR(VLOOKUP($C153,CE_Unordered_Data,COLUMN('Reordered Data'!ER$147)-2,FALSE)),"-",VLOOKUP($C153,CE_Unordered_Data,COLUMN('Reordered Data'!ER$145)-2,FALSE))</f>
        <v>-</v>
      </c>
      <c r="ES153" s="401" t="str">
        <f ca="1">IF(ISERROR(VLOOKUP($C153,CE_Unordered_Data,COLUMN('Reordered Data'!ES$147)-2,FALSE)),"-",VLOOKUP($C153,CE_Unordered_Data,COLUMN('Reordered Data'!ES$145)-2,FALSE))</f>
        <v>-</v>
      </c>
      <c r="ET153" s="401" t="str">
        <f ca="1">IF(ISERROR(VLOOKUP($C153,CE_Unordered_Data,COLUMN('Reordered Data'!ET$147)-2,FALSE)),"-",VLOOKUP($C153,CE_Unordered_Data,COLUMN('Reordered Data'!ET$145)-2,FALSE))</f>
        <v>-</v>
      </c>
      <c r="EU153" s="401" t="str">
        <f ca="1">IF(ISERROR(VLOOKUP($C153,CE_Unordered_Data,COLUMN('Reordered Data'!EU$147)-2,FALSE)),"-",VLOOKUP($C153,CE_Unordered_Data,COLUMN('Reordered Data'!EU$145)-2,FALSE))</f>
        <v>-</v>
      </c>
      <c r="EV153" s="401" t="str">
        <f ca="1">IF(ISERROR(VLOOKUP($C153,CE_Unordered_Data,COLUMN('Reordered Data'!EV$147)-2,FALSE)),"-",VLOOKUP($C153,CE_Unordered_Data,COLUMN('Reordered Data'!EV$145)-2,FALSE))</f>
        <v>-</v>
      </c>
      <c r="EW153" s="401" t="str">
        <f ca="1">IF(ISERROR(VLOOKUP($C153,CE_Unordered_Data,COLUMN('Reordered Data'!EW$147)-2,FALSE)),"-",VLOOKUP($C153,CE_Unordered_Data,COLUMN('Reordered Data'!EW$145)-2,FALSE))</f>
        <v>-</v>
      </c>
      <c r="EX153" s="401" t="str">
        <f ca="1">IF(ISERROR(VLOOKUP($C153,CE_Unordered_Data,COLUMN('Reordered Data'!EX$147)-2,FALSE)),"-",VLOOKUP($C153,CE_Unordered_Data,COLUMN('Reordered Data'!EX$145)-2,FALSE))</f>
        <v>-</v>
      </c>
      <c r="EY153" s="401" t="str">
        <f ca="1">IF(ISERROR(VLOOKUP($C153,CE_Unordered_Data,COLUMN('Reordered Data'!EY$147)-2,FALSE)),"-",VLOOKUP($C153,CE_Unordered_Data,COLUMN('Reordered Data'!EY$145)-2,FALSE))</f>
        <v>-</v>
      </c>
      <c r="EZ153" s="401" t="str">
        <f ca="1">IF(ISERROR(VLOOKUP($C153,CE_Unordered_Data,COLUMN('Reordered Data'!EZ$147)-2,FALSE)),"-",VLOOKUP($C153,CE_Unordered_Data,COLUMN('Reordered Data'!EZ$145)-2,FALSE))</f>
        <v>-</v>
      </c>
      <c r="FA153" s="401" t="str">
        <f ca="1">IF(ISERROR(VLOOKUP($C153,CE_Unordered_Data,COLUMN('Reordered Data'!FA$147)-2,FALSE)),"-",VLOOKUP($C153,CE_Unordered_Data,COLUMN('Reordered Data'!FA$145)-2,FALSE))</f>
        <v>-</v>
      </c>
      <c r="FB153" s="401" t="str">
        <f ca="1">IF(ISERROR(VLOOKUP($C153,CE_Unordered_Data,COLUMN('Reordered Data'!FB$147)-2,FALSE)),"-",VLOOKUP($C153,CE_Unordered_Data,COLUMN('Reordered Data'!FB$145)-2,FALSE))</f>
        <v>-</v>
      </c>
      <c r="FC153" s="401" t="str">
        <f ca="1">IF(ISERROR(VLOOKUP($C153,CE_Unordered_Data,COLUMN('Reordered Data'!FC$147)-2,FALSE)),"-",VLOOKUP($C153,CE_Unordered_Data,COLUMN('Reordered Data'!FC$145)-2,FALSE))</f>
        <v>-</v>
      </c>
      <c r="FD153" s="401" t="str">
        <f ca="1">IF(ISERROR(VLOOKUP($C153,CE_Unordered_Data,COLUMN('Reordered Data'!FD$147)-2,FALSE)),"-",VLOOKUP($C153,CE_Unordered_Data,COLUMN('Reordered Data'!FD$145)-2,FALSE))</f>
        <v>-</v>
      </c>
      <c r="FE153" s="401" t="str">
        <f ca="1">IF(ISERROR(VLOOKUP($C153,CE_Unordered_Data,COLUMN('Reordered Data'!FE$147)-2,FALSE)),"-",VLOOKUP($C153,CE_Unordered_Data,COLUMN('Reordered Data'!FE$145)-2,FALSE))</f>
        <v>-</v>
      </c>
      <c r="FF153" s="401" t="str">
        <f ca="1">IF(ISERROR(VLOOKUP($C153,CE_Unordered_Data,COLUMN('Reordered Data'!FF$147)-2,FALSE)),"-",VLOOKUP($C153,CE_Unordered_Data,COLUMN('Reordered Data'!FF$145)-2,FALSE))</f>
        <v>-</v>
      </c>
      <c r="FG153" s="401" t="str">
        <f ca="1">IF(ISERROR(VLOOKUP($C153,CE_Unordered_Data,COLUMN('Reordered Data'!FG$147)-2,FALSE)),"-",VLOOKUP($C153,CE_Unordered_Data,COLUMN('Reordered Data'!FG$145)-2,FALSE))</f>
        <v>-</v>
      </c>
    </row>
    <row r="154" spans="3:163">
      <c r="C154" s="399" t="str">
        <f t="shared" ca="1" si="43"/>
        <v>*Hide*</v>
      </c>
      <c r="D154" s="401" t="str">
        <f ca="1">IF(ISERROR(VLOOKUP($C154,CE_Unordered_Data,COLUMN('Reordered Data'!D$147)-2,FALSE)),"-",VLOOKUP($C154,CE_Unordered_Data,COLUMN('Reordered Data'!D$145)-2,FALSE))</f>
        <v>-</v>
      </c>
      <c r="E154" s="401" t="str">
        <f ca="1">IF(ISERROR(VLOOKUP($C154,CE_Unordered_Data,COLUMN('Reordered Data'!E$147)-2,FALSE)),"-",VLOOKUP($C154,CE_Unordered_Data,COLUMN('Reordered Data'!E$145)-2,FALSE))</f>
        <v>-</v>
      </c>
      <c r="F154" s="401" t="str">
        <f ca="1">IF(ISERROR(VLOOKUP($C154,CE_Unordered_Data,COLUMN('Reordered Data'!F$147)-2,FALSE)),"-",VLOOKUP($C154,CE_Unordered_Data,COLUMN('Reordered Data'!F$145)-2,FALSE))</f>
        <v>-</v>
      </c>
      <c r="G154" s="401" t="str">
        <f ca="1">IF(ISERROR(VLOOKUP($C154,CE_Unordered_Data,COLUMN('Reordered Data'!G$147)-2,FALSE)),"-",VLOOKUP($C154,CE_Unordered_Data,COLUMN('Reordered Data'!G$145)-2,FALSE))</f>
        <v>-</v>
      </c>
      <c r="H154" s="401" t="str">
        <f ca="1">IF(ISERROR(VLOOKUP($C154,CE_Unordered_Data,COLUMN('Reordered Data'!H$147)-2,FALSE)),"-",VLOOKUP($C154,CE_Unordered_Data,COLUMN('Reordered Data'!H$145)-2,FALSE))</f>
        <v>-</v>
      </c>
      <c r="I154" s="401" t="str">
        <f ca="1">IF(ISERROR(VLOOKUP($C154,CE_Unordered_Data,COLUMN('Reordered Data'!I$147)-2,FALSE)),"-",VLOOKUP($C154,CE_Unordered_Data,COLUMN('Reordered Data'!I$145)-2,FALSE))</f>
        <v>-</v>
      </c>
      <c r="J154" s="401" t="str">
        <f ca="1">IF(ISERROR(VLOOKUP($C154,CE_Unordered_Data,COLUMN('Reordered Data'!J$147)-2,FALSE)),"-",VLOOKUP($C154,CE_Unordered_Data,COLUMN('Reordered Data'!J$145)-2,FALSE))</f>
        <v>-</v>
      </c>
      <c r="K154" s="401" t="str">
        <f ca="1">IF(ISERROR(VLOOKUP($C154,CE_Unordered_Data,COLUMN('Reordered Data'!K$147)-2,FALSE)),"-",VLOOKUP($C154,CE_Unordered_Data,COLUMN('Reordered Data'!K$145)-2,FALSE))</f>
        <v>-</v>
      </c>
      <c r="L154" s="401" t="str">
        <f ca="1">IF(ISERROR(VLOOKUP($C154,CE_Unordered_Data,COLUMN('Reordered Data'!L$147)-2,FALSE)),"-",VLOOKUP($C154,CE_Unordered_Data,COLUMN('Reordered Data'!L$145)-2,FALSE))</f>
        <v>-</v>
      </c>
      <c r="M154" s="401" t="str">
        <f ca="1">IF(ISERROR(VLOOKUP($C154,CE_Unordered_Data,COLUMN('Reordered Data'!M$147)-2,FALSE)),"-",VLOOKUP($C154,CE_Unordered_Data,COLUMN('Reordered Data'!M$145)-2,FALSE))</f>
        <v>-</v>
      </c>
      <c r="N154" s="401" t="str">
        <f ca="1">IF(ISERROR(VLOOKUP($C154,CE_Unordered_Data,COLUMN('Reordered Data'!N$147)-2,FALSE)),"-",VLOOKUP($C154,CE_Unordered_Data,COLUMN('Reordered Data'!N$145)-2,FALSE))</f>
        <v>-</v>
      </c>
      <c r="O154" s="401" t="str">
        <f ca="1">IF(ISERROR(VLOOKUP($C154,CE_Unordered_Data,COLUMN('Reordered Data'!O$147)-2,FALSE)),"-",VLOOKUP($C154,CE_Unordered_Data,COLUMN('Reordered Data'!O$145)-2,FALSE))</f>
        <v>-</v>
      </c>
      <c r="P154" s="401" t="str">
        <f ca="1">IF(ISERROR(VLOOKUP($C154,CE_Unordered_Data,COLUMN('Reordered Data'!P$147)-2,FALSE)),"-",VLOOKUP($C154,CE_Unordered_Data,COLUMN('Reordered Data'!P$145)-2,FALSE))</f>
        <v>-</v>
      </c>
      <c r="Q154" s="401" t="str">
        <f ca="1">IF(ISERROR(VLOOKUP($C154,CE_Unordered_Data,COLUMN('Reordered Data'!Q$147)-2,FALSE)),"-",VLOOKUP($C154,CE_Unordered_Data,COLUMN('Reordered Data'!Q$145)-2,FALSE))</f>
        <v>-</v>
      </c>
      <c r="R154" s="401" t="str">
        <f ca="1">IF(ISERROR(VLOOKUP($C154,CE_Unordered_Data,COLUMN('Reordered Data'!R$147)-2,FALSE)),"-",VLOOKUP($C154,CE_Unordered_Data,COLUMN('Reordered Data'!R$145)-2,FALSE))</f>
        <v>-</v>
      </c>
      <c r="S154" s="401" t="str">
        <f ca="1">IF(ISERROR(VLOOKUP($C154,CE_Unordered_Data,COLUMN('Reordered Data'!S$147)-2,FALSE)),"-",VLOOKUP($C154,CE_Unordered_Data,COLUMN('Reordered Data'!S$145)-2,FALSE))</f>
        <v>-</v>
      </c>
      <c r="T154" s="401" t="str">
        <f ca="1">IF(ISERROR(VLOOKUP($C154,CE_Unordered_Data,COLUMN('Reordered Data'!T$147)-2,FALSE)),"-",VLOOKUP($C154,CE_Unordered_Data,COLUMN('Reordered Data'!T$145)-2,FALSE))</f>
        <v>-</v>
      </c>
      <c r="U154" s="401" t="str">
        <f ca="1">IF(ISERROR(VLOOKUP($C154,CE_Unordered_Data,COLUMN('Reordered Data'!U$147)-2,FALSE)),"-",VLOOKUP($C154,CE_Unordered_Data,COLUMN('Reordered Data'!U$145)-2,FALSE))</f>
        <v>-</v>
      </c>
      <c r="V154" s="401" t="str">
        <f ca="1">IF(ISERROR(VLOOKUP($C154,CE_Unordered_Data,COLUMN('Reordered Data'!V$147)-2,FALSE)),"-",VLOOKUP($C154,CE_Unordered_Data,COLUMN('Reordered Data'!V$145)-2,FALSE))</f>
        <v>-</v>
      </c>
      <c r="W154" s="401" t="str">
        <f ca="1">IF(ISERROR(VLOOKUP($C154,CE_Unordered_Data,COLUMN('Reordered Data'!W$147)-2,FALSE)),"-",VLOOKUP($C154,CE_Unordered_Data,COLUMN('Reordered Data'!W$145)-2,FALSE))</f>
        <v>-</v>
      </c>
      <c r="X154" s="401" t="str">
        <f ca="1">IF(ISERROR(VLOOKUP($C154,CE_Unordered_Data,COLUMN('Reordered Data'!X$147)-2,FALSE)),"-",VLOOKUP($C154,CE_Unordered_Data,COLUMN('Reordered Data'!X$145)-2,FALSE))</f>
        <v>-</v>
      </c>
      <c r="Y154" s="401" t="str">
        <f ca="1">IF(ISERROR(VLOOKUP($C154,CE_Unordered_Data,COLUMN('Reordered Data'!Y$147)-2,FALSE)),"-",VLOOKUP($C154,CE_Unordered_Data,COLUMN('Reordered Data'!Y$145)-2,FALSE))</f>
        <v>-</v>
      </c>
      <c r="Z154" s="401" t="str">
        <f ca="1">IF(ISERROR(VLOOKUP($C154,CE_Unordered_Data,COLUMN('Reordered Data'!Z$147)-2,FALSE)),"-",VLOOKUP($C154,CE_Unordered_Data,COLUMN('Reordered Data'!Z$145)-2,FALSE))</f>
        <v>-</v>
      </c>
      <c r="AA154" s="401" t="str">
        <f ca="1">IF(ISERROR(VLOOKUP($C154,CE_Unordered_Data,COLUMN('Reordered Data'!AA$147)-2,FALSE)),"-",VLOOKUP($C154,CE_Unordered_Data,COLUMN('Reordered Data'!AA$145)-2,FALSE))</f>
        <v>-</v>
      </c>
      <c r="AB154" s="401" t="str">
        <f ca="1">IF(ISERROR(VLOOKUP($C154,CE_Unordered_Data,COLUMN('Reordered Data'!AB$147)-2,FALSE)),"-",VLOOKUP($C154,CE_Unordered_Data,COLUMN('Reordered Data'!AB$145)-2,FALSE))</f>
        <v>-</v>
      </c>
      <c r="AC154" s="401" t="str">
        <f ca="1">IF(ISERROR(VLOOKUP($C154,CE_Unordered_Data,COLUMN('Reordered Data'!AC$147)-2,FALSE)),"-",VLOOKUP($C154,CE_Unordered_Data,COLUMN('Reordered Data'!AC$145)-2,FALSE))</f>
        <v>-</v>
      </c>
      <c r="AD154" s="401" t="str">
        <f ca="1">IF(ISERROR(VLOOKUP($C154,CE_Unordered_Data,COLUMN('Reordered Data'!AD$147)-2,FALSE)),"-",VLOOKUP($C154,CE_Unordered_Data,COLUMN('Reordered Data'!AD$145)-2,FALSE))</f>
        <v>-</v>
      </c>
      <c r="AE154" s="401" t="str">
        <f ca="1">IF(ISERROR(VLOOKUP($C154,CE_Unordered_Data,COLUMN('Reordered Data'!AE$147)-2,FALSE)),"-",VLOOKUP($C154,CE_Unordered_Data,COLUMN('Reordered Data'!AE$145)-2,FALSE))</f>
        <v>-</v>
      </c>
      <c r="AF154" s="401" t="str">
        <f ca="1">IF(ISERROR(VLOOKUP($C154,CE_Unordered_Data,COLUMN('Reordered Data'!AF$147)-2,FALSE)),"-",VLOOKUP($C154,CE_Unordered_Data,COLUMN('Reordered Data'!AF$145)-2,FALSE))</f>
        <v>-</v>
      </c>
      <c r="AG154" s="401" t="str">
        <f ca="1">IF(ISERROR(VLOOKUP($C154,CE_Unordered_Data,COLUMN('Reordered Data'!AG$147)-2,FALSE)),"-",VLOOKUP($C154,CE_Unordered_Data,COLUMN('Reordered Data'!AG$145)-2,FALSE))</f>
        <v>-</v>
      </c>
      <c r="AH154" s="401" t="str">
        <f ca="1">IF(ISERROR(VLOOKUP($C154,CE_Unordered_Data,COLUMN('Reordered Data'!AH$147)-2,FALSE)),"-",VLOOKUP($C154,CE_Unordered_Data,COLUMN('Reordered Data'!AH$145)-2,FALSE))</f>
        <v>-</v>
      </c>
      <c r="AI154" s="401" t="str">
        <f ca="1">IF(ISERROR(VLOOKUP($C154,CE_Unordered_Data,COLUMN('Reordered Data'!AI$147)-2,FALSE)),"-",VLOOKUP($C154,CE_Unordered_Data,COLUMN('Reordered Data'!AI$145)-2,FALSE))</f>
        <v>-</v>
      </c>
      <c r="AJ154" s="401" t="str">
        <f ca="1">IF(ISERROR(VLOOKUP($C154,CE_Unordered_Data,COLUMN('Reordered Data'!AJ$147)-2,FALSE)),"-",VLOOKUP($C154,CE_Unordered_Data,COLUMN('Reordered Data'!AJ$145)-2,FALSE))</f>
        <v>-</v>
      </c>
      <c r="AK154" s="401" t="str">
        <f ca="1">IF(ISERROR(VLOOKUP($C154,CE_Unordered_Data,COLUMN('Reordered Data'!AK$147)-2,FALSE)),"-",VLOOKUP($C154,CE_Unordered_Data,COLUMN('Reordered Data'!AK$145)-2,FALSE))</f>
        <v>-</v>
      </c>
      <c r="AL154" s="401" t="str">
        <f ca="1">IF(ISERROR(VLOOKUP($C154,CE_Unordered_Data,COLUMN('Reordered Data'!AL$147)-2,FALSE)),"-",VLOOKUP($C154,CE_Unordered_Data,COLUMN('Reordered Data'!AL$145)-2,FALSE))</f>
        <v>-</v>
      </c>
      <c r="AM154" s="401" t="str">
        <f ca="1">IF(ISERROR(VLOOKUP($C154,CE_Unordered_Data,COLUMN('Reordered Data'!AM$147)-2,FALSE)),"-",VLOOKUP($C154,CE_Unordered_Data,COLUMN('Reordered Data'!AM$145)-2,FALSE))</f>
        <v>-</v>
      </c>
      <c r="AN154" s="401" t="str">
        <f ca="1">IF(ISERROR(VLOOKUP($C154,CE_Unordered_Data,COLUMN('Reordered Data'!AN$147)-2,FALSE)),"-",VLOOKUP($C154,CE_Unordered_Data,COLUMN('Reordered Data'!AN$145)-2,FALSE))</f>
        <v>-</v>
      </c>
      <c r="AO154" s="401" t="str">
        <f ca="1">IF(ISERROR(VLOOKUP($C154,CE_Unordered_Data,COLUMN('Reordered Data'!AO$147)-2,FALSE)),"-",VLOOKUP($C154,CE_Unordered_Data,COLUMN('Reordered Data'!AO$145)-2,FALSE))</f>
        <v>-</v>
      </c>
      <c r="AP154" s="401" t="str">
        <f ca="1">IF(ISERROR(VLOOKUP($C154,CE_Unordered_Data,COLUMN('Reordered Data'!AP$147)-2,FALSE)),"-",VLOOKUP($C154,CE_Unordered_Data,COLUMN('Reordered Data'!AP$145)-2,FALSE))</f>
        <v>-</v>
      </c>
      <c r="AQ154" s="401" t="str">
        <f ca="1">IF(ISERROR(VLOOKUP($C154,CE_Unordered_Data,COLUMN('Reordered Data'!AQ$147)-2,FALSE)),"-",VLOOKUP($C154,CE_Unordered_Data,COLUMN('Reordered Data'!AQ$145)-2,FALSE))</f>
        <v>-</v>
      </c>
      <c r="AR154" s="401" t="str">
        <f ca="1">IF(ISERROR(VLOOKUP($C154,CE_Unordered_Data,COLUMN('Reordered Data'!AR$147)-2,FALSE)),"-",VLOOKUP($C154,CE_Unordered_Data,COLUMN('Reordered Data'!AR$145)-2,FALSE))</f>
        <v>-</v>
      </c>
      <c r="AS154" s="401" t="str">
        <f ca="1">IF(ISERROR(VLOOKUP($C154,CE_Unordered_Data,COLUMN('Reordered Data'!AS$147)-2,FALSE)),"-",VLOOKUP($C154,CE_Unordered_Data,COLUMN('Reordered Data'!AS$145)-2,FALSE))</f>
        <v>-</v>
      </c>
      <c r="AT154" s="401" t="str">
        <f ca="1">IF(ISERROR(VLOOKUP($C154,CE_Unordered_Data,COLUMN('Reordered Data'!AT$147)-2,FALSE)),"-",VLOOKUP($C154,CE_Unordered_Data,COLUMN('Reordered Data'!AT$145)-2,FALSE))</f>
        <v>-</v>
      </c>
      <c r="AU154" s="401" t="str">
        <f ca="1">IF(ISERROR(VLOOKUP($C154,CE_Unordered_Data,COLUMN('Reordered Data'!AU$147)-2,FALSE)),"-",VLOOKUP($C154,CE_Unordered_Data,COLUMN('Reordered Data'!AU$145)-2,FALSE))</f>
        <v>-</v>
      </c>
      <c r="AV154" s="401" t="str">
        <f ca="1">IF(ISERROR(VLOOKUP($C154,CE_Unordered_Data,COLUMN('Reordered Data'!AV$147)-2,FALSE)),"-",VLOOKUP($C154,CE_Unordered_Data,COLUMN('Reordered Data'!AV$145)-2,FALSE))</f>
        <v>-</v>
      </c>
      <c r="AW154" s="401" t="str">
        <f ca="1">IF(ISERROR(VLOOKUP($C154,CE_Unordered_Data,COLUMN('Reordered Data'!AW$147)-2,FALSE)),"-",VLOOKUP($C154,CE_Unordered_Data,COLUMN('Reordered Data'!AW$145)-2,FALSE))</f>
        <v>-</v>
      </c>
      <c r="AX154" s="401" t="str">
        <f ca="1">IF(ISERROR(VLOOKUP($C154,CE_Unordered_Data,COLUMN('Reordered Data'!AX$147)-2,FALSE)),"-",VLOOKUP($C154,CE_Unordered_Data,COLUMN('Reordered Data'!AX$145)-2,FALSE))</f>
        <v>-</v>
      </c>
      <c r="AY154" s="401" t="str">
        <f ca="1">IF(ISERROR(VLOOKUP($C154,CE_Unordered_Data,COLUMN('Reordered Data'!AY$147)-2,FALSE)),"-",VLOOKUP($C154,CE_Unordered_Data,COLUMN('Reordered Data'!AY$145)-2,FALSE))</f>
        <v>-</v>
      </c>
      <c r="AZ154" s="401" t="str">
        <f ca="1">IF(ISERROR(VLOOKUP($C154,CE_Unordered_Data,COLUMN('Reordered Data'!AZ$147)-2,FALSE)),"-",VLOOKUP($C154,CE_Unordered_Data,COLUMN('Reordered Data'!AZ$145)-2,FALSE))</f>
        <v>-</v>
      </c>
      <c r="BA154" s="401" t="str">
        <f ca="1">IF(ISERROR(VLOOKUP($C154,CE_Unordered_Data,COLUMN('Reordered Data'!BA$147)-2,FALSE)),"-",VLOOKUP($C154,CE_Unordered_Data,COLUMN('Reordered Data'!BA$145)-2,FALSE))</f>
        <v>-</v>
      </c>
      <c r="BB154" s="401" t="str">
        <f ca="1">IF(ISERROR(VLOOKUP($C154,CE_Unordered_Data,COLUMN('Reordered Data'!BB$147)-2,FALSE)),"-",VLOOKUP($C154,CE_Unordered_Data,COLUMN('Reordered Data'!BB$145)-2,FALSE))</f>
        <v>-</v>
      </c>
      <c r="BC154" s="401" t="str">
        <f ca="1">IF(ISERROR(VLOOKUP($C154,CE_Unordered_Data,COLUMN('Reordered Data'!BC$147)-2,FALSE)),"-",VLOOKUP($C154,CE_Unordered_Data,COLUMN('Reordered Data'!BC$145)-2,FALSE))</f>
        <v>-</v>
      </c>
      <c r="BD154" s="401" t="str">
        <f ca="1">IF(ISERROR(VLOOKUP($C154,CE_Unordered_Data,COLUMN('Reordered Data'!BD$147)-2,FALSE)),"-",VLOOKUP($C154,CE_Unordered_Data,COLUMN('Reordered Data'!BD$145)-2,FALSE))</f>
        <v>-</v>
      </c>
      <c r="BE154" s="401" t="str">
        <f ca="1">IF(ISERROR(VLOOKUP($C154,CE_Unordered_Data,COLUMN('Reordered Data'!BE$147)-2,FALSE)),"-",VLOOKUP($C154,CE_Unordered_Data,COLUMN('Reordered Data'!BE$145)-2,FALSE))</f>
        <v>-</v>
      </c>
      <c r="BF154" s="401" t="str">
        <f ca="1">IF(ISERROR(VLOOKUP($C154,CE_Unordered_Data,COLUMN('Reordered Data'!BF$147)-2,FALSE)),"-",VLOOKUP($C154,CE_Unordered_Data,COLUMN('Reordered Data'!BF$145)-2,FALSE))</f>
        <v>-</v>
      </c>
      <c r="BG154" s="401" t="str">
        <f ca="1">IF(ISERROR(VLOOKUP($C154,CE_Unordered_Data,COLUMN('Reordered Data'!BG$147)-2,FALSE)),"-",VLOOKUP($C154,CE_Unordered_Data,COLUMN('Reordered Data'!BG$145)-2,FALSE))</f>
        <v>-</v>
      </c>
      <c r="BH154" s="401" t="str">
        <f ca="1">IF(ISERROR(VLOOKUP($C154,CE_Unordered_Data,COLUMN('Reordered Data'!BH$147)-2,FALSE)),"-",VLOOKUP($C154,CE_Unordered_Data,COLUMN('Reordered Data'!BH$145)-2,FALSE))</f>
        <v>-</v>
      </c>
      <c r="BI154" s="401" t="str">
        <f ca="1">IF(ISERROR(VLOOKUP($C154,CE_Unordered_Data,COLUMN('Reordered Data'!BI$147)-2,FALSE)),"-",VLOOKUP($C154,CE_Unordered_Data,COLUMN('Reordered Data'!BI$145)-2,FALSE))</f>
        <v>-</v>
      </c>
      <c r="BJ154" s="401" t="str">
        <f ca="1">IF(ISERROR(VLOOKUP($C154,CE_Unordered_Data,COLUMN('Reordered Data'!BJ$147)-2,FALSE)),"-",VLOOKUP($C154,CE_Unordered_Data,COLUMN('Reordered Data'!BJ$145)-2,FALSE))</f>
        <v>-</v>
      </c>
      <c r="BK154" s="401" t="str">
        <f ca="1">IF(ISERROR(VLOOKUP($C154,CE_Unordered_Data,COLUMN('Reordered Data'!BK$147)-2,FALSE)),"-",VLOOKUP($C154,CE_Unordered_Data,COLUMN('Reordered Data'!BK$145)-2,FALSE))</f>
        <v>-</v>
      </c>
      <c r="BL154" s="401" t="str">
        <f ca="1">IF(ISERROR(VLOOKUP($C154,CE_Unordered_Data,COLUMN('Reordered Data'!BL$147)-2,FALSE)),"-",VLOOKUP($C154,CE_Unordered_Data,COLUMN('Reordered Data'!BL$145)-2,FALSE))</f>
        <v>-</v>
      </c>
      <c r="BM154" s="401" t="str">
        <f ca="1">IF(ISERROR(VLOOKUP($C154,CE_Unordered_Data,COLUMN('Reordered Data'!BM$147)-2,FALSE)),"-",VLOOKUP($C154,CE_Unordered_Data,COLUMN('Reordered Data'!BM$145)-2,FALSE))</f>
        <v>-</v>
      </c>
      <c r="BN154" s="401" t="str">
        <f ca="1">IF(ISERROR(VLOOKUP($C154,CE_Unordered_Data,COLUMN('Reordered Data'!BN$147)-2,FALSE)),"-",VLOOKUP($C154,CE_Unordered_Data,COLUMN('Reordered Data'!BN$145)-2,FALSE))</f>
        <v>-</v>
      </c>
      <c r="BO154" s="401" t="str">
        <f ca="1">IF(ISERROR(VLOOKUP($C154,CE_Unordered_Data,COLUMN('Reordered Data'!BO$147)-2,FALSE)),"-",VLOOKUP($C154,CE_Unordered_Data,COLUMN('Reordered Data'!BO$145)-2,FALSE))</f>
        <v>-</v>
      </c>
      <c r="BP154" s="401" t="str">
        <f ca="1">IF(ISERROR(VLOOKUP($C154,CE_Unordered_Data,COLUMN('Reordered Data'!BP$147)-2,FALSE)),"-",VLOOKUP($C154,CE_Unordered_Data,COLUMN('Reordered Data'!BP$145)-2,FALSE))</f>
        <v>-</v>
      </c>
      <c r="BQ154" s="401" t="str">
        <f ca="1">IF(ISERROR(VLOOKUP($C154,CE_Unordered_Data,COLUMN('Reordered Data'!BQ$147)-2,FALSE)),"-",VLOOKUP($C154,CE_Unordered_Data,COLUMN('Reordered Data'!BQ$145)-2,FALSE))</f>
        <v>-</v>
      </c>
      <c r="BR154" s="401" t="str">
        <f ca="1">IF(ISERROR(VLOOKUP($C154,CE_Unordered_Data,COLUMN('Reordered Data'!BR$147)-2,FALSE)),"-",VLOOKUP($C154,CE_Unordered_Data,COLUMN('Reordered Data'!BR$145)-2,FALSE))</f>
        <v>-</v>
      </c>
      <c r="BS154" s="401" t="str">
        <f ca="1">IF(ISERROR(VLOOKUP($C154,CE_Unordered_Data,COLUMN('Reordered Data'!BS$147)-2,FALSE)),"-",VLOOKUP($C154,CE_Unordered_Data,COLUMN('Reordered Data'!BS$145)-2,FALSE))</f>
        <v>-</v>
      </c>
      <c r="BT154" s="401" t="str">
        <f ca="1">IF(ISERROR(VLOOKUP($C154,CE_Unordered_Data,COLUMN('Reordered Data'!BT$147)-2,FALSE)),"-",VLOOKUP($C154,CE_Unordered_Data,COLUMN('Reordered Data'!BT$145)-2,FALSE))</f>
        <v>-</v>
      </c>
      <c r="BU154" s="401" t="str">
        <f ca="1">IF(ISERROR(VLOOKUP($C154,CE_Unordered_Data,COLUMN('Reordered Data'!BU$147)-2,FALSE)),"-",VLOOKUP($C154,CE_Unordered_Data,COLUMN('Reordered Data'!BU$145)-2,FALSE))</f>
        <v>-</v>
      </c>
      <c r="BV154" s="401" t="str">
        <f ca="1">IF(ISERROR(VLOOKUP($C154,CE_Unordered_Data,COLUMN('Reordered Data'!BV$147)-2,FALSE)),"-",VLOOKUP($C154,CE_Unordered_Data,COLUMN('Reordered Data'!BV$145)-2,FALSE))</f>
        <v>-</v>
      </c>
      <c r="BW154" s="401" t="str">
        <f ca="1">IF(ISERROR(VLOOKUP($C154,CE_Unordered_Data,COLUMN('Reordered Data'!BW$147)-2,FALSE)),"-",VLOOKUP($C154,CE_Unordered_Data,COLUMN('Reordered Data'!BW$145)-2,FALSE))</f>
        <v>-</v>
      </c>
      <c r="BX154" s="401" t="str">
        <f ca="1">IF(ISERROR(VLOOKUP($C154,CE_Unordered_Data,COLUMN('Reordered Data'!BX$147)-2,FALSE)),"-",VLOOKUP($C154,CE_Unordered_Data,COLUMN('Reordered Data'!BX$145)-2,FALSE))</f>
        <v>-</v>
      </c>
      <c r="BY154" s="401" t="str">
        <f ca="1">IF(ISERROR(VLOOKUP($C154,CE_Unordered_Data,COLUMN('Reordered Data'!BY$147)-2,FALSE)),"-",VLOOKUP($C154,CE_Unordered_Data,COLUMN('Reordered Data'!BY$145)-2,FALSE))</f>
        <v>-</v>
      </c>
      <c r="BZ154" s="401" t="str">
        <f ca="1">IF(ISERROR(VLOOKUP($C154,CE_Unordered_Data,COLUMN('Reordered Data'!BZ$147)-2,FALSE)),"-",VLOOKUP($C154,CE_Unordered_Data,COLUMN('Reordered Data'!BZ$145)-2,FALSE))</f>
        <v>-</v>
      </c>
      <c r="CA154" s="401" t="str">
        <f ca="1">IF(ISERROR(VLOOKUP($C154,CE_Unordered_Data,COLUMN('Reordered Data'!CA$147)-2,FALSE)),"-",VLOOKUP($C154,CE_Unordered_Data,COLUMN('Reordered Data'!CA$145)-2,FALSE))</f>
        <v>-</v>
      </c>
      <c r="CB154" s="401" t="str">
        <f ca="1">IF(ISERROR(VLOOKUP($C154,CE_Unordered_Data,COLUMN('Reordered Data'!CB$147)-2,FALSE)),"-",VLOOKUP($C154,CE_Unordered_Data,COLUMN('Reordered Data'!CB$145)-2,FALSE))</f>
        <v>-</v>
      </c>
      <c r="CC154" s="401" t="str">
        <f ca="1">IF(ISERROR(VLOOKUP($C154,CE_Unordered_Data,COLUMN('Reordered Data'!CC$147)-2,FALSE)),"-",VLOOKUP($C154,CE_Unordered_Data,COLUMN('Reordered Data'!CC$145)-2,FALSE))</f>
        <v>-</v>
      </c>
      <c r="CD154" s="401" t="str">
        <f ca="1">IF(ISERROR(VLOOKUP($C154,CE_Unordered_Data,COLUMN('Reordered Data'!CD$147)-2,FALSE)),"-",VLOOKUP($C154,CE_Unordered_Data,COLUMN('Reordered Data'!CD$145)-2,FALSE))</f>
        <v>-</v>
      </c>
      <c r="CE154" s="401" t="str">
        <f ca="1">IF(ISERROR(VLOOKUP($C154,CE_Unordered_Data,COLUMN('Reordered Data'!CE$147)-2,FALSE)),"-",VLOOKUP($C154,CE_Unordered_Data,COLUMN('Reordered Data'!CE$145)-2,FALSE))</f>
        <v>-</v>
      </c>
      <c r="CF154" s="401" t="str">
        <f ca="1">IF(ISERROR(VLOOKUP($C154,CE_Unordered_Data,COLUMN('Reordered Data'!CF$147)-2,FALSE)),"-",VLOOKUP($C154,CE_Unordered_Data,COLUMN('Reordered Data'!CF$145)-2,FALSE))</f>
        <v>-</v>
      </c>
      <c r="CG154" s="401" t="str">
        <f ca="1">IF(ISERROR(VLOOKUP($C154,CE_Unordered_Data,COLUMN('Reordered Data'!CG$147)-2,FALSE)),"-",VLOOKUP($C154,CE_Unordered_Data,COLUMN('Reordered Data'!CG$145)-2,FALSE))</f>
        <v>-</v>
      </c>
      <c r="CH154" s="401" t="str">
        <f ca="1">IF(ISERROR(VLOOKUP($C154,CE_Unordered_Data,COLUMN('Reordered Data'!CH$147)-2,FALSE)),"-",VLOOKUP($C154,CE_Unordered_Data,COLUMN('Reordered Data'!CH$145)-2,FALSE))</f>
        <v>-</v>
      </c>
      <c r="CI154" s="401" t="str">
        <f ca="1">IF(ISERROR(VLOOKUP($C154,CE_Unordered_Data,COLUMN('Reordered Data'!CI$147)-2,FALSE)),"-",VLOOKUP($C154,CE_Unordered_Data,COLUMN('Reordered Data'!CI$145)-2,FALSE))</f>
        <v>-</v>
      </c>
      <c r="CJ154" s="401" t="str">
        <f ca="1">IF(ISERROR(VLOOKUP($C154,CE_Unordered_Data,COLUMN('Reordered Data'!CJ$147)-2,FALSE)),"-",VLOOKUP($C154,CE_Unordered_Data,COLUMN('Reordered Data'!CJ$145)-2,FALSE))</f>
        <v>-</v>
      </c>
      <c r="CK154" s="401" t="str">
        <f ca="1">IF(ISERROR(VLOOKUP($C154,CE_Unordered_Data,COLUMN('Reordered Data'!CK$147)-2,FALSE)),"-",VLOOKUP($C154,CE_Unordered_Data,COLUMN('Reordered Data'!CK$145)-2,FALSE))</f>
        <v>-</v>
      </c>
      <c r="CL154" s="401" t="str">
        <f ca="1">IF(ISERROR(VLOOKUP($C154,CE_Unordered_Data,COLUMN('Reordered Data'!CL$147)-2,FALSE)),"-",VLOOKUP($C154,CE_Unordered_Data,COLUMN('Reordered Data'!CL$145)-2,FALSE))</f>
        <v>-</v>
      </c>
      <c r="CM154" s="401" t="str">
        <f ca="1">IF(ISERROR(VLOOKUP($C154,CE_Unordered_Data,COLUMN('Reordered Data'!CM$147)-2,FALSE)),"-",VLOOKUP($C154,CE_Unordered_Data,COLUMN('Reordered Data'!CM$145)-2,FALSE))</f>
        <v>-</v>
      </c>
      <c r="CN154" s="401" t="str">
        <f ca="1">IF(ISERROR(VLOOKUP($C154,CE_Unordered_Data,COLUMN('Reordered Data'!CN$147)-2,FALSE)),"-",VLOOKUP($C154,CE_Unordered_Data,COLUMN('Reordered Data'!CN$145)-2,FALSE))</f>
        <v>-</v>
      </c>
      <c r="CO154" s="401" t="str">
        <f ca="1">IF(ISERROR(VLOOKUP($C154,CE_Unordered_Data,COLUMN('Reordered Data'!CO$147)-2,FALSE)),"-",VLOOKUP($C154,CE_Unordered_Data,COLUMN('Reordered Data'!CO$145)-2,FALSE))</f>
        <v>-</v>
      </c>
      <c r="CP154" s="401" t="str">
        <f ca="1">IF(ISERROR(VLOOKUP($C154,CE_Unordered_Data,COLUMN('Reordered Data'!CP$147)-2,FALSE)),"-",VLOOKUP($C154,CE_Unordered_Data,COLUMN('Reordered Data'!CP$145)-2,FALSE))</f>
        <v>-</v>
      </c>
      <c r="CQ154" s="401" t="str">
        <f ca="1">IF(ISERROR(VLOOKUP($C154,CE_Unordered_Data,COLUMN('Reordered Data'!CQ$147)-2,FALSE)),"-",VLOOKUP($C154,CE_Unordered_Data,COLUMN('Reordered Data'!CQ$145)-2,FALSE))</f>
        <v>-</v>
      </c>
      <c r="CR154" s="401" t="str">
        <f ca="1">IF(ISERROR(VLOOKUP($C154,CE_Unordered_Data,COLUMN('Reordered Data'!CR$147)-2,FALSE)),"-",VLOOKUP($C154,CE_Unordered_Data,COLUMN('Reordered Data'!CR$145)-2,FALSE))</f>
        <v>-</v>
      </c>
      <c r="CS154" s="401" t="str">
        <f ca="1">IF(ISERROR(VLOOKUP($C154,CE_Unordered_Data,COLUMN('Reordered Data'!CS$147)-2,FALSE)),"-",VLOOKUP($C154,CE_Unordered_Data,COLUMN('Reordered Data'!CS$145)-2,FALSE))</f>
        <v>-</v>
      </c>
      <c r="CT154" s="401" t="str">
        <f ca="1">IF(ISERROR(VLOOKUP($C154,CE_Unordered_Data,COLUMN('Reordered Data'!CT$147)-2,FALSE)),"-",VLOOKUP($C154,CE_Unordered_Data,COLUMN('Reordered Data'!CT$145)-2,FALSE))</f>
        <v>-</v>
      </c>
      <c r="CU154" s="401" t="str">
        <f ca="1">IF(ISERROR(VLOOKUP($C154,CE_Unordered_Data,COLUMN('Reordered Data'!CU$147)-2,FALSE)),"-",VLOOKUP($C154,CE_Unordered_Data,COLUMN('Reordered Data'!CU$145)-2,FALSE))</f>
        <v>-</v>
      </c>
      <c r="CV154" s="401" t="str">
        <f ca="1">IF(ISERROR(VLOOKUP($C154,CE_Unordered_Data,COLUMN('Reordered Data'!CV$147)-2,FALSE)),"-",VLOOKUP($C154,CE_Unordered_Data,COLUMN('Reordered Data'!CV$145)-2,FALSE))</f>
        <v>-</v>
      </c>
      <c r="CW154" s="401" t="str">
        <f ca="1">IF(ISERROR(VLOOKUP($C154,CE_Unordered_Data,COLUMN('Reordered Data'!CW$147)-2,FALSE)),"-",VLOOKUP($C154,CE_Unordered_Data,COLUMN('Reordered Data'!CW$145)-2,FALSE))</f>
        <v>-</v>
      </c>
      <c r="CX154" s="401" t="str">
        <f ca="1">IF(ISERROR(VLOOKUP($C154,CE_Unordered_Data,COLUMN('Reordered Data'!CX$147)-2,FALSE)),"-",VLOOKUP($C154,CE_Unordered_Data,COLUMN('Reordered Data'!CX$145)-2,FALSE))</f>
        <v>-</v>
      </c>
      <c r="CY154" s="401" t="str">
        <f ca="1">IF(ISERROR(VLOOKUP($C154,CE_Unordered_Data,COLUMN('Reordered Data'!CY$147)-2,FALSE)),"-",VLOOKUP($C154,CE_Unordered_Data,COLUMN('Reordered Data'!CY$145)-2,FALSE))</f>
        <v>-</v>
      </c>
      <c r="CZ154" s="401" t="str">
        <f ca="1">IF(ISERROR(VLOOKUP($C154,CE_Unordered_Data,COLUMN('Reordered Data'!CZ$147)-2,FALSE)),"-",VLOOKUP($C154,CE_Unordered_Data,COLUMN('Reordered Data'!CZ$145)-2,FALSE))</f>
        <v>-</v>
      </c>
      <c r="DA154" s="401" t="str">
        <f ca="1">IF(ISERROR(VLOOKUP($C154,CE_Unordered_Data,COLUMN('Reordered Data'!DA$147)-2,FALSE)),"-",VLOOKUP($C154,CE_Unordered_Data,COLUMN('Reordered Data'!DA$145)-2,FALSE))</f>
        <v>-</v>
      </c>
      <c r="DB154" s="401" t="str">
        <f ca="1">IF(ISERROR(VLOOKUP($C154,CE_Unordered_Data,COLUMN('Reordered Data'!DB$147)-2,FALSE)),"-",VLOOKUP($C154,CE_Unordered_Data,COLUMN('Reordered Data'!DB$145)-2,FALSE))</f>
        <v>-</v>
      </c>
      <c r="DC154" s="401" t="str">
        <f ca="1">IF(ISERROR(VLOOKUP($C154,CE_Unordered_Data,COLUMN('Reordered Data'!DC$147)-2,FALSE)),"-",VLOOKUP($C154,CE_Unordered_Data,COLUMN('Reordered Data'!DC$145)-2,FALSE))</f>
        <v>-</v>
      </c>
      <c r="DD154" s="401" t="str">
        <f ca="1">IF(ISERROR(VLOOKUP($C154,CE_Unordered_Data,COLUMN('Reordered Data'!DD$147)-2,FALSE)),"-",VLOOKUP($C154,CE_Unordered_Data,COLUMN('Reordered Data'!DD$145)-2,FALSE))</f>
        <v>-</v>
      </c>
      <c r="DE154" s="401" t="str">
        <f ca="1">IF(ISERROR(VLOOKUP($C154,CE_Unordered_Data,COLUMN('Reordered Data'!DE$147)-2,FALSE)),"-",VLOOKUP($C154,CE_Unordered_Data,COLUMN('Reordered Data'!DE$145)-2,FALSE))</f>
        <v>-</v>
      </c>
      <c r="DF154" s="401" t="str">
        <f ca="1">IF(ISERROR(VLOOKUP($C154,CE_Unordered_Data,COLUMN('Reordered Data'!DF$147)-2,FALSE)),"-",VLOOKUP($C154,CE_Unordered_Data,COLUMN('Reordered Data'!DF$145)-2,FALSE))</f>
        <v>-</v>
      </c>
      <c r="DG154" s="401" t="str">
        <f ca="1">IF(ISERROR(VLOOKUP($C154,CE_Unordered_Data,COLUMN('Reordered Data'!DG$147)-2,FALSE)),"-",VLOOKUP($C154,CE_Unordered_Data,COLUMN('Reordered Data'!DG$145)-2,FALSE))</f>
        <v>-</v>
      </c>
      <c r="DH154" s="401" t="str">
        <f ca="1">IF(ISERROR(VLOOKUP($C154,CE_Unordered_Data,COLUMN('Reordered Data'!DH$147)-2,FALSE)),"-",VLOOKUP($C154,CE_Unordered_Data,COLUMN('Reordered Data'!DH$145)-2,FALSE))</f>
        <v>-</v>
      </c>
      <c r="DI154" s="401" t="str">
        <f ca="1">IF(ISERROR(VLOOKUP($C154,CE_Unordered_Data,COLUMN('Reordered Data'!DI$147)-2,FALSE)),"-",VLOOKUP($C154,CE_Unordered_Data,COLUMN('Reordered Data'!DI$145)-2,FALSE))</f>
        <v>-</v>
      </c>
      <c r="DJ154" s="401" t="str">
        <f ca="1">IF(ISERROR(VLOOKUP($C154,CE_Unordered_Data,COLUMN('Reordered Data'!DJ$147)-2,FALSE)),"-",VLOOKUP($C154,CE_Unordered_Data,COLUMN('Reordered Data'!DJ$145)-2,FALSE))</f>
        <v>-</v>
      </c>
      <c r="DK154" s="401" t="str">
        <f ca="1">IF(ISERROR(VLOOKUP($C154,CE_Unordered_Data,COLUMN('Reordered Data'!DK$147)-2,FALSE)),"-",VLOOKUP($C154,CE_Unordered_Data,COLUMN('Reordered Data'!DK$145)-2,FALSE))</f>
        <v>-</v>
      </c>
      <c r="DL154" s="401" t="str">
        <f ca="1">IF(ISERROR(VLOOKUP($C154,CE_Unordered_Data,COLUMN('Reordered Data'!DL$147)-2,FALSE)),"-",VLOOKUP($C154,CE_Unordered_Data,COLUMN('Reordered Data'!DL$145)-2,FALSE))</f>
        <v>-</v>
      </c>
      <c r="DM154" s="401" t="str">
        <f ca="1">IF(ISERROR(VLOOKUP($C154,CE_Unordered_Data,COLUMN('Reordered Data'!DM$147)-2,FALSE)),"-",VLOOKUP($C154,CE_Unordered_Data,COLUMN('Reordered Data'!DM$145)-2,FALSE))</f>
        <v>-</v>
      </c>
      <c r="DN154" s="401" t="str">
        <f ca="1">IF(ISERROR(VLOOKUP($C154,CE_Unordered_Data,COLUMN('Reordered Data'!DN$147)-2,FALSE)),"-",VLOOKUP($C154,CE_Unordered_Data,COLUMN('Reordered Data'!DN$145)-2,FALSE))</f>
        <v>-</v>
      </c>
      <c r="DO154" s="401" t="str">
        <f ca="1">IF(ISERROR(VLOOKUP($C154,CE_Unordered_Data,COLUMN('Reordered Data'!DO$147)-2,FALSE)),"-",VLOOKUP($C154,CE_Unordered_Data,COLUMN('Reordered Data'!DO$145)-2,FALSE))</f>
        <v>-</v>
      </c>
      <c r="DP154" s="401" t="str">
        <f ca="1">IF(ISERROR(VLOOKUP($C154,CE_Unordered_Data,COLUMN('Reordered Data'!DP$147)-2,FALSE)),"-",VLOOKUP($C154,CE_Unordered_Data,COLUMN('Reordered Data'!DP$145)-2,FALSE))</f>
        <v>-</v>
      </c>
      <c r="DQ154" s="401" t="str">
        <f ca="1">IF(ISERROR(VLOOKUP($C154,CE_Unordered_Data,COLUMN('Reordered Data'!DQ$147)-2,FALSE)),"-",VLOOKUP($C154,CE_Unordered_Data,COLUMN('Reordered Data'!DQ$145)-2,FALSE))</f>
        <v>-</v>
      </c>
      <c r="DR154" s="401" t="str">
        <f ca="1">IF(ISERROR(VLOOKUP($C154,CE_Unordered_Data,COLUMN('Reordered Data'!DR$147)-2,FALSE)),"-",VLOOKUP($C154,CE_Unordered_Data,COLUMN('Reordered Data'!DR$145)-2,FALSE))</f>
        <v>-</v>
      </c>
      <c r="DS154" s="401" t="str">
        <f ca="1">IF(ISERROR(VLOOKUP($C154,CE_Unordered_Data,COLUMN('Reordered Data'!DS$147)-2,FALSE)),"-",VLOOKUP($C154,CE_Unordered_Data,COLUMN('Reordered Data'!DS$145)-2,FALSE))</f>
        <v>-</v>
      </c>
      <c r="DT154" s="401" t="str">
        <f ca="1">IF(ISERROR(VLOOKUP($C154,CE_Unordered_Data,COLUMN('Reordered Data'!DT$147)-2,FALSE)),"-",VLOOKUP($C154,CE_Unordered_Data,COLUMN('Reordered Data'!DT$145)-2,FALSE))</f>
        <v>-</v>
      </c>
      <c r="DU154" s="401" t="str">
        <f ca="1">IF(ISERROR(VLOOKUP($C154,CE_Unordered_Data,COLUMN('Reordered Data'!DU$147)-2,FALSE)),"-",VLOOKUP($C154,CE_Unordered_Data,COLUMN('Reordered Data'!DU$145)-2,FALSE))</f>
        <v>-</v>
      </c>
      <c r="DV154" s="401" t="str">
        <f ca="1">IF(ISERROR(VLOOKUP($C154,CE_Unordered_Data,COLUMN('Reordered Data'!DV$147)-2,FALSE)),"-",VLOOKUP($C154,CE_Unordered_Data,COLUMN('Reordered Data'!DV$145)-2,FALSE))</f>
        <v>-</v>
      </c>
      <c r="DW154" s="401" t="str">
        <f ca="1">IF(ISERROR(VLOOKUP($C154,CE_Unordered_Data,COLUMN('Reordered Data'!DW$147)-2,FALSE)),"-",VLOOKUP($C154,CE_Unordered_Data,COLUMN('Reordered Data'!DW$145)-2,FALSE))</f>
        <v>-</v>
      </c>
      <c r="DX154" s="401" t="str">
        <f ca="1">IF(ISERROR(VLOOKUP($C154,CE_Unordered_Data,COLUMN('Reordered Data'!DX$147)-2,FALSE)),"-",VLOOKUP($C154,CE_Unordered_Data,COLUMN('Reordered Data'!DX$145)-2,FALSE))</f>
        <v>-</v>
      </c>
      <c r="DY154" s="401" t="str">
        <f ca="1">IF(ISERROR(VLOOKUP($C154,CE_Unordered_Data,COLUMN('Reordered Data'!DY$147)-2,FALSE)),"-",VLOOKUP($C154,CE_Unordered_Data,COLUMN('Reordered Data'!DY$145)-2,FALSE))</f>
        <v>-</v>
      </c>
      <c r="DZ154" s="401" t="str">
        <f ca="1">IF(ISERROR(VLOOKUP($C154,CE_Unordered_Data,COLUMN('Reordered Data'!DZ$147)-2,FALSE)),"-",VLOOKUP($C154,CE_Unordered_Data,COLUMN('Reordered Data'!DZ$145)-2,FALSE))</f>
        <v>-</v>
      </c>
      <c r="EA154" s="401" t="str">
        <f ca="1">IF(ISERROR(VLOOKUP($C154,CE_Unordered_Data,COLUMN('Reordered Data'!EA$147)-2,FALSE)),"-",VLOOKUP($C154,CE_Unordered_Data,COLUMN('Reordered Data'!EA$145)-2,FALSE))</f>
        <v>-</v>
      </c>
      <c r="EB154" s="401" t="str">
        <f ca="1">IF(ISERROR(VLOOKUP($C154,CE_Unordered_Data,COLUMN('Reordered Data'!EB$147)-2,FALSE)),"-",VLOOKUP($C154,CE_Unordered_Data,COLUMN('Reordered Data'!EB$145)-2,FALSE))</f>
        <v>-</v>
      </c>
      <c r="EC154" s="401" t="str">
        <f ca="1">IF(ISERROR(VLOOKUP($C154,CE_Unordered_Data,COLUMN('Reordered Data'!EC$147)-2,FALSE)),"-",VLOOKUP($C154,CE_Unordered_Data,COLUMN('Reordered Data'!EC$145)-2,FALSE))</f>
        <v>-</v>
      </c>
      <c r="ED154" s="401" t="str">
        <f ca="1">IF(ISERROR(VLOOKUP($C154,CE_Unordered_Data,COLUMN('Reordered Data'!ED$147)-2,FALSE)),"-",VLOOKUP($C154,CE_Unordered_Data,COLUMN('Reordered Data'!ED$145)-2,FALSE))</f>
        <v>-</v>
      </c>
      <c r="EE154" s="401" t="str">
        <f ca="1">IF(ISERROR(VLOOKUP($C154,CE_Unordered_Data,COLUMN('Reordered Data'!EE$147)-2,FALSE)),"-",VLOOKUP($C154,CE_Unordered_Data,COLUMN('Reordered Data'!EE$145)-2,FALSE))</f>
        <v>-</v>
      </c>
      <c r="EF154" s="401" t="str">
        <f ca="1">IF(ISERROR(VLOOKUP($C154,CE_Unordered_Data,COLUMN('Reordered Data'!EF$147)-2,FALSE)),"-",VLOOKUP($C154,CE_Unordered_Data,COLUMN('Reordered Data'!EF$145)-2,FALSE))</f>
        <v>-</v>
      </c>
      <c r="EG154" s="401" t="str">
        <f ca="1">IF(ISERROR(VLOOKUP($C154,CE_Unordered_Data,COLUMN('Reordered Data'!EG$147)-2,FALSE)),"-",VLOOKUP($C154,CE_Unordered_Data,COLUMN('Reordered Data'!EG$145)-2,FALSE))</f>
        <v>-</v>
      </c>
      <c r="EH154" s="401" t="str">
        <f ca="1">IF(ISERROR(VLOOKUP($C154,CE_Unordered_Data,COLUMN('Reordered Data'!EH$147)-2,FALSE)),"-",VLOOKUP($C154,CE_Unordered_Data,COLUMN('Reordered Data'!EH$145)-2,FALSE))</f>
        <v>-</v>
      </c>
      <c r="EI154" s="401" t="str">
        <f ca="1">IF(ISERROR(VLOOKUP($C154,CE_Unordered_Data,COLUMN('Reordered Data'!EI$147)-2,FALSE)),"-",VLOOKUP($C154,CE_Unordered_Data,COLUMN('Reordered Data'!EI$145)-2,FALSE))</f>
        <v>-</v>
      </c>
      <c r="EJ154" s="401" t="str">
        <f ca="1">IF(ISERROR(VLOOKUP($C154,CE_Unordered_Data,COLUMN('Reordered Data'!EJ$147)-2,FALSE)),"-",VLOOKUP($C154,CE_Unordered_Data,COLUMN('Reordered Data'!EJ$145)-2,FALSE))</f>
        <v>-</v>
      </c>
      <c r="EK154" s="401" t="str">
        <f ca="1">IF(ISERROR(VLOOKUP($C154,CE_Unordered_Data,COLUMN('Reordered Data'!EK$147)-2,FALSE)),"-",VLOOKUP($C154,CE_Unordered_Data,COLUMN('Reordered Data'!EK$145)-2,FALSE))</f>
        <v>-</v>
      </c>
      <c r="EL154" s="401" t="str">
        <f ca="1">IF(ISERROR(VLOOKUP($C154,CE_Unordered_Data,COLUMN('Reordered Data'!EL$147)-2,FALSE)),"-",VLOOKUP($C154,CE_Unordered_Data,COLUMN('Reordered Data'!EL$145)-2,FALSE))</f>
        <v>-</v>
      </c>
      <c r="EM154" s="401" t="str">
        <f ca="1">IF(ISERROR(VLOOKUP($C154,CE_Unordered_Data,COLUMN('Reordered Data'!EM$147)-2,FALSE)),"-",VLOOKUP($C154,CE_Unordered_Data,COLUMN('Reordered Data'!EM$145)-2,FALSE))</f>
        <v>-</v>
      </c>
      <c r="EN154" s="401" t="str">
        <f ca="1">IF(ISERROR(VLOOKUP($C154,CE_Unordered_Data,COLUMN('Reordered Data'!EN$147)-2,FALSE)),"-",VLOOKUP($C154,CE_Unordered_Data,COLUMN('Reordered Data'!EN$145)-2,FALSE))</f>
        <v>-</v>
      </c>
      <c r="EO154" s="401" t="str">
        <f ca="1">IF(ISERROR(VLOOKUP($C154,CE_Unordered_Data,COLUMN('Reordered Data'!EO$147)-2,FALSE)),"-",VLOOKUP($C154,CE_Unordered_Data,COLUMN('Reordered Data'!EO$145)-2,FALSE))</f>
        <v>-</v>
      </c>
      <c r="EP154" s="401" t="str">
        <f ca="1">IF(ISERROR(VLOOKUP($C154,CE_Unordered_Data,COLUMN('Reordered Data'!EP$147)-2,FALSE)),"-",VLOOKUP($C154,CE_Unordered_Data,COLUMN('Reordered Data'!EP$145)-2,FALSE))</f>
        <v>-</v>
      </c>
      <c r="EQ154" s="401" t="str">
        <f ca="1">IF(ISERROR(VLOOKUP($C154,CE_Unordered_Data,COLUMN('Reordered Data'!EQ$147)-2,FALSE)),"-",VLOOKUP($C154,CE_Unordered_Data,COLUMN('Reordered Data'!EQ$145)-2,FALSE))</f>
        <v>-</v>
      </c>
      <c r="ER154" s="401" t="str">
        <f ca="1">IF(ISERROR(VLOOKUP($C154,CE_Unordered_Data,COLUMN('Reordered Data'!ER$147)-2,FALSE)),"-",VLOOKUP($C154,CE_Unordered_Data,COLUMN('Reordered Data'!ER$145)-2,FALSE))</f>
        <v>-</v>
      </c>
      <c r="ES154" s="401" t="str">
        <f ca="1">IF(ISERROR(VLOOKUP($C154,CE_Unordered_Data,COLUMN('Reordered Data'!ES$147)-2,FALSE)),"-",VLOOKUP($C154,CE_Unordered_Data,COLUMN('Reordered Data'!ES$145)-2,FALSE))</f>
        <v>-</v>
      </c>
      <c r="ET154" s="401" t="str">
        <f ca="1">IF(ISERROR(VLOOKUP($C154,CE_Unordered_Data,COLUMN('Reordered Data'!ET$147)-2,FALSE)),"-",VLOOKUP($C154,CE_Unordered_Data,COLUMN('Reordered Data'!ET$145)-2,FALSE))</f>
        <v>-</v>
      </c>
      <c r="EU154" s="401" t="str">
        <f ca="1">IF(ISERROR(VLOOKUP($C154,CE_Unordered_Data,COLUMN('Reordered Data'!EU$147)-2,FALSE)),"-",VLOOKUP($C154,CE_Unordered_Data,COLUMN('Reordered Data'!EU$145)-2,FALSE))</f>
        <v>-</v>
      </c>
      <c r="EV154" s="401" t="str">
        <f ca="1">IF(ISERROR(VLOOKUP($C154,CE_Unordered_Data,COLUMN('Reordered Data'!EV$147)-2,FALSE)),"-",VLOOKUP($C154,CE_Unordered_Data,COLUMN('Reordered Data'!EV$145)-2,FALSE))</f>
        <v>-</v>
      </c>
      <c r="EW154" s="401" t="str">
        <f ca="1">IF(ISERROR(VLOOKUP($C154,CE_Unordered_Data,COLUMN('Reordered Data'!EW$147)-2,FALSE)),"-",VLOOKUP($C154,CE_Unordered_Data,COLUMN('Reordered Data'!EW$145)-2,FALSE))</f>
        <v>-</v>
      </c>
      <c r="EX154" s="401" t="str">
        <f ca="1">IF(ISERROR(VLOOKUP($C154,CE_Unordered_Data,COLUMN('Reordered Data'!EX$147)-2,FALSE)),"-",VLOOKUP($C154,CE_Unordered_Data,COLUMN('Reordered Data'!EX$145)-2,FALSE))</f>
        <v>-</v>
      </c>
      <c r="EY154" s="401" t="str">
        <f ca="1">IF(ISERROR(VLOOKUP($C154,CE_Unordered_Data,COLUMN('Reordered Data'!EY$147)-2,FALSE)),"-",VLOOKUP($C154,CE_Unordered_Data,COLUMN('Reordered Data'!EY$145)-2,FALSE))</f>
        <v>-</v>
      </c>
      <c r="EZ154" s="401" t="str">
        <f ca="1">IF(ISERROR(VLOOKUP($C154,CE_Unordered_Data,COLUMN('Reordered Data'!EZ$147)-2,FALSE)),"-",VLOOKUP($C154,CE_Unordered_Data,COLUMN('Reordered Data'!EZ$145)-2,FALSE))</f>
        <v>-</v>
      </c>
      <c r="FA154" s="401" t="str">
        <f ca="1">IF(ISERROR(VLOOKUP($C154,CE_Unordered_Data,COLUMN('Reordered Data'!FA$147)-2,FALSE)),"-",VLOOKUP($C154,CE_Unordered_Data,COLUMN('Reordered Data'!FA$145)-2,FALSE))</f>
        <v>-</v>
      </c>
      <c r="FB154" s="401" t="str">
        <f ca="1">IF(ISERROR(VLOOKUP($C154,CE_Unordered_Data,COLUMN('Reordered Data'!FB$147)-2,FALSE)),"-",VLOOKUP($C154,CE_Unordered_Data,COLUMN('Reordered Data'!FB$145)-2,FALSE))</f>
        <v>-</v>
      </c>
      <c r="FC154" s="401" t="str">
        <f ca="1">IF(ISERROR(VLOOKUP($C154,CE_Unordered_Data,COLUMN('Reordered Data'!FC$147)-2,FALSE)),"-",VLOOKUP($C154,CE_Unordered_Data,COLUMN('Reordered Data'!FC$145)-2,FALSE))</f>
        <v>-</v>
      </c>
      <c r="FD154" s="401" t="str">
        <f ca="1">IF(ISERROR(VLOOKUP($C154,CE_Unordered_Data,COLUMN('Reordered Data'!FD$147)-2,FALSE)),"-",VLOOKUP($C154,CE_Unordered_Data,COLUMN('Reordered Data'!FD$145)-2,FALSE))</f>
        <v>-</v>
      </c>
      <c r="FE154" s="401" t="str">
        <f ca="1">IF(ISERROR(VLOOKUP($C154,CE_Unordered_Data,COLUMN('Reordered Data'!FE$147)-2,FALSE)),"-",VLOOKUP($C154,CE_Unordered_Data,COLUMN('Reordered Data'!FE$145)-2,FALSE))</f>
        <v>-</v>
      </c>
      <c r="FF154" s="401" t="str">
        <f ca="1">IF(ISERROR(VLOOKUP($C154,CE_Unordered_Data,COLUMN('Reordered Data'!FF$147)-2,FALSE)),"-",VLOOKUP($C154,CE_Unordered_Data,COLUMN('Reordered Data'!FF$145)-2,FALSE))</f>
        <v>-</v>
      </c>
      <c r="FG154" s="401" t="str">
        <f ca="1">IF(ISERROR(VLOOKUP($C154,CE_Unordered_Data,COLUMN('Reordered Data'!FG$147)-2,FALSE)),"-",VLOOKUP($C154,CE_Unordered_Data,COLUMN('Reordered Data'!FG$145)-2,FALSE))</f>
        <v>-</v>
      </c>
    </row>
    <row r="155" spans="3:163">
      <c r="C155" s="399" t="str">
        <f t="shared" ca="1" si="43"/>
        <v>*Hide*</v>
      </c>
      <c r="D155" s="401" t="str">
        <f ca="1">IF(ISERROR(VLOOKUP($C155,CE_Unordered_Data,COLUMN('Reordered Data'!D$147)-2,FALSE)),"-",VLOOKUP($C155,CE_Unordered_Data,COLUMN('Reordered Data'!D$145)-2,FALSE))</f>
        <v>-</v>
      </c>
      <c r="E155" s="401" t="str">
        <f ca="1">IF(ISERROR(VLOOKUP($C155,CE_Unordered_Data,COLUMN('Reordered Data'!E$147)-2,FALSE)),"-",VLOOKUP($C155,CE_Unordered_Data,COLUMN('Reordered Data'!E$145)-2,FALSE))</f>
        <v>-</v>
      </c>
      <c r="F155" s="401" t="str">
        <f ca="1">IF(ISERROR(VLOOKUP($C155,CE_Unordered_Data,COLUMN('Reordered Data'!F$147)-2,FALSE)),"-",VLOOKUP($C155,CE_Unordered_Data,COLUMN('Reordered Data'!F$145)-2,FALSE))</f>
        <v>-</v>
      </c>
      <c r="G155" s="401" t="str">
        <f ca="1">IF(ISERROR(VLOOKUP($C155,CE_Unordered_Data,COLUMN('Reordered Data'!G$147)-2,FALSE)),"-",VLOOKUP($C155,CE_Unordered_Data,COLUMN('Reordered Data'!G$145)-2,FALSE))</f>
        <v>-</v>
      </c>
      <c r="H155" s="401" t="str">
        <f ca="1">IF(ISERROR(VLOOKUP($C155,CE_Unordered_Data,COLUMN('Reordered Data'!H$147)-2,FALSE)),"-",VLOOKUP($C155,CE_Unordered_Data,COLUMN('Reordered Data'!H$145)-2,FALSE))</f>
        <v>-</v>
      </c>
      <c r="I155" s="401" t="str">
        <f ca="1">IF(ISERROR(VLOOKUP($C155,CE_Unordered_Data,COLUMN('Reordered Data'!I$147)-2,FALSE)),"-",VLOOKUP($C155,CE_Unordered_Data,COLUMN('Reordered Data'!I$145)-2,FALSE))</f>
        <v>-</v>
      </c>
      <c r="J155" s="401" t="str">
        <f ca="1">IF(ISERROR(VLOOKUP($C155,CE_Unordered_Data,COLUMN('Reordered Data'!J$147)-2,FALSE)),"-",VLOOKUP($C155,CE_Unordered_Data,COLUMN('Reordered Data'!J$145)-2,FALSE))</f>
        <v>-</v>
      </c>
      <c r="K155" s="401" t="str">
        <f ca="1">IF(ISERROR(VLOOKUP($C155,CE_Unordered_Data,COLUMN('Reordered Data'!K$147)-2,FALSE)),"-",VLOOKUP($C155,CE_Unordered_Data,COLUMN('Reordered Data'!K$145)-2,FALSE))</f>
        <v>-</v>
      </c>
      <c r="L155" s="401" t="str">
        <f ca="1">IF(ISERROR(VLOOKUP($C155,CE_Unordered_Data,COLUMN('Reordered Data'!L$147)-2,FALSE)),"-",VLOOKUP($C155,CE_Unordered_Data,COLUMN('Reordered Data'!L$145)-2,FALSE))</f>
        <v>-</v>
      </c>
      <c r="M155" s="401" t="str">
        <f ca="1">IF(ISERROR(VLOOKUP($C155,CE_Unordered_Data,COLUMN('Reordered Data'!M$147)-2,FALSE)),"-",VLOOKUP($C155,CE_Unordered_Data,COLUMN('Reordered Data'!M$145)-2,FALSE))</f>
        <v>-</v>
      </c>
      <c r="N155" s="401" t="str">
        <f ca="1">IF(ISERROR(VLOOKUP($C155,CE_Unordered_Data,COLUMN('Reordered Data'!N$147)-2,FALSE)),"-",VLOOKUP($C155,CE_Unordered_Data,COLUMN('Reordered Data'!N$145)-2,FALSE))</f>
        <v>-</v>
      </c>
      <c r="O155" s="401" t="str">
        <f ca="1">IF(ISERROR(VLOOKUP($C155,CE_Unordered_Data,COLUMN('Reordered Data'!O$147)-2,FALSE)),"-",VLOOKUP($C155,CE_Unordered_Data,COLUMN('Reordered Data'!O$145)-2,FALSE))</f>
        <v>-</v>
      </c>
      <c r="P155" s="401" t="str">
        <f ca="1">IF(ISERROR(VLOOKUP($C155,CE_Unordered_Data,COLUMN('Reordered Data'!P$147)-2,FALSE)),"-",VLOOKUP($C155,CE_Unordered_Data,COLUMN('Reordered Data'!P$145)-2,FALSE))</f>
        <v>-</v>
      </c>
      <c r="Q155" s="401" t="str">
        <f ca="1">IF(ISERROR(VLOOKUP($C155,CE_Unordered_Data,COLUMN('Reordered Data'!Q$147)-2,FALSE)),"-",VLOOKUP($C155,CE_Unordered_Data,COLUMN('Reordered Data'!Q$145)-2,FALSE))</f>
        <v>-</v>
      </c>
      <c r="R155" s="401" t="str">
        <f ca="1">IF(ISERROR(VLOOKUP($C155,CE_Unordered_Data,COLUMN('Reordered Data'!R$147)-2,FALSE)),"-",VLOOKUP($C155,CE_Unordered_Data,COLUMN('Reordered Data'!R$145)-2,FALSE))</f>
        <v>-</v>
      </c>
      <c r="S155" s="401" t="str">
        <f ca="1">IF(ISERROR(VLOOKUP($C155,CE_Unordered_Data,COLUMN('Reordered Data'!S$147)-2,FALSE)),"-",VLOOKUP($C155,CE_Unordered_Data,COLUMN('Reordered Data'!S$145)-2,FALSE))</f>
        <v>-</v>
      </c>
      <c r="T155" s="401" t="str">
        <f ca="1">IF(ISERROR(VLOOKUP($C155,CE_Unordered_Data,COLUMN('Reordered Data'!T$147)-2,FALSE)),"-",VLOOKUP($C155,CE_Unordered_Data,COLUMN('Reordered Data'!T$145)-2,FALSE))</f>
        <v>-</v>
      </c>
      <c r="U155" s="401" t="str">
        <f ca="1">IF(ISERROR(VLOOKUP($C155,CE_Unordered_Data,COLUMN('Reordered Data'!U$147)-2,FALSE)),"-",VLOOKUP($C155,CE_Unordered_Data,COLUMN('Reordered Data'!U$145)-2,FALSE))</f>
        <v>-</v>
      </c>
      <c r="V155" s="401" t="str">
        <f ca="1">IF(ISERROR(VLOOKUP($C155,CE_Unordered_Data,COLUMN('Reordered Data'!V$147)-2,FALSE)),"-",VLOOKUP($C155,CE_Unordered_Data,COLUMN('Reordered Data'!V$145)-2,FALSE))</f>
        <v>-</v>
      </c>
      <c r="W155" s="401" t="str">
        <f ca="1">IF(ISERROR(VLOOKUP($C155,CE_Unordered_Data,COLUMN('Reordered Data'!W$147)-2,FALSE)),"-",VLOOKUP($C155,CE_Unordered_Data,COLUMN('Reordered Data'!W$145)-2,FALSE))</f>
        <v>-</v>
      </c>
      <c r="X155" s="401" t="str">
        <f ca="1">IF(ISERROR(VLOOKUP($C155,CE_Unordered_Data,COLUMN('Reordered Data'!X$147)-2,FALSE)),"-",VLOOKUP($C155,CE_Unordered_Data,COLUMN('Reordered Data'!X$145)-2,FALSE))</f>
        <v>-</v>
      </c>
      <c r="Y155" s="401" t="str">
        <f ca="1">IF(ISERROR(VLOOKUP($C155,CE_Unordered_Data,COLUMN('Reordered Data'!Y$147)-2,FALSE)),"-",VLOOKUP($C155,CE_Unordered_Data,COLUMN('Reordered Data'!Y$145)-2,FALSE))</f>
        <v>-</v>
      </c>
      <c r="Z155" s="401" t="str">
        <f ca="1">IF(ISERROR(VLOOKUP($C155,CE_Unordered_Data,COLUMN('Reordered Data'!Z$147)-2,FALSE)),"-",VLOOKUP($C155,CE_Unordered_Data,COLUMN('Reordered Data'!Z$145)-2,FALSE))</f>
        <v>-</v>
      </c>
      <c r="AA155" s="401" t="str">
        <f ca="1">IF(ISERROR(VLOOKUP($C155,CE_Unordered_Data,COLUMN('Reordered Data'!AA$147)-2,FALSE)),"-",VLOOKUP($C155,CE_Unordered_Data,COLUMN('Reordered Data'!AA$145)-2,FALSE))</f>
        <v>-</v>
      </c>
      <c r="AB155" s="401" t="str">
        <f ca="1">IF(ISERROR(VLOOKUP($C155,CE_Unordered_Data,COLUMN('Reordered Data'!AB$147)-2,FALSE)),"-",VLOOKUP($C155,CE_Unordered_Data,COLUMN('Reordered Data'!AB$145)-2,FALSE))</f>
        <v>-</v>
      </c>
      <c r="AC155" s="401" t="str">
        <f ca="1">IF(ISERROR(VLOOKUP($C155,CE_Unordered_Data,COLUMN('Reordered Data'!AC$147)-2,FALSE)),"-",VLOOKUP($C155,CE_Unordered_Data,COLUMN('Reordered Data'!AC$145)-2,FALSE))</f>
        <v>-</v>
      </c>
      <c r="AD155" s="401" t="str">
        <f ca="1">IF(ISERROR(VLOOKUP($C155,CE_Unordered_Data,COLUMN('Reordered Data'!AD$147)-2,FALSE)),"-",VLOOKUP($C155,CE_Unordered_Data,COLUMN('Reordered Data'!AD$145)-2,FALSE))</f>
        <v>-</v>
      </c>
      <c r="AE155" s="401" t="str">
        <f ca="1">IF(ISERROR(VLOOKUP($C155,CE_Unordered_Data,COLUMN('Reordered Data'!AE$147)-2,FALSE)),"-",VLOOKUP($C155,CE_Unordered_Data,COLUMN('Reordered Data'!AE$145)-2,FALSE))</f>
        <v>-</v>
      </c>
      <c r="AF155" s="401" t="str">
        <f ca="1">IF(ISERROR(VLOOKUP($C155,CE_Unordered_Data,COLUMN('Reordered Data'!AF$147)-2,FALSE)),"-",VLOOKUP($C155,CE_Unordered_Data,COLUMN('Reordered Data'!AF$145)-2,FALSE))</f>
        <v>-</v>
      </c>
      <c r="AG155" s="401" t="str">
        <f ca="1">IF(ISERROR(VLOOKUP($C155,CE_Unordered_Data,COLUMN('Reordered Data'!AG$147)-2,FALSE)),"-",VLOOKUP($C155,CE_Unordered_Data,COLUMN('Reordered Data'!AG$145)-2,FALSE))</f>
        <v>-</v>
      </c>
      <c r="AH155" s="401" t="str">
        <f ca="1">IF(ISERROR(VLOOKUP($C155,CE_Unordered_Data,COLUMN('Reordered Data'!AH$147)-2,FALSE)),"-",VLOOKUP($C155,CE_Unordered_Data,COLUMN('Reordered Data'!AH$145)-2,FALSE))</f>
        <v>-</v>
      </c>
      <c r="AI155" s="401" t="str">
        <f ca="1">IF(ISERROR(VLOOKUP($C155,CE_Unordered_Data,COLUMN('Reordered Data'!AI$147)-2,FALSE)),"-",VLOOKUP($C155,CE_Unordered_Data,COLUMN('Reordered Data'!AI$145)-2,FALSE))</f>
        <v>-</v>
      </c>
      <c r="AJ155" s="401" t="str">
        <f ca="1">IF(ISERROR(VLOOKUP($C155,CE_Unordered_Data,COLUMN('Reordered Data'!AJ$147)-2,FALSE)),"-",VLOOKUP($C155,CE_Unordered_Data,COLUMN('Reordered Data'!AJ$145)-2,FALSE))</f>
        <v>-</v>
      </c>
      <c r="AK155" s="401" t="str">
        <f ca="1">IF(ISERROR(VLOOKUP($C155,CE_Unordered_Data,COLUMN('Reordered Data'!AK$147)-2,FALSE)),"-",VLOOKUP($C155,CE_Unordered_Data,COLUMN('Reordered Data'!AK$145)-2,FALSE))</f>
        <v>-</v>
      </c>
      <c r="AL155" s="401" t="str">
        <f ca="1">IF(ISERROR(VLOOKUP($C155,CE_Unordered_Data,COLUMN('Reordered Data'!AL$147)-2,FALSE)),"-",VLOOKUP($C155,CE_Unordered_Data,COLUMN('Reordered Data'!AL$145)-2,FALSE))</f>
        <v>-</v>
      </c>
      <c r="AM155" s="401" t="str">
        <f ca="1">IF(ISERROR(VLOOKUP($C155,CE_Unordered_Data,COLUMN('Reordered Data'!AM$147)-2,FALSE)),"-",VLOOKUP($C155,CE_Unordered_Data,COLUMN('Reordered Data'!AM$145)-2,FALSE))</f>
        <v>-</v>
      </c>
      <c r="AN155" s="401" t="str">
        <f ca="1">IF(ISERROR(VLOOKUP($C155,CE_Unordered_Data,COLUMN('Reordered Data'!AN$147)-2,FALSE)),"-",VLOOKUP($C155,CE_Unordered_Data,COLUMN('Reordered Data'!AN$145)-2,FALSE))</f>
        <v>-</v>
      </c>
      <c r="AO155" s="401" t="str">
        <f ca="1">IF(ISERROR(VLOOKUP($C155,CE_Unordered_Data,COLUMN('Reordered Data'!AO$147)-2,FALSE)),"-",VLOOKUP($C155,CE_Unordered_Data,COLUMN('Reordered Data'!AO$145)-2,FALSE))</f>
        <v>-</v>
      </c>
      <c r="AP155" s="401" t="str">
        <f ca="1">IF(ISERROR(VLOOKUP($C155,CE_Unordered_Data,COLUMN('Reordered Data'!AP$147)-2,FALSE)),"-",VLOOKUP($C155,CE_Unordered_Data,COLUMN('Reordered Data'!AP$145)-2,FALSE))</f>
        <v>-</v>
      </c>
      <c r="AQ155" s="401" t="str">
        <f ca="1">IF(ISERROR(VLOOKUP($C155,CE_Unordered_Data,COLUMN('Reordered Data'!AQ$147)-2,FALSE)),"-",VLOOKUP($C155,CE_Unordered_Data,COLUMN('Reordered Data'!AQ$145)-2,FALSE))</f>
        <v>-</v>
      </c>
      <c r="AR155" s="401" t="str">
        <f ca="1">IF(ISERROR(VLOOKUP($C155,CE_Unordered_Data,COLUMN('Reordered Data'!AR$147)-2,FALSE)),"-",VLOOKUP($C155,CE_Unordered_Data,COLUMN('Reordered Data'!AR$145)-2,FALSE))</f>
        <v>-</v>
      </c>
      <c r="AS155" s="401" t="str">
        <f ca="1">IF(ISERROR(VLOOKUP($C155,CE_Unordered_Data,COLUMN('Reordered Data'!AS$147)-2,FALSE)),"-",VLOOKUP($C155,CE_Unordered_Data,COLUMN('Reordered Data'!AS$145)-2,FALSE))</f>
        <v>-</v>
      </c>
      <c r="AT155" s="401" t="str">
        <f ca="1">IF(ISERROR(VLOOKUP($C155,CE_Unordered_Data,COLUMN('Reordered Data'!AT$147)-2,FALSE)),"-",VLOOKUP($C155,CE_Unordered_Data,COLUMN('Reordered Data'!AT$145)-2,FALSE))</f>
        <v>-</v>
      </c>
      <c r="AU155" s="401" t="str">
        <f ca="1">IF(ISERROR(VLOOKUP($C155,CE_Unordered_Data,COLUMN('Reordered Data'!AU$147)-2,FALSE)),"-",VLOOKUP($C155,CE_Unordered_Data,COLUMN('Reordered Data'!AU$145)-2,FALSE))</f>
        <v>-</v>
      </c>
      <c r="AV155" s="401" t="str">
        <f ca="1">IF(ISERROR(VLOOKUP($C155,CE_Unordered_Data,COLUMN('Reordered Data'!AV$147)-2,FALSE)),"-",VLOOKUP($C155,CE_Unordered_Data,COLUMN('Reordered Data'!AV$145)-2,FALSE))</f>
        <v>-</v>
      </c>
      <c r="AW155" s="401" t="str">
        <f ca="1">IF(ISERROR(VLOOKUP($C155,CE_Unordered_Data,COLUMN('Reordered Data'!AW$147)-2,FALSE)),"-",VLOOKUP($C155,CE_Unordered_Data,COLUMN('Reordered Data'!AW$145)-2,FALSE))</f>
        <v>-</v>
      </c>
      <c r="AX155" s="401" t="str">
        <f ca="1">IF(ISERROR(VLOOKUP($C155,CE_Unordered_Data,COLUMN('Reordered Data'!AX$147)-2,FALSE)),"-",VLOOKUP($C155,CE_Unordered_Data,COLUMN('Reordered Data'!AX$145)-2,FALSE))</f>
        <v>-</v>
      </c>
      <c r="AY155" s="401" t="str">
        <f ca="1">IF(ISERROR(VLOOKUP($C155,CE_Unordered_Data,COLUMN('Reordered Data'!AY$147)-2,FALSE)),"-",VLOOKUP($C155,CE_Unordered_Data,COLUMN('Reordered Data'!AY$145)-2,FALSE))</f>
        <v>-</v>
      </c>
      <c r="AZ155" s="401" t="str">
        <f ca="1">IF(ISERROR(VLOOKUP($C155,CE_Unordered_Data,COLUMN('Reordered Data'!AZ$147)-2,FALSE)),"-",VLOOKUP($C155,CE_Unordered_Data,COLUMN('Reordered Data'!AZ$145)-2,FALSE))</f>
        <v>-</v>
      </c>
      <c r="BA155" s="401" t="str">
        <f ca="1">IF(ISERROR(VLOOKUP($C155,CE_Unordered_Data,COLUMN('Reordered Data'!BA$147)-2,FALSE)),"-",VLOOKUP($C155,CE_Unordered_Data,COLUMN('Reordered Data'!BA$145)-2,FALSE))</f>
        <v>-</v>
      </c>
      <c r="BB155" s="401" t="str">
        <f ca="1">IF(ISERROR(VLOOKUP($C155,CE_Unordered_Data,COLUMN('Reordered Data'!BB$147)-2,FALSE)),"-",VLOOKUP($C155,CE_Unordered_Data,COLUMN('Reordered Data'!BB$145)-2,FALSE))</f>
        <v>-</v>
      </c>
      <c r="BC155" s="401" t="str">
        <f ca="1">IF(ISERROR(VLOOKUP($C155,CE_Unordered_Data,COLUMN('Reordered Data'!BC$147)-2,FALSE)),"-",VLOOKUP($C155,CE_Unordered_Data,COLUMN('Reordered Data'!BC$145)-2,FALSE))</f>
        <v>-</v>
      </c>
      <c r="BD155" s="401" t="str">
        <f ca="1">IF(ISERROR(VLOOKUP($C155,CE_Unordered_Data,COLUMN('Reordered Data'!BD$147)-2,FALSE)),"-",VLOOKUP($C155,CE_Unordered_Data,COLUMN('Reordered Data'!BD$145)-2,FALSE))</f>
        <v>-</v>
      </c>
      <c r="BE155" s="401" t="str">
        <f ca="1">IF(ISERROR(VLOOKUP($C155,CE_Unordered_Data,COLUMN('Reordered Data'!BE$147)-2,FALSE)),"-",VLOOKUP($C155,CE_Unordered_Data,COLUMN('Reordered Data'!BE$145)-2,FALSE))</f>
        <v>-</v>
      </c>
      <c r="BF155" s="401" t="str">
        <f ca="1">IF(ISERROR(VLOOKUP($C155,CE_Unordered_Data,COLUMN('Reordered Data'!BF$147)-2,FALSE)),"-",VLOOKUP($C155,CE_Unordered_Data,COLUMN('Reordered Data'!BF$145)-2,FALSE))</f>
        <v>-</v>
      </c>
      <c r="BG155" s="401" t="str">
        <f ca="1">IF(ISERROR(VLOOKUP($C155,CE_Unordered_Data,COLUMN('Reordered Data'!BG$147)-2,FALSE)),"-",VLOOKUP($C155,CE_Unordered_Data,COLUMN('Reordered Data'!BG$145)-2,FALSE))</f>
        <v>-</v>
      </c>
      <c r="BH155" s="401" t="str">
        <f ca="1">IF(ISERROR(VLOOKUP($C155,CE_Unordered_Data,COLUMN('Reordered Data'!BH$147)-2,FALSE)),"-",VLOOKUP($C155,CE_Unordered_Data,COLUMN('Reordered Data'!BH$145)-2,FALSE))</f>
        <v>-</v>
      </c>
      <c r="BI155" s="401" t="str">
        <f ca="1">IF(ISERROR(VLOOKUP($C155,CE_Unordered_Data,COLUMN('Reordered Data'!BI$147)-2,FALSE)),"-",VLOOKUP($C155,CE_Unordered_Data,COLUMN('Reordered Data'!BI$145)-2,FALSE))</f>
        <v>-</v>
      </c>
      <c r="BJ155" s="401" t="str">
        <f ca="1">IF(ISERROR(VLOOKUP($C155,CE_Unordered_Data,COLUMN('Reordered Data'!BJ$147)-2,FALSE)),"-",VLOOKUP($C155,CE_Unordered_Data,COLUMN('Reordered Data'!BJ$145)-2,FALSE))</f>
        <v>-</v>
      </c>
      <c r="BK155" s="401" t="str">
        <f ca="1">IF(ISERROR(VLOOKUP($C155,CE_Unordered_Data,COLUMN('Reordered Data'!BK$147)-2,FALSE)),"-",VLOOKUP($C155,CE_Unordered_Data,COLUMN('Reordered Data'!BK$145)-2,FALSE))</f>
        <v>-</v>
      </c>
      <c r="BL155" s="401" t="str">
        <f ca="1">IF(ISERROR(VLOOKUP($C155,CE_Unordered_Data,COLUMN('Reordered Data'!BL$147)-2,FALSE)),"-",VLOOKUP($C155,CE_Unordered_Data,COLUMN('Reordered Data'!BL$145)-2,FALSE))</f>
        <v>-</v>
      </c>
      <c r="BM155" s="401" t="str">
        <f ca="1">IF(ISERROR(VLOOKUP($C155,CE_Unordered_Data,COLUMN('Reordered Data'!BM$147)-2,FALSE)),"-",VLOOKUP($C155,CE_Unordered_Data,COLUMN('Reordered Data'!BM$145)-2,FALSE))</f>
        <v>-</v>
      </c>
      <c r="BN155" s="401" t="str">
        <f ca="1">IF(ISERROR(VLOOKUP($C155,CE_Unordered_Data,COLUMN('Reordered Data'!BN$147)-2,FALSE)),"-",VLOOKUP($C155,CE_Unordered_Data,COLUMN('Reordered Data'!BN$145)-2,FALSE))</f>
        <v>-</v>
      </c>
      <c r="BO155" s="401" t="str">
        <f ca="1">IF(ISERROR(VLOOKUP($C155,CE_Unordered_Data,COLUMN('Reordered Data'!BO$147)-2,FALSE)),"-",VLOOKUP($C155,CE_Unordered_Data,COLUMN('Reordered Data'!BO$145)-2,FALSE))</f>
        <v>-</v>
      </c>
      <c r="BP155" s="401" t="str">
        <f ca="1">IF(ISERROR(VLOOKUP($C155,CE_Unordered_Data,COLUMN('Reordered Data'!BP$147)-2,FALSE)),"-",VLOOKUP($C155,CE_Unordered_Data,COLUMN('Reordered Data'!BP$145)-2,FALSE))</f>
        <v>-</v>
      </c>
      <c r="BQ155" s="401" t="str">
        <f ca="1">IF(ISERROR(VLOOKUP($C155,CE_Unordered_Data,COLUMN('Reordered Data'!BQ$147)-2,FALSE)),"-",VLOOKUP($C155,CE_Unordered_Data,COLUMN('Reordered Data'!BQ$145)-2,FALSE))</f>
        <v>-</v>
      </c>
      <c r="BR155" s="401" t="str">
        <f ca="1">IF(ISERROR(VLOOKUP($C155,CE_Unordered_Data,COLUMN('Reordered Data'!BR$147)-2,FALSE)),"-",VLOOKUP($C155,CE_Unordered_Data,COLUMN('Reordered Data'!BR$145)-2,FALSE))</f>
        <v>-</v>
      </c>
      <c r="BS155" s="401" t="str">
        <f ca="1">IF(ISERROR(VLOOKUP($C155,CE_Unordered_Data,COLUMN('Reordered Data'!BS$147)-2,FALSE)),"-",VLOOKUP($C155,CE_Unordered_Data,COLUMN('Reordered Data'!BS$145)-2,FALSE))</f>
        <v>-</v>
      </c>
      <c r="BT155" s="401" t="str">
        <f ca="1">IF(ISERROR(VLOOKUP($C155,CE_Unordered_Data,COLUMN('Reordered Data'!BT$147)-2,FALSE)),"-",VLOOKUP($C155,CE_Unordered_Data,COLUMN('Reordered Data'!BT$145)-2,FALSE))</f>
        <v>-</v>
      </c>
      <c r="BU155" s="401" t="str">
        <f ca="1">IF(ISERROR(VLOOKUP($C155,CE_Unordered_Data,COLUMN('Reordered Data'!BU$147)-2,FALSE)),"-",VLOOKUP($C155,CE_Unordered_Data,COLUMN('Reordered Data'!BU$145)-2,FALSE))</f>
        <v>-</v>
      </c>
      <c r="BV155" s="401" t="str">
        <f ca="1">IF(ISERROR(VLOOKUP($C155,CE_Unordered_Data,COLUMN('Reordered Data'!BV$147)-2,FALSE)),"-",VLOOKUP($C155,CE_Unordered_Data,COLUMN('Reordered Data'!BV$145)-2,FALSE))</f>
        <v>-</v>
      </c>
      <c r="BW155" s="401" t="str">
        <f ca="1">IF(ISERROR(VLOOKUP($C155,CE_Unordered_Data,COLUMN('Reordered Data'!BW$147)-2,FALSE)),"-",VLOOKUP($C155,CE_Unordered_Data,COLUMN('Reordered Data'!BW$145)-2,FALSE))</f>
        <v>-</v>
      </c>
      <c r="BX155" s="401" t="str">
        <f ca="1">IF(ISERROR(VLOOKUP($C155,CE_Unordered_Data,COLUMN('Reordered Data'!BX$147)-2,FALSE)),"-",VLOOKUP($C155,CE_Unordered_Data,COLUMN('Reordered Data'!BX$145)-2,FALSE))</f>
        <v>-</v>
      </c>
      <c r="BY155" s="401" t="str">
        <f ca="1">IF(ISERROR(VLOOKUP($C155,CE_Unordered_Data,COLUMN('Reordered Data'!BY$147)-2,FALSE)),"-",VLOOKUP($C155,CE_Unordered_Data,COLUMN('Reordered Data'!BY$145)-2,FALSE))</f>
        <v>-</v>
      </c>
      <c r="BZ155" s="401" t="str">
        <f ca="1">IF(ISERROR(VLOOKUP($C155,CE_Unordered_Data,COLUMN('Reordered Data'!BZ$147)-2,FALSE)),"-",VLOOKUP($C155,CE_Unordered_Data,COLUMN('Reordered Data'!BZ$145)-2,FALSE))</f>
        <v>-</v>
      </c>
      <c r="CA155" s="401" t="str">
        <f ca="1">IF(ISERROR(VLOOKUP($C155,CE_Unordered_Data,COLUMN('Reordered Data'!CA$147)-2,FALSE)),"-",VLOOKUP($C155,CE_Unordered_Data,COLUMN('Reordered Data'!CA$145)-2,FALSE))</f>
        <v>-</v>
      </c>
      <c r="CB155" s="401" t="str">
        <f ca="1">IF(ISERROR(VLOOKUP($C155,CE_Unordered_Data,COLUMN('Reordered Data'!CB$147)-2,FALSE)),"-",VLOOKUP($C155,CE_Unordered_Data,COLUMN('Reordered Data'!CB$145)-2,FALSE))</f>
        <v>-</v>
      </c>
      <c r="CC155" s="401" t="str">
        <f ca="1">IF(ISERROR(VLOOKUP($C155,CE_Unordered_Data,COLUMN('Reordered Data'!CC$147)-2,FALSE)),"-",VLOOKUP($C155,CE_Unordered_Data,COLUMN('Reordered Data'!CC$145)-2,FALSE))</f>
        <v>-</v>
      </c>
      <c r="CD155" s="401" t="str">
        <f ca="1">IF(ISERROR(VLOOKUP($C155,CE_Unordered_Data,COLUMN('Reordered Data'!CD$147)-2,FALSE)),"-",VLOOKUP($C155,CE_Unordered_Data,COLUMN('Reordered Data'!CD$145)-2,FALSE))</f>
        <v>-</v>
      </c>
      <c r="CE155" s="401" t="str">
        <f ca="1">IF(ISERROR(VLOOKUP($C155,CE_Unordered_Data,COLUMN('Reordered Data'!CE$147)-2,FALSE)),"-",VLOOKUP($C155,CE_Unordered_Data,COLUMN('Reordered Data'!CE$145)-2,FALSE))</f>
        <v>-</v>
      </c>
      <c r="CF155" s="401" t="str">
        <f ca="1">IF(ISERROR(VLOOKUP($C155,CE_Unordered_Data,COLUMN('Reordered Data'!CF$147)-2,FALSE)),"-",VLOOKUP($C155,CE_Unordered_Data,COLUMN('Reordered Data'!CF$145)-2,FALSE))</f>
        <v>-</v>
      </c>
      <c r="CG155" s="401" t="str">
        <f ca="1">IF(ISERROR(VLOOKUP($C155,CE_Unordered_Data,COLUMN('Reordered Data'!CG$147)-2,FALSE)),"-",VLOOKUP($C155,CE_Unordered_Data,COLUMN('Reordered Data'!CG$145)-2,FALSE))</f>
        <v>-</v>
      </c>
      <c r="CH155" s="401" t="str">
        <f ca="1">IF(ISERROR(VLOOKUP($C155,CE_Unordered_Data,COLUMN('Reordered Data'!CH$147)-2,FALSE)),"-",VLOOKUP($C155,CE_Unordered_Data,COLUMN('Reordered Data'!CH$145)-2,FALSE))</f>
        <v>-</v>
      </c>
      <c r="CI155" s="401" t="str">
        <f ca="1">IF(ISERROR(VLOOKUP($C155,CE_Unordered_Data,COLUMN('Reordered Data'!CI$147)-2,FALSE)),"-",VLOOKUP($C155,CE_Unordered_Data,COLUMN('Reordered Data'!CI$145)-2,FALSE))</f>
        <v>-</v>
      </c>
      <c r="CJ155" s="401" t="str">
        <f ca="1">IF(ISERROR(VLOOKUP($C155,CE_Unordered_Data,COLUMN('Reordered Data'!CJ$147)-2,FALSE)),"-",VLOOKUP($C155,CE_Unordered_Data,COLUMN('Reordered Data'!CJ$145)-2,FALSE))</f>
        <v>-</v>
      </c>
      <c r="CK155" s="401" t="str">
        <f ca="1">IF(ISERROR(VLOOKUP($C155,CE_Unordered_Data,COLUMN('Reordered Data'!CK$147)-2,FALSE)),"-",VLOOKUP($C155,CE_Unordered_Data,COLUMN('Reordered Data'!CK$145)-2,FALSE))</f>
        <v>-</v>
      </c>
      <c r="CL155" s="401" t="str">
        <f ca="1">IF(ISERROR(VLOOKUP($C155,CE_Unordered_Data,COLUMN('Reordered Data'!CL$147)-2,FALSE)),"-",VLOOKUP($C155,CE_Unordered_Data,COLUMN('Reordered Data'!CL$145)-2,FALSE))</f>
        <v>-</v>
      </c>
      <c r="CM155" s="401" t="str">
        <f ca="1">IF(ISERROR(VLOOKUP($C155,CE_Unordered_Data,COLUMN('Reordered Data'!CM$147)-2,FALSE)),"-",VLOOKUP($C155,CE_Unordered_Data,COLUMN('Reordered Data'!CM$145)-2,FALSE))</f>
        <v>-</v>
      </c>
      <c r="CN155" s="401" t="str">
        <f ca="1">IF(ISERROR(VLOOKUP($C155,CE_Unordered_Data,COLUMN('Reordered Data'!CN$147)-2,FALSE)),"-",VLOOKUP($C155,CE_Unordered_Data,COLUMN('Reordered Data'!CN$145)-2,FALSE))</f>
        <v>-</v>
      </c>
      <c r="CO155" s="401" t="str">
        <f ca="1">IF(ISERROR(VLOOKUP($C155,CE_Unordered_Data,COLUMN('Reordered Data'!CO$147)-2,FALSE)),"-",VLOOKUP($C155,CE_Unordered_Data,COLUMN('Reordered Data'!CO$145)-2,FALSE))</f>
        <v>-</v>
      </c>
      <c r="CP155" s="401" t="str">
        <f ca="1">IF(ISERROR(VLOOKUP($C155,CE_Unordered_Data,COLUMN('Reordered Data'!CP$147)-2,FALSE)),"-",VLOOKUP($C155,CE_Unordered_Data,COLUMN('Reordered Data'!CP$145)-2,FALSE))</f>
        <v>-</v>
      </c>
      <c r="CQ155" s="401" t="str">
        <f ca="1">IF(ISERROR(VLOOKUP($C155,CE_Unordered_Data,COLUMN('Reordered Data'!CQ$147)-2,FALSE)),"-",VLOOKUP($C155,CE_Unordered_Data,COLUMN('Reordered Data'!CQ$145)-2,FALSE))</f>
        <v>-</v>
      </c>
      <c r="CR155" s="401" t="str">
        <f ca="1">IF(ISERROR(VLOOKUP($C155,CE_Unordered_Data,COLUMN('Reordered Data'!CR$147)-2,FALSE)),"-",VLOOKUP($C155,CE_Unordered_Data,COLUMN('Reordered Data'!CR$145)-2,FALSE))</f>
        <v>-</v>
      </c>
      <c r="CS155" s="401" t="str">
        <f ca="1">IF(ISERROR(VLOOKUP($C155,CE_Unordered_Data,COLUMN('Reordered Data'!CS$147)-2,FALSE)),"-",VLOOKUP($C155,CE_Unordered_Data,COLUMN('Reordered Data'!CS$145)-2,FALSE))</f>
        <v>-</v>
      </c>
      <c r="CT155" s="401" t="str">
        <f ca="1">IF(ISERROR(VLOOKUP($C155,CE_Unordered_Data,COLUMN('Reordered Data'!CT$147)-2,FALSE)),"-",VLOOKUP($C155,CE_Unordered_Data,COLUMN('Reordered Data'!CT$145)-2,FALSE))</f>
        <v>-</v>
      </c>
      <c r="CU155" s="401" t="str">
        <f ca="1">IF(ISERROR(VLOOKUP($C155,CE_Unordered_Data,COLUMN('Reordered Data'!CU$147)-2,FALSE)),"-",VLOOKUP($C155,CE_Unordered_Data,COLUMN('Reordered Data'!CU$145)-2,FALSE))</f>
        <v>-</v>
      </c>
      <c r="CV155" s="401" t="str">
        <f ca="1">IF(ISERROR(VLOOKUP($C155,CE_Unordered_Data,COLUMN('Reordered Data'!CV$147)-2,FALSE)),"-",VLOOKUP($C155,CE_Unordered_Data,COLUMN('Reordered Data'!CV$145)-2,FALSE))</f>
        <v>-</v>
      </c>
      <c r="CW155" s="401" t="str">
        <f ca="1">IF(ISERROR(VLOOKUP($C155,CE_Unordered_Data,COLUMN('Reordered Data'!CW$147)-2,FALSE)),"-",VLOOKUP($C155,CE_Unordered_Data,COLUMN('Reordered Data'!CW$145)-2,FALSE))</f>
        <v>-</v>
      </c>
      <c r="CX155" s="401" t="str">
        <f ca="1">IF(ISERROR(VLOOKUP($C155,CE_Unordered_Data,COLUMN('Reordered Data'!CX$147)-2,FALSE)),"-",VLOOKUP($C155,CE_Unordered_Data,COLUMN('Reordered Data'!CX$145)-2,FALSE))</f>
        <v>-</v>
      </c>
      <c r="CY155" s="401" t="str">
        <f ca="1">IF(ISERROR(VLOOKUP($C155,CE_Unordered_Data,COLUMN('Reordered Data'!CY$147)-2,FALSE)),"-",VLOOKUP($C155,CE_Unordered_Data,COLUMN('Reordered Data'!CY$145)-2,FALSE))</f>
        <v>-</v>
      </c>
      <c r="CZ155" s="401" t="str">
        <f ca="1">IF(ISERROR(VLOOKUP($C155,CE_Unordered_Data,COLUMN('Reordered Data'!CZ$147)-2,FALSE)),"-",VLOOKUP($C155,CE_Unordered_Data,COLUMN('Reordered Data'!CZ$145)-2,FALSE))</f>
        <v>-</v>
      </c>
      <c r="DA155" s="401" t="str">
        <f ca="1">IF(ISERROR(VLOOKUP($C155,CE_Unordered_Data,COLUMN('Reordered Data'!DA$147)-2,FALSE)),"-",VLOOKUP($C155,CE_Unordered_Data,COLUMN('Reordered Data'!DA$145)-2,FALSE))</f>
        <v>-</v>
      </c>
      <c r="DB155" s="401" t="str">
        <f ca="1">IF(ISERROR(VLOOKUP($C155,CE_Unordered_Data,COLUMN('Reordered Data'!DB$147)-2,FALSE)),"-",VLOOKUP($C155,CE_Unordered_Data,COLUMN('Reordered Data'!DB$145)-2,FALSE))</f>
        <v>-</v>
      </c>
      <c r="DC155" s="401" t="str">
        <f ca="1">IF(ISERROR(VLOOKUP($C155,CE_Unordered_Data,COLUMN('Reordered Data'!DC$147)-2,FALSE)),"-",VLOOKUP($C155,CE_Unordered_Data,COLUMN('Reordered Data'!DC$145)-2,FALSE))</f>
        <v>-</v>
      </c>
      <c r="DD155" s="401" t="str">
        <f ca="1">IF(ISERROR(VLOOKUP($C155,CE_Unordered_Data,COLUMN('Reordered Data'!DD$147)-2,FALSE)),"-",VLOOKUP($C155,CE_Unordered_Data,COLUMN('Reordered Data'!DD$145)-2,FALSE))</f>
        <v>-</v>
      </c>
      <c r="DE155" s="401" t="str">
        <f ca="1">IF(ISERROR(VLOOKUP($C155,CE_Unordered_Data,COLUMN('Reordered Data'!DE$147)-2,FALSE)),"-",VLOOKUP($C155,CE_Unordered_Data,COLUMN('Reordered Data'!DE$145)-2,FALSE))</f>
        <v>-</v>
      </c>
      <c r="DF155" s="401" t="str">
        <f ca="1">IF(ISERROR(VLOOKUP($C155,CE_Unordered_Data,COLUMN('Reordered Data'!DF$147)-2,FALSE)),"-",VLOOKUP($C155,CE_Unordered_Data,COLUMN('Reordered Data'!DF$145)-2,FALSE))</f>
        <v>-</v>
      </c>
      <c r="DG155" s="401" t="str">
        <f ca="1">IF(ISERROR(VLOOKUP($C155,CE_Unordered_Data,COLUMN('Reordered Data'!DG$147)-2,FALSE)),"-",VLOOKUP($C155,CE_Unordered_Data,COLUMN('Reordered Data'!DG$145)-2,FALSE))</f>
        <v>-</v>
      </c>
      <c r="DH155" s="401" t="str">
        <f ca="1">IF(ISERROR(VLOOKUP($C155,CE_Unordered_Data,COLUMN('Reordered Data'!DH$147)-2,FALSE)),"-",VLOOKUP($C155,CE_Unordered_Data,COLUMN('Reordered Data'!DH$145)-2,FALSE))</f>
        <v>-</v>
      </c>
      <c r="DI155" s="401" t="str">
        <f ca="1">IF(ISERROR(VLOOKUP($C155,CE_Unordered_Data,COLUMN('Reordered Data'!DI$147)-2,FALSE)),"-",VLOOKUP($C155,CE_Unordered_Data,COLUMN('Reordered Data'!DI$145)-2,FALSE))</f>
        <v>-</v>
      </c>
      <c r="DJ155" s="401" t="str">
        <f ca="1">IF(ISERROR(VLOOKUP($C155,CE_Unordered_Data,COLUMN('Reordered Data'!DJ$147)-2,FALSE)),"-",VLOOKUP($C155,CE_Unordered_Data,COLUMN('Reordered Data'!DJ$145)-2,FALSE))</f>
        <v>-</v>
      </c>
      <c r="DK155" s="401" t="str">
        <f ca="1">IF(ISERROR(VLOOKUP($C155,CE_Unordered_Data,COLUMN('Reordered Data'!DK$147)-2,FALSE)),"-",VLOOKUP($C155,CE_Unordered_Data,COLUMN('Reordered Data'!DK$145)-2,FALSE))</f>
        <v>-</v>
      </c>
      <c r="DL155" s="401" t="str">
        <f ca="1">IF(ISERROR(VLOOKUP($C155,CE_Unordered_Data,COLUMN('Reordered Data'!DL$147)-2,FALSE)),"-",VLOOKUP($C155,CE_Unordered_Data,COLUMN('Reordered Data'!DL$145)-2,FALSE))</f>
        <v>-</v>
      </c>
      <c r="DM155" s="401" t="str">
        <f ca="1">IF(ISERROR(VLOOKUP($C155,CE_Unordered_Data,COLUMN('Reordered Data'!DM$147)-2,FALSE)),"-",VLOOKUP($C155,CE_Unordered_Data,COLUMN('Reordered Data'!DM$145)-2,FALSE))</f>
        <v>-</v>
      </c>
      <c r="DN155" s="401" t="str">
        <f ca="1">IF(ISERROR(VLOOKUP($C155,CE_Unordered_Data,COLUMN('Reordered Data'!DN$147)-2,FALSE)),"-",VLOOKUP($C155,CE_Unordered_Data,COLUMN('Reordered Data'!DN$145)-2,FALSE))</f>
        <v>-</v>
      </c>
      <c r="DO155" s="401" t="str">
        <f ca="1">IF(ISERROR(VLOOKUP($C155,CE_Unordered_Data,COLUMN('Reordered Data'!DO$147)-2,FALSE)),"-",VLOOKUP($C155,CE_Unordered_Data,COLUMN('Reordered Data'!DO$145)-2,FALSE))</f>
        <v>-</v>
      </c>
      <c r="DP155" s="401" t="str">
        <f ca="1">IF(ISERROR(VLOOKUP($C155,CE_Unordered_Data,COLUMN('Reordered Data'!DP$147)-2,FALSE)),"-",VLOOKUP($C155,CE_Unordered_Data,COLUMN('Reordered Data'!DP$145)-2,FALSE))</f>
        <v>-</v>
      </c>
      <c r="DQ155" s="401" t="str">
        <f ca="1">IF(ISERROR(VLOOKUP($C155,CE_Unordered_Data,COLUMN('Reordered Data'!DQ$147)-2,FALSE)),"-",VLOOKUP($C155,CE_Unordered_Data,COLUMN('Reordered Data'!DQ$145)-2,FALSE))</f>
        <v>-</v>
      </c>
      <c r="DR155" s="401" t="str">
        <f ca="1">IF(ISERROR(VLOOKUP($C155,CE_Unordered_Data,COLUMN('Reordered Data'!DR$147)-2,FALSE)),"-",VLOOKUP($C155,CE_Unordered_Data,COLUMN('Reordered Data'!DR$145)-2,FALSE))</f>
        <v>-</v>
      </c>
      <c r="DS155" s="401" t="str">
        <f ca="1">IF(ISERROR(VLOOKUP($C155,CE_Unordered_Data,COLUMN('Reordered Data'!DS$147)-2,FALSE)),"-",VLOOKUP($C155,CE_Unordered_Data,COLUMN('Reordered Data'!DS$145)-2,FALSE))</f>
        <v>-</v>
      </c>
      <c r="DT155" s="401" t="str">
        <f ca="1">IF(ISERROR(VLOOKUP($C155,CE_Unordered_Data,COLUMN('Reordered Data'!DT$147)-2,FALSE)),"-",VLOOKUP($C155,CE_Unordered_Data,COLUMN('Reordered Data'!DT$145)-2,FALSE))</f>
        <v>-</v>
      </c>
      <c r="DU155" s="401" t="str">
        <f ca="1">IF(ISERROR(VLOOKUP($C155,CE_Unordered_Data,COLUMN('Reordered Data'!DU$147)-2,FALSE)),"-",VLOOKUP($C155,CE_Unordered_Data,COLUMN('Reordered Data'!DU$145)-2,FALSE))</f>
        <v>-</v>
      </c>
      <c r="DV155" s="401" t="str">
        <f ca="1">IF(ISERROR(VLOOKUP($C155,CE_Unordered_Data,COLUMN('Reordered Data'!DV$147)-2,FALSE)),"-",VLOOKUP($C155,CE_Unordered_Data,COLUMN('Reordered Data'!DV$145)-2,FALSE))</f>
        <v>-</v>
      </c>
      <c r="DW155" s="401" t="str">
        <f ca="1">IF(ISERROR(VLOOKUP($C155,CE_Unordered_Data,COLUMN('Reordered Data'!DW$147)-2,FALSE)),"-",VLOOKUP($C155,CE_Unordered_Data,COLUMN('Reordered Data'!DW$145)-2,FALSE))</f>
        <v>-</v>
      </c>
      <c r="DX155" s="401" t="str">
        <f ca="1">IF(ISERROR(VLOOKUP($C155,CE_Unordered_Data,COLUMN('Reordered Data'!DX$147)-2,FALSE)),"-",VLOOKUP($C155,CE_Unordered_Data,COLUMN('Reordered Data'!DX$145)-2,FALSE))</f>
        <v>-</v>
      </c>
      <c r="DY155" s="401" t="str">
        <f ca="1">IF(ISERROR(VLOOKUP($C155,CE_Unordered_Data,COLUMN('Reordered Data'!DY$147)-2,FALSE)),"-",VLOOKUP($C155,CE_Unordered_Data,COLUMN('Reordered Data'!DY$145)-2,FALSE))</f>
        <v>-</v>
      </c>
      <c r="DZ155" s="401" t="str">
        <f ca="1">IF(ISERROR(VLOOKUP($C155,CE_Unordered_Data,COLUMN('Reordered Data'!DZ$147)-2,FALSE)),"-",VLOOKUP($C155,CE_Unordered_Data,COLUMN('Reordered Data'!DZ$145)-2,FALSE))</f>
        <v>-</v>
      </c>
      <c r="EA155" s="401" t="str">
        <f ca="1">IF(ISERROR(VLOOKUP($C155,CE_Unordered_Data,COLUMN('Reordered Data'!EA$147)-2,FALSE)),"-",VLOOKUP($C155,CE_Unordered_Data,COLUMN('Reordered Data'!EA$145)-2,FALSE))</f>
        <v>-</v>
      </c>
      <c r="EB155" s="401" t="str">
        <f ca="1">IF(ISERROR(VLOOKUP($C155,CE_Unordered_Data,COLUMN('Reordered Data'!EB$147)-2,FALSE)),"-",VLOOKUP($C155,CE_Unordered_Data,COLUMN('Reordered Data'!EB$145)-2,FALSE))</f>
        <v>-</v>
      </c>
      <c r="EC155" s="401" t="str">
        <f ca="1">IF(ISERROR(VLOOKUP($C155,CE_Unordered_Data,COLUMN('Reordered Data'!EC$147)-2,FALSE)),"-",VLOOKUP($C155,CE_Unordered_Data,COLUMN('Reordered Data'!EC$145)-2,FALSE))</f>
        <v>-</v>
      </c>
      <c r="ED155" s="401" t="str">
        <f ca="1">IF(ISERROR(VLOOKUP($C155,CE_Unordered_Data,COLUMN('Reordered Data'!ED$147)-2,FALSE)),"-",VLOOKUP($C155,CE_Unordered_Data,COLUMN('Reordered Data'!ED$145)-2,FALSE))</f>
        <v>-</v>
      </c>
      <c r="EE155" s="401" t="str">
        <f ca="1">IF(ISERROR(VLOOKUP($C155,CE_Unordered_Data,COLUMN('Reordered Data'!EE$147)-2,FALSE)),"-",VLOOKUP($C155,CE_Unordered_Data,COLUMN('Reordered Data'!EE$145)-2,FALSE))</f>
        <v>-</v>
      </c>
      <c r="EF155" s="401" t="str">
        <f ca="1">IF(ISERROR(VLOOKUP($C155,CE_Unordered_Data,COLUMN('Reordered Data'!EF$147)-2,FALSE)),"-",VLOOKUP($C155,CE_Unordered_Data,COLUMN('Reordered Data'!EF$145)-2,FALSE))</f>
        <v>-</v>
      </c>
      <c r="EG155" s="401" t="str">
        <f ca="1">IF(ISERROR(VLOOKUP($C155,CE_Unordered_Data,COLUMN('Reordered Data'!EG$147)-2,FALSE)),"-",VLOOKUP($C155,CE_Unordered_Data,COLUMN('Reordered Data'!EG$145)-2,FALSE))</f>
        <v>-</v>
      </c>
      <c r="EH155" s="401" t="str">
        <f ca="1">IF(ISERROR(VLOOKUP($C155,CE_Unordered_Data,COLUMN('Reordered Data'!EH$147)-2,FALSE)),"-",VLOOKUP($C155,CE_Unordered_Data,COLUMN('Reordered Data'!EH$145)-2,FALSE))</f>
        <v>-</v>
      </c>
      <c r="EI155" s="401" t="str">
        <f ca="1">IF(ISERROR(VLOOKUP($C155,CE_Unordered_Data,COLUMN('Reordered Data'!EI$147)-2,FALSE)),"-",VLOOKUP($C155,CE_Unordered_Data,COLUMN('Reordered Data'!EI$145)-2,FALSE))</f>
        <v>-</v>
      </c>
      <c r="EJ155" s="401" t="str">
        <f ca="1">IF(ISERROR(VLOOKUP($C155,CE_Unordered_Data,COLUMN('Reordered Data'!EJ$147)-2,FALSE)),"-",VLOOKUP($C155,CE_Unordered_Data,COLUMN('Reordered Data'!EJ$145)-2,FALSE))</f>
        <v>-</v>
      </c>
      <c r="EK155" s="401" t="str">
        <f ca="1">IF(ISERROR(VLOOKUP($C155,CE_Unordered_Data,COLUMN('Reordered Data'!EK$147)-2,FALSE)),"-",VLOOKUP($C155,CE_Unordered_Data,COLUMN('Reordered Data'!EK$145)-2,FALSE))</f>
        <v>-</v>
      </c>
      <c r="EL155" s="401" t="str">
        <f ca="1">IF(ISERROR(VLOOKUP($C155,CE_Unordered_Data,COLUMN('Reordered Data'!EL$147)-2,FALSE)),"-",VLOOKUP($C155,CE_Unordered_Data,COLUMN('Reordered Data'!EL$145)-2,FALSE))</f>
        <v>-</v>
      </c>
      <c r="EM155" s="401" t="str">
        <f ca="1">IF(ISERROR(VLOOKUP($C155,CE_Unordered_Data,COLUMN('Reordered Data'!EM$147)-2,FALSE)),"-",VLOOKUP($C155,CE_Unordered_Data,COLUMN('Reordered Data'!EM$145)-2,FALSE))</f>
        <v>-</v>
      </c>
      <c r="EN155" s="401" t="str">
        <f ca="1">IF(ISERROR(VLOOKUP($C155,CE_Unordered_Data,COLUMN('Reordered Data'!EN$147)-2,FALSE)),"-",VLOOKUP($C155,CE_Unordered_Data,COLUMN('Reordered Data'!EN$145)-2,FALSE))</f>
        <v>-</v>
      </c>
      <c r="EO155" s="401" t="str">
        <f ca="1">IF(ISERROR(VLOOKUP($C155,CE_Unordered_Data,COLUMN('Reordered Data'!EO$147)-2,FALSE)),"-",VLOOKUP($C155,CE_Unordered_Data,COLUMN('Reordered Data'!EO$145)-2,FALSE))</f>
        <v>-</v>
      </c>
      <c r="EP155" s="401" t="str">
        <f ca="1">IF(ISERROR(VLOOKUP($C155,CE_Unordered_Data,COLUMN('Reordered Data'!EP$147)-2,FALSE)),"-",VLOOKUP($C155,CE_Unordered_Data,COLUMN('Reordered Data'!EP$145)-2,FALSE))</f>
        <v>-</v>
      </c>
      <c r="EQ155" s="401" t="str">
        <f ca="1">IF(ISERROR(VLOOKUP($C155,CE_Unordered_Data,COLUMN('Reordered Data'!EQ$147)-2,FALSE)),"-",VLOOKUP($C155,CE_Unordered_Data,COLUMN('Reordered Data'!EQ$145)-2,FALSE))</f>
        <v>-</v>
      </c>
      <c r="ER155" s="401" t="str">
        <f ca="1">IF(ISERROR(VLOOKUP($C155,CE_Unordered_Data,COLUMN('Reordered Data'!ER$147)-2,FALSE)),"-",VLOOKUP($C155,CE_Unordered_Data,COLUMN('Reordered Data'!ER$145)-2,FALSE))</f>
        <v>-</v>
      </c>
      <c r="ES155" s="401" t="str">
        <f ca="1">IF(ISERROR(VLOOKUP($C155,CE_Unordered_Data,COLUMN('Reordered Data'!ES$147)-2,FALSE)),"-",VLOOKUP($C155,CE_Unordered_Data,COLUMN('Reordered Data'!ES$145)-2,FALSE))</f>
        <v>-</v>
      </c>
      <c r="ET155" s="401" t="str">
        <f ca="1">IF(ISERROR(VLOOKUP($C155,CE_Unordered_Data,COLUMN('Reordered Data'!ET$147)-2,FALSE)),"-",VLOOKUP($C155,CE_Unordered_Data,COLUMN('Reordered Data'!ET$145)-2,FALSE))</f>
        <v>-</v>
      </c>
      <c r="EU155" s="401" t="str">
        <f ca="1">IF(ISERROR(VLOOKUP($C155,CE_Unordered_Data,COLUMN('Reordered Data'!EU$147)-2,FALSE)),"-",VLOOKUP($C155,CE_Unordered_Data,COLUMN('Reordered Data'!EU$145)-2,FALSE))</f>
        <v>-</v>
      </c>
      <c r="EV155" s="401" t="str">
        <f ca="1">IF(ISERROR(VLOOKUP($C155,CE_Unordered_Data,COLUMN('Reordered Data'!EV$147)-2,FALSE)),"-",VLOOKUP($C155,CE_Unordered_Data,COLUMN('Reordered Data'!EV$145)-2,FALSE))</f>
        <v>-</v>
      </c>
      <c r="EW155" s="401" t="str">
        <f ca="1">IF(ISERROR(VLOOKUP($C155,CE_Unordered_Data,COLUMN('Reordered Data'!EW$147)-2,FALSE)),"-",VLOOKUP($C155,CE_Unordered_Data,COLUMN('Reordered Data'!EW$145)-2,FALSE))</f>
        <v>-</v>
      </c>
      <c r="EX155" s="401" t="str">
        <f ca="1">IF(ISERROR(VLOOKUP($C155,CE_Unordered_Data,COLUMN('Reordered Data'!EX$147)-2,FALSE)),"-",VLOOKUP($C155,CE_Unordered_Data,COLUMN('Reordered Data'!EX$145)-2,FALSE))</f>
        <v>-</v>
      </c>
      <c r="EY155" s="401" t="str">
        <f ca="1">IF(ISERROR(VLOOKUP($C155,CE_Unordered_Data,COLUMN('Reordered Data'!EY$147)-2,FALSE)),"-",VLOOKUP($C155,CE_Unordered_Data,COLUMN('Reordered Data'!EY$145)-2,FALSE))</f>
        <v>-</v>
      </c>
      <c r="EZ155" s="401" t="str">
        <f ca="1">IF(ISERROR(VLOOKUP($C155,CE_Unordered_Data,COLUMN('Reordered Data'!EZ$147)-2,FALSE)),"-",VLOOKUP($C155,CE_Unordered_Data,COLUMN('Reordered Data'!EZ$145)-2,FALSE))</f>
        <v>-</v>
      </c>
      <c r="FA155" s="401" t="str">
        <f ca="1">IF(ISERROR(VLOOKUP($C155,CE_Unordered_Data,COLUMN('Reordered Data'!FA$147)-2,FALSE)),"-",VLOOKUP($C155,CE_Unordered_Data,COLUMN('Reordered Data'!FA$145)-2,FALSE))</f>
        <v>-</v>
      </c>
      <c r="FB155" s="401" t="str">
        <f ca="1">IF(ISERROR(VLOOKUP($C155,CE_Unordered_Data,COLUMN('Reordered Data'!FB$147)-2,FALSE)),"-",VLOOKUP($C155,CE_Unordered_Data,COLUMN('Reordered Data'!FB$145)-2,FALSE))</f>
        <v>-</v>
      </c>
      <c r="FC155" s="401" t="str">
        <f ca="1">IF(ISERROR(VLOOKUP($C155,CE_Unordered_Data,COLUMN('Reordered Data'!FC$147)-2,FALSE)),"-",VLOOKUP($C155,CE_Unordered_Data,COLUMN('Reordered Data'!FC$145)-2,FALSE))</f>
        <v>-</v>
      </c>
      <c r="FD155" s="401" t="str">
        <f ca="1">IF(ISERROR(VLOOKUP($C155,CE_Unordered_Data,COLUMN('Reordered Data'!FD$147)-2,FALSE)),"-",VLOOKUP($C155,CE_Unordered_Data,COLUMN('Reordered Data'!FD$145)-2,FALSE))</f>
        <v>-</v>
      </c>
      <c r="FE155" s="401" t="str">
        <f ca="1">IF(ISERROR(VLOOKUP($C155,CE_Unordered_Data,COLUMN('Reordered Data'!FE$147)-2,FALSE)),"-",VLOOKUP($C155,CE_Unordered_Data,COLUMN('Reordered Data'!FE$145)-2,FALSE))</f>
        <v>-</v>
      </c>
      <c r="FF155" s="401" t="str">
        <f ca="1">IF(ISERROR(VLOOKUP($C155,CE_Unordered_Data,COLUMN('Reordered Data'!FF$147)-2,FALSE)),"-",VLOOKUP($C155,CE_Unordered_Data,COLUMN('Reordered Data'!FF$145)-2,FALSE))</f>
        <v>-</v>
      </c>
      <c r="FG155" s="401" t="str">
        <f ca="1">IF(ISERROR(VLOOKUP($C155,CE_Unordered_Data,COLUMN('Reordered Data'!FG$147)-2,FALSE)),"-",VLOOKUP($C155,CE_Unordered_Data,COLUMN('Reordered Data'!FG$145)-2,FALSE))</f>
        <v>-</v>
      </c>
    </row>
    <row r="156" spans="3:163">
      <c r="C156" s="399" t="str">
        <f t="shared" ca="1" si="43"/>
        <v>*Hide*</v>
      </c>
      <c r="D156" s="401" t="str">
        <f ca="1">IF(ISERROR(VLOOKUP($C156,CE_Unordered_Data,COLUMN('Reordered Data'!D$147)-2,FALSE)),"-",VLOOKUP($C156,CE_Unordered_Data,COLUMN('Reordered Data'!D$145)-2,FALSE))</f>
        <v>-</v>
      </c>
      <c r="E156" s="401" t="str">
        <f ca="1">IF(ISERROR(VLOOKUP($C156,CE_Unordered_Data,COLUMN('Reordered Data'!E$147)-2,FALSE)),"-",VLOOKUP($C156,CE_Unordered_Data,COLUMN('Reordered Data'!E$145)-2,FALSE))</f>
        <v>-</v>
      </c>
      <c r="F156" s="401" t="str">
        <f ca="1">IF(ISERROR(VLOOKUP($C156,CE_Unordered_Data,COLUMN('Reordered Data'!F$147)-2,FALSE)),"-",VLOOKUP($C156,CE_Unordered_Data,COLUMN('Reordered Data'!F$145)-2,FALSE))</f>
        <v>-</v>
      </c>
      <c r="G156" s="401" t="str">
        <f ca="1">IF(ISERROR(VLOOKUP($C156,CE_Unordered_Data,COLUMN('Reordered Data'!G$147)-2,FALSE)),"-",VLOOKUP($C156,CE_Unordered_Data,COLUMN('Reordered Data'!G$145)-2,FALSE))</f>
        <v>-</v>
      </c>
      <c r="H156" s="401" t="str">
        <f ca="1">IF(ISERROR(VLOOKUP($C156,CE_Unordered_Data,COLUMN('Reordered Data'!H$147)-2,FALSE)),"-",VLOOKUP($C156,CE_Unordered_Data,COLUMN('Reordered Data'!H$145)-2,FALSE))</f>
        <v>-</v>
      </c>
      <c r="I156" s="401" t="str">
        <f ca="1">IF(ISERROR(VLOOKUP($C156,CE_Unordered_Data,COLUMN('Reordered Data'!I$147)-2,FALSE)),"-",VLOOKUP($C156,CE_Unordered_Data,COLUMN('Reordered Data'!I$145)-2,FALSE))</f>
        <v>-</v>
      </c>
      <c r="J156" s="401" t="str">
        <f ca="1">IF(ISERROR(VLOOKUP($C156,CE_Unordered_Data,COLUMN('Reordered Data'!J$147)-2,FALSE)),"-",VLOOKUP($C156,CE_Unordered_Data,COLUMN('Reordered Data'!J$145)-2,FALSE))</f>
        <v>-</v>
      </c>
      <c r="K156" s="401" t="str">
        <f ca="1">IF(ISERROR(VLOOKUP($C156,CE_Unordered_Data,COLUMN('Reordered Data'!K$147)-2,FALSE)),"-",VLOOKUP($C156,CE_Unordered_Data,COLUMN('Reordered Data'!K$145)-2,FALSE))</f>
        <v>-</v>
      </c>
      <c r="L156" s="401" t="str">
        <f ca="1">IF(ISERROR(VLOOKUP($C156,CE_Unordered_Data,COLUMN('Reordered Data'!L$147)-2,FALSE)),"-",VLOOKUP($C156,CE_Unordered_Data,COLUMN('Reordered Data'!L$145)-2,FALSE))</f>
        <v>-</v>
      </c>
      <c r="M156" s="401" t="str">
        <f ca="1">IF(ISERROR(VLOOKUP($C156,CE_Unordered_Data,COLUMN('Reordered Data'!M$147)-2,FALSE)),"-",VLOOKUP($C156,CE_Unordered_Data,COLUMN('Reordered Data'!M$145)-2,FALSE))</f>
        <v>-</v>
      </c>
      <c r="N156" s="401" t="str">
        <f ca="1">IF(ISERROR(VLOOKUP($C156,CE_Unordered_Data,COLUMN('Reordered Data'!N$147)-2,FALSE)),"-",VLOOKUP($C156,CE_Unordered_Data,COLUMN('Reordered Data'!N$145)-2,FALSE))</f>
        <v>-</v>
      </c>
      <c r="O156" s="401" t="str">
        <f ca="1">IF(ISERROR(VLOOKUP($C156,CE_Unordered_Data,COLUMN('Reordered Data'!O$147)-2,FALSE)),"-",VLOOKUP($C156,CE_Unordered_Data,COLUMN('Reordered Data'!O$145)-2,FALSE))</f>
        <v>-</v>
      </c>
      <c r="P156" s="401" t="str">
        <f ca="1">IF(ISERROR(VLOOKUP($C156,CE_Unordered_Data,COLUMN('Reordered Data'!P$147)-2,FALSE)),"-",VLOOKUP($C156,CE_Unordered_Data,COLUMN('Reordered Data'!P$145)-2,FALSE))</f>
        <v>-</v>
      </c>
      <c r="Q156" s="401" t="str">
        <f ca="1">IF(ISERROR(VLOOKUP($C156,CE_Unordered_Data,COLUMN('Reordered Data'!Q$147)-2,FALSE)),"-",VLOOKUP($C156,CE_Unordered_Data,COLUMN('Reordered Data'!Q$145)-2,FALSE))</f>
        <v>-</v>
      </c>
      <c r="R156" s="401" t="str">
        <f ca="1">IF(ISERROR(VLOOKUP($C156,CE_Unordered_Data,COLUMN('Reordered Data'!R$147)-2,FALSE)),"-",VLOOKUP($C156,CE_Unordered_Data,COLUMN('Reordered Data'!R$145)-2,FALSE))</f>
        <v>-</v>
      </c>
      <c r="S156" s="401" t="str">
        <f ca="1">IF(ISERROR(VLOOKUP($C156,CE_Unordered_Data,COLUMN('Reordered Data'!S$147)-2,FALSE)),"-",VLOOKUP($C156,CE_Unordered_Data,COLUMN('Reordered Data'!S$145)-2,FALSE))</f>
        <v>-</v>
      </c>
      <c r="T156" s="401" t="str">
        <f ca="1">IF(ISERROR(VLOOKUP($C156,CE_Unordered_Data,COLUMN('Reordered Data'!T$147)-2,FALSE)),"-",VLOOKUP($C156,CE_Unordered_Data,COLUMN('Reordered Data'!T$145)-2,FALSE))</f>
        <v>-</v>
      </c>
      <c r="U156" s="401" t="str">
        <f ca="1">IF(ISERROR(VLOOKUP($C156,CE_Unordered_Data,COLUMN('Reordered Data'!U$147)-2,FALSE)),"-",VLOOKUP($C156,CE_Unordered_Data,COLUMN('Reordered Data'!U$145)-2,FALSE))</f>
        <v>-</v>
      </c>
      <c r="V156" s="401" t="str">
        <f ca="1">IF(ISERROR(VLOOKUP($C156,CE_Unordered_Data,COLUMN('Reordered Data'!V$147)-2,FALSE)),"-",VLOOKUP($C156,CE_Unordered_Data,COLUMN('Reordered Data'!V$145)-2,FALSE))</f>
        <v>-</v>
      </c>
      <c r="W156" s="401" t="str">
        <f ca="1">IF(ISERROR(VLOOKUP($C156,CE_Unordered_Data,COLUMN('Reordered Data'!W$147)-2,FALSE)),"-",VLOOKUP($C156,CE_Unordered_Data,COLUMN('Reordered Data'!W$145)-2,FALSE))</f>
        <v>-</v>
      </c>
      <c r="X156" s="401" t="str">
        <f ca="1">IF(ISERROR(VLOOKUP($C156,CE_Unordered_Data,COLUMN('Reordered Data'!X$147)-2,FALSE)),"-",VLOOKUP($C156,CE_Unordered_Data,COLUMN('Reordered Data'!X$145)-2,FALSE))</f>
        <v>-</v>
      </c>
      <c r="Y156" s="401" t="str">
        <f ca="1">IF(ISERROR(VLOOKUP($C156,CE_Unordered_Data,COLUMN('Reordered Data'!Y$147)-2,FALSE)),"-",VLOOKUP($C156,CE_Unordered_Data,COLUMN('Reordered Data'!Y$145)-2,FALSE))</f>
        <v>-</v>
      </c>
      <c r="Z156" s="401" t="str">
        <f ca="1">IF(ISERROR(VLOOKUP($C156,CE_Unordered_Data,COLUMN('Reordered Data'!Z$147)-2,FALSE)),"-",VLOOKUP($C156,CE_Unordered_Data,COLUMN('Reordered Data'!Z$145)-2,FALSE))</f>
        <v>-</v>
      </c>
      <c r="AA156" s="401" t="str">
        <f ca="1">IF(ISERROR(VLOOKUP($C156,CE_Unordered_Data,COLUMN('Reordered Data'!AA$147)-2,FALSE)),"-",VLOOKUP($C156,CE_Unordered_Data,COLUMN('Reordered Data'!AA$145)-2,FALSE))</f>
        <v>-</v>
      </c>
      <c r="AB156" s="401" t="str">
        <f ca="1">IF(ISERROR(VLOOKUP($C156,CE_Unordered_Data,COLUMN('Reordered Data'!AB$147)-2,FALSE)),"-",VLOOKUP($C156,CE_Unordered_Data,COLUMN('Reordered Data'!AB$145)-2,FALSE))</f>
        <v>-</v>
      </c>
      <c r="AC156" s="401" t="str">
        <f ca="1">IF(ISERROR(VLOOKUP($C156,CE_Unordered_Data,COLUMN('Reordered Data'!AC$147)-2,FALSE)),"-",VLOOKUP($C156,CE_Unordered_Data,COLUMN('Reordered Data'!AC$145)-2,FALSE))</f>
        <v>-</v>
      </c>
      <c r="AD156" s="401" t="str">
        <f ca="1">IF(ISERROR(VLOOKUP($C156,CE_Unordered_Data,COLUMN('Reordered Data'!AD$147)-2,FALSE)),"-",VLOOKUP($C156,CE_Unordered_Data,COLUMN('Reordered Data'!AD$145)-2,FALSE))</f>
        <v>-</v>
      </c>
      <c r="AE156" s="401" t="str">
        <f ca="1">IF(ISERROR(VLOOKUP($C156,CE_Unordered_Data,COLUMN('Reordered Data'!AE$147)-2,FALSE)),"-",VLOOKUP($C156,CE_Unordered_Data,COLUMN('Reordered Data'!AE$145)-2,FALSE))</f>
        <v>-</v>
      </c>
      <c r="AF156" s="401" t="str">
        <f ca="1">IF(ISERROR(VLOOKUP($C156,CE_Unordered_Data,COLUMN('Reordered Data'!AF$147)-2,FALSE)),"-",VLOOKUP($C156,CE_Unordered_Data,COLUMN('Reordered Data'!AF$145)-2,FALSE))</f>
        <v>-</v>
      </c>
      <c r="AG156" s="401" t="str">
        <f ca="1">IF(ISERROR(VLOOKUP($C156,CE_Unordered_Data,COLUMN('Reordered Data'!AG$147)-2,FALSE)),"-",VLOOKUP($C156,CE_Unordered_Data,COLUMN('Reordered Data'!AG$145)-2,FALSE))</f>
        <v>-</v>
      </c>
      <c r="AH156" s="401" t="str">
        <f ca="1">IF(ISERROR(VLOOKUP($C156,CE_Unordered_Data,COLUMN('Reordered Data'!AH$147)-2,FALSE)),"-",VLOOKUP($C156,CE_Unordered_Data,COLUMN('Reordered Data'!AH$145)-2,FALSE))</f>
        <v>-</v>
      </c>
      <c r="AI156" s="401" t="str">
        <f ca="1">IF(ISERROR(VLOOKUP($C156,CE_Unordered_Data,COLUMN('Reordered Data'!AI$147)-2,FALSE)),"-",VLOOKUP($C156,CE_Unordered_Data,COLUMN('Reordered Data'!AI$145)-2,FALSE))</f>
        <v>-</v>
      </c>
      <c r="AJ156" s="401" t="str">
        <f ca="1">IF(ISERROR(VLOOKUP($C156,CE_Unordered_Data,COLUMN('Reordered Data'!AJ$147)-2,FALSE)),"-",VLOOKUP($C156,CE_Unordered_Data,COLUMN('Reordered Data'!AJ$145)-2,FALSE))</f>
        <v>-</v>
      </c>
      <c r="AK156" s="401" t="str">
        <f ca="1">IF(ISERROR(VLOOKUP($C156,CE_Unordered_Data,COLUMN('Reordered Data'!AK$147)-2,FALSE)),"-",VLOOKUP($C156,CE_Unordered_Data,COLUMN('Reordered Data'!AK$145)-2,FALSE))</f>
        <v>-</v>
      </c>
      <c r="AL156" s="401" t="str">
        <f ca="1">IF(ISERROR(VLOOKUP($C156,CE_Unordered_Data,COLUMN('Reordered Data'!AL$147)-2,FALSE)),"-",VLOOKUP($C156,CE_Unordered_Data,COLUMN('Reordered Data'!AL$145)-2,FALSE))</f>
        <v>-</v>
      </c>
      <c r="AM156" s="401" t="str">
        <f ca="1">IF(ISERROR(VLOOKUP($C156,CE_Unordered_Data,COLUMN('Reordered Data'!AM$147)-2,FALSE)),"-",VLOOKUP($C156,CE_Unordered_Data,COLUMN('Reordered Data'!AM$145)-2,FALSE))</f>
        <v>-</v>
      </c>
      <c r="AN156" s="401" t="str">
        <f ca="1">IF(ISERROR(VLOOKUP($C156,CE_Unordered_Data,COLUMN('Reordered Data'!AN$147)-2,FALSE)),"-",VLOOKUP($C156,CE_Unordered_Data,COLUMN('Reordered Data'!AN$145)-2,FALSE))</f>
        <v>-</v>
      </c>
      <c r="AO156" s="401" t="str">
        <f ca="1">IF(ISERROR(VLOOKUP($C156,CE_Unordered_Data,COLUMN('Reordered Data'!AO$147)-2,FALSE)),"-",VLOOKUP($C156,CE_Unordered_Data,COLUMN('Reordered Data'!AO$145)-2,FALSE))</f>
        <v>-</v>
      </c>
      <c r="AP156" s="401" t="str">
        <f ca="1">IF(ISERROR(VLOOKUP($C156,CE_Unordered_Data,COLUMN('Reordered Data'!AP$147)-2,FALSE)),"-",VLOOKUP($C156,CE_Unordered_Data,COLUMN('Reordered Data'!AP$145)-2,FALSE))</f>
        <v>-</v>
      </c>
      <c r="AQ156" s="401" t="str">
        <f ca="1">IF(ISERROR(VLOOKUP($C156,CE_Unordered_Data,COLUMN('Reordered Data'!AQ$147)-2,FALSE)),"-",VLOOKUP($C156,CE_Unordered_Data,COLUMN('Reordered Data'!AQ$145)-2,FALSE))</f>
        <v>-</v>
      </c>
      <c r="AR156" s="401" t="str">
        <f ca="1">IF(ISERROR(VLOOKUP($C156,CE_Unordered_Data,COLUMN('Reordered Data'!AR$147)-2,FALSE)),"-",VLOOKUP($C156,CE_Unordered_Data,COLUMN('Reordered Data'!AR$145)-2,FALSE))</f>
        <v>-</v>
      </c>
      <c r="AS156" s="401" t="str">
        <f ca="1">IF(ISERROR(VLOOKUP($C156,CE_Unordered_Data,COLUMN('Reordered Data'!AS$147)-2,FALSE)),"-",VLOOKUP($C156,CE_Unordered_Data,COLUMN('Reordered Data'!AS$145)-2,FALSE))</f>
        <v>-</v>
      </c>
      <c r="AT156" s="401" t="str">
        <f ca="1">IF(ISERROR(VLOOKUP($C156,CE_Unordered_Data,COLUMN('Reordered Data'!AT$147)-2,FALSE)),"-",VLOOKUP($C156,CE_Unordered_Data,COLUMN('Reordered Data'!AT$145)-2,FALSE))</f>
        <v>-</v>
      </c>
      <c r="AU156" s="401" t="str">
        <f ca="1">IF(ISERROR(VLOOKUP($C156,CE_Unordered_Data,COLUMN('Reordered Data'!AU$147)-2,FALSE)),"-",VLOOKUP($C156,CE_Unordered_Data,COLUMN('Reordered Data'!AU$145)-2,FALSE))</f>
        <v>-</v>
      </c>
      <c r="AV156" s="401" t="str">
        <f ca="1">IF(ISERROR(VLOOKUP($C156,CE_Unordered_Data,COLUMN('Reordered Data'!AV$147)-2,FALSE)),"-",VLOOKUP($C156,CE_Unordered_Data,COLUMN('Reordered Data'!AV$145)-2,FALSE))</f>
        <v>-</v>
      </c>
      <c r="AW156" s="401" t="str">
        <f ca="1">IF(ISERROR(VLOOKUP($C156,CE_Unordered_Data,COLUMN('Reordered Data'!AW$147)-2,FALSE)),"-",VLOOKUP($C156,CE_Unordered_Data,COLUMN('Reordered Data'!AW$145)-2,FALSE))</f>
        <v>-</v>
      </c>
      <c r="AX156" s="401" t="str">
        <f ca="1">IF(ISERROR(VLOOKUP($C156,CE_Unordered_Data,COLUMN('Reordered Data'!AX$147)-2,FALSE)),"-",VLOOKUP($C156,CE_Unordered_Data,COLUMN('Reordered Data'!AX$145)-2,FALSE))</f>
        <v>-</v>
      </c>
      <c r="AY156" s="401" t="str">
        <f ca="1">IF(ISERROR(VLOOKUP($C156,CE_Unordered_Data,COLUMN('Reordered Data'!AY$147)-2,FALSE)),"-",VLOOKUP($C156,CE_Unordered_Data,COLUMN('Reordered Data'!AY$145)-2,FALSE))</f>
        <v>-</v>
      </c>
      <c r="AZ156" s="401" t="str">
        <f ca="1">IF(ISERROR(VLOOKUP($C156,CE_Unordered_Data,COLUMN('Reordered Data'!AZ$147)-2,FALSE)),"-",VLOOKUP($C156,CE_Unordered_Data,COLUMN('Reordered Data'!AZ$145)-2,FALSE))</f>
        <v>-</v>
      </c>
      <c r="BA156" s="401" t="str">
        <f ca="1">IF(ISERROR(VLOOKUP($C156,CE_Unordered_Data,COLUMN('Reordered Data'!BA$147)-2,FALSE)),"-",VLOOKUP($C156,CE_Unordered_Data,COLUMN('Reordered Data'!BA$145)-2,FALSE))</f>
        <v>-</v>
      </c>
      <c r="BB156" s="401" t="str">
        <f ca="1">IF(ISERROR(VLOOKUP($C156,CE_Unordered_Data,COLUMN('Reordered Data'!BB$147)-2,FALSE)),"-",VLOOKUP($C156,CE_Unordered_Data,COLUMN('Reordered Data'!BB$145)-2,FALSE))</f>
        <v>-</v>
      </c>
      <c r="BC156" s="401" t="str">
        <f ca="1">IF(ISERROR(VLOOKUP($C156,CE_Unordered_Data,COLUMN('Reordered Data'!BC$147)-2,FALSE)),"-",VLOOKUP($C156,CE_Unordered_Data,COLUMN('Reordered Data'!BC$145)-2,FALSE))</f>
        <v>-</v>
      </c>
      <c r="BD156" s="401" t="str">
        <f ca="1">IF(ISERROR(VLOOKUP($C156,CE_Unordered_Data,COLUMN('Reordered Data'!BD$147)-2,FALSE)),"-",VLOOKUP($C156,CE_Unordered_Data,COLUMN('Reordered Data'!BD$145)-2,FALSE))</f>
        <v>-</v>
      </c>
      <c r="BE156" s="401" t="str">
        <f ca="1">IF(ISERROR(VLOOKUP($C156,CE_Unordered_Data,COLUMN('Reordered Data'!BE$147)-2,FALSE)),"-",VLOOKUP($C156,CE_Unordered_Data,COLUMN('Reordered Data'!BE$145)-2,FALSE))</f>
        <v>-</v>
      </c>
      <c r="BF156" s="401" t="str">
        <f ca="1">IF(ISERROR(VLOOKUP($C156,CE_Unordered_Data,COLUMN('Reordered Data'!BF$147)-2,FALSE)),"-",VLOOKUP($C156,CE_Unordered_Data,COLUMN('Reordered Data'!BF$145)-2,FALSE))</f>
        <v>-</v>
      </c>
      <c r="BG156" s="401" t="str">
        <f ca="1">IF(ISERROR(VLOOKUP($C156,CE_Unordered_Data,COLUMN('Reordered Data'!BG$147)-2,FALSE)),"-",VLOOKUP($C156,CE_Unordered_Data,COLUMN('Reordered Data'!BG$145)-2,FALSE))</f>
        <v>-</v>
      </c>
      <c r="BH156" s="401" t="str">
        <f ca="1">IF(ISERROR(VLOOKUP($C156,CE_Unordered_Data,COLUMN('Reordered Data'!BH$147)-2,FALSE)),"-",VLOOKUP($C156,CE_Unordered_Data,COLUMN('Reordered Data'!BH$145)-2,FALSE))</f>
        <v>-</v>
      </c>
      <c r="BI156" s="401" t="str">
        <f ca="1">IF(ISERROR(VLOOKUP($C156,CE_Unordered_Data,COLUMN('Reordered Data'!BI$147)-2,FALSE)),"-",VLOOKUP($C156,CE_Unordered_Data,COLUMN('Reordered Data'!BI$145)-2,FALSE))</f>
        <v>-</v>
      </c>
      <c r="BJ156" s="401" t="str">
        <f ca="1">IF(ISERROR(VLOOKUP($C156,CE_Unordered_Data,COLUMN('Reordered Data'!BJ$147)-2,FALSE)),"-",VLOOKUP($C156,CE_Unordered_Data,COLUMN('Reordered Data'!BJ$145)-2,FALSE))</f>
        <v>-</v>
      </c>
      <c r="BK156" s="401" t="str">
        <f ca="1">IF(ISERROR(VLOOKUP($C156,CE_Unordered_Data,COLUMN('Reordered Data'!BK$147)-2,FALSE)),"-",VLOOKUP($C156,CE_Unordered_Data,COLUMN('Reordered Data'!BK$145)-2,FALSE))</f>
        <v>-</v>
      </c>
      <c r="BL156" s="401" t="str">
        <f ca="1">IF(ISERROR(VLOOKUP($C156,CE_Unordered_Data,COLUMN('Reordered Data'!BL$147)-2,FALSE)),"-",VLOOKUP($C156,CE_Unordered_Data,COLUMN('Reordered Data'!BL$145)-2,FALSE))</f>
        <v>-</v>
      </c>
      <c r="BM156" s="401" t="str">
        <f ca="1">IF(ISERROR(VLOOKUP($C156,CE_Unordered_Data,COLUMN('Reordered Data'!BM$147)-2,FALSE)),"-",VLOOKUP($C156,CE_Unordered_Data,COLUMN('Reordered Data'!BM$145)-2,FALSE))</f>
        <v>-</v>
      </c>
      <c r="BN156" s="401" t="str">
        <f ca="1">IF(ISERROR(VLOOKUP($C156,CE_Unordered_Data,COLUMN('Reordered Data'!BN$147)-2,FALSE)),"-",VLOOKUP($C156,CE_Unordered_Data,COLUMN('Reordered Data'!BN$145)-2,FALSE))</f>
        <v>-</v>
      </c>
      <c r="BO156" s="401" t="str">
        <f ca="1">IF(ISERROR(VLOOKUP($C156,CE_Unordered_Data,COLUMN('Reordered Data'!BO$147)-2,FALSE)),"-",VLOOKUP($C156,CE_Unordered_Data,COLUMN('Reordered Data'!BO$145)-2,FALSE))</f>
        <v>-</v>
      </c>
      <c r="BP156" s="401" t="str">
        <f ca="1">IF(ISERROR(VLOOKUP($C156,CE_Unordered_Data,COLUMN('Reordered Data'!BP$147)-2,FALSE)),"-",VLOOKUP($C156,CE_Unordered_Data,COLUMN('Reordered Data'!BP$145)-2,FALSE))</f>
        <v>-</v>
      </c>
      <c r="BQ156" s="401" t="str">
        <f ca="1">IF(ISERROR(VLOOKUP($C156,CE_Unordered_Data,COLUMN('Reordered Data'!BQ$147)-2,FALSE)),"-",VLOOKUP($C156,CE_Unordered_Data,COLUMN('Reordered Data'!BQ$145)-2,FALSE))</f>
        <v>-</v>
      </c>
      <c r="BR156" s="401" t="str">
        <f ca="1">IF(ISERROR(VLOOKUP($C156,CE_Unordered_Data,COLUMN('Reordered Data'!BR$147)-2,FALSE)),"-",VLOOKUP($C156,CE_Unordered_Data,COLUMN('Reordered Data'!BR$145)-2,FALSE))</f>
        <v>-</v>
      </c>
      <c r="BS156" s="401" t="str">
        <f ca="1">IF(ISERROR(VLOOKUP($C156,CE_Unordered_Data,COLUMN('Reordered Data'!BS$147)-2,FALSE)),"-",VLOOKUP($C156,CE_Unordered_Data,COLUMN('Reordered Data'!BS$145)-2,FALSE))</f>
        <v>-</v>
      </c>
      <c r="BT156" s="401" t="str">
        <f ca="1">IF(ISERROR(VLOOKUP($C156,CE_Unordered_Data,COLUMN('Reordered Data'!BT$147)-2,FALSE)),"-",VLOOKUP($C156,CE_Unordered_Data,COLUMN('Reordered Data'!BT$145)-2,FALSE))</f>
        <v>-</v>
      </c>
      <c r="BU156" s="401" t="str">
        <f ca="1">IF(ISERROR(VLOOKUP($C156,CE_Unordered_Data,COLUMN('Reordered Data'!BU$147)-2,FALSE)),"-",VLOOKUP($C156,CE_Unordered_Data,COLUMN('Reordered Data'!BU$145)-2,FALSE))</f>
        <v>-</v>
      </c>
      <c r="BV156" s="401" t="str">
        <f ca="1">IF(ISERROR(VLOOKUP($C156,CE_Unordered_Data,COLUMN('Reordered Data'!BV$147)-2,FALSE)),"-",VLOOKUP($C156,CE_Unordered_Data,COLUMN('Reordered Data'!BV$145)-2,FALSE))</f>
        <v>-</v>
      </c>
      <c r="BW156" s="401" t="str">
        <f ca="1">IF(ISERROR(VLOOKUP($C156,CE_Unordered_Data,COLUMN('Reordered Data'!BW$147)-2,FALSE)),"-",VLOOKUP($C156,CE_Unordered_Data,COLUMN('Reordered Data'!BW$145)-2,FALSE))</f>
        <v>-</v>
      </c>
      <c r="BX156" s="401" t="str">
        <f ca="1">IF(ISERROR(VLOOKUP($C156,CE_Unordered_Data,COLUMN('Reordered Data'!BX$147)-2,FALSE)),"-",VLOOKUP($C156,CE_Unordered_Data,COLUMN('Reordered Data'!BX$145)-2,FALSE))</f>
        <v>-</v>
      </c>
      <c r="BY156" s="401" t="str">
        <f ca="1">IF(ISERROR(VLOOKUP($C156,CE_Unordered_Data,COLUMN('Reordered Data'!BY$147)-2,FALSE)),"-",VLOOKUP($C156,CE_Unordered_Data,COLUMN('Reordered Data'!BY$145)-2,FALSE))</f>
        <v>-</v>
      </c>
      <c r="BZ156" s="401" t="str">
        <f ca="1">IF(ISERROR(VLOOKUP($C156,CE_Unordered_Data,COLUMN('Reordered Data'!BZ$147)-2,FALSE)),"-",VLOOKUP($C156,CE_Unordered_Data,COLUMN('Reordered Data'!BZ$145)-2,FALSE))</f>
        <v>-</v>
      </c>
      <c r="CA156" s="401" t="str">
        <f ca="1">IF(ISERROR(VLOOKUP($C156,CE_Unordered_Data,COLUMN('Reordered Data'!CA$147)-2,FALSE)),"-",VLOOKUP($C156,CE_Unordered_Data,COLUMN('Reordered Data'!CA$145)-2,FALSE))</f>
        <v>-</v>
      </c>
      <c r="CB156" s="401" t="str">
        <f ca="1">IF(ISERROR(VLOOKUP($C156,CE_Unordered_Data,COLUMN('Reordered Data'!CB$147)-2,FALSE)),"-",VLOOKUP($C156,CE_Unordered_Data,COLUMN('Reordered Data'!CB$145)-2,FALSE))</f>
        <v>-</v>
      </c>
      <c r="CC156" s="401" t="str">
        <f ca="1">IF(ISERROR(VLOOKUP($C156,CE_Unordered_Data,COLUMN('Reordered Data'!CC$147)-2,FALSE)),"-",VLOOKUP($C156,CE_Unordered_Data,COLUMN('Reordered Data'!CC$145)-2,FALSE))</f>
        <v>-</v>
      </c>
      <c r="CD156" s="401" t="str">
        <f ca="1">IF(ISERROR(VLOOKUP($C156,CE_Unordered_Data,COLUMN('Reordered Data'!CD$147)-2,FALSE)),"-",VLOOKUP($C156,CE_Unordered_Data,COLUMN('Reordered Data'!CD$145)-2,FALSE))</f>
        <v>-</v>
      </c>
      <c r="CE156" s="401" t="str">
        <f ca="1">IF(ISERROR(VLOOKUP($C156,CE_Unordered_Data,COLUMN('Reordered Data'!CE$147)-2,FALSE)),"-",VLOOKUP($C156,CE_Unordered_Data,COLUMN('Reordered Data'!CE$145)-2,FALSE))</f>
        <v>-</v>
      </c>
      <c r="CF156" s="401" t="str">
        <f ca="1">IF(ISERROR(VLOOKUP($C156,CE_Unordered_Data,COLUMN('Reordered Data'!CF$147)-2,FALSE)),"-",VLOOKUP($C156,CE_Unordered_Data,COLUMN('Reordered Data'!CF$145)-2,FALSE))</f>
        <v>-</v>
      </c>
      <c r="CG156" s="401" t="str">
        <f ca="1">IF(ISERROR(VLOOKUP($C156,CE_Unordered_Data,COLUMN('Reordered Data'!CG$147)-2,FALSE)),"-",VLOOKUP($C156,CE_Unordered_Data,COLUMN('Reordered Data'!CG$145)-2,FALSE))</f>
        <v>-</v>
      </c>
      <c r="CH156" s="401" t="str">
        <f ca="1">IF(ISERROR(VLOOKUP($C156,CE_Unordered_Data,COLUMN('Reordered Data'!CH$147)-2,FALSE)),"-",VLOOKUP($C156,CE_Unordered_Data,COLUMN('Reordered Data'!CH$145)-2,FALSE))</f>
        <v>-</v>
      </c>
      <c r="CI156" s="401" t="str">
        <f ca="1">IF(ISERROR(VLOOKUP($C156,CE_Unordered_Data,COLUMN('Reordered Data'!CI$147)-2,FALSE)),"-",VLOOKUP($C156,CE_Unordered_Data,COLUMN('Reordered Data'!CI$145)-2,FALSE))</f>
        <v>-</v>
      </c>
      <c r="CJ156" s="401" t="str">
        <f ca="1">IF(ISERROR(VLOOKUP($C156,CE_Unordered_Data,COLUMN('Reordered Data'!CJ$147)-2,FALSE)),"-",VLOOKUP($C156,CE_Unordered_Data,COLUMN('Reordered Data'!CJ$145)-2,FALSE))</f>
        <v>-</v>
      </c>
      <c r="CK156" s="401" t="str">
        <f ca="1">IF(ISERROR(VLOOKUP($C156,CE_Unordered_Data,COLUMN('Reordered Data'!CK$147)-2,FALSE)),"-",VLOOKUP($C156,CE_Unordered_Data,COLUMN('Reordered Data'!CK$145)-2,FALSE))</f>
        <v>-</v>
      </c>
      <c r="CL156" s="401" t="str">
        <f ca="1">IF(ISERROR(VLOOKUP($C156,CE_Unordered_Data,COLUMN('Reordered Data'!CL$147)-2,FALSE)),"-",VLOOKUP($C156,CE_Unordered_Data,COLUMN('Reordered Data'!CL$145)-2,FALSE))</f>
        <v>-</v>
      </c>
      <c r="CM156" s="401" t="str">
        <f ca="1">IF(ISERROR(VLOOKUP($C156,CE_Unordered_Data,COLUMN('Reordered Data'!CM$147)-2,FALSE)),"-",VLOOKUP($C156,CE_Unordered_Data,COLUMN('Reordered Data'!CM$145)-2,FALSE))</f>
        <v>-</v>
      </c>
      <c r="CN156" s="401" t="str">
        <f ca="1">IF(ISERROR(VLOOKUP($C156,CE_Unordered_Data,COLUMN('Reordered Data'!CN$147)-2,FALSE)),"-",VLOOKUP($C156,CE_Unordered_Data,COLUMN('Reordered Data'!CN$145)-2,FALSE))</f>
        <v>-</v>
      </c>
      <c r="CO156" s="401" t="str">
        <f ca="1">IF(ISERROR(VLOOKUP($C156,CE_Unordered_Data,COLUMN('Reordered Data'!CO$147)-2,FALSE)),"-",VLOOKUP($C156,CE_Unordered_Data,COLUMN('Reordered Data'!CO$145)-2,FALSE))</f>
        <v>-</v>
      </c>
      <c r="CP156" s="401" t="str">
        <f ca="1">IF(ISERROR(VLOOKUP($C156,CE_Unordered_Data,COLUMN('Reordered Data'!CP$147)-2,FALSE)),"-",VLOOKUP($C156,CE_Unordered_Data,COLUMN('Reordered Data'!CP$145)-2,FALSE))</f>
        <v>-</v>
      </c>
      <c r="CQ156" s="401" t="str">
        <f ca="1">IF(ISERROR(VLOOKUP($C156,CE_Unordered_Data,COLUMN('Reordered Data'!CQ$147)-2,FALSE)),"-",VLOOKUP($C156,CE_Unordered_Data,COLUMN('Reordered Data'!CQ$145)-2,FALSE))</f>
        <v>-</v>
      </c>
      <c r="CR156" s="401" t="str">
        <f ca="1">IF(ISERROR(VLOOKUP($C156,CE_Unordered_Data,COLUMN('Reordered Data'!CR$147)-2,FALSE)),"-",VLOOKUP($C156,CE_Unordered_Data,COLUMN('Reordered Data'!CR$145)-2,FALSE))</f>
        <v>-</v>
      </c>
      <c r="CS156" s="401" t="str">
        <f ca="1">IF(ISERROR(VLOOKUP($C156,CE_Unordered_Data,COLUMN('Reordered Data'!CS$147)-2,FALSE)),"-",VLOOKUP($C156,CE_Unordered_Data,COLUMN('Reordered Data'!CS$145)-2,FALSE))</f>
        <v>-</v>
      </c>
      <c r="CT156" s="401" t="str">
        <f ca="1">IF(ISERROR(VLOOKUP($C156,CE_Unordered_Data,COLUMN('Reordered Data'!CT$147)-2,FALSE)),"-",VLOOKUP($C156,CE_Unordered_Data,COLUMN('Reordered Data'!CT$145)-2,FALSE))</f>
        <v>-</v>
      </c>
      <c r="CU156" s="401" t="str">
        <f ca="1">IF(ISERROR(VLOOKUP($C156,CE_Unordered_Data,COLUMN('Reordered Data'!CU$147)-2,FALSE)),"-",VLOOKUP($C156,CE_Unordered_Data,COLUMN('Reordered Data'!CU$145)-2,FALSE))</f>
        <v>-</v>
      </c>
      <c r="CV156" s="401" t="str">
        <f ca="1">IF(ISERROR(VLOOKUP($C156,CE_Unordered_Data,COLUMN('Reordered Data'!CV$147)-2,FALSE)),"-",VLOOKUP($C156,CE_Unordered_Data,COLUMN('Reordered Data'!CV$145)-2,FALSE))</f>
        <v>-</v>
      </c>
      <c r="CW156" s="401" t="str">
        <f ca="1">IF(ISERROR(VLOOKUP($C156,CE_Unordered_Data,COLUMN('Reordered Data'!CW$147)-2,FALSE)),"-",VLOOKUP($C156,CE_Unordered_Data,COLUMN('Reordered Data'!CW$145)-2,FALSE))</f>
        <v>-</v>
      </c>
      <c r="CX156" s="401" t="str">
        <f ca="1">IF(ISERROR(VLOOKUP($C156,CE_Unordered_Data,COLUMN('Reordered Data'!CX$147)-2,FALSE)),"-",VLOOKUP($C156,CE_Unordered_Data,COLUMN('Reordered Data'!CX$145)-2,FALSE))</f>
        <v>-</v>
      </c>
      <c r="CY156" s="401" t="str">
        <f ca="1">IF(ISERROR(VLOOKUP($C156,CE_Unordered_Data,COLUMN('Reordered Data'!CY$147)-2,FALSE)),"-",VLOOKUP($C156,CE_Unordered_Data,COLUMN('Reordered Data'!CY$145)-2,FALSE))</f>
        <v>-</v>
      </c>
      <c r="CZ156" s="401" t="str">
        <f ca="1">IF(ISERROR(VLOOKUP($C156,CE_Unordered_Data,COLUMN('Reordered Data'!CZ$147)-2,FALSE)),"-",VLOOKUP($C156,CE_Unordered_Data,COLUMN('Reordered Data'!CZ$145)-2,FALSE))</f>
        <v>-</v>
      </c>
      <c r="DA156" s="401" t="str">
        <f ca="1">IF(ISERROR(VLOOKUP($C156,CE_Unordered_Data,COLUMN('Reordered Data'!DA$147)-2,FALSE)),"-",VLOOKUP($C156,CE_Unordered_Data,COLUMN('Reordered Data'!DA$145)-2,FALSE))</f>
        <v>-</v>
      </c>
      <c r="DB156" s="401" t="str">
        <f ca="1">IF(ISERROR(VLOOKUP($C156,CE_Unordered_Data,COLUMN('Reordered Data'!DB$147)-2,FALSE)),"-",VLOOKUP($C156,CE_Unordered_Data,COLUMN('Reordered Data'!DB$145)-2,FALSE))</f>
        <v>-</v>
      </c>
      <c r="DC156" s="401" t="str">
        <f ca="1">IF(ISERROR(VLOOKUP($C156,CE_Unordered_Data,COLUMN('Reordered Data'!DC$147)-2,FALSE)),"-",VLOOKUP($C156,CE_Unordered_Data,COLUMN('Reordered Data'!DC$145)-2,FALSE))</f>
        <v>-</v>
      </c>
      <c r="DD156" s="401" t="str">
        <f ca="1">IF(ISERROR(VLOOKUP($C156,CE_Unordered_Data,COLUMN('Reordered Data'!DD$147)-2,FALSE)),"-",VLOOKUP($C156,CE_Unordered_Data,COLUMN('Reordered Data'!DD$145)-2,FALSE))</f>
        <v>-</v>
      </c>
      <c r="DE156" s="401" t="str">
        <f ca="1">IF(ISERROR(VLOOKUP($C156,CE_Unordered_Data,COLUMN('Reordered Data'!DE$147)-2,FALSE)),"-",VLOOKUP($C156,CE_Unordered_Data,COLUMN('Reordered Data'!DE$145)-2,FALSE))</f>
        <v>-</v>
      </c>
      <c r="DF156" s="401" t="str">
        <f ca="1">IF(ISERROR(VLOOKUP($C156,CE_Unordered_Data,COLUMN('Reordered Data'!DF$147)-2,FALSE)),"-",VLOOKUP($C156,CE_Unordered_Data,COLUMN('Reordered Data'!DF$145)-2,FALSE))</f>
        <v>-</v>
      </c>
      <c r="DG156" s="401" t="str">
        <f ca="1">IF(ISERROR(VLOOKUP($C156,CE_Unordered_Data,COLUMN('Reordered Data'!DG$147)-2,FALSE)),"-",VLOOKUP($C156,CE_Unordered_Data,COLUMN('Reordered Data'!DG$145)-2,FALSE))</f>
        <v>-</v>
      </c>
      <c r="DH156" s="401" t="str">
        <f ca="1">IF(ISERROR(VLOOKUP($C156,CE_Unordered_Data,COLUMN('Reordered Data'!DH$147)-2,FALSE)),"-",VLOOKUP($C156,CE_Unordered_Data,COLUMN('Reordered Data'!DH$145)-2,FALSE))</f>
        <v>-</v>
      </c>
      <c r="DI156" s="401" t="str">
        <f ca="1">IF(ISERROR(VLOOKUP($C156,CE_Unordered_Data,COLUMN('Reordered Data'!DI$147)-2,FALSE)),"-",VLOOKUP($C156,CE_Unordered_Data,COLUMN('Reordered Data'!DI$145)-2,FALSE))</f>
        <v>-</v>
      </c>
      <c r="DJ156" s="401" t="str">
        <f ca="1">IF(ISERROR(VLOOKUP($C156,CE_Unordered_Data,COLUMN('Reordered Data'!DJ$147)-2,FALSE)),"-",VLOOKUP($C156,CE_Unordered_Data,COLUMN('Reordered Data'!DJ$145)-2,FALSE))</f>
        <v>-</v>
      </c>
      <c r="DK156" s="401" t="str">
        <f ca="1">IF(ISERROR(VLOOKUP($C156,CE_Unordered_Data,COLUMN('Reordered Data'!DK$147)-2,FALSE)),"-",VLOOKUP($C156,CE_Unordered_Data,COLUMN('Reordered Data'!DK$145)-2,FALSE))</f>
        <v>-</v>
      </c>
      <c r="DL156" s="401" t="str">
        <f ca="1">IF(ISERROR(VLOOKUP($C156,CE_Unordered_Data,COLUMN('Reordered Data'!DL$147)-2,FALSE)),"-",VLOOKUP($C156,CE_Unordered_Data,COLUMN('Reordered Data'!DL$145)-2,FALSE))</f>
        <v>-</v>
      </c>
      <c r="DM156" s="401" t="str">
        <f ca="1">IF(ISERROR(VLOOKUP($C156,CE_Unordered_Data,COLUMN('Reordered Data'!DM$147)-2,FALSE)),"-",VLOOKUP($C156,CE_Unordered_Data,COLUMN('Reordered Data'!DM$145)-2,FALSE))</f>
        <v>-</v>
      </c>
      <c r="DN156" s="401" t="str">
        <f ca="1">IF(ISERROR(VLOOKUP($C156,CE_Unordered_Data,COLUMN('Reordered Data'!DN$147)-2,FALSE)),"-",VLOOKUP($C156,CE_Unordered_Data,COLUMN('Reordered Data'!DN$145)-2,FALSE))</f>
        <v>-</v>
      </c>
      <c r="DO156" s="401" t="str">
        <f ca="1">IF(ISERROR(VLOOKUP($C156,CE_Unordered_Data,COLUMN('Reordered Data'!DO$147)-2,FALSE)),"-",VLOOKUP($C156,CE_Unordered_Data,COLUMN('Reordered Data'!DO$145)-2,FALSE))</f>
        <v>-</v>
      </c>
      <c r="DP156" s="401" t="str">
        <f ca="1">IF(ISERROR(VLOOKUP($C156,CE_Unordered_Data,COLUMN('Reordered Data'!DP$147)-2,FALSE)),"-",VLOOKUP($C156,CE_Unordered_Data,COLUMN('Reordered Data'!DP$145)-2,FALSE))</f>
        <v>-</v>
      </c>
      <c r="DQ156" s="401" t="str">
        <f ca="1">IF(ISERROR(VLOOKUP($C156,CE_Unordered_Data,COLUMN('Reordered Data'!DQ$147)-2,FALSE)),"-",VLOOKUP($C156,CE_Unordered_Data,COLUMN('Reordered Data'!DQ$145)-2,FALSE))</f>
        <v>-</v>
      </c>
      <c r="DR156" s="401" t="str">
        <f ca="1">IF(ISERROR(VLOOKUP($C156,CE_Unordered_Data,COLUMN('Reordered Data'!DR$147)-2,FALSE)),"-",VLOOKUP($C156,CE_Unordered_Data,COLUMN('Reordered Data'!DR$145)-2,FALSE))</f>
        <v>-</v>
      </c>
      <c r="DS156" s="401" t="str">
        <f ca="1">IF(ISERROR(VLOOKUP($C156,CE_Unordered_Data,COLUMN('Reordered Data'!DS$147)-2,FALSE)),"-",VLOOKUP($C156,CE_Unordered_Data,COLUMN('Reordered Data'!DS$145)-2,FALSE))</f>
        <v>-</v>
      </c>
      <c r="DT156" s="401" t="str">
        <f ca="1">IF(ISERROR(VLOOKUP($C156,CE_Unordered_Data,COLUMN('Reordered Data'!DT$147)-2,FALSE)),"-",VLOOKUP($C156,CE_Unordered_Data,COLUMN('Reordered Data'!DT$145)-2,FALSE))</f>
        <v>-</v>
      </c>
      <c r="DU156" s="401" t="str">
        <f ca="1">IF(ISERROR(VLOOKUP($C156,CE_Unordered_Data,COLUMN('Reordered Data'!DU$147)-2,FALSE)),"-",VLOOKUP($C156,CE_Unordered_Data,COLUMN('Reordered Data'!DU$145)-2,FALSE))</f>
        <v>-</v>
      </c>
      <c r="DV156" s="401" t="str">
        <f ca="1">IF(ISERROR(VLOOKUP($C156,CE_Unordered_Data,COLUMN('Reordered Data'!DV$147)-2,FALSE)),"-",VLOOKUP($C156,CE_Unordered_Data,COLUMN('Reordered Data'!DV$145)-2,FALSE))</f>
        <v>-</v>
      </c>
      <c r="DW156" s="401" t="str">
        <f ca="1">IF(ISERROR(VLOOKUP($C156,CE_Unordered_Data,COLUMN('Reordered Data'!DW$147)-2,FALSE)),"-",VLOOKUP($C156,CE_Unordered_Data,COLUMN('Reordered Data'!DW$145)-2,FALSE))</f>
        <v>-</v>
      </c>
      <c r="DX156" s="401" t="str">
        <f ca="1">IF(ISERROR(VLOOKUP($C156,CE_Unordered_Data,COLUMN('Reordered Data'!DX$147)-2,FALSE)),"-",VLOOKUP($C156,CE_Unordered_Data,COLUMN('Reordered Data'!DX$145)-2,FALSE))</f>
        <v>-</v>
      </c>
      <c r="DY156" s="401" t="str">
        <f ca="1">IF(ISERROR(VLOOKUP($C156,CE_Unordered_Data,COLUMN('Reordered Data'!DY$147)-2,FALSE)),"-",VLOOKUP($C156,CE_Unordered_Data,COLUMN('Reordered Data'!DY$145)-2,FALSE))</f>
        <v>-</v>
      </c>
      <c r="DZ156" s="401" t="str">
        <f ca="1">IF(ISERROR(VLOOKUP($C156,CE_Unordered_Data,COLUMN('Reordered Data'!DZ$147)-2,FALSE)),"-",VLOOKUP($C156,CE_Unordered_Data,COLUMN('Reordered Data'!DZ$145)-2,FALSE))</f>
        <v>-</v>
      </c>
      <c r="EA156" s="401" t="str">
        <f ca="1">IF(ISERROR(VLOOKUP($C156,CE_Unordered_Data,COLUMN('Reordered Data'!EA$147)-2,FALSE)),"-",VLOOKUP($C156,CE_Unordered_Data,COLUMN('Reordered Data'!EA$145)-2,FALSE))</f>
        <v>-</v>
      </c>
      <c r="EB156" s="401" t="str">
        <f ca="1">IF(ISERROR(VLOOKUP($C156,CE_Unordered_Data,COLUMN('Reordered Data'!EB$147)-2,FALSE)),"-",VLOOKUP($C156,CE_Unordered_Data,COLUMN('Reordered Data'!EB$145)-2,FALSE))</f>
        <v>-</v>
      </c>
      <c r="EC156" s="401" t="str">
        <f ca="1">IF(ISERROR(VLOOKUP($C156,CE_Unordered_Data,COLUMN('Reordered Data'!EC$147)-2,FALSE)),"-",VLOOKUP($C156,CE_Unordered_Data,COLUMN('Reordered Data'!EC$145)-2,FALSE))</f>
        <v>-</v>
      </c>
      <c r="ED156" s="401" t="str">
        <f ca="1">IF(ISERROR(VLOOKUP($C156,CE_Unordered_Data,COLUMN('Reordered Data'!ED$147)-2,FALSE)),"-",VLOOKUP($C156,CE_Unordered_Data,COLUMN('Reordered Data'!ED$145)-2,FALSE))</f>
        <v>-</v>
      </c>
      <c r="EE156" s="401" t="str">
        <f ca="1">IF(ISERROR(VLOOKUP($C156,CE_Unordered_Data,COLUMN('Reordered Data'!EE$147)-2,FALSE)),"-",VLOOKUP($C156,CE_Unordered_Data,COLUMN('Reordered Data'!EE$145)-2,FALSE))</f>
        <v>-</v>
      </c>
      <c r="EF156" s="401" t="str">
        <f ca="1">IF(ISERROR(VLOOKUP($C156,CE_Unordered_Data,COLUMN('Reordered Data'!EF$147)-2,FALSE)),"-",VLOOKUP($C156,CE_Unordered_Data,COLUMN('Reordered Data'!EF$145)-2,FALSE))</f>
        <v>-</v>
      </c>
      <c r="EG156" s="401" t="str">
        <f ca="1">IF(ISERROR(VLOOKUP($C156,CE_Unordered_Data,COLUMN('Reordered Data'!EG$147)-2,FALSE)),"-",VLOOKUP($C156,CE_Unordered_Data,COLUMN('Reordered Data'!EG$145)-2,FALSE))</f>
        <v>-</v>
      </c>
      <c r="EH156" s="401" t="str">
        <f ca="1">IF(ISERROR(VLOOKUP($C156,CE_Unordered_Data,COLUMN('Reordered Data'!EH$147)-2,FALSE)),"-",VLOOKUP($C156,CE_Unordered_Data,COLUMN('Reordered Data'!EH$145)-2,FALSE))</f>
        <v>-</v>
      </c>
      <c r="EI156" s="401" t="str">
        <f ca="1">IF(ISERROR(VLOOKUP($C156,CE_Unordered_Data,COLUMN('Reordered Data'!EI$147)-2,FALSE)),"-",VLOOKUP($C156,CE_Unordered_Data,COLUMN('Reordered Data'!EI$145)-2,FALSE))</f>
        <v>-</v>
      </c>
      <c r="EJ156" s="401" t="str">
        <f ca="1">IF(ISERROR(VLOOKUP($C156,CE_Unordered_Data,COLUMN('Reordered Data'!EJ$147)-2,FALSE)),"-",VLOOKUP($C156,CE_Unordered_Data,COLUMN('Reordered Data'!EJ$145)-2,FALSE))</f>
        <v>-</v>
      </c>
      <c r="EK156" s="401" t="str">
        <f ca="1">IF(ISERROR(VLOOKUP($C156,CE_Unordered_Data,COLUMN('Reordered Data'!EK$147)-2,FALSE)),"-",VLOOKUP($C156,CE_Unordered_Data,COLUMN('Reordered Data'!EK$145)-2,FALSE))</f>
        <v>-</v>
      </c>
      <c r="EL156" s="401" t="str">
        <f ca="1">IF(ISERROR(VLOOKUP($C156,CE_Unordered_Data,COLUMN('Reordered Data'!EL$147)-2,FALSE)),"-",VLOOKUP($C156,CE_Unordered_Data,COLUMN('Reordered Data'!EL$145)-2,FALSE))</f>
        <v>-</v>
      </c>
      <c r="EM156" s="401" t="str">
        <f ca="1">IF(ISERROR(VLOOKUP($C156,CE_Unordered_Data,COLUMN('Reordered Data'!EM$147)-2,FALSE)),"-",VLOOKUP($C156,CE_Unordered_Data,COLUMN('Reordered Data'!EM$145)-2,FALSE))</f>
        <v>-</v>
      </c>
      <c r="EN156" s="401" t="str">
        <f ca="1">IF(ISERROR(VLOOKUP($C156,CE_Unordered_Data,COLUMN('Reordered Data'!EN$147)-2,FALSE)),"-",VLOOKUP($C156,CE_Unordered_Data,COLUMN('Reordered Data'!EN$145)-2,FALSE))</f>
        <v>-</v>
      </c>
      <c r="EO156" s="401" t="str">
        <f ca="1">IF(ISERROR(VLOOKUP($C156,CE_Unordered_Data,COLUMN('Reordered Data'!EO$147)-2,FALSE)),"-",VLOOKUP($C156,CE_Unordered_Data,COLUMN('Reordered Data'!EO$145)-2,FALSE))</f>
        <v>-</v>
      </c>
      <c r="EP156" s="401" t="str">
        <f ca="1">IF(ISERROR(VLOOKUP($C156,CE_Unordered_Data,COLUMN('Reordered Data'!EP$147)-2,FALSE)),"-",VLOOKUP($C156,CE_Unordered_Data,COLUMN('Reordered Data'!EP$145)-2,FALSE))</f>
        <v>-</v>
      </c>
      <c r="EQ156" s="401" t="str">
        <f ca="1">IF(ISERROR(VLOOKUP($C156,CE_Unordered_Data,COLUMN('Reordered Data'!EQ$147)-2,FALSE)),"-",VLOOKUP($C156,CE_Unordered_Data,COLUMN('Reordered Data'!EQ$145)-2,FALSE))</f>
        <v>-</v>
      </c>
      <c r="ER156" s="401" t="str">
        <f ca="1">IF(ISERROR(VLOOKUP($C156,CE_Unordered_Data,COLUMN('Reordered Data'!ER$147)-2,FALSE)),"-",VLOOKUP($C156,CE_Unordered_Data,COLUMN('Reordered Data'!ER$145)-2,FALSE))</f>
        <v>-</v>
      </c>
      <c r="ES156" s="401" t="str">
        <f ca="1">IF(ISERROR(VLOOKUP($C156,CE_Unordered_Data,COLUMN('Reordered Data'!ES$147)-2,FALSE)),"-",VLOOKUP($C156,CE_Unordered_Data,COLUMN('Reordered Data'!ES$145)-2,FALSE))</f>
        <v>-</v>
      </c>
      <c r="ET156" s="401" t="str">
        <f ca="1">IF(ISERROR(VLOOKUP($C156,CE_Unordered_Data,COLUMN('Reordered Data'!ET$147)-2,FALSE)),"-",VLOOKUP($C156,CE_Unordered_Data,COLUMN('Reordered Data'!ET$145)-2,FALSE))</f>
        <v>-</v>
      </c>
      <c r="EU156" s="401" t="str">
        <f ca="1">IF(ISERROR(VLOOKUP($C156,CE_Unordered_Data,COLUMN('Reordered Data'!EU$147)-2,FALSE)),"-",VLOOKUP($C156,CE_Unordered_Data,COLUMN('Reordered Data'!EU$145)-2,FALSE))</f>
        <v>-</v>
      </c>
      <c r="EV156" s="401" t="str">
        <f ca="1">IF(ISERROR(VLOOKUP($C156,CE_Unordered_Data,COLUMN('Reordered Data'!EV$147)-2,FALSE)),"-",VLOOKUP($C156,CE_Unordered_Data,COLUMN('Reordered Data'!EV$145)-2,FALSE))</f>
        <v>-</v>
      </c>
      <c r="EW156" s="401" t="str">
        <f ca="1">IF(ISERROR(VLOOKUP($C156,CE_Unordered_Data,COLUMN('Reordered Data'!EW$147)-2,FALSE)),"-",VLOOKUP($C156,CE_Unordered_Data,COLUMN('Reordered Data'!EW$145)-2,FALSE))</f>
        <v>-</v>
      </c>
      <c r="EX156" s="401" t="str">
        <f ca="1">IF(ISERROR(VLOOKUP($C156,CE_Unordered_Data,COLUMN('Reordered Data'!EX$147)-2,FALSE)),"-",VLOOKUP($C156,CE_Unordered_Data,COLUMN('Reordered Data'!EX$145)-2,FALSE))</f>
        <v>-</v>
      </c>
      <c r="EY156" s="401" t="str">
        <f ca="1">IF(ISERROR(VLOOKUP($C156,CE_Unordered_Data,COLUMN('Reordered Data'!EY$147)-2,FALSE)),"-",VLOOKUP($C156,CE_Unordered_Data,COLUMN('Reordered Data'!EY$145)-2,FALSE))</f>
        <v>-</v>
      </c>
      <c r="EZ156" s="401" t="str">
        <f ca="1">IF(ISERROR(VLOOKUP($C156,CE_Unordered_Data,COLUMN('Reordered Data'!EZ$147)-2,FALSE)),"-",VLOOKUP($C156,CE_Unordered_Data,COLUMN('Reordered Data'!EZ$145)-2,FALSE))</f>
        <v>-</v>
      </c>
      <c r="FA156" s="401" t="str">
        <f ca="1">IF(ISERROR(VLOOKUP($C156,CE_Unordered_Data,COLUMN('Reordered Data'!FA$147)-2,FALSE)),"-",VLOOKUP($C156,CE_Unordered_Data,COLUMN('Reordered Data'!FA$145)-2,FALSE))</f>
        <v>-</v>
      </c>
      <c r="FB156" s="401" t="str">
        <f ca="1">IF(ISERROR(VLOOKUP($C156,CE_Unordered_Data,COLUMN('Reordered Data'!FB$147)-2,FALSE)),"-",VLOOKUP($C156,CE_Unordered_Data,COLUMN('Reordered Data'!FB$145)-2,FALSE))</f>
        <v>-</v>
      </c>
      <c r="FC156" s="401" t="str">
        <f ca="1">IF(ISERROR(VLOOKUP($C156,CE_Unordered_Data,COLUMN('Reordered Data'!FC$147)-2,FALSE)),"-",VLOOKUP($C156,CE_Unordered_Data,COLUMN('Reordered Data'!FC$145)-2,FALSE))</f>
        <v>-</v>
      </c>
      <c r="FD156" s="401" t="str">
        <f ca="1">IF(ISERROR(VLOOKUP($C156,CE_Unordered_Data,COLUMN('Reordered Data'!FD$147)-2,FALSE)),"-",VLOOKUP($C156,CE_Unordered_Data,COLUMN('Reordered Data'!FD$145)-2,FALSE))</f>
        <v>-</v>
      </c>
      <c r="FE156" s="401" t="str">
        <f ca="1">IF(ISERROR(VLOOKUP($C156,CE_Unordered_Data,COLUMN('Reordered Data'!FE$147)-2,FALSE)),"-",VLOOKUP($C156,CE_Unordered_Data,COLUMN('Reordered Data'!FE$145)-2,FALSE))</f>
        <v>-</v>
      </c>
      <c r="FF156" s="401" t="str">
        <f ca="1">IF(ISERROR(VLOOKUP($C156,CE_Unordered_Data,COLUMN('Reordered Data'!FF$147)-2,FALSE)),"-",VLOOKUP($C156,CE_Unordered_Data,COLUMN('Reordered Data'!FF$145)-2,FALSE))</f>
        <v>-</v>
      </c>
      <c r="FG156" s="401" t="str">
        <f ca="1">IF(ISERROR(VLOOKUP($C156,CE_Unordered_Data,COLUMN('Reordered Data'!FG$147)-2,FALSE)),"-",VLOOKUP($C156,CE_Unordered_Data,COLUMN('Reordered Data'!FG$145)-2,FALSE))</f>
        <v>-</v>
      </c>
    </row>
    <row r="157" spans="3:163">
      <c r="C157" s="399" t="str">
        <f t="shared" ca="1" si="43"/>
        <v>*Hide*</v>
      </c>
      <c r="D157" s="401" t="str">
        <f ca="1">IF(ISERROR(VLOOKUP($C157,CE_Unordered_Data,COLUMN('Reordered Data'!D$147)-2,FALSE)),"-",VLOOKUP($C157,CE_Unordered_Data,COLUMN('Reordered Data'!D$145)-2,FALSE))</f>
        <v>-</v>
      </c>
      <c r="E157" s="401" t="str">
        <f ca="1">IF(ISERROR(VLOOKUP($C157,CE_Unordered_Data,COLUMN('Reordered Data'!E$147)-2,FALSE)),"-",VLOOKUP($C157,CE_Unordered_Data,COLUMN('Reordered Data'!E$145)-2,FALSE))</f>
        <v>-</v>
      </c>
      <c r="F157" s="401" t="str">
        <f ca="1">IF(ISERROR(VLOOKUP($C157,CE_Unordered_Data,COLUMN('Reordered Data'!F$147)-2,FALSE)),"-",VLOOKUP($C157,CE_Unordered_Data,COLUMN('Reordered Data'!F$145)-2,FALSE))</f>
        <v>-</v>
      </c>
      <c r="G157" s="401" t="str">
        <f ca="1">IF(ISERROR(VLOOKUP($C157,CE_Unordered_Data,COLUMN('Reordered Data'!G$147)-2,FALSE)),"-",VLOOKUP($C157,CE_Unordered_Data,COLUMN('Reordered Data'!G$145)-2,FALSE))</f>
        <v>-</v>
      </c>
      <c r="H157" s="401" t="str">
        <f ca="1">IF(ISERROR(VLOOKUP($C157,CE_Unordered_Data,COLUMN('Reordered Data'!H$147)-2,FALSE)),"-",VLOOKUP($C157,CE_Unordered_Data,COLUMN('Reordered Data'!H$145)-2,FALSE))</f>
        <v>-</v>
      </c>
      <c r="I157" s="401" t="str">
        <f ca="1">IF(ISERROR(VLOOKUP($C157,CE_Unordered_Data,COLUMN('Reordered Data'!I$147)-2,FALSE)),"-",VLOOKUP($C157,CE_Unordered_Data,COLUMN('Reordered Data'!I$145)-2,FALSE))</f>
        <v>-</v>
      </c>
      <c r="J157" s="401" t="str">
        <f ca="1">IF(ISERROR(VLOOKUP($C157,CE_Unordered_Data,COLUMN('Reordered Data'!J$147)-2,FALSE)),"-",VLOOKUP($C157,CE_Unordered_Data,COLUMN('Reordered Data'!J$145)-2,FALSE))</f>
        <v>-</v>
      </c>
      <c r="K157" s="401" t="str">
        <f ca="1">IF(ISERROR(VLOOKUP($C157,CE_Unordered_Data,COLUMN('Reordered Data'!K$147)-2,FALSE)),"-",VLOOKUP($C157,CE_Unordered_Data,COLUMN('Reordered Data'!K$145)-2,FALSE))</f>
        <v>-</v>
      </c>
      <c r="L157" s="401" t="str">
        <f ca="1">IF(ISERROR(VLOOKUP($C157,CE_Unordered_Data,COLUMN('Reordered Data'!L$147)-2,FALSE)),"-",VLOOKUP($C157,CE_Unordered_Data,COLUMN('Reordered Data'!L$145)-2,FALSE))</f>
        <v>-</v>
      </c>
      <c r="M157" s="401" t="str">
        <f ca="1">IF(ISERROR(VLOOKUP($C157,CE_Unordered_Data,COLUMN('Reordered Data'!M$147)-2,FALSE)),"-",VLOOKUP($C157,CE_Unordered_Data,COLUMN('Reordered Data'!M$145)-2,FALSE))</f>
        <v>-</v>
      </c>
      <c r="N157" s="401" t="str">
        <f ca="1">IF(ISERROR(VLOOKUP($C157,CE_Unordered_Data,COLUMN('Reordered Data'!N$147)-2,FALSE)),"-",VLOOKUP($C157,CE_Unordered_Data,COLUMN('Reordered Data'!N$145)-2,FALSE))</f>
        <v>-</v>
      </c>
      <c r="O157" s="401" t="str">
        <f ca="1">IF(ISERROR(VLOOKUP($C157,CE_Unordered_Data,COLUMN('Reordered Data'!O$147)-2,FALSE)),"-",VLOOKUP($C157,CE_Unordered_Data,COLUMN('Reordered Data'!O$145)-2,FALSE))</f>
        <v>-</v>
      </c>
      <c r="P157" s="401" t="str">
        <f ca="1">IF(ISERROR(VLOOKUP($C157,CE_Unordered_Data,COLUMN('Reordered Data'!P$147)-2,FALSE)),"-",VLOOKUP($C157,CE_Unordered_Data,COLUMN('Reordered Data'!P$145)-2,FALSE))</f>
        <v>-</v>
      </c>
      <c r="Q157" s="401" t="str">
        <f ca="1">IF(ISERROR(VLOOKUP($C157,CE_Unordered_Data,COLUMN('Reordered Data'!Q$147)-2,FALSE)),"-",VLOOKUP($C157,CE_Unordered_Data,COLUMN('Reordered Data'!Q$145)-2,FALSE))</f>
        <v>-</v>
      </c>
      <c r="R157" s="401" t="str">
        <f ca="1">IF(ISERROR(VLOOKUP($C157,CE_Unordered_Data,COLUMN('Reordered Data'!R$147)-2,FALSE)),"-",VLOOKUP($C157,CE_Unordered_Data,COLUMN('Reordered Data'!R$145)-2,FALSE))</f>
        <v>-</v>
      </c>
      <c r="S157" s="401" t="str">
        <f ca="1">IF(ISERROR(VLOOKUP($C157,CE_Unordered_Data,COLUMN('Reordered Data'!S$147)-2,FALSE)),"-",VLOOKUP($C157,CE_Unordered_Data,COLUMN('Reordered Data'!S$145)-2,FALSE))</f>
        <v>-</v>
      </c>
      <c r="T157" s="401" t="str">
        <f ca="1">IF(ISERROR(VLOOKUP($C157,CE_Unordered_Data,COLUMN('Reordered Data'!T$147)-2,FALSE)),"-",VLOOKUP($C157,CE_Unordered_Data,COLUMN('Reordered Data'!T$145)-2,FALSE))</f>
        <v>-</v>
      </c>
      <c r="U157" s="401" t="str">
        <f ca="1">IF(ISERROR(VLOOKUP($C157,CE_Unordered_Data,COLUMN('Reordered Data'!U$147)-2,FALSE)),"-",VLOOKUP($C157,CE_Unordered_Data,COLUMN('Reordered Data'!U$145)-2,FALSE))</f>
        <v>-</v>
      </c>
      <c r="V157" s="401" t="str">
        <f ca="1">IF(ISERROR(VLOOKUP($C157,CE_Unordered_Data,COLUMN('Reordered Data'!V$147)-2,FALSE)),"-",VLOOKUP($C157,CE_Unordered_Data,COLUMN('Reordered Data'!V$145)-2,FALSE))</f>
        <v>-</v>
      </c>
      <c r="W157" s="401" t="str">
        <f ca="1">IF(ISERROR(VLOOKUP($C157,CE_Unordered_Data,COLUMN('Reordered Data'!W$147)-2,FALSE)),"-",VLOOKUP($C157,CE_Unordered_Data,COLUMN('Reordered Data'!W$145)-2,FALSE))</f>
        <v>-</v>
      </c>
      <c r="X157" s="401" t="str">
        <f ca="1">IF(ISERROR(VLOOKUP($C157,CE_Unordered_Data,COLUMN('Reordered Data'!X$147)-2,FALSE)),"-",VLOOKUP($C157,CE_Unordered_Data,COLUMN('Reordered Data'!X$145)-2,FALSE))</f>
        <v>-</v>
      </c>
      <c r="Y157" s="401" t="str">
        <f ca="1">IF(ISERROR(VLOOKUP($C157,CE_Unordered_Data,COLUMN('Reordered Data'!Y$147)-2,FALSE)),"-",VLOOKUP($C157,CE_Unordered_Data,COLUMN('Reordered Data'!Y$145)-2,FALSE))</f>
        <v>-</v>
      </c>
      <c r="Z157" s="401" t="str">
        <f ca="1">IF(ISERROR(VLOOKUP($C157,CE_Unordered_Data,COLUMN('Reordered Data'!Z$147)-2,FALSE)),"-",VLOOKUP($C157,CE_Unordered_Data,COLUMN('Reordered Data'!Z$145)-2,FALSE))</f>
        <v>-</v>
      </c>
      <c r="AA157" s="401" t="str">
        <f ca="1">IF(ISERROR(VLOOKUP($C157,CE_Unordered_Data,COLUMN('Reordered Data'!AA$147)-2,FALSE)),"-",VLOOKUP($C157,CE_Unordered_Data,COLUMN('Reordered Data'!AA$145)-2,FALSE))</f>
        <v>-</v>
      </c>
      <c r="AB157" s="401" t="str">
        <f ca="1">IF(ISERROR(VLOOKUP($C157,CE_Unordered_Data,COLUMN('Reordered Data'!AB$147)-2,FALSE)),"-",VLOOKUP($C157,CE_Unordered_Data,COLUMN('Reordered Data'!AB$145)-2,FALSE))</f>
        <v>-</v>
      </c>
      <c r="AC157" s="401" t="str">
        <f ca="1">IF(ISERROR(VLOOKUP($C157,CE_Unordered_Data,COLUMN('Reordered Data'!AC$147)-2,FALSE)),"-",VLOOKUP($C157,CE_Unordered_Data,COLUMN('Reordered Data'!AC$145)-2,FALSE))</f>
        <v>-</v>
      </c>
      <c r="AD157" s="401" t="str">
        <f ca="1">IF(ISERROR(VLOOKUP($C157,CE_Unordered_Data,COLUMN('Reordered Data'!AD$147)-2,FALSE)),"-",VLOOKUP($C157,CE_Unordered_Data,COLUMN('Reordered Data'!AD$145)-2,FALSE))</f>
        <v>-</v>
      </c>
      <c r="AE157" s="401" t="str">
        <f ca="1">IF(ISERROR(VLOOKUP($C157,CE_Unordered_Data,COLUMN('Reordered Data'!AE$147)-2,FALSE)),"-",VLOOKUP($C157,CE_Unordered_Data,COLUMN('Reordered Data'!AE$145)-2,FALSE))</f>
        <v>-</v>
      </c>
      <c r="AF157" s="401" t="str">
        <f ca="1">IF(ISERROR(VLOOKUP($C157,CE_Unordered_Data,COLUMN('Reordered Data'!AF$147)-2,FALSE)),"-",VLOOKUP($C157,CE_Unordered_Data,COLUMN('Reordered Data'!AF$145)-2,FALSE))</f>
        <v>-</v>
      </c>
      <c r="AG157" s="401" t="str">
        <f ca="1">IF(ISERROR(VLOOKUP($C157,CE_Unordered_Data,COLUMN('Reordered Data'!AG$147)-2,FALSE)),"-",VLOOKUP($C157,CE_Unordered_Data,COLUMN('Reordered Data'!AG$145)-2,FALSE))</f>
        <v>-</v>
      </c>
      <c r="AH157" s="401" t="str">
        <f ca="1">IF(ISERROR(VLOOKUP($C157,CE_Unordered_Data,COLUMN('Reordered Data'!AH$147)-2,FALSE)),"-",VLOOKUP($C157,CE_Unordered_Data,COLUMN('Reordered Data'!AH$145)-2,FALSE))</f>
        <v>-</v>
      </c>
      <c r="AI157" s="401" t="str">
        <f ca="1">IF(ISERROR(VLOOKUP($C157,CE_Unordered_Data,COLUMN('Reordered Data'!AI$147)-2,FALSE)),"-",VLOOKUP($C157,CE_Unordered_Data,COLUMN('Reordered Data'!AI$145)-2,FALSE))</f>
        <v>-</v>
      </c>
      <c r="AJ157" s="401" t="str">
        <f ca="1">IF(ISERROR(VLOOKUP($C157,CE_Unordered_Data,COLUMN('Reordered Data'!AJ$147)-2,FALSE)),"-",VLOOKUP($C157,CE_Unordered_Data,COLUMN('Reordered Data'!AJ$145)-2,FALSE))</f>
        <v>-</v>
      </c>
      <c r="AK157" s="401" t="str">
        <f ca="1">IF(ISERROR(VLOOKUP($C157,CE_Unordered_Data,COLUMN('Reordered Data'!AK$147)-2,FALSE)),"-",VLOOKUP($C157,CE_Unordered_Data,COLUMN('Reordered Data'!AK$145)-2,FALSE))</f>
        <v>-</v>
      </c>
      <c r="AL157" s="401" t="str">
        <f ca="1">IF(ISERROR(VLOOKUP($C157,CE_Unordered_Data,COLUMN('Reordered Data'!AL$147)-2,FALSE)),"-",VLOOKUP($C157,CE_Unordered_Data,COLUMN('Reordered Data'!AL$145)-2,FALSE))</f>
        <v>-</v>
      </c>
      <c r="AM157" s="401" t="str">
        <f ca="1">IF(ISERROR(VLOOKUP($C157,CE_Unordered_Data,COLUMN('Reordered Data'!AM$147)-2,FALSE)),"-",VLOOKUP($C157,CE_Unordered_Data,COLUMN('Reordered Data'!AM$145)-2,FALSE))</f>
        <v>-</v>
      </c>
      <c r="AN157" s="401" t="str">
        <f ca="1">IF(ISERROR(VLOOKUP($C157,CE_Unordered_Data,COLUMN('Reordered Data'!AN$147)-2,FALSE)),"-",VLOOKUP($C157,CE_Unordered_Data,COLUMN('Reordered Data'!AN$145)-2,FALSE))</f>
        <v>-</v>
      </c>
      <c r="AO157" s="401" t="str">
        <f ca="1">IF(ISERROR(VLOOKUP($C157,CE_Unordered_Data,COLUMN('Reordered Data'!AO$147)-2,FALSE)),"-",VLOOKUP($C157,CE_Unordered_Data,COLUMN('Reordered Data'!AO$145)-2,FALSE))</f>
        <v>-</v>
      </c>
      <c r="AP157" s="401" t="str">
        <f ca="1">IF(ISERROR(VLOOKUP($C157,CE_Unordered_Data,COLUMN('Reordered Data'!AP$147)-2,FALSE)),"-",VLOOKUP($C157,CE_Unordered_Data,COLUMN('Reordered Data'!AP$145)-2,FALSE))</f>
        <v>-</v>
      </c>
      <c r="AQ157" s="401" t="str">
        <f ca="1">IF(ISERROR(VLOOKUP($C157,CE_Unordered_Data,COLUMN('Reordered Data'!AQ$147)-2,FALSE)),"-",VLOOKUP($C157,CE_Unordered_Data,COLUMN('Reordered Data'!AQ$145)-2,FALSE))</f>
        <v>-</v>
      </c>
      <c r="AR157" s="401" t="str">
        <f ca="1">IF(ISERROR(VLOOKUP($C157,CE_Unordered_Data,COLUMN('Reordered Data'!AR$147)-2,FALSE)),"-",VLOOKUP($C157,CE_Unordered_Data,COLUMN('Reordered Data'!AR$145)-2,FALSE))</f>
        <v>-</v>
      </c>
      <c r="AS157" s="401" t="str">
        <f ca="1">IF(ISERROR(VLOOKUP($C157,CE_Unordered_Data,COLUMN('Reordered Data'!AS$147)-2,FALSE)),"-",VLOOKUP($C157,CE_Unordered_Data,COLUMN('Reordered Data'!AS$145)-2,FALSE))</f>
        <v>-</v>
      </c>
      <c r="AT157" s="401" t="str">
        <f ca="1">IF(ISERROR(VLOOKUP($C157,CE_Unordered_Data,COLUMN('Reordered Data'!AT$147)-2,FALSE)),"-",VLOOKUP($C157,CE_Unordered_Data,COLUMN('Reordered Data'!AT$145)-2,FALSE))</f>
        <v>-</v>
      </c>
      <c r="AU157" s="401" t="str">
        <f ca="1">IF(ISERROR(VLOOKUP($C157,CE_Unordered_Data,COLUMN('Reordered Data'!AU$147)-2,FALSE)),"-",VLOOKUP($C157,CE_Unordered_Data,COLUMN('Reordered Data'!AU$145)-2,FALSE))</f>
        <v>-</v>
      </c>
      <c r="AV157" s="401" t="str">
        <f ca="1">IF(ISERROR(VLOOKUP($C157,CE_Unordered_Data,COLUMN('Reordered Data'!AV$147)-2,FALSE)),"-",VLOOKUP($C157,CE_Unordered_Data,COLUMN('Reordered Data'!AV$145)-2,FALSE))</f>
        <v>-</v>
      </c>
      <c r="AW157" s="401" t="str">
        <f ca="1">IF(ISERROR(VLOOKUP($C157,CE_Unordered_Data,COLUMN('Reordered Data'!AW$147)-2,FALSE)),"-",VLOOKUP($C157,CE_Unordered_Data,COLUMN('Reordered Data'!AW$145)-2,FALSE))</f>
        <v>-</v>
      </c>
      <c r="AX157" s="401" t="str">
        <f ca="1">IF(ISERROR(VLOOKUP($C157,CE_Unordered_Data,COLUMN('Reordered Data'!AX$147)-2,FALSE)),"-",VLOOKUP($C157,CE_Unordered_Data,COLUMN('Reordered Data'!AX$145)-2,FALSE))</f>
        <v>-</v>
      </c>
      <c r="AY157" s="401" t="str">
        <f ca="1">IF(ISERROR(VLOOKUP($C157,CE_Unordered_Data,COLUMN('Reordered Data'!AY$147)-2,FALSE)),"-",VLOOKUP($C157,CE_Unordered_Data,COLUMN('Reordered Data'!AY$145)-2,FALSE))</f>
        <v>-</v>
      </c>
      <c r="AZ157" s="401" t="str">
        <f ca="1">IF(ISERROR(VLOOKUP($C157,CE_Unordered_Data,COLUMN('Reordered Data'!AZ$147)-2,FALSE)),"-",VLOOKUP($C157,CE_Unordered_Data,COLUMN('Reordered Data'!AZ$145)-2,FALSE))</f>
        <v>-</v>
      </c>
      <c r="BA157" s="401" t="str">
        <f ca="1">IF(ISERROR(VLOOKUP($C157,CE_Unordered_Data,COLUMN('Reordered Data'!BA$147)-2,FALSE)),"-",VLOOKUP($C157,CE_Unordered_Data,COLUMN('Reordered Data'!BA$145)-2,FALSE))</f>
        <v>-</v>
      </c>
      <c r="BB157" s="401" t="str">
        <f ca="1">IF(ISERROR(VLOOKUP($C157,CE_Unordered_Data,COLUMN('Reordered Data'!BB$147)-2,FALSE)),"-",VLOOKUP($C157,CE_Unordered_Data,COLUMN('Reordered Data'!BB$145)-2,FALSE))</f>
        <v>-</v>
      </c>
      <c r="BC157" s="401" t="str">
        <f ca="1">IF(ISERROR(VLOOKUP($C157,CE_Unordered_Data,COLUMN('Reordered Data'!BC$147)-2,FALSE)),"-",VLOOKUP($C157,CE_Unordered_Data,COLUMN('Reordered Data'!BC$145)-2,FALSE))</f>
        <v>-</v>
      </c>
      <c r="BD157" s="401" t="str">
        <f ca="1">IF(ISERROR(VLOOKUP($C157,CE_Unordered_Data,COLUMN('Reordered Data'!BD$147)-2,FALSE)),"-",VLOOKUP($C157,CE_Unordered_Data,COLUMN('Reordered Data'!BD$145)-2,FALSE))</f>
        <v>-</v>
      </c>
      <c r="BE157" s="401" t="str">
        <f ca="1">IF(ISERROR(VLOOKUP($C157,CE_Unordered_Data,COLUMN('Reordered Data'!BE$147)-2,FALSE)),"-",VLOOKUP($C157,CE_Unordered_Data,COLUMN('Reordered Data'!BE$145)-2,FALSE))</f>
        <v>-</v>
      </c>
      <c r="BF157" s="401" t="str">
        <f ca="1">IF(ISERROR(VLOOKUP($C157,CE_Unordered_Data,COLUMN('Reordered Data'!BF$147)-2,FALSE)),"-",VLOOKUP($C157,CE_Unordered_Data,COLUMN('Reordered Data'!BF$145)-2,FALSE))</f>
        <v>-</v>
      </c>
      <c r="BG157" s="401" t="str">
        <f ca="1">IF(ISERROR(VLOOKUP($C157,CE_Unordered_Data,COLUMN('Reordered Data'!BG$147)-2,FALSE)),"-",VLOOKUP($C157,CE_Unordered_Data,COLUMN('Reordered Data'!BG$145)-2,FALSE))</f>
        <v>-</v>
      </c>
      <c r="BH157" s="401" t="str">
        <f ca="1">IF(ISERROR(VLOOKUP($C157,CE_Unordered_Data,COLUMN('Reordered Data'!BH$147)-2,FALSE)),"-",VLOOKUP($C157,CE_Unordered_Data,COLUMN('Reordered Data'!BH$145)-2,FALSE))</f>
        <v>-</v>
      </c>
      <c r="BI157" s="401" t="str">
        <f ca="1">IF(ISERROR(VLOOKUP($C157,CE_Unordered_Data,COLUMN('Reordered Data'!BI$147)-2,FALSE)),"-",VLOOKUP($C157,CE_Unordered_Data,COLUMN('Reordered Data'!BI$145)-2,FALSE))</f>
        <v>-</v>
      </c>
      <c r="BJ157" s="401" t="str">
        <f ca="1">IF(ISERROR(VLOOKUP($C157,CE_Unordered_Data,COLUMN('Reordered Data'!BJ$147)-2,FALSE)),"-",VLOOKUP($C157,CE_Unordered_Data,COLUMN('Reordered Data'!BJ$145)-2,FALSE))</f>
        <v>-</v>
      </c>
      <c r="BK157" s="401" t="str">
        <f ca="1">IF(ISERROR(VLOOKUP($C157,CE_Unordered_Data,COLUMN('Reordered Data'!BK$147)-2,FALSE)),"-",VLOOKUP($C157,CE_Unordered_Data,COLUMN('Reordered Data'!BK$145)-2,FALSE))</f>
        <v>-</v>
      </c>
      <c r="BL157" s="401" t="str">
        <f ca="1">IF(ISERROR(VLOOKUP($C157,CE_Unordered_Data,COLUMN('Reordered Data'!BL$147)-2,FALSE)),"-",VLOOKUP($C157,CE_Unordered_Data,COLUMN('Reordered Data'!BL$145)-2,FALSE))</f>
        <v>-</v>
      </c>
      <c r="BM157" s="401" t="str">
        <f ca="1">IF(ISERROR(VLOOKUP($C157,CE_Unordered_Data,COLUMN('Reordered Data'!BM$147)-2,FALSE)),"-",VLOOKUP($C157,CE_Unordered_Data,COLUMN('Reordered Data'!BM$145)-2,FALSE))</f>
        <v>-</v>
      </c>
      <c r="BN157" s="401" t="str">
        <f ca="1">IF(ISERROR(VLOOKUP($C157,CE_Unordered_Data,COLUMN('Reordered Data'!BN$147)-2,FALSE)),"-",VLOOKUP($C157,CE_Unordered_Data,COLUMN('Reordered Data'!BN$145)-2,FALSE))</f>
        <v>-</v>
      </c>
      <c r="BO157" s="401" t="str">
        <f ca="1">IF(ISERROR(VLOOKUP($C157,CE_Unordered_Data,COLUMN('Reordered Data'!BO$147)-2,FALSE)),"-",VLOOKUP($C157,CE_Unordered_Data,COLUMN('Reordered Data'!BO$145)-2,FALSE))</f>
        <v>-</v>
      </c>
      <c r="BP157" s="401" t="str">
        <f ca="1">IF(ISERROR(VLOOKUP($C157,CE_Unordered_Data,COLUMN('Reordered Data'!BP$147)-2,FALSE)),"-",VLOOKUP($C157,CE_Unordered_Data,COLUMN('Reordered Data'!BP$145)-2,FALSE))</f>
        <v>-</v>
      </c>
      <c r="BQ157" s="401" t="str">
        <f ca="1">IF(ISERROR(VLOOKUP($C157,CE_Unordered_Data,COLUMN('Reordered Data'!BQ$147)-2,FALSE)),"-",VLOOKUP($C157,CE_Unordered_Data,COLUMN('Reordered Data'!BQ$145)-2,FALSE))</f>
        <v>-</v>
      </c>
      <c r="BR157" s="401" t="str">
        <f ca="1">IF(ISERROR(VLOOKUP($C157,CE_Unordered_Data,COLUMN('Reordered Data'!BR$147)-2,FALSE)),"-",VLOOKUP($C157,CE_Unordered_Data,COLUMN('Reordered Data'!BR$145)-2,FALSE))</f>
        <v>-</v>
      </c>
      <c r="BS157" s="401" t="str">
        <f ca="1">IF(ISERROR(VLOOKUP($C157,CE_Unordered_Data,COLUMN('Reordered Data'!BS$147)-2,FALSE)),"-",VLOOKUP($C157,CE_Unordered_Data,COLUMN('Reordered Data'!BS$145)-2,FALSE))</f>
        <v>-</v>
      </c>
      <c r="BT157" s="401" t="str">
        <f ca="1">IF(ISERROR(VLOOKUP($C157,CE_Unordered_Data,COLUMN('Reordered Data'!BT$147)-2,FALSE)),"-",VLOOKUP($C157,CE_Unordered_Data,COLUMN('Reordered Data'!BT$145)-2,FALSE))</f>
        <v>-</v>
      </c>
      <c r="BU157" s="401" t="str">
        <f ca="1">IF(ISERROR(VLOOKUP($C157,CE_Unordered_Data,COLUMN('Reordered Data'!BU$147)-2,FALSE)),"-",VLOOKUP($C157,CE_Unordered_Data,COLUMN('Reordered Data'!BU$145)-2,FALSE))</f>
        <v>-</v>
      </c>
      <c r="BV157" s="401" t="str">
        <f ca="1">IF(ISERROR(VLOOKUP($C157,CE_Unordered_Data,COLUMN('Reordered Data'!BV$147)-2,FALSE)),"-",VLOOKUP($C157,CE_Unordered_Data,COLUMN('Reordered Data'!BV$145)-2,FALSE))</f>
        <v>-</v>
      </c>
      <c r="BW157" s="401" t="str">
        <f ca="1">IF(ISERROR(VLOOKUP($C157,CE_Unordered_Data,COLUMN('Reordered Data'!BW$147)-2,FALSE)),"-",VLOOKUP($C157,CE_Unordered_Data,COLUMN('Reordered Data'!BW$145)-2,FALSE))</f>
        <v>-</v>
      </c>
      <c r="BX157" s="401" t="str">
        <f ca="1">IF(ISERROR(VLOOKUP($C157,CE_Unordered_Data,COLUMN('Reordered Data'!BX$147)-2,FALSE)),"-",VLOOKUP($C157,CE_Unordered_Data,COLUMN('Reordered Data'!BX$145)-2,FALSE))</f>
        <v>-</v>
      </c>
      <c r="BY157" s="401" t="str">
        <f ca="1">IF(ISERROR(VLOOKUP($C157,CE_Unordered_Data,COLUMN('Reordered Data'!BY$147)-2,FALSE)),"-",VLOOKUP($C157,CE_Unordered_Data,COLUMN('Reordered Data'!BY$145)-2,FALSE))</f>
        <v>-</v>
      </c>
      <c r="BZ157" s="401" t="str">
        <f ca="1">IF(ISERROR(VLOOKUP($C157,CE_Unordered_Data,COLUMN('Reordered Data'!BZ$147)-2,FALSE)),"-",VLOOKUP($C157,CE_Unordered_Data,COLUMN('Reordered Data'!BZ$145)-2,FALSE))</f>
        <v>-</v>
      </c>
      <c r="CA157" s="401" t="str">
        <f ca="1">IF(ISERROR(VLOOKUP($C157,CE_Unordered_Data,COLUMN('Reordered Data'!CA$147)-2,FALSE)),"-",VLOOKUP($C157,CE_Unordered_Data,COLUMN('Reordered Data'!CA$145)-2,FALSE))</f>
        <v>-</v>
      </c>
      <c r="CB157" s="401" t="str">
        <f ca="1">IF(ISERROR(VLOOKUP($C157,CE_Unordered_Data,COLUMN('Reordered Data'!CB$147)-2,FALSE)),"-",VLOOKUP($C157,CE_Unordered_Data,COLUMN('Reordered Data'!CB$145)-2,FALSE))</f>
        <v>-</v>
      </c>
      <c r="CC157" s="401" t="str">
        <f ca="1">IF(ISERROR(VLOOKUP($C157,CE_Unordered_Data,COLUMN('Reordered Data'!CC$147)-2,FALSE)),"-",VLOOKUP($C157,CE_Unordered_Data,COLUMN('Reordered Data'!CC$145)-2,FALSE))</f>
        <v>-</v>
      </c>
      <c r="CD157" s="401" t="str">
        <f ca="1">IF(ISERROR(VLOOKUP($C157,CE_Unordered_Data,COLUMN('Reordered Data'!CD$147)-2,FALSE)),"-",VLOOKUP($C157,CE_Unordered_Data,COLUMN('Reordered Data'!CD$145)-2,FALSE))</f>
        <v>-</v>
      </c>
      <c r="CE157" s="401" t="str">
        <f ca="1">IF(ISERROR(VLOOKUP($C157,CE_Unordered_Data,COLUMN('Reordered Data'!CE$147)-2,FALSE)),"-",VLOOKUP($C157,CE_Unordered_Data,COLUMN('Reordered Data'!CE$145)-2,FALSE))</f>
        <v>-</v>
      </c>
      <c r="CF157" s="401" t="str">
        <f ca="1">IF(ISERROR(VLOOKUP($C157,CE_Unordered_Data,COLUMN('Reordered Data'!CF$147)-2,FALSE)),"-",VLOOKUP($C157,CE_Unordered_Data,COLUMN('Reordered Data'!CF$145)-2,FALSE))</f>
        <v>-</v>
      </c>
      <c r="CG157" s="401" t="str">
        <f ca="1">IF(ISERROR(VLOOKUP($C157,CE_Unordered_Data,COLUMN('Reordered Data'!CG$147)-2,FALSE)),"-",VLOOKUP($C157,CE_Unordered_Data,COLUMN('Reordered Data'!CG$145)-2,FALSE))</f>
        <v>-</v>
      </c>
      <c r="CH157" s="401" t="str">
        <f ca="1">IF(ISERROR(VLOOKUP($C157,CE_Unordered_Data,COLUMN('Reordered Data'!CH$147)-2,FALSE)),"-",VLOOKUP($C157,CE_Unordered_Data,COLUMN('Reordered Data'!CH$145)-2,FALSE))</f>
        <v>-</v>
      </c>
      <c r="CI157" s="401" t="str">
        <f ca="1">IF(ISERROR(VLOOKUP($C157,CE_Unordered_Data,COLUMN('Reordered Data'!CI$147)-2,FALSE)),"-",VLOOKUP($C157,CE_Unordered_Data,COLUMN('Reordered Data'!CI$145)-2,FALSE))</f>
        <v>-</v>
      </c>
      <c r="CJ157" s="401" t="str">
        <f ca="1">IF(ISERROR(VLOOKUP($C157,CE_Unordered_Data,COLUMN('Reordered Data'!CJ$147)-2,FALSE)),"-",VLOOKUP($C157,CE_Unordered_Data,COLUMN('Reordered Data'!CJ$145)-2,FALSE))</f>
        <v>-</v>
      </c>
      <c r="CK157" s="401" t="str">
        <f ca="1">IF(ISERROR(VLOOKUP($C157,CE_Unordered_Data,COLUMN('Reordered Data'!CK$147)-2,FALSE)),"-",VLOOKUP($C157,CE_Unordered_Data,COLUMN('Reordered Data'!CK$145)-2,FALSE))</f>
        <v>-</v>
      </c>
      <c r="CL157" s="401" t="str">
        <f ca="1">IF(ISERROR(VLOOKUP($C157,CE_Unordered_Data,COLUMN('Reordered Data'!CL$147)-2,FALSE)),"-",VLOOKUP($C157,CE_Unordered_Data,COLUMN('Reordered Data'!CL$145)-2,FALSE))</f>
        <v>-</v>
      </c>
      <c r="CM157" s="401" t="str">
        <f ca="1">IF(ISERROR(VLOOKUP($C157,CE_Unordered_Data,COLUMN('Reordered Data'!CM$147)-2,FALSE)),"-",VLOOKUP($C157,CE_Unordered_Data,COLUMN('Reordered Data'!CM$145)-2,FALSE))</f>
        <v>-</v>
      </c>
      <c r="CN157" s="401" t="str">
        <f ca="1">IF(ISERROR(VLOOKUP($C157,CE_Unordered_Data,COLUMN('Reordered Data'!CN$147)-2,FALSE)),"-",VLOOKUP($C157,CE_Unordered_Data,COLUMN('Reordered Data'!CN$145)-2,FALSE))</f>
        <v>-</v>
      </c>
      <c r="CO157" s="401" t="str">
        <f ca="1">IF(ISERROR(VLOOKUP($C157,CE_Unordered_Data,COLUMN('Reordered Data'!CO$147)-2,FALSE)),"-",VLOOKUP($C157,CE_Unordered_Data,COLUMN('Reordered Data'!CO$145)-2,FALSE))</f>
        <v>-</v>
      </c>
      <c r="CP157" s="401" t="str">
        <f ca="1">IF(ISERROR(VLOOKUP($C157,CE_Unordered_Data,COLUMN('Reordered Data'!CP$147)-2,FALSE)),"-",VLOOKUP($C157,CE_Unordered_Data,COLUMN('Reordered Data'!CP$145)-2,FALSE))</f>
        <v>-</v>
      </c>
      <c r="CQ157" s="401" t="str">
        <f ca="1">IF(ISERROR(VLOOKUP($C157,CE_Unordered_Data,COLUMN('Reordered Data'!CQ$147)-2,FALSE)),"-",VLOOKUP($C157,CE_Unordered_Data,COLUMN('Reordered Data'!CQ$145)-2,FALSE))</f>
        <v>-</v>
      </c>
      <c r="CR157" s="401" t="str">
        <f ca="1">IF(ISERROR(VLOOKUP($C157,CE_Unordered_Data,COLUMN('Reordered Data'!CR$147)-2,FALSE)),"-",VLOOKUP($C157,CE_Unordered_Data,COLUMN('Reordered Data'!CR$145)-2,FALSE))</f>
        <v>-</v>
      </c>
      <c r="CS157" s="401" t="str">
        <f ca="1">IF(ISERROR(VLOOKUP($C157,CE_Unordered_Data,COLUMN('Reordered Data'!CS$147)-2,FALSE)),"-",VLOOKUP($C157,CE_Unordered_Data,COLUMN('Reordered Data'!CS$145)-2,FALSE))</f>
        <v>-</v>
      </c>
      <c r="CT157" s="401" t="str">
        <f ca="1">IF(ISERROR(VLOOKUP($C157,CE_Unordered_Data,COLUMN('Reordered Data'!CT$147)-2,FALSE)),"-",VLOOKUP($C157,CE_Unordered_Data,COLUMN('Reordered Data'!CT$145)-2,FALSE))</f>
        <v>-</v>
      </c>
      <c r="CU157" s="401" t="str">
        <f ca="1">IF(ISERROR(VLOOKUP($C157,CE_Unordered_Data,COLUMN('Reordered Data'!CU$147)-2,FALSE)),"-",VLOOKUP($C157,CE_Unordered_Data,COLUMN('Reordered Data'!CU$145)-2,FALSE))</f>
        <v>-</v>
      </c>
      <c r="CV157" s="401" t="str">
        <f ca="1">IF(ISERROR(VLOOKUP($C157,CE_Unordered_Data,COLUMN('Reordered Data'!CV$147)-2,FALSE)),"-",VLOOKUP($C157,CE_Unordered_Data,COLUMN('Reordered Data'!CV$145)-2,FALSE))</f>
        <v>-</v>
      </c>
      <c r="CW157" s="401" t="str">
        <f ca="1">IF(ISERROR(VLOOKUP($C157,CE_Unordered_Data,COLUMN('Reordered Data'!CW$147)-2,FALSE)),"-",VLOOKUP($C157,CE_Unordered_Data,COLUMN('Reordered Data'!CW$145)-2,FALSE))</f>
        <v>-</v>
      </c>
      <c r="CX157" s="401" t="str">
        <f ca="1">IF(ISERROR(VLOOKUP($C157,CE_Unordered_Data,COLUMN('Reordered Data'!CX$147)-2,FALSE)),"-",VLOOKUP($C157,CE_Unordered_Data,COLUMN('Reordered Data'!CX$145)-2,FALSE))</f>
        <v>-</v>
      </c>
      <c r="CY157" s="401" t="str">
        <f ca="1">IF(ISERROR(VLOOKUP($C157,CE_Unordered_Data,COLUMN('Reordered Data'!CY$147)-2,FALSE)),"-",VLOOKUP($C157,CE_Unordered_Data,COLUMN('Reordered Data'!CY$145)-2,FALSE))</f>
        <v>-</v>
      </c>
      <c r="CZ157" s="401" t="str">
        <f ca="1">IF(ISERROR(VLOOKUP($C157,CE_Unordered_Data,COLUMN('Reordered Data'!CZ$147)-2,FALSE)),"-",VLOOKUP($C157,CE_Unordered_Data,COLUMN('Reordered Data'!CZ$145)-2,FALSE))</f>
        <v>-</v>
      </c>
      <c r="DA157" s="401" t="str">
        <f ca="1">IF(ISERROR(VLOOKUP($C157,CE_Unordered_Data,COLUMN('Reordered Data'!DA$147)-2,FALSE)),"-",VLOOKUP($C157,CE_Unordered_Data,COLUMN('Reordered Data'!DA$145)-2,FALSE))</f>
        <v>-</v>
      </c>
      <c r="DB157" s="401" t="str">
        <f ca="1">IF(ISERROR(VLOOKUP($C157,CE_Unordered_Data,COLUMN('Reordered Data'!DB$147)-2,FALSE)),"-",VLOOKUP($C157,CE_Unordered_Data,COLUMN('Reordered Data'!DB$145)-2,FALSE))</f>
        <v>-</v>
      </c>
      <c r="DC157" s="401" t="str">
        <f ca="1">IF(ISERROR(VLOOKUP($C157,CE_Unordered_Data,COLUMN('Reordered Data'!DC$147)-2,FALSE)),"-",VLOOKUP($C157,CE_Unordered_Data,COLUMN('Reordered Data'!DC$145)-2,FALSE))</f>
        <v>-</v>
      </c>
      <c r="DD157" s="401" t="str">
        <f ca="1">IF(ISERROR(VLOOKUP($C157,CE_Unordered_Data,COLUMN('Reordered Data'!DD$147)-2,FALSE)),"-",VLOOKUP($C157,CE_Unordered_Data,COLUMN('Reordered Data'!DD$145)-2,FALSE))</f>
        <v>-</v>
      </c>
      <c r="DE157" s="401" t="str">
        <f ca="1">IF(ISERROR(VLOOKUP($C157,CE_Unordered_Data,COLUMN('Reordered Data'!DE$147)-2,FALSE)),"-",VLOOKUP($C157,CE_Unordered_Data,COLUMN('Reordered Data'!DE$145)-2,FALSE))</f>
        <v>-</v>
      </c>
      <c r="DF157" s="401" t="str">
        <f ca="1">IF(ISERROR(VLOOKUP($C157,CE_Unordered_Data,COLUMN('Reordered Data'!DF$147)-2,FALSE)),"-",VLOOKUP($C157,CE_Unordered_Data,COLUMN('Reordered Data'!DF$145)-2,FALSE))</f>
        <v>-</v>
      </c>
      <c r="DG157" s="401" t="str">
        <f ca="1">IF(ISERROR(VLOOKUP($C157,CE_Unordered_Data,COLUMN('Reordered Data'!DG$147)-2,FALSE)),"-",VLOOKUP($C157,CE_Unordered_Data,COLUMN('Reordered Data'!DG$145)-2,FALSE))</f>
        <v>-</v>
      </c>
      <c r="DH157" s="401" t="str">
        <f ca="1">IF(ISERROR(VLOOKUP($C157,CE_Unordered_Data,COLUMN('Reordered Data'!DH$147)-2,FALSE)),"-",VLOOKUP($C157,CE_Unordered_Data,COLUMN('Reordered Data'!DH$145)-2,FALSE))</f>
        <v>-</v>
      </c>
      <c r="DI157" s="401" t="str">
        <f ca="1">IF(ISERROR(VLOOKUP($C157,CE_Unordered_Data,COLUMN('Reordered Data'!DI$147)-2,FALSE)),"-",VLOOKUP($C157,CE_Unordered_Data,COLUMN('Reordered Data'!DI$145)-2,FALSE))</f>
        <v>-</v>
      </c>
      <c r="DJ157" s="401" t="str">
        <f ca="1">IF(ISERROR(VLOOKUP($C157,CE_Unordered_Data,COLUMN('Reordered Data'!DJ$147)-2,FALSE)),"-",VLOOKUP($C157,CE_Unordered_Data,COLUMN('Reordered Data'!DJ$145)-2,FALSE))</f>
        <v>-</v>
      </c>
      <c r="DK157" s="401" t="str">
        <f ca="1">IF(ISERROR(VLOOKUP($C157,CE_Unordered_Data,COLUMN('Reordered Data'!DK$147)-2,FALSE)),"-",VLOOKUP($C157,CE_Unordered_Data,COLUMN('Reordered Data'!DK$145)-2,FALSE))</f>
        <v>-</v>
      </c>
      <c r="DL157" s="401" t="str">
        <f ca="1">IF(ISERROR(VLOOKUP($C157,CE_Unordered_Data,COLUMN('Reordered Data'!DL$147)-2,FALSE)),"-",VLOOKUP($C157,CE_Unordered_Data,COLUMN('Reordered Data'!DL$145)-2,FALSE))</f>
        <v>-</v>
      </c>
      <c r="DM157" s="401" t="str">
        <f ca="1">IF(ISERROR(VLOOKUP($C157,CE_Unordered_Data,COLUMN('Reordered Data'!DM$147)-2,FALSE)),"-",VLOOKUP($C157,CE_Unordered_Data,COLUMN('Reordered Data'!DM$145)-2,FALSE))</f>
        <v>-</v>
      </c>
      <c r="DN157" s="401" t="str">
        <f ca="1">IF(ISERROR(VLOOKUP($C157,CE_Unordered_Data,COLUMN('Reordered Data'!DN$147)-2,FALSE)),"-",VLOOKUP($C157,CE_Unordered_Data,COLUMN('Reordered Data'!DN$145)-2,FALSE))</f>
        <v>-</v>
      </c>
      <c r="DO157" s="401" t="str">
        <f ca="1">IF(ISERROR(VLOOKUP($C157,CE_Unordered_Data,COLUMN('Reordered Data'!DO$147)-2,FALSE)),"-",VLOOKUP($C157,CE_Unordered_Data,COLUMN('Reordered Data'!DO$145)-2,FALSE))</f>
        <v>-</v>
      </c>
      <c r="DP157" s="401" t="str">
        <f ca="1">IF(ISERROR(VLOOKUP($C157,CE_Unordered_Data,COLUMN('Reordered Data'!DP$147)-2,FALSE)),"-",VLOOKUP($C157,CE_Unordered_Data,COLUMN('Reordered Data'!DP$145)-2,FALSE))</f>
        <v>-</v>
      </c>
      <c r="DQ157" s="401" t="str">
        <f ca="1">IF(ISERROR(VLOOKUP($C157,CE_Unordered_Data,COLUMN('Reordered Data'!DQ$147)-2,FALSE)),"-",VLOOKUP($C157,CE_Unordered_Data,COLUMN('Reordered Data'!DQ$145)-2,FALSE))</f>
        <v>-</v>
      </c>
      <c r="DR157" s="401" t="str">
        <f ca="1">IF(ISERROR(VLOOKUP($C157,CE_Unordered_Data,COLUMN('Reordered Data'!DR$147)-2,FALSE)),"-",VLOOKUP($C157,CE_Unordered_Data,COLUMN('Reordered Data'!DR$145)-2,FALSE))</f>
        <v>-</v>
      </c>
      <c r="DS157" s="401" t="str">
        <f ca="1">IF(ISERROR(VLOOKUP($C157,CE_Unordered_Data,COLUMN('Reordered Data'!DS$147)-2,FALSE)),"-",VLOOKUP($C157,CE_Unordered_Data,COLUMN('Reordered Data'!DS$145)-2,FALSE))</f>
        <v>-</v>
      </c>
      <c r="DT157" s="401" t="str">
        <f ca="1">IF(ISERROR(VLOOKUP($C157,CE_Unordered_Data,COLUMN('Reordered Data'!DT$147)-2,FALSE)),"-",VLOOKUP($C157,CE_Unordered_Data,COLUMN('Reordered Data'!DT$145)-2,FALSE))</f>
        <v>-</v>
      </c>
      <c r="DU157" s="401" t="str">
        <f ca="1">IF(ISERROR(VLOOKUP($C157,CE_Unordered_Data,COLUMN('Reordered Data'!DU$147)-2,FALSE)),"-",VLOOKUP($C157,CE_Unordered_Data,COLUMN('Reordered Data'!DU$145)-2,FALSE))</f>
        <v>-</v>
      </c>
      <c r="DV157" s="401" t="str">
        <f ca="1">IF(ISERROR(VLOOKUP($C157,CE_Unordered_Data,COLUMN('Reordered Data'!DV$147)-2,FALSE)),"-",VLOOKUP($C157,CE_Unordered_Data,COLUMN('Reordered Data'!DV$145)-2,FALSE))</f>
        <v>-</v>
      </c>
      <c r="DW157" s="401" t="str">
        <f ca="1">IF(ISERROR(VLOOKUP($C157,CE_Unordered_Data,COLUMN('Reordered Data'!DW$147)-2,FALSE)),"-",VLOOKUP($C157,CE_Unordered_Data,COLUMN('Reordered Data'!DW$145)-2,FALSE))</f>
        <v>-</v>
      </c>
      <c r="DX157" s="401" t="str">
        <f ca="1">IF(ISERROR(VLOOKUP($C157,CE_Unordered_Data,COLUMN('Reordered Data'!DX$147)-2,FALSE)),"-",VLOOKUP($C157,CE_Unordered_Data,COLUMN('Reordered Data'!DX$145)-2,FALSE))</f>
        <v>-</v>
      </c>
      <c r="DY157" s="401" t="str">
        <f ca="1">IF(ISERROR(VLOOKUP($C157,CE_Unordered_Data,COLUMN('Reordered Data'!DY$147)-2,FALSE)),"-",VLOOKUP($C157,CE_Unordered_Data,COLUMN('Reordered Data'!DY$145)-2,FALSE))</f>
        <v>-</v>
      </c>
      <c r="DZ157" s="401" t="str">
        <f ca="1">IF(ISERROR(VLOOKUP($C157,CE_Unordered_Data,COLUMN('Reordered Data'!DZ$147)-2,FALSE)),"-",VLOOKUP($C157,CE_Unordered_Data,COLUMN('Reordered Data'!DZ$145)-2,FALSE))</f>
        <v>-</v>
      </c>
      <c r="EA157" s="401" t="str">
        <f ca="1">IF(ISERROR(VLOOKUP($C157,CE_Unordered_Data,COLUMN('Reordered Data'!EA$147)-2,FALSE)),"-",VLOOKUP($C157,CE_Unordered_Data,COLUMN('Reordered Data'!EA$145)-2,FALSE))</f>
        <v>-</v>
      </c>
      <c r="EB157" s="401" t="str">
        <f ca="1">IF(ISERROR(VLOOKUP($C157,CE_Unordered_Data,COLUMN('Reordered Data'!EB$147)-2,FALSE)),"-",VLOOKUP($C157,CE_Unordered_Data,COLUMN('Reordered Data'!EB$145)-2,FALSE))</f>
        <v>-</v>
      </c>
      <c r="EC157" s="401" t="str">
        <f ca="1">IF(ISERROR(VLOOKUP($C157,CE_Unordered_Data,COLUMN('Reordered Data'!EC$147)-2,FALSE)),"-",VLOOKUP($C157,CE_Unordered_Data,COLUMN('Reordered Data'!EC$145)-2,FALSE))</f>
        <v>-</v>
      </c>
      <c r="ED157" s="401" t="str">
        <f ca="1">IF(ISERROR(VLOOKUP($C157,CE_Unordered_Data,COLUMN('Reordered Data'!ED$147)-2,FALSE)),"-",VLOOKUP($C157,CE_Unordered_Data,COLUMN('Reordered Data'!ED$145)-2,FALSE))</f>
        <v>-</v>
      </c>
      <c r="EE157" s="401" t="str">
        <f ca="1">IF(ISERROR(VLOOKUP($C157,CE_Unordered_Data,COLUMN('Reordered Data'!EE$147)-2,FALSE)),"-",VLOOKUP($C157,CE_Unordered_Data,COLUMN('Reordered Data'!EE$145)-2,FALSE))</f>
        <v>-</v>
      </c>
      <c r="EF157" s="401" t="str">
        <f ca="1">IF(ISERROR(VLOOKUP($C157,CE_Unordered_Data,COLUMN('Reordered Data'!EF$147)-2,FALSE)),"-",VLOOKUP($C157,CE_Unordered_Data,COLUMN('Reordered Data'!EF$145)-2,FALSE))</f>
        <v>-</v>
      </c>
      <c r="EG157" s="401" t="str">
        <f ca="1">IF(ISERROR(VLOOKUP($C157,CE_Unordered_Data,COLUMN('Reordered Data'!EG$147)-2,FALSE)),"-",VLOOKUP($C157,CE_Unordered_Data,COLUMN('Reordered Data'!EG$145)-2,FALSE))</f>
        <v>-</v>
      </c>
      <c r="EH157" s="401" t="str">
        <f ca="1">IF(ISERROR(VLOOKUP($C157,CE_Unordered_Data,COLUMN('Reordered Data'!EH$147)-2,FALSE)),"-",VLOOKUP($C157,CE_Unordered_Data,COLUMN('Reordered Data'!EH$145)-2,FALSE))</f>
        <v>-</v>
      </c>
      <c r="EI157" s="401" t="str">
        <f ca="1">IF(ISERROR(VLOOKUP($C157,CE_Unordered_Data,COLUMN('Reordered Data'!EI$147)-2,FALSE)),"-",VLOOKUP($C157,CE_Unordered_Data,COLUMN('Reordered Data'!EI$145)-2,FALSE))</f>
        <v>-</v>
      </c>
      <c r="EJ157" s="401" t="str">
        <f ca="1">IF(ISERROR(VLOOKUP($C157,CE_Unordered_Data,COLUMN('Reordered Data'!EJ$147)-2,FALSE)),"-",VLOOKUP($C157,CE_Unordered_Data,COLUMN('Reordered Data'!EJ$145)-2,FALSE))</f>
        <v>-</v>
      </c>
      <c r="EK157" s="401" t="str">
        <f ca="1">IF(ISERROR(VLOOKUP($C157,CE_Unordered_Data,COLUMN('Reordered Data'!EK$147)-2,FALSE)),"-",VLOOKUP($C157,CE_Unordered_Data,COLUMN('Reordered Data'!EK$145)-2,FALSE))</f>
        <v>-</v>
      </c>
      <c r="EL157" s="401" t="str">
        <f ca="1">IF(ISERROR(VLOOKUP($C157,CE_Unordered_Data,COLUMN('Reordered Data'!EL$147)-2,FALSE)),"-",VLOOKUP($C157,CE_Unordered_Data,COLUMN('Reordered Data'!EL$145)-2,FALSE))</f>
        <v>-</v>
      </c>
      <c r="EM157" s="401" t="str">
        <f ca="1">IF(ISERROR(VLOOKUP($C157,CE_Unordered_Data,COLUMN('Reordered Data'!EM$147)-2,FALSE)),"-",VLOOKUP($C157,CE_Unordered_Data,COLUMN('Reordered Data'!EM$145)-2,FALSE))</f>
        <v>-</v>
      </c>
      <c r="EN157" s="401" t="str">
        <f ca="1">IF(ISERROR(VLOOKUP($C157,CE_Unordered_Data,COLUMN('Reordered Data'!EN$147)-2,FALSE)),"-",VLOOKUP($C157,CE_Unordered_Data,COLUMN('Reordered Data'!EN$145)-2,FALSE))</f>
        <v>-</v>
      </c>
      <c r="EO157" s="401" t="str">
        <f ca="1">IF(ISERROR(VLOOKUP($C157,CE_Unordered_Data,COLUMN('Reordered Data'!EO$147)-2,FALSE)),"-",VLOOKUP($C157,CE_Unordered_Data,COLUMN('Reordered Data'!EO$145)-2,FALSE))</f>
        <v>-</v>
      </c>
      <c r="EP157" s="401" t="str">
        <f ca="1">IF(ISERROR(VLOOKUP($C157,CE_Unordered_Data,COLUMN('Reordered Data'!EP$147)-2,FALSE)),"-",VLOOKUP($C157,CE_Unordered_Data,COLUMN('Reordered Data'!EP$145)-2,FALSE))</f>
        <v>-</v>
      </c>
      <c r="EQ157" s="401" t="str">
        <f ca="1">IF(ISERROR(VLOOKUP($C157,CE_Unordered_Data,COLUMN('Reordered Data'!EQ$147)-2,FALSE)),"-",VLOOKUP($C157,CE_Unordered_Data,COLUMN('Reordered Data'!EQ$145)-2,FALSE))</f>
        <v>-</v>
      </c>
      <c r="ER157" s="401" t="str">
        <f ca="1">IF(ISERROR(VLOOKUP($C157,CE_Unordered_Data,COLUMN('Reordered Data'!ER$147)-2,FALSE)),"-",VLOOKUP($C157,CE_Unordered_Data,COLUMN('Reordered Data'!ER$145)-2,FALSE))</f>
        <v>-</v>
      </c>
      <c r="ES157" s="401" t="str">
        <f ca="1">IF(ISERROR(VLOOKUP($C157,CE_Unordered_Data,COLUMN('Reordered Data'!ES$147)-2,FALSE)),"-",VLOOKUP($C157,CE_Unordered_Data,COLUMN('Reordered Data'!ES$145)-2,FALSE))</f>
        <v>-</v>
      </c>
      <c r="ET157" s="401" t="str">
        <f ca="1">IF(ISERROR(VLOOKUP($C157,CE_Unordered_Data,COLUMN('Reordered Data'!ET$147)-2,FALSE)),"-",VLOOKUP($C157,CE_Unordered_Data,COLUMN('Reordered Data'!ET$145)-2,FALSE))</f>
        <v>-</v>
      </c>
      <c r="EU157" s="401" t="str">
        <f ca="1">IF(ISERROR(VLOOKUP($C157,CE_Unordered_Data,COLUMN('Reordered Data'!EU$147)-2,FALSE)),"-",VLOOKUP($C157,CE_Unordered_Data,COLUMN('Reordered Data'!EU$145)-2,FALSE))</f>
        <v>-</v>
      </c>
      <c r="EV157" s="401" t="str">
        <f ca="1">IF(ISERROR(VLOOKUP($C157,CE_Unordered_Data,COLUMN('Reordered Data'!EV$147)-2,FALSE)),"-",VLOOKUP($C157,CE_Unordered_Data,COLUMN('Reordered Data'!EV$145)-2,FALSE))</f>
        <v>-</v>
      </c>
      <c r="EW157" s="401" t="str">
        <f ca="1">IF(ISERROR(VLOOKUP($C157,CE_Unordered_Data,COLUMN('Reordered Data'!EW$147)-2,FALSE)),"-",VLOOKUP($C157,CE_Unordered_Data,COLUMN('Reordered Data'!EW$145)-2,FALSE))</f>
        <v>-</v>
      </c>
      <c r="EX157" s="401" t="str">
        <f ca="1">IF(ISERROR(VLOOKUP($C157,CE_Unordered_Data,COLUMN('Reordered Data'!EX$147)-2,FALSE)),"-",VLOOKUP($C157,CE_Unordered_Data,COLUMN('Reordered Data'!EX$145)-2,FALSE))</f>
        <v>-</v>
      </c>
      <c r="EY157" s="401" t="str">
        <f ca="1">IF(ISERROR(VLOOKUP($C157,CE_Unordered_Data,COLUMN('Reordered Data'!EY$147)-2,FALSE)),"-",VLOOKUP($C157,CE_Unordered_Data,COLUMN('Reordered Data'!EY$145)-2,FALSE))</f>
        <v>-</v>
      </c>
      <c r="EZ157" s="401" t="str">
        <f ca="1">IF(ISERROR(VLOOKUP($C157,CE_Unordered_Data,COLUMN('Reordered Data'!EZ$147)-2,FALSE)),"-",VLOOKUP($C157,CE_Unordered_Data,COLUMN('Reordered Data'!EZ$145)-2,FALSE))</f>
        <v>-</v>
      </c>
      <c r="FA157" s="401" t="str">
        <f ca="1">IF(ISERROR(VLOOKUP($C157,CE_Unordered_Data,COLUMN('Reordered Data'!FA$147)-2,FALSE)),"-",VLOOKUP($C157,CE_Unordered_Data,COLUMN('Reordered Data'!FA$145)-2,FALSE))</f>
        <v>-</v>
      </c>
      <c r="FB157" s="401" t="str">
        <f ca="1">IF(ISERROR(VLOOKUP($C157,CE_Unordered_Data,COLUMN('Reordered Data'!FB$147)-2,FALSE)),"-",VLOOKUP($C157,CE_Unordered_Data,COLUMN('Reordered Data'!FB$145)-2,FALSE))</f>
        <v>-</v>
      </c>
      <c r="FC157" s="401" t="str">
        <f ca="1">IF(ISERROR(VLOOKUP($C157,CE_Unordered_Data,COLUMN('Reordered Data'!FC$147)-2,FALSE)),"-",VLOOKUP($C157,CE_Unordered_Data,COLUMN('Reordered Data'!FC$145)-2,FALSE))</f>
        <v>-</v>
      </c>
      <c r="FD157" s="401" t="str">
        <f ca="1">IF(ISERROR(VLOOKUP($C157,CE_Unordered_Data,COLUMN('Reordered Data'!FD$147)-2,FALSE)),"-",VLOOKUP($C157,CE_Unordered_Data,COLUMN('Reordered Data'!FD$145)-2,FALSE))</f>
        <v>-</v>
      </c>
      <c r="FE157" s="401" t="str">
        <f ca="1">IF(ISERROR(VLOOKUP($C157,CE_Unordered_Data,COLUMN('Reordered Data'!FE$147)-2,FALSE)),"-",VLOOKUP($C157,CE_Unordered_Data,COLUMN('Reordered Data'!FE$145)-2,FALSE))</f>
        <v>-</v>
      </c>
      <c r="FF157" s="401" t="str">
        <f ca="1">IF(ISERROR(VLOOKUP($C157,CE_Unordered_Data,COLUMN('Reordered Data'!FF$147)-2,FALSE)),"-",VLOOKUP($C157,CE_Unordered_Data,COLUMN('Reordered Data'!FF$145)-2,FALSE))</f>
        <v>-</v>
      </c>
      <c r="FG157" s="401" t="str">
        <f ca="1">IF(ISERROR(VLOOKUP($C157,CE_Unordered_Data,COLUMN('Reordered Data'!FG$147)-2,FALSE)),"-",VLOOKUP($C157,CE_Unordered_Data,COLUMN('Reordered Data'!FG$145)-2,FALSE))</f>
        <v>-</v>
      </c>
    </row>
    <row r="158" spans="3:163">
      <c r="C158" s="399" t="str">
        <f t="shared" ca="1" si="43"/>
        <v>*Hide*</v>
      </c>
      <c r="D158" s="401" t="str">
        <f ca="1">IF(ISERROR(VLOOKUP($C158,CE_Unordered_Data,COLUMN('Reordered Data'!D$147)-2,FALSE)),"-",VLOOKUP($C158,CE_Unordered_Data,COLUMN('Reordered Data'!D$145)-2,FALSE))</f>
        <v>-</v>
      </c>
      <c r="E158" s="401" t="str">
        <f ca="1">IF(ISERROR(VLOOKUP($C158,CE_Unordered_Data,COLUMN('Reordered Data'!E$147)-2,FALSE)),"-",VLOOKUP($C158,CE_Unordered_Data,COLUMN('Reordered Data'!E$145)-2,FALSE))</f>
        <v>-</v>
      </c>
      <c r="F158" s="401" t="str">
        <f ca="1">IF(ISERROR(VLOOKUP($C158,CE_Unordered_Data,COLUMN('Reordered Data'!F$147)-2,FALSE)),"-",VLOOKUP($C158,CE_Unordered_Data,COLUMN('Reordered Data'!F$145)-2,FALSE))</f>
        <v>-</v>
      </c>
      <c r="G158" s="401" t="str">
        <f ca="1">IF(ISERROR(VLOOKUP($C158,CE_Unordered_Data,COLUMN('Reordered Data'!G$147)-2,FALSE)),"-",VLOOKUP($C158,CE_Unordered_Data,COLUMN('Reordered Data'!G$145)-2,FALSE))</f>
        <v>-</v>
      </c>
      <c r="H158" s="401" t="str">
        <f ca="1">IF(ISERROR(VLOOKUP($C158,CE_Unordered_Data,COLUMN('Reordered Data'!H$147)-2,FALSE)),"-",VLOOKUP($C158,CE_Unordered_Data,COLUMN('Reordered Data'!H$145)-2,FALSE))</f>
        <v>-</v>
      </c>
      <c r="I158" s="401" t="str">
        <f ca="1">IF(ISERROR(VLOOKUP($C158,CE_Unordered_Data,COLUMN('Reordered Data'!I$147)-2,FALSE)),"-",VLOOKUP($C158,CE_Unordered_Data,COLUMN('Reordered Data'!I$145)-2,FALSE))</f>
        <v>-</v>
      </c>
      <c r="J158" s="401" t="str">
        <f ca="1">IF(ISERROR(VLOOKUP($C158,CE_Unordered_Data,COLUMN('Reordered Data'!J$147)-2,FALSE)),"-",VLOOKUP($C158,CE_Unordered_Data,COLUMN('Reordered Data'!J$145)-2,FALSE))</f>
        <v>-</v>
      </c>
      <c r="K158" s="401" t="str">
        <f ca="1">IF(ISERROR(VLOOKUP($C158,CE_Unordered_Data,COLUMN('Reordered Data'!K$147)-2,FALSE)),"-",VLOOKUP($C158,CE_Unordered_Data,COLUMN('Reordered Data'!K$145)-2,FALSE))</f>
        <v>-</v>
      </c>
      <c r="L158" s="401" t="str">
        <f ca="1">IF(ISERROR(VLOOKUP($C158,CE_Unordered_Data,COLUMN('Reordered Data'!L$147)-2,FALSE)),"-",VLOOKUP($C158,CE_Unordered_Data,COLUMN('Reordered Data'!L$145)-2,FALSE))</f>
        <v>-</v>
      </c>
      <c r="M158" s="401" t="str">
        <f ca="1">IF(ISERROR(VLOOKUP($C158,CE_Unordered_Data,COLUMN('Reordered Data'!M$147)-2,FALSE)),"-",VLOOKUP($C158,CE_Unordered_Data,COLUMN('Reordered Data'!M$145)-2,FALSE))</f>
        <v>-</v>
      </c>
      <c r="N158" s="401" t="str">
        <f ca="1">IF(ISERROR(VLOOKUP($C158,CE_Unordered_Data,COLUMN('Reordered Data'!N$147)-2,FALSE)),"-",VLOOKUP($C158,CE_Unordered_Data,COLUMN('Reordered Data'!N$145)-2,FALSE))</f>
        <v>-</v>
      </c>
      <c r="O158" s="401" t="str">
        <f ca="1">IF(ISERROR(VLOOKUP($C158,CE_Unordered_Data,COLUMN('Reordered Data'!O$147)-2,FALSE)),"-",VLOOKUP($C158,CE_Unordered_Data,COLUMN('Reordered Data'!O$145)-2,FALSE))</f>
        <v>-</v>
      </c>
      <c r="P158" s="401" t="str">
        <f ca="1">IF(ISERROR(VLOOKUP($C158,CE_Unordered_Data,COLUMN('Reordered Data'!P$147)-2,FALSE)),"-",VLOOKUP($C158,CE_Unordered_Data,COLUMN('Reordered Data'!P$145)-2,FALSE))</f>
        <v>-</v>
      </c>
      <c r="Q158" s="401" t="str">
        <f ca="1">IF(ISERROR(VLOOKUP($C158,CE_Unordered_Data,COLUMN('Reordered Data'!Q$147)-2,FALSE)),"-",VLOOKUP($C158,CE_Unordered_Data,COLUMN('Reordered Data'!Q$145)-2,FALSE))</f>
        <v>-</v>
      </c>
      <c r="R158" s="401" t="str">
        <f ca="1">IF(ISERROR(VLOOKUP($C158,CE_Unordered_Data,COLUMN('Reordered Data'!R$147)-2,FALSE)),"-",VLOOKUP($C158,CE_Unordered_Data,COLUMN('Reordered Data'!R$145)-2,FALSE))</f>
        <v>-</v>
      </c>
      <c r="S158" s="401" t="str">
        <f ca="1">IF(ISERROR(VLOOKUP($C158,CE_Unordered_Data,COLUMN('Reordered Data'!S$147)-2,FALSE)),"-",VLOOKUP($C158,CE_Unordered_Data,COLUMN('Reordered Data'!S$145)-2,FALSE))</f>
        <v>-</v>
      </c>
      <c r="T158" s="401" t="str">
        <f ca="1">IF(ISERROR(VLOOKUP($C158,CE_Unordered_Data,COLUMN('Reordered Data'!T$147)-2,FALSE)),"-",VLOOKUP($C158,CE_Unordered_Data,COLUMN('Reordered Data'!T$145)-2,FALSE))</f>
        <v>-</v>
      </c>
      <c r="U158" s="401" t="str">
        <f ca="1">IF(ISERROR(VLOOKUP($C158,CE_Unordered_Data,COLUMN('Reordered Data'!U$147)-2,FALSE)),"-",VLOOKUP($C158,CE_Unordered_Data,COLUMN('Reordered Data'!U$145)-2,FALSE))</f>
        <v>-</v>
      </c>
      <c r="V158" s="401" t="str">
        <f ca="1">IF(ISERROR(VLOOKUP($C158,CE_Unordered_Data,COLUMN('Reordered Data'!V$147)-2,FALSE)),"-",VLOOKUP($C158,CE_Unordered_Data,COLUMN('Reordered Data'!V$145)-2,FALSE))</f>
        <v>-</v>
      </c>
      <c r="W158" s="401" t="str">
        <f ca="1">IF(ISERROR(VLOOKUP($C158,CE_Unordered_Data,COLUMN('Reordered Data'!W$147)-2,FALSE)),"-",VLOOKUP($C158,CE_Unordered_Data,COLUMN('Reordered Data'!W$145)-2,FALSE))</f>
        <v>-</v>
      </c>
      <c r="X158" s="401" t="str">
        <f ca="1">IF(ISERROR(VLOOKUP($C158,CE_Unordered_Data,COLUMN('Reordered Data'!X$147)-2,FALSE)),"-",VLOOKUP($C158,CE_Unordered_Data,COLUMN('Reordered Data'!X$145)-2,FALSE))</f>
        <v>-</v>
      </c>
      <c r="Y158" s="401" t="str">
        <f ca="1">IF(ISERROR(VLOOKUP($C158,CE_Unordered_Data,COLUMN('Reordered Data'!Y$147)-2,FALSE)),"-",VLOOKUP($C158,CE_Unordered_Data,COLUMN('Reordered Data'!Y$145)-2,FALSE))</f>
        <v>-</v>
      </c>
      <c r="Z158" s="401" t="str">
        <f ca="1">IF(ISERROR(VLOOKUP($C158,CE_Unordered_Data,COLUMN('Reordered Data'!Z$147)-2,FALSE)),"-",VLOOKUP($C158,CE_Unordered_Data,COLUMN('Reordered Data'!Z$145)-2,FALSE))</f>
        <v>-</v>
      </c>
      <c r="AA158" s="401" t="str">
        <f ca="1">IF(ISERROR(VLOOKUP($C158,CE_Unordered_Data,COLUMN('Reordered Data'!AA$147)-2,FALSE)),"-",VLOOKUP($C158,CE_Unordered_Data,COLUMN('Reordered Data'!AA$145)-2,FALSE))</f>
        <v>-</v>
      </c>
      <c r="AB158" s="401" t="str">
        <f ca="1">IF(ISERROR(VLOOKUP($C158,CE_Unordered_Data,COLUMN('Reordered Data'!AB$147)-2,FALSE)),"-",VLOOKUP($C158,CE_Unordered_Data,COLUMN('Reordered Data'!AB$145)-2,FALSE))</f>
        <v>-</v>
      </c>
      <c r="AC158" s="401" t="str">
        <f ca="1">IF(ISERROR(VLOOKUP($C158,CE_Unordered_Data,COLUMN('Reordered Data'!AC$147)-2,FALSE)),"-",VLOOKUP($C158,CE_Unordered_Data,COLUMN('Reordered Data'!AC$145)-2,FALSE))</f>
        <v>-</v>
      </c>
      <c r="AD158" s="401" t="str">
        <f ca="1">IF(ISERROR(VLOOKUP($C158,CE_Unordered_Data,COLUMN('Reordered Data'!AD$147)-2,FALSE)),"-",VLOOKUP($C158,CE_Unordered_Data,COLUMN('Reordered Data'!AD$145)-2,FALSE))</f>
        <v>-</v>
      </c>
      <c r="AE158" s="401" t="str">
        <f ca="1">IF(ISERROR(VLOOKUP($C158,CE_Unordered_Data,COLUMN('Reordered Data'!AE$147)-2,FALSE)),"-",VLOOKUP($C158,CE_Unordered_Data,COLUMN('Reordered Data'!AE$145)-2,FALSE))</f>
        <v>-</v>
      </c>
      <c r="AF158" s="401" t="str">
        <f ca="1">IF(ISERROR(VLOOKUP($C158,CE_Unordered_Data,COLUMN('Reordered Data'!AF$147)-2,FALSE)),"-",VLOOKUP($C158,CE_Unordered_Data,COLUMN('Reordered Data'!AF$145)-2,FALSE))</f>
        <v>-</v>
      </c>
      <c r="AG158" s="401" t="str">
        <f ca="1">IF(ISERROR(VLOOKUP($C158,CE_Unordered_Data,COLUMN('Reordered Data'!AG$147)-2,FALSE)),"-",VLOOKUP($C158,CE_Unordered_Data,COLUMN('Reordered Data'!AG$145)-2,FALSE))</f>
        <v>-</v>
      </c>
      <c r="AH158" s="401" t="str">
        <f ca="1">IF(ISERROR(VLOOKUP($C158,CE_Unordered_Data,COLUMN('Reordered Data'!AH$147)-2,FALSE)),"-",VLOOKUP($C158,CE_Unordered_Data,COLUMN('Reordered Data'!AH$145)-2,FALSE))</f>
        <v>-</v>
      </c>
      <c r="AI158" s="401" t="str">
        <f ca="1">IF(ISERROR(VLOOKUP($C158,CE_Unordered_Data,COLUMN('Reordered Data'!AI$147)-2,FALSE)),"-",VLOOKUP($C158,CE_Unordered_Data,COLUMN('Reordered Data'!AI$145)-2,FALSE))</f>
        <v>-</v>
      </c>
      <c r="AJ158" s="401" t="str">
        <f ca="1">IF(ISERROR(VLOOKUP($C158,CE_Unordered_Data,COLUMN('Reordered Data'!AJ$147)-2,FALSE)),"-",VLOOKUP($C158,CE_Unordered_Data,COLUMN('Reordered Data'!AJ$145)-2,FALSE))</f>
        <v>-</v>
      </c>
      <c r="AK158" s="401" t="str">
        <f ca="1">IF(ISERROR(VLOOKUP($C158,CE_Unordered_Data,COLUMN('Reordered Data'!AK$147)-2,FALSE)),"-",VLOOKUP($C158,CE_Unordered_Data,COLUMN('Reordered Data'!AK$145)-2,FALSE))</f>
        <v>-</v>
      </c>
      <c r="AL158" s="401" t="str">
        <f ca="1">IF(ISERROR(VLOOKUP($C158,CE_Unordered_Data,COLUMN('Reordered Data'!AL$147)-2,FALSE)),"-",VLOOKUP($C158,CE_Unordered_Data,COLUMN('Reordered Data'!AL$145)-2,FALSE))</f>
        <v>-</v>
      </c>
      <c r="AM158" s="401" t="str">
        <f ca="1">IF(ISERROR(VLOOKUP($C158,CE_Unordered_Data,COLUMN('Reordered Data'!AM$147)-2,FALSE)),"-",VLOOKUP($C158,CE_Unordered_Data,COLUMN('Reordered Data'!AM$145)-2,FALSE))</f>
        <v>-</v>
      </c>
      <c r="AN158" s="401" t="str">
        <f ca="1">IF(ISERROR(VLOOKUP($C158,CE_Unordered_Data,COLUMN('Reordered Data'!AN$147)-2,FALSE)),"-",VLOOKUP($C158,CE_Unordered_Data,COLUMN('Reordered Data'!AN$145)-2,FALSE))</f>
        <v>-</v>
      </c>
      <c r="AO158" s="401" t="str">
        <f ca="1">IF(ISERROR(VLOOKUP($C158,CE_Unordered_Data,COLUMN('Reordered Data'!AO$147)-2,FALSE)),"-",VLOOKUP($C158,CE_Unordered_Data,COLUMN('Reordered Data'!AO$145)-2,FALSE))</f>
        <v>-</v>
      </c>
      <c r="AP158" s="401" t="str">
        <f ca="1">IF(ISERROR(VLOOKUP($C158,CE_Unordered_Data,COLUMN('Reordered Data'!AP$147)-2,FALSE)),"-",VLOOKUP($C158,CE_Unordered_Data,COLUMN('Reordered Data'!AP$145)-2,FALSE))</f>
        <v>-</v>
      </c>
      <c r="AQ158" s="401" t="str">
        <f ca="1">IF(ISERROR(VLOOKUP($C158,CE_Unordered_Data,COLUMN('Reordered Data'!AQ$147)-2,FALSE)),"-",VLOOKUP($C158,CE_Unordered_Data,COLUMN('Reordered Data'!AQ$145)-2,FALSE))</f>
        <v>-</v>
      </c>
      <c r="AR158" s="401" t="str">
        <f ca="1">IF(ISERROR(VLOOKUP($C158,CE_Unordered_Data,COLUMN('Reordered Data'!AR$147)-2,FALSE)),"-",VLOOKUP($C158,CE_Unordered_Data,COLUMN('Reordered Data'!AR$145)-2,FALSE))</f>
        <v>-</v>
      </c>
      <c r="AS158" s="401" t="str">
        <f ca="1">IF(ISERROR(VLOOKUP($C158,CE_Unordered_Data,COLUMN('Reordered Data'!AS$147)-2,FALSE)),"-",VLOOKUP($C158,CE_Unordered_Data,COLUMN('Reordered Data'!AS$145)-2,FALSE))</f>
        <v>-</v>
      </c>
      <c r="AT158" s="401" t="str">
        <f ca="1">IF(ISERROR(VLOOKUP($C158,CE_Unordered_Data,COLUMN('Reordered Data'!AT$147)-2,FALSE)),"-",VLOOKUP($C158,CE_Unordered_Data,COLUMN('Reordered Data'!AT$145)-2,FALSE))</f>
        <v>-</v>
      </c>
      <c r="AU158" s="401" t="str">
        <f ca="1">IF(ISERROR(VLOOKUP($C158,CE_Unordered_Data,COLUMN('Reordered Data'!AU$147)-2,FALSE)),"-",VLOOKUP($C158,CE_Unordered_Data,COLUMN('Reordered Data'!AU$145)-2,FALSE))</f>
        <v>-</v>
      </c>
      <c r="AV158" s="401" t="str">
        <f ca="1">IF(ISERROR(VLOOKUP($C158,CE_Unordered_Data,COLUMN('Reordered Data'!AV$147)-2,FALSE)),"-",VLOOKUP($C158,CE_Unordered_Data,COLUMN('Reordered Data'!AV$145)-2,FALSE))</f>
        <v>-</v>
      </c>
      <c r="AW158" s="401" t="str">
        <f ca="1">IF(ISERROR(VLOOKUP($C158,CE_Unordered_Data,COLUMN('Reordered Data'!AW$147)-2,FALSE)),"-",VLOOKUP($C158,CE_Unordered_Data,COLUMN('Reordered Data'!AW$145)-2,FALSE))</f>
        <v>-</v>
      </c>
      <c r="AX158" s="401" t="str">
        <f ca="1">IF(ISERROR(VLOOKUP($C158,CE_Unordered_Data,COLUMN('Reordered Data'!AX$147)-2,FALSE)),"-",VLOOKUP($C158,CE_Unordered_Data,COLUMN('Reordered Data'!AX$145)-2,FALSE))</f>
        <v>-</v>
      </c>
      <c r="AY158" s="401" t="str">
        <f ca="1">IF(ISERROR(VLOOKUP($C158,CE_Unordered_Data,COLUMN('Reordered Data'!AY$147)-2,FALSE)),"-",VLOOKUP($C158,CE_Unordered_Data,COLUMN('Reordered Data'!AY$145)-2,FALSE))</f>
        <v>-</v>
      </c>
      <c r="AZ158" s="401" t="str">
        <f ca="1">IF(ISERROR(VLOOKUP($C158,CE_Unordered_Data,COLUMN('Reordered Data'!AZ$147)-2,FALSE)),"-",VLOOKUP($C158,CE_Unordered_Data,COLUMN('Reordered Data'!AZ$145)-2,FALSE))</f>
        <v>-</v>
      </c>
      <c r="BA158" s="401" t="str">
        <f ca="1">IF(ISERROR(VLOOKUP($C158,CE_Unordered_Data,COLUMN('Reordered Data'!BA$147)-2,FALSE)),"-",VLOOKUP($C158,CE_Unordered_Data,COLUMN('Reordered Data'!BA$145)-2,FALSE))</f>
        <v>-</v>
      </c>
      <c r="BB158" s="401" t="str">
        <f ca="1">IF(ISERROR(VLOOKUP($C158,CE_Unordered_Data,COLUMN('Reordered Data'!BB$147)-2,FALSE)),"-",VLOOKUP($C158,CE_Unordered_Data,COLUMN('Reordered Data'!BB$145)-2,FALSE))</f>
        <v>-</v>
      </c>
      <c r="BC158" s="401" t="str">
        <f ca="1">IF(ISERROR(VLOOKUP($C158,CE_Unordered_Data,COLUMN('Reordered Data'!BC$147)-2,FALSE)),"-",VLOOKUP($C158,CE_Unordered_Data,COLUMN('Reordered Data'!BC$145)-2,FALSE))</f>
        <v>-</v>
      </c>
      <c r="BD158" s="401" t="str">
        <f ca="1">IF(ISERROR(VLOOKUP($C158,CE_Unordered_Data,COLUMN('Reordered Data'!BD$147)-2,FALSE)),"-",VLOOKUP($C158,CE_Unordered_Data,COLUMN('Reordered Data'!BD$145)-2,FALSE))</f>
        <v>-</v>
      </c>
      <c r="BE158" s="401" t="str">
        <f ca="1">IF(ISERROR(VLOOKUP($C158,CE_Unordered_Data,COLUMN('Reordered Data'!BE$147)-2,FALSE)),"-",VLOOKUP($C158,CE_Unordered_Data,COLUMN('Reordered Data'!BE$145)-2,FALSE))</f>
        <v>-</v>
      </c>
      <c r="BF158" s="401" t="str">
        <f ca="1">IF(ISERROR(VLOOKUP($C158,CE_Unordered_Data,COLUMN('Reordered Data'!BF$147)-2,FALSE)),"-",VLOOKUP($C158,CE_Unordered_Data,COLUMN('Reordered Data'!BF$145)-2,FALSE))</f>
        <v>-</v>
      </c>
      <c r="BG158" s="401" t="str">
        <f ca="1">IF(ISERROR(VLOOKUP($C158,CE_Unordered_Data,COLUMN('Reordered Data'!BG$147)-2,FALSE)),"-",VLOOKUP($C158,CE_Unordered_Data,COLUMN('Reordered Data'!BG$145)-2,FALSE))</f>
        <v>-</v>
      </c>
      <c r="BH158" s="401" t="str">
        <f ca="1">IF(ISERROR(VLOOKUP($C158,CE_Unordered_Data,COLUMN('Reordered Data'!BH$147)-2,FALSE)),"-",VLOOKUP($C158,CE_Unordered_Data,COLUMN('Reordered Data'!BH$145)-2,FALSE))</f>
        <v>-</v>
      </c>
      <c r="BI158" s="401" t="str">
        <f ca="1">IF(ISERROR(VLOOKUP($C158,CE_Unordered_Data,COLUMN('Reordered Data'!BI$147)-2,FALSE)),"-",VLOOKUP($C158,CE_Unordered_Data,COLUMN('Reordered Data'!BI$145)-2,FALSE))</f>
        <v>-</v>
      </c>
      <c r="BJ158" s="401" t="str">
        <f ca="1">IF(ISERROR(VLOOKUP($C158,CE_Unordered_Data,COLUMN('Reordered Data'!BJ$147)-2,FALSE)),"-",VLOOKUP($C158,CE_Unordered_Data,COLUMN('Reordered Data'!BJ$145)-2,FALSE))</f>
        <v>-</v>
      </c>
      <c r="BK158" s="401" t="str">
        <f ca="1">IF(ISERROR(VLOOKUP($C158,CE_Unordered_Data,COLUMN('Reordered Data'!BK$147)-2,FALSE)),"-",VLOOKUP($C158,CE_Unordered_Data,COLUMN('Reordered Data'!BK$145)-2,FALSE))</f>
        <v>-</v>
      </c>
      <c r="BL158" s="401" t="str">
        <f ca="1">IF(ISERROR(VLOOKUP($C158,CE_Unordered_Data,COLUMN('Reordered Data'!BL$147)-2,FALSE)),"-",VLOOKUP($C158,CE_Unordered_Data,COLUMN('Reordered Data'!BL$145)-2,FALSE))</f>
        <v>-</v>
      </c>
      <c r="BM158" s="401" t="str">
        <f ca="1">IF(ISERROR(VLOOKUP($C158,CE_Unordered_Data,COLUMN('Reordered Data'!BM$147)-2,FALSE)),"-",VLOOKUP($C158,CE_Unordered_Data,COLUMN('Reordered Data'!BM$145)-2,FALSE))</f>
        <v>-</v>
      </c>
      <c r="BN158" s="401" t="str">
        <f ca="1">IF(ISERROR(VLOOKUP($C158,CE_Unordered_Data,COLUMN('Reordered Data'!BN$147)-2,FALSE)),"-",VLOOKUP($C158,CE_Unordered_Data,COLUMN('Reordered Data'!BN$145)-2,FALSE))</f>
        <v>-</v>
      </c>
      <c r="BO158" s="401" t="str">
        <f ca="1">IF(ISERROR(VLOOKUP($C158,CE_Unordered_Data,COLUMN('Reordered Data'!BO$147)-2,FALSE)),"-",VLOOKUP($C158,CE_Unordered_Data,COLUMN('Reordered Data'!BO$145)-2,FALSE))</f>
        <v>-</v>
      </c>
      <c r="BP158" s="401" t="str">
        <f ca="1">IF(ISERROR(VLOOKUP($C158,CE_Unordered_Data,COLUMN('Reordered Data'!BP$147)-2,FALSE)),"-",VLOOKUP($C158,CE_Unordered_Data,COLUMN('Reordered Data'!BP$145)-2,FALSE))</f>
        <v>-</v>
      </c>
      <c r="BQ158" s="401" t="str">
        <f ca="1">IF(ISERROR(VLOOKUP($C158,CE_Unordered_Data,COLUMN('Reordered Data'!BQ$147)-2,FALSE)),"-",VLOOKUP($C158,CE_Unordered_Data,COLUMN('Reordered Data'!BQ$145)-2,FALSE))</f>
        <v>-</v>
      </c>
      <c r="BR158" s="401" t="str">
        <f ca="1">IF(ISERROR(VLOOKUP($C158,CE_Unordered_Data,COLUMN('Reordered Data'!BR$147)-2,FALSE)),"-",VLOOKUP($C158,CE_Unordered_Data,COLUMN('Reordered Data'!BR$145)-2,FALSE))</f>
        <v>-</v>
      </c>
      <c r="BS158" s="401" t="str">
        <f ca="1">IF(ISERROR(VLOOKUP($C158,CE_Unordered_Data,COLUMN('Reordered Data'!BS$147)-2,FALSE)),"-",VLOOKUP($C158,CE_Unordered_Data,COLUMN('Reordered Data'!BS$145)-2,FALSE))</f>
        <v>-</v>
      </c>
      <c r="BT158" s="401" t="str">
        <f ca="1">IF(ISERROR(VLOOKUP($C158,CE_Unordered_Data,COLUMN('Reordered Data'!BT$147)-2,FALSE)),"-",VLOOKUP($C158,CE_Unordered_Data,COLUMN('Reordered Data'!BT$145)-2,FALSE))</f>
        <v>-</v>
      </c>
      <c r="BU158" s="401" t="str">
        <f ca="1">IF(ISERROR(VLOOKUP($C158,CE_Unordered_Data,COLUMN('Reordered Data'!BU$147)-2,FALSE)),"-",VLOOKUP($C158,CE_Unordered_Data,COLUMN('Reordered Data'!BU$145)-2,FALSE))</f>
        <v>-</v>
      </c>
      <c r="BV158" s="401" t="str">
        <f ca="1">IF(ISERROR(VLOOKUP($C158,CE_Unordered_Data,COLUMN('Reordered Data'!BV$147)-2,FALSE)),"-",VLOOKUP($C158,CE_Unordered_Data,COLUMN('Reordered Data'!BV$145)-2,FALSE))</f>
        <v>-</v>
      </c>
      <c r="BW158" s="401" t="str">
        <f ca="1">IF(ISERROR(VLOOKUP($C158,CE_Unordered_Data,COLUMN('Reordered Data'!BW$147)-2,FALSE)),"-",VLOOKUP($C158,CE_Unordered_Data,COLUMN('Reordered Data'!BW$145)-2,FALSE))</f>
        <v>-</v>
      </c>
      <c r="BX158" s="401" t="str">
        <f ca="1">IF(ISERROR(VLOOKUP($C158,CE_Unordered_Data,COLUMN('Reordered Data'!BX$147)-2,FALSE)),"-",VLOOKUP($C158,CE_Unordered_Data,COLUMN('Reordered Data'!BX$145)-2,FALSE))</f>
        <v>-</v>
      </c>
      <c r="BY158" s="401" t="str">
        <f ca="1">IF(ISERROR(VLOOKUP($C158,CE_Unordered_Data,COLUMN('Reordered Data'!BY$147)-2,FALSE)),"-",VLOOKUP($C158,CE_Unordered_Data,COLUMN('Reordered Data'!BY$145)-2,FALSE))</f>
        <v>-</v>
      </c>
      <c r="BZ158" s="401" t="str">
        <f ca="1">IF(ISERROR(VLOOKUP($C158,CE_Unordered_Data,COLUMN('Reordered Data'!BZ$147)-2,FALSE)),"-",VLOOKUP($C158,CE_Unordered_Data,COLUMN('Reordered Data'!BZ$145)-2,FALSE))</f>
        <v>-</v>
      </c>
      <c r="CA158" s="401" t="str">
        <f ca="1">IF(ISERROR(VLOOKUP($C158,CE_Unordered_Data,COLUMN('Reordered Data'!CA$147)-2,FALSE)),"-",VLOOKUP($C158,CE_Unordered_Data,COLUMN('Reordered Data'!CA$145)-2,FALSE))</f>
        <v>-</v>
      </c>
      <c r="CB158" s="401" t="str">
        <f ca="1">IF(ISERROR(VLOOKUP($C158,CE_Unordered_Data,COLUMN('Reordered Data'!CB$147)-2,FALSE)),"-",VLOOKUP($C158,CE_Unordered_Data,COLUMN('Reordered Data'!CB$145)-2,FALSE))</f>
        <v>-</v>
      </c>
      <c r="CC158" s="401" t="str">
        <f ca="1">IF(ISERROR(VLOOKUP($C158,CE_Unordered_Data,COLUMN('Reordered Data'!CC$147)-2,FALSE)),"-",VLOOKUP($C158,CE_Unordered_Data,COLUMN('Reordered Data'!CC$145)-2,FALSE))</f>
        <v>-</v>
      </c>
      <c r="CD158" s="401" t="str">
        <f ca="1">IF(ISERROR(VLOOKUP($C158,CE_Unordered_Data,COLUMN('Reordered Data'!CD$147)-2,FALSE)),"-",VLOOKUP($C158,CE_Unordered_Data,COLUMN('Reordered Data'!CD$145)-2,FALSE))</f>
        <v>-</v>
      </c>
      <c r="CE158" s="401" t="str">
        <f ca="1">IF(ISERROR(VLOOKUP($C158,CE_Unordered_Data,COLUMN('Reordered Data'!CE$147)-2,FALSE)),"-",VLOOKUP($C158,CE_Unordered_Data,COLUMN('Reordered Data'!CE$145)-2,FALSE))</f>
        <v>-</v>
      </c>
      <c r="CF158" s="401" t="str">
        <f ca="1">IF(ISERROR(VLOOKUP($C158,CE_Unordered_Data,COLUMN('Reordered Data'!CF$147)-2,FALSE)),"-",VLOOKUP($C158,CE_Unordered_Data,COLUMN('Reordered Data'!CF$145)-2,FALSE))</f>
        <v>-</v>
      </c>
      <c r="CG158" s="401" t="str">
        <f ca="1">IF(ISERROR(VLOOKUP($C158,CE_Unordered_Data,COLUMN('Reordered Data'!CG$147)-2,FALSE)),"-",VLOOKUP($C158,CE_Unordered_Data,COLUMN('Reordered Data'!CG$145)-2,FALSE))</f>
        <v>-</v>
      </c>
      <c r="CH158" s="401" t="str">
        <f ca="1">IF(ISERROR(VLOOKUP($C158,CE_Unordered_Data,COLUMN('Reordered Data'!CH$147)-2,FALSE)),"-",VLOOKUP($C158,CE_Unordered_Data,COLUMN('Reordered Data'!CH$145)-2,FALSE))</f>
        <v>-</v>
      </c>
      <c r="CI158" s="401" t="str">
        <f ca="1">IF(ISERROR(VLOOKUP($C158,CE_Unordered_Data,COLUMN('Reordered Data'!CI$147)-2,FALSE)),"-",VLOOKUP($C158,CE_Unordered_Data,COLUMN('Reordered Data'!CI$145)-2,FALSE))</f>
        <v>-</v>
      </c>
      <c r="CJ158" s="401" t="str">
        <f ca="1">IF(ISERROR(VLOOKUP($C158,CE_Unordered_Data,COLUMN('Reordered Data'!CJ$147)-2,FALSE)),"-",VLOOKUP($C158,CE_Unordered_Data,COLUMN('Reordered Data'!CJ$145)-2,FALSE))</f>
        <v>-</v>
      </c>
      <c r="CK158" s="401" t="str">
        <f ca="1">IF(ISERROR(VLOOKUP($C158,CE_Unordered_Data,COLUMN('Reordered Data'!CK$147)-2,FALSE)),"-",VLOOKUP($C158,CE_Unordered_Data,COLUMN('Reordered Data'!CK$145)-2,FALSE))</f>
        <v>-</v>
      </c>
      <c r="CL158" s="401" t="str">
        <f ca="1">IF(ISERROR(VLOOKUP($C158,CE_Unordered_Data,COLUMN('Reordered Data'!CL$147)-2,FALSE)),"-",VLOOKUP($C158,CE_Unordered_Data,COLUMN('Reordered Data'!CL$145)-2,FALSE))</f>
        <v>-</v>
      </c>
      <c r="CM158" s="401" t="str">
        <f ca="1">IF(ISERROR(VLOOKUP($C158,CE_Unordered_Data,COLUMN('Reordered Data'!CM$147)-2,FALSE)),"-",VLOOKUP($C158,CE_Unordered_Data,COLUMN('Reordered Data'!CM$145)-2,FALSE))</f>
        <v>-</v>
      </c>
      <c r="CN158" s="401" t="str">
        <f ca="1">IF(ISERROR(VLOOKUP($C158,CE_Unordered_Data,COLUMN('Reordered Data'!CN$147)-2,FALSE)),"-",VLOOKUP($C158,CE_Unordered_Data,COLUMN('Reordered Data'!CN$145)-2,FALSE))</f>
        <v>-</v>
      </c>
      <c r="CO158" s="401" t="str">
        <f ca="1">IF(ISERROR(VLOOKUP($C158,CE_Unordered_Data,COLUMN('Reordered Data'!CO$147)-2,FALSE)),"-",VLOOKUP($C158,CE_Unordered_Data,COLUMN('Reordered Data'!CO$145)-2,FALSE))</f>
        <v>-</v>
      </c>
      <c r="CP158" s="401" t="str">
        <f ca="1">IF(ISERROR(VLOOKUP($C158,CE_Unordered_Data,COLUMN('Reordered Data'!CP$147)-2,FALSE)),"-",VLOOKUP($C158,CE_Unordered_Data,COLUMN('Reordered Data'!CP$145)-2,FALSE))</f>
        <v>-</v>
      </c>
      <c r="CQ158" s="401" t="str">
        <f ca="1">IF(ISERROR(VLOOKUP($C158,CE_Unordered_Data,COLUMN('Reordered Data'!CQ$147)-2,FALSE)),"-",VLOOKUP($C158,CE_Unordered_Data,COLUMN('Reordered Data'!CQ$145)-2,FALSE))</f>
        <v>-</v>
      </c>
      <c r="CR158" s="401" t="str">
        <f ca="1">IF(ISERROR(VLOOKUP($C158,CE_Unordered_Data,COLUMN('Reordered Data'!CR$147)-2,FALSE)),"-",VLOOKUP($C158,CE_Unordered_Data,COLUMN('Reordered Data'!CR$145)-2,FALSE))</f>
        <v>-</v>
      </c>
      <c r="CS158" s="401" t="str">
        <f ca="1">IF(ISERROR(VLOOKUP($C158,CE_Unordered_Data,COLUMN('Reordered Data'!CS$147)-2,FALSE)),"-",VLOOKUP($C158,CE_Unordered_Data,COLUMN('Reordered Data'!CS$145)-2,FALSE))</f>
        <v>-</v>
      </c>
      <c r="CT158" s="401" t="str">
        <f ca="1">IF(ISERROR(VLOOKUP($C158,CE_Unordered_Data,COLUMN('Reordered Data'!CT$147)-2,FALSE)),"-",VLOOKUP($C158,CE_Unordered_Data,COLUMN('Reordered Data'!CT$145)-2,FALSE))</f>
        <v>-</v>
      </c>
      <c r="CU158" s="401" t="str">
        <f ca="1">IF(ISERROR(VLOOKUP($C158,CE_Unordered_Data,COLUMN('Reordered Data'!CU$147)-2,FALSE)),"-",VLOOKUP($C158,CE_Unordered_Data,COLUMN('Reordered Data'!CU$145)-2,FALSE))</f>
        <v>-</v>
      </c>
      <c r="CV158" s="401" t="str">
        <f ca="1">IF(ISERROR(VLOOKUP($C158,CE_Unordered_Data,COLUMN('Reordered Data'!CV$147)-2,FALSE)),"-",VLOOKUP($C158,CE_Unordered_Data,COLUMN('Reordered Data'!CV$145)-2,FALSE))</f>
        <v>-</v>
      </c>
      <c r="CW158" s="401" t="str">
        <f ca="1">IF(ISERROR(VLOOKUP($C158,CE_Unordered_Data,COLUMN('Reordered Data'!CW$147)-2,FALSE)),"-",VLOOKUP($C158,CE_Unordered_Data,COLUMN('Reordered Data'!CW$145)-2,FALSE))</f>
        <v>-</v>
      </c>
      <c r="CX158" s="401" t="str">
        <f ca="1">IF(ISERROR(VLOOKUP($C158,CE_Unordered_Data,COLUMN('Reordered Data'!CX$147)-2,FALSE)),"-",VLOOKUP($C158,CE_Unordered_Data,COLUMN('Reordered Data'!CX$145)-2,FALSE))</f>
        <v>-</v>
      </c>
      <c r="CY158" s="401" t="str">
        <f ca="1">IF(ISERROR(VLOOKUP($C158,CE_Unordered_Data,COLUMN('Reordered Data'!CY$147)-2,FALSE)),"-",VLOOKUP($C158,CE_Unordered_Data,COLUMN('Reordered Data'!CY$145)-2,FALSE))</f>
        <v>-</v>
      </c>
      <c r="CZ158" s="401" t="str">
        <f ca="1">IF(ISERROR(VLOOKUP($C158,CE_Unordered_Data,COLUMN('Reordered Data'!CZ$147)-2,FALSE)),"-",VLOOKUP($C158,CE_Unordered_Data,COLUMN('Reordered Data'!CZ$145)-2,FALSE))</f>
        <v>-</v>
      </c>
      <c r="DA158" s="401" t="str">
        <f ca="1">IF(ISERROR(VLOOKUP($C158,CE_Unordered_Data,COLUMN('Reordered Data'!DA$147)-2,FALSE)),"-",VLOOKUP($C158,CE_Unordered_Data,COLUMN('Reordered Data'!DA$145)-2,FALSE))</f>
        <v>-</v>
      </c>
      <c r="DB158" s="401" t="str">
        <f ca="1">IF(ISERROR(VLOOKUP($C158,CE_Unordered_Data,COLUMN('Reordered Data'!DB$147)-2,FALSE)),"-",VLOOKUP($C158,CE_Unordered_Data,COLUMN('Reordered Data'!DB$145)-2,FALSE))</f>
        <v>-</v>
      </c>
      <c r="DC158" s="401" t="str">
        <f ca="1">IF(ISERROR(VLOOKUP($C158,CE_Unordered_Data,COLUMN('Reordered Data'!DC$147)-2,FALSE)),"-",VLOOKUP($C158,CE_Unordered_Data,COLUMN('Reordered Data'!DC$145)-2,FALSE))</f>
        <v>-</v>
      </c>
      <c r="DD158" s="401" t="str">
        <f ca="1">IF(ISERROR(VLOOKUP($C158,CE_Unordered_Data,COLUMN('Reordered Data'!DD$147)-2,FALSE)),"-",VLOOKUP($C158,CE_Unordered_Data,COLUMN('Reordered Data'!DD$145)-2,FALSE))</f>
        <v>-</v>
      </c>
      <c r="DE158" s="401" t="str">
        <f ca="1">IF(ISERROR(VLOOKUP($C158,CE_Unordered_Data,COLUMN('Reordered Data'!DE$147)-2,FALSE)),"-",VLOOKUP($C158,CE_Unordered_Data,COLUMN('Reordered Data'!DE$145)-2,FALSE))</f>
        <v>-</v>
      </c>
      <c r="DF158" s="401" t="str">
        <f ca="1">IF(ISERROR(VLOOKUP($C158,CE_Unordered_Data,COLUMN('Reordered Data'!DF$147)-2,FALSE)),"-",VLOOKUP($C158,CE_Unordered_Data,COLUMN('Reordered Data'!DF$145)-2,FALSE))</f>
        <v>-</v>
      </c>
      <c r="DG158" s="401" t="str">
        <f ca="1">IF(ISERROR(VLOOKUP($C158,CE_Unordered_Data,COLUMN('Reordered Data'!DG$147)-2,FALSE)),"-",VLOOKUP($C158,CE_Unordered_Data,COLUMN('Reordered Data'!DG$145)-2,FALSE))</f>
        <v>-</v>
      </c>
      <c r="DH158" s="401" t="str">
        <f ca="1">IF(ISERROR(VLOOKUP($C158,CE_Unordered_Data,COLUMN('Reordered Data'!DH$147)-2,FALSE)),"-",VLOOKUP($C158,CE_Unordered_Data,COLUMN('Reordered Data'!DH$145)-2,FALSE))</f>
        <v>-</v>
      </c>
      <c r="DI158" s="401" t="str">
        <f ca="1">IF(ISERROR(VLOOKUP($C158,CE_Unordered_Data,COLUMN('Reordered Data'!DI$147)-2,FALSE)),"-",VLOOKUP($C158,CE_Unordered_Data,COLUMN('Reordered Data'!DI$145)-2,FALSE))</f>
        <v>-</v>
      </c>
      <c r="DJ158" s="401" t="str">
        <f ca="1">IF(ISERROR(VLOOKUP($C158,CE_Unordered_Data,COLUMN('Reordered Data'!DJ$147)-2,FALSE)),"-",VLOOKUP($C158,CE_Unordered_Data,COLUMN('Reordered Data'!DJ$145)-2,FALSE))</f>
        <v>-</v>
      </c>
      <c r="DK158" s="401" t="str">
        <f ca="1">IF(ISERROR(VLOOKUP($C158,CE_Unordered_Data,COLUMN('Reordered Data'!DK$147)-2,FALSE)),"-",VLOOKUP($C158,CE_Unordered_Data,COLUMN('Reordered Data'!DK$145)-2,FALSE))</f>
        <v>-</v>
      </c>
      <c r="DL158" s="401" t="str">
        <f ca="1">IF(ISERROR(VLOOKUP($C158,CE_Unordered_Data,COLUMN('Reordered Data'!DL$147)-2,FALSE)),"-",VLOOKUP($C158,CE_Unordered_Data,COLUMN('Reordered Data'!DL$145)-2,FALSE))</f>
        <v>-</v>
      </c>
      <c r="DM158" s="401" t="str">
        <f ca="1">IF(ISERROR(VLOOKUP($C158,CE_Unordered_Data,COLUMN('Reordered Data'!DM$147)-2,FALSE)),"-",VLOOKUP($C158,CE_Unordered_Data,COLUMN('Reordered Data'!DM$145)-2,FALSE))</f>
        <v>-</v>
      </c>
      <c r="DN158" s="401" t="str">
        <f ca="1">IF(ISERROR(VLOOKUP($C158,CE_Unordered_Data,COLUMN('Reordered Data'!DN$147)-2,FALSE)),"-",VLOOKUP($C158,CE_Unordered_Data,COLUMN('Reordered Data'!DN$145)-2,FALSE))</f>
        <v>-</v>
      </c>
      <c r="DO158" s="401" t="str">
        <f ca="1">IF(ISERROR(VLOOKUP($C158,CE_Unordered_Data,COLUMN('Reordered Data'!DO$147)-2,FALSE)),"-",VLOOKUP($C158,CE_Unordered_Data,COLUMN('Reordered Data'!DO$145)-2,FALSE))</f>
        <v>-</v>
      </c>
      <c r="DP158" s="401" t="str">
        <f ca="1">IF(ISERROR(VLOOKUP($C158,CE_Unordered_Data,COLUMN('Reordered Data'!DP$147)-2,FALSE)),"-",VLOOKUP($C158,CE_Unordered_Data,COLUMN('Reordered Data'!DP$145)-2,FALSE))</f>
        <v>-</v>
      </c>
      <c r="DQ158" s="401" t="str">
        <f ca="1">IF(ISERROR(VLOOKUP($C158,CE_Unordered_Data,COLUMN('Reordered Data'!DQ$147)-2,FALSE)),"-",VLOOKUP($C158,CE_Unordered_Data,COLUMN('Reordered Data'!DQ$145)-2,FALSE))</f>
        <v>-</v>
      </c>
      <c r="DR158" s="401" t="str">
        <f ca="1">IF(ISERROR(VLOOKUP($C158,CE_Unordered_Data,COLUMN('Reordered Data'!DR$147)-2,FALSE)),"-",VLOOKUP($C158,CE_Unordered_Data,COLUMN('Reordered Data'!DR$145)-2,FALSE))</f>
        <v>-</v>
      </c>
      <c r="DS158" s="401" t="str">
        <f ca="1">IF(ISERROR(VLOOKUP($C158,CE_Unordered_Data,COLUMN('Reordered Data'!DS$147)-2,FALSE)),"-",VLOOKUP($C158,CE_Unordered_Data,COLUMN('Reordered Data'!DS$145)-2,FALSE))</f>
        <v>-</v>
      </c>
      <c r="DT158" s="401" t="str">
        <f ca="1">IF(ISERROR(VLOOKUP($C158,CE_Unordered_Data,COLUMN('Reordered Data'!DT$147)-2,FALSE)),"-",VLOOKUP($C158,CE_Unordered_Data,COLUMN('Reordered Data'!DT$145)-2,FALSE))</f>
        <v>-</v>
      </c>
      <c r="DU158" s="401" t="str">
        <f ca="1">IF(ISERROR(VLOOKUP($C158,CE_Unordered_Data,COLUMN('Reordered Data'!DU$147)-2,FALSE)),"-",VLOOKUP($C158,CE_Unordered_Data,COLUMN('Reordered Data'!DU$145)-2,FALSE))</f>
        <v>-</v>
      </c>
      <c r="DV158" s="401" t="str">
        <f ca="1">IF(ISERROR(VLOOKUP($C158,CE_Unordered_Data,COLUMN('Reordered Data'!DV$147)-2,FALSE)),"-",VLOOKUP($C158,CE_Unordered_Data,COLUMN('Reordered Data'!DV$145)-2,FALSE))</f>
        <v>-</v>
      </c>
      <c r="DW158" s="401" t="str">
        <f ca="1">IF(ISERROR(VLOOKUP($C158,CE_Unordered_Data,COLUMN('Reordered Data'!DW$147)-2,FALSE)),"-",VLOOKUP($C158,CE_Unordered_Data,COLUMN('Reordered Data'!DW$145)-2,FALSE))</f>
        <v>-</v>
      </c>
      <c r="DX158" s="401" t="str">
        <f ca="1">IF(ISERROR(VLOOKUP($C158,CE_Unordered_Data,COLUMN('Reordered Data'!DX$147)-2,FALSE)),"-",VLOOKUP($C158,CE_Unordered_Data,COLUMN('Reordered Data'!DX$145)-2,FALSE))</f>
        <v>-</v>
      </c>
      <c r="DY158" s="401" t="str">
        <f ca="1">IF(ISERROR(VLOOKUP($C158,CE_Unordered_Data,COLUMN('Reordered Data'!DY$147)-2,FALSE)),"-",VLOOKUP($C158,CE_Unordered_Data,COLUMN('Reordered Data'!DY$145)-2,FALSE))</f>
        <v>-</v>
      </c>
      <c r="DZ158" s="401" t="str">
        <f ca="1">IF(ISERROR(VLOOKUP($C158,CE_Unordered_Data,COLUMN('Reordered Data'!DZ$147)-2,FALSE)),"-",VLOOKUP($C158,CE_Unordered_Data,COLUMN('Reordered Data'!DZ$145)-2,FALSE))</f>
        <v>-</v>
      </c>
      <c r="EA158" s="401" t="str">
        <f ca="1">IF(ISERROR(VLOOKUP($C158,CE_Unordered_Data,COLUMN('Reordered Data'!EA$147)-2,FALSE)),"-",VLOOKUP($C158,CE_Unordered_Data,COLUMN('Reordered Data'!EA$145)-2,FALSE))</f>
        <v>-</v>
      </c>
      <c r="EB158" s="401" t="str">
        <f ca="1">IF(ISERROR(VLOOKUP($C158,CE_Unordered_Data,COLUMN('Reordered Data'!EB$147)-2,FALSE)),"-",VLOOKUP($C158,CE_Unordered_Data,COLUMN('Reordered Data'!EB$145)-2,FALSE))</f>
        <v>-</v>
      </c>
      <c r="EC158" s="401" t="str">
        <f ca="1">IF(ISERROR(VLOOKUP($C158,CE_Unordered_Data,COLUMN('Reordered Data'!EC$147)-2,FALSE)),"-",VLOOKUP($C158,CE_Unordered_Data,COLUMN('Reordered Data'!EC$145)-2,FALSE))</f>
        <v>-</v>
      </c>
      <c r="ED158" s="401" t="str">
        <f ca="1">IF(ISERROR(VLOOKUP($C158,CE_Unordered_Data,COLUMN('Reordered Data'!ED$147)-2,FALSE)),"-",VLOOKUP($C158,CE_Unordered_Data,COLUMN('Reordered Data'!ED$145)-2,FALSE))</f>
        <v>-</v>
      </c>
      <c r="EE158" s="401" t="str">
        <f ca="1">IF(ISERROR(VLOOKUP($C158,CE_Unordered_Data,COLUMN('Reordered Data'!EE$147)-2,FALSE)),"-",VLOOKUP($C158,CE_Unordered_Data,COLUMN('Reordered Data'!EE$145)-2,FALSE))</f>
        <v>-</v>
      </c>
      <c r="EF158" s="401" t="str">
        <f ca="1">IF(ISERROR(VLOOKUP($C158,CE_Unordered_Data,COLUMN('Reordered Data'!EF$147)-2,FALSE)),"-",VLOOKUP($C158,CE_Unordered_Data,COLUMN('Reordered Data'!EF$145)-2,FALSE))</f>
        <v>-</v>
      </c>
      <c r="EG158" s="401" t="str">
        <f ca="1">IF(ISERROR(VLOOKUP($C158,CE_Unordered_Data,COLUMN('Reordered Data'!EG$147)-2,FALSE)),"-",VLOOKUP($C158,CE_Unordered_Data,COLUMN('Reordered Data'!EG$145)-2,FALSE))</f>
        <v>-</v>
      </c>
      <c r="EH158" s="401" t="str">
        <f ca="1">IF(ISERROR(VLOOKUP($C158,CE_Unordered_Data,COLUMN('Reordered Data'!EH$147)-2,FALSE)),"-",VLOOKUP($C158,CE_Unordered_Data,COLUMN('Reordered Data'!EH$145)-2,FALSE))</f>
        <v>-</v>
      </c>
      <c r="EI158" s="401" t="str">
        <f ca="1">IF(ISERROR(VLOOKUP($C158,CE_Unordered_Data,COLUMN('Reordered Data'!EI$147)-2,FALSE)),"-",VLOOKUP($C158,CE_Unordered_Data,COLUMN('Reordered Data'!EI$145)-2,FALSE))</f>
        <v>-</v>
      </c>
      <c r="EJ158" s="401" t="str">
        <f ca="1">IF(ISERROR(VLOOKUP($C158,CE_Unordered_Data,COLUMN('Reordered Data'!EJ$147)-2,FALSE)),"-",VLOOKUP($C158,CE_Unordered_Data,COLUMN('Reordered Data'!EJ$145)-2,FALSE))</f>
        <v>-</v>
      </c>
      <c r="EK158" s="401" t="str">
        <f ca="1">IF(ISERROR(VLOOKUP($C158,CE_Unordered_Data,COLUMN('Reordered Data'!EK$147)-2,FALSE)),"-",VLOOKUP($C158,CE_Unordered_Data,COLUMN('Reordered Data'!EK$145)-2,FALSE))</f>
        <v>-</v>
      </c>
      <c r="EL158" s="401" t="str">
        <f ca="1">IF(ISERROR(VLOOKUP($C158,CE_Unordered_Data,COLUMN('Reordered Data'!EL$147)-2,FALSE)),"-",VLOOKUP($C158,CE_Unordered_Data,COLUMN('Reordered Data'!EL$145)-2,FALSE))</f>
        <v>-</v>
      </c>
      <c r="EM158" s="401" t="str">
        <f ca="1">IF(ISERROR(VLOOKUP($C158,CE_Unordered_Data,COLUMN('Reordered Data'!EM$147)-2,FALSE)),"-",VLOOKUP($C158,CE_Unordered_Data,COLUMN('Reordered Data'!EM$145)-2,FALSE))</f>
        <v>-</v>
      </c>
      <c r="EN158" s="401" t="str">
        <f ca="1">IF(ISERROR(VLOOKUP($C158,CE_Unordered_Data,COLUMN('Reordered Data'!EN$147)-2,FALSE)),"-",VLOOKUP($C158,CE_Unordered_Data,COLUMN('Reordered Data'!EN$145)-2,FALSE))</f>
        <v>-</v>
      </c>
      <c r="EO158" s="401" t="str">
        <f ca="1">IF(ISERROR(VLOOKUP($C158,CE_Unordered_Data,COLUMN('Reordered Data'!EO$147)-2,FALSE)),"-",VLOOKUP($C158,CE_Unordered_Data,COLUMN('Reordered Data'!EO$145)-2,FALSE))</f>
        <v>-</v>
      </c>
      <c r="EP158" s="401" t="str">
        <f ca="1">IF(ISERROR(VLOOKUP($C158,CE_Unordered_Data,COLUMN('Reordered Data'!EP$147)-2,FALSE)),"-",VLOOKUP($C158,CE_Unordered_Data,COLUMN('Reordered Data'!EP$145)-2,FALSE))</f>
        <v>-</v>
      </c>
      <c r="EQ158" s="401" t="str">
        <f ca="1">IF(ISERROR(VLOOKUP($C158,CE_Unordered_Data,COLUMN('Reordered Data'!EQ$147)-2,FALSE)),"-",VLOOKUP($C158,CE_Unordered_Data,COLUMN('Reordered Data'!EQ$145)-2,FALSE))</f>
        <v>-</v>
      </c>
      <c r="ER158" s="401" t="str">
        <f ca="1">IF(ISERROR(VLOOKUP($C158,CE_Unordered_Data,COLUMN('Reordered Data'!ER$147)-2,FALSE)),"-",VLOOKUP($C158,CE_Unordered_Data,COLUMN('Reordered Data'!ER$145)-2,FALSE))</f>
        <v>-</v>
      </c>
      <c r="ES158" s="401" t="str">
        <f ca="1">IF(ISERROR(VLOOKUP($C158,CE_Unordered_Data,COLUMN('Reordered Data'!ES$147)-2,FALSE)),"-",VLOOKUP($C158,CE_Unordered_Data,COLUMN('Reordered Data'!ES$145)-2,FALSE))</f>
        <v>-</v>
      </c>
      <c r="ET158" s="401" t="str">
        <f ca="1">IF(ISERROR(VLOOKUP($C158,CE_Unordered_Data,COLUMN('Reordered Data'!ET$147)-2,FALSE)),"-",VLOOKUP($C158,CE_Unordered_Data,COLUMN('Reordered Data'!ET$145)-2,FALSE))</f>
        <v>-</v>
      </c>
      <c r="EU158" s="401" t="str">
        <f ca="1">IF(ISERROR(VLOOKUP($C158,CE_Unordered_Data,COLUMN('Reordered Data'!EU$147)-2,FALSE)),"-",VLOOKUP($C158,CE_Unordered_Data,COLUMN('Reordered Data'!EU$145)-2,FALSE))</f>
        <v>-</v>
      </c>
      <c r="EV158" s="401" t="str">
        <f ca="1">IF(ISERROR(VLOOKUP($C158,CE_Unordered_Data,COLUMN('Reordered Data'!EV$147)-2,FALSE)),"-",VLOOKUP($C158,CE_Unordered_Data,COLUMN('Reordered Data'!EV$145)-2,FALSE))</f>
        <v>-</v>
      </c>
      <c r="EW158" s="401" t="str">
        <f ca="1">IF(ISERROR(VLOOKUP($C158,CE_Unordered_Data,COLUMN('Reordered Data'!EW$147)-2,FALSE)),"-",VLOOKUP($C158,CE_Unordered_Data,COLUMN('Reordered Data'!EW$145)-2,FALSE))</f>
        <v>-</v>
      </c>
      <c r="EX158" s="401" t="str">
        <f ca="1">IF(ISERROR(VLOOKUP($C158,CE_Unordered_Data,COLUMN('Reordered Data'!EX$147)-2,FALSE)),"-",VLOOKUP($C158,CE_Unordered_Data,COLUMN('Reordered Data'!EX$145)-2,FALSE))</f>
        <v>-</v>
      </c>
      <c r="EY158" s="401" t="str">
        <f ca="1">IF(ISERROR(VLOOKUP($C158,CE_Unordered_Data,COLUMN('Reordered Data'!EY$147)-2,FALSE)),"-",VLOOKUP($C158,CE_Unordered_Data,COLUMN('Reordered Data'!EY$145)-2,FALSE))</f>
        <v>-</v>
      </c>
      <c r="EZ158" s="401" t="str">
        <f ca="1">IF(ISERROR(VLOOKUP($C158,CE_Unordered_Data,COLUMN('Reordered Data'!EZ$147)-2,FALSE)),"-",VLOOKUP($C158,CE_Unordered_Data,COLUMN('Reordered Data'!EZ$145)-2,FALSE))</f>
        <v>-</v>
      </c>
      <c r="FA158" s="401" t="str">
        <f ca="1">IF(ISERROR(VLOOKUP($C158,CE_Unordered_Data,COLUMN('Reordered Data'!FA$147)-2,FALSE)),"-",VLOOKUP($C158,CE_Unordered_Data,COLUMN('Reordered Data'!FA$145)-2,FALSE))</f>
        <v>-</v>
      </c>
      <c r="FB158" s="401" t="str">
        <f ca="1">IF(ISERROR(VLOOKUP($C158,CE_Unordered_Data,COLUMN('Reordered Data'!FB$147)-2,FALSE)),"-",VLOOKUP($C158,CE_Unordered_Data,COLUMN('Reordered Data'!FB$145)-2,FALSE))</f>
        <v>-</v>
      </c>
      <c r="FC158" s="401" t="str">
        <f ca="1">IF(ISERROR(VLOOKUP($C158,CE_Unordered_Data,COLUMN('Reordered Data'!FC$147)-2,FALSE)),"-",VLOOKUP($C158,CE_Unordered_Data,COLUMN('Reordered Data'!FC$145)-2,FALSE))</f>
        <v>-</v>
      </c>
      <c r="FD158" s="401" t="str">
        <f ca="1">IF(ISERROR(VLOOKUP($C158,CE_Unordered_Data,COLUMN('Reordered Data'!FD$147)-2,FALSE)),"-",VLOOKUP($C158,CE_Unordered_Data,COLUMN('Reordered Data'!FD$145)-2,FALSE))</f>
        <v>-</v>
      </c>
      <c r="FE158" s="401" t="str">
        <f ca="1">IF(ISERROR(VLOOKUP($C158,CE_Unordered_Data,COLUMN('Reordered Data'!FE$147)-2,FALSE)),"-",VLOOKUP($C158,CE_Unordered_Data,COLUMN('Reordered Data'!FE$145)-2,FALSE))</f>
        <v>-</v>
      </c>
      <c r="FF158" s="401" t="str">
        <f ca="1">IF(ISERROR(VLOOKUP($C158,CE_Unordered_Data,COLUMN('Reordered Data'!FF$147)-2,FALSE)),"-",VLOOKUP($C158,CE_Unordered_Data,COLUMN('Reordered Data'!FF$145)-2,FALSE))</f>
        <v>-</v>
      </c>
      <c r="FG158" s="401" t="str">
        <f ca="1">IF(ISERROR(VLOOKUP($C158,CE_Unordered_Data,COLUMN('Reordered Data'!FG$147)-2,FALSE)),"-",VLOOKUP($C158,CE_Unordered_Data,COLUMN('Reordered Data'!FG$145)-2,FALSE))</f>
        <v>-</v>
      </c>
    </row>
    <row r="159" spans="3:163">
      <c r="C159" s="399" t="str">
        <f t="shared" ca="1" si="43"/>
        <v>*Hide*</v>
      </c>
      <c r="D159" s="401" t="str">
        <f ca="1">IF(ISERROR(VLOOKUP($C159,CE_Unordered_Data,COLUMN('Reordered Data'!D$147)-2,FALSE)),"-",VLOOKUP($C159,CE_Unordered_Data,COLUMN('Reordered Data'!D$145)-2,FALSE))</f>
        <v>-</v>
      </c>
      <c r="E159" s="401" t="str">
        <f ca="1">IF(ISERROR(VLOOKUP($C159,CE_Unordered_Data,COLUMN('Reordered Data'!E$147)-2,FALSE)),"-",VLOOKUP($C159,CE_Unordered_Data,COLUMN('Reordered Data'!E$145)-2,FALSE))</f>
        <v>-</v>
      </c>
      <c r="F159" s="401" t="str">
        <f ca="1">IF(ISERROR(VLOOKUP($C159,CE_Unordered_Data,COLUMN('Reordered Data'!F$147)-2,FALSE)),"-",VLOOKUP($C159,CE_Unordered_Data,COLUMN('Reordered Data'!F$145)-2,FALSE))</f>
        <v>-</v>
      </c>
      <c r="G159" s="401" t="str">
        <f ca="1">IF(ISERROR(VLOOKUP($C159,CE_Unordered_Data,COLUMN('Reordered Data'!G$147)-2,FALSE)),"-",VLOOKUP($C159,CE_Unordered_Data,COLUMN('Reordered Data'!G$145)-2,FALSE))</f>
        <v>-</v>
      </c>
      <c r="H159" s="401" t="str">
        <f ca="1">IF(ISERROR(VLOOKUP($C159,CE_Unordered_Data,COLUMN('Reordered Data'!H$147)-2,FALSE)),"-",VLOOKUP($C159,CE_Unordered_Data,COLUMN('Reordered Data'!H$145)-2,FALSE))</f>
        <v>-</v>
      </c>
      <c r="I159" s="401" t="str">
        <f ca="1">IF(ISERROR(VLOOKUP($C159,CE_Unordered_Data,COLUMN('Reordered Data'!I$147)-2,FALSE)),"-",VLOOKUP($C159,CE_Unordered_Data,COLUMN('Reordered Data'!I$145)-2,FALSE))</f>
        <v>-</v>
      </c>
      <c r="J159" s="401" t="str">
        <f ca="1">IF(ISERROR(VLOOKUP($C159,CE_Unordered_Data,COLUMN('Reordered Data'!J$147)-2,FALSE)),"-",VLOOKUP($C159,CE_Unordered_Data,COLUMN('Reordered Data'!J$145)-2,FALSE))</f>
        <v>-</v>
      </c>
      <c r="K159" s="401" t="str">
        <f ca="1">IF(ISERROR(VLOOKUP($C159,CE_Unordered_Data,COLUMN('Reordered Data'!K$147)-2,FALSE)),"-",VLOOKUP($C159,CE_Unordered_Data,COLUMN('Reordered Data'!K$145)-2,FALSE))</f>
        <v>-</v>
      </c>
      <c r="L159" s="401" t="str">
        <f ca="1">IF(ISERROR(VLOOKUP($C159,CE_Unordered_Data,COLUMN('Reordered Data'!L$147)-2,FALSE)),"-",VLOOKUP($C159,CE_Unordered_Data,COLUMN('Reordered Data'!L$145)-2,FALSE))</f>
        <v>-</v>
      </c>
      <c r="M159" s="401" t="str">
        <f ca="1">IF(ISERROR(VLOOKUP($C159,CE_Unordered_Data,COLUMN('Reordered Data'!M$147)-2,FALSE)),"-",VLOOKUP($C159,CE_Unordered_Data,COLUMN('Reordered Data'!M$145)-2,FALSE))</f>
        <v>-</v>
      </c>
      <c r="N159" s="401" t="str">
        <f ca="1">IF(ISERROR(VLOOKUP($C159,CE_Unordered_Data,COLUMN('Reordered Data'!N$147)-2,FALSE)),"-",VLOOKUP($C159,CE_Unordered_Data,COLUMN('Reordered Data'!N$145)-2,FALSE))</f>
        <v>-</v>
      </c>
      <c r="O159" s="401" t="str">
        <f ca="1">IF(ISERROR(VLOOKUP($C159,CE_Unordered_Data,COLUMN('Reordered Data'!O$147)-2,FALSE)),"-",VLOOKUP($C159,CE_Unordered_Data,COLUMN('Reordered Data'!O$145)-2,FALSE))</f>
        <v>-</v>
      </c>
      <c r="P159" s="401" t="str">
        <f ca="1">IF(ISERROR(VLOOKUP($C159,CE_Unordered_Data,COLUMN('Reordered Data'!P$147)-2,FALSE)),"-",VLOOKUP($C159,CE_Unordered_Data,COLUMN('Reordered Data'!P$145)-2,FALSE))</f>
        <v>-</v>
      </c>
      <c r="Q159" s="401" t="str">
        <f ca="1">IF(ISERROR(VLOOKUP($C159,CE_Unordered_Data,COLUMN('Reordered Data'!Q$147)-2,FALSE)),"-",VLOOKUP($C159,CE_Unordered_Data,COLUMN('Reordered Data'!Q$145)-2,FALSE))</f>
        <v>-</v>
      </c>
      <c r="R159" s="401" t="str">
        <f ca="1">IF(ISERROR(VLOOKUP($C159,CE_Unordered_Data,COLUMN('Reordered Data'!R$147)-2,FALSE)),"-",VLOOKUP($C159,CE_Unordered_Data,COLUMN('Reordered Data'!R$145)-2,FALSE))</f>
        <v>-</v>
      </c>
      <c r="S159" s="401" t="str">
        <f ca="1">IF(ISERROR(VLOOKUP($C159,CE_Unordered_Data,COLUMN('Reordered Data'!S$147)-2,FALSE)),"-",VLOOKUP($C159,CE_Unordered_Data,COLUMN('Reordered Data'!S$145)-2,FALSE))</f>
        <v>-</v>
      </c>
      <c r="T159" s="401" t="str">
        <f ca="1">IF(ISERROR(VLOOKUP($C159,CE_Unordered_Data,COLUMN('Reordered Data'!T$147)-2,FALSE)),"-",VLOOKUP($C159,CE_Unordered_Data,COLUMN('Reordered Data'!T$145)-2,FALSE))</f>
        <v>-</v>
      </c>
      <c r="U159" s="401" t="str">
        <f ca="1">IF(ISERROR(VLOOKUP($C159,CE_Unordered_Data,COLUMN('Reordered Data'!U$147)-2,FALSE)),"-",VLOOKUP($C159,CE_Unordered_Data,COLUMN('Reordered Data'!U$145)-2,FALSE))</f>
        <v>-</v>
      </c>
      <c r="V159" s="401" t="str">
        <f ca="1">IF(ISERROR(VLOOKUP($C159,CE_Unordered_Data,COLUMN('Reordered Data'!V$147)-2,FALSE)),"-",VLOOKUP($C159,CE_Unordered_Data,COLUMN('Reordered Data'!V$145)-2,FALSE))</f>
        <v>-</v>
      </c>
      <c r="W159" s="401" t="str">
        <f ca="1">IF(ISERROR(VLOOKUP($C159,CE_Unordered_Data,COLUMN('Reordered Data'!W$147)-2,FALSE)),"-",VLOOKUP($C159,CE_Unordered_Data,COLUMN('Reordered Data'!W$145)-2,FALSE))</f>
        <v>-</v>
      </c>
      <c r="X159" s="401" t="str">
        <f ca="1">IF(ISERROR(VLOOKUP($C159,CE_Unordered_Data,COLUMN('Reordered Data'!X$147)-2,FALSE)),"-",VLOOKUP($C159,CE_Unordered_Data,COLUMN('Reordered Data'!X$145)-2,FALSE))</f>
        <v>-</v>
      </c>
      <c r="Y159" s="401" t="str">
        <f ca="1">IF(ISERROR(VLOOKUP($C159,CE_Unordered_Data,COLUMN('Reordered Data'!Y$147)-2,FALSE)),"-",VLOOKUP($C159,CE_Unordered_Data,COLUMN('Reordered Data'!Y$145)-2,FALSE))</f>
        <v>-</v>
      </c>
      <c r="Z159" s="401" t="str">
        <f ca="1">IF(ISERROR(VLOOKUP($C159,CE_Unordered_Data,COLUMN('Reordered Data'!Z$147)-2,FALSE)),"-",VLOOKUP($C159,CE_Unordered_Data,COLUMN('Reordered Data'!Z$145)-2,FALSE))</f>
        <v>-</v>
      </c>
      <c r="AA159" s="401" t="str">
        <f ca="1">IF(ISERROR(VLOOKUP($C159,CE_Unordered_Data,COLUMN('Reordered Data'!AA$147)-2,FALSE)),"-",VLOOKUP($C159,CE_Unordered_Data,COLUMN('Reordered Data'!AA$145)-2,FALSE))</f>
        <v>-</v>
      </c>
      <c r="AB159" s="401" t="str">
        <f ca="1">IF(ISERROR(VLOOKUP($C159,CE_Unordered_Data,COLUMN('Reordered Data'!AB$147)-2,FALSE)),"-",VLOOKUP($C159,CE_Unordered_Data,COLUMN('Reordered Data'!AB$145)-2,FALSE))</f>
        <v>-</v>
      </c>
      <c r="AC159" s="401" t="str">
        <f ca="1">IF(ISERROR(VLOOKUP($C159,CE_Unordered_Data,COLUMN('Reordered Data'!AC$147)-2,FALSE)),"-",VLOOKUP($C159,CE_Unordered_Data,COLUMN('Reordered Data'!AC$145)-2,FALSE))</f>
        <v>-</v>
      </c>
      <c r="AD159" s="401" t="str">
        <f ca="1">IF(ISERROR(VLOOKUP($C159,CE_Unordered_Data,COLUMN('Reordered Data'!AD$147)-2,FALSE)),"-",VLOOKUP($C159,CE_Unordered_Data,COLUMN('Reordered Data'!AD$145)-2,FALSE))</f>
        <v>-</v>
      </c>
      <c r="AE159" s="401" t="str">
        <f ca="1">IF(ISERROR(VLOOKUP($C159,CE_Unordered_Data,COLUMN('Reordered Data'!AE$147)-2,FALSE)),"-",VLOOKUP($C159,CE_Unordered_Data,COLUMN('Reordered Data'!AE$145)-2,FALSE))</f>
        <v>-</v>
      </c>
      <c r="AF159" s="401" t="str">
        <f ca="1">IF(ISERROR(VLOOKUP($C159,CE_Unordered_Data,COLUMN('Reordered Data'!AF$147)-2,FALSE)),"-",VLOOKUP($C159,CE_Unordered_Data,COLUMN('Reordered Data'!AF$145)-2,FALSE))</f>
        <v>-</v>
      </c>
      <c r="AG159" s="401" t="str">
        <f ca="1">IF(ISERROR(VLOOKUP($C159,CE_Unordered_Data,COLUMN('Reordered Data'!AG$147)-2,FALSE)),"-",VLOOKUP($C159,CE_Unordered_Data,COLUMN('Reordered Data'!AG$145)-2,FALSE))</f>
        <v>-</v>
      </c>
      <c r="AH159" s="401" t="str">
        <f ca="1">IF(ISERROR(VLOOKUP($C159,CE_Unordered_Data,COLUMN('Reordered Data'!AH$147)-2,FALSE)),"-",VLOOKUP($C159,CE_Unordered_Data,COLUMN('Reordered Data'!AH$145)-2,FALSE))</f>
        <v>-</v>
      </c>
      <c r="AI159" s="401" t="str">
        <f ca="1">IF(ISERROR(VLOOKUP($C159,CE_Unordered_Data,COLUMN('Reordered Data'!AI$147)-2,FALSE)),"-",VLOOKUP($C159,CE_Unordered_Data,COLUMN('Reordered Data'!AI$145)-2,FALSE))</f>
        <v>-</v>
      </c>
      <c r="AJ159" s="401" t="str">
        <f ca="1">IF(ISERROR(VLOOKUP($C159,CE_Unordered_Data,COLUMN('Reordered Data'!AJ$147)-2,FALSE)),"-",VLOOKUP($C159,CE_Unordered_Data,COLUMN('Reordered Data'!AJ$145)-2,FALSE))</f>
        <v>-</v>
      </c>
      <c r="AK159" s="401" t="str">
        <f ca="1">IF(ISERROR(VLOOKUP($C159,CE_Unordered_Data,COLUMN('Reordered Data'!AK$147)-2,FALSE)),"-",VLOOKUP($C159,CE_Unordered_Data,COLUMN('Reordered Data'!AK$145)-2,FALSE))</f>
        <v>-</v>
      </c>
      <c r="AL159" s="401" t="str">
        <f ca="1">IF(ISERROR(VLOOKUP($C159,CE_Unordered_Data,COLUMN('Reordered Data'!AL$147)-2,FALSE)),"-",VLOOKUP($C159,CE_Unordered_Data,COLUMN('Reordered Data'!AL$145)-2,FALSE))</f>
        <v>-</v>
      </c>
      <c r="AM159" s="401" t="str">
        <f ca="1">IF(ISERROR(VLOOKUP($C159,CE_Unordered_Data,COLUMN('Reordered Data'!AM$147)-2,FALSE)),"-",VLOOKUP($C159,CE_Unordered_Data,COLUMN('Reordered Data'!AM$145)-2,FALSE))</f>
        <v>-</v>
      </c>
      <c r="AN159" s="401" t="str">
        <f ca="1">IF(ISERROR(VLOOKUP($C159,CE_Unordered_Data,COLUMN('Reordered Data'!AN$147)-2,FALSE)),"-",VLOOKUP($C159,CE_Unordered_Data,COLUMN('Reordered Data'!AN$145)-2,FALSE))</f>
        <v>-</v>
      </c>
      <c r="AO159" s="401" t="str">
        <f ca="1">IF(ISERROR(VLOOKUP($C159,CE_Unordered_Data,COLUMN('Reordered Data'!AO$147)-2,FALSE)),"-",VLOOKUP($C159,CE_Unordered_Data,COLUMN('Reordered Data'!AO$145)-2,FALSE))</f>
        <v>-</v>
      </c>
      <c r="AP159" s="401" t="str">
        <f ca="1">IF(ISERROR(VLOOKUP($C159,CE_Unordered_Data,COLUMN('Reordered Data'!AP$147)-2,FALSE)),"-",VLOOKUP($C159,CE_Unordered_Data,COLUMN('Reordered Data'!AP$145)-2,FALSE))</f>
        <v>-</v>
      </c>
      <c r="AQ159" s="401" t="str">
        <f ca="1">IF(ISERROR(VLOOKUP($C159,CE_Unordered_Data,COLUMN('Reordered Data'!AQ$147)-2,FALSE)),"-",VLOOKUP($C159,CE_Unordered_Data,COLUMN('Reordered Data'!AQ$145)-2,FALSE))</f>
        <v>-</v>
      </c>
      <c r="AR159" s="401" t="str">
        <f ca="1">IF(ISERROR(VLOOKUP($C159,CE_Unordered_Data,COLUMN('Reordered Data'!AR$147)-2,FALSE)),"-",VLOOKUP($C159,CE_Unordered_Data,COLUMN('Reordered Data'!AR$145)-2,FALSE))</f>
        <v>-</v>
      </c>
      <c r="AS159" s="401" t="str">
        <f ca="1">IF(ISERROR(VLOOKUP($C159,CE_Unordered_Data,COLUMN('Reordered Data'!AS$147)-2,FALSE)),"-",VLOOKUP($C159,CE_Unordered_Data,COLUMN('Reordered Data'!AS$145)-2,FALSE))</f>
        <v>-</v>
      </c>
      <c r="AT159" s="401" t="str">
        <f ca="1">IF(ISERROR(VLOOKUP($C159,CE_Unordered_Data,COLUMN('Reordered Data'!AT$147)-2,FALSE)),"-",VLOOKUP($C159,CE_Unordered_Data,COLUMN('Reordered Data'!AT$145)-2,FALSE))</f>
        <v>-</v>
      </c>
      <c r="AU159" s="401" t="str">
        <f ca="1">IF(ISERROR(VLOOKUP($C159,CE_Unordered_Data,COLUMN('Reordered Data'!AU$147)-2,FALSE)),"-",VLOOKUP($C159,CE_Unordered_Data,COLUMN('Reordered Data'!AU$145)-2,FALSE))</f>
        <v>-</v>
      </c>
      <c r="AV159" s="401" t="str">
        <f ca="1">IF(ISERROR(VLOOKUP($C159,CE_Unordered_Data,COLUMN('Reordered Data'!AV$147)-2,FALSE)),"-",VLOOKUP($C159,CE_Unordered_Data,COLUMN('Reordered Data'!AV$145)-2,FALSE))</f>
        <v>-</v>
      </c>
      <c r="AW159" s="401" t="str">
        <f ca="1">IF(ISERROR(VLOOKUP($C159,CE_Unordered_Data,COLUMN('Reordered Data'!AW$147)-2,FALSE)),"-",VLOOKUP($C159,CE_Unordered_Data,COLUMN('Reordered Data'!AW$145)-2,FALSE))</f>
        <v>-</v>
      </c>
      <c r="AX159" s="401" t="str">
        <f ca="1">IF(ISERROR(VLOOKUP($C159,CE_Unordered_Data,COLUMN('Reordered Data'!AX$147)-2,FALSE)),"-",VLOOKUP($C159,CE_Unordered_Data,COLUMN('Reordered Data'!AX$145)-2,FALSE))</f>
        <v>-</v>
      </c>
      <c r="AY159" s="401" t="str">
        <f ca="1">IF(ISERROR(VLOOKUP($C159,CE_Unordered_Data,COLUMN('Reordered Data'!AY$147)-2,FALSE)),"-",VLOOKUP($C159,CE_Unordered_Data,COLUMN('Reordered Data'!AY$145)-2,FALSE))</f>
        <v>-</v>
      </c>
      <c r="AZ159" s="401" t="str">
        <f ca="1">IF(ISERROR(VLOOKUP($C159,CE_Unordered_Data,COLUMN('Reordered Data'!AZ$147)-2,FALSE)),"-",VLOOKUP($C159,CE_Unordered_Data,COLUMN('Reordered Data'!AZ$145)-2,FALSE))</f>
        <v>-</v>
      </c>
      <c r="BA159" s="401" t="str">
        <f ca="1">IF(ISERROR(VLOOKUP($C159,CE_Unordered_Data,COLUMN('Reordered Data'!BA$147)-2,FALSE)),"-",VLOOKUP($C159,CE_Unordered_Data,COLUMN('Reordered Data'!BA$145)-2,FALSE))</f>
        <v>-</v>
      </c>
      <c r="BB159" s="401" t="str">
        <f ca="1">IF(ISERROR(VLOOKUP($C159,CE_Unordered_Data,COLUMN('Reordered Data'!BB$147)-2,FALSE)),"-",VLOOKUP($C159,CE_Unordered_Data,COLUMN('Reordered Data'!BB$145)-2,FALSE))</f>
        <v>-</v>
      </c>
      <c r="BC159" s="401" t="str">
        <f ca="1">IF(ISERROR(VLOOKUP($C159,CE_Unordered_Data,COLUMN('Reordered Data'!BC$147)-2,FALSE)),"-",VLOOKUP($C159,CE_Unordered_Data,COLUMN('Reordered Data'!BC$145)-2,FALSE))</f>
        <v>-</v>
      </c>
      <c r="BD159" s="401" t="str">
        <f ca="1">IF(ISERROR(VLOOKUP($C159,CE_Unordered_Data,COLUMN('Reordered Data'!BD$147)-2,FALSE)),"-",VLOOKUP($C159,CE_Unordered_Data,COLUMN('Reordered Data'!BD$145)-2,FALSE))</f>
        <v>-</v>
      </c>
      <c r="BE159" s="401" t="str">
        <f ca="1">IF(ISERROR(VLOOKUP($C159,CE_Unordered_Data,COLUMN('Reordered Data'!BE$147)-2,FALSE)),"-",VLOOKUP($C159,CE_Unordered_Data,COLUMN('Reordered Data'!BE$145)-2,FALSE))</f>
        <v>-</v>
      </c>
      <c r="BF159" s="401" t="str">
        <f ca="1">IF(ISERROR(VLOOKUP($C159,CE_Unordered_Data,COLUMN('Reordered Data'!BF$147)-2,FALSE)),"-",VLOOKUP($C159,CE_Unordered_Data,COLUMN('Reordered Data'!BF$145)-2,FALSE))</f>
        <v>-</v>
      </c>
      <c r="BG159" s="401" t="str">
        <f ca="1">IF(ISERROR(VLOOKUP($C159,CE_Unordered_Data,COLUMN('Reordered Data'!BG$147)-2,FALSE)),"-",VLOOKUP($C159,CE_Unordered_Data,COLUMN('Reordered Data'!BG$145)-2,FALSE))</f>
        <v>-</v>
      </c>
      <c r="BH159" s="401" t="str">
        <f ca="1">IF(ISERROR(VLOOKUP($C159,CE_Unordered_Data,COLUMN('Reordered Data'!BH$147)-2,FALSE)),"-",VLOOKUP($C159,CE_Unordered_Data,COLUMN('Reordered Data'!BH$145)-2,FALSE))</f>
        <v>-</v>
      </c>
      <c r="BI159" s="401" t="str">
        <f ca="1">IF(ISERROR(VLOOKUP($C159,CE_Unordered_Data,COLUMN('Reordered Data'!BI$147)-2,FALSE)),"-",VLOOKUP($C159,CE_Unordered_Data,COLUMN('Reordered Data'!BI$145)-2,FALSE))</f>
        <v>-</v>
      </c>
      <c r="BJ159" s="401" t="str">
        <f ca="1">IF(ISERROR(VLOOKUP($C159,CE_Unordered_Data,COLUMN('Reordered Data'!BJ$147)-2,FALSE)),"-",VLOOKUP($C159,CE_Unordered_Data,COLUMN('Reordered Data'!BJ$145)-2,FALSE))</f>
        <v>-</v>
      </c>
      <c r="BK159" s="401" t="str">
        <f ca="1">IF(ISERROR(VLOOKUP($C159,CE_Unordered_Data,COLUMN('Reordered Data'!BK$147)-2,FALSE)),"-",VLOOKUP($C159,CE_Unordered_Data,COLUMN('Reordered Data'!BK$145)-2,FALSE))</f>
        <v>-</v>
      </c>
      <c r="BL159" s="401" t="str">
        <f ca="1">IF(ISERROR(VLOOKUP($C159,CE_Unordered_Data,COLUMN('Reordered Data'!BL$147)-2,FALSE)),"-",VLOOKUP($C159,CE_Unordered_Data,COLUMN('Reordered Data'!BL$145)-2,FALSE))</f>
        <v>-</v>
      </c>
      <c r="BM159" s="401" t="str">
        <f ca="1">IF(ISERROR(VLOOKUP($C159,CE_Unordered_Data,COLUMN('Reordered Data'!BM$147)-2,FALSE)),"-",VLOOKUP($C159,CE_Unordered_Data,COLUMN('Reordered Data'!BM$145)-2,FALSE))</f>
        <v>-</v>
      </c>
      <c r="BN159" s="401" t="str">
        <f ca="1">IF(ISERROR(VLOOKUP($C159,CE_Unordered_Data,COLUMN('Reordered Data'!BN$147)-2,FALSE)),"-",VLOOKUP($C159,CE_Unordered_Data,COLUMN('Reordered Data'!BN$145)-2,FALSE))</f>
        <v>-</v>
      </c>
      <c r="BO159" s="401" t="str">
        <f ca="1">IF(ISERROR(VLOOKUP($C159,CE_Unordered_Data,COLUMN('Reordered Data'!BO$147)-2,FALSE)),"-",VLOOKUP($C159,CE_Unordered_Data,COLUMN('Reordered Data'!BO$145)-2,FALSE))</f>
        <v>-</v>
      </c>
      <c r="BP159" s="401" t="str">
        <f ca="1">IF(ISERROR(VLOOKUP($C159,CE_Unordered_Data,COLUMN('Reordered Data'!BP$147)-2,FALSE)),"-",VLOOKUP($C159,CE_Unordered_Data,COLUMN('Reordered Data'!BP$145)-2,FALSE))</f>
        <v>-</v>
      </c>
      <c r="BQ159" s="401" t="str">
        <f ca="1">IF(ISERROR(VLOOKUP($C159,CE_Unordered_Data,COLUMN('Reordered Data'!BQ$147)-2,FALSE)),"-",VLOOKUP($C159,CE_Unordered_Data,COLUMN('Reordered Data'!BQ$145)-2,FALSE))</f>
        <v>-</v>
      </c>
      <c r="BR159" s="401" t="str">
        <f ca="1">IF(ISERROR(VLOOKUP($C159,CE_Unordered_Data,COLUMN('Reordered Data'!BR$147)-2,FALSE)),"-",VLOOKUP($C159,CE_Unordered_Data,COLUMN('Reordered Data'!BR$145)-2,FALSE))</f>
        <v>-</v>
      </c>
      <c r="BS159" s="401" t="str">
        <f ca="1">IF(ISERROR(VLOOKUP($C159,CE_Unordered_Data,COLUMN('Reordered Data'!BS$147)-2,FALSE)),"-",VLOOKUP($C159,CE_Unordered_Data,COLUMN('Reordered Data'!BS$145)-2,FALSE))</f>
        <v>-</v>
      </c>
      <c r="BT159" s="401" t="str">
        <f ca="1">IF(ISERROR(VLOOKUP($C159,CE_Unordered_Data,COLUMN('Reordered Data'!BT$147)-2,FALSE)),"-",VLOOKUP($C159,CE_Unordered_Data,COLUMN('Reordered Data'!BT$145)-2,FALSE))</f>
        <v>-</v>
      </c>
      <c r="BU159" s="401" t="str">
        <f ca="1">IF(ISERROR(VLOOKUP($C159,CE_Unordered_Data,COLUMN('Reordered Data'!BU$147)-2,FALSE)),"-",VLOOKUP($C159,CE_Unordered_Data,COLUMN('Reordered Data'!BU$145)-2,FALSE))</f>
        <v>-</v>
      </c>
      <c r="BV159" s="401" t="str">
        <f ca="1">IF(ISERROR(VLOOKUP($C159,CE_Unordered_Data,COLUMN('Reordered Data'!BV$147)-2,FALSE)),"-",VLOOKUP($C159,CE_Unordered_Data,COLUMN('Reordered Data'!BV$145)-2,FALSE))</f>
        <v>-</v>
      </c>
      <c r="BW159" s="401" t="str">
        <f ca="1">IF(ISERROR(VLOOKUP($C159,CE_Unordered_Data,COLUMN('Reordered Data'!BW$147)-2,FALSE)),"-",VLOOKUP($C159,CE_Unordered_Data,COLUMN('Reordered Data'!BW$145)-2,FALSE))</f>
        <v>-</v>
      </c>
      <c r="BX159" s="401" t="str">
        <f ca="1">IF(ISERROR(VLOOKUP($C159,CE_Unordered_Data,COLUMN('Reordered Data'!BX$147)-2,FALSE)),"-",VLOOKUP($C159,CE_Unordered_Data,COLUMN('Reordered Data'!BX$145)-2,FALSE))</f>
        <v>-</v>
      </c>
      <c r="BY159" s="401" t="str">
        <f ca="1">IF(ISERROR(VLOOKUP($C159,CE_Unordered_Data,COLUMN('Reordered Data'!BY$147)-2,FALSE)),"-",VLOOKUP($C159,CE_Unordered_Data,COLUMN('Reordered Data'!BY$145)-2,FALSE))</f>
        <v>-</v>
      </c>
      <c r="BZ159" s="401" t="str">
        <f ca="1">IF(ISERROR(VLOOKUP($C159,CE_Unordered_Data,COLUMN('Reordered Data'!BZ$147)-2,FALSE)),"-",VLOOKUP($C159,CE_Unordered_Data,COLUMN('Reordered Data'!BZ$145)-2,FALSE))</f>
        <v>-</v>
      </c>
      <c r="CA159" s="401" t="str">
        <f ca="1">IF(ISERROR(VLOOKUP($C159,CE_Unordered_Data,COLUMN('Reordered Data'!CA$147)-2,FALSE)),"-",VLOOKUP($C159,CE_Unordered_Data,COLUMN('Reordered Data'!CA$145)-2,FALSE))</f>
        <v>-</v>
      </c>
      <c r="CB159" s="401" t="str">
        <f ca="1">IF(ISERROR(VLOOKUP($C159,CE_Unordered_Data,COLUMN('Reordered Data'!CB$147)-2,FALSE)),"-",VLOOKUP($C159,CE_Unordered_Data,COLUMN('Reordered Data'!CB$145)-2,FALSE))</f>
        <v>-</v>
      </c>
      <c r="CC159" s="401" t="str">
        <f ca="1">IF(ISERROR(VLOOKUP($C159,CE_Unordered_Data,COLUMN('Reordered Data'!CC$147)-2,FALSE)),"-",VLOOKUP($C159,CE_Unordered_Data,COLUMN('Reordered Data'!CC$145)-2,FALSE))</f>
        <v>-</v>
      </c>
      <c r="CD159" s="401" t="str">
        <f ca="1">IF(ISERROR(VLOOKUP($C159,CE_Unordered_Data,COLUMN('Reordered Data'!CD$147)-2,FALSE)),"-",VLOOKUP($C159,CE_Unordered_Data,COLUMN('Reordered Data'!CD$145)-2,FALSE))</f>
        <v>-</v>
      </c>
      <c r="CE159" s="401" t="str">
        <f ca="1">IF(ISERROR(VLOOKUP($C159,CE_Unordered_Data,COLUMN('Reordered Data'!CE$147)-2,FALSE)),"-",VLOOKUP($C159,CE_Unordered_Data,COLUMN('Reordered Data'!CE$145)-2,FALSE))</f>
        <v>-</v>
      </c>
      <c r="CF159" s="401" t="str">
        <f ca="1">IF(ISERROR(VLOOKUP($C159,CE_Unordered_Data,COLUMN('Reordered Data'!CF$147)-2,FALSE)),"-",VLOOKUP($C159,CE_Unordered_Data,COLUMN('Reordered Data'!CF$145)-2,FALSE))</f>
        <v>-</v>
      </c>
      <c r="CG159" s="401" t="str">
        <f ca="1">IF(ISERROR(VLOOKUP($C159,CE_Unordered_Data,COLUMN('Reordered Data'!CG$147)-2,FALSE)),"-",VLOOKUP($C159,CE_Unordered_Data,COLUMN('Reordered Data'!CG$145)-2,FALSE))</f>
        <v>-</v>
      </c>
      <c r="CH159" s="401" t="str">
        <f ca="1">IF(ISERROR(VLOOKUP($C159,CE_Unordered_Data,COLUMN('Reordered Data'!CH$147)-2,FALSE)),"-",VLOOKUP($C159,CE_Unordered_Data,COLUMN('Reordered Data'!CH$145)-2,FALSE))</f>
        <v>-</v>
      </c>
      <c r="CI159" s="401" t="str">
        <f ca="1">IF(ISERROR(VLOOKUP($C159,CE_Unordered_Data,COLUMN('Reordered Data'!CI$147)-2,FALSE)),"-",VLOOKUP($C159,CE_Unordered_Data,COLUMN('Reordered Data'!CI$145)-2,FALSE))</f>
        <v>-</v>
      </c>
      <c r="CJ159" s="401" t="str">
        <f ca="1">IF(ISERROR(VLOOKUP($C159,CE_Unordered_Data,COLUMN('Reordered Data'!CJ$147)-2,FALSE)),"-",VLOOKUP($C159,CE_Unordered_Data,COLUMN('Reordered Data'!CJ$145)-2,FALSE))</f>
        <v>-</v>
      </c>
      <c r="CK159" s="401" t="str">
        <f ca="1">IF(ISERROR(VLOOKUP($C159,CE_Unordered_Data,COLUMN('Reordered Data'!CK$147)-2,FALSE)),"-",VLOOKUP($C159,CE_Unordered_Data,COLUMN('Reordered Data'!CK$145)-2,FALSE))</f>
        <v>-</v>
      </c>
      <c r="CL159" s="401" t="str">
        <f ca="1">IF(ISERROR(VLOOKUP($C159,CE_Unordered_Data,COLUMN('Reordered Data'!CL$147)-2,FALSE)),"-",VLOOKUP($C159,CE_Unordered_Data,COLUMN('Reordered Data'!CL$145)-2,FALSE))</f>
        <v>-</v>
      </c>
      <c r="CM159" s="401" t="str">
        <f ca="1">IF(ISERROR(VLOOKUP($C159,CE_Unordered_Data,COLUMN('Reordered Data'!CM$147)-2,FALSE)),"-",VLOOKUP($C159,CE_Unordered_Data,COLUMN('Reordered Data'!CM$145)-2,FALSE))</f>
        <v>-</v>
      </c>
      <c r="CN159" s="401" t="str">
        <f ca="1">IF(ISERROR(VLOOKUP($C159,CE_Unordered_Data,COLUMN('Reordered Data'!CN$147)-2,FALSE)),"-",VLOOKUP($C159,CE_Unordered_Data,COLUMN('Reordered Data'!CN$145)-2,FALSE))</f>
        <v>-</v>
      </c>
      <c r="CO159" s="401" t="str">
        <f ca="1">IF(ISERROR(VLOOKUP($C159,CE_Unordered_Data,COLUMN('Reordered Data'!CO$147)-2,FALSE)),"-",VLOOKUP($C159,CE_Unordered_Data,COLUMN('Reordered Data'!CO$145)-2,FALSE))</f>
        <v>-</v>
      </c>
      <c r="CP159" s="401" t="str">
        <f ca="1">IF(ISERROR(VLOOKUP($C159,CE_Unordered_Data,COLUMN('Reordered Data'!CP$147)-2,FALSE)),"-",VLOOKUP($C159,CE_Unordered_Data,COLUMN('Reordered Data'!CP$145)-2,FALSE))</f>
        <v>-</v>
      </c>
      <c r="CQ159" s="401" t="str">
        <f ca="1">IF(ISERROR(VLOOKUP($C159,CE_Unordered_Data,COLUMN('Reordered Data'!CQ$147)-2,FALSE)),"-",VLOOKUP($C159,CE_Unordered_Data,COLUMN('Reordered Data'!CQ$145)-2,FALSE))</f>
        <v>-</v>
      </c>
      <c r="CR159" s="401" t="str">
        <f ca="1">IF(ISERROR(VLOOKUP($C159,CE_Unordered_Data,COLUMN('Reordered Data'!CR$147)-2,FALSE)),"-",VLOOKUP($C159,CE_Unordered_Data,COLUMN('Reordered Data'!CR$145)-2,FALSE))</f>
        <v>-</v>
      </c>
      <c r="CS159" s="401" t="str">
        <f ca="1">IF(ISERROR(VLOOKUP($C159,CE_Unordered_Data,COLUMN('Reordered Data'!CS$147)-2,FALSE)),"-",VLOOKUP($C159,CE_Unordered_Data,COLUMN('Reordered Data'!CS$145)-2,FALSE))</f>
        <v>-</v>
      </c>
      <c r="CT159" s="401" t="str">
        <f ca="1">IF(ISERROR(VLOOKUP($C159,CE_Unordered_Data,COLUMN('Reordered Data'!CT$147)-2,FALSE)),"-",VLOOKUP($C159,CE_Unordered_Data,COLUMN('Reordered Data'!CT$145)-2,FALSE))</f>
        <v>-</v>
      </c>
      <c r="CU159" s="401" t="str">
        <f ca="1">IF(ISERROR(VLOOKUP($C159,CE_Unordered_Data,COLUMN('Reordered Data'!CU$147)-2,FALSE)),"-",VLOOKUP($C159,CE_Unordered_Data,COLUMN('Reordered Data'!CU$145)-2,FALSE))</f>
        <v>-</v>
      </c>
      <c r="CV159" s="401" t="str">
        <f ca="1">IF(ISERROR(VLOOKUP($C159,CE_Unordered_Data,COLUMN('Reordered Data'!CV$147)-2,FALSE)),"-",VLOOKUP($C159,CE_Unordered_Data,COLUMN('Reordered Data'!CV$145)-2,FALSE))</f>
        <v>-</v>
      </c>
      <c r="CW159" s="401" t="str">
        <f ca="1">IF(ISERROR(VLOOKUP($C159,CE_Unordered_Data,COLUMN('Reordered Data'!CW$147)-2,FALSE)),"-",VLOOKUP($C159,CE_Unordered_Data,COLUMN('Reordered Data'!CW$145)-2,FALSE))</f>
        <v>-</v>
      </c>
      <c r="CX159" s="401" t="str">
        <f ca="1">IF(ISERROR(VLOOKUP($C159,CE_Unordered_Data,COLUMN('Reordered Data'!CX$147)-2,FALSE)),"-",VLOOKUP($C159,CE_Unordered_Data,COLUMN('Reordered Data'!CX$145)-2,FALSE))</f>
        <v>-</v>
      </c>
      <c r="CY159" s="401" t="str">
        <f ca="1">IF(ISERROR(VLOOKUP($C159,CE_Unordered_Data,COLUMN('Reordered Data'!CY$147)-2,FALSE)),"-",VLOOKUP($C159,CE_Unordered_Data,COLUMN('Reordered Data'!CY$145)-2,FALSE))</f>
        <v>-</v>
      </c>
      <c r="CZ159" s="401" t="str">
        <f ca="1">IF(ISERROR(VLOOKUP($C159,CE_Unordered_Data,COLUMN('Reordered Data'!CZ$147)-2,FALSE)),"-",VLOOKUP($C159,CE_Unordered_Data,COLUMN('Reordered Data'!CZ$145)-2,FALSE))</f>
        <v>-</v>
      </c>
      <c r="DA159" s="401" t="str">
        <f ca="1">IF(ISERROR(VLOOKUP($C159,CE_Unordered_Data,COLUMN('Reordered Data'!DA$147)-2,FALSE)),"-",VLOOKUP($C159,CE_Unordered_Data,COLUMN('Reordered Data'!DA$145)-2,FALSE))</f>
        <v>-</v>
      </c>
      <c r="DB159" s="401" t="str">
        <f ca="1">IF(ISERROR(VLOOKUP($C159,CE_Unordered_Data,COLUMN('Reordered Data'!DB$147)-2,FALSE)),"-",VLOOKUP($C159,CE_Unordered_Data,COLUMN('Reordered Data'!DB$145)-2,FALSE))</f>
        <v>-</v>
      </c>
      <c r="DC159" s="401" t="str">
        <f ca="1">IF(ISERROR(VLOOKUP($C159,CE_Unordered_Data,COLUMN('Reordered Data'!DC$147)-2,FALSE)),"-",VLOOKUP($C159,CE_Unordered_Data,COLUMN('Reordered Data'!DC$145)-2,FALSE))</f>
        <v>-</v>
      </c>
      <c r="DD159" s="401" t="str">
        <f ca="1">IF(ISERROR(VLOOKUP($C159,CE_Unordered_Data,COLUMN('Reordered Data'!DD$147)-2,FALSE)),"-",VLOOKUP($C159,CE_Unordered_Data,COLUMN('Reordered Data'!DD$145)-2,FALSE))</f>
        <v>-</v>
      </c>
      <c r="DE159" s="401" t="str">
        <f ca="1">IF(ISERROR(VLOOKUP($C159,CE_Unordered_Data,COLUMN('Reordered Data'!DE$147)-2,FALSE)),"-",VLOOKUP($C159,CE_Unordered_Data,COLUMN('Reordered Data'!DE$145)-2,FALSE))</f>
        <v>-</v>
      </c>
      <c r="DF159" s="401" t="str">
        <f ca="1">IF(ISERROR(VLOOKUP($C159,CE_Unordered_Data,COLUMN('Reordered Data'!DF$147)-2,FALSE)),"-",VLOOKUP($C159,CE_Unordered_Data,COLUMN('Reordered Data'!DF$145)-2,FALSE))</f>
        <v>-</v>
      </c>
      <c r="DG159" s="401" t="str">
        <f ca="1">IF(ISERROR(VLOOKUP($C159,CE_Unordered_Data,COLUMN('Reordered Data'!DG$147)-2,FALSE)),"-",VLOOKUP($C159,CE_Unordered_Data,COLUMN('Reordered Data'!DG$145)-2,FALSE))</f>
        <v>-</v>
      </c>
      <c r="DH159" s="401" t="str">
        <f ca="1">IF(ISERROR(VLOOKUP($C159,CE_Unordered_Data,COLUMN('Reordered Data'!DH$147)-2,FALSE)),"-",VLOOKUP($C159,CE_Unordered_Data,COLUMN('Reordered Data'!DH$145)-2,FALSE))</f>
        <v>-</v>
      </c>
      <c r="DI159" s="401" t="str">
        <f ca="1">IF(ISERROR(VLOOKUP($C159,CE_Unordered_Data,COLUMN('Reordered Data'!DI$147)-2,FALSE)),"-",VLOOKUP($C159,CE_Unordered_Data,COLUMN('Reordered Data'!DI$145)-2,FALSE))</f>
        <v>-</v>
      </c>
      <c r="DJ159" s="401" t="str">
        <f ca="1">IF(ISERROR(VLOOKUP($C159,CE_Unordered_Data,COLUMN('Reordered Data'!DJ$147)-2,FALSE)),"-",VLOOKUP($C159,CE_Unordered_Data,COLUMN('Reordered Data'!DJ$145)-2,FALSE))</f>
        <v>-</v>
      </c>
      <c r="DK159" s="401" t="str">
        <f ca="1">IF(ISERROR(VLOOKUP($C159,CE_Unordered_Data,COLUMN('Reordered Data'!DK$147)-2,FALSE)),"-",VLOOKUP($C159,CE_Unordered_Data,COLUMN('Reordered Data'!DK$145)-2,FALSE))</f>
        <v>-</v>
      </c>
      <c r="DL159" s="401" t="str">
        <f ca="1">IF(ISERROR(VLOOKUP($C159,CE_Unordered_Data,COLUMN('Reordered Data'!DL$147)-2,FALSE)),"-",VLOOKUP($C159,CE_Unordered_Data,COLUMN('Reordered Data'!DL$145)-2,FALSE))</f>
        <v>-</v>
      </c>
      <c r="DM159" s="401" t="str">
        <f ca="1">IF(ISERROR(VLOOKUP($C159,CE_Unordered_Data,COLUMN('Reordered Data'!DM$147)-2,FALSE)),"-",VLOOKUP($C159,CE_Unordered_Data,COLUMN('Reordered Data'!DM$145)-2,FALSE))</f>
        <v>-</v>
      </c>
      <c r="DN159" s="401" t="str">
        <f ca="1">IF(ISERROR(VLOOKUP($C159,CE_Unordered_Data,COLUMN('Reordered Data'!DN$147)-2,FALSE)),"-",VLOOKUP($C159,CE_Unordered_Data,COLUMN('Reordered Data'!DN$145)-2,FALSE))</f>
        <v>-</v>
      </c>
      <c r="DO159" s="401" t="str">
        <f ca="1">IF(ISERROR(VLOOKUP($C159,CE_Unordered_Data,COLUMN('Reordered Data'!DO$147)-2,FALSE)),"-",VLOOKUP($C159,CE_Unordered_Data,COLUMN('Reordered Data'!DO$145)-2,FALSE))</f>
        <v>-</v>
      </c>
      <c r="DP159" s="401" t="str">
        <f ca="1">IF(ISERROR(VLOOKUP($C159,CE_Unordered_Data,COLUMN('Reordered Data'!DP$147)-2,FALSE)),"-",VLOOKUP($C159,CE_Unordered_Data,COLUMN('Reordered Data'!DP$145)-2,FALSE))</f>
        <v>-</v>
      </c>
      <c r="DQ159" s="401" t="str">
        <f ca="1">IF(ISERROR(VLOOKUP($C159,CE_Unordered_Data,COLUMN('Reordered Data'!DQ$147)-2,FALSE)),"-",VLOOKUP($C159,CE_Unordered_Data,COLUMN('Reordered Data'!DQ$145)-2,FALSE))</f>
        <v>-</v>
      </c>
      <c r="DR159" s="401" t="str">
        <f ca="1">IF(ISERROR(VLOOKUP($C159,CE_Unordered_Data,COLUMN('Reordered Data'!DR$147)-2,FALSE)),"-",VLOOKUP($C159,CE_Unordered_Data,COLUMN('Reordered Data'!DR$145)-2,FALSE))</f>
        <v>-</v>
      </c>
      <c r="DS159" s="401" t="str">
        <f ca="1">IF(ISERROR(VLOOKUP($C159,CE_Unordered_Data,COLUMN('Reordered Data'!DS$147)-2,FALSE)),"-",VLOOKUP($C159,CE_Unordered_Data,COLUMN('Reordered Data'!DS$145)-2,FALSE))</f>
        <v>-</v>
      </c>
      <c r="DT159" s="401" t="str">
        <f ca="1">IF(ISERROR(VLOOKUP($C159,CE_Unordered_Data,COLUMN('Reordered Data'!DT$147)-2,FALSE)),"-",VLOOKUP($C159,CE_Unordered_Data,COLUMN('Reordered Data'!DT$145)-2,FALSE))</f>
        <v>-</v>
      </c>
      <c r="DU159" s="401" t="str">
        <f ca="1">IF(ISERROR(VLOOKUP($C159,CE_Unordered_Data,COLUMN('Reordered Data'!DU$147)-2,FALSE)),"-",VLOOKUP($C159,CE_Unordered_Data,COLUMN('Reordered Data'!DU$145)-2,FALSE))</f>
        <v>-</v>
      </c>
      <c r="DV159" s="401" t="str">
        <f ca="1">IF(ISERROR(VLOOKUP($C159,CE_Unordered_Data,COLUMN('Reordered Data'!DV$147)-2,FALSE)),"-",VLOOKUP($C159,CE_Unordered_Data,COLUMN('Reordered Data'!DV$145)-2,FALSE))</f>
        <v>-</v>
      </c>
      <c r="DW159" s="401" t="str">
        <f ca="1">IF(ISERROR(VLOOKUP($C159,CE_Unordered_Data,COLUMN('Reordered Data'!DW$147)-2,FALSE)),"-",VLOOKUP($C159,CE_Unordered_Data,COLUMN('Reordered Data'!DW$145)-2,FALSE))</f>
        <v>-</v>
      </c>
      <c r="DX159" s="401" t="str">
        <f ca="1">IF(ISERROR(VLOOKUP($C159,CE_Unordered_Data,COLUMN('Reordered Data'!DX$147)-2,FALSE)),"-",VLOOKUP($C159,CE_Unordered_Data,COLUMN('Reordered Data'!DX$145)-2,FALSE))</f>
        <v>-</v>
      </c>
      <c r="DY159" s="401" t="str">
        <f ca="1">IF(ISERROR(VLOOKUP($C159,CE_Unordered_Data,COLUMN('Reordered Data'!DY$147)-2,FALSE)),"-",VLOOKUP($C159,CE_Unordered_Data,COLUMN('Reordered Data'!DY$145)-2,FALSE))</f>
        <v>-</v>
      </c>
      <c r="DZ159" s="401" t="str">
        <f ca="1">IF(ISERROR(VLOOKUP($C159,CE_Unordered_Data,COLUMN('Reordered Data'!DZ$147)-2,FALSE)),"-",VLOOKUP($C159,CE_Unordered_Data,COLUMN('Reordered Data'!DZ$145)-2,FALSE))</f>
        <v>-</v>
      </c>
      <c r="EA159" s="401" t="str">
        <f ca="1">IF(ISERROR(VLOOKUP($C159,CE_Unordered_Data,COLUMN('Reordered Data'!EA$147)-2,FALSE)),"-",VLOOKUP($C159,CE_Unordered_Data,COLUMN('Reordered Data'!EA$145)-2,FALSE))</f>
        <v>-</v>
      </c>
      <c r="EB159" s="401" t="str">
        <f ca="1">IF(ISERROR(VLOOKUP($C159,CE_Unordered_Data,COLUMN('Reordered Data'!EB$147)-2,FALSE)),"-",VLOOKUP($C159,CE_Unordered_Data,COLUMN('Reordered Data'!EB$145)-2,FALSE))</f>
        <v>-</v>
      </c>
      <c r="EC159" s="401" t="str">
        <f ca="1">IF(ISERROR(VLOOKUP($C159,CE_Unordered_Data,COLUMN('Reordered Data'!EC$147)-2,FALSE)),"-",VLOOKUP($C159,CE_Unordered_Data,COLUMN('Reordered Data'!EC$145)-2,FALSE))</f>
        <v>-</v>
      </c>
      <c r="ED159" s="401" t="str">
        <f ca="1">IF(ISERROR(VLOOKUP($C159,CE_Unordered_Data,COLUMN('Reordered Data'!ED$147)-2,FALSE)),"-",VLOOKUP($C159,CE_Unordered_Data,COLUMN('Reordered Data'!ED$145)-2,FALSE))</f>
        <v>-</v>
      </c>
      <c r="EE159" s="401" t="str">
        <f ca="1">IF(ISERROR(VLOOKUP($C159,CE_Unordered_Data,COLUMN('Reordered Data'!EE$147)-2,FALSE)),"-",VLOOKUP($C159,CE_Unordered_Data,COLUMN('Reordered Data'!EE$145)-2,FALSE))</f>
        <v>-</v>
      </c>
      <c r="EF159" s="401" t="str">
        <f ca="1">IF(ISERROR(VLOOKUP($C159,CE_Unordered_Data,COLUMN('Reordered Data'!EF$147)-2,FALSE)),"-",VLOOKUP($C159,CE_Unordered_Data,COLUMN('Reordered Data'!EF$145)-2,FALSE))</f>
        <v>-</v>
      </c>
      <c r="EG159" s="401" t="str">
        <f ca="1">IF(ISERROR(VLOOKUP($C159,CE_Unordered_Data,COLUMN('Reordered Data'!EG$147)-2,FALSE)),"-",VLOOKUP($C159,CE_Unordered_Data,COLUMN('Reordered Data'!EG$145)-2,FALSE))</f>
        <v>-</v>
      </c>
      <c r="EH159" s="401" t="str">
        <f ca="1">IF(ISERROR(VLOOKUP($C159,CE_Unordered_Data,COLUMN('Reordered Data'!EH$147)-2,FALSE)),"-",VLOOKUP($C159,CE_Unordered_Data,COLUMN('Reordered Data'!EH$145)-2,FALSE))</f>
        <v>-</v>
      </c>
      <c r="EI159" s="401" t="str">
        <f ca="1">IF(ISERROR(VLOOKUP($C159,CE_Unordered_Data,COLUMN('Reordered Data'!EI$147)-2,FALSE)),"-",VLOOKUP($C159,CE_Unordered_Data,COLUMN('Reordered Data'!EI$145)-2,FALSE))</f>
        <v>-</v>
      </c>
      <c r="EJ159" s="401" t="str">
        <f ca="1">IF(ISERROR(VLOOKUP($C159,CE_Unordered_Data,COLUMN('Reordered Data'!EJ$147)-2,FALSE)),"-",VLOOKUP($C159,CE_Unordered_Data,COLUMN('Reordered Data'!EJ$145)-2,FALSE))</f>
        <v>-</v>
      </c>
      <c r="EK159" s="401" t="str">
        <f ca="1">IF(ISERROR(VLOOKUP($C159,CE_Unordered_Data,COLUMN('Reordered Data'!EK$147)-2,FALSE)),"-",VLOOKUP($C159,CE_Unordered_Data,COLUMN('Reordered Data'!EK$145)-2,FALSE))</f>
        <v>-</v>
      </c>
      <c r="EL159" s="401" t="str">
        <f ca="1">IF(ISERROR(VLOOKUP($C159,CE_Unordered_Data,COLUMN('Reordered Data'!EL$147)-2,FALSE)),"-",VLOOKUP($C159,CE_Unordered_Data,COLUMN('Reordered Data'!EL$145)-2,FALSE))</f>
        <v>-</v>
      </c>
      <c r="EM159" s="401" t="str">
        <f ca="1">IF(ISERROR(VLOOKUP($C159,CE_Unordered_Data,COLUMN('Reordered Data'!EM$147)-2,FALSE)),"-",VLOOKUP($C159,CE_Unordered_Data,COLUMN('Reordered Data'!EM$145)-2,FALSE))</f>
        <v>-</v>
      </c>
      <c r="EN159" s="401" t="str">
        <f ca="1">IF(ISERROR(VLOOKUP($C159,CE_Unordered_Data,COLUMN('Reordered Data'!EN$147)-2,FALSE)),"-",VLOOKUP($C159,CE_Unordered_Data,COLUMN('Reordered Data'!EN$145)-2,FALSE))</f>
        <v>-</v>
      </c>
      <c r="EO159" s="401" t="str">
        <f ca="1">IF(ISERROR(VLOOKUP($C159,CE_Unordered_Data,COLUMN('Reordered Data'!EO$147)-2,FALSE)),"-",VLOOKUP($C159,CE_Unordered_Data,COLUMN('Reordered Data'!EO$145)-2,FALSE))</f>
        <v>-</v>
      </c>
      <c r="EP159" s="401" t="str">
        <f ca="1">IF(ISERROR(VLOOKUP($C159,CE_Unordered_Data,COLUMN('Reordered Data'!EP$147)-2,FALSE)),"-",VLOOKUP($C159,CE_Unordered_Data,COLUMN('Reordered Data'!EP$145)-2,FALSE))</f>
        <v>-</v>
      </c>
      <c r="EQ159" s="401" t="str">
        <f ca="1">IF(ISERROR(VLOOKUP($C159,CE_Unordered_Data,COLUMN('Reordered Data'!EQ$147)-2,FALSE)),"-",VLOOKUP($C159,CE_Unordered_Data,COLUMN('Reordered Data'!EQ$145)-2,FALSE))</f>
        <v>-</v>
      </c>
      <c r="ER159" s="401" t="str">
        <f ca="1">IF(ISERROR(VLOOKUP($C159,CE_Unordered_Data,COLUMN('Reordered Data'!ER$147)-2,FALSE)),"-",VLOOKUP($C159,CE_Unordered_Data,COLUMN('Reordered Data'!ER$145)-2,FALSE))</f>
        <v>-</v>
      </c>
      <c r="ES159" s="401" t="str">
        <f ca="1">IF(ISERROR(VLOOKUP($C159,CE_Unordered_Data,COLUMN('Reordered Data'!ES$147)-2,FALSE)),"-",VLOOKUP($C159,CE_Unordered_Data,COLUMN('Reordered Data'!ES$145)-2,FALSE))</f>
        <v>-</v>
      </c>
      <c r="ET159" s="401" t="str">
        <f ca="1">IF(ISERROR(VLOOKUP($C159,CE_Unordered_Data,COLUMN('Reordered Data'!ET$147)-2,FALSE)),"-",VLOOKUP($C159,CE_Unordered_Data,COLUMN('Reordered Data'!ET$145)-2,FALSE))</f>
        <v>-</v>
      </c>
      <c r="EU159" s="401" t="str">
        <f ca="1">IF(ISERROR(VLOOKUP($C159,CE_Unordered_Data,COLUMN('Reordered Data'!EU$147)-2,FALSE)),"-",VLOOKUP($C159,CE_Unordered_Data,COLUMN('Reordered Data'!EU$145)-2,FALSE))</f>
        <v>-</v>
      </c>
      <c r="EV159" s="401" t="str">
        <f ca="1">IF(ISERROR(VLOOKUP($C159,CE_Unordered_Data,COLUMN('Reordered Data'!EV$147)-2,FALSE)),"-",VLOOKUP($C159,CE_Unordered_Data,COLUMN('Reordered Data'!EV$145)-2,FALSE))</f>
        <v>-</v>
      </c>
      <c r="EW159" s="401" t="str">
        <f ca="1">IF(ISERROR(VLOOKUP($C159,CE_Unordered_Data,COLUMN('Reordered Data'!EW$147)-2,FALSE)),"-",VLOOKUP($C159,CE_Unordered_Data,COLUMN('Reordered Data'!EW$145)-2,FALSE))</f>
        <v>-</v>
      </c>
      <c r="EX159" s="401" t="str">
        <f ca="1">IF(ISERROR(VLOOKUP($C159,CE_Unordered_Data,COLUMN('Reordered Data'!EX$147)-2,FALSE)),"-",VLOOKUP($C159,CE_Unordered_Data,COLUMN('Reordered Data'!EX$145)-2,FALSE))</f>
        <v>-</v>
      </c>
      <c r="EY159" s="401" t="str">
        <f ca="1">IF(ISERROR(VLOOKUP($C159,CE_Unordered_Data,COLUMN('Reordered Data'!EY$147)-2,FALSE)),"-",VLOOKUP($C159,CE_Unordered_Data,COLUMN('Reordered Data'!EY$145)-2,FALSE))</f>
        <v>-</v>
      </c>
      <c r="EZ159" s="401" t="str">
        <f ca="1">IF(ISERROR(VLOOKUP($C159,CE_Unordered_Data,COLUMN('Reordered Data'!EZ$147)-2,FALSE)),"-",VLOOKUP($C159,CE_Unordered_Data,COLUMN('Reordered Data'!EZ$145)-2,FALSE))</f>
        <v>-</v>
      </c>
      <c r="FA159" s="401" t="str">
        <f ca="1">IF(ISERROR(VLOOKUP($C159,CE_Unordered_Data,COLUMN('Reordered Data'!FA$147)-2,FALSE)),"-",VLOOKUP($C159,CE_Unordered_Data,COLUMN('Reordered Data'!FA$145)-2,FALSE))</f>
        <v>-</v>
      </c>
      <c r="FB159" s="401" t="str">
        <f ca="1">IF(ISERROR(VLOOKUP($C159,CE_Unordered_Data,COLUMN('Reordered Data'!FB$147)-2,FALSE)),"-",VLOOKUP($C159,CE_Unordered_Data,COLUMN('Reordered Data'!FB$145)-2,FALSE))</f>
        <v>-</v>
      </c>
      <c r="FC159" s="401" t="str">
        <f ca="1">IF(ISERROR(VLOOKUP($C159,CE_Unordered_Data,COLUMN('Reordered Data'!FC$147)-2,FALSE)),"-",VLOOKUP($C159,CE_Unordered_Data,COLUMN('Reordered Data'!FC$145)-2,FALSE))</f>
        <v>-</v>
      </c>
      <c r="FD159" s="401" t="str">
        <f ca="1">IF(ISERROR(VLOOKUP($C159,CE_Unordered_Data,COLUMN('Reordered Data'!FD$147)-2,FALSE)),"-",VLOOKUP($C159,CE_Unordered_Data,COLUMN('Reordered Data'!FD$145)-2,FALSE))</f>
        <v>-</v>
      </c>
      <c r="FE159" s="401" t="str">
        <f ca="1">IF(ISERROR(VLOOKUP($C159,CE_Unordered_Data,COLUMN('Reordered Data'!FE$147)-2,FALSE)),"-",VLOOKUP($C159,CE_Unordered_Data,COLUMN('Reordered Data'!FE$145)-2,FALSE))</f>
        <v>-</v>
      </c>
      <c r="FF159" s="401" t="str">
        <f ca="1">IF(ISERROR(VLOOKUP($C159,CE_Unordered_Data,COLUMN('Reordered Data'!FF$147)-2,FALSE)),"-",VLOOKUP($C159,CE_Unordered_Data,COLUMN('Reordered Data'!FF$145)-2,FALSE))</f>
        <v>-</v>
      </c>
      <c r="FG159" s="401" t="str">
        <f ca="1">IF(ISERROR(VLOOKUP($C159,CE_Unordered_Data,COLUMN('Reordered Data'!FG$147)-2,FALSE)),"-",VLOOKUP($C159,CE_Unordered_Data,COLUMN('Reordered Data'!FG$145)-2,FALSE))</f>
        <v>-</v>
      </c>
    </row>
    <row r="160" spans="3:163">
      <c r="C160" s="399" t="str">
        <f t="shared" ca="1" si="43"/>
        <v>*Hide*</v>
      </c>
      <c r="D160" s="401" t="str">
        <f ca="1">IF(ISERROR(VLOOKUP($C160,CE_Unordered_Data,COLUMN('Reordered Data'!D$147)-2,FALSE)),"-",VLOOKUP($C160,CE_Unordered_Data,COLUMN('Reordered Data'!D$145)-2,FALSE))</f>
        <v>-</v>
      </c>
      <c r="E160" s="401" t="str">
        <f ca="1">IF(ISERROR(VLOOKUP($C160,CE_Unordered_Data,COLUMN('Reordered Data'!E$147)-2,FALSE)),"-",VLOOKUP($C160,CE_Unordered_Data,COLUMN('Reordered Data'!E$145)-2,FALSE))</f>
        <v>-</v>
      </c>
      <c r="F160" s="401" t="str">
        <f ca="1">IF(ISERROR(VLOOKUP($C160,CE_Unordered_Data,COLUMN('Reordered Data'!F$147)-2,FALSE)),"-",VLOOKUP($C160,CE_Unordered_Data,COLUMN('Reordered Data'!F$145)-2,FALSE))</f>
        <v>-</v>
      </c>
      <c r="G160" s="401" t="str">
        <f ca="1">IF(ISERROR(VLOOKUP($C160,CE_Unordered_Data,COLUMN('Reordered Data'!G$147)-2,FALSE)),"-",VLOOKUP($C160,CE_Unordered_Data,COLUMN('Reordered Data'!G$145)-2,FALSE))</f>
        <v>-</v>
      </c>
      <c r="H160" s="401" t="str">
        <f ca="1">IF(ISERROR(VLOOKUP($C160,CE_Unordered_Data,COLUMN('Reordered Data'!H$147)-2,FALSE)),"-",VLOOKUP($C160,CE_Unordered_Data,COLUMN('Reordered Data'!H$145)-2,FALSE))</f>
        <v>-</v>
      </c>
      <c r="I160" s="401" t="str">
        <f ca="1">IF(ISERROR(VLOOKUP($C160,CE_Unordered_Data,COLUMN('Reordered Data'!I$147)-2,FALSE)),"-",VLOOKUP($C160,CE_Unordered_Data,COLUMN('Reordered Data'!I$145)-2,FALSE))</f>
        <v>-</v>
      </c>
      <c r="J160" s="401" t="str">
        <f ca="1">IF(ISERROR(VLOOKUP($C160,CE_Unordered_Data,COLUMN('Reordered Data'!J$147)-2,FALSE)),"-",VLOOKUP($C160,CE_Unordered_Data,COLUMN('Reordered Data'!J$145)-2,FALSE))</f>
        <v>-</v>
      </c>
      <c r="K160" s="401" t="str">
        <f ca="1">IF(ISERROR(VLOOKUP($C160,CE_Unordered_Data,COLUMN('Reordered Data'!K$147)-2,FALSE)),"-",VLOOKUP($C160,CE_Unordered_Data,COLUMN('Reordered Data'!K$145)-2,FALSE))</f>
        <v>-</v>
      </c>
      <c r="L160" s="401" t="str">
        <f ca="1">IF(ISERROR(VLOOKUP($C160,CE_Unordered_Data,COLUMN('Reordered Data'!L$147)-2,FALSE)),"-",VLOOKUP($C160,CE_Unordered_Data,COLUMN('Reordered Data'!L$145)-2,FALSE))</f>
        <v>-</v>
      </c>
      <c r="M160" s="401" t="str">
        <f ca="1">IF(ISERROR(VLOOKUP($C160,CE_Unordered_Data,COLUMN('Reordered Data'!M$147)-2,FALSE)),"-",VLOOKUP($C160,CE_Unordered_Data,COLUMN('Reordered Data'!M$145)-2,FALSE))</f>
        <v>-</v>
      </c>
      <c r="N160" s="401" t="str">
        <f ca="1">IF(ISERROR(VLOOKUP($C160,CE_Unordered_Data,COLUMN('Reordered Data'!N$147)-2,FALSE)),"-",VLOOKUP($C160,CE_Unordered_Data,COLUMN('Reordered Data'!N$145)-2,FALSE))</f>
        <v>-</v>
      </c>
      <c r="O160" s="401" t="str">
        <f ca="1">IF(ISERROR(VLOOKUP($C160,CE_Unordered_Data,COLUMN('Reordered Data'!O$147)-2,FALSE)),"-",VLOOKUP($C160,CE_Unordered_Data,COLUMN('Reordered Data'!O$145)-2,FALSE))</f>
        <v>-</v>
      </c>
      <c r="P160" s="401" t="str">
        <f ca="1">IF(ISERROR(VLOOKUP($C160,CE_Unordered_Data,COLUMN('Reordered Data'!P$147)-2,FALSE)),"-",VLOOKUP($C160,CE_Unordered_Data,COLUMN('Reordered Data'!P$145)-2,FALSE))</f>
        <v>-</v>
      </c>
      <c r="Q160" s="401" t="str">
        <f ca="1">IF(ISERROR(VLOOKUP($C160,CE_Unordered_Data,COLUMN('Reordered Data'!Q$147)-2,FALSE)),"-",VLOOKUP($C160,CE_Unordered_Data,COLUMN('Reordered Data'!Q$145)-2,FALSE))</f>
        <v>-</v>
      </c>
      <c r="R160" s="401" t="str">
        <f ca="1">IF(ISERROR(VLOOKUP($C160,CE_Unordered_Data,COLUMN('Reordered Data'!R$147)-2,FALSE)),"-",VLOOKUP($C160,CE_Unordered_Data,COLUMN('Reordered Data'!R$145)-2,FALSE))</f>
        <v>-</v>
      </c>
      <c r="S160" s="401" t="str">
        <f ca="1">IF(ISERROR(VLOOKUP($C160,CE_Unordered_Data,COLUMN('Reordered Data'!S$147)-2,FALSE)),"-",VLOOKUP($C160,CE_Unordered_Data,COLUMN('Reordered Data'!S$145)-2,FALSE))</f>
        <v>-</v>
      </c>
      <c r="T160" s="401" t="str">
        <f ca="1">IF(ISERROR(VLOOKUP($C160,CE_Unordered_Data,COLUMN('Reordered Data'!T$147)-2,FALSE)),"-",VLOOKUP($C160,CE_Unordered_Data,COLUMN('Reordered Data'!T$145)-2,FALSE))</f>
        <v>-</v>
      </c>
      <c r="U160" s="401" t="str">
        <f ca="1">IF(ISERROR(VLOOKUP($C160,CE_Unordered_Data,COLUMN('Reordered Data'!U$147)-2,FALSE)),"-",VLOOKUP($C160,CE_Unordered_Data,COLUMN('Reordered Data'!U$145)-2,FALSE))</f>
        <v>-</v>
      </c>
      <c r="V160" s="401" t="str">
        <f ca="1">IF(ISERROR(VLOOKUP($C160,CE_Unordered_Data,COLUMN('Reordered Data'!V$147)-2,FALSE)),"-",VLOOKUP($C160,CE_Unordered_Data,COLUMN('Reordered Data'!V$145)-2,FALSE))</f>
        <v>-</v>
      </c>
      <c r="W160" s="401" t="str">
        <f ca="1">IF(ISERROR(VLOOKUP($C160,CE_Unordered_Data,COLUMN('Reordered Data'!W$147)-2,FALSE)),"-",VLOOKUP($C160,CE_Unordered_Data,COLUMN('Reordered Data'!W$145)-2,FALSE))</f>
        <v>-</v>
      </c>
      <c r="X160" s="401" t="str">
        <f ca="1">IF(ISERROR(VLOOKUP($C160,CE_Unordered_Data,COLUMN('Reordered Data'!X$147)-2,FALSE)),"-",VLOOKUP($C160,CE_Unordered_Data,COLUMN('Reordered Data'!X$145)-2,FALSE))</f>
        <v>-</v>
      </c>
      <c r="Y160" s="401" t="str">
        <f ca="1">IF(ISERROR(VLOOKUP($C160,CE_Unordered_Data,COLUMN('Reordered Data'!Y$147)-2,FALSE)),"-",VLOOKUP($C160,CE_Unordered_Data,COLUMN('Reordered Data'!Y$145)-2,FALSE))</f>
        <v>-</v>
      </c>
      <c r="Z160" s="401" t="str">
        <f ca="1">IF(ISERROR(VLOOKUP($C160,CE_Unordered_Data,COLUMN('Reordered Data'!Z$147)-2,FALSE)),"-",VLOOKUP($C160,CE_Unordered_Data,COLUMN('Reordered Data'!Z$145)-2,FALSE))</f>
        <v>-</v>
      </c>
      <c r="AA160" s="401" t="str">
        <f ca="1">IF(ISERROR(VLOOKUP($C160,CE_Unordered_Data,COLUMN('Reordered Data'!AA$147)-2,FALSE)),"-",VLOOKUP($C160,CE_Unordered_Data,COLUMN('Reordered Data'!AA$145)-2,FALSE))</f>
        <v>-</v>
      </c>
      <c r="AB160" s="401" t="str">
        <f ca="1">IF(ISERROR(VLOOKUP($C160,CE_Unordered_Data,COLUMN('Reordered Data'!AB$147)-2,FALSE)),"-",VLOOKUP($C160,CE_Unordered_Data,COLUMN('Reordered Data'!AB$145)-2,FALSE))</f>
        <v>-</v>
      </c>
      <c r="AC160" s="401" t="str">
        <f ca="1">IF(ISERROR(VLOOKUP($C160,CE_Unordered_Data,COLUMN('Reordered Data'!AC$147)-2,FALSE)),"-",VLOOKUP($C160,CE_Unordered_Data,COLUMN('Reordered Data'!AC$145)-2,FALSE))</f>
        <v>-</v>
      </c>
      <c r="AD160" s="401" t="str">
        <f ca="1">IF(ISERROR(VLOOKUP($C160,CE_Unordered_Data,COLUMN('Reordered Data'!AD$147)-2,FALSE)),"-",VLOOKUP($C160,CE_Unordered_Data,COLUMN('Reordered Data'!AD$145)-2,FALSE))</f>
        <v>-</v>
      </c>
      <c r="AE160" s="401" t="str">
        <f ca="1">IF(ISERROR(VLOOKUP($C160,CE_Unordered_Data,COLUMN('Reordered Data'!AE$147)-2,FALSE)),"-",VLOOKUP($C160,CE_Unordered_Data,COLUMN('Reordered Data'!AE$145)-2,FALSE))</f>
        <v>-</v>
      </c>
      <c r="AF160" s="401" t="str">
        <f ca="1">IF(ISERROR(VLOOKUP($C160,CE_Unordered_Data,COLUMN('Reordered Data'!AF$147)-2,FALSE)),"-",VLOOKUP($C160,CE_Unordered_Data,COLUMN('Reordered Data'!AF$145)-2,FALSE))</f>
        <v>-</v>
      </c>
      <c r="AG160" s="401" t="str">
        <f ca="1">IF(ISERROR(VLOOKUP($C160,CE_Unordered_Data,COLUMN('Reordered Data'!AG$147)-2,FALSE)),"-",VLOOKUP($C160,CE_Unordered_Data,COLUMN('Reordered Data'!AG$145)-2,FALSE))</f>
        <v>-</v>
      </c>
      <c r="AH160" s="401" t="str">
        <f ca="1">IF(ISERROR(VLOOKUP($C160,CE_Unordered_Data,COLUMN('Reordered Data'!AH$147)-2,FALSE)),"-",VLOOKUP($C160,CE_Unordered_Data,COLUMN('Reordered Data'!AH$145)-2,FALSE))</f>
        <v>-</v>
      </c>
      <c r="AI160" s="401" t="str">
        <f ca="1">IF(ISERROR(VLOOKUP($C160,CE_Unordered_Data,COLUMN('Reordered Data'!AI$147)-2,FALSE)),"-",VLOOKUP($C160,CE_Unordered_Data,COLUMN('Reordered Data'!AI$145)-2,FALSE))</f>
        <v>-</v>
      </c>
      <c r="AJ160" s="401" t="str">
        <f ca="1">IF(ISERROR(VLOOKUP($C160,CE_Unordered_Data,COLUMN('Reordered Data'!AJ$147)-2,FALSE)),"-",VLOOKUP($C160,CE_Unordered_Data,COLUMN('Reordered Data'!AJ$145)-2,FALSE))</f>
        <v>-</v>
      </c>
      <c r="AK160" s="401" t="str">
        <f ca="1">IF(ISERROR(VLOOKUP($C160,CE_Unordered_Data,COLUMN('Reordered Data'!AK$147)-2,FALSE)),"-",VLOOKUP($C160,CE_Unordered_Data,COLUMN('Reordered Data'!AK$145)-2,FALSE))</f>
        <v>-</v>
      </c>
      <c r="AL160" s="401" t="str">
        <f ca="1">IF(ISERROR(VLOOKUP($C160,CE_Unordered_Data,COLUMN('Reordered Data'!AL$147)-2,FALSE)),"-",VLOOKUP($C160,CE_Unordered_Data,COLUMN('Reordered Data'!AL$145)-2,FALSE))</f>
        <v>-</v>
      </c>
      <c r="AM160" s="401" t="str">
        <f ca="1">IF(ISERROR(VLOOKUP($C160,CE_Unordered_Data,COLUMN('Reordered Data'!AM$147)-2,FALSE)),"-",VLOOKUP($C160,CE_Unordered_Data,COLUMN('Reordered Data'!AM$145)-2,FALSE))</f>
        <v>-</v>
      </c>
      <c r="AN160" s="401" t="str">
        <f ca="1">IF(ISERROR(VLOOKUP($C160,CE_Unordered_Data,COLUMN('Reordered Data'!AN$147)-2,FALSE)),"-",VLOOKUP($C160,CE_Unordered_Data,COLUMN('Reordered Data'!AN$145)-2,FALSE))</f>
        <v>-</v>
      </c>
      <c r="AO160" s="401" t="str">
        <f ca="1">IF(ISERROR(VLOOKUP($C160,CE_Unordered_Data,COLUMN('Reordered Data'!AO$147)-2,FALSE)),"-",VLOOKUP($C160,CE_Unordered_Data,COLUMN('Reordered Data'!AO$145)-2,FALSE))</f>
        <v>-</v>
      </c>
      <c r="AP160" s="401" t="str">
        <f ca="1">IF(ISERROR(VLOOKUP($C160,CE_Unordered_Data,COLUMN('Reordered Data'!AP$147)-2,FALSE)),"-",VLOOKUP($C160,CE_Unordered_Data,COLUMN('Reordered Data'!AP$145)-2,FALSE))</f>
        <v>-</v>
      </c>
      <c r="AQ160" s="401" t="str">
        <f ca="1">IF(ISERROR(VLOOKUP($C160,CE_Unordered_Data,COLUMN('Reordered Data'!AQ$147)-2,FALSE)),"-",VLOOKUP($C160,CE_Unordered_Data,COLUMN('Reordered Data'!AQ$145)-2,FALSE))</f>
        <v>-</v>
      </c>
      <c r="AR160" s="401" t="str">
        <f ca="1">IF(ISERROR(VLOOKUP($C160,CE_Unordered_Data,COLUMN('Reordered Data'!AR$147)-2,FALSE)),"-",VLOOKUP($C160,CE_Unordered_Data,COLUMN('Reordered Data'!AR$145)-2,FALSE))</f>
        <v>-</v>
      </c>
      <c r="AS160" s="401" t="str">
        <f ca="1">IF(ISERROR(VLOOKUP($C160,CE_Unordered_Data,COLUMN('Reordered Data'!AS$147)-2,FALSE)),"-",VLOOKUP($C160,CE_Unordered_Data,COLUMN('Reordered Data'!AS$145)-2,FALSE))</f>
        <v>-</v>
      </c>
      <c r="AT160" s="401" t="str">
        <f ca="1">IF(ISERROR(VLOOKUP($C160,CE_Unordered_Data,COLUMN('Reordered Data'!AT$147)-2,FALSE)),"-",VLOOKUP($C160,CE_Unordered_Data,COLUMN('Reordered Data'!AT$145)-2,FALSE))</f>
        <v>-</v>
      </c>
      <c r="AU160" s="401" t="str">
        <f ca="1">IF(ISERROR(VLOOKUP($C160,CE_Unordered_Data,COLUMN('Reordered Data'!AU$147)-2,FALSE)),"-",VLOOKUP($C160,CE_Unordered_Data,COLUMN('Reordered Data'!AU$145)-2,FALSE))</f>
        <v>-</v>
      </c>
      <c r="AV160" s="401" t="str">
        <f ca="1">IF(ISERROR(VLOOKUP($C160,CE_Unordered_Data,COLUMN('Reordered Data'!AV$147)-2,FALSE)),"-",VLOOKUP($C160,CE_Unordered_Data,COLUMN('Reordered Data'!AV$145)-2,FALSE))</f>
        <v>-</v>
      </c>
      <c r="AW160" s="401" t="str">
        <f ca="1">IF(ISERROR(VLOOKUP($C160,CE_Unordered_Data,COLUMN('Reordered Data'!AW$147)-2,FALSE)),"-",VLOOKUP($C160,CE_Unordered_Data,COLUMN('Reordered Data'!AW$145)-2,FALSE))</f>
        <v>-</v>
      </c>
      <c r="AX160" s="401" t="str">
        <f ca="1">IF(ISERROR(VLOOKUP($C160,CE_Unordered_Data,COLUMN('Reordered Data'!AX$147)-2,FALSE)),"-",VLOOKUP($C160,CE_Unordered_Data,COLUMN('Reordered Data'!AX$145)-2,FALSE))</f>
        <v>-</v>
      </c>
      <c r="AY160" s="401" t="str">
        <f ca="1">IF(ISERROR(VLOOKUP($C160,CE_Unordered_Data,COLUMN('Reordered Data'!AY$147)-2,FALSE)),"-",VLOOKUP($C160,CE_Unordered_Data,COLUMN('Reordered Data'!AY$145)-2,FALSE))</f>
        <v>-</v>
      </c>
      <c r="AZ160" s="401" t="str">
        <f ca="1">IF(ISERROR(VLOOKUP($C160,CE_Unordered_Data,COLUMN('Reordered Data'!AZ$147)-2,FALSE)),"-",VLOOKUP($C160,CE_Unordered_Data,COLUMN('Reordered Data'!AZ$145)-2,FALSE))</f>
        <v>-</v>
      </c>
      <c r="BA160" s="401" t="str">
        <f ca="1">IF(ISERROR(VLOOKUP($C160,CE_Unordered_Data,COLUMN('Reordered Data'!BA$147)-2,FALSE)),"-",VLOOKUP($C160,CE_Unordered_Data,COLUMN('Reordered Data'!BA$145)-2,FALSE))</f>
        <v>-</v>
      </c>
      <c r="BB160" s="401" t="str">
        <f ca="1">IF(ISERROR(VLOOKUP($C160,CE_Unordered_Data,COLUMN('Reordered Data'!BB$147)-2,FALSE)),"-",VLOOKUP($C160,CE_Unordered_Data,COLUMN('Reordered Data'!BB$145)-2,FALSE))</f>
        <v>-</v>
      </c>
      <c r="BC160" s="401" t="str">
        <f ca="1">IF(ISERROR(VLOOKUP($C160,CE_Unordered_Data,COLUMN('Reordered Data'!BC$147)-2,FALSE)),"-",VLOOKUP($C160,CE_Unordered_Data,COLUMN('Reordered Data'!BC$145)-2,FALSE))</f>
        <v>-</v>
      </c>
      <c r="BD160" s="401" t="str">
        <f ca="1">IF(ISERROR(VLOOKUP($C160,CE_Unordered_Data,COLUMN('Reordered Data'!BD$147)-2,FALSE)),"-",VLOOKUP($C160,CE_Unordered_Data,COLUMN('Reordered Data'!BD$145)-2,FALSE))</f>
        <v>-</v>
      </c>
      <c r="BE160" s="401" t="str">
        <f ca="1">IF(ISERROR(VLOOKUP($C160,CE_Unordered_Data,COLUMN('Reordered Data'!BE$147)-2,FALSE)),"-",VLOOKUP($C160,CE_Unordered_Data,COLUMN('Reordered Data'!BE$145)-2,FALSE))</f>
        <v>-</v>
      </c>
      <c r="BF160" s="401" t="str">
        <f ca="1">IF(ISERROR(VLOOKUP($C160,CE_Unordered_Data,COLUMN('Reordered Data'!BF$147)-2,FALSE)),"-",VLOOKUP($C160,CE_Unordered_Data,COLUMN('Reordered Data'!BF$145)-2,FALSE))</f>
        <v>-</v>
      </c>
      <c r="BG160" s="401" t="str">
        <f ca="1">IF(ISERROR(VLOOKUP($C160,CE_Unordered_Data,COLUMN('Reordered Data'!BG$147)-2,FALSE)),"-",VLOOKUP($C160,CE_Unordered_Data,COLUMN('Reordered Data'!BG$145)-2,FALSE))</f>
        <v>-</v>
      </c>
      <c r="BH160" s="401" t="str">
        <f ca="1">IF(ISERROR(VLOOKUP($C160,CE_Unordered_Data,COLUMN('Reordered Data'!BH$147)-2,FALSE)),"-",VLOOKUP($C160,CE_Unordered_Data,COLUMN('Reordered Data'!BH$145)-2,FALSE))</f>
        <v>-</v>
      </c>
      <c r="BI160" s="401" t="str">
        <f ca="1">IF(ISERROR(VLOOKUP($C160,CE_Unordered_Data,COLUMN('Reordered Data'!BI$147)-2,FALSE)),"-",VLOOKUP($C160,CE_Unordered_Data,COLUMN('Reordered Data'!BI$145)-2,FALSE))</f>
        <v>-</v>
      </c>
      <c r="BJ160" s="401" t="str">
        <f ca="1">IF(ISERROR(VLOOKUP($C160,CE_Unordered_Data,COLUMN('Reordered Data'!BJ$147)-2,FALSE)),"-",VLOOKUP($C160,CE_Unordered_Data,COLUMN('Reordered Data'!BJ$145)-2,FALSE))</f>
        <v>-</v>
      </c>
      <c r="BK160" s="401" t="str">
        <f ca="1">IF(ISERROR(VLOOKUP($C160,CE_Unordered_Data,COLUMN('Reordered Data'!BK$147)-2,FALSE)),"-",VLOOKUP($C160,CE_Unordered_Data,COLUMN('Reordered Data'!BK$145)-2,FALSE))</f>
        <v>-</v>
      </c>
      <c r="BL160" s="401" t="str">
        <f ca="1">IF(ISERROR(VLOOKUP($C160,CE_Unordered_Data,COLUMN('Reordered Data'!BL$147)-2,FALSE)),"-",VLOOKUP($C160,CE_Unordered_Data,COLUMN('Reordered Data'!BL$145)-2,FALSE))</f>
        <v>-</v>
      </c>
      <c r="BM160" s="401" t="str">
        <f ca="1">IF(ISERROR(VLOOKUP($C160,CE_Unordered_Data,COLUMN('Reordered Data'!BM$147)-2,FALSE)),"-",VLOOKUP($C160,CE_Unordered_Data,COLUMN('Reordered Data'!BM$145)-2,FALSE))</f>
        <v>-</v>
      </c>
      <c r="BN160" s="401" t="str">
        <f ca="1">IF(ISERROR(VLOOKUP($C160,CE_Unordered_Data,COLUMN('Reordered Data'!BN$147)-2,FALSE)),"-",VLOOKUP($C160,CE_Unordered_Data,COLUMN('Reordered Data'!BN$145)-2,FALSE))</f>
        <v>-</v>
      </c>
      <c r="BO160" s="401" t="str">
        <f ca="1">IF(ISERROR(VLOOKUP($C160,CE_Unordered_Data,COLUMN('Reordered Data'!BO$147)-2,FALSE)),"-",VLOOKUP($C160,CE_Unordered_Data,COLUMN('Reordered Data'!BO$145)-2,FALSE))</f>
        <v>-</v>
      </c>
      <c r="BP160" s="401" t="str">
        <f ca="1">IF(ISERROR(VLOOKUP($C160,CE_Unordered_Data,COLUMN('Reordered Data'!BP$147)-2,FALSE)),"-",VLOOKUP($C160,CE_Unordered_Data,COLUMN('Reordered Data'!BP$145)-2,FALSE))</f>
        <v>-</v>
      </c>
      <c r="BQ160" s="401" t="str">
        <f ca="1">IF(ISERROR(VLOOKUP($C160,CE_Unordered_Data,COLUMN('Reordered Data'!BQ$147)-2,FALSE)),"-",VLOOKUP($C160,CE_Unordered_Data,COLUMN('Reordered Data'!BQ$145)-2,FALSE))</f>
        <v>-</v>
      </c>
      <c r="BR160" s="401" t="str">
        <f ca="1">IF(ISERROR(VLOOKUP($C160,CE_Unordered_Data,COLUMN('Reordered Data'!BR$147)-2,FALSE)),"-",VLOOKUP($C160,CE_Unordered_Data,COLUMN('Reordered Data'!BR$145)-2,FALSE))</f>
        <v>-</v>
      </c>
      <c r="BS160" s="401" t="str">
        <f ca="1">IF(ISERROR(VLOOKUP($C160,CE_Unordered_Data,COLUMN('Reordered Data'!BS$147)-2,FALSE)),"-",VLOOKUP($C160,CE_Unordered_Data,COLUMN('Reordered Data'!BS$145)-2,FALSE))</f>
        <v>-</v>
      </c>
      <c r="BT160" s="401" t="str">
        <f ca="1">IF(ISERROR(VLOOKUP($C160,CE_Unordered_Data,COLUMN('Reordered Data'!BT$147)-2,FALSE)),"-",VLOOKUP($C160,CE_Unordered_Data,COLUMN('Reordered Data'!BT$145)-2,FALSE))</f>
        <v>-</v>
      </c>
      <c r="BU160" s="401" t="str">
        <f ca="1">IF(ISERROR(VLOOKUP($C160,CE_Unordered_Data,COLUMN('Reordered Data'!BU$147)-2,FALSE)),"-",VLOOKUP($C160,CE_Unordered_Data,COLUMN('Reordered Data'!BU$145)-2,FALSE))</f>
        <v>-</v>
      </c>
      <c r="BV160" s="401" t="str">
        <f ca="1">IF(ISERROR(VLOOKUP($C160,CE_Unordered_Data,COLUMN('Reordered Data'!BV$147)-2,FALSE)),"-",VLOOKUP($C160,CE_Unordered_Data,COLUMN('Reordered Data'!BV$145)-2,FALSE))</f>
        <v>-</v>
      </c>
      <c r="BW160" s="401" t="str">
        <f ca="1">IF(ISERROR(VLOOKUP($C160,CE_Unordered_Data,COLUMN('Reordered Data'!BW$147)-2,FALSE)),"-",VLOOKUP($C160,CE_Unordered_Data,COLUMN('Reordered Data'!BW$145)-2,FALSE))</f>
        <v>-</v>
      </c>
      <c r="BX160" s="401" t="str">
        <f ca="1">IF(ISERROR(VLOOKUP($C160,CE_Unordered_Data,COLUMN('Reordered Data'!BX$147)-2,FALSE)),"-",VLOOKUP($C160,CE_Unordered_Data,COLUMN('Reordered Data'!BX$145)-2,FALSE))</f>
        <v>-</v>
      </c>
      <c r="BY160" s="401" t="str">
        <f ca="1">IF(ISERROR(VLOOKUP($C160,CE_Unordered_Data,COLUMN('Reordered Data'!BY$147)-2,FALSE)),"-",VLOOKUP($C160,CE_Unordered_Data,COLUMN('Reordered Data'!BY$145)-2,FALSE))</f>
        <v>-</v>
      </c>
      <c r="BZ160" s="401" t="str">
        <f ca="1">IF(ISERROR(VLOOKUP($C160,CE_Unordered_Data,COLUMN('Reordered Data'!BZ$147)-2,FALSE)),"-",VLOOKUP($C160,CE_Unordered_Data,COLUMN('Reordered Data'!BZ$145)-2,FALSE))</f>
        <v>-</v>
      </c>
      <c r="CA160" s="401" t="str">
        <f ca="1">IF(ISERROR(VLOOKUP($C160,CE_Unordered_Data,COLUMN('Reordered Data'!CA$147)-2,FALSE)),"-",VLOOKUP($C160,CE_Unordered_Data,COLUMN('Reordered Data'!CA$145)-2,FALSE))</f>
        <v>-</v>
      </c>
      <c r="CB160" s="401" t="str">
        <f ca="1">IF(ISERROR(VLOOKUP($C160,CE_Unordered_Data,COLUMN('Reordered Data'!CB$147)-2,FALSE)),"-",VLOOKUP($C160,CE_Unordered_Data,COLUMN('Reordered Data'!CB$145)-2,FALSE))</f>
        <v>-</v>
      </c>
      <c r="CC160" s="401" t="str">
        <f ca="1">IF(ISERROR(VLOOKUP($C160,CE_Unordered_Data,COLUMN('Reordered Data'!CC$147)-2,FALSE)),"-",VLOOKUP($C160,CE_Unordered_Data,COLUMN('Reordered Data'!CC$145)-2,FALSE))</f>
        <v>-</v>
      </c>
      <c r="CD160" s="401" t="str">
        <f ca="1">IF(ISERROR(VLOOKUP($C160,CE_Unordered_Data,COLUMN('Reordered Data'!CD$147)-2,FALSE)),"-",VLOOKUP($C160,CE_Unordered_Data,COLUMN('Reordered Data'!CD$145)-2,FALSE))</f>
        <v>-</v>
      </c>
      <c r="CE160" s="401" t="str">
        <f ca="1">IF(ISERROR(VLOOKUP($C160,CE_Unordered_Data,COLUMN('Reordered Data'!CE$147)-2,FALSE)),"-",VLOOKUP($C160,CE_Unordered_Data,COLUMN('Reordered Data'!CE$145)-2,FALSE))</f>
        <v>-</v>
      </c>
      <c r="CF160" s="401" t="str">
        <f ca="1">IF(ISERROR(VLOOKUP($C160,CE_Unordered_Data,COLUMN('Reordered Data'!CF$147)-2,FALSE)),"-",VLOOKUP($C160,CE_Unordered_Data,COLUMN('Reordered Data'!CF$145)-2,FALSE))</f>
        <v>-</v>
      </c>
      <c r="CG160" s="401" t="str">
        <f ca="1">IF(ISERROR(VLOOKUP($C160,CE_Unordered_Data,COLUMN('Reordered Data'!CG$147)-2,FALSE)),"-",VLOOKUP($C160,CE_Unordered_Data,COLUMN('Reordered Data'!CG$145)-2,FALSE))</f>
        <v>-</v>
      </c>
      <c r="CH160" s="401" t="str">
        <f ca="1">IF(ISERROR(VLOOKUP($C160,CE_Unordered_Data,COLUMN('Reordered Data'!CH$147)-2,FALSE)),"-",VLOOKUP($C160,CE_Unordered_Data,COLUMN('Reordered Data'!CH$145)-2,FALSE))</f>
        <v>-</v>
      </c>
      <c r="CI160" s="401" t="str">
        <f ca="1">IF(ISERROR(VLOOKUP($C160,CE_Unordered_Data,COLUMN('Reordered Data'!CI$147)-2,FALSE)),"-",VLOOKUP($C160,CE_Unordered_Data,COLUMN('Reordered Data'!CI$145)-2,FALSE))</f>
        <v>-</v>
      </c>
      <c r="CJ160" s="401" t="str">
        <f ca="1">IF(ISERROR(VLOOKUP($C160,CE_Unordered_Data,COLUMN('Reordered Data'!CJ$147)-2,FALSE)),"-",VLOOKUP($C160,CE_Unordered_Data,COLUMN('Reordered Data'!CJ$145)-2,FALSE))</f>
        <v>-</v>
      </c>
      <c r="CK160" s="401" t="str">
        <f ca="1">IF(ISERROR(VLOOKUP($C160,CE_Unordered_Data,COLUMN('Reordered Data'!CK$147)-2,FALSE)),"-",VLOOKUP($C160,CE_Unordered_Data,COLUMN('Reordered Data'!CK$145)-2,FALSE))</f>
        <v>-</v>
      </c>
      <c r="CL160" s="401" t="str">
        <f ca="1">IF(ISERROR(VLOOKUP($C160,CE_Unordered_Data,COLUMN('Reordered Data'!CL$147)-2,FALSE)),"-",VLOOKUP($C160,CE_Unordered_Data,COLUMN('Reordered Data'!CL$145)-2,FALSE))</f>
        <v>-</v>
      </c>
      <c r="CM160" s="401" t="str">
        <f ca="1">IF(ISERROR(VLOOKUP($C160,CE_Unordered_Data,COLUMN('Reordered Data'!CM$147)-2,FALSE)),"-",VLOOKUP($C160,CE_Unordered_Data,COLUMN('Reordered Data'!CM$145)-2,FALSE))</f>
        <v>-</v>
      </c>
      <c r="CN160" s="401" t="str">
        <f ca="1">IF(ISERROR(VLOOKUP($C160,CE_Unordered_Data,COLUMN('Reordered Data'!CN$147)-2,FALSE)),"-",VLOOKUP($C160,CE_Unordered_Data,COLUMN('Reordered Data'!CN$145)-2,FALSE))</f>
        <v>-</v>
      </c>
      <c r="CO160" s="401" t="str">
        <f ca="1">IF(ISERROR(VLOOKUP($C160,CE_Unordered_Data,COLUMN('Reordered Data'!CO$147)-2,FALSE)),"-",VLOOKUP($C160,CE_Unordered_Data,COLUMN('Reordered Data'!CO$145)-2,FALSE))</f>
        <v>-</v>
      </c>
      <c r="CP160" s="401" t="str">
        <f ca="1">IF(ISERROR(VLOOKUP($C160,CE_Unordered_Data,COLUMN('Reordered Data'!CP$147)-2,FALSE)),"-",VLOOKUP($C160,CE_Unordered_Data,COLUMN('Reordered Data'!CP$145)-2,FALSE))</f>
        <v>-</v>
      </c>
      <c r="CQ160" s="401" t="str">
        <f ca="1">IF(ISERROR(VLOOKUP($C160,CE_Unordered_Data,COLUMN('Reordered Data'!CQ$147)-2,FALSE)),"-",VLOOKUP($C160,CE_Unordered_Data,COLUMN('Reordered Data'!CQ$145)-2,FALSE))</f>
        <v>-</v>
      </c>
      <c r="CR160" s="401" t="str">
        <f ca="1">IF(ISERROR(VLOOKUP($C160,CE_Unordered_Data,COLUMN('Reordered Data'!CR$147)-2,FALSE)),"-",VLOOKUP($C160,CE_Unordered_Data,COLUMN('Reordered Data'!CR$145)-2,FALSE))</f>
        <v>-</v>
      </c>
      <c r="CS160" s="401" t="str">
        <f ca="1">IF(ISERROR(VLOOKUP($C160,CE_Unordered_Data,COLUMN('Reordered Data'!CS$147)-2,FALSE)),"-",VLOOKUP($C160,CE_Unordered_Data,COLUMN('Reordered Data'!CS$145)-2,FALSE))</f>
        <v>-</v>
      </c>
      <c r="CT160" s="401" t="str">
        <f ca="1">IF(ISERROR(VLOOKUP($C160,CE_Unordered_Data,COLUMN('Reordered Data'!CT$147)-2,FALSE)),"-",VLOOKUP($C160,CE_Unordered_Data,COLUMN('Reordered Data'!CT$145)-2,FALSE))</f>
        <v>-</v>
      </c>
      <c r="CU160" s="401" t="str">
        <f ca="1">IF(ISERROR(VLOOKUP($C160,CE_Unordered_Data,COLUMN('Reordered Data'!CU$147)-2,FALSE)),"-",VLOOKUP($C160,CE_Unordered_Data,COLUMN('Reordered Data'!CU$145)-2,FALSE))</f>
        <v>-</v>
      </c>
      <c r="CV160" s="401" t="str">
        <f ca="1">IF(ISERROR(VLOOKUP($C160,CE_Unordered_Data,COLUMN('Reordered Data'!CV$147)-2,FALSE)),"-",VLOOKUP($C160,CE_Unordered_Data,COLUMN('Reordered Data'!CV$145)-2,FALSE))</f>
        <v>-</v>
      </c>
      <c r="CW160" s="401" t="str">
        <f ca="1">IF(ISERROR(VLOOKUP($C160,CE_Unordered_Data,COLUMN('Reordered Data'!CW$147)-2,FALSE)),"-",VLOOKUP($C160,CE_Unordered_Data,COLUMN('Reordered Data'!CW$145)-2,FALSE))</f>
        <v>-</v>
      </c>
      <c r="CX160" s="401" t="str">
        <f ca="1">IF(ISERROR(VLOOKUP($C160,CE_Unordered_Data,COLUMN('Reordered Data'!CX$147)-2,FALSE)),"-",VLOOKUP($C160,CE_Unordered_Data,COLUMN('Reordered Data'!CX$145)-2,FALSE))</f>
        <v>-</v>
      </c>
      <c r="CY160" s="401" t="str">
        <f ca="1">IF(ISERROR(VLOOKUP($C160,CE_Unordered_Data,COLUMN('Reordered Data'!CY$147)-2,FALSE)),"-",VLOOKUP($C160,CE_Unordered_Data,COLUMN('Reordered Data'!CY$145)-2,FALSE))</f>
        <v>-</v>
      </c>
      <c r="CZ160" s="401" t="str">
        <f ca="1">IF(ISERROR(VLOOKUP($C160,CE_Unordered_Data,COLUMN('Reordered Data'!CZ$147)-2,FALSE)),"-",VLOOKUP($C160,CE_Unordered_Data,COLUMN('Reordered Data'!CZ$145)-2,FALSE))</f>
        <v>-</v>
      </c>
      <c r="DA160" s="401" t="str">
        <f ca="1">IF(ISERROR(VLOOKUP($C160,CE_Unordered_Data,COLUMN('Reordered Data'!DA$147)-2,FALSE)),"-",VLOOKUP($C160,CE_Unordered_Data,COLUMN('Reordered Data'!DA$145)-2,FALSE))</f>
        <v>-</v>
      </c>
      <c r="DB160" s="401" t="str">
        <f ca="1">IF(ISERROR(VLOOKUP($C160,CE_Unordered_Data,COLUMN('Reordered Data'!DB$147)-2,FALSE)),"-",VLOOKUP($C160,CE_Unordered_Data,COLUMN('Reordered Data'!DB$145)-2,FALSE))</f>
        <v>-</v>
      </c>
      <c r="DC160" s="401" t="str">
        <f ca="1">IF(ISERROR(VLOOKUP($C160,CE_Unordered_Data,COLUMN('Reordered Data'!DC$147)-2,FALSE)),"-",VLOOKUP($C160,CE_Unordered_Data,COLUMN('Reordered Data'!DC$145)-2,FALSE))</f>
        <v>-</v>
      </c>
      <c r="DD160" s="401" t="str">
        <f ca="1">IF(ISERROR(VLOOKUP($C160,CE_Unordered_Data,COLUMN('Reordered Data'!DD$147)-2,FALSE)),"-",VLOOKUP($C160,CE_Unordered_Data,COLUMN('Reordered Data'!DD$145)-2,FALSE))</f>
        <v>-</v>
      </c>
      <c r="DE160" s="401" t="str">
        <f ca="1">IF(ISERROR(VLOOKUP($C160,CE_Unordered_Data,COLUMN('Reordered Data'!DE$147)-2,FALSE)),"-",VLOOKUP($C160,CE_Unordered_Data,COLUMN('Reordered Data'!DE$145)-2,FALSE))</f>
        <v>-</v>
      </c>
      <c r="DF160" s="401" t="str">
        <f ca="1">IF(ISERROR(VLOOKUP($C160,CE_Unordered_Data,COLUMN('Reordered Data'!DF$147)-2,FALSE)),"-",VLOOKUP($C160,CE_Unordered_Data,COLUMN('Reordered Data'!DF$145)-2,FALSE))</f>
        <v>-</v>
      </c>
      <c r="DG160" s="401" t="str">
        <f ca="1">IF(ISERROR(VLOOKUP($C160,CE_Unordered_Data,COLUMN('Reordered Data'!DG$147)-2,FALSE)),"-",VLOOKUP($C160,CE_Unordered_Data,COLUMN('Reordered Data'!DG$145)-2,FALSE))</f>
        <v>-</v>
      </c>
      <c r="DH160" s="401" t="str">
        <f ca="1">IF(ISERROR(VLOOKUP($C160,CE_Unordered_Data,COLUMN('Reordered Data'!DH$147)-2,FALSE)),"-",VLOOKUP($C160,CE_Unordered_Data,COLUMN('Reordered Data'!DH$145)-2,FALSE))</f>
        <v>-</v>
      </c>
      <c r="DI160" s="401" t="str">
        <f ca="1">IF(ISERROR(VLOOKUP($C160,CE_Unordered_Data,COLUMN('Reordered Data'!DI$147)-2,FALSE)),"-",VLOOKUP($C160,CE_Unordered_Data,COLUMN('Reordered Data'!DI$145)-2,FALSE))</f>
        <v>-</v>
      </c>
      <c r="DJ160" s="401" t="str">
        <f ca="1">IF(ISERROR(VLOOKUP($C160,CE_Unordered_Data,COLUMN('Reordered Data'!DJ$147)-2,FALSE)),"-",VLOOKUP($C160,CE_Unordered_Data,COLUMN('Reordered Data'!DJ$145)-2,FALSE))</f>
        <v>-</v>
      </c>
      <c r="DK160" s="401" t="str">
        <f ca="1">IF(ISERROR(VLOOKUP($C160,CE_Unordered_Data,COLUMN('Reordered Data'!DK$147)-2,FALSE)),"-",VLOOKUP($C160,CE_Unordered_Data,COLUMN('Reordered Data'!DK$145)-2,FALSE))</f>
        <v>-</v>
      </c>
      <c r="DL160" s="401" t="str">
        <f ca="1">IF(ISERROR(VLOOKUP($C160,CE_Unordered_Data,COLUMN('Reordered Data'!DL$147)-2,FALSE)),"-",VLOOKUP($C160,CE_Unordered_Data,COLUMN('Reordered Data'!DL$145)-2,FALSE))</f>
        <v>-</v>
      </c>
      <c r="DM160" s="401" t="str">
        <f ca="1">IF(ISERROR(VLOOKUP($C160,CE_Unordered_Data,COLUMN('Reordered Data'!DM$147)-2,FALSE)),"-",VLOOKUP($C160,CE_Unordered_Data,COLUMN('Reordered Data'!DM$145)-2,FALSE))</f>
        <v>-</v>
      </c>
      <c r="DN160" s="401" t="str">
        <f ca="1">IF(ISERROR(VLOOKUP($C160,CE_Unordered_Data,COLUMN('Reordered Data'!DN$147)-2,FALSE)),"-",VLOOKUP($C160,CE_Unordered_Data,COLUMN('Reordered Data'!DN$145)-2,FALSE))</f>
        <v>-</v>
      </c>
      <c r="DO160" s="401" t="str">
        <f ca="1">IF(ISERROR(VLOOKUP($C160,CE_Unordered_Data,COLUMN('Reordered Data'!DO$147)-2,FALSE)),"-",VLOOKUP($C160,CE_Unordered_Data,COLUMN('Reordered Data'!DO$145)-2,FALSE))</f>
        <v>-</v>
      </c>
      <c r="DP160" s="401" t="str">
        <f ca="1">IF(ISERROR(VLOOKUP($C160,CE_Unordered_Data,COLUMN('Reordered Data'!DP$147)-2,FALSE)),"-",VLOOKUP($C160,CE_Unordered_Data,COLUMN('Reordered Data'!DP$145)-2,FALSE))</f>
        <v>-</v>
      </c>
      <c r="DQ160" s="401" t="str">
        <f ca="1">IF(ISERROR(VLOOKUP($C160,CE_Unordered_Data,COLUMN('Reordered Data'!DQ$147)-2,FALSE)),"-",VLOOKUP($C160,CE_Unordered_Data,COLUMN('Reordered Data'!DQ$145)-2,FALSE))</f>
        <v>-</v>
      </c>
      <c r="DR160" s="401" t="str">
        <f ca="1">IF(ISERROR(VLOOKUP($C160,CE_Unordered_Data,COLUMN('Reordered Data'!DR$147)-2,FALSE)),"-",VLOOKUP($C160,CE_Unordered_Data,COLUMN('Reordered Data'!DR$145)-2,FALSE))</f>
        <v>-</v>
      </c>
      <c r="DS160" s="401" t="str">
        <f ca="1">IF(ISERROR(VLOOKUP($C160,CE_Unordered_Data,COLUMN('Reordered Data'!DS$147)-2,FALSE)),"-",VLOOKUP($C160,CE_Unordered_Data,COLUMN('Reordered Data'!DS$145)-2,FALSE))</f>
        <v>-</v>
      </c>
      <c r="DT160" s="401" t="str">
        <f ca="1">IF(ISERROR(VLOOKUP($C160,CE_Unordered_Data,COLUMN('Reordered Data'!DT$147)-2,FALSE)),"-",VLOOKUP($C160,CE_Unordered_Data,COLUMN('Reordered Data'!DT$145)-2,FALSE))</f>
        <v>-</v>
      </c>
      <c r="DU160" s="401" t="str">
        <f ca="1">IF(ISERROR(VLOOKUP($C160,CE_Unordered_Data,COLUMN('Reordered Data'!DU$147)-2,FALSE)),"-",VLOOKUP($C160,CE_Unordered_Data,COLUMN('Reordered Data'!DU$145)-2,FALSE))</f>
        <v>-</v>
      </c>
      <c r="DV160" s="401" t="str">
        <f ca="1">IF(ISERROR(VLOOKUP($C160,CE_Unordered_Data,COLUMN('Reordered Data'!DV$147)-2,FALSE)),"-",VLOOKUP($C160,CE_Unordered_Data,COLUMN('Reordered Data'!DV$145)-2,FALSE))</f>
        <v>-</v>
      </c>
      <c r="DW160" s="401" t="str">
        <f ca="1">IF(ISERROR(VLOOKUP($C160,CE_Unordered_Data,COLUMN('Reordered Data'!DW$147)-2,FALSE)),"-",VLOOKUP($C160,CE_Unordered_Data,COLUMN('Reordered Data'!DW$145)-2,FALSE))</f>
        <v>-</v>
      </c>
      <c r="DX160" s="401" t="str">
        <f ca="1">IF(ISERROR(VLOOKUP($C160,CE_Unordered_Data,COLUMN('Reordered Data'!DX$147)-2,FALSE)),"-",VLOOKUP($C160,CE_Unordered_Data,COLUMN('Reordered Data'!DX$145)-2,FALSE))</f>
        <v>-</v>
      </c>
      <c r="DY160" s="401" t="str">
        <f ca="1">IF(ISERROR(VLOOKUP($C160,CE_Unordered_Data,COLUMN('Reordered Data'!DY$147)-2,FALSE)),"-",VLOOKUP($C160,CE_Unordered_Data,COLUMN('Reordered Data'!DY$145)-2,FALSE))</f>
        <v>-</v>
      </c>
      <c r="DZ160" s="401" t="str">
        <f ca="1">IF(ISERROR(VLOOKUP($C160,CE_Unordered_Data,COLUMN('Reordered Data'!DZ$147)-2,FALSE)),"-",VLOOKUP($C160,CE_Unordered_Data,COLUMN('Reordered Data'!DZ$145)-2,FALSE))</f>
        <v>-</v>
      </c>
      <c r="EA160" s="401" t="str">
        <f ca="1">IF(ISERROR(VLOOKUP($C160,CE_Unordered_Data,COLUMN('Reordered Data'!EA$147)-2,FALSE)),"-",VLOOKUP($C160,CE_Unordered_Data,COLUMN('Reordered Data'!EA$145)-2,FALSE))</f>
        <v>-</v>
      </c>
      <c r="EB160" s="401" t="str">
        <f ca="1">IF(ISERROR(VLOOKUP($C160,CE_Unordered_Data,COLUMN('Reordered Data'!EB$147)-2,FALSE)),"-",VLOOKUP($C160,CE_Unordered_Data,COLUMN('Reordered Data'!EB$145)-2,FALSE))</f>
        <v>-</v>
      </c>
      <c r="EC160" s="401" t="str">
        <f ca="1">IF(ISERROR(VLOOKUP($C160,CE_Unordered_Data,COLUMN('Reordered Data'!EC$147)-2,FALSE)),"-",VLOOKUP($C160,CE_Unordered_Data,COLUMN('Reordered Data'!EC$145)-2,FALSE))</f>
        <v>-</v>
      </c>
      <c r="ED160" s="401" t="str">
        <f ca="1">IF(ISERROR(VLOOKUP($C160,CE_Unordered_Data,COLUMN('Reordered Data'!ED$147)-2,FALSE)),"-",VLOOKUP($C160,CE_Unordered_Data,COLUMN('Reordered Data'!ED$145)-2,FALSE))</f>
        <v>-</v>
      </c>
      <c r="EE160" s="401" t="str">
        <f ca="1">IF(ISERROR(VLOOKUP($C160,CE_Unordered_Data,COLUMN('Reordered Data'!EE$147)-2,FALSE)),"-",VLOOKUP($C160,CE_Unordered_Data,COLUMN('Reordered Data'!EE$145)-2,FALSE))</f>
        <v>-</v>
      </c>
      <c r="EF160" s="401" t="str">
        <f ca="1">IF(ISERROR(VLOOKUP($C160,CE_Unordered_Data,COLUMN('Reordered Data'!EF$147)-2,FALSE)),"-",VLOOKUP($C160,CE_Unordered_Data,COLUMN('Reordered Data'!EF$145)-2,FALSE))</f>
        <v>-</v>
      </c>
      <c r="EG160" s="401" t="str">
        <f ca="1">IF(ISERROR(VLOOKUP($C160,CE_Unordered_Data,COLUMN('Reordered Data'!EG$147)-2,FALSE)),"-",VLOOKUP($C160,CE_Unordered_Data,COLUMN('Reordered Data'!EG$145)-2,FALSE))</f>
        <v>-</v>
      </c>
      <c r="EH160" s="401" t="str">
        <f ca="1">IF(ISERROR(VLOOKUP($C160,CE_Unordered_Data,COLUMN('Reordered Data'!EH$147)-2,FALSE)),"-",VLOOKUP($C160,CE_Unordered_Data,COLUMN('Reordered Data'!EH$145)-2,FALSE))</f>
        <v>-</v>
      </c>
      <c r="EI160" s="401" t="str">
        <f ca="1">IF(ISERROR(VLOOKUP($C160,CE_Unordered_Data,COLUMN('Reordered Data'!EI$147)-2,FALSE)),"-",VLOOKUP($C160,CE_Unordered_Data,COLUMN('Reordered Data'!EI$145)-2,FALSE))</f>
        <v>-</v>
      </c>
      <c r="EJ160" s="401" t="str">
        <f ca="1">IF(ISERROR(VLOOKUP($C160,CE_Unordered_Data,COLUMN('Reordered Data'!EJ$147)-2,FALSE)),"-",VLOOKUP($C160,CE_Unordered_Data,COLUMN('Reordered Data'!EJ$145)-2,FALSE))</f>
        <v>-</v>
      </c>
      <c r="EK160" s="401" t="str">
        <f ca="1">IF(ISERROR(VLOOKUP($C160,CE_Unordered_Data,COLUMN('Reordered Data'!EK$147)-2,FALSE)),"-",VLOOKUP($C160,CE_Unordered_Data,COLUMN('Reordered Data'!EK$145)-2,FALSE))</f>
        <v>-</v>
      </c>
      <c r="EL160" s="401" t="str">
        <f ca="1">IF(ISERROR(VLOOKUP($C160,CE_Unordered_Data,COLUMN('Reordered Data'!EL$147)-2,FALSE)),"-",VLOOKUP($C160,CE_Unordered_Data,COLUMN('Reordered Data'!EL$145)-2,FALSE))</f>
        <v>-</v>
      </c>
      <c r="EM160" s="401" t="str">
        <f ca="1">IF(ISERROR(VLOOKUP($C160,CE_Unordered_Data,COLUMN('Reordered Data'!EM$147)-2,FALSE)),"-",VLOOKUP($C160,CE_Unordered_Data,COLUMN('Reordered Data'!EM$145)-2,FALSE))</f>
        <v>-</v>
      </c>
      <c r="EN160" s="401" t="str">
        <f ca="1">IF(ISERROR(VLOOKUP($C160,CE_Unordered_Data,COLUMN('Reordered Data'!EN$147)-2,FALSE)),"-",VLOOKUP($C160,CE_Unordered_Data,COLUMN('Reordered Data'!EN$145)-2,FALSE))</f>
        <v>-</v>
      </c>
      <c r="EO160" s="401" t="str">
        <f ca="1">IF(ISERROR(VLOOKUP($C160,CE_Unordered_Data,COLUMN('Reordered Data'!EO$147)-2,FALSE)),"-",VLOOKUP($C160,CE_Unordered_Data,COLUMN('Reordered Data'!EO$145)-2,FALSE))</f>
        <v>-</v>
      </c>
      <c r="EP160" s="401" t="str">
        <f ca="1">IF(ISERROR(VLOOKUP($C160,CE_Unordered_Data,COLUMN('Reordered Data'!EP$147)-2,FALSE)),"-",VLOOKUP($C160,CE_Unordered_Data,COLUMN('Reordered Data'!EP$145)-2,FALSE))</f>
        <v>-</v>
      </c>
      <c r="EQ160" s="401" t="str">
        <f ca="1">IF(ISERROR(VLOOKUP($C160,CE_Unordered_Data,COLUMN('Reordered Data'!EQ$147)-2,FALSE)),"-",VLOOKUP($C160,CE_Unordered_Data,COLUMN('Reordered Data'!EQ$145)-2,FALSE))</f>
        <v>-</v>
      </c>
      <c r="ER160" s="401" t="str">
        <f ca="1">IF(ISERROR(VLOOKUP($C160,CE_Unordered_Data,COLUMN('Reordered Data'!ER$147)-2,FALSE)),"-",VLOOKUP($C160,CE_Unordered_Data,COLUMN('Reordered Data'!ER$145)-2,FALSE))</f>
        <v>-</v>
      </c>
      <c r="ES160" s="401" t="str">
        <f ca="1">IF(ISERROR(VLOOKUP($C160,CE_Unordered_Data,COLUMN('Reordered Data'!ES$147)-2,FALSE)),"-",VLOOKUP($C160,CE_Unordered_Data,COLUMN('Reordered Data'!ES$145)-2,FALSE))</f>
        <v>-</v>
      </c>
      <c r="ET160" s="401" t="str">
        <f ca="1">IF(ISERROR(VLOOKUP($C160,CE_Unordered_Data,COLUMN('Reordered Data'!ET$147)-2,FALSE)),"-",VLOOKUP($C160,CE_Unordered_Data,COLUMN('Reordered Data'!ET$145)-2,FALSE))</f>
        <v>-</v>
      </c>
      <c r="EU160" s="401" t="str">
        <f ca="1">IF(ISERROR(VLOOKUP($C160,CE_Unordered_Data,COLUMN('Reordered Data'!EU$147)-2,FALSE)),"-",VLOOKUP($C160,CE_Unordered_Data,COLUMN('Reordered Data'!EU$145)-2,FALSE))</f>
        <v>-</v>
      </c>
      <c r="EV160" s="401" t="str">
        <f ca="1">IF(ISERROR(VLOOKUP($C160,CE_Unordered_Data,COLUMN('Reordered Data'!EV$147)-2,FALSE)),"-",VLOOKUP($C160,CE_Unordered_Data,COLUMN('Reordered Data'!EV$145)-2,FALSE))</f>
        <v>-</v>
      </c>
      <c r="EW160" s="401" t="str">
        <f ca="1">IF(ISERROR(VLOOKUP($C160,CE_Unordered_Data,COLUMN('Reordered Data'!EW$147)-2,FALSE)),"-",VLOOKUP($C160,CE_Unordered_Data,COLUMN('Reordered Data'!EW$145)-2,FALSE))</f>
        <v>-</v>
      </c>
      <c r="EX160" s="401" t="str">
        <f ca="1">IF(ISERROR(VLOOKUP($C160,CE_Unordered_Data,COLUMN('Reordered Data'!EX$147)-2,FALSE)),"-",VLOOKUP($C160,CE_Unordered_Data,COLUMN('Reordered Data'!EX$145)-2,FALSE))</f>
        <v>-</v>
      </c>
      <c r="EY160" s="401" t="str">
        <f ca="1">IF(ISERROR(VLOOKUP($C160,CE_Unordered_Data,COLUMN('Reordered Data'!EY$147)-2,FALSE)),"-",VLOOKUP($C160,CE_Unordered_Data,COLUMN('Reordered Data'!EY$145)-2,FALSE))</f>
        <v>-</v>
      </c>
      <c r="EZ160" s="401" t="str">
        <f ca="1">IF(ISERROR(VLOOKUP($C160,CE_Unordered_Data,COLUMN('Reordered Data'!EZ$147)-2,FALSE)),"-",VLOOKUP($C160,CE_Unordered_Data,COLUMN('Reordered Data'!EZ$145)-2,FALSE))</f>
        <v>-</v>
      </c>
      <c r="FA160" s="401" t="str">
        <f ca="1">IF(ISERROR(VLOOKUP($C160,CE_Unordered_Data,COLUMN('Reordered Data'!FA$147)-2,FALSE)),"-",VLOOKUP($C160,CE_Unordered_Data,COLUMN('Reordered Data'!FA$145)-2,FALSE))</f>
        <v>-</v>
      </c>
      <c r="FB160" s="401" t="str">
        <f ca="1">IF(ISERROR(VLOOKUP($C160,CE_Unordered_Data,COLUMN('Reordered Data'!FB$147)-2,FALSE)),"-",VLOOKUP($C160,CE_Unordered_Data,COLUMN('Reordered Data'!FB$145)-2,FALSE))</f>
        <v>-</v>
      </c>
      <c r="FC160" s="401" t="str">
        <f ca="1">IF(ISERROR(VLOOKUP($C160,CE_Unordered_Data,COLUMN('Reordered Data'!FC$147)-2,FALSE)),"-",VLOOKUP($C160,CE_Unordered_Data,COLUMN('Reordered Data'!FC$145)-2,FALSE))</f>
        <v>-</v>
      </c>
      <c r="FD160" s="401" t="str">
        <f ca="1">IF(ISERROR(VLOOKUP($C160,CE_Unordered_Data,COLUMN('Reordered Data'!FD$147)-2,FALSE)),"-",VLOOKUP($C160,CE_Unordered_Data,COLUMN('Reordered Data'!FD$145)-2,FALSE))</f>
        <v>-</v>
      </c>
      <c r="FE160" s="401" t="str">
        <f ca="1">IF(ISERROR(VLOOKUP($C160,CE_Unordered_Data,COLUMN('Reordered Data'!FE$147)-2,FALSE)),"-",VLOOKUP($C160,CE_Unordered_Data,COLUMN('Reordered Data'!FE$145)-2,FALSE))</f>
        <v>-</v>
      </c>
      <c r="FF160" s="401" t="str">
        <f ca="1">IF(ISERROR(VLOOKUP($C160,CE_Unordered_Data,COLUMN('Reordered Data'!FF$147)-2,FALSE)),"-",VLOOKUP($C160,CE_Unordered_Data,COLUMN('Reordered Data'!FF$145)-2,FALSE))</f>
        <v>-</v>
      </c>
      <c r="FG160" s="401" t="str">
        <f ca="1">IF(ISERROR(VLOOKUP($C160,CE_Unordered_Data,COLUMN('Reordered Data'!FG$147)-2,FALSE)),"-",VLOOKUP($C160,CE_Unordered_Data,COLUMN('Reordered Data'!FG$145)-2,FALSE))</f>
        <v>-</v>
      </c>
    </row>
    <row r="161" spans="3:163">
      <c r="C161" s="399" t="str">
        <f t="shared" ca="1" si="43"/>
        <v>*Hide*</v>
      </c>
      <c r="D161" s="401" t="str">
        <f ca="1">IF(ISERROR(VLOOKUP($C161,CE_Unordered_Data,COLUMN('Reordered Data'!D$147)-2,FALSE)),"-",VLOOKUP($C161,CE_Unordered_Data,COLUMN('Reordered Data'!D$145)-2,FALSE))</f>
        <v>-</v>
      </c>
      <c r="E161" s="401" t="str">
        <f ca="1">IF(ISERROR(VLOOKUP($C161,CE_Unordered_Data,COLUMN('Reordered Data'!E$147)-2,FALSE)),"-",VLOOKUP($C161,CE_Unordered_Data,COLUMN('Reordered Data'!E$145)-2,FALSE))</f>
        <v>-</v>
      </c>
      <c r="F161" s="401" t="str">
        <f ca="1">IF(ISERROR(VLOOKUP($C161,CE_Unordered_Data,COLUMN('Reordered Data'!F$147)-2,FALSE)),"-",VLOOKUP($C161,CE_Unordered_Data,COLUMN('Reordered Data'!F$145)-2,FALSE))</f>
        <v>-</v>
      </c>
      <c r="G161" s="401" t="str">
        <f ca="1">IF(ISERROR(VLOOKUP($C161,CE_Unordered_Data,COLUMN('Reordered Data'!G$147)-2,FALSE)),"-",VLOOKUP($C161,CE_Unordered_Data,COLUMN('Reordered Data'!G$145)-2,FALSE))</f>
        <v>-</v>
      </c>
      <c r="H161" s="401" t="str">
        <f ca="1">IF(ISERROR(VLOOKUP($C161,CE_Unordered_Data,COLUMN('Reordered Data'!H$147)-2,FALSE)),"-",VLOOKUP($C161,CE_Unordered_Data,COLUMN('Reordered Data'!H$145)-2,FALSE))</f>
        <v>-</v>
      </c>
      <c r="I161" s="401" t="str">
        <f ca="1">IF(ISERROR(VLOOKUP($C161,CE_Unordered_Data,COLUMN('Reordered Data'!I$147)-2,FALSE)),"-",VLOOKUP($C161,CE_Unordered_Data,COLUMN('Reordered Data'!I$145)-2,FALSE))</f>
        <v>-</v>
      </c>
      <c r="J161" s="401" t="str">
        <f ca="1">IF(ISERROR(VLOOKUP($C161,CE_Unordered_Data,COLUMN('Reordered Data'!J$147)-2,FALSE)),"-",VLOOKUP($C161,CE_Unordered_Data,COLUMN('Reordered Data'!J$145)-2,FALSE))</f>
        <v>-</v>
      </c>
      <c r="K161" s="401" t="str">
        <f ca="1">IF(ISERROR(VLOOKUP($C161,CE_Unordered_Data,COLUMN('Reordered Data'!K$147)-2,FALSE)),"-",VLOOKUP($C161,CE_Unordered_Data,COLUMN('Reordered Data'!K$145)-2,FALSE))</f>
        <v>-</v>
      </c>
      <c r="L161" s="401" t="str">
        <f ca="1">IF(ISERROR(VLOOKUP($C161,CE_Unordered_Data,COLUMN('Reordered Data'!L$147)-2,FALSE)),"-",VLOOKUP($C161,CE_Unordered_Data,COLUMN('Reordered Data'!L$145)-2,FALSE))</f>
        <v>-</v>
      </c>
      <c r="M161" s="401" t="str">
        <f ca="1">IF(ISERROR(VLOOKUP($C161,CE_Unordered_Data,COLUMN('Reordered Data'!M$147)-2,FALSE)),"-",VLOOKUP($C161,CE_Unordered_Data,COLUMN('Reordered Data'!M$145)-2,FALSE))</f>
        <v>-</v>
      </c>
      <c r="N161" s="401" t="str">
        <f ca="1">IF(ISERROR(VLOOKUP($C161,CE_Unordered_Data,COLUMN('Reordered Data'!N$147)-2,FALSE)),"-",VLOOKUP($C161,CE_Unordered_Data,COLUMN('Reordered Data'!N$145)-2,FALSE))</f>
        <v>-</v>
      </c>
      <c r="O161" s="401" t="str">
        <f ca="1">IF(ISERROR(VLOOKUP($C161,CE_Unordered_Data,COLUMN('Reordered Data'!O$147)-2,FALSE)),"-",VLOOKUP($C161,CE_Unordered_Data,COLUMN('Reordered Data'!O$145)-2,FALSE))</f>
        <v>-</v>
      </c>
      <c r="P161" s="401" t="str">
        <f ca="1">IF(ISERROR(VLOOKUP($C161,CE_Unordered_Data,COLUMN('Reordered Data'!P$147)-2,FALSE)),"-",VLOOKUP($C161,CE_Unordered_Data,COLUMN('Reordered Data'!P$145)-2,FALSE))</f>
        <v>-</v>
      </c>
      <c r="Q161" s="401" t="str">
        <f ca="1">IF(ISERROR(VLOOKUP($C161,CE_Unordered_Data,COLUMN('Reordered Data'!Q$147)-2,FALSE)),"-",VLOOKUP($C161,CE_Unordered_Data,COLUMN('Reordered Data'!Q$145)-2,FALSE))</f>
        <v>-</v>
      </c>
      <c r="R161" s="401" t="str">
        <f ca="1">IF(ISERROR(VLOOKUP($C161,CE_Unordered_Data,COLUMN('Reordered Data'!R$147)-2,FALSE)),"-",VLOOKUP($C161,CE_Unordered_Data,COLUMN('Reordered Data'!R$145)-2,FALSE))</f>
        <v>-</v>
      </c>
      <c r="S161" s="401" t="str">
        <f ca="1">IF(ISERROR(VLOOKUP($C161,CE_Unordered_Data,COLUMN('Reordered Data'!S$147)-2,FALSE)),"-",VLOOKUP($C161,CE_Unordered_Data,COLUMN('Reordered Data'!S$145)-2,FALSE))</f>
        <v>-</v>
      </c>
      <c r="T161" s="401" t="str">
        <f ca="1">IF(ISERROR(VLOOKUP($C161,CE_Unordered_Data,COLUMN('Reordered Data'!T$147)-2,FALSE)),"-",VLOOKUP($C161,CE_Unordered_Data,COLUMN('Reordered Data'!T$145)-2,FALSE))</f>
        <v>-</v>
      </c>
      <c r="U161" s="401" t="str">
        <f ca="1">IF(ISERROR(VLOOKUP($C161,CE_Unordered_Data,COLUMN('Reordered Data'!U$147)-2,FALSE)),"-",VLOOKUP($C161,CE_Unordered_Data,COLUMN('Reordered Data'!U$145)-2,FALSE))</f>
        <v>-</v>
      </c>
      <c r="V161" s="401" t="str">
        <f ca="1">IF(ISERROR(VLOOKUP($C161,CE_Unordered_Data,COLUMN('Reordered Data'!V$147)-2,FALSE)),"-",VLOOKUP($C161,CE_Unordered_Data,COLUMN('Reordered Data'!V$145)-2,FALSE))</f>
        <v>-</v>
      </c>
      <c r="W161" s="401" t="str">
        <f ca="1">IF(ISERROR(VLOOKUP($C161,CE_Unordered_Data,COLUMN('Reordered Data'!W$147)-2,FALSE)),"-",VLOOKUP($C161,CE_Unordered_Data,COLUMN('Reordered Data'!W$145)-2,FALSE))</f>
        <v>-</v>
      </c>
      <c r="X161" s="401" t="str">
        <f ca="1">IF(ISERROR(VLOOKUP($C161,CE_Unordered_Data,COLUMN('Reordered Data'!X$147)-2,FALSE)),"-",VLOOKUP($C161,CE_Unordered_Data,COLUMN('Reordered Data'!X$145)-2,FALSE))</f>
        <v>-</v>
      </c>
      <c r="Y161" s="401" t="str">
        <f ca="1">IF(ISERROR(VLOOKUP($C161,CE_Unordered_Data,COLUMN('Reordered Data'!Y$147)-2,FALSE)),"-",VLOOKUP($C161,CE_Unordered_Data,COLUMN('Reordered Data'!Y$145)-2,FALSE))</f>
        <v>-</v>
      </c>
      <c r="Z161" s="401" t="str">
        <f ca="1">IF(ISERROR(VLOOKUP($C161,CE_Unordered_Data,COLUMN('Reordered Data'!Z$147)-2,FALSE)),"-",VLOOKUP($C161,CE_Unordered_Data,COLUMN('Reordered Data'!Z$145)-2,FALSE))</f>
        <v>-</v>
      </c>
      <c r="AA161" s="401" t="str">
        <f ca="1">IF(ISERROR(VLOOKUP($C161,CE_Unordered_Data,COLUMN('Reordered Data'!AA$147)-2,FALSE)),"-",VLOOKUP($C161,CE_Unordered_Data,COLUMN('Reordered Data'!AA$145)-2,FALSE))</f>
        <v>-</v>
      </c>
      <c r="AB161" s="401" t="str">
        <f ca="1">IF(ISERROR(VLOOKUP($C161,CE_Unordered_Data,COLUMN('Reordered Data'!AB$147)-2,FALSE)),"-",VLOOKUP($C161,CE_Unordered_Data,COLUMN('Reordered Data'!AB$145)-2,FALSE))</f>
        <v>-</v>
      </c>
      <c r="AC161" s="401" t="str">
        <f ca="1">IF(ISERROR(VLOOKUP($C161,CE_Unordered_Data,COLUMN('Reordered Data'!AC$147)-2,FALSE)),"-",VLOOKUP($C161,CE_Unordered_Data,COLUMN('Reordered Data'!AC$145)-2,FALSE))</f>
        <v>-</v>
      </c>
      <c r="AD161" s="401" t="str">
        <f ca="1">IF(ISERROR(VLOOKUP($C161,CE_Unordered_Data,COLUMN('Reordered Data'!AD$147)-2,FALSE)),"-",VLOOKUP($C161,CE_Unordered_Data,COLUMN('Reordered Data'!AD$145)-2,FALSE))</f>
        <v>-</v>
      </c>
      <c r="AE161" s="401" t="str">
        <f ca="1">IF(ISERROR(VLOOKUP($C161,CE_Unordered_Data,COLUMN('Reordered Data'!AE$147)-2,FALSE)),"-",VLOOKUP($C161,CE_Unordered_Data,COLUMN('Reordered Data'!AE$145)-2,FALSE))</f>
        <v>-</v>
      </c>
      <c r="AF161" s="401" t="str">
        <f ca="1">IF(ISERROR(VLOOKUP($C161,CE_Unordered_Data,COLUMN('Reordered Data'!AF$147)-2,FALSE)),"-",VLOOKUP($C161,CE_Unordered_Data,COLUMN('Reordered Data'!AF$145)-2,FALSE))</f>
        <v>-</v>
      </c>
      <c r="AG161" s="401" t="str">
        <f ca="1">IF(ISERROR(VLOOKUP($C161,CE_Unordered_Data,COLUMN('Reordered Data'!AG$147)-2,FALSE)),"-",VLOOKUP($C161,CE_Unordered_Data,COLUMN('Reordered Data'!AG$145)-2,FALSE))</f>
        <v>-</v>
      </c>
      <c r="AH161" s="401" t="str">
        <f ca="1">IF(ISERROR(VLOOKUP($C161,CE_Unordered_Data,COLUMN('Reordered Data'!AH$147)-2,FALSE)),"-",VLOOKUP($C161,CE_Unordered_Data,COLUMN('Reordered Data'!AH$145)-2,FALSE))</f>
        <v>-</v>
      </c>
      <c r="AI161" s="401" t="str">
        <f ca="1">IF(ISERROR(VLOOKUP($C161,CE_Unordered_Data,COLUMN('Reordered Data'!AI$147)-2,FALSE)),"-",VLOOKUP($C161,CE_Unordered_Data,COLUMN('Reordered Data'!AI$145)-2,FALSE))</f>
        <v>-</v>
      </c>
      <c r="AJ161" s="401" t="str">
        <f ca="1">IF(ISERROR(VLOOKUP($C161,CE_Unordered_Data,COLUMN('Reordered Data'!AJ$147)-2,FALSE)),"-",VLOOKUP($C161,CE_Unordered_Data,COLUMN('Reordered Data'!AJ$145)-2,FALSE))</f>
        <v>-</v>
      </c>
      <c r="AK161" s="401" t="str">
        <f ca="1">IF(ISERROR(VLOOKUP($C161,CE_Unordered_Data,COLUMN('Reordered Data'!AK$147)-2,FALSE)),"-",VLOOKUP($C161,CE_Unordered_Data,COLUMN('Reordered Data'!AK$145)-2,FALSE))</f>
        <v>-</v>
      </c>
      <c r="AL161" s="401" t="str">
        <f ca="1">IF(ISERROR(VLOOKUP($C161,CE_Unordered_Data,COLUMN('Reordered Data'!AL$147)-2,FALSE)),"-",VLOOKUP($C161,CE_Unordered_Data,COLUMN('Reordered Data'!AL$145)-2,FALSE))</f>
        <v>-</v>
      </c>
      <c r="AM161" s="401" t="str">
        <f ca="1">IF(ISERROR(VLOOKUP($C161,CE_Unordered_Data,COLUMN('Reordered Data'!AM$147)-2,FALSE)),"-",VLOOKUP($C161,CE_Unordered_Data,COLUMN('Reordered Data'!AM$145)-2,FALSE))</f>
        <v>-</v>
      </c>
      <c r="AN161" s="401" t="str">
        <f ca="1">IF(ISERROR(VLOOKUP($C161,CE_Unordered_Data,COLUMN('Reordered Data'!AN$147)-2,FALSE)),"-",VLOOKUP($C161,CE_Unordered_Data,COLUMN('Reordered Data'!AN$145)-2,FALSE))</f>
        <v>-</v>
      </c>
      <c r="AO161" s="401" t="str">
        <f ca="1">IF(ISERROR(VLOOKUP($C161,CE_Unordered_Data,COLUMN('Reordered Data'!AO$147)-2,FALSE)),"-",VLOOKUP($C161,CE_Unordered_Data,COLUMN('Reordered Data'!AO$145)-2,FALSE))</f>
        <v>-</v>
      </c>
      <c r="AP161" s="401" t="str">
        <f ca="1">IF(ISERROR(VLOOKUP($C161,CE_Unordered_Data,COLUMN('Reordered Data'!AP$147)-2,FALSE)),"-",VLOOKUP($C161,CE_Unordered_Data,COLUMN('Reordered Data'!AP$145)-2,FALSE))</f>
        <v>-</v>
      </c>
      <c r="AQ161" s="401" t="str">
        <f ca="1">IF(ISERROR(VLOOKUP($C161,CE_Unordered_Data,COLUMN('Reordered Data'!AQ$147)-2,FALSE)),"-",VLOOKUP($C161,CE_Unordered_Data,COLUMN('Reordered Data'!AQ$145)-2,FALSE))</f>
        <v>-</v>
      </c>
      <c r="AR161" s="401" t="str">
        <f ca="1">IF(ISERROR(VLOOKUP($C161,CE_Unordered_Data,COLUMN('Reordered Data'!AR$147)-2,FALSE)),"-",VLOOKUP($C161,CE_Unordered_Data,COLUMN('Reordered Data'!AR$145)-2,FALSE))</f>
        <v>-</v>
      </c>
      <c r="AS161" s="401" t="str">
        <f ca="1">IF(ISERROR(VLOOKUP($C161,CE_Unordered_Data,COLUMN('Reordered Data'!AS$147)-2,FALSE)),"-",VLOOKUP($C161,CE_Unordered_Data,COLUMN('Reordered Data'!AS$145)-2,FALSE))</f>
        <v>-</v>
      </c>
      <c r="AT161" s="401" t="str">
        <f ca="1">IF(ISERROR(VLOOKUP($C161,CE_Unordered_Data,COLUMN('Reordered Data'!AT$147)-2,FALSE)),"-",VLOOKUP($C161,CE_Unordered_Data,COLUMN('Reordered Data'!AT$145)-2,FALSE))</f>
        <v>-</v>
      </c>
      <c r="AU161" s="401" t="str">
        <f ca="1">IF(ISERROR(VLOOKUP($C161,CE_Unordered_Data,COLUMN('Reordered Data'!AU$147)-2,FALSE)),"-",VLOOKUP($C161,CE_Unordered_Data,COLUMN('Reordered Data'!AU$145)-2,FALSE))</f>
        <v>-</v>
      </c>
      <c r="AV161" s="401" t="str">
        <f ca="1">IF(ISERROR(VLOOKUP($C161,CE_Unordered_Data,COLUMN('Reordered Data'!AV$147)-2,FALSE)),"-",VLOOKUP($C161,CE_Unordered_Data,COLUMN('Reordered Data'!AV$145)-2,FALSE))</f>
        <v>-</v>
      </c>
      <c r="AW161" s="401" t="str">
        <f ca="1">IF(ISERROR(VLOOKUP($C161,CE_Unordered_Data,COLUMN('Reordered Data'!AW$147)-2,FALSE)),"-",VLOOKUP($C161,CE_Unordered_Data,COLUMN('Reordered Data'!AW$145)-2,FALSE))</f>
        <v>-</v>
      </c>
      <c r="AX161" s="401" t="str">
        <f ca="1">IF(ISERROR(VLOOKUP($C161,CE_Unordered_Data,COLUMN('Reordered Data'!AX$147)-2,FALSE)),"-",VLOOKUP($C161,CE_Unordered_Data,COLUMN('Reordered Data'!AX$145)-2,FALSE))</f>
        <v>-</v>
      </c>
      <c r="AY161" s="401" t="str">
        <f ca="1">IF(ISERROR(VLOOKUP($C161,CE_Unordered_Data,COLUMN('Reordered Data'!AY$147)-2,FALSE)),"-",VLOOKUP($C161,CE_Unordered_Data,COLUMN('Reordered Data'!AY$145)-2,FALSE))</f>
        <v>-</v>
      </c>
      <c r="AZ161" s="401" t="str">
        <f ca="1">IF(ISERROR(VLOOKUP($C161,CE_Unordered_Data,COLUMN('Reordered Data'!AZ$147)-2,FALSE)),"-",VLOOKUP($C161,CE_Unordered_Data,COLUMN('Reordered Data'!AZ$145)-2,FALSE))</f>
        <v>-</v>
      </c>
      <c r="BA161" s="401" t="str">
        <f ca="1">IF(ISERROR(VLOOKUP($C161,CE_Unordered_Data,COLUMN('Reordered Data'!BA$147)-2,FALSE)),"-",VLOOKUP($C161,CE_Unordered_Data,COLUMN('Reordered Data'!BA$145)-2,FALSE))</f>
        <v>-</v>
      </c>
      <c r="BB161" s="401" t="str">
        <f ca="1">IF(ISERROR(VLOOKUP($C161,CE_Unordered_Data,COLUMN('Reordered Data'!BB$147)-2,FALSE)),"-",VLOOKUP($C161,CE_Unordered_Data,COLUMN('Reordered Data'!BB$145)-2,FALSE))</f>
        <v>-</v>
      </c>
      <c r="BC161" s="401" t="str">
        <f ca="1">IF(ISERROR(VLOOKUP($C161,CE_Unordered_Data,COLUMN('Reordered Data'!BC$147)-2,FALSE)),"-",VLOOKUP($C161,CE_Unordered_Data,COLUMN('Reordered Data'!BC$145)-2,FALSE))</f>
        <v>-</v>
      </c>
      <c r="BD161" s="401" t="str">
        <f ca="1">IF(ISERROR(VLOOKUP($C161,CE_Unordered_Data,COLUMN('Reordered Data'!BD$147)-2,FALSE)),"-",VLOOKUP($C161,CE_Unordered_Data,COLUMN('Reordered Data'!BD$145)-2,FALSE))</f>
        <v>-</v>
      </c>
      <c r="BE161" s="401" t="str">
        <f ca="1">IF(ISERROR(VLOOKUP($C161,CE_Unordered_Data,COLUMN('Reordered Data'!BE$147)-2,FALSE)),"-",VLOOKUP($C161,CE_Unordered_Data,COLUMN('Reordered Data'!BE$145)-2,FALSE))</f>
        <v>-</v>
      </c>
      <c r="BF161" s="401" t="str">
        <f ca="1">IF(ISERROR(VLOOKUP($C161,CE_Unordered_Data,COLUMN('Reordered Data'!BF$147)-2,FALSE)),"-",VLOOKUP($C161,CE_Unordered_Data,COLUMN('Reordered Data'!BF$145)-2,FALSE))</f>
        <v>-</v>
      </c>
      <c r="BG161" s="401" t="str">
        <f ca="1">IF(ISERROR(VLOOKUP($C161,CE_Unordered_Data,COLUMN('Reordered Data'!BG$147)-2,FALSE)),"-",VLOOKUP($C161,CE_Unordered_Data,COLUMN('Reordered Data'!BG$145)-2,FALSE))</f>
        <v>-</v>
      </c>
      <c r="BH161" s="401" t="str">
        <f ca="1">IF(ISERROR(VLOOKUP($C161,CE_Unordered_Data,COLUMN('Reordered Data'!BH$147)-2,FALSE)),"-",VLOOKUP($C161,CE_Unordered_Data,COLUMN('Reordered Data'!BH$145)-2,FALSE))</f>
        <v>-</v>
      </c>
      <c r="BI161" s="401" t="str">
        <f ca="1">IF(ISERROR(VLOOKUP($C161,CE_Unordered_Data,COLUMN('Reordered Data'!BI$147)-2,FALSE)),"-",VLOOKUP($C161,CE_Unordered_Data,COLUMN('Reordered Data'!BI$145)-2,FALSE))</f>
        <v>-</v>
      </c>
      <c r="BJ161" s="401" t="str">
        <f ca="1">IF(ISERROR(VLOOKUP($C161,CE_Unordered_Data,COLUMN('Reordered Data'!BJ$147)-2,FALSE)),"-",VLOOKUP($C161,CE_Unordered_Data,COLUMN('Reordered Data'!BJ$145)-2,FALSE))</f>
        <v>-</v>
      </c>
      <c r="BK161" s="401" t="str">
        <f ca="1">IF(ISERROR(VLOOKUP($C161,CE_Unordered_Data,COLUMN('Reordered Data'!BK$147)-2,FALSE)),"-",VLOOKUP($C161,CE_Unordered_Data,COLUMN('Reordered Data'!BK$145)-2,FALSE))</f>
        <v>-</v>
      </c>
      <c r="BL161" s="401" t="str">
        <f ca="1">IF(ISERROR(VLOOKUP($C161,CE_Unordered_Data,COLUMN('Reordered Data'!BL$147)-2,FALSE)),"-",VLOOKUP($C161,CE_Unordered_Data,COLUMN('Reordered Data'!BL$145)-2,FALSE))</f>
        <v>-</v>
      </c>
      <c r="BM161" s="401" t="str">
        <f ca="1">IF(ISERROR(VLOOKUP($C161,CE_Unordered_Data,COLUMN('Reordered Data'!BM$147)-2,FALSE)),"-",VLOOKUP($C161,CE_Unordered_Data,COLUMN('Reordered Data'!BM$145)-2,FALSE))</f>
        <v>-</v>
      </c>
      <c r="BN161" s="401" t="str">
        <f ca="1">IF(ISERROR(VLOOKUP($C161,CE_Unordered_Data,COLUMN('Reordered Data'!BN$147)-2,FALSE)),"-",VLOOKUP($C161,CE_Unordered_Data,COLUMN('Reordered Data'!BN$145)-2,FALSE))</f>
        <v>-</v>
      </c>
      <c r="BO161" s="401" t="str">
        <f ca="1">IF(ISERROR(VLOOKUP($C161,CE_Unordered_Data,COLUMN('Reordered Data'!BO$147)-2,FALSE)),"-",VLOOKUP($C161,CE_Unordered_Data,COLUMN('Reordered Data'!BO$145)-2,FALSE))</f>
        <v>-</v>
      </c>
      <c r="BP161" s="401" t="str">
        <f ca="1">IF(ISERROR(VLOOKUP($C161,CE_Unordered_Data,COLUMN('Reordered Data'!BP$147)-2,FALSE)),"-",VLOOKUP($C161,CE_Unordered_Data,COLUMN('Reordered Data'!BP$145)-2,FALSE))</f>
        <v>-</v>
      </c>
      <c r="BQ161" s="401" t="str">
        <f ca="1">IF(ISERROR(VLOOKUP($C161,CE_Unordered_Data,COLUMN('Reordered Data'!BQ$147)-2,FALSE)),"-",VLOOKUP($C161,CE_Unordered_Data,COLUMN('Reordered Data'!BQ$145)-2,FALSE))</f>
        <v>-</v>
      </c>
      <c r="BR161" s="401" t="str">
        <f ca="1">IF(ISERROR(VLOOKUP($C161,CE_Unordered_Data,COLUMN('Reordered Data'!BR$147)-2,FALSE)),"-",VLOOKUP($C161,CE_Unordered_Data,COLUMN('Reordered Data'!BR$145)-2,FALSE))</f>
        <v>-</v>
      </c>
      <c r="BS161" s="401" t="str">
        <f ca="1">IF(ISERROR(VLOOKUP($C161,CE_Unordered_Data,COLUMN('Reordered Data'!BS$147)-2,FALSE)),"-",VLOOKUP($C161,CE_Unordered_Data,COLUMN('Reordered Data'!BS$145)-2,FALSE))</f>
        <v>-</v>
      </c>
      <c r="BT161" s="401" t="str">
        <f ca="1">IF(ISERROR(VLOOKUP($C161,CE_Unordered_Data,COLUMN('Reordered Data'!BT$147)-2,FALSE)),"-",VLOOKUP($C161,CE_Unordered_Data,COLUMN('Reordered Data'!BT$145)-2,FALSE))</f>
        <v>-</v>
      </c>
      <c r="BU161" s="401" t="str">
        <f ca="1">IF(ISERROR(VLOOKUP($C161,CE_Unordered_Data,COLUMN('Reordered Data'!BU$147)-2,FALSE)),"-",VLOOKUP($C161,CE_Unordered_Data,COLUMN('Reordered Data'!BU$145)-2,FALSE))</f>
        <v>-</v>
      </c>
      <c r="BV161" s="401" t="str">
        <f ca="1">IF(ISERROR(VLOOKUP($C161,CE_Unordered_Data,COLUMN('Reordered Data'!BV$147)-2,FALSE)),"-",VLOOKUP($C161,CE_Unordered_Data,COLUMN('Reordered Data'!BV$145)-2,FALSE))</f>
        <v>-</v>
      </c>
      <c r="BW161" s="401" t="str">
        <f ca="1">IF(ISERROR(VLOOKUP($C161,CE_Unordered_Data,COLUMN('Reordered Data'!BW$147)-2,FALSE)),"-",VLOOKUP($C161,CE_Unordered_Data,COLUMN('Reordered Data'!BW$145)-2,FALSE))</f>
        <v>-</v>
      </c>
      <c r="BX161" s="401" t="str">
        <f ca="1">IF(ISERROR(VLOOKUP($C161,CE_Unordered_Data,COLUMN('Reordered Data'!BX$147)-2,FALSE)),"-",VLOOKUP($C161,CE_Unordered_Data,COLUMN('Reordered Data'!BX$145)-2,FALSE))</f>
        <v>-</v>
      </c>
      <c r="BY161" s="401" t="str">
        <f ca="1">IF(ISERROR(VLOOKUP($C161,CE_Unordered_Data,COLUMN('Reordered Data'!BY$147)-2,FALSE)),"-",VLOOKUP($C161,CE_Unordered_Data,COLUMN('Reordered Data'!BY$145)-2,FALSE))</f>
        <v>-</v>
      </c>
      <c r="BZ161" s="401" t="str">
        <f ca="1">IF(ISERROR(VLOOKUP($C161,CE_Unordered_Data,COLUMN('Reordered Data'!BZ$147)-2,FALSE)),"-",VLOOKUP($C161,CE_Unordered_Data,COLUMN('Reordered Data'!BZ$145)-2,FALSE))</f>
        <v>-</v>
      </c>
      <c r="CA161" s="401" t="str">
        <f ca="1">IF(ISERROR(VLOOKUP($C161,CE_Unordered_Data,COLUMN('Reordered Data'!CA$147)-2,FALSE)),"-",VLOOKUP($C161,CE_Unordered_Data,COLUMN('Reordered Data'!CA$145)-2,FALSE))</f>
        <v>-</v>
      </c>
      <c r="CB161" s="401" t="str">
        <f ca="1">IF(ISERROR(VLOOKUP($C161,CE_Unordered_Data,COLUMN('Reordered Data'!CB$147)-2,FALSE)),"-",VLOOKUP($C161,CE_Unordered_Data,COLUMN('Reordered Data'!CB$145)-2,FALSE))</f>
        <v>-</v>
      </c>
      <c r="CC161" s="401" t="str">
        <f ca="1">IF(ISERROR(VLOOKUP($C161,CE_Unordered_Data,COLUMN('Reordered Data'!CC$147)-2,FALSE)),"-",VLOOKUP($C161,CE_Unordered_Data,COLUMN('Reordered Data'!CC$145)-2,FALSE))</f>
        <v>-</v>
      </c>
      <c r="CD161" s="401" t="str">
        <f ca="1">IF(ISERROR(VLOOKUP($C161,CE_Unordered_Data,COLUMN('Reordered Data'!CD$147)-2,FALSE)),"-",VLOOKUP($C161,CE_Unordered_Data,COLUMN('Reordered Data'!CD$145)-2,FALSE))</f>
        <v>-</v>
      </c>
      <c r="CE161" s="401" t="str">
        <f ca="1">IF(ISERROR(VLOOKUP($C161,CE_Unordered_Data,COLUMN('Reordered Data'!CE$147)-2,FALSE)),"-",VLOOKUP($C161,CE_Unordered_Data,COLUMN('Reordered Data'!CE$145)-2,FALSE))</f>
        <v>-</v>
      </c>
      <c r="CF161" s="401" t="str">
        <f ca="1">IF(ISERROR(VLOOKUP($C161,CE_Unordered_Data,COLUMN('Reordered Data'!CF$147)-2,FALSE)),"-",VLOOKUP($C161,CE_Unordered_Data,COLUMN('Reordered Data'!CF$145)-2,FALSE))</f>
        <v>-</v>
      </c>
      <c r="CG161" s="401" t="str">
        <f ca="1">IF(ISERROR(VLOOKUP($C161,CE_Unordered_Data,COLUMN('Reordered Data'!CG$147)-2,FALSE)),"-",VLOOKUP($C161,CE_Unordered_Data,COLUMN('Reordered Data'!CG$145)-2,FALSE))</f>
        <v>-</v>
      </c>
      <c r="CH161" s="401" t="str">
        <f ca="1">IF(ISERROR(VLOOKUP($C161,CE_Unordered_Data,COLUMN('Reordered Data'!CH$147)-2,FALSE)),"-",VLOOKUP($C161,CE_Unordered_Data,COLUMN('Reordered Data'!CH$145)-2,FALSE))</f>
        <v>-</v>
      </c>
      <c r="CI161" s="401" t="str">
        <f ca="1">IF(ISERROR(VLOOKUP($C161,CE_Unordered_Data,COLUMN('Reordered Data'!CI$147)-2,FALSE)),"-",VLOOKUP($C161,CE_Unordered_Data,COLUMN('Reordered Data'!CI$145)-2,FALSE))</f>
        <v>-</v>
      </c>
      <c r="CJ161" s="401" t="str">
        <f ca="1">IF(ISERROR(VLOOKUP($C161,CE_Unordered_Data,COLUMN('Reordered Data'!CJ$147)-2,FALSE)),"-",VLOOKUP($C161,CE_Unordered_Data,COLUMN('Reordered Data'!CJ$145)-2,FALSE))</f>
        <v>-</v>
      </c>
      <c r="CK161" s="401" t="str">
        <f ca="1">IF(ISERROR(VLOOKUP($C161,CE_Unordered_Data,COLUMN('Reordered Data'!CK$147)-2,FALSE)),"-",VLOOKUP($C161,CE_Unordered_Data,COLUMN('Reordered Data'!CK$145)-2,FALSE))</f>
        <v>-</v>
      </c>
      <c r="CL161" s="401" t="str">
        <f ca="1">IF(ISERROR(VLOOKUP($C161,CE_Unordered_Data,COLUMN('Reordered Data'!CL$147)-2,FALSE)),"-",VLOOKUP($C161,CE_Unordered_Data,COLUMN('Reordered Data'!CL$145)-2,FALSE))</f>
        <v>-</v>
      </c>
      <c r="CM161" s="401" t="str">
        <f ca="1">IF(ISERROR(VLOOKUP($C161,CE_Unordered_Data,COLUMN('Reordered Data'!CM$147)-2,FALSE)),"-",VLOOKUP($C161,CE_Unordered_Data,COLUMN('Reordered Data'!CM$145)-2,FALSE))</f>
        <v>-</v>
      </c>
      <c r="CN161" s="401" t="str">
        <f ca="1">IF(ISERROR(VLOOKUP($C161,CE_Unordered_Data,COLUMN('Reordered Data'!CN$147)-2,FALSE)),"-",VLOOKUP($C161,CE_Unordered_Data,COLUMN('Reordered Data'!CN$145)-2,FALSE))</f>
        <v>-</v>
      </c>
      <c r="CO161" s="401" t="str">
        <f ca="1">IF(ISERROR(VLOOKUP($C161,CE_Unordered_Data,COLUMN('Reordered Data'!CO$147)-2,FALSE)),"-",VLOOKUP($C161,CE_Unordered_Data,COLUMN('Reordered Data'!CO$145)-2,FALSE))</f>
        <v>-</v>
      </c>
      <c r="CP161" s="401" t="str">
        <f ca="1">IF(ISERROR(VLOOKUP($C161,CE_Unordered_Data,COLUMN('Reordered Data'!CP$147)-2,FALSE)),"-",VLOOKUP($C161,CE_Unordered_Data,COLUMN('Reordered Data'!CP$145)-2,FALSE))</f>
        <v>-</v>
      </c>
      <c r="CQ161" s="401" t="str">
        <f ca="1">IF(ISERROR(VLOOKUP($C161,CE_Unordered_Data,COLUMN('Reordered Data'!CQ$147)-2,FALSE)),"-",VLOOKUP($C161,CE_Unordered_Data,COLUMN('Reordered Data'!CQ$145)-2,FALSE))</f>
        <v>-</v>
      </c>
      <c r="CR161" s="401" t="str">
        <f ca="1">IF(ISERROR(VLOOKUP($C161,CE_Unordered_Data,COLUMN('Reordered Data'!CR$147)-2,FALSE)),"-",VLOOKUP($C161,CE_Unordered_Data,COLUMN('Reordered Data'!CR$145)-2,FALSE))</f>
        <v>-</v>
      </c>
      <c r="CS161" s="401" t="str">
        <f ca="1">IF(ISERROR(VLOOKUP($C161,CE_Unordered_Data,COLUMN('Reordered Data'!CS$147)-2,FALSE)),"-",VLOOKUP($C161,CE_Unordered_Data,COLUMN('Reordered Data'!CS$145)-2,FALSE))</f>
        <v>-</v>
      </c>
      <c r="CT161" s="401" t="str">
        <f ca="1">IF(ISERROR(VLOOKUP($C161,CE_Unordered_Data,COLUMN('Reordered Data'!CT$147)-2,FALSE)),"-",VLOOKUP($C161,CE_Unordered_Data,COLUMN('Reordered Data'!CT$145)-2,FALSE))</f>
        <v>-</v>
      </c>
      <c r="CU161" s="401" t="str">
        <f ca="1">IF(ISERROR(VLOOKUP($C161,CE_Unordered_Data,COLUMN('Reordered Data'!CU$147)-2,FALSE)),"-",VLOOKUP($C161,CE_Unordered_Data,COLUMN('Reordered Data'!CU$145)-2,FALSE))</f>
        <v>-</v>
      </c>
      <c r="CV161" s="401" t="str">
        <f ca="1">IF(ISERROR(VLOOKUP($C161,CE_Unordered_Data,COLUMN('Reordered Data'!CV$147)-2,FALSE)),"-",VLOOKUP($C161,CE_Unordered_Data,COLUMN('Reordered Data'!CV$145)-2,FALSE))</f>
        <v>-</v>
      </c>
      <c r="CW161" s="401" t="str">
        <f ca="1">IF(ISERROR(VLOOKUP($C161,CE_Unordered_Data,COLUMN('Reordered Data'!CW$147)-2,FALSE)),"-",VLOOKUP($C161,CE_Unordered_Data,COLUMN('Reordered Data'!CW$145)-2,FALSE))</f>
        <v>-</v>
      </c>
      <c r="CX161" s="401" t="str">
        <f ca="1">IF(ISERROR(VLOOKUP($C161,CE_Unordered_Data,COLUMN('Reordered Data'!CX$147)-2,FALSE)),"-",VLOOKUP($C161,CE_Unordered_Data,COLUMN('Reordered Data'!CX$145)-2,FALSE))</f>
        <v>-</v>
      </c>
      <c r="CY161" s="401" t="str">
        <f ca="1">IF(ISERROR(VLOOKUP($C161,CE_Unordered_Data,COLUMN('Reordered Data'!CY$147)-2,FALSE)),"-",VLOOKUP($C161,CE_Unordered_Data,COLUMN('Reordered Data'!CY$145)-2,FALSE))</f>
        <v>-</v>
      </c>
      <c r="CZ161" s="401" t="str">
        <f ca="1">IF(ISERROR(VLOOKUP($C161,CE_Unordered_Data,COLUMN('Reordered Data'!CZ$147)-2,FALSE)),"-",VLOOKUP($C161,CE_Unordered_Data,COLUMN('Reordered Data'!CZ$145)-2,FALSE))</f>
        <v>-</v>
      </c>
      <c r="DA161" s="401" t="str">
        <f ca="1">IF(ISERROR(VLOOKUP($C161,CE_Unordered_Data,COLUMN('Reordered Data'!DA$147)-2,FALSE)),"-",VLOOKUP($C161,CE_Unordered_Data,COLUMN('Reordered Data'!DA$145)-2,FALSE))</f>
        <v>-</v>
      </c>
      <c r="DB161" s="401" t="str">
        <f ca="1">IF(ISERROR(VLOOKUP($C161,CE_Unordered_Data,COLUMN('Reordered Data'!DB$147)-2,FALSE)),"-",VLOOKUP($C161,CE_Unordered_Data,COLUMN('Reordered Data'!DB$145)-2,FALSE))</f>
        <v>-</v>
      </c>
      <c r="DC161" s="401" t="str">
        <f ca="1">IF(ISERROR(VLOOKUP($C161,CE_Unordered_Data,COLUMN('Reordered Data'!DC$147)-2,FALSE)),"-",VLOOKUP($C161,CE_Unordered_Data,COLUMN('Reordered Data'!DC$145)-2,FALSE))</f>
        <v>-</v>
      </c>
      <c r="DD161" s="401" t="str">
        <f ca="1">IF(ISERROR(VLOOKUP($C161,CE_Unordered_Data,COLUMN('Reordered Data'!DD$147)-2,FALSE)),"-",VLOOKUP($C161,CE_Unordered_Data,COLUMN('Reordered Data'!DD$145)-2,FALSE))</f>
        <v>-</v>
      </c>
      <c r="DE161" s="401" t="str">
        <f ca="1">IF(ISERROR(VLOOKUP($C161,CE_Unordered_Data,COLUMN('Reordered Data'!DE$147)-2,FALSE)),"-",VLOOKUP($C161,CE_Unordered_Data,COLUMN('Reordered Data'!DE$145)-2,FALSE))</f>
        <v>-</v>
      </c>
      <c r="DF161" s="401" t="str">
        <f ca="1">IF(ISERROR(VLOOKUP($C161,CE_Unordered_Data,COLUMN('Reordered Data'!DF$147)-2,FALSE)),"-",VLOOKUP($C161,CE_Unordered_Data,COLUMN('Reordered Data'!DF$145)-2,FALSE))</f>
        <v>-</v>
      </c>
      <c r="DG161" s="401" t="str">
        <f ca="1">IF(ISERROR(VLOOKUP($C161,CE_Unordered_Data,COLUMN('Reordered Data'!DG$147)-2,FALSE)),"-",VLOOKUP($C161,CE_Unordered_Data,COLUMN('Reordered Data'!DG$145)-2,FALSE))</f>
        <v>-</v>
      </c>
      <c r="DH161" s="401" t="str">
        <f ca="1">IF(ISERROR(VLOOKUP($C161,CE_Unordered_Data,COLUMN('Reordered Data'!DH$147)-2,FALSE)),"-",VLOOKUP($C161,CE_Unordered_Data,COLUMN('Reordered Data'!DH$145)-2,FALSE))</f>
        <v>-</v>
      </c>
      <c r="DI161" s="401" t="str">
        <f ca="1">IF(ISERROR(VLOOKUP($C161,CE_Unordered_Data,COLUMN('Reordered Data'!DI$147)-2,FALSE)),"-",VLOOKUP($C161,CE_Unordered_Data,COLUMN('Reordered Data'!DI$145)-2,FALSE))</f>
        <v>-</v>
      </c>
      <c r="DJ161" s="401" t="str">
        <f ca="1">IF(ISERROR(VLOOKUP($C161,CE_Unordered_Data,COLUMN('Reordered Data'!DJ$147)-2,FALSE)),"-",VLOOKUP($C161,CE_Unordered_Data,COLUMN('Reordered Data'!DJ$145)-2,FALSE))</f>
        <v>-</v>
      </c>
      <c r="DK161" s="401" t="str">
        <f ca="1">IF(ISERROR(VLOOKUP($C161,CE_Unordered_Data,COLUMN('Reordered Data'!DK$147)-2,FALSE)),"-",VLOOKUP($C161,CE_Unordered_Data,COLUMN('Reordered Data'!DK$145)-2,FALSE))</f>
        <v>-</v>
      </c>
      <c r="DL161" s="401" t="str">
        <f ca="1">IF(ISERROR(VLOOKUP($C161,CE_Unordered_Data,COLUMN('Reordered Data'!DL$147)-2,FALSE)),"-",VLOOKUP($C161,CE_Unordered_Data,COLUMN('Reordered Data'!DL$145)-2,FALSE))</f>
        <v>-</v>
      </c>
      <c r="DM161" s="401" t="str">
        <f ca="1">IF(ISERROR(VLOOKUP($C161,CE_Unordered_Data,COLUMN('Reordered Data'!DM$147)-2,FALSE)),"-",VLOOKUP($C161,CE_Unordered_Data,COLUMN('Reordered Data'!DM$145)-2,FALSE))</f>
        <v>-</v>
      </c>
      <c r="DN161" s="401" t="str">
        <f ca="1">IF(ISERROR(VLOOKUP($C161,CE_Unordered_Data,COLUMN('Reordered Data'!DN$147)-2,FALSE)),"-",VLOOKUP($C161,CE_Unordered_Data,COLUMN('Reordered Data'!DN$145)-2,FALSE))</f>
        <v>-</v>
      </c>
      <c r="DO161" s="401" t="str">
        <f ca="1">IF(ISERROR(VLOOKUP($C161,CE_Unordered_Data,COLUMN('Reordered Data'!DO$147)-2,FALSE)),"-",VLOOKUP($C161,CE_Unordered_Data,COLUMN('Reordered Data'!DO$145)-2,FALSE))</f>
        <v>-</v>
      </c>
      <c r="DP161" s="401" t="str">
        <f ca="1">IF(ISERROR(VLOOKUP($C161,CE_Unordered_Data,COLUMN('Reordered Data'!DP$147)-2,FALSE)),"-",VLOOKUP($C161,CE_Unordered_Data,COLUMN('Reordered Data'!DP$145)-2,FALSE))</f>
        <v>-</v>
      </c>
      <c r="DQ161" s="401" t="str">
        <f ca="1">IF(ISERROR(VLOOKUP($C161,CE_Unordered_Data,COLUMN('Reordered Data'!DQ$147)-2,FALSE)),"-",VLOOKUP($C161,CE_Unordered_Data,COLUMN('Reordered Data'!DQ$145)-2,FALSE))</f>
        <v>-</v>
      </c>
      <c r="DR161" s="401" t="str">
        <f ca="1">IF(ISERROR(VLOOKUP($C161,CE_Unordered_Data,COLUMN('Reordered Data'!DR$147)-2,FALSE)),"-",VLOOKUP($C161,CE_Unordered_Data,COLUMN('Reordered Data'!DR$145)-2,FALSE))</f>
        <v>-</v>
      </c>
      <c r="DS161" s="401" t="str">
        <f ca="1">IF(ISERROR(VLOOKUP($C161,CE_Unordered_Data,COLUMN('Reordered Data'!DS$147)-2,FALSE)),"-",VLOOKUP($C161,CE_Unordered_Data,COLUMN('Reordered Data'!DS$145)-2,FALSE))</f>
        <v>-</v>
      </c>
      <c r="DT161" s="401" t="str">
        <f ca="1">IF(ISERROR(VLOOKUP($C161,CE_Unordered_Data,COLUMN('Reordered Data'!DT$147)-2,FALSE)),"-",VLOOKUP($C161,CE_Unordered_Data,COLUMN('Reordered Data'!DT$145)-2,FALSE))</f>
        <v>-</v>
      </c>
      <c r="DU161" s="401" t="str">
        <f ca="1">IF(ISERROR(VLOOKUP($C161,CE_Unordered_Data,COLUMN('Reordered Data'!DU$147)-2,FALSE)),"-",VLOOKUP($C161,CE_Unordered_Data,COLUMN('Reordered Data'!DU$145)-2,FALSE))</f>
        <v>-</v>
      </c>
      <c r="DV161" s="401" t="str">
        <f ca="1">IF(ISERROR(VLOOKUP($C161,CE_Unordered_Data,COLUMN('Reordered Data'!DV$147)-2,FALSE)),"-",VLOOKUP($C161,CE_Unordered_Data,COLUMN('Reordered Data'!DV$145)-2,FALSE))</f>
        <v>-</v>
      </c>
      <c r="DW161" s="401" t="str">
        <f ca="1">IF(ISERROR(VLOOKUP($C161,CE_Unordered_Data,COLUMN('Reordered Data'!DW$147)-2,FALSE)),"-",VLOOKUP($C161,CE_Unordered_Data,COLUMN('Reordered Data'!DW$145)-2,FALSE))</f>
        <v>-</v>
      </c>
      <c r="DX161" s="401" t="str">
        <f ca="1">IF(ISERROR(VLOOKUP($C161,CE_Unordered_Data,COLUMN('Reordered Data'!DX$147)-2,FALSE)),"-",VLOOKUP($C161,CE_Unordered_Data,COLUMN('Reordered Data'!DX$145)-2,FALSE))</f>
        <v>-</v>
      </c>
      <c r="DY161" s="401" t="str">
        <f ca="1">IF(ISERROR(VLOOKUP($C161,CE_Unordered_Data,COLUMN('Reordered Data'!DY$147)-2,FALSE)),"-",VLOOKUP($C161,CE_Unordered_Data,COLUMN('Reordered Data'!DY$145)-2,FALSE))</f>
        <v>-</v>
      </c>
      <c r="DZ161" s="401" t="str">
        <f ca="1">IF(ISERROR(VLOOKUP($C161,CE_Unordered_Data,COLUMN('Reordered Data'!DZ$147)-2,FALSE)),"-",VLOOKUP($C161,CE_Unordered_Data,COLUMN('Reordered Data'!DZ$145)-2,FALSE))</f>
        <v>-</v>
      </c>
      <c r="EA161" s="401" t="str">
        <f ca="1">IF(ISERROR(VLOOKUP($C161,CE_Unordered_Data,COLUMN('Reordered Data'!EA$147)-2,FALSE)),"-",VLOOKUP($C161,CE_Unordered_Data,COLUMN('Reordered Data'!EA$145)-2,FALSE))</f>
        <v>-</v>
      </c>
      <c r="EB161" s="401" t="str">
        <f ca="1">IF(ISERROR(VLOOKUP($C161,CE_Unordered_Data,COLUMN('Reordered Data'!EB$147)-2,FALSE)),"-",VLOOKUP($C161,CE_Unordered_Data,COLUMN('Reordered Data'!EB$145)-2,FALSE))</f>
        <v>-</v>
      </c>
      <c r="EC161" s="401" t="str">
        <f ca="1">IF(ISERROR(VLOOKUP($C161,CE_Unordered_Data,COLUMN('Reordered Data'!EC$147)-2,FALSE)),"-",VLOOKUP($C161,CE_Unordered_Data,COLUMN('Reordered Data'!EC$145)-2,FALSE))</f>
        <v>-</v>
      </c>
      <c r="ED161" s="401" t="str">
        <f ca="1">IF(ISERROR(VLOOKUP($C161,CE_Unordered_Data,COLUMN('Reordered Data'!ED$147)-2,FALSE)),"-",VLOOKUP($C161,CE_Unordered_Data,COLUMN('Reordered Data'!ED$145)-2,FALSE))</f>
        <v>-</v>
      </c>
      <c r="EE161" s="401" t="str">
        <f ca="1">IF(ISERROR(VLOOKUP($C161,CE_Unordered_Data,COLUMN('Reordered Data'!EE$147)-2,FALSE)),"-",VLOOKUP($C161,CE_Unordered_Data,COLUMN('Reordered Data'!EE$145)-2,FALSE))</f>
        <v>-</v>
      </c>
      <c r="EF161" s="401" t="str">
        <f ca="1">IF(ISERROR(VLOOKUP($C161,CE_Unordered_Data,COLUMN('Reordered Data'!EF$147)-2,FALSE)),"-",VLOOKUP($C161,CE_Unordered_Data,COLUMN('Reordered Data'!EF$145)-2,FALSE))</f>
        <v>-</v>
      </c>
      <c r="EG161" s="401" t="str">
        <f ca="1">IF(ISERROR(VLOOKUP($C161,CE_Unordered_Data,COLUMN('Reordered Data'!EG$147)-2,FALSE)),"-",VLOOKUP($C161,CE_Unordered_Data,COLUMN('Reordered Data'!EG$145)-2,FALSE))</f>
        <v>-</v>
      </c>
      <c r="EH161" s="401" t="str">
        <f ca="1">IF(ISERROR(VLOOKUP($C161,CE_Unordered_Data,COLUMN('Reordered Data'!EH$147)-2,FALSE)),"-",VLOOKUP($C161,CE_Unordered_Data,COLUMN('Reordered Data'!EH$145)-2,FALSE))</f>
        <v>-</v>
      </c>
      <c r="EI161" s="401" t="str">
        <f ca="1">IF(ISERROR(VLOOKUP($C161,CE_Unordered_Data,COLUMN('Reordered Data'!EI$147)-2,FALSE)),"-",VLOOKUP($C161,CE_Unordered_Data,COLUMN('Reordered Data'!EI$145)-2,FALSE))</f>
        <v>-</v>
      </c>
      <c r="EJ161" s="401" t="str">
        <f ca="1">IF(ISERROR(VLOOKUP($C161,CE_Unordered_Data,COLUMN('Reordered Data'!EJ$147)-2,FALSE)),"-",VLOOKUP($C161,CE_Unordered_Data,COLUMN('Reordered Data'!EJ$145)-2,FALSE))</f>
        <v>-</v>
      </c>
      <c r="EK161" s="401" t="str">
        <f ca="1">IF(ISERROR(VLOOKUP($C161,CE_Unordered_Data,COLUMN('Reordered Data'!EK$147)-2,FALSE)),"-",VLOOKUP($C161,CE_Unordered_Data,COLUMN('Reordered Data'!EK$145)-2,FALSE))</f>
        <v>-</v>
      </c>
      <c r="EL161" s="401" t="str">
        <f ca="1">IF(ISERROR(VLOOKUP($C161,CE_Unordered_Data,COLUMN('Reordered Data'!EL$147)-2,FALSE)),"-",VLOOKUP($C161,CE_Unordered_Data,COLUMN('Reordered Data'!EL$145)-2,FALSE))</f>
        <v>-</v>
      </c>
      <c r="EM161" s="401" t="str">
        <f ca="1">IF(ISERROR(VLOOKUP($C161,CE_Unordered_Data,COLUMN('Reordered Data'!EM$147)-2,FALSE)),"-",VLOOKUP($C161,CE_Unordered_Data,COLUMN('Reordered Data'!EM$145)-2,FALSE))</f>
        <v>-</v>
      </c>
      <c r="EN161" s="401" t="str">
        <f ca="1">IF(ISERROR(VLOOKUP($C161,CE_Unordered_Data,COLUMN('Reordered Data'!EN$147)-2,FALSE)),"-",VLOOKUP($C161,CE_Unordered_Data,COLUMN('Reordered Data'!EN$145)-2,FALSE))</f>
        <v>-</v>
      </c>
      <c r="EO161" s="401" t="str">
        <f ca="1">IF(ISERROR(VLOOKUP($C161,CE_Unordered_Data,COLUMN('Reordered Data'!EO$147)-2,FALSE)),"-",VLOOKUP($C161,CE_Unordered_Data,COLUMN('Reordered Data'!EO$145)-2,FALSE))</f>
        <v>-</v>
      </c>
      <c r="EP161" s="401" t="str">
        <f ca="1">IF(ISERROR(VLOOKUP($C161,CE_Unordered_Data,COLUMN('Reordered Data'!EP$147)-2,FALSE)),"-",VLOOKUP($C161,CE_Unordered_Data,COLUMN('Reordered Data'!EP$145)-2,FALSE))</f>
        <v>-</v>
      </c>
      <c r="EQ161" s="401" t="str">
        <f ca="1">IF(ISERROR(VLOOKUP($C161,CE_Unordered_Data,COLUMN('Reordered Data'!EQ$147)-2,FALSE)),"-",VLOOKUP($C161,CE_Unordered_Data,COLUMN('Reordered Data'!EQ$145)-2,FALSE))</f>
        <v>-</v>
      </c>
      <c r="ER161" s="401" t="str">
        <f ca="1">IF(ISERROR(VLOOKUP($C161,CE_Unordered_Data,COLUMN('Reordered Data'!ER$147)-2,FALSE)),"-",VLOOKUP($C161,CE_Unordered_Data,COLUMN('Reordered Data'!ER$145)-2,FALSE))</f>
        <v>-</v>
      </c>
      <c r="ES161" s="401" t="str">
        <f ca="1">IF(ISERROR(VLOOKUP($C161,CE_Unordered_Data,COLUMN('Reordered Data'!ES$147)-2,FALSE)),"-",VLOOKUP($C161,CE_Unordered_Data,COLUMN('Reordered Data'!ES$145)-2,FALSE))</f>
        <v>-</v>
      </c>
      <c r="ET161" s="401" t="str">
        <f ca="1">IF(ISERROR(VLOOKUP($C161,CE_Unordered_Data,COLUMN('Reordered Data'!ET$147)-2,FALSE)),"-",VLOOKUP($C161,CE_Unordered_Data,COLUMN('Reordered Data'!ET$145)-2,FALSE))</f>
        <v>-</v>
      </c>
      <c r="EU161" s="401" t="str">
        <f ca="1">IF(ISERROR(VLOOKUP($C161,CE_Unordered_Data,COLUMN('Reordered Data'!EU$147)-2,FALSE)),"-",VLOOKUP($C161,CE_Unordered_Data,COLUMN('Reordered Data'!EU$145)-2,FALSE))</f>
        <v>-</v>
      </c>
      <c r="EV161" s="401" t="str">
        <f ca="1">IF(ISERROR(VLOOKUP($C161,CE_Unordered_Data,COLUMN('Reordered Data'!EV$147)-2,FALSE)),"-",VLOOKUP($C161,CE_Unordered_Data,COLUMN('Reordered Data'!EV$145)-2,FALSE))</f>
        <v>-</v>
      </c>
      <c r="EW161" s="401" t="str">
        <f ca="1">IF(ISERROR(VLOOKUP($C161,CE_Unordered_Data,COLUMN('Reordered Data'!EW$147)-2,FALSE)),"-",VLOOKUP($C161,CE_Unordered_Data,COLUMN('Reordered Data'!EW$145)-2,FALSE))</f>
        <v>-</v>
      </c>
      <c r="EX161" s="401" t="str">
        <f ca="1">IF(ISERROR(VLOOKUP($C161,CE_Unordered_Data,COLUMN('Reordered Data'!EX$147)-2,FALSE)),"-",VLOOKUP($C161,CE_Unordered_Data,COLUMN('Reordered Data'!EX$145)-2,FALSE))</f>
        <v>-</v>
      </c>
      <c r="EY161" s="401" t="str">
        <f ca="1">IF(ISERROR(VLOOKUP($C161,CE_Unordered_Data,COLUMN('Reordered Data'!EY$147)-2,FALSE)),"-",VLOOKUP($C161,CE_Unordered_Data,COLUMN('Reordered Data'!EY$145)-2,FALSE))</f>
        <v>-</v>
      </c>
      <c r="EZ161" s="401" t="str">
        <f ca="1">IF(ISERROR(VLOOKUP($C161,CE_Unordered_Data,COLUMN('Reordered Data'!EZ$147)-2,FALSE)),"-",VLOOKUP($C161,CE_Unordered_Data,COLUMN('Reordered Data'!EZ$145)-2,FALSE))</f>
        <v>-</v>
      </c>
      <c r="FA161" s="401" t="str">
        <f ca="1">IF(ISERROR(VLOOKUP($C161,CE_Unordered_Data,COLUMN('Reordered Data'!FA$147)-2,FALSE)),"-",VLOOKUP($C161,CE_Unordered_Data,COLUMN('Reordered Data'!FA$145)-2,FALSE))</f>
        <v>-</v>
      </c>
      <c r="FB161" s="401" t="str">
        <f ca="1">IF(ISERROR(VLOOKUP($C161,CE_Unordered_Data,COLUMN('Reordered Data'!FB$147)-2,FALSE)),"-",VLOOKUP($C161,CE_Unordered_Data,COLUMN('Reordered Data'!FB$145)-2,FALSE))</f>
        <v>-</v>
      </c>
      <c r="FC161" s="401" t="str">
        <f ca="1">IF(ISERROR(VLOOKUP($C161,CE_Unordered_Data,COLUMN('Reordered Data'!FC$147)-2,FALSE)),"-",VLOOKUP($C161,CE_Unordered_Data,COLUMN('Reordered Data'!FC$145)-2,FALSE))</f>
        <v>-</v>
      </c>
      <c r="FD161" s="401" t="str">
        <f ca="1">IF(ISERROR(VLOOKUP($C161,CE_Unordered_Data,COLUMN('Reordered Data'!FD$147)-2,FALSE)),"-",VLOOKUP($C161,CE_Unordered_Data,COLUMN('Reordered Data'!FD$145)-2,FALSE))</f>
        <v>-</v>
      </c>
      <c r="FE161" s="401" t="str">
        <f ca="1">IF(ISERROR(VLOOKUP($C161,CE_Unordered_Data,COLUMN('Reordered Data'!FE$147)-2,FALSE)),"-",VLOOKUP($C161,CE_Unordered_Data,COLUMN('Reordered Data'!FE$145)-2,FALSE))</f>
        <v>-</v>
      </c>
      <c r="FF161" s="401" t="str">
        <f ca="1">IF(ISERROR(VLOOKUP($C161,CE_Unordered_Data,COLUMN('Reordered Data'!FF$147)-2,FALSE)),"-",VLOOKUP($C161,CE_Unordered_Data,COLUMN('Reordered Data'!FF$145)-2,FALSE))</f>
        <v>-</v>
      </c>
      <c r="FG161" s="401" t="str">
        <f ca="1">IF(ISERROR(VLOOKUP($C161,CE_Unordered_Data,COLUMN('Reordered Data'!FG$147)-2,FALSE)),"-",VLOOKUP($C161,CE_Unordered_Data,COLUMN('Reordered Data'!FG$145)-2,FALSE))</f>
        <v>-</v>
      </c>
    </row>
    <row r="162" spans="3:163">
      <c r="C162" s="399" t="str">
        <f t="shared" ca="1" si="43"/>
        <v>*Hide*</v>
      </c>
      <c r="D162" s="401" t="str">
        <f ca="1">IF(ISERROR(VLOOKUP($C162,CE_Unordered_Data,COLUMN('Reordered Data'!D$147)-2,FALSE)),"-",VLOOKUP($C162,CE_Unordered_Data,COLUMN('Reordered Data'!D$145)-2,FALSE))</f>
        <v>-</v>
      </c>
      <c r="E162" s="401" t="str">
        <f ca="1">IF(ISERROR(VLOOKUP($C162,CE_Unordered_Data,COLUMN('Reordered Data'!E$147)-2,FALSE)),"-",VLOOKUP($C162,CE_Unordered_Data,COLUMN('Reordered Data'!E$145)-2,FALSE))</f>
        <v>-</v>
      </c>
      <c r="F162" s="401" t="str">
        <f ca="1">IF(ISERROR(VLOOKUP($C162,CE_Unordered_Data,COLUMN('Reordered Data'!F$147)-2,FALSE)),"-",VLOOKUP($C162,CE_Unordered_Data,COLUMN('Reordered Data'!F$145)-2,FALSE))</f>
        <v>-</v>
      </c>
      <c r="G162" s="401" t="str">
        <f ca="1">IF(ISERROR(VLOOKUP($C162,CE_Unordered_Data,COLUMN('Reordered Data'!G$147)-2,FALSE)),"-",VLOOKUP($C162,CE_Unordered_Data,COLUMN('Reordered Data'!G$145)-2,FALSE))</f>
        <v>-</v>
      </c>
      <c r="H162" s="401" t="str">
        <f ca="1">IF(ISERROR(VLOOKUP($C162,CE_Unordered_Data,COLUMN('Reordered Data'!H$147)-2,FALSE)),"-",VLOOKUP($C162,CE_Unordered_Data,COLUMN('Reordered Data'!H$145)-2,FALSE))</f>
        <v>-</v>
      </c>
      <c r="I162" s="401" t="str">
        <f ca="1">IF(ISERROR(VLOOKUP($C162,CE_Unordered_Data,COLUMN('Reordered Data'!I$147)-2,FALSE)),"-",VLOOKUP($C162,CE_Unordered_Data,COLUMN('Reordered Data'!I$145)-2,FALSE))</f>
        <v>-</v>
      </c>
      <c r="J162" s="401" t="str">
        <f ca="1">IF(ISERROR(VLOOKUP($C162,CE_Unordered_Data,COLUMN('Reordered Data'!J$147)-2,FALSE)),"-",VLOOKUP($C162,CE_Unordered_Data,COLUMN('Reordered Data'!J$145)-2,FALSE))</f>
        <v>-</v>
      </c>
      <c r="K162" s="401" t="str">
        <f ca="1">IF(ISERROR(VLOOKUP($C162,CE_Unordered_Data,COLUMN('Reordered Data'!K$147)-2,FALSE)),"-",VLOOKUP($C162,CE_Unordered_Data,COLUMN('Reordered Data'!K$145)-2,FALSE))</f>
        <v>-</v>
      </c>
      <c r="L162" s="401" t="str">
        <f ca="1">IF(ISERROR(VLOOKUP($C162,CE_Unordered_Data,COLUMN('Reordered Data'!L$147)-2,FALSE)),"-",VLOOKUP($C162,CE_Unordered_Data,COLUMN('Reordered Data'!L$145)-2,FALSE))</f>
        <v>-</v>
      </c>
      <c r="M162" s="401" t="str">
        <f ca="1">IF(ISERROR(VLOOKUP($C162,CE_Unordered_Data,COLUMN('Reordered Data'!M$147)-2,FALSE)),"-",VLOOKUP($C162,CE_Unordered_Data,COLUMN('Reordered Data'!M$145)-2,FALSE))</f>
        <v>-</v>
      </c>
      <c r="N162" s="401" t="str">
        <f ca="1">IF(ISERROR(VLOOKUP($C162,CE_Unordered_Data,COLUMN('Reordered Data'!N$147)-2,FALSE)),"-",VLOOKUP($C162,CE_Unordered_Data,COLUMN('Reordered Data'!N$145)-2,FALSE))</f>
        <v>-</v>
      </c>
      <c r="O162" s="401" t="str">
        <f ca="1">IF(ISERROR(VLOOKUP($C162,CE_Unordered_Data,COLUMN('Reordered Data'!O$147)-2,FALSE)),"-",VLOOKUP($C162,CE_Unordered_Data,COLUMN('Reordered Data'!O$145)-2,FALSE))</f>
        <v>-</v>
      </c>
      <c r="P162" s="401" t="str">
        <f ca="1">IF(ISERROR(VLOOKUP($C162,CE_Unordered_Data,COLUMN('Reordered Data'!P$147)-2,FALSE)),"-",VLOOKUP($C162,CE_Unordered_Data,COLUMN('Reordered Data'!P$145)-2,FALSE))</f>
        <v>-</v>
      </c>
      <c r="Q162" s="401" t="str">
        <f ca="1">IF(ISERROR(VLOOKUP($C162,CE_Unordered_Data,COLUMN('Reordered Data'!Q$147)-2,FALSE)),"-",VLOOKUP($C162,CE_Unordered_Data,COLUMN('Reordered Data'!Q$145)-2,FALSE))</f>
        <v>-</v>
      </c>
      <c r="R162" s="401" t="str">
        <f ca="1">IF(ISERROR(VLOOKUP($C162,CE_Unordered_Data,COLUMN('Reordered Data'!R$147)-2,FALSE)),"-",VLOOKUP($C162,CE_Unordered_Data,COLUMN('Reordered Data'!R$145)-2,FALSE))</f>
        <v>-</v>
      </c>
      <c r="S162" s="401" t="str">
        <f ca="1">IF(ISERROR(VLOOKUP($C162,CE_Unordered_Data,COLUMN('Reordered Data'!S$147)-2,FALSE)),"-",VLOOKUP($C162,CE_Unordered_Data,COLUMN('Reordered Data'!S$145)-2,FALSE))</f>
        <v>-</v>
      </c>
      <c r="T162" s="401" t="str">
        <f ca="1">IF(ISERROR(VLOOKUP($C162,CE_Unordered_Data,COLUMN('Reordered Data'!T$147)-2,FALSE)),"-",VLOOKUP($C162,CE_Unordered_Data,COLUMN('Reordered Data'!T$145)-2,FALSE))</f>
        <v>-</v>
      </c>
      <c r="U162" s="401" t="str">
        <f ca="1">IF(ISERROR(VLOOKUP($C162,CE_Unordered_Data,COLUMN('Reordered Data'!U$147)-2,FALSE)),"-",VLOOKUP($C162,CE_Unordered_Data,COLUMN('Reordered Data'!U$145)-2,FALSE))</f>
        <v>-</v>
      </c>
      <c r="V162" s="401" t="str">
        <f ca="1">IF(ISERROR(VLOOKUP($C162,CE_Unordered_Data,COLUMN('Reordered Data'!V$147)-2,FALSE)),"-",VLOOKUP($C162,CE_Unordered_Data,COLUMN('Reordered Data'!V$145)-2,FALSE))</f>
        <v>-</v>
      </c>
      <c r="W162" s="401" t="str">
        <f ca="1">IF(ISERROR(VLOOKUP($C162,CE_Unordered_Data,COLUMN('Reordered Data'!W$147)-2,FALSE)),"-",VLOOKUP($C162,CE_Unordered_Data,COLUMN('Reordered Data'!W$145)-2,FALSE))</f>
        <v>-</v>
      </c>
      <c r="X162" s="401" t="str">
        <f ca="1">IF(ISERROR(VLOOKUP($C162,CE_Unordered_Data,COLUMN('Reordered Data'!X$147)-2,FALSE)),"-",VLOOKUP($C162,CE_Unordered_Data,COLUMN('Reordered Data'!X$145)-2,FALSE))</f>
        <v>-</v>
      </c>
      <c r="Y162" s="401" t="str">
        <f ca="1">IF(ISERROR(VLOOKUP($C162,CE_Unordered_Data,COLUMN('Reordered Data'!Y$147)-2,FALSE)),"-",VLOOKUP($C162,CE_Unordered_Data,COLUMN('Reordered Data'!Y$145)-2,FALSE))</f>
        <v>-</v>
      </c>
      <c r="Z162" s="401" t="str">
        <f ca="1">IF(ISERROR(VLOOKUP($C162,CE_Unordered_Data,COLUMN('Reordered Data'!Z$147)-2,FALSE)),"-",VLOOKUP($C162,CE_Unordered_Data,COLUMN('Reordered Data'!Z$145)-2,FALSE))</f>
        <v>-</v>
      </c>
      <c r="AA162" s="401" t="str">
        <f ca="1">IF(ISERROR(VLOOKUP($C162,CE_Unordered_Data,COLUMN('Reordered Data'!AA$147)-2,FALSE)),"-",VLOOKUP($C162,CE_Unordered_Data,COLUMN('Reordered Data'!AA$145)-2,FALSE))</f>
        <v>-</v>
      </c>
      <c r="AB162" s="401" t="str">
        <f ca="1">IF(ISERROR(VLOOKUP($C162,CE_Unordered_Data,COLUMN('Reordered Data'!AB$147)-2,FALSE)),"-",VLOOKUP($C162,CE_Unordered_Data,COLUMN('Reordered Data'!AB$145)-2,FALSE))</f>
        <v>-</v>
      </c>
      <c r="AC162" s="401" t="str">
        <f ca="1">IF(ISERROR(VLOOKUP($C162,CE_Unordered_Data,COLUMN('Reordered Data'!AC$147)-2,FALSE)),"-",VLOOKUP($C162,CE_Unordered_Data,COLUMN('Reordered Data'!AC$145)-2,FALSE))</f>
        <v>-</v>
      </c>
      <c r="AD162" s="401" t="str">
        <f ca="1">IF(ISERROR(VLOOKUP($C162,CE_Unordered_Data,COLUMN('Reordered Data'!AD$147)-2,FALSE)),"-",VLOOKUP($C162,CE_Unordered_Data,COLUMN('Reordered Data'!AD$145)-2,FALSE))</f>
        <v>-</v>
      </c>
      <c r="AE162" s="401" t="str">
        <f ca="1">IF(ISERROR(VLOOKUP($C162,CE_Unordered_Data,COLUMN('Reordered Data'!AE$147)-2,FALSE)),"-",VLOOKUP($C162,CE_Unordered_Data,COLUMN('Reordered Data'!AE$145)-2,FALSE))</f>
        <v>-</v>
      </c>
      <c r="AF162" s="401" t="str">
        <f ca="1">IF(ISERROR(VLOOKUP($C162,CE_Unordered_Data,COLUMN('Reordered Data'!AF$147)-2,FALSE)),"-",VLOOKUP($C162,CE_Unordered_Data,COLUMN('Reordered Data'!AF$145)-2,FALSE))</f>
        <v>-</v>
      </c>
      <c r="AG162" s="401" t="str">
        <f ca="1">IF(ISERROR(VLOOKUP($C162,CE_Unordered_Data,COLUMN('Reordered Data'!AG$147)-2,FALSE)),"-",VLOOKUP($C162,CE_Unordered_Data,COLUMN('Reordered Data'!AG$145)-2,FALSE))</f>
        <v>-</v>
      </c>
      <c r="AH162" s="401" t="str">
        <f ca="1">IF(ISERROR(VLOOKUP($C162,CE_Unordered_Data,COLUMN('Reordered Data'!AH$147)-2,FALSE)),"-",VLOOKUP($C162,CE_Unordered_Data,COLUMN('Reordered Data'!AH$145)-2,FALSE))</f>
        <v>-</v>
      </c>
      <c r="AI162" s="401" t="str">
        <f ca="1">IF(ISERROR(VLOOKUP($C162,CE_Unordered_Data,COLUMN('Reordered Data'!AI$147)-2,FALSE)),"-",VLOOKUP($C162,CE_Unordered_Data,COLUMN('Reordered Data'!AI$145)-2,FALSE))</f>
        <v>-</v>
      </c>
      <c r="AJ162" s="401" t="str">
        <f ca="1">IF(ISERROR(VLOOKUP($C162,CE_Unordered_Data,COLUMN('Reordered Data'!AJ$147)-2,FALSE)),"-",VLOOKUP($C162,CE_Unordered_Data,COLUMN('Reordered Data'!AJ$145)-2,FALSE))</f>
        <v>-</v>
      </c>
      <c r="AK162" s="401" t="str">
        <f ca="1">IF(ISERROR(VLOOKUP($C162,CE_Unordered_Data,COLUMN('Reordered Data'!AK$147)-2,FALSE)),"-",VLOOKUP($C162,CE_Unordered_Data,COLUMN('Reordered Data'!AK$145)-2,FALSE))</f>
        <v>-</v>
      </c>
      <c r="AL162" s="401" t="str">
        <f ca="1">IF(ISERROR(VLOOKUP($C162,CE_Unordered_Data,COLUMN('Reordered Data'!AL$147)-2,FALSE)),"-",VLOOKUP($C162,CE_Unordered_Data,COLUMN('Reordered Data'!AL$145)-2,FALSE))</f>
        <v>-</v>
      </c>
      <c r="AM162" s="401" t="str">
        <f ca="1">IF(ISERROR(VLOOKUP($C162,CE_Unordered_Data,COLUMN('Reordered Data'!AM$147)-2,FALSE)),"-",VLOOKUP($C162,CE_Unordered_Data,COLUMN('Reordered Data'!AM$145)-2,FALSE))</f>
        <v>-</v>
      </c>
      <c r="AN162" s="401" t="str">
        <f ca="1">IF(ISERROR(VLOOKUP($C162,CE_Unordered_Data,COLUMN('Reordered Data'!AN$147)-2,FALSE)),"-",VLOOKUP($C162,CE_Unordered_Data,COLUMN('Reordered Data'!AN$145)-2,FALSE))</f>
        <v>-</v>
      </c>
      <c r="AO162" s="401" t="str">
        <f ca="1">IF(ISERROR(VLOOKUP($C162,CE_Unordered_Data,COLUMN('Reordered Data'!AO$147)-2,FALSE)),"-",VLOOKUP($C162,CE_Unordered_Data,COLUMN('Reordered Data'!AO$145)-2,FALSE))</f>
        <v>-</v>
      </c>
      <c r="AP162" s="401" t="str">
        <f ca="1">IF(ISERROR(VLOOKUP($C162,CE_Unordered_Data,COLUMN('Reordered Data'!AP$147)-2,FALSE)),"-",VLOOKUP($C162,CE_Unordered_Data,COLUMN('Reordered Data'!AP$145)-2,FALSE))</f>
        <v>-</v>
      </c>
      <c r="AQ162" s="401" t="str">
        <f ca="1">IF(ISERROR(VLOOKUP($C162,CE_Unordered_Data,COLUMN('Reordered Data'!AQ$147)-2,FALSE)),"-",VLOOKUP($C162,CE_Unordered_Data,COLUMN('Reordered Data'!AQ$145)-2,FALSE))</f>
        <v>-</v>
      </c>
      <c r="AR162" s="401" t="str">
        <f ca="1">IF(ISERROR(VLOOKUP($C162,CE_Unordered_Data,COLUMN('Reordered Data'!AR$147)-2,FALSE)),"-",VLOOKUP($C162,CE_Unordered_Data,COLUMN('Reordered Data'!AR$145)-2,FALSE))</f>
        <v>-</v>
      </c>
      <c r="AS162" s="401" t="str">
        <f ca="1">IF(ISERROR(VLOOKUP($C162,CE_Unordered_Data,COLUMN('Reordered Data'!AS$147)-2,FALSE)),"-",VLOOKUP($C162,CE_Unordered_Data,COLUMN('Reordered Data'!AS$145)-2,FALSE))</f>
        <v>-</v>
      </c>
      <c r="AT162" s="401" t="str">
        <f ca="1">IF(ISERROR(VLOOKUP($C162,CE_Unordered_Data,COLUMN('Reordered Data'!AT$147)-2,FALSE)),"-",VLOOKUP($C162,CE_Unordered_Data,COLUMN('Reordered Data'!AT$145)-2,FALSE))</f>
        <v>-</v>
      </c>
      <c r="AU162" s="401" t="str">
        <f ca="1">IF(ISERROR(VLOOKUP($C162,CE_Unordered_Data,COLUMN('Reordered Data'!AU$147)-2,FALSE)),"-",VLOOKUP($C162,CE_Unordered_Data,COLUMN('Reordered Data'!AU$145)-2,FALSE))</f>
        <v>-</v>
      </c>
      <c r="AV162" s="401" t="str">
        <f ca="1">IF(ISERROR(VLOOKUP($C162,CE_Unordered_Data,COLUMN('Reordered Data'!AV$147)-2,FALSE)),"-",VLOOKUP($C162,CE_Unordered_Data,COLUMN('Reordered Data'!AV$145)-2,FALSE))</f>
        <v>-</v>
      </c>
      <c r="AW162" s="401" t="str">
        <f ca="1">IF(ISERROR(VLOOKUP($C162,CE_Unordered_Data,COLUMN('Reordered Data'!AW$147)-2,FALSE)),"-",VLOOKUP($C162,CE_Unordered_Data,COLUMN('Reordered Data'!AW$145)-2,FALSE))</f>
        <v>-</v>
      </c>
      <c r="AX162" s="401" t="str">
        <f ca="1">IF(ISERROR(VLOOKUP($C162,CE_Unordered_Data,COLUMN('Reordered Data'!AX$147)-2,FALSE)),"-",VLOOKUP($C162,CE_Unordered_Data,COLUMN('Reordered Data'!AX$145)-2,FALSE))</f>
        <v>-</v>
      </c>
      <c r="AY162" s="401" t="str">
        <f ca="1">IF(ISERROR(VLOOKUP($C162,CE_Unordered_Data,COLUMN('Reordered Data'!AY$147)-2,FALSE)),"-",VLOOKUP($C162,CE_Unordered_Data,COLUMN('Reordered Data'!AY$145)-2,FALSE))</f>
        <v>-</v>
      </c>
      <c r="AZ162" s="401" t="str">
        <f ca="1">IF(ISERROR(VLOOKUP($C162,CE_Unordered_Data,COLUMN('Reordered Data'!AZ$147)-2,FALSE)),"-",VLOOKUP($C162,CE_Unordered_Data,COLUMN('Reordered Data'!AZ$145)-2,FALSE))</f>
        <v>-</v>
      </c>
      <c r="BA162" s="401" t="str">
        <f ca="1">IF(ISERROR(VLOOKUP($C162,CE_Unordered_Data,COLUMN('Reordered Data'!BA$147)-2,FALSE)),"-",VLOOKUP($C162,CE_Unordered_Data,COLUMN('Reordered Data'!BA$145)-2,FALSE))</f>
        <v>-</v>
      </c>
      <c r="BB162" s="401" t="str">
        <f ca="1">IF(ISERROR(VLOOKUP($C162,CE_Unordered_Data,COLUMN('Reordered Data'!BB$147)-2,FALSE)),"-",VLOOKUP($C162,CE_Unordered_Data,COLUMN('Reordered Data'!BB$145)-2,FALSE))</f>
        <v>-</v>
      </c>
      <c r="BC162" s="401" t="str">
        <f ca="1">IF(ISERROR(VLOOKUP($C162,CE_Unordered_Data,COLUMN('Reordered Data'!BC$147)-2,FALSE)),"-",VLOOKUP($C162,CE_Unordered_Data,COLUMN('Reordered Data'!BC$145)-2,FALSE))</f>
        <v>-</v>
      </c>
      <c r="BD162" s="401" t="str">
        <f ca="1">IF(ISERROR(VLOOKUP($C162,CE_Unordered_Data,COLUMN('Reordered Data'!BD$147)-2,FALSE)),"-",VLOOKUP($C162,CE_Unordered_Data,COLUMN('Reordered Data'!BD$145)-2,FALSE))</f>
        <v>-</v>
      </c>
      <c r="BE162" s="401" t="str">
        <f ca="1">IF(ISERROR(VLOOKUP($C162,CE_Unordered_Data,COLUMN('Reordered Data'!BE$147)-2,FALSE)),"-",VLOOKUP($C162,CE_Unordered_Data,COLUMN('Reordered Data'!BE$145)-2,FALSE))</f>
        <v>-</v>
      </c>
      <c r="BF162" s="401" t="str">
        <f ca="1">IF(ISERROR(VLOOKUP($C162,CE_Unordered_Data,COLUMN('Reordered Data'!BF$147)-2,FALSE)),"-",VLOOKUP($C162,CE_Unordered_Data,COLUMN('Reordered Data'!BF$145)-2,FALSE))</f>
        <v>-</v>
      </c>
      <c r="BG162" s="401" t="str">
        <f ca="1">IF(ISERROR(VLOOKUP($C162,CE_Unordered_Data,COLUMN('Reordered Data'!BG$147)-2,FALSE)),"-",VLOOKUP($C162,CE_Unordered_Data,COLUMN('Reordered Data'!BG$145)-2,FALSE))</f>
        <v>-</v>
      </c>
      <c r="BH162" s="401" t="str">
        <f ca="1">IF(ISERROR(VLOOKUP($C162,CE_Unordered_Data,COLUMN('Reordered Data'!BH$147)-2,FALSE)),"-",VLOOKUP($C162,CE_Unordered_Data,COLUMN('Reordered Data'!BH$145)-2,FALSE))</f>
        <v>-</v>
      </c>
      <c r="BI162" s="401" t="str">
        <f ca="1">IF(ISERROR(VLOOKUP($C162,CE_Unordered_Data,COLUMN('Reordered Data'!BI$147)-2,FALSE)),"-",VLOOKUP($C162,CE_Unordered_Data,COLUMN('Reordered Data'!BI$145)-2,FALSE))</f>
        <v>-</v>
      </c>
      <c r="BJ162" s="401" t="str">
        <f ca="1">IF(ISERROR(VLOOKUP($C162,CE_Unordered_Data,COLUMN('Reordered Data'!BJ$147)-2,FALSE)),"-",VLOOKUP($C162,CE_Unordered_Data,COLUMN('Reordered Data'!BJ$145)-2,FALSE))</f>
        <v>-</v>
      </c>
      <c r="BK162" s="401" t="str">
        <f ca="1">IF(ISERROR(VLOOKUP($C162,CE_Unordered_Data,COLUMN('Reordered Data'!BK$147)-2,FALSE)),"-",VLOOKUP($C162,CE_Unordered_Data,COLUMN('Reordered Data'!BK$145)-2,FALSE))</f>
        <v>-</v>
      </c>
      <c r="BL162" s="401" t="str">
        <f ca="1">IF(ISERROR(VLOOKUP($C162,CE_Unordered_Data,COLUMN('Reordered Data'!BL$147)-2,FALSE)),"-",VLOOKUP($C162,CE_Unordered_Data,COLUMN('Reordered Data'!BL$145)-2,FALSE))</f>
        <v>-</v>
      </c>
      <c r="BM162" s="401" t="str">
        <f ca="1">IF(ISERROR(VLOOKUP($C162,CE_Unordered_Data,COLUMN('Reordered Data'!BM$147)-2,FALSE)),"-",VLOOKUP($C162,CE_Unordered_Data,COLUMN('Reordered Data'!BM$145)-2,FALSE))</f>
        <v>-</v>
      </c>
      <c r="BN162" s="401" t="str">
        <f ca="1">IF(ISERROR(VLOOKUP($C162,CE_Unordered_Data,COLUMN('Reordered Data'!BN$147)-2,FALSE)),"-",VLOOKUP($C162,CE_Unordered_Data,COLUMN('Reordered Data'!BN$145)-2,FALSE))</f>
        <v>-</v>
      </c>
      <c r="BO162" s="401" t="str">
        <f ca="1">IF(ISERROR(VLOOKUP($C162,CE_Unordered_Data,COLUMN('Reordered Data'!BO$147)-2,FALSE)),"-",VLOOKUP($C162,CE_Unordered_Data,COLUMN('Reordered Data'!BO$145)-2,FALSE))</f>
        <v>-</v>
      </c>
      <c r="BP162" s="401" t="str">
        <f ca="1">IF(ISERROR(VLOOKUP($C162,CE_Unordered_Data,COLUMN('Reordered Data'!BP$147)-2,FALSE)),"-",VLOOKUP($C162,CE_Unordered_Data,COLUMN('Reordered Data'!BP$145)-2,FALSE))</f>
        <v>-</v>
      </c>
      <c r="BQ162" s="401" t="str">
        <f ca="1">IF(ISERROR(VLOOKUP($C162,CE_Unordered_Data,COLUMN('Reordered Data'!BQ$147)-2,FALSE)),"-",VLOOKUP($C162,CE_Unordered_Data,COLUMN('Reordered Data'!BQ$145)-2,FALSE))</f>
        <v>-</v>
      </c>
      <c r="BR162" s="401" t="str">
        <f ca="1">IF(ISERROR(VLOOKUP($C162,CE_Unordered_Data,COLUMN('Reordered Data'!BR$147)-2,FALSE)),"-",VLOOKUP($C162,CE_Unordered_Data,COLUMN('Reordered Data'!BR$145)-2,FALSE))</f>
        <v>-</v>
      </c>
      <c r="BS162" s="401" t="str">
        <f ca="1">IF(ISERROR(VLOOKUP($C162,CE_Unordered_Data,COLUMN('Reordered Data'!BS$147)-2,FALSE)),"-",VLOOKUP($C162,CE_Unordered_Data,COLUMN('Reordered Data'!BS$145)-2,FALSE))</f>
        <v>-</v>
      </c>
      <c r="BT162" s="401" t="str">
        <f ca="1">IF(ISERROR(VLOOKUP($C162,CE_Unordered_Data,COLUMN('Reordered Data'!BT$147)-2,FALSE)),"-",VLOOKUP($C162,CE_Unordered_Data,COLUMN('Reordered Data'!BT$145)-2,FALSE))</f>
        <v>-</v>
      </c>
      <c r="BU162" s="401" t="str">
        <f ca="1">IF(ISERROR(VLOOKUP($C162,CE_Unordered_Data,COLUMN('Reordered Data'!BU$147)-2,FALSE)),"-",VLOOKUP($C162,CE_Unordered_Data,COLUMN('Reordered Data'!BU$145)-2,FALSE))</f>
        <v>-</v>
      </c>
      <c r="BV162" s="401" t="str">
        <f ca="1">IF(ISERROR(VLOOKUP($C162,CE_Unordered_Data,COLUMN('Reordered Data'!BV$147)-2,FALSE)),"-",VLOOKUP($C162,CE_Unordered_Data,COLUMN('Reordered Data'!BV$145)-2,FALSE))</f>
        <v>-</v>
      </c>
      <c r="BW162" s="401" t="str">
        <f ca="1">IF(ISERROR(VLOOKUP($C162,CE_Unordered_Data,COLUMN('Reordered Data'!BW$147)-2,FALSE)),"-",VLOOKUP($C162,CE_Unordered_Data,COLUMN('Reordered Data'!BW$145)-2,FALSE))</f>
        <v>-</v>
      </c>
      <c r="BX162" s="401" t="str">
        <f ca="1">IF(ISERROR(VLOOKUP($C162,CE_Unordered_Data,COLUMN('Reordered Data'!BX$147)-2,FALSE)),"-",VLOOKUP($C162,CE_Unordered_Data,COLUMN('Reordered Data'!BX$145)-2,FALSE))</f>
        <v>-</v>
      </c>
      <c r="BY162" s="401" t="str">
        <f ca="1">IF(ISERROR(VLOOKUP($C162,CE_Unordered_Data,COLUMN('Reordered Data'!BY$147)-2,FALSE)),"-",VLOOKUP($C162,CE_Unordered_Data,COLUMN('Reordered Data'!BY$145)-2,FALSE))</f>
        <v>-</v>
      </c>
      <c r="BZ162" s="401" t="str">
        <f ca="1">IF(ISERROR(VLOOKUP($C162,CE_Unordered_Data,COLUMN('Reordered Data'!BZ$147)-2,FALSE)),"-",VLOOKUP($C162,CE_Unordered_Data,COLUMN('Reordered Data'!BZ$145)-2,FALSE))</f>
        <v>-</v>
      </c>
      <c r="CA162" s="401" t="str">
        <f ca="1">IF(ISERROR(VLOOKUP($C162,CE_Unordered_Data,COLUMN('Reordered Data'!CA$147)-2,FALSE)),"-",VLOOKUP($C162,CE_Unordered_Data,COLUMN('Reordered Data'!CA$145)-2,FALSE))</f>
        <v>-</v>
      </c>
      <c r="CB162" s="401" t="str">
        <f ca="1">IF(ISERROR(VLOOKUP($C162,CE_Unordered_Data,COLUMN('Reordered Data'!CB$147)-2,FALSE)),"-",VLOOKUP($C162,CE_Unordered_Data,COLUMN('Reordered Data'!CB$145)-2,FALSE))</f>
        <v>-</v>
      </c>
      <c r="CC162" s="401" t="str">
        <f ca="1">IF(ISERROR(VLOOKUP($C162,CE_Unordered_Data,COLUMN('Reordered Data'!CC$147)-2,FALSE)),"-",VLOOKUP($C162,CE_Unordered_Data,COLUMN('Reordered Data'!CC$145)-2,FALSE))</f>
        <v>-</v>
      </c>
      <c r="CD162" s="401" t="str">
        <f ca="1">IF(ISERROR(VLOOKUP($C162,CE_Unordered_Data,COLUMN('Reordered Data'!CD$147)-2,FALSE)),"-",VLOOKUP($C162,CE_Unordered_Data,COLUMN('Reordered Data'!CD$145)-2,FALSE))</f>
        <v>-</v>
      </c>
      <c r="CE162" s="401" t="str">
        <f ca="1">IF(ISERROR(VLOOKUP($C162,CE_Unordered_Data,COLUMN('Reordered Data'!CE$147)-2,FALSE)),"-",VLOOKUP($C162,CE_Unordered_Data,COLUMN('Reordered Data'!CE$145)-2,FALSE))</f>
        <v>-</v>
      </c>
      <c r="CF162" s="401" t="str">
        <f ca="1">IF(ISERROR(VLOOKUP($C162,CE_Unordered_Data,COLUMN('Reordered Data'!CF$147)-2,FALSE)),"-",VLOOKUP($C162,CE_Unordered_Data,COLUMN('Reordered Data'!CF$145)-2,FALSE))</f>
        <v>-</v>
      </c>
      <c r="CG162" s="401" t="str">
        <f ca="1">IF(ISERROR(VLOOKUP($C162,CE_Unordered_Data,COLUMN('Reordered Data'!CG$147)-2,FALSE)),"-",VLOOKUP($C162,CE_Unordered_Data,COLUMN('Reordered Data'!CG$145)-2,FALSE))</f>
        <v>-</v>
      </c>
      <c r="CH162" s="401" t="str">
        <f ca="1">IF(ISERROR(VLOOKUP($C162,CE_Unordered_Data,COLUMN('Reordered Data'!CH$147)-2,FALSE)),"-",VLOOKUP($C162,CE_Unordered_Data,COLUMN('Reordered Data'!CH$145)-2,FALSE))</f>
        <v>-</v>
      </c>
      <c r="CI162" s="401" t="str">
        <f ca="1">IF(ISERROR(VLOOKUP($C162,CE_Unordered_Data,COLUMN('Reordered Data'!CI$147)-2,FALSE)),"-",VLOOKUP($C162,CE_Unordered_Data,COLUMN('Reordered Data'!CI$145)-2,FALSE))</f>
        <v>-</v>
      </c>
      <c r="CJ162" s="401" t="str">
        <f ca="1">IF(ISERROR(VLOOKUP($C162,CE_Unordered_Data,COLUMN('Reordered Data'!CJ$147)-2,FALSE)),"-",VLOOKUP($C162,CE_Unordered_Data,COLUMN('Reordered Data'!CJ$145)-2,FALSE))</f>
        <v>-</v>
      </c>
      <c r="CK162" s="401" t="str">
        <f ca="1">IF(ISERROR(VLOOKUP($C162,CE_Unordered_Data,COLUMN('Reordered Data'!CK$147)-2,FALSE)),"-",VLOOKUP($C162,CE_Unordered_Data,COLUMN('Reordered Data'!CK$145)-2,FALSE))</f>
        <v>-</v>
      </c>
      <c r="CL162" s="401" t="str">
        <f ca="1">IF(ISERROR(VLOOKUP($C162,CE_Unordered_Data,COLUMN('Reordered Data'!CL$147)-2,FALSE)),"-",VLOOKUP($C162,CE_Unordered_Data,COLUMN('Reordered Data'!CL$145)-2,FALSE))</f>
        <v>-</v>
      </c>
      <c r="CM162" s="401" t="str">
        <f ca="1">IF(ISERROR(VLOOKUP($C162,CE_Unordered_Data,COLUMN('Reordered Data'!CM$147)-2,FALSE)),"-",VLOOKUP($C162,CE_Unordered_Data,COLUMN('Reordered Data'!CM$145)-2,FALSE))</f>
        <v>-</v>
      </c>
      <c r="CN162" s="401" t="str">
        <f ca="1">IF(ISERROR(VLOOKUP($C162,CE_Unordered_Data,COLUMN('Reordered Data'!CN$147)-2,FALSE)),"-",VLOOKUP($C162,CE_Unordered_Data,COLUMN('Reordered Data'!CN$145)-2,FALSE))</f>
        <v>-</v>
      </c>
      <c r="CO162" s="401" t="str">
        <f ca="1">IF(ISERROR(VLOOKUP($C162,CE_Unordered_Data,COLUMN('Reordered Data'!CO$147)-2,FALSE)),"-",VLOOKUP($C162,CE_Unordered_Data,COLUMN('Reordered Data'!CO$145)-2,FALSE))</f>
        <v>-</v>
      </c>
      <c r="CP162" s="401" t="str">
        <f ca="1">IF(ISERROR(VLOOKUP($C162,CE_Unordered_Data,COLUMN('Reordered Data'!CP$147)-2,FALSE)),"-",VLOOKUP($C162,CE_Unordered_Data,COLUMN('Reordered Data'!CP$145)-2,FALSE))</f>
        <v>-</v>
      </c>
      <c r="CQ162" s="401" t="str">
        <f ca="1">IF(ISERROR(VLOOKUP($C162,CE_Unordered_Data,COLUMN('Reordered Data'!CQ$147)-2,FALSE)),"-",VLOOKUP($C162,CE_Unordered_Data,COLUMN('Reordered Data'!CQ$145)-2,FALSE))</f>
        <v>-</v>
      </c>
      <c r="CR162" s="401" t="str">
        <f ca="1">IF(ISERROR(VLOOKUP($C162,CE_Unordered_Data,COLUMN('Reordered Data'!CR$147)-2,FALSE)),"-",VLOOKUP($C162,CE_Unordered_Data,COLUMN('Reordered Data'!CR$145)-2,FALSE))</f>
        <v>-</v>
      </c>
      <c r="CS162" s="401" t="str">
        <f ca="1">IF(ISERROR(VLOOKUP($C162,CE_Unordered_Data,COLUMN('Reordered Data'!CS$147)-2,FALSE)),"-",VLOOKUP($C162,CE_Unordered_Data,COLUMN('Reordered Data'!CS$145)-2,FALSE))</f>
        <v>-</v>
      </c>
      <c r="CT162" s="401" t="str">
        <f ca="1">IF(ISERROR(VLOOKUP($C162,CE_Unordered_Data,COLUMN('Reordered Data'!CT$147)-2,FALSE)),"-",VLOOKUP($C162,CE_Unordered_Data,COLUMN('Reordered Data'!CT$145)-2,FALSE))</f>
        <v>-</v>
      </c>
      <c r="CU162" s="401" t="str">
        <f ca="1">IF(ISERROR(VLOOKUP($C162,CE_Unordered_Data,COLUMN('Reordered Data'!CU$147)-2,FALSE)),"-",VLOOKUP($C162,CE_Unordered_Data,COLUMN('Reordered Data'!CU$145)-2,FALSE))</f>
        <v>-</v>
      </c>
      <c r="CV162" s="401" t="str">
        <f ca="1">IF(ISERROR(VLOOKUP($C162,CE_Unordered_Data,COLUMN('Reordered Data'!CV$147)-2,FALSE)),"-",VLOOKUP($C162,CE_Unordered_Data,COLUMN('Reordered Data'!CV$145)-2,FALSE))</f>
        <v>-</v>
      </c>
      <c r="CW162" s="401" t="str">
        <f ca="1">IF(ISERROR(VLOOKUP($C162,CE_Unordered_Data,COLUMN('Reordered Data'!CW$147)-2,FALSE)),"-",VLOOKUP($C162,CE_Unordered_Data,COLUMN('Reordered Data'!CW$145)-2,FALSE))</f>
        <v>-</v>
      </c>
      <c r="CX162" s="401" t="str">
        <f ca="1">IF(ISERROR(VLOOKUP($C162,CE_Unordered_Data,COLUMN('Reordered Data'!CX$147)-2,FALSE)),"-",VLOOKUP($C162,CE_Unordered_Data,COLUMN('Reordered Data'!CX$145)-2,FALSE))</f>
        <v>-</v>
      </c>
      <c r="CY162" s="401" t="str">
        <f ca="1">IF(ISERROR(VLOOKUP($C162,CE_Unordered_Data,COLUMN('Reordered Data'!CY$147)-2,FALSE)),"-",VLOOKUP($C162,CE_Unordered_Data,COLUMN('Reordered Data'!CY$145)-2,FALSE))</f>
        <v>-</v>
      </c>
      <c r="CZ162" s="401" t="str">
        <f ca="1">IF(ISERROR(VLOOKUP($C162,CE_Unordered_Data,COLUMN('Reordered Data'!CZ$147)-2,FALSE)),"-",VLOOKUP($C162,CE_Unordered_Data,COLUMN('Reordered Data'!CZ$145)-2,FALSE))</f>
        <v>-</v>
      </c>
      <c r="DA162" s="401" t="str">
        <f ca="1">IF(ISERROR(VLOOKUP($C162,CE_Unordered_Data,COLUMN('Reordered Data'!DA$147)-2,FALSE)),"-",VLOOKUP($C162,CE_Unordered_Data,COLUMN('Reordered Data'!DA$145)-2,FALSE))</f>
        <v>-</v>
      </c>
      <c r="DB162" s="401" t="str">
        <f ca="1">IF(ISERROR(VLOOKUP($C162,CE_Unordered_Data,COLUMN('Reordered Data'!DB$147)-2,FALSE)),"-",VLOOKUP($C162,CE_Unordered_Data,COLUMN('Reordered Data'!DB$145)-2,FALSE))</f>
        <v>-</v>
      </c>
      <c r="DC162" s="401" t="str">
        <f ca="1">IF(ISERROR(VLOOKUP($C162,CE_Unordered_Data,COLUMN('Reordered Data'!DC$147)-2,FALSE)),"-",VLOOKUP($C162,CE_Unordered_Data,COLUMN('Reordered Data'!DC$145)-2,FALSE))</f>
        <v>-</v>
      </c>
      <c r="DD162" s="401" t="str">
        <f ca="1">IF(ISERROR(VLOOKUP($C162,CE_Unordered_Data,COLUMN('Reordered Data'!DD$147)-2,FALSE)),"-",VLOOKUP($C162,CE_Unordered_Data,COLUMN('Reordered Data'!DD$145)-2,FALSE))</f>
        <v>-</v>
      </c>
      <c r="DE162" s="401" t="str">
        <f ca="1">IF(ISERROR(VLOOKUP($C162,CE_Unordered_Data,COLUMN('Reordered Data'!DE$147)-2,FALSE)),"-",VLOOKUP($C162,CE_Unordered_Data,COLUMN('Reordered Data'!DE$145)-2,FALSE))</f>
        <v>-</v>
      </c>
      <c r="DF162" s="401" t="str">
        <f ca="1">IF(ISERROR(VLOOKUP($C162,CE_Unordered_Data,COLUMN('Reordered Data'!DF$147)-2,FALSE)),"-",VLOOKUP($C162,CE_Unordered_Data,COLUMN('Reordered Data'!DF$145)-2,FALSE))</f>
        <v>-</v>
      </c>
      <c r="DG162" s="401" t="str">
        <f ca="1">IF(ISERROR(VLOOKUP($C162,CE_Unordered_Data,COLUMN('Reordered Data'!DG$147)-2,FALSE)),"-",VLOOKUP($C162,CE_Unordered_Data,COLUMN('Reordered Data'!DG$145)-2,FALSE))</f>
        <v>-</v>
      </c>
      <c r="DH162" s="401" t="str">
        <f ca="1">IF(ISERROR(VLOOKUP($C162,CE_Unordered_Data,COLUMN('Reordered Data'!DH$147)-2,FALSE)),"-",VLOOKUP($C162,CE_Unordered_Data,COLUMN('Reordered Data'!DH$145)-2,FALSE))</f>
        <v>-</v>
      </c>
      <c r="DI162" s="401" t="str">
        <f ca="1">IF(ISERROR(VLOOKUP($C162,CE_Unordered_Data,COLUMN('Reordered Data'!DI$147)-2,FALSE)),"-",VLOOKUP($C162,CE_Unordered_Data,COLUMN('Reordered Data'!DI$145)-2,FALSE))</f>
        <v>-</v>
      </c>
      <c r="DJ162" s="401" t="str">
        <f ca="1">IF(ISERROR(VLOOKUP($C162,CE_Unordered_Data,COLUMN('Reordered Data'!DJ$147)-2,FALSE)),"-",VLOOKUP($C162,CE_Unordered_Data,COLUMN('Reordered Data'!DJ$145)-2,FALSE))</f>
        <v>-</v>
      </c>
      <c r="DK162" s="401" t="str">
        <f ca="1">IF(ISERROR(VLOOKUP($C162,CE_Unordered_Data,COLUMN('Reordered Data'!DK$147)-2,FALSE)),"-",VLOOKUP($C162,CE_Unordered_Data,COLUMN('Reordered Data'!DK$145)-2,FALSE))</f>
        <v>-</v>
      </c>
      <c r="DL162" s="401" t="str">
        <f ca="1">IF(ISERROR(VLOOKUP($C162,CE_Unordered_Data,COLUMN('Reordered Data'!DL$147)-2,FALSE)),"-",VLOOKUP($C162,CE_Unordered_Data,COLUMN('Reordered Data'!DL$145)-2,FALSE))</f>
        <v>-</v>
      </c>
      <c r="DM162" s="401" t="str">
        <f ca="1">IF(ISERROR(VLOOKUP($C162,CE_Unordered_Data,COLUMN('Reordered Data'!DM$147)-2,FALSE)),"-",VLOOKUP($C162,CE_Unordered_Data,COLUMN('Reordered Data'!DM$145)-2,FALSE))</f>
        <v>-</v>
      </c>
      <c r="DN162" s="401" t="str">
        <f ca="1">IF(ISERROR(VLOOKUP($C162,CE_Unordered_Data,COLUMN('Reordered Data'!DN$147)-2,FALSE)),"-",VLOOKUP($C162,CE_Unordered_Data,COLUMN('Reordered Data'!DN$145)-2,FALSE))</f>
        <v>-</v>
      </c>
      <c r="DO162" s="401" t="str">
        <f ca="1">IF(ISERROR(VLOOKUP($C162,CE_Unordered_Data,COLUMN('Reordered Data'!DO$147)-2,FALSE)),"-",VLOOKUP($C162,CE_Unordered_Data,COLUMN('Reordered Data'!DO$145)-2,FALSE))</f>
        <v>-</v>
      </c>
      <c r="DP162" s="401" t="str">
        <f ca="1">IF(ISERROR(VLOOKUP($C162,CE_Unordered_Data,COLUMN('Reordered Data'!DP$147)-2,FALSE)),"-",VLOOKUP($C162,CE_Unordered_Data,COLUMN('Reordered Data'!DP$145)-2,FALSE))</f>
        <v>-</v>
      </c>
      <c r="DQ162" s="401" t="str">
        <f ca="1">IF(ISERROR(VLOOKUP($C162,CE_Unordered_Data,COLUMN('Reordered Data'!DQ$147)-2,FALSE)),"-",VLOOKUP($C162,CE_Unordered_Data,COLUMN('Reordered Data'!DQ$145)-2,FALSE))</f>
        <v>-</v>
      </c>
      <c r="DR162" s="401" t="str">
        <f ca="1">IF(ISERROR(VLOOKUP($C162,CE_Unordered_Data,COLUMN('Reordered Data'!DR$147)-2,FALSE)),"-",VLOOKUP($C162,CE_Unordered_Data,COLUMN('Reordered Data'!DR$145)-2,FALSE))</f>
        <v>-</v>
      </c>
      <c r="DS162" s="401" t="str">
        <f ca="1">IF(ISERROR(VLOOKUP($C162,CE_Unordered_Data,COLUMN('Reordered Data'!DS$147)-2,FALSE)),"-",VLOOKUP($C162,CE_Unordered_Data,COLUMN('Reordered Data'!DS$145)-2,FALSE))</f>
        <v>-</v>
      </c>
      <c r="DT162" s="401" t="str">
        <f ca="1">IF(ISERROR(VLOOKUP($C162,CE_Unordered_Data,COLUMN('Reordered Data'!DT$147)-2,FALSE)),"-",VLOOKUP($C162,CE_Unordered_Data,COLUMN('Reordered Data'!DT$145)-2,FALSE))</f>
        <v>-</v>
      </c>
      <c r="DU162" s="401" t="str">
        <f ca="1">IF(ISERROR(VLOOKUP($C162,CE_Unordered_Data,COLUMN('Reordered Data'!DU$147)-2,FALSE)),"-",VLOOKUP($C162,CE_Unordered_Data,COLUMN('Reordered Data'!DU$145)-2,FALSE))</f>
        <v>-</v>
      </c>
      <c r="DV162" s="401" t="str">
        <f ca="1">IF(ISERROR(VLOOKUP($C162,CE_Unordered_Data,COLUMN('Reordered Data'!DV$147)-2,FALSE)),"-",VLOOKUP($C162,CE_Unordered_Data,COLUMN('Reordered Data'!DV$145)-2,FALSE))</f>
        <v>-</v>
      </c>
      <c r="DW162" s="401" t="str">
        <f ca="1">IF(ISERROR(VLOOKUP($C162,CE_Unordered_Data,COLUMN('Reordered Data'!DW$147)-2,FALSE)),"-",VLOOKUP($C162,CE_Unordered_Data,COLUMN('Reordered Data'!DW$145)-2,FALSE))</f>
        <v>-</v>
      </c>
      <c r="DX162" s="401" t="str">
        <f ca="1">IF(ISERROR(VLOOKUP($C162,CE_Unordered_Data,COLUMN('Reordered Data'!DX$147)-2,FALSE)),"-",VLOOKUP($C162,CE_Unordered_Data,COLUMN('Reordered Data'!DX$145)-2,FALSE))</f>
        <v>-</v>
      </c>
      <c r="DY162" s="401" t="str">
        <f ca="1">IF(ISERROR(VLOOKUP($C162,CE_Unordered_Data,COLUMN('Reordered Data'!DY$147)-2,FALSE)),"-",VLOOKUP($C162,CE_Unordered_Data,COLUMN('Reordered Data'!DY$145)-2,FALSE))</f>
        <v>-</v>
      </c>
      <c r="DZ162" s="401" t="str">
        <f ca="1">IF(ISERROR(VLOOKUP($C162,CE_Unordered_Data,COLUMN('Reordered Data'!DZ$147)-2,FALSE)),"-",VLOOKUP($C162,CE_Unordered_Data,COLUMN('Reordered Data'!DZ$145)-2,FALSE))</f>
        <v>-</v>
      </c>
      <c r="EA162" s="401" t="str">
        <f ca="1">IF(ISERROR(VLOOKUP($C162,CE_Unordered_Data,COLUMN('Reordered Data'!EA$147)-2,FALSE)),"-",VLOOKUP($C162,CE_Unordered_Data,COLUMN('Reordered Data'!EA$145)-2,FALSE))</f>
        <v>-</v>
      </c>
      <c r="EB162" s="401" t="str">
        <f ca="1">IF(ISERROR(VLOOKUP($C162,CE_Unordered_Data,COLUMN('Reordered Data'!EB$147)-2,FALSE)),"-",VLOOKUP($C162,CE_Unordered_Data,COLUMN('Reordered Data'!EB$145)-2,FALSE))</f>
        <v>-</v>
      </c>
      <c r="EC162" s="401" t="str">
        <f ca="1">IF(ISERROR(VLOOKUP($C162,CE_Unordered_Data,COLUMN('Reordered Data'!EC$147)-2,FALSE)),"-",VLOOKUP($C162,CE_Unordered_Data,COLUMN('Reordered Data'!EC$145)-2,FALSE))</f>
        <v>-</v>
      </c>
      <c r="ED162" s="401" t="str">
        <f ca="1">IF(ISERROR(VLOOKUP($C162,CE_Unordered_Data,COLUMN('Reordered Data'!ED$147)-2,FALSE)),"-",VLOOKUP($C162,CE_Unordered_Data,COLUMN('Reordered Data'!ED$145)-2,FALSE))</f>
        <v>-</v>
      </c>
      <c r="EE162" s="401" t="str">
        <f ca="1">IF(ISERROR(VLOOKUP($C162,CE_Unordered_Data,COLUMN('Reordered Data'!EE$147)-2,FALSE)),"-",VLOOKUP($C162,CE_Unordered_Data,COLUMN('Reordered Data'!EE$145)-2,FALSE))</f>
        <v>-</v>
      </c>
      <c r="EF162" s="401" t="str">
        <f ca="1">IF(ISERROR(VLOOKUP($C162,CE_Unordered_Data,COLUMN('Reordered Data'!EF$147)-2,FALSE)),"-",VLOOKUP($C162,CE_Unordered_Data,COLUMN('Reordered Data'!EF$145)-2,FALSE))</f>
        <v>-</v>
      </c>
      <c r="EG162" s="401" t="str">
        <f ca="1">IF(ISERROR(VLOOKUP($C162,CE_Unordered_Data,COLUMN('Reordered Data'!EG$147)-2,FALSE)),"-",VLOOKUP($C162,CE_Unordered_Data,COLUMN('Reordered Data'!EG$145)-2,FALSE))</f>
        <v>-</v>
      </c>
      <c r="EH162" s="401" t="str">
        <f ca="1">IF(ISERROR(VLOOKUP($C162,CE_Unordered_Data,COLUMN('Reordered Data'!EH$147)-2,FALSE)),"-",VLOOKUP($C162,CE_Unordered_Data,COLUMN('Reordered Data'!EH$145)-2,FALSE))</f>
        <v>-</v>
      </c>
      <c r="EI162" s="401" t="str">
        <f ca="1">IF(ISERROR(VLOOKUP($C162,CE_Unordered_Data,COLUMN('Reordered Data'!EI$147)-2,FALSE)),"-",VLOOKUP($C162,CE_Unordered_Data,COLUMN('Reordered Data'!EI$145)-2,FALSE))</f>
        <v>-</v>
      </c>
      <c r="EJ162" s="401" t="str">
        <f ca="1">IF(ISERROR(VLOOKUP($C162,CE_Unordered_Data,COLUMN('Reordered Data'!EJ$147)-2,FALSE)),"-",VLOOKUP($C162,CE_Unordered_Data,COLUMN('Reordered Data'!EJ$145)-2,FALSE))</f>
        <v>-</v>
      </c>
      <c r="EK162" s="401" t="str">
        <f ca="1">IF(ISERROR(VLOOKUP($C162,CE_Unordered_Data,COLUMN('Reordered Data'!EK$147)-2,FALSE)),"-",VLOOKUP($C162,CE_Unordered_Data,COLUMN('Reordered Data'!EK$145)-2,FALSE))</f>
        <v>-</v>
      </c>
      <c r="EL162" s="401" t="str">
        <f ca="1">IF(ISERROR(VLOOKUP($C162,CE_Unordered_Data,COLUMN('Reordered Data'!EL$147)-2,FALSE)),"-",VLOOKUP($C162,CE_Unordered_Data,COLUMN('Reordered Data'!EL$145)-2,FALSE))</f>
        <v>-</v>
      </c>
      <c r="EM162" s="401" t="str">
        <f ca="1">IF(ISERROR(VLOOKUP($C162,CE_Unordered_Data,COLUMN('Reordered Data'!EM$147)-2,FALSE)),"-",VLOOKUP($C162,CE_Unordered_Data,COLUMN('Reordered Data'!EM$145)-2,FALSE))</f>
        <v>-</v>
      </c>
      <c r="EN162" s="401" t="str">
        <f ca="1">IF(ISERROR(VLOOKUP($C162,CE_Unordered_Data,COLUMN('Reordered Data'!EN$147)-2,FALSE)),"-",VLOOKUP($C162,CE_Unordered_Data,COLUMN('Reordered Data'!EN$145)-2,FALSE))</f>
        <v>-</v>
      </c>
      <c r="EO162" s="401" t="str">
        <f ca="1">IF(ISERROR(VLOOKUP($C162,CE_Unordered_Data,COLUMN('Reordered Data'!EO$147)-2,FALSE)),"-",VLOOKUP($C162,CE_Unordered_Data,COLUMN('Reordered Data'!EO$145)-2,FALSE))</f>
        <v>-</v>
      </c>
      <c r="EP162" s="401" t="str">
        <f ca="1">IF(ISERROR(VLOOKUP($C162,CE_Unordered_Data,COLUMN('Reordered Data'!EP$147)-2,FALSE)),"-",VLOOKUP($C162,CE_Unordered_Data,COLUMN('Reordered Data'!EP$145)-2,FALSE))</f>
        <v>-</v>
      </c>
      <c r="EQ162" s="401" t="str">
        <f ca="1">IF(ISERROR(VLOOKUP($C162,CE_Unordered_Data,COLUMN('Reordered Data'!EQ$147)-2,FALSE)),"-",VLOOKUP($C162,CE_Unordered_Data,COLUMN('Reordered Data'!EQ$145)-2,FALSE))</f>
        <v>-</v>
      </c>
      <c r="ER162" s="401" t="str">
        <f ca="1">IF(ISERROR(VLOOKUP($C162,CE_Unordered_Data,COLUMN('Reordered Data'!ER$147)-2,FALSE)),"-",VLOOKUP($C162,CE_Unordered_Data,COLUMN('Reordered Data'!ER$145)-2,FALSE))</f>
        <v>-</v>
      </c>
      <c r="ES162" s="401" t="str">
        <f ca="1">IF(ISERROR(VLOOKUP($C162,CE_Unordered_Data,COLUMN('Reordered Data'!ES$147)-2,FALSE)),"-",VLOOKUP($C162,CE_Unordered_Data,COLUMN('Reordered Data'!ES$145)-2,FALSE))</f>
        <v>-</v>
      </c>
      <c r="ET162" s="401" t="str">
        <f ca="1">IF(ISERROR(VLOOKUP($C162,CE_Unordered_Data,COLUMN('Reordered Data'!ET$147)-2,FALSE)),"-",VLOOKUP($C162,CE_Unordered_Data,COLUMN('Reordered Data'!ET$145)-2,FALSE))</f>
        <v>-</v>
      </c>
      <c r="EU162" s="401" t="str">
        <f ca="1">IF(ISERROR(VLOOKUP($C162,CE_Unordered_Data,COLUMN('Reordered Data'!EU$147)-2,FALSE)),"-",VLOOKUP($C162,CE_Unordered_Data,COLUMN('Reordered Data'!EU$145)-2,FALSE))</f>
        <v>-</v>
      </c>
      <c r="EV162" s="401" t="str">
        <f ca="1">IF(ISERROR(VLOOKUP($C162,CE_Unordered_Data,COLUMN('Reordered Data'!EV$147)-2,FALSE)),"-",VLOOKUP($C162,CE_Unordered_Data,COLUMN('Reordered Data'!EV$145)-2,FALSE))</f>
        <v>-</v>
      </c>
      <c r="EW162" s="401" t="str">
        <f ca="1">IF(ISERROR(VLOOKUP($C162,CE_Unordered_Data,COLUMN('Reordered Data'!EW$147)-2,FALSE)),"-",VLOOKUP($C162,CE_Unordered_Data,COLUMN('Reordered Data'!EW$145)-2,FALSE))</f>
        <v>-</v>
      </c>
      <c r="EX162" s="401" t="str">
        <f ca="1">IF(ISERROR(VLOOKUP($C162,CE_Unordered_Data,COLUMN('Reordered Data'!EX$147)-2,FALSE)),"-",VLOOKUP($C162,CE_Unordered_Data,COLUMN('Reordered Data'!EX$145)-2,FALSE))</f>
        <v>-</v>
      </c>
      <c r="EY162" s="401" t="str">
        <f ca="1">IF(ISERROR(VLOOKUP($C162,CE_Unordered_Data,COLUMN('Reordered Data'!EY$147)-2,FALSE)),"-",VLOOKUP($C162,CE_Unordered_Data,COLUMN('Reordered Data'!EY$145)-2,FALSE))</f>
        <v>-</v>
      </c>
      <c r="EZ162" s="401" t="str">
        <f ca="1">IF(ISERROR(VLOOKUP($C162,CE_Unordered_Data,COLUMN('Reordered Data'!EZ$147)-2,FALSE)),"-",VLOOKUP($C162,CE_Unordered_Data,COLUMN('Reordered Data'!EZ$145)-2,FALSE))</f>
        <v>-</v>
      </c>
      <c r="FA162" s="401" t="str">
        <f ca="1">IF(ISERROR(VLOOKUP($C162,CE_Unordered_Data,COLUMN('Reordered Data'!FA$147)-2,FALSE)),"-",VLOOKUP($C162,CE_Unordered_Data,COLUMN('Reordered Data'!FA$145)-2,FALSE))</f>
        <v>-</v>
      </c>
      <c r="FB162" s="401" t="str">
        <f ca="1">IF(ISERROR(VLOOKUP($C162,CE_Unordered_Data,COLUMN('Reordered Data'!FB$147)-2,FALSE)),"-",VLOOKUP($C162,CE_Unordered_Data,COLUMN('Reordered Data'!FB$145)-2,FALSE))</f>
        <v>-</v>
      </c>
      <c r="FC162" s="401" t="str">
        <f ca="1">IF(ISERROR(VLOOKUP($C162,CE_Unordered_Data,COLUMN('Reordered Data'!FC$147)-2,FALSE)),"-",VLOOKUP($C162,CE_Unordered_Data,COLUMN('Reordered Data'!FC$145)-2,FALSE))</f>
        <v>-</v>
      </c>
      <c r="FD162" s="401" t="str">
        <f ca="1">IF(ISERROR(VLOOKUP($C162,CE_Unordered_Data,COLUMN('Reordered Data'!FD$147)-2,FALSE)),"-",VLOOKUP($C162,CE_Unordered_Data,COLUMN('Reordered Data'!FD$145)-2,FALSE))</f>
        <v>-</v>
      </c>
      <c r="FE162" s="401" t="str">
        <f ca="1">IF(ISERROR(VLOOKUP($C162,CE_Unordered_Data,COLUMN('Reordered Data'!FE$147)-2,FALSE)),"-",VLOOKUP($C162,CE_Unordered_Data,COLUMN('Reordered Data'!FE$145)-2,FALSE))</f>
        <v>-</v>
      </c>
      <c r="FF162" s="401" t="str">
        <f ca="1">IF(ISERROR(VLOOKUP($C162,CE_Unordered_Data,COLUMN('Reordered Data'!FF$147)-2,FALSE)),"-",VLOOKUP($C162,CE_Unordered_Data,COLUMN('Reordered Data'!FF$145)-2,FALSE))</f>
        <v>-</v>
      </c>
      <c r="FG162" s="401" t="str">
        <f ca="1">IF(ISERROR(VLOOKUP($C162,CE_Unordered_Data,COLUMN('Reordered Data'!FG$147)-2,FALSE)),"-",VLOOKUP($C162,CE_Unordered_Data,COLUMN('Reordered Data'!FG$145)-2,FALSE))</f>
        <v>-</v>
      </c>
    </row>
    <row r="163" spans="3:163">
      <c r="C163" s="399" t="str">
        <f t="shared" ca="1" si="43"/>
        <v>*Hide*</v>
      </c>
      <c r="D163" s="401" t="str">
        <f ca="1">IF(ISERROR(VLOOKUP($C163,CE_Unordered_Data,COLUMN('Reordered Data'!D$147)-2,FALSE)),"-",VLOOKUP($C163,CE_Unordered_Data,COLUMN('Reordered Data'!D$145)-2,FALSE))</f>
        <v>-</v>
      </c>
      <c r="E163" s="401" t="str">
        <f ca="1">IF(ISERROR(VLOOKUP($C163,CE_Unordered_Data,COLUMN('Reordered Data'!E$147)-2,FALSE)),"-",VLOOKUP($C163,CE_Unordered_Data,COLUMN('Reordered Data'!E$145)-2,FALSE))</f>
        <v>-</v>
      </c>
      <c r="F163" s="401" t="str">
        <f ca="1">IF(ISERROR(VLOOKUP($C163,CE_Unordered_Data,COLUMN('Reordered Data'!F$147)-2,FALSE)),"-",VLOOKUP($C163,CE_Unordered_Data,COLUMN('Reordered Data'!F$145)-2,FALSE))</f>
        <v>-</v>
      </c>
      <c r="G163" s="401" t="str">
        <f ca="1">IF(ISERROR(VLOOKUP($C163,CE_Unordered_Data,COLUMN('Reordered Data'!G$147)-2,FALSE)),"-",VLOOKUP($C163,CE_Unordered_Data,COLUMN('Reordered Data'!G$145)-2,FALSE))</f>
        <v>-</v>
      </c>
      <c r="H163" s="401" t="str">
        <f ca="1">IF(ISERROR(VLOOKUP($C163,CE_Unordered_Data,COLUMN('Reordered Data'!H$147)-2,FALSE)),"-",VLOOKUP($C163,CE_Unordered_Data,COLUMN('Reordered Data'!H$145)-2,FALSE))</f>
        <v>-</v>
      </c>
      <c r="I163" s="401" t="str">
        <f ca="1">IF(ISERROR(VLOOKUP($C163,CE_Unordered_Data,COLUMN('Reordered Data'!I$147)-2,FALSE)),"-",VLOOKUP($C163,CE_Unordered_Data,COLUMN('Reordered Data'!I$145)-2,FALSE))</f>
        <v>-</v>
      </c>
      <c r="J163" s="401" t="str">
        <f ca="1">IF(ISERROR(VLOOKUP($C163,CE_Unordered_Data,COLUMN('Reordered Data'!J$147)-2,FALSE)),"-",VLOOKUP($C163,CE_Unordered_Data,COLUMN('Reordered Data'!J$145)-2,FALSE))</f>
        <v>-</v>
      </c>
      <c r="K163" s="401" t="str">
        <f ca="1">IF(ISERROR(VLOOKUP($C163,CE_Unordered_Data,COLUMN('Reordered Data'!K$147)-2,FALSE)),"-",VLOOKUP($C163,CE_Unordered_Data,COLUMN('Reordered Data'!K$145)-2,FALSE))</f>
        <v>-</v>
      </c>
      <c r="L163" s="401" t="str">
        <f ca="1">IF(ISERROR(VLOOKUP($C163,CE_Unordered_Data,COLUMN('Reordered Data'!L$147)-2,FALSE)),"-",VLOOKUP($C163,CE_Unordered_Data,COLUMN('Reordered Data'!L$145)-2,FALSE))</f>
        <v>-</v>
      </c>
      <c r="M163" s="401" t="str">
        <f ca="1">IF(ISERROR(VLOOKUP($C163,CE_Unordered_Data,COLUMN('Reordered Data'!M$147)-2,FALSE)),"-",VLOOKUP($C163,CE_Unordered_Data,COLUMN('Reordered Data'!M$145)-2,FALSE))</f>
        <v>-</v>
      </c>
      <c r="N163" s="401" t="str">
        <f ca="1">IF(ISERROR(VLOOKUP($C163,CE_Unordered_Data,COLUMN('Reordered Data'!N$147)-2,FALSE)),"-",VLOOKUP($C163,CE_Unordered_Data,COLUMN('Reordered Data'!N$145)-2,FALSE))</f>
        <v>-</v>
      </c>
      <c r="O163" s="401" t="str">
        <f ca="1">IF(ISERROR(VLOOKUP($C163,CE_Unordered_Data,COLUMN('Reordered Data'!O$147)-2,FALSE)),"-",VLOOKUP($C163,CE_Unordered_Data,COLUMN('Reordered Data'!O$145)-2,FALSE))</f>
        <v>-</v>
      </c>
      <c r="P163" s="401" t="str">
        <f ca="1">IF(ISERROR(VLOOKUP($C163,CE_Unordered_Data,COLUMN('Reordered Data'!P$147)-2,FALSE)),"-",VLOOKUP($C163,CE_Unordered_Data,COLUMN('Reordered Data'!P$145)-2,FALSE))</f>
        <v>-</v>
      </c>
      <c r="Q163" s="401" t="str">
        <f ca="1">IF(ISERROR(VLOOKUP($C163,CE_Unordered_Data,COLUMN('Reordered Data'!Q$147)-2,FALSE)),"-",VLOOKUP($C163,CE_Unordered_Data,COLUMN('Reordered Data'!Q$145)-2,FALSE))</f>
        <v>-</v>
      </c>
      <c r="R163" s="401" t="str">
        <f ca="1">IF(ISERROR(VLOOKUP($C163,CE_Unordered_Data,COLUMN('Reordered Data'!R$147)-2,FALSE)),"-",VLOOKUP($C163,CE_Unordered_Data,COLUMN('Reordered Data'!R$145)-2,FALSE))</f>
        <v>-</v>
      </c>
      <c r="S163" s="401" t="str">
        <f ca="1">IF(ISERROR(VLOOKUP($C163,CE_Unordered_Data,COLUMN('Reordered Data'!S$147)-2,FALSE)),"-",VLOOKUP($C163,CE_Unordered_Data,COLUMN('Reordered Data'!S$145)-2,FALSE))</f>
        <v>-</v>
      </c>
      <c r="T163" s="401" t="str">
        <f ca="1">IF(ISERROR(VLOOKUP($C163,CE_Unordered_Data,COLUMN('Reordered Data'!T$147)-2,FALSE)),"-",VLOOKUP($C163,CE_Unordered_Data,COLUMN('Reordered Data'!T$145)-2,FALSE))</f>
        <v>-</v>
      </c>
      <c r="U163" s="401" t="str">
        <f ca="1">IF(ISERROR(VLOOKUP($C163,CE_Unordered_Data,COLUMN('Reordered Data'!U$147)-2,FALSE)),"-",VLOOKUP($C163,CE_Unordered_Data,COLUMN('Reordered Data'!U$145)-2,FALSE))</f>
        <v>-</v>
      </c>
      <c r="V163" s="401" t="str">
        <f ca="1">IF(ISERROR(VLOOKUP($C163,CE_Unordered_Data,COLUMN('Reordered Data'!V$147)-2,FALSE)),"-",VLOOKUP($C163,CE_Unordered_Data,COLUMN('Reordered Data'!V$145)-2,FALSE))</f>
        <v>-</v>
      </c>
      <c r="W163" s="401" t="str">
        <f ca="1">IF(ISERROR(VLOOKUP($C163,CE_Unordered_Data,COLUMN('Reordered Data'!W$147)-2,FALSE)),"-",VLOOKUP($C163,CE_Unordered_Data,COLUMN('Reordered Data'!W$145)-2,FALSE))</f>
        <v>-</v>
      </c>
      <c r="X163" s="401" t="str">
        <f ca="1">IF(ISERROR(VLOOKUP($C163,CE_Unordered_Data,COLUMN('Reordered Data'!X$147)-2,FALSE)),"-",VLOOKUP($C163,CE_Unordered_Data,COLUMN('Reordered Data'!X$145)-2,FALSE))</f>
        <v>-</v>
      </c>
      <c r="Y163" s="401" t="str">
        <f ca="1">IF(ISERROR(VLOOKUP($C163,CE_Unordered_Data,COLUMN('Reordered Data'!Y$147)-2,FALSE)),"-",VLOOKUP($C163,CE_Unordered_Data,COLUMN('Reordered Data'!Y$145)-2,FALSE))</f>
        <v>-</v>
      </c>
      <c r="Z163" s="401" t="str">
        <f ca="1">IF(ISERROR(VLOOKUP($C163,CE_Unordered_Data,COLUMN('Reordered Data'!Z$147)-2,FALSE)),"-",VLOOKUP($C163,CE_Unordered_Data,COLUMN('Reordered Data'!Z$145)-2,FALSE))</f>
        <v>-</v>
      </c>
      <c r="AA163" s="401" t="str">
        <f ca="1">IF(ISERROR(VLOOKUP($C163,CE_Unordered_Data,COLUMN('Reordered Data'!AA$147)-2,FALSE)),"-",VLOOKUP($C163,CE_Unordered_Data,COLUMN('Reordered Data'!AA$145)-2,FALSE))</f>
        <v>-</v>
      </c>
      <c r="AB163" s="401" t="str">
        <f ca="1">IF(ISERROR(VLOOKUP($C163,CE_Unordered_Data,COLUMN('Reordered Data'!AB$147)-2,FALSE)),"-",VLOOKUP($C163,CE_Unordered_Data,COLUMN('Reordered Data'!AB$145)-2,FALSE))</f>
        <v>-</v>
      </c>
      <c r="AC163" s="401" t="str">
        <f ca="1">IF(ISERROR(VLOOKUP($C163,CE_Unordered_Data,COLUMN('Reordered Data'!AC$147)-2,FALSE)),"-",VLOOKUP($C163,CE_Unordered_Data,COLUMN('Reordered Data'!AC$145)-2,FALSE))</f>
        <v>-</v>
      </c>
      <c r="AD163" s="401" t="str">
        <f ca="1">IF(ISERROR(VLOOKUP($C163,CE_Unordered_Data,COLUMN('Reordered Data'!AD$147)-2,FALSE)),"-",VLOOKUP($C163,CE_Unordered_Data,COLUMN('Reordered Data'!AD$145)-2,FALSE))</f>
        <v>-</v>
      </c>
      <c r="AE163" s="401" t="str">
        <f ca="1">IF(ISERROR(VLOOKUP($C163,CE_Unordered_Data,COLUMN('Reordered Data'!AE$147)-2,FALSE)),"-",VLOOKUP($C163,CE_Unordered_Data,COLUMN('Reordered Data'!AE$145)-2,FALSE))</f>
        <v>-</v>
      </c>
      <c r="AF163" s="401" t="str">
        <f ca="1">IF(ISERROR(VLOOKUP($C163,CE_Unordered_Data,COLUMN('Reordered Data'!AF$147)-2,FALSE)),"-",VLOOKUP($C163,CE_Unordered_Data,COLUMN('Reordered Data'!AF$145)-2,FALSE))</f>
        <v>-</v>
      </c>
      <c r="AG163" s="401" t="str">
        <f ca="1">IF(ISERROR(VLOOKUP($C163,CE_Unordered_Data,COLUMN('Reordered Data'!AG$147)-2,FALSE)),"-",VLOOKUP($C163,CE_Unordered_Data,COLUMN('Reordered Data'!AG$145)-2,FALSE))</f>
        <v>-</v>
      </c>
      <c r="AH163" s="401" t="str">
        <f ca="1">IF(ISERROR(VLOOKUP($C163,CE_Unordered_Data,COLUMN('Reordered Data'!AH$147)-2,FALSE)),"-",VLOOKUP($C163,CE_Unordered_Data,COLUMN('Reordered Data'!AH$145)-2,FALSE))</f>
        <v>-</v>
      </c>
      <c r="AI163" s="401" t="str">
        <f ca="1">IF(ISERROR(VLOOKUP($C163,CE_Unordered_Data,COLUMN('Reordered Data'!AI$147)-2,FALSE)),"-",VLOOKUP($C163,CE_Unordered_Data,COLUMN('Reordered Data'!AI$145)-2,FALSE))</f>
        <v>-</v>
      </c>
      <c r="AJ163" s="401" t="str">
        <f ca="1">IF(ISERROR(VLOOKUP($C163,CE_Unordered_Data,COLUMN('Reordered Data'!AJ$147)-2,FALSE)),"-",VLOOKUP($C163,CE_Unordered_Data,COLUMN('Reordered Data'!AJ$145)-2,FALSE))</f>
        <v>-</v>
      </c>
      <c r="AK163" s="401" t="str">
        <f ca="1">IF(ISERROR(VLOOKUP($C163,CE_Unordered_Data,COLUMN('Reordered Data'!AK$147)-2,FALSE)),"-",VLOOKUP($C163,CE_Unordered_Data,COLUMN('Reordered Data'!AK$145)-2,FALSE))</f>
        <v>-</v>
      </c>
      <c r="AL163" s="401" t="str">
        <f ca="1">IF(ISERROR(VLOOKUP($C163,CE_Unordered_Data,COLUMN('Reordered Data'!AL$147)-2,FALSE)),"-",VLOOKUP($C163,CE_Unordered_Data,COLUMN('Reordered Data'!AL$145)-2,FALSE))</f>
        <v>-</v>
      </c>
      <c r="AM163" s="401" t="str">
        <f ca="1">IF(ISERROR(VLOOKUP($C163,CE_Unordered_Data,COLUMN('Reordered Data'!AM$147)-2,FALSE)),"-",VLOOKUP($C163,CE_Unordered_Data,COLUMN('Reordered Data'!AM$145)-2,FALSE))</f>
        <v>-</v>
      </c>
      <c r="AN163" s="401" t="str">
        <f ca="1">IF(ISERROR(VLOOKUP($C163,CE_Unordered_Data,COLUMN('Reordered Data'!AN$147)-2,FALSE)),"-",VLOOKUP($C163,CE_Unordered_Data,COLUMN('Reordered Data'!AN$145)-2,FALSE))</f>
        <v>-</v>
      </c>
      <c r="AO163" s="401" t="str">
        <f ca="1">IF(ISERROR(VLOOKUP($C163,CE_Unordered_Data,COLUMN('Reordered Data'!AO$147)-2,FALSE)),"-",VLOOKUP($C163,CE_Unordered_Data,COLUMN('Reordered Data'!AO$145)-2,FALSE))</f>
        <v>-</v>
      </c>
      <c r="AP163" s="401" t="str">
        <f ca="1">IF(ISERROR(VLOOKUP($C163,CE_Unordered_Data,COLUMN('Reordered Data'!AP$147)-2,FALSE)),"-",VLOOKUP($C163,CE_Unordered_Data,COLUMN('Reordered Data'!AP$145)-2,FALSE))</f>
        <v>-</v>
      </c>
      <c r="AQ163" s="401" t="str">
        <f ca="1">IF(ISERROR(VLOOKUP($C163,CE_Unordered_Data,COLUMN('Reordered Data'!AQ$147)-2,FALSE)),"-",VLOOKUP($C163,CE_Unordered_Data,COLUMN('Reordered Data'!AQ$145)-2,FALSE))</f>
        <v>-</v>
      </c>
      <c r="AR163" s="401" t="str">
        <f ca="1">IF(ISERROR(VLOOKUP($C163,CE_Unordered_Data,COLUMN('Reordered Data'!AR$147)-2,FALSE)),"-",VLOOKUP($C163,CE_Unordered_Data,COLUMN('Reordered Data'!AR$145)-2,FALSE))</f>
        <v>-</v>
      </c>
      <c r="AS163" s="401" t="str">
        <f ca="1">IF(ISERROR(VLOOKUP($C163,CE_Unordered_Data,COLUMN('Reordered Data'!AS$147)-2,FALSE)),"-",VLOOKUP($C163,CE_Unordered_Data,COLUMN('Reordered Data'!AS$145)-2,FALSE))</f>
        <v>-</v>
      </c>
      <c r="AT163" s="401" t="str">
        <f ca="1">IF(ISERROR(VLOOKUP($C163,CE_Unordered_Data,COLUMN('Reordered Data'!AT$147)-2,FALSE)),"-",VLOOKUP($C163,CE_Unordered_Data,COLUMN('Reordered Data'!AT$145)-2,FALSE))</f>
        <v>-</v>
      </c>
      <c r="AU163" s="401" t="str">
        <f ca="1">IF(ISERROR(VLOOKUP($C163,CE_Unordered_Data,COLUMN('Reordered Data'!AU$147)-2,FALSE)),"-",VLOOKUP($C163,CE_Unordered_Data,COLUMN('Reordered Data'!AU$145)-2,FALSE))</f>
        <v>-</v>
      </c>
      <c r="AV163" s="401" t="str">
        <f ca="1">IF(ISERROR(VLOOKUP($C163,CE_Unordered_Data,COLUMN('Reordered Data'!AV$147)-2,FALSE)),"-",VLOOKUP($C163,CE_Unordered_Data,COLUMN('Reordered Data'!AV$145)-2,FALSE))</f>
        <v>-</v>
      </c>
      <c r="AW163" s="401" t="str">
        <f ca="1">IF(ISERROR(VLOOKUP($C163,CE_Unordered_Data,COLUMN('Reordered Data'!AW$147)-2,FALSE)),"-",VLOOKUP($C163,CE_Unordered_Data,COLUMN('Reordered Data'!AW$145)-2,FALSE))</f>
        <v>-</v>
      </c>
      <c r="AX163" s="401" t="str">
        <f ca="1">IF(ISERROR(VLOOKUP($C163,CE_Unordered_Data,COLUMN('Reordered Data'!AX$147)-2,FALSE)),"-",VLOOKUP($C163,CE_Unordered_Data,COLUMN('Reordered Data'!AX$145)-2,FALSE))</f>
        <v>-</v>
      </c>
      <c r="AY163" s="401" t="str">
        <f ca="1">IF(ISERROR(VLOOKUP($C163,CE_Unordered_Data,COLUMN('Reordered Data'!AY$147)-2,FALSE)),"-",VLOOKUP($C163,CE_Unordered_Data,COLUMN('Reordered Data'!AY$145)-2,FALSE))</f>
        <v>-</v>
      </c>
      <c r="AZ163" s="401" t="str">
        <f ca="1">IF(ISERROR(VLOOKUP($C163,CE_Unordered_Data,COLUMN('Reordered Data'!AZ$147)-2,FALSE)),"-",VLOOKUP($C163,CE_Unordered_Data,COLUMN('Reordered Data'!AZ$145)-2,FALSE))</f>
        <v>-</v>
      </c>
      <c r="BA163" s="401" t="str">
        <f ca="1">IF(ISERROR(VLOOKUP($C163,CE_Unordered_Data,COLUMN('Reordered Data'!BA$147)-2,FALSE)),"-",VLOOKUP($C163,CE_Unordered_Data,COLUMN('Reordered Data'!BA$145)-2,FALSE))</f>
        <v>-</v>
      </c>
      <c r="BB163" s="401" t="str">
        <f ca="1">IF(ISERROR(VLOOKUP($C163,CE_Unordered_Data,COLUMN('Reordered Data'!BB$147)-2,FALSE)),"-",VLOOKUP($C163,CE_Unordered_Data,COLUMN('Reordered Data'!BB$145)-2,FALSE))</f>
        <v>-</v>
      </c>
      <c r="BC163" s="401" t="str">
        <f ca="1">IF(ISERROR(VLOOKUP($C163,CE_Unordered_Data,COLUMN('Reordered Data'!BC$147)-2,FALSE)),"-",VLOOKUP($C163,CE_Unordered_Data,COLUMN('Reordered Data'!BC$145)-2,FALSE))</f>
        <v>-</v>
      </c>
      <c r="BD163" s="401" t="str">
        <f ca="1">IF(ISERROR(VLOOKUP($C163,CE_Unordered_Data,COLUMN('Reordered Data'!BD$147)-2,FALSE)),"-",VLOOKUP($C163,CE_Unordered_Data,COLUMN('Reordered Data'!BD$145)-2,FALSE))</f>
        <v>-</v>
      </c>
      <c r="BE163" s="401" t="str">
        <f ca="1">IF(ISERROR(VLOOKUP($C163,CE_Unordered_Data,COLUMN('Reordered Data'!BE$147)-2,FALSE)),"-",VLOOKUP($C163,CE_Unordered_Data,COLUMN('Reordered Data'!BE$145)-2,FALSE))</f>
        <v>-</v>
      </c>
      <c r="BF163" s="401" t="str">
        <f ca="1">IF(ISERROR(VLOOKUP($C163,CE_Unordered_Data,COLUMN('Reordered Data'!BF$147)-2,FALSE)),"-",VLOOKUP($C163,CE_Unordered_Data,COLUMN('Reordered Data'!BF$145)-2,FALSE))</f>
        <v>-</v>
      </c>
      <c r="BG163" s="401" t="str">
        <f ca="1">IF(ISERROR(VLOOKUP($C163,CE_Unordered_Data,COLUMN('Reordered Data'!BG$147)-2,FALSE)),"-",VLOOKUP($C163,CE_Unordered_Data,COLUMN('Reordered Data'!BG$145)-2,FALSE))</f>
        <v>-</v>
      </c>
      <c r="BH163" s="401" t="str">
        <f ca="1">IF(ISERROR(VLOOKUP($C163,CE_Unordered_Data,COLUMN('Reordered Data'!BH$147)-2,FALSE)),"-",VLOOKUP($C163,CE_Unordered_Data,COLUMN('Reordered Data'!BH$145)-2,FALSE))</f>
        <v>-</v>
      </c>
      <c r="BI163" s="401" t="str">
        <f ca="1">IF(ISERROR(VLOOKUP($C163,CE_Unordered_Data,COLUMN('Reordered Data'!BI$147)-2,FALSE)),"-",VLOOKUP($C163,CE_Unordered_Data,COLUMN('Reordered Data'!BI$145)-2,FALSE))</f>
        <v>-</v>
      </c>
      <c r="BJ163" s="401" t="str">
        <f ca="1">IF(ISERROR(VLOOKUP($C163,CE_Unordered_Data,COLUMN('Reordered Data'!BJ$147)-2,FALSE)),"-",VLOOKUP($C163,CE_Unordered_Data,COLUMN('Reordered Data'!BJ$145)-2,FALSE))</f>
        <v>-</v>
      </c>
      <c r="BK163" s="401" t="str">
        <f ca="1">IF(ISERROR(VLOOKUP($C163,CE_Unordered_Data,COLUMN('Reordered Data'!BK$147)-2,FALSE)),"-",VLOOKUP($C163,CE_Unordered_Data,COLUMN('Reordered Data'!BK$145)-2,FALSE))</f>
        <v>-</v>
      </c>
      <c r="BL163" s="401" t="str">
        <f ca="1">IF(ISERROR(VLOOKUP($C163,CE_Unordered_Data,COLUMN('Reordered Data'!BL$147)-2,FALSE)),"-",VLOOKUP($C163,CE_Unordered_Data,COLUMN('Reordered Data'!BL$145)-2,FALSE))</f>
        <v>-</v>
      </c>
      <c r="BM163" s="401" t="str">
        <f ca="1">IF(ISERROR(VLOOKUP($C163,CE_Unordered_Data,COLUMN('Reordered Data'!BM$147)-2,FALSE)),"-",VLOOKUP($C163,CE_Unordered_Data,COLUMN('Reordered Data'!BM$145)-2,FALSE))</f>
        <v>-</v>
      </c>
      <c r="BN163" s="401" t="str">
        <f ca="1">IF(ISERROR(VLOOKUP($C163,CE_Unordered_Data,COLUMN('Reordered Data'!BN$147)-2,FALSE)),"-",VLOOKUP($C163,CE_Unordered_Data,COLUMN('Reordered Data'!BN$145)-2,FALSE))</f>
        <v>-</v>
      </c>
      <c r="BO163" s="401" t="str">
        <f ca="1">IF(ISERROR(VLOOKUP($C163,CE_Unordered_Data,COLUMN('Reordered Data'!BO$147)-2,FALSE)),"-",VLOOKUP($C163,CE_Unordered_Data,COLUMN('Reordered Data'!BO$145)-2,FALSE))</f>
        <v>-</v>
      </c>
      <c r="BP163" s="401" t="str">
        <f ca="1">IF(ISERROR(VLOOKUP($C163,CE_Unordered_Data,COLUMN('Reordered Data'!BP$147)-2,FALSE)),"-",VLOOKUP($C163,CE_Unordered_Data,COLUMN('Reordered Data'!BP$145)-2,FALSE))</f>
        <v>-</v>
      </c>
      <c r="BQ163" s="401" t="str">
        <f ca="1">IF(ISERROR(VLOOKUP($C163,CE_Unordered_Data,COLUMN('Reordered Data'!BQ$147)-2,FALSE)),"-",VLOOKUP($C163,CE_Unordered_Data,COLUMN('Reordered Data'!BQ$145)-2,FALSE))</f>
        <v>-</v>
      </c>
      <c r="BR163" s="401" t="str">
        <f ca="1">IF(ISERROR(VLOOKUP($C163,CE_Unordered_Data,COLUMN('Reordered Data'!BR$147)-2,FALSE)),"-",VLOOKUP($C163,CE_Unordered_Data,COLUMN('Reordered Data'!BR$145)-2,FALSE))</f>
        <v>-</v>
      </c>
      <c r="BS163" s="401" t="str">
        <f ca="1">IF(ISERROR(VLOOKUP($C163,CE_Unordered_Data,COLUMN('Reordered Data'!BS$147)-2,FALSE)),"-",VLOOKUP($C163,CE_Unordered_Data,COLUMN('Reordered Data'!BS$145)-2,FALSE))</f>
        <v>-</v>
      </c>
      <c r="BT163" s="401" t="str">
        <f ca="1">IF(ISERROR(VLOOKUP($C163,CE_Unordered_Data,COLUMN('Reordered Data'!BT$147)-2,FALSE)),"-",VLOOKUP($C163,CE_Unordered_Data,COLUMN('Reordered Data'!BT$145)-2,FALSE))</f>
        <v>-</v>
      </c>
      <c r="BU163" s="401" t="str">
        <f ca="1">IF(ISERROR(VLOOKUP($C163,CE_Unordered_Data,COLUMN('Reordered Data'!BU$147)-2,FALSE)),"-",VLOOKUP($C163,CE_Unordered_Data,COLUMN('Reordered Data'!BU$145)-2,FALSE))</f>
        <v>-</v>
      </c>
      <c r="BV163" s="401" t="str">
        <f ca="1">IF(ISERROR(VLOOKUP($C163,CE_Unordered_Data,COLUMN('Reordered Data'!BV$147)-2,FALSE)),"-",VLOOKUP($C163,CE_Unordered_Data,COLUMN('Reordered Data'!BV$145)-2,FALSE))</f>
        <v>-</v>
      </c>
      <c r="BW163" s="401" t="str">
        <f ca="1">IF(ISERROR(VLOOKUP($C163,CE_Unordered_Data,COLUMN('Reordered Data'!BW$147)-2,FALSE)),"-",VLOOKUP($C163,CE_Unordered_Data,COLUMN('Reordered Data'!BW$145)-2,FALSE))</f>
        <v>-</v>
      </c>
      <c r="BX163" s="401" t="str">
        <f ca="1">IF(ISERROR(VLOOKUP($C163,CE_Unordered_Data,COLUMN('Reordered Data'!BX$147)-2,FALSE)),"-",VLOOKUP($C163,CE_Unordered_Data,COLUMN('Reordered Data'!BX$145)-2,FALSE))</f>
        <v>-</v>
      </c>
      <c r="BY163" s="401" t="str">
        <f ca="1">IF(ISERROR(VLOOKUP($C163,CE_Unordered_Data,COLUMN('Reordered Data'!BY$147)-2,FALSE)),"-",VLOOKUP($C163,CE_Unordered_Data,COLUMN('Reordered Data'!BY$145)-2,FALSE))</f>
        <v>-</v>
      </c>
      <c r="BZ163" s="401" t="str">
        <f ca="1">IF(ISERROR(VLOOKUP($C163,CE_Unordered_Data,COLUMN('Reordered Data'!BZ$147)-2,FALSE)),"-",VLOOKUP($C163,CE_Unordered_Data,COLUMN('Reordered Data'!BZ$145)-2,FALSE))</f>
        <v>-</v>
      </c>
      <c r="CA163" s="401" t="str">
        <f ca="1">IF(ISERROR(VLOOKUP($C163,CE_Unordered_Data,COLUMN('Reordered Data'!CA$147)-2,FALSE)),"-",VLOOKUP($C163,CE_Unordered_Data,COLUMN('Reordered Data'!CA$145)-2,FALSE))</f>
        <v>-</v>
      </c>
      <c r="CB163" s="401" t="str">
        <f ca="1">IF(ISERROR(VLOOKUP($C163,CE_Unordered_Data,COLUMN('Reordered Data'!CB$147)-2,FALSE)),"-",VLOOKUP($C163,CE_Unordered_Data,COLUMN('Reordered Data'!CB$145)-2,FALSE))</f>
        <v>-</v>
      </c>
      <c r="CC163" s="401" t="str">
        <f ca="1">IF(ISERROR(VLOOKUP($C163,CE_Unordered_Data,COLUMN('Reordered Data'!CC$147)-2,FALSE)),"-",VLOOKUP($C163,CE_Unordered_Data,COLUMN('Reordered Data'!CC$145)-2,FALSE))</f>
        <v>-</v>
      </c>
      <c r="CD163" s="401" t="str">
        <f ca="1">IF(ISERROR(VLOOKUP($C163,CE_Unordered_Data,COLUMN('Reordered Data'!CD$147)-2,FALSE)),"-",VLOOKUP($C163,CE_Unordered_Data,COLUMN('Reordered Data'!CD$145)-2,FALSE))</f>
        <v>-</v>
      </c>
      <c r="CE163" s="401" t="str">
        <f ca="1">IF(ISERROR(VLOOKUP($C163,CE_Unordered_Data,COLUMN('Reordered Data'!CE$147)-2,FALSE)),"-",VLOOKUP($C163,CE_Unordered_Data,COLUMN('Reordered Data'!CE$145)-2,FALSE))</f>
        <v>-</v>
      </c>
      <c r="CF163" s="401" t="str">
        <f ca="1">IF(ISERROR(VLOOKUP($C163,CE_Unordered_Data,COLUMN('Reordered Data'!CF$147)-2,FALSE)),"-",VLOOKUP($C163,CE_Unordered_Data,COLUMN('Reordered Data'!CF$145)-2,FALSE))</f>
        <v>-</v>
      </c>
      <c r="CG163" s="401" t="str">
        <f ca="1">IF(ISERROR(VLOOKUP($C163,CE_Unordered_Data,COLUMN('Reordered Data'!CG$147)-2,FALSE)),"-",VLOOKUP($C163,CE_Unordered_Data,COLUMN('Reordered Data'!CG$145)-2,FALSE))</f>
        <v>-</v>
      </c>
      <c r="CH163" s="401" t="str">
        <f ca="1">IF(ISERROR(VLOOKUP($C163,CE_Unordered_Data,COLUMN('Reordered Data'!CH$147)-2,FALSE)),"-",VLOOKUP($C163,CE_Unordered_Data,COLUMN('Reordered Data'!CH$145)-2,FALSE))</f>
        <v>-</v>
      </c>
      <c r="CI163" s="401" t="str">
        <f ca="1">IF(ISERROR(VLOOKUP($C163,CE_Unordered_Data,COLUMN('Reordered Data'!CI$147)-2,FALSE)),"-",VLOOKUP($C163,CE_Unordered_Data,COLUMN('Reordered Data'!CI$145)-2,FALSE))</f>
        <v>-</v>
      </c>
      <c r="CJ163" s="401" t="str">
        <f ca="1">IF(ISERROR(VLOOKUP($C163,CE_Unordered_Data,COLUMN('Reordered Data'!CJ$147)-2,FALSE)),"-",VLOOKUP($C163,CE_Unordered_Data,COLUMN('Reordered Data'!CJ$145)-2,FALSE))</f>
        <v>-</v>
      </c>
      <c r="CK163" s="401" t="str">
        <f ca="1">IF(ISERROR(VLOOKUP($C163,CE_Unordered_Data,COLUMN('Reordered Data'!CK$147)-2,FALSE)),"-",VLOOKUP($C163,CE_Unordered_Data,COLUMN('Reordered Data'!CK$145)-2,FALSE))</f>
        <v>-</v>
      </c>
      <c r="CL163" s="401" t="str">
        <f ca="1">IF(ISERROR(VLOOKUP($C163,CE_Unordered_Data,COLUMN('Reordered Data'!CL$147)-2,FALSE)),"-",VLOOKUP($C163,CE_Unordered_Data,COLUMN('Reordered Data'!CL$145)-2,FALSE))</f>
        <v>-</v>
      </c>
      <c r="CM163" s="401" t="str">
        <f ca="1">IF(ISERROR(VLOOKUP($C163,CE_Unordered_Data,COLUMN('Reordered Data'!CM$147)-2,FALSE)),"-",VLOOKUP($C163,CE_Unordered_Data,COLUMN('Reordered Data'!CM$145)-2,FALSE))</f>
        <v>-</v>
      </c>
      <c r="CN163" s="401" t="str">
        <f ca="1">IF(ISERROR(VLOOKUP($C163,CE_Unordered_Data,COLUMN('Reordered Data'!CN$147)-2,FALSE)),"-",VLOOKUP($C163,CE_Unordered_Data,COLUMN('Reordered Data'!CN$145)-2,FALSE))</f>
        <v>-</v>
      </c>
      <c r="CO163" s="401" t="str">
        <f ca="1">IF(ISERROR(VLOOKUP($C163,CE_Unordered_Data,COLUMN('Reordered Data'!CO$147)-2,FALSE)),"-",VLOOKUP($C163,CE_Unordered_Data,COLUMN('Reordered Data'!CO$145)-2,FALSE))</f>
        <v>-</v>
      </c>
      <c r="CP163" s="401" t="str">
        <f ca="1">IF(ISERROR(VLOOKUP($C163,CE_Unordered_Data,COLUMN('Reordered Data'!CP$147)-2,FALSE)),"-",VLOOKUP($C163,CE_Unordered_Data,COLUMN('Reordered Data'!CP$145)-2,FALSE))</f>
        <v>-</v>
      </c>
      <c r="CQ163" s="401" t="str">
        <f ca="1">IF(ISERROR(VLOOKUP($C163,CE_Unordered_Data,COLUMN('Reordered Data'!CQ$147)-2,FALSE)),"-",VLOOKUP($C163,CE_Unordered_Data,COLUMN('Reordered Data'!CQ$145)-2,FALSE))</f>
        <v>-</v>
      </c>
      <c r="CR163" s="401" t="str">
        <f ca="1">IF(ISERROR(VLOOKUP($C163,CE_Unordered_Data,COLUMN('Reordered Data'!CR$147)-2,FALSE)),"-",VLOOKUP($C163,CE_Unordered_Data,COLUMN('Reordered Data'!CR$145)-2,FALSE))</f>
        <v>-</v>
      </c>
      <c r="CS163" s="401" t="str">
        <f ca="1">IF(ISERROR(VLOOKUP($C163,CE_Unordered_Data,COLUMN('Reordered Data'!CS$147)-2,FALSE)),"-",VLOOKUP($C163,CE_Unordered_Data,COLUMN('Reordered Data'!CS$145)-2,FALSE))</f>
        <v>-</v>
      </c>
      <c r="CT163" s="401" t="str">
        <f ca="1">IF(ISERROR(VLOOKUP($C163,CE_Unordered_Data,COLUMN('Reordered Data'!CT$147)-2,FALSE)),"-",VLOOKUP($C163,CE_Unordered_Data,COLUMN('Reordered Data'!CT$145)-2,FALSE))</f>
        <v>-</v>
      </c>
      <c r="CU163" s="401" t="str">
        <f ca="1">IF(ISERROR(VLOOKUP($C163,CE_Unordered_Data,COLUMN('Reordered Data'!CU$147)-2,FALSE)),"-",VLOOKUP($C163,CE_Unordered_Data,COLUMN('Reordered Data'!CU$145)-2,FALSE))</f>
        <v>-</v>
      </c>
      <c r="CV163" s="401" t="str">
        <f ca="1">IF(ISERROR(VLOOKUP($C163,CE_Unordered_Data,COLUMN('Reordered Data'!CV$147)-2,FALSE)),"-",VLOOKUP($C163,CE_Unordered_Data,COLUMN('Reordered Data'!CV$145)-2,FALSE))</f>
        <v>-</v>
      </c>
      <c r="CW163" s="401" t="str">
        <f ca="1">IF(ISERROR(VLOOKUP($C163,CE_Unordered_Data,COLUMN('Reordered Data'!CW$147)-2,FALSE)),"-",VLOOKUP($C163,CE_Unordered_Data,COLUMN('Reordered Data'!CW$145)-2,FALSE))</f>
        <v>-</v>
      </c>
      <c r="CX163" s="401" t="str">
        <f ca="1">IF(ISERROR(VLOOKUP($C163,CE_Unordered_Data,COLUMN('Reordered Data'!CX$147)-2,FALSE)),"-",VLOOKUP($C163,CE_Unordered_Data,COLUMN('Reordered Data'!CX$145)-2,FALSE))</f>
        <v>-</v>
      </c>
      <c r="CY163" s="401" t="str">
        <f ca="1">IF(ISERROR(VLOOKUP($C163,CE_Unordered_Data,COLUMN('Reordered Data'!CY$147)-2,FALSE)),"-",VLOOKUP($C163,CE_Unordered_Data,COLUMN('Reordered Data'!CY$145)-2,FALSE))</f>
        <v>-</v>
      </c>
      <c r="CZ163" s="401" t="str">
        <f ca="1">IF(ISERROR(VLOOKUP($C163,CE_Unordered_Data,COLUMN('Reordered Data'!CZ$147)-2,FALSE)),"-",VLOOKUP($C163,CE_Unordered_Data,COLUMN('Reordered Data'!CZ$145)-2,FALSE))</f>
        <v>-</v>
      </c>
      <c r="DA163" s="401" t="str">
        <f ca="1">IF(ISERROR(VLOOKUP($C163,CE_Unordered_Data,COLUMN('Reordered Data'!DA$147)-2,FALSE)),"-",VLOOKUP($C163,CE_Unordered_Data,COLUMN('Reordered Data'!DA$145)-2,FALSE))</f>
        <v>-</v>
      </c>
      <c r="DB163" s="401" t="str">
        <f ca="1">IF(ISERROR(VLOOKUP($C163,CE_Unordered_Data,COLUMN('Reordered Data'!DB$147)-2,FALSE)),"-",VLOOKUP($C163,CE_Unordered_Data,COLUMN('Reordered Data'!DB$145)-2,FALSE))</f>
        <v>-</v>
      </c>
      <c r="DC163" s="401" t="str">
        <f ca="1">IF(ISERROR(VLOOKUP($C163,CE_Unordered_Data,COLUMN('Reordered Data'!DC$147)-2,FALSE)),"-",VLOOKUP($C163,CE_Unordered_Data,COLUMN('Reordered Data'!DC$145)-2,FALSE))</f>
        <v>-</v>
      </c>
      <c r="DD163" s="401" t="str">
        <f ca="1">IF(ISERROR(VLOOKUP($C163,CE_Unordered_Data,COLUMN('Reordered Data'!DD$147)-2,FALSE)),"-",VLOOKUP($C163,CE_Unordered_Data,COLUMN('Reordered Data'!DD$145)-2,FALSE))</f>
        <v>-</v>
      </c>
      <c r="DE163" s="401" t="str">
        <f ca="1">IF(ISERROR(VLOOKUP($C163,CE_Unordered_Data,COLUMN('Reordered Data'!DE$147)-2,FALSE)),"-",VLOOKUP($C163,CE_Unordered_Data,COLUMN('Reordered Data'!DE$145)-2,FALSE))</f>
        <v>-</v>
      </c>
      <c r="DF163" s="401" t="str">
        <f ca="1">IF(ISERROR(VLOOKUP($C163,CE_Unordered_Data,COLUMN('Reordered Data'!DF$147)-2,FALSE)),"-",VLOOKUP($C163,CE_Unordered_Data,COLUMN('Reordered Data'!DF$145)-2,FALSE))</f>
        <v>-</v>
      </c>
      <c r="DG163" s="401" t="str">
        <f ca="1">IF(ISERROR(VLOOKUP($C163,CE_Unordered_Data,COLUMN('Reordered Data'!DG$147)-2,FALSE)),"-",VLOOKUP($C163,CE_Unordered_Data,COLUMN('Reordered Data'!DG$145)-2,FALSE))</f>
        <v>-</v>
      </c>
      <c r="DH163" s="401" t="str">
        <f ca="1">IF(ISERROR(VLOOKUP($C163,CE_Unordered_Data,COLUMN('Reordered Data'!DH$147)-2,FALSE)),"-",VLOOKUP($C163,CE_Unordered_Data,COLUMN('Reordered Data'!DH$145)-2,FALSE))</f>
        <v>-</v>
      </c>
      <c r="DI163" s="401" t="str">
        <f ca="1">IF(ISERROR(VLOOKUP($C163,CE_Unordered_Data,COLUMN('Reordered Data'!DI$147)-2,FALSE)),"-",VLOOKUP($C163,CE_Unordered_Data,COLUMN('Reordered Data'!DI$145)-2,FALSE))</f>
        <v>-</v>
      </c>
      <c r="DJ163" s="401" t="str">
        <f ca="1">IF(ISERROR(VLOOKUP($C163,CE_Unordered_Data,COLUMN('Reordered Data'!DJ$147)-2,FALSE)),"-",VLOOKUP($C163,CE_Unordered_Data,COLUMN('Reordered Data'!DJ$145)-2,FALSE))</f>
        <v>-</v>
      </c>
      <c r="DK163" s="401" t="str">
        <f ca="1">IF(ISERROR(VLOOKUP($C163,CE_Unordered_Data,COLUMN('Reordered Data'!DK$147)-2,FALSE)),"-",VLOOKUP($C163,CE_Unordered_Data,COLUMN('Reordered Data'!DK$145)-2,FALSE))</f>
        <v>-</v>
      </c>
      <c r="DL163" s="401" t="str">
        <f ca="1">IF(ISERROR(VLOOKUP($C163,CE_Unordered_Data,COLUMN('Reordered Data'!DL$147)-2,FALSE)),"-",VLOOKUP($C163,CE_Unordered_Data,COLUMN('Reordered Data'!DL$145)-2,FALSE))</f>
        <v>-</v>
      </c>
      <c r="DM163" s="401" t="str">
        <f ca="1">IF(ISERROR(VLOOKUP($C163,CE_Unordered_Data,COLUMN('Reordered Data'!DM$147)-2,FALSE)),"-",VLOOKUP($C163,CE_Unordered_Data,COLUMN('Reordered Data'!DM$145)-2,FALSE))</f>
        <v>-</v>
      </c>
      <c r="DN163" s="401" t="str">
        <f ca="1">IF(ISERROR(VLOOKUP($C163,CE_Unordered_Data,COLUMN('Reordered Data'!DN$147)-2,FALSE)),"-",VLOOKUP($C163,CE_Unordered_Data,COLUMN('Reordered Data'!DN$145)-2,FALSE))</f>
        <v>-</v>
      </c>
      <c r="DO163" s="401" t="str">
        <f ca="1">IF(ISERROR(VLOOKUP($C163,CE_Unordered_Data,COLUMN('Reordered Data'!DO$147)-2,FALSE)),"-",VLOOKUP($C163,CE_Unordered_Data,COLUMN('Reordered Data'!DO$145)-2,FALSE))</f>
        <v>-</v>
      </c>
      <c r="DP163" s="401" t="str">
        <f ca="1">IF(ISERROR(VLOOKUP($C163,CE_Unordered_Data,COLUMN('Reordered Data'!DP$147)-2,FALSE)),"-",VLOOKUP($C163,CE_Unordered_Data,COLUMN('Reordered Data'!DP$145)-2,FALSE))</f>
        <v>-</v>
      </c>
      <c r="DQ163" s="401" t="str">
        <f ca="1">IF(ISERROR(VLOOKUP($C163,CE_Unordered_Data,COLUMN('Reordered Data'!DQ$147)-2,FALSE)),"-",VLOOKUP($C163,CE_Unordered_Data,COLUMN('Reordered Data'!DQ$145)-2,FALSE))</f>
        <v>-</v>
      </c>
      <c r="DR163" s="401" t="str">
        <f ca="1">IF(ISERROR(VLOOKUP($C163,CE_Unordered_Data,COLUMN('Reordered Data'!DR$147)-2,FALSE)),"-",VLOOKUP($C163,CE_Unordered_Data,COLUMN('Reordered Data'!DR$145)-2,FALSE))</f>
        <v>-</v>
      </c>
      <c r="DS163" s="401" t="str">
        <f ca="1">IF(ISERROR(VLOOKUP($C163,CE_Unordered_Data,COLUMN('Reordered Data'!DS$147)-2,FALSE)),"-",VLOOKUP($C163,CE_Unordered_Data,COLUMN('Reordered Data'!DS$145)-2,FALSE))</f>
        <v>-</v>
      </c>
      <c r="DT163" s="401" t="str">
        <f ca="1">IF(ISERROR(VLOOKUP($C163,CE_Unordered_Data,COLUMN('Reordered Data'!DT$147)-2,FALSE)),"-",VLOOKUP($C163,CE_Unordered_Data,COLUMN('Reordered Data'!DT$145)-2,FALSE))</f>
        <v>-</v>
      </c>
      <c r="DU163" s="401" t="str">
        <f ca="1">IF(ISERROR(VLOOKUP($C163,CE_Unordered_Data,COLUMN('Reordered Data'!DU$147)-2,FALSE)),"-",VLOOKUP($C163,CE_Unordered_Data,COLUMN('Reordered Data'!DU$145)-2,FALSE))</f>
        <v>-</v>
      </c>
      <c r="DV163" s="401" t="str">
        <f ca="1">IF(ISERROR(VLOOKUP($C163,CE_Unordered_Data,COLUMN('Reordered Data'!DV$147)-2,FALSE)),"-",VLOOKUP($C163,CE_Unordered_Data,COLUMN('Reordered Data'!DV$145)-2,FALSE))</f>
        <v>-</v>
      </c>
      <c r="DW163" s="401" t="str">
        <f ca="1">IF(ISERROR(VLOOKUP($C163,CE_Unordered_Data,COLUMN('Reordered Data'!DW$147)-2,FALSE)),"-",VLOOKUP($C163,CE_Unordered_Data,COLUMN('Reordered Data'!DW$145)-2,FALSE))</f>
        <v>-</v>
      </c>
      <c r="DX163" s="401" t="str">
        <f ca="1">IF(ISERROR(VLOOKUP($C163,CE_Unordered_Data,COLUMN('Reordered Data'!DX$147)-2,FALSE)),"-",VLOOKUP($C163,CE_Unordered_Data,COLUMN('Reordered Data'!DX$145)-2,FALSE))</f>
        <v>-</v>
      </c>
      <c r="DY163" s="401" t="str">
        <f ca="1">IF(ISERROR(VLOOKUP($C163,CE_Unordered_Data,COLUMN('Reordered Data'!DY$147)-2,FALSE)),"-",VLOOKUP($C163,CE_Unordered_Data,COLUMN('Reordered Data'!DY$145)-2,FALSE))</f>
        <v>-</v>
      </c>
      <c r="DZ163" s="401" t="str">
        <f ca="1">IF(ISERROR(VLOOKUP($C163,CE_Unordered_Data,COLUMN('Reordered Data'!DZ$147)-2,FALSE)),"-",VLOOKUP($C163,CE_Unordered_Data,COLUMN('Reordered Data'!DZ$145)-2,FALSE))</f>
        <v>-</v>
      </c>
      <c r="EA163" s="401" t="str">
        <f ca="1">IF(ISERROR(VLOOKUP($C163,CE_Unordered_Data,COLUMN('Reordered Data'!EA$147)-2,FALSE)),"-",VLOOKUP($C163,CE_Unordered_Data,COLUMN('Reordered Data'!EA$145)-2,FALSE))</f>
        <v>-</v>
      </c>
      <c r="EB163" s="401" t="str">
        <f ca="1">IF(ISERROR(VLOOKUP($C163,CE_Unordered_Data,COLUMN('Reordered Data'!EB$147)-2,FALSE)),"-",VLOOKUP($C163,CE_Unordered_Data,COLUMN('Reordered Data'!EB$145)-2,FALSE))</f>
        <v>-</v>
      </c>
      <c r="EC163" s="401" t="str">
        <f ca="1">IF(ISERROR(VLOOKUP($C163,CE_Unordered_Data,COLUMN('Reordered Data'!EC$147)-2,FALSE)),"-",VLOOKUP($C163,CE_Unordered_Data,COLUMN('Reordered Data'!EC$145)-2,FALSE))</f>
        <v>-</v>
      </c>
      <c r="ED163" s="401" t="str">
        <f ca="1">IF(ISERROR(VLOOKUP($C163,CE_Unordered_Data,COLUMN('Reordered Data'!ED$147)-2,FALSE)),"-",VLOOKUP($C163,CE_Unordered_Data,COLUMN('Reordered Data'!ED$145)-2,FALSE))</f>
        <v>-</v>
      </c>
      <c r="EE163" s="401" t="str">
        <f ca="1">IF(ISERROR(VLOOKUP($C163,CE_Unordered_Data,COLUMN('Reordered Data'!EE$147)-2,FALSE)),"-",VLOOKUP($C163,CE_Unordered_Data,COLUMN('Reordered Data'!EE$145)-2,FALSE))</f>
        <v>-</v>
      </c>
      <c r="EF163" s="401" t="str">
        <f ca="1">IF(ISERROR(VLOOKUP($C163,CE_Unordered_Data,COLUMN('Reordered Data'!EF$147)-2,FALSE)),"-",VLOOKUP($C163,CE_Unordered_Data,COLUMN('Reordered Data'!EF$145)-2,FALSE))</f>
        <v>-</v>
      </c>
      <c r="EG163" s="401" t="str">
        <f ca="1">IF(ISERROR(VLOOKUP($C163,CE_Unordered_Data,COLUMN('Reordered Data'!EG$147)-2,FALSE)),"-",VLOOKUP($C163,CE_Unordered_Data,COLUMN('Reordered Data'!EG$145)-2,FALSE))</f>
        <v>-</v>
      </c>
      <c r="EH163" s="401" t="str">
        <f ca="1">IF(ISERROR(VLOOKUP($C163,CE_Unordered_Data,COLUMN('Reordered Data'!EH$147)-2,FALSE)),"-",VLOOKUP($C163,CE_Unordered_Data,COLUMN('Reordered Data'!EH$145)-2,FALSE))</f>
        <v>-</v>
      </c>
      <c r="EI163" s="401" t="str">
        <f ca="1">IF(ISERROR(VLOOKUP($C163,CE_Unordered_Data,COLUMN('Reordered Data'!EI$147)-2,FALSE)),"-",VLOOKUP($C163,CE_Unordered_Data,COLUMN('Reordered Data'!EI$145)-2,FALSE))</f>
        <v>-</v>
      </c>
      <c r="EJ163" s="401" t="str">
        <f ca="1">IF(ISERROR(VLOOKUP($C163,CE_Unordered_Data,COLUMN('Reordered Data'!EJ$147)-2,FALSE)),"-",VLOOKUP($C163,CE_Unordered_Data,COLUMN('Reordered Data'!EJ$145)-2,FALSE))</f>
        <v>-</v>
      </c>
      <c r="EK163" s="401" t="str">
        <f ca="1">IF(ISERROR(VLOOKUP($C163,CE_Unordered_Data,COLUMN('Reordered Data'!EK$147)-2,FALSE)),"-",VLOOKUP($C163,CE_Unordered_Data,COLUMN('Reordered Data'!EK$145)-2,FALSE))</f>
        <v>-</v>
      </c>
      <c r="EL163" s="401" t="str">
        <f ca="1">IF(ISERROR(VLOOKUP($C163,CE_Unordered_Data,COLUMN('Reordered Data'!EL$147)-2,FALSE)),"-",VLOOKUP($C163,CE_Unordered_Data,COLUMN('Reordered Data'!EL$145)-2,FALSE))</f>
        <v>-</v>
      </c>
      <c r="EM163" s="401" t="str">
        <f ca="1">IF(ISERROR(VLOOKUP($C163,CE_Unordered_Data,COLUMN('Reordered Data'!EM$147)-2,FALSE)),"-",VLOOKUP($C163,CE_Unordered_Data,COLUMN('Reordered Data'!EM$145)-2,FALSE))</f>
        <v>-</v>
      </c>
      <c r="EN163" s="401" t="str">
        <f ca="1">IF(ISERROR(VLOOKUP($C163,CE_Unordered_Data,COLUMN('Reordered Data'!EN$147)-2,FALSE)),"-",VLOOKUP($C163,CE_Unordered_Data,COLUMN('Reordered Data'!EN$145)-2,FALSE))</f>
        <v>-</v>
      </c>
      <c r="EO163" s="401" t="str">
        <f ca="1">IF(ISERROR(VLOOKUP($C163,CE_Unordered_Data,COLUMN('Reordered Data'!EO$147)-2,FALSE)),"-",VLOOKUP($C163,CE_Unordered_Data,COLUMN('Reordered Data'!EO$145)-2,FALSE))</f>
        <v>-</v>
      </c>
      <c r="EP163" s="401" t="str">
        <f ca="1">IF(ISERROR(VLOOKUP($C163,CE_Unordered_Data,COLUMN('Reordered Data'!EP$147)-2,FALSE)),"-",VLOOKUP($C163,CE_Unordered_Data,COLUMN('Reordered Data'!EP$145)-2,FALSE))</f>
        <v>-</v>
      </c>
      <c r="EQ163" s="401" t="str">
        <f ca="1">IF(ISERROR(VLOOKUP($C163,CE_Unordered_Data,COLUMN('Reordered Data'!EQ$147)-2,FALSE)),"-",VLOOKUP($C163,CE_Unordered_Data,COLUMN('Reordered Data'!EQ$145)-2,FALSE))</f>
        <v>-</v>
      </c>
      <c r="ER163" s="401" t="str">
        <f ca="1">IF(ISERROR(VLOOKUP($C163,CE_Unordered_Data,COLUMN('Reordered Data'!ER$147)-2,FALSE)),"-",VLOOKUP($C163,CE_Unordered_Data,COLUMN('Reordered Data'!ER$145)-2,FALSE))</f>
        <v>-</v>
      </c>
      <c r="ES163" s="401" t="str">
        <f ca="1">IF(ISERROR(VLOOKUP($C163,CE_Unordered_Data,COLUMN('Reordered Data'!ES$147)-2,FALSE)),"-",VLOOKUP($C163,CE_Unordered_Data,COLUMN('Reordered Data'!ES$145)-2,FALSE))</f>
        <v>-</v>
      </c>
      <c r="ET163" s="401" t="str">
        <f ca="1">IF(ISERROR(VLOOKUP($C163,CE_Unordered_Data,COLUMN('Reordered Data'!ET$147)-2,FALSE)),"-",VLOOKUP($C163,CE_Unordered_Data,COLUMN('Reordered Data'!ET$145)-2,FALSE))</f>
        <v>-</v>
      </c>
      <c r="EU163" s="401" t="str">
        <f ca="1">IF(ISERROR(VLOOKUP($C163,CE_Unordered_Data,COLUMN('Reordered Data'!EU$147)-2,FALSE)),"-",VLOOKUP($C163,CE_Unordered_Data,COLUMN('Reordered Data'!EU$145)-2,FALSE))</f>
        <v>-</v>
      </c>
      <c r="EV163" s="401" t="str">
        <f ca="1">IF(ISERROR(VLOOKUP($C163,CE_Unordered_Data,COLUMN('Reordered Data'!EV$147)-2,FALSE)),"-",VLOOKUP($C163,CE_Unordered_Data,COLUMN('Reordered Data'!EV$145)-2,FALSE))</f>
        <v>-</v>
      </c>
      <c r="EW163" s="401" t="str">
        <f ca="1">IF(ISERROR(VLOOKUP($C163,CE_Unordered_Data,COLUMN('Reordered Data'!EW$147)-2,FALSE)),"-",VLOOKUP($C163,CE_Unordered_Data,COLUMN('Reordered Data'!EW$145)-2,FALSE))</f>
        <v>-</v>
      </c>
      <c r="EX163" s="401" t="str">
        <f ca="1">IF(ISERROR(VLOOKUP($C163,CE_Unordered_Data,COLUMN('Reordered Data'!EX$147)-2,FALSE)),"-",VLOOKUP($C163,CE_Unordered_Data,COLUMN('Reordered Data'!EX$145)-2,FALSE))</f>
        <v>-</v>
      </c>
      <c r="EY163" s="401" t="str">
        <f ca="1">IF(ISERROR(VLOOKUP($C163,CE_Unordered_Data,COLUMN('Reordered Data'!EY$147)-2,FALSE)),"-",VLOOKUP($C163,CE_Unordered_Data,COLUMN('Reordered Data'!EY$145)-2,FALSE))</f>
        <v>-</v>
      </c>
      <c r="EZ163" s="401" t="str">
        <f ca="1">IF(ISERROR(VLOOKUP($C163,CE_Unordered_Data,COLUMN('Reordered Data'!EZ$147)-2,FALSE)),"-",VLOOKUP($C163,CE_Unordered_Data,COLUMN('Reordered Data'!EZ$145)-2,FALSE))</f>
        <v>-</v>
      </c>
      <c r="FA163" s="401" t="str">
        <f ca="1">IF(ISERROR(VLOOKUP($C163,CE_Unordered_Data,COLUMN('Reordered Data'!FA$147)-2,FALSE)),"-",VLOOKUP($C163,CE_Unordered_Data,COLUMN('Reordered Data'!FA$145)-2,FALSE))</f>
        <v>-</v>
      </c>
      <c r="FB163" s="401" t="str">
        <f ca="1">IF(ISERROR(VLOOKUP($C163,CE_Unordered_Data,COLUMN('Reordered Data'!FB$147)-2,FALSE)),"-",VLOOKUP($C163,CE_Unordered_Data,COLUMN('Reordered Data'!FB$145)-2,FALSE))</f>
        <v>-</v>
      </c>
      <c r="FC163" s="401" t="str">
        <f ca="1">IF(ISERROR(VLOOKUP($C163,CE_Unordered_Data,COLUMN('Reordered Data'!FC$147)-2,FALSE)),"-",VLOOKUP($C163,CE_Unordered_Data,COLUMN('Reordered Data'!FC$145)-2,FALSE))</f>
        <v>-</v>
      </c>
      <c r="FD163" s="401" t="str">
        <f ca="1">IF(ISERROR(VLOOKUP($C163,CE_Unordered_Data,COLUMN('Reordered Data'!FD$147)-2,FALSE)),"-",VLOOKUP($C163,CE_Unordered_Data,COLUMN('Reordered Data'!FD$145)-2,FALSE))</f>
        <v>-</v>
      </c>
      <c r="FE163" s="401" t="str">
        <f ca="1">IF(ISERROR(VLOOKUP($C163,CE_Unordered_Data,COLUMN('Reordered Data'!FE$147)-2,FALSE)),"-",VLOOKUP($C163,CE_Unordered_Data,COLUMN('Reordered Data'!FE$145)-2,FALSE))</f>
        <v>-</v>
      </c>
      <c r="FF163" s="401" t="str">
        <f ca="1">IF(ISERROR(VLOOKUP($C163,CE_Unordered_Data,COLUMN('Reordered Data'!FF$147)-2,FALSE)),"-",VLOOKUP($C163,CE_Unordered_Data,COLUMN('Reordered Data'!FF$145)-2,FALSE))</f>
        <v>-</v>
      </c>
      <c r="FG163" s="401" t="str">
        <f ca="1">IF(ISERROR(VLOOKUP($C163,CE_Unordered_Data,COLUMN('Reordered Data'!FG$147)-2,FALSE)),"-",VLOOKUP($C163,CE_Unordered_Data,COLUMN('Reordered Data'!FG$145)-2,FALSE))</f>
        <v>-</v>
      </c>
    </row>
    <row r="164" spans="3:163">
      <c r="C164" s="399" t="str">
        <f t="shared" ca="1" si="43"/>
        <v>*Hide*</v>
      </c>
      <c r="D164" s="401" t="str">
        <f ca="1">IF(ISERROR(VLOOKUP($C164,CE_Unordered_Data,COLUMN('Reordered Data'!D$147)-2,FALSE)),"-",VLOOKUP($C164,CE_Unordered_Data,COLUMN('Reordered Data'!D$145)-2,FALSE))</f>
        <v>-</v>
      </c>
      <c r="E164" s="401" t="str">
        <f ca="1">IF(ISERROR(VLOOKUP($C164,CE_Unordered_Data,COLUMN('Reordered Data'!E$147)-2,FALSE)),"-",VLOOKUP($C164,CE_Unordered_Data,COLUMN('Reordered Data'!E$145)-2,FALSE))</f>
        <v>-</v>
      </c>
      <c r="F164" s="401" t="str">
        <f ca="1">IF(ISERROR(VLOOKUP($C164,CE_Unordered_Data,COLUMN('Reordered Data'!F$147)-2,FALSE)),"-",VLOOKUP($C164,CE_Unordered_Data,COLUMN('Reordered Data'!F$145)-2,FALSE))</f>
        <v>-</v>
      </c>
      <c r="G164" s="401" t="str">
        <f ca="1">IF(ISERROR(VLOOKUP($C164,CE_Unordered_Data,COLUMN('Reordered Data'!G$147)-2,FALSE)),"-",VLOOKUP($C164,CE_Unordered_Data,COLUMN('Reordered Data'!G$145)-2,FALSE))</f>
        <v>-</v>
      </c>
      <c r="H164" s="401" t="str">
        <f ca="1">IF(ISERROR(VLOOKUP($C164,CE_Unordered_Data,COLUMN('Reordered Data'!H$147)-2,FALSE)),"-",VLOOKUP($C164,CE_Unordered_Data,COLUMN('Reordered Data'!H$145)-2,FALSE))</f>
        <v>-</v>
      </c>
      <c r="I164" s="401" t="str">
        <f ca="1">IF(ISERROR(VLOOKUP($C164,CE_Unordered_Data,COLUMN('Reordered Data'!I$147)-2,FALSE)),"-",VLOOKUP($C164,CE_Unordered_Data,COLUMN('Reordered Data'!I$145)-2,FALSE))</f>
        <v>-</v>
      </c>
      <c r="J164" s="401" t="str">
        <f ca="1">IF(ISERROR(VLOOKUP($C164,CE_Unordered_Data,COLUMN('Reordered Data'!J$147)-2,FALSE)),"-",VLOOKUP($C164,CE_Unordered_Data,COLUMN('Reordered Data'!J$145)-2,FALSE))</f>
        <v>-</v>
      </c>
      <c r="K164" s="401" t="str">
        <f ca="1">IF(ISERROR(VLOOKUP($C164,CE_Unordered_Data,COLUMN('Reordered Data'!K$147)-2,FALSE)),"-",VLOOKUP($C164,CE_Unordered_Data,COLUMN('Reordered Data'!K$145)-2,FALSE))</f>
        <v>-</v>
      </c>
      <c r="L164" s="401" t="str">
        <f ca="1">IF(ISERROR(VLOOKUP($C164,CE_Unordered_Data,COLUMN('Reordered Data'!L$147)-2,FALSE)),"-",VLOOKUP($C164,CE_Unordered_Data,COLUMN('Reordered Data'!L$145)-2,FALSE))</f>
        <v>-</v>
      </c>
      <c r="M164" s="401" t="str">
        <f ca="1">IF(ISERROR(VLOOKUP($C164,CE_Unordered_Data,COLUMN('Reordered Data'!M$147)-2,FALSE)),"-",VLOOKUP($C164,CE_Unordered_Data,COLUMN('Reordered Data'!M$145)-2,FALSE))</f>
        <v>-</v>
      </c>
      <c r="N164" s="401" t="str">
        <f ca="1">IF(ISERROR(VLOOKUP($C164,CE_Unordered_Data,COLUMN('Reordered Data'!N$147)-2,FALSE)),"-",VLOOKUP($C164,CE_Unordered_Data,COLUMN('Reordered Data'!N$145)-2,FALSE))</f>
        <v>-</v>
      </c>
      <c r="O164" s="401" t="str">
        <f ca="1">IF(ISERROR(VLOOKUP($C164,CE_Unordered_Data,COLUMN('Reordered Data'!O$147)-2,FALSE)),"-",VLOOKUP($C164,CE_Unordered_Data,COLUMN('Reordered Data'!O$145)-2,FALSE))</f>
        <v>-</v>
      </c>
      <c r="P164" s="401" t="str">
        <f ca="1">IF(ISERROR(VLOOKUP($C164,CE_Unordered_Data,COLUMN('Reordered Data'!P$147)-2,FALSE)),"-",VLOOKUP($C164,CE_Unordered_Data,COLUMN('Reordered Data'!P$145)-2,FALSE))</f>
        <v>-</v>
      </c>
      <c r="Q164" s="401" t="str">
        <f ca="1">IF(ISERROR(VLOOKUP($C164,CE_Unordered_Data,COLUMN('Reordered Data'!Q$147)-2,FALSE)),"-",VLOOKUP($C164,CE_Unordered_Data,COLUMN('Reordered Data'!Q$145)-2,FALSE))</f>
        <v>-</v>
      </c>
      <c r="R164" s="401" t="str">
        <f ca="1">IF(ISERROR(VLOOKUP($C164,CE_Unordered_Data,COLUMN('Reordered Data'!R$147)-2,FALSE)),"-",VLOOKUP($C164,CE_Unordered_Data,COLUMN('Reordered Data'!R$145)-2,FALSE))</f>
        <v>-</v>
      </c>
      <c r="S164" s="401" t="str">
        <f ca="1">IF(ISERROR(VLOOKUP($C164,CE_Unordered_Data,COLUMN('Reordered Data'!S$147)-2,FALSE)),"-",VLOOKUP($C164,CE_Unordered_Data,COLUMN('Reordered Data'!S$145)-2,FALSE))</f>
        <v>-</v>
      </c>
      <c r="T164" s="401" t="str">
        <f ca="1">IF(ISERROR(VLOOKUP($C164,CE_Unordered_Data,COLUMN('Reordered Data'!T$147)-2,FALSE)),"-",VLOOKUP($C164,CE_Unordered_Data,COLUMN('Reordered Data'!T$145)-2,FALSE))</f>
        <v>-</v>
      </c>
      <c r="U164" s="401" t="str">
        <f ca="1">IF(ISERROR(VLOOKUP($C164,CE_Unordered_Data,COLUMN('Reordered Data'!U$147)-2,FALSE)),"-",VLOOKUP($C164,CE_Unordered_Data,COLUMN('Reordered Data'!U$145)-2,FALSE))</f>
        <v>-</v>
      </c>
      <c r="V164" s="401" t="str">
        <f ca="1">IF(ISERROR(VLOOKUP($C164,CE_Unordered_Data,COLUMN('Reordered Data'!V$147)-2,FALSE)),"-",VLOOKUP($C164,CE_Unordered_Data,COLUMN('Reordered Data'!V$145)-2,FALSE))</f>
        <v>-</v>
      </c>
      <c r="W164" s="401" t="str">
        <f ca="1">IF(ISERROR(VLOOKUP($C164,CE_Unordered_Data,COLUMN('Reordered Data'!W$147)-2,FALSE)),"-",VLOOKUP($C164,CE_Unordered_Data,COLUMN('Reordered Data'!W$145)-2,FALSE))</f>
        <v>-</v>
      </c>
      <c r="X164" s="401" t="str">
        <f ca="1">IF(ISERROR(VLOOKUP($C164,CE_Unordered_Data,COLUMN('Reordered Data'!X$147)-2,FALSE)),"-",VLOOKUP($C164,CE_Unordered_Data,COLUMN('Reordered Data'!X$145)-2,FALSE))</f>
        <v>-</v>
      </c>
      <c r="Y164" s="401" t="str">
        <f ca="1">IF(ISERROR(VLOOKUP($C164,CE_Unordered_Data,COLUMN('Reordered Data'!Y$147)-2,FALSE)),"-",VLOOKUP($C164,CE_Unordered_Data,COLUMN('Reordered Data'!Y$145)-2,FALSE))</f>
        <v>-</v>
      </c>
      <c r="Z164" s="401" t="str">
        <f ca="1">IF(ISERROR(VLOOKUP($C164,CE_Unordered_Data,COLUMN('Reordered Data'!Z$147)-2,FALSE)),"-",VLOOKUP($C164,CE_Unordered_Data,COLUMN('Reordered Data'!Z$145)-2,FALSE))</f>
        <v>-</v>
      </c>
      <c r="AA164" s="401" t="str">
        <f ca="1">IF(ISERROR(VLOOKUP($C164,CE_Unordered_Data,COLUMN('Reordered Data'!AA$147)-2,FALSE)),"-",VLOOKUP($C164,CE_Unordered_Data,COLUMN('Reordered Data'!AA$145)-2,FALSE))</f>
        <v>-</v>
      </c>
      <c r="AB164" s="401" t="str">
        <f ca="1">IF(ISERROR(VLOOKUP($C164,CE_Unordered_Data,COLUMN('Reordered Data'!AB$147)-2,FALSE)),"-",VLOOKUP($C164,CE_Unordered_Data,COLUMN('Reordered Data'!AB$145)-2,FALSE))</f>
        <v>-</v>
      </c>
      <c r="AC164" s="401" t="str">
        <f ca="1">IF(ISERROR(VLOOKUP($C164,CE_Unordered_Data,COLUMN('Reordered Data'!AC$147)-2,FALSE)),"-",VLOOKUP($C164,CE_Unordered_Data,COLUMN('Reordered Data'!AC$145)-2,FALSE))</f>
        <v>-</v>
      </c>
      <c r="AD164" s="401" t="str">
        <f ca="1">IF(ISERROR(VLOOKUP($C164,CE_Unordered_Data,COLUMN('Reordered Data'!AD$147)-2,FALSE)),"-",VLOOKUP($C164,CE_Unordered_Data,COLUMN('Reordered Data'!AD$145)-2,FALSE))</f>
        <v>-</v>
      </c>
      <c r="AE164" s="401" t="str">
        <f ca="1">IF(ISERROR(VLOOKUP($C164,CE_Unordered_Data,COLUMN('Reordered Data'!AE$147)-2,FALSE)),"-",VLOOKUP($C164,CE_Unordered_Data,COLUMN('Reordered Data'!AE$145)-2,FALSE))</f>
        <v>-</v>
      </c>
      <c r="AF164" s="401" t="str">
        <f ca="1">IF(ISERROR(VLOOKUP($C164,CE_Unordered_Data,COLUMN('Reordered Data'!AF$147)-2,FALSE)),"-",VLOOKUP($C164,CE_Unordered_Data,COLUMN('Reordered Data'!AF$145)-2,FALSE))</f>
        <v>-</v>
      </c>
      <c r="AG164" s="401" t="str">
        <f ca="1">IF(ISERROR(VLOOKUP($C164,CE_Unordered_Data,COLUMN('Reordered Data'!AG$147)-2,FALSE)),"-",VLOOKUP($C164,CE_Unordered_Data,COLUMN('Reordered Data'!AG$145)-2,FALSE))</f>
        <v>-</v>
      </c>
      <c r="AH164" s="401" t="str">
        <f ca="1">IF(ISERROR(VLOOKUP($C164,CE_Unordered_Data,COLUMN('Reordered Data'!AH$147)-2,FALSE)),"-",VLOOKUP($C164,CE_Unordered_Data,COLUMN('Reordered Data'!AH$145)-2,FALSE))</f>
        <v>-</v>
      </c>
      <c r="AI164" s="401" t="str">
        <f ca="1">IF(ISERROR(VLOOKUP($C164,CE_Unordered_Data,COLUMN('Reordered Data'!AI$147)-2,FALSE)),"-",VLOOKUP($C164,CE_Unordered_Data,COLUMN('Reordered Data'!AI$145)-2,FALSE))</f>
        <v>-</v>
      </c>
      <c r="AJ164" s="401" t="str">
        <f ca="1">IF(ISERROR(VLOOKUP($C164,CE_Unordered_Data,COLUMN('Reordered Data'!AJ$147)-2,FALSE)),"-",VLOOKUP($C164,CE_Unordered_Data,COLUMN('Reordered Data'!AJ$145)-2,FALSE))</f>
        <v>-</v>
      </c>
      <c r="AK164" s="401" t="str">
        <f ca="1">IF(ISERROR(VLOOKUP($C164,CE_Unordered_Data,COLUMN('Reordered Data'!AK$147)-2,FALSE)),"-",VLOOKUP($C164,CE_Unordered_Data,COLUMN('Reordered Data'!AK$145)-2,FALSE))</f>
        <v>-</v>
      </c>
      <c r="AL164" s="401" t="str">
        <f ca="1">IF(ISERROR(VLOOKUP($C164,CE_Unordered_Data,COLUMN('Reordered Data'!AL$147)-2,FALSE)),"-",VLOOKUP($C164,CE_Unordered_Data,COLUMN('Reordered Data'!AL$145)-2,FALSE))</f>
        <v>-</v>
      </c>
      <c r="AM164" s="401" t="str">
        <f ca="1">IF(ISERROR(VLOOKUP($C164,CE_Unordered_Data,COLUMN('Reordered Data'!AM$147)-2,FALSE)),"-",VLOOKUP($C164,CE_Unordered_Data,COLUMN('Reordered Data'!AM$145)-2,FALSE))</f>
        <v>-</v>
      </c>
      <c r="AN164" s="401" t="str">
        <f ca="1">IF(ISERROR(VLOOKUP($C164,CE_Unordered_Data,COLUMN('Reordered Data'!AN$147)-2,FALSE)),"-",VLOOKUP($C164,CE_Unordered_Data,COLUMN('Reordered Data'!AN$145)-2,FALSE))</f>
        <v>-</v>
      </c>
      <c r="AO164" s="401" t="str">
        <f ca="1">IF(ISERROR(VLOOKUP($C164,CE_Unordered_Data,COLUMN('Reordered Data'!AO$147)-2,FALSE)),"-",VLOOKUP($C164,CE_Unordered_Data,COLUMN('Reordered Data'!AO$145)-2,FALSE))</f>
        <v>-</v>
      </c>
      <c r="AP164" s="401" t="str">
        <f ca="1">IF(ISERROR(VLOOKUP($C164,CE_Unordered_Data,COLUMN('Reordered Data'!AP$147)-2,FALSE)),"-",VLOOKUP($C164,CE_Unordered_Data,COLUMN('Reordered Data'!AP$145)-2,FALSE))</f>
        <v>-</v>
      </c>
      <c r="AQ164" s="401" t="str">
        <f ca="1">IF(ISERROR(VLOOKUP($C164,CE_Unordered_Data,COLUMN('Reordered Data'!AQ$147)-2,FALSE)),"-",VLOOKUP($C164,CE_Unordered_Data,COLUMN('Reordered Data'!AQ$145)-2,FALSE))</f>
        <v>-</v>
      </c>
      <c r="AR164" s="401" t="str">
        <f ca="1">IF(ISERROR(VLOOKUP($C164,CE_Unordered_Data,COLUMN('Reordered Data'!AR$147)-2,FALSE)),"-",VLOOKUP($C164,CE_Unordered_Data,COLUMN('Reordered Data'!AR$145)-2,FALSE))</f>
        <v>-</v>
      </c>
      <c r="AS164" s="401" t="str">
        <f ca="1">IF(ISERROR(VLOOKUP($C164,CE_Unordered_Data,COLUMN('Reordered Data'!AS$147)-2,FALSE)),"-",VLOOKUP($C164,CE_Unordered_Data,COLUMN('Reordered Data'!AS$145)-2,FALSE))</f>
        <v>-</v>
      </c>
      <c r="AT164" s="401" t="str">
        <f ca="1">IF(ISERROR(VLOOKUP($C164,CE_Unordered_Data,COLUMN('Reordered Data'!AT$147)-2,FALSE)),"-",VLOOKUP($C164,CE_Unordered_Data,COLUMN('Reordered Data'!AT$145)-2,FALSE))</f>
        <v>-</v>
      </c>
      <c r="AU164" s="401" t="str">
        <f ca="1">IF(ISERROR(VLOOKUP($C164,CE_Unordered_Data,COLUMN('Reordered Data'!AU$147)-2,FALSE)),"-",VLOOKUP($C164,CE_Unordered_Data,COLUMN('Reordered Data'!AU$145)-2,FALSE))</f>
        <v>-</v>
      </c>
      <c r="AV164" s="401" t="str">
        <f ca="1">IF(ISERROR(VLOOKUP($C164,CE_Unordered_Data,COLUMN('Reordered Data'!AV$147)-2,FALSE)),"-",VLOOKUP($C164,CE_Unordered_Data,COLUMN('Reordered Data'!AV$145)-2,FALSE))</f>
        <v>-</v>
      </c>
      <c r="AW164" s="401" t="str">
        <f ca="1">IF(ISERROR(VLOOKUP($C164,CE_Unordered_Data,COLUMN('Reordered Data'!AW$147)-2,FALSE)),"-",VLOOKUP($C164,CE_Unordered_Data,COLUMN('Reordered Data'!AW$145)-2,FALSE))</f>
        <v>-</v>
      </c>
      <c r="AX164" s="401" t="str">
        <f ca="1">IF(ISERROR(VLOOKUP($C164,CE_Unordered_Data,COLUMN('Reordered Data'!AX$147)-2,FALSE)),"-",VLOOKUP($C164,CE_Unordered_Data,COLUMN('Reordered Data'!AX$145)-2,FALSE))</f>
        <v>-</v>
      </c>
      <c r="AY164" s="401" t="str">
        <f ca="1">IF(ISERROR(VLOOKUP($C164,CE_Unordered_Data,COLUMN('Reordered Data'!AY$147)-2,FALSE)),"-",VLOOKUP($C164,CE_Unordered_Data,COLUMN('Reordered Data'!AY$145)-2,FALSE))</f>
        <v>-</v>
      </c>
      <c r="AZ164" s="401" t="str">
        <f ca="1">IF(ISERROR(VLOOKUP($C164,CE_Unordered_Data,COLUMN('Reordered Data'!AZ$147)-2,FALSE)),"-",VLOOKUP($C164,CE_Unordered_Data,COLUMN('Reordered Data'!AZ$145)-2,FALSE))</f>
        <v>-</v>
      </c>
      <c r="BA164" s="401" t="str">
        <f ca="1">IF(ISERROR(VLOOKUP($C164,CE_Unordered_Data,COLUMN('Reordered Data'!BA$147)-2,FALSE)),"-",VLOOKUP($C164,CE_Unordered_Data,COLUMN('Reordered Data'!BA$145)-2,FALSE))</f>
        <v>-</v>
      </c>
      <c r="BB164" s="401" t="str">
        <f ca="1">IF(ISERROR(VLOOKUP($C164,CE_Unordered_Data,COLUMN('Reordered Data'!BB$147)-2,FALSE)),"-",VLOOKUP($C164,CE_Unordered_Data,COLUMN('Reordered Data'!BB$145)-2,FALSE))</f>
        <v>-</v>
      </c>
      <c r="BC164" s="401" t="str">
        <f ca="1">IF(ISERROR(VLOOKUP($C164,CE_Unordered_Data,COLUMN('Reordered Data'!BC$147)-2,FALSE)),"-",VLOOKUP($C164,CE_Unordered_Data,COLUMN('Reordered Data'!BC$145)-2,FALSE))</f>
        <v>-</v>
      </c>
      <c r="BD164" s="401" t="str">
        <f ca="1">IF(ISERROR(VLOOKUP($C164,CE_Unordered_Data,COLUMN('Reordered Data'!BD$147)-2,FALSE)),"-",VLOOKUP($C164,CE_Unordered_Data,COLUMN('Reordered Data'!BD$145)-2,FALSE))</f>
        <v>-</v>
      </c>
      <c r="BE164" s="401" t="str">
        <f ca="1">IF(ISERROR(VLOOKUP($C164,CE_Unordered_Data,COLUMN('Reordered Data'!BE$147)-2,FALSE)),"-",VLOOKUP($C164,CE_Unordered_Data,COLUMN('Reordered Data'!BE$145)-2,FALSE))</f>
        <v>-</v>
      </c>
      <c r="BF164" s="401" t="str">
        <f ca="1">IF(ISERROR(VLOOKUP($C164,CE_Unordered_Data,COLUMN('Reordered Data'!BF$147)-2,FALSE)),"-",VLOOKUP($C164,CE_Unordered_Data,COLUMN('Reordered Data'!BF$145)-2,FALSE))</f>
        <v>-</v>
      </c>
      <c r="BG164" s="401" t="str">
        <f ca="1">IF(ISERROR(VLOOKUP($C164,CE_Unordered_Data,COLUMN('Reordered Data'!BG$147)-2,FALSE)),"-",VLOOKUP($C164,CE_Unordered_Data,COLUMN('Reordered Data'!BG$145)-2,FALSE))</f>
        <v>-</v>
      </c>
      <c r="BH164" s="401" t="str">
        <f ca="1">IF(ISERROR(VLOOKUP($C164,CE_Unordered_Data,COLUMN('Reordered Data'!BH$147)-2,FALSE)),"-",VLOOKUP($C164,CE_Unordered_Data,COLUMN('Reordered Data'!BH$145)-2,FALSE))</f>
        <v>-</v>
      </c>
      <c r="BI164" s="401" t="str">
        <f ca="1">IF(ISERROR(VLOOKUP($C164,CE_Unordered_Data,COLUMN('Reordered Data'!BI$147)-2,FALSE)),"-",VLOOKUP($C164,CE_Unordered_Data,COLUMN('Reordered Data'!BI$145)-2,FALSE))</f>
        <v>-</v>
      </c>
      <c r="BJ164" s="401" t="str">
        <f ca="1">IF(ISERROR(VLOOKUP($C164,CE_Unordered_Data,COLUMN('Reordered Data'!BJ$147)-2,FALSE)),"-",VLOOKUP($C164,CE_Unordered_Data,COLUMN('Reordered Data'!BJ$145)-2,FALSE))</f>
        <v>-</v>
      </c>
      <c r="BK164" s="401" t="str">
        <f ca="1">IF(ISERROR(VLOOKUP($C164,CE_Unordered_Data,COLUMN('Reordered Data'!BK$147)-2,FALSE)),"-",VLOOKUP($C164,CE_Unordered_Data,COLUMN('Reordered Data'!BK$145)-2,FALSE))</f>
        <v>-</v>
      </c>
      <c r="BL164" s="401" t="str">
        <f ca="1">IF(ISERROR(VLOOKUP($C164,CE_Unordered_Data,COLUMN('Reordered Data'!BL$147)-2,FALSE)),"-",VLOOKUP($C164,CE_Unordered_Data,COLUMN('Reordered Data'!BL$145)-2,FALSE))</f>
        <v>-</v>
      </c>
      <c r="BM164" s="401" t="str">
        <f ca="1">IF(ISERROR(VLOOKUP($C164,CE_Unordered_Data,COLUMN('Reordered Data'!BM$147)-2,FALSE)),"-",VLOOKUP($C164,CE_Unordered_Data,COLUMN('Reordered Data'!BM$145)-2,FALSE))</f>
        <v>-</v>
      </c>
      <c r="BN164" s="401" t="str">
        <f ca="1">IF(ISERROR(VLOOKUP($C164,CE_Unordered_Data,COLUMN('Reordered Data'!BN$147)-2,FALSE)),"-",VLOOKUP($C164,CE_Unordered_Data,COLUMN('Reordered Data'!BN$145)-2,FALSE))</f>
        <v>-</v>
      </c>
      <c r="BO164" s="401" t="str">
        <f ca="1">IF(ISERROR(VLOOKUP($C164,CE_Unordered_Data,COLUMN('Reordered Data'!BO$147)-2,FALSE)),"-",VLOOKUP($C164,CE_Unordered_Data,COLUMN('Reordered Data'!BO$145)-2,FALSE))</f>
        <v>-</v>
      </c>
      <c r="BP164" s="401" t="str">
        <f ca="1">IF(ISERROR(VLOOKUP($C164,CE_Unordered_Data,COLUMN('Reordered Data'!BP$147)-2,FALSE)),"-",VLOOKUP($C164,CE_Unordered_Data,COLUMN('Reordered Data'!BP$145)-2,FALSE))</f>
        <v>-</v>
      </c>
      <c r="BQ164" s="401" t="str">
        <f ca="1">IF(ISERROR(VLOOKUP($C164,CE_Unordered_Data,COLUMN('Reordered Data'!BQ$147)-2,FALSE)),"-",VLOOKUP($C164,CE_Unordered_Data,COLUMN('Reordered Data'!BQ$145)-2,FALSE))</f>
        <v>-</v>
      </c>
      <c r="BR164" s="401" t="str">
        <f ca="1">IF(ISERROR(VLOOKUP($C164,CE_Unordered_Data,COLUMN('Reordered Data'!BR$147)-2,FALSE)),"-",VLOOKUP($C164,CE_Unordered_Data,COLUMN('Reordered Data'!BR$145)-2,FALSE))</f>
        <v>-</v>
      </c>
      <c r="BS164" s="401" t="str">
        <f ca="1">IF(ISERROR(VLOOKUP($C164,CE_Unordered_Data,COLUMN('Reordered Data'!BS$147)-2,FALSE)),"-",VLOOKUP($C164,CE_Unordered_Data,COLUMN('Reordered Data'!BS$145)-2,FALSE))</f>
        <v>-</v>
      </c>
      <c r="BT164" s="401" t="str">
        <f ca="1">IF(ISERROR(VLOOKUP($C164,CE_Unordered_Data,COLUMN('Reordered Data'!BT$147)-2,FALSE)),"-",VLOOKUP($C164,CE_Unordered_Data,COLUMN('Reordered Data'!BT$145)-2,FALSE))</f>
        <v>-</v>
      </c>
      <c r="BU164" s="401" t="str">
        <f ca="1">IF(ISERROR(VLOOKUP($C164,CE_Unordered_Data,COLUMN('Reordered Data'!BU$147)-2,FALSE)),"-",VLOOKUP($C164,CE_Unordered_Data,COLUMN('Reordered Data'!BU$145)-2,FALSE))</f>
        <v>-</v>
      </c>
      <c r="BV164" s="401" t="str">
        <f ca="1">IF(ISERROR(VLOOKUP($C164,CE_Unordered_Data,COLUMN('Reordered Data'!BV$147)-2,FALSE)),"-",VLOOKUP($C164,CE_Unordered_Data,COLUMN('Reordered Data'!BV$145)-2,FALSE))</f>
        <v>-</v>
      </c>
      <c r="BW164" s="401" t="str">
        <f ca="1">IF(ISERROR(VLOOKUP($C164,CE_Unordered_Data,COLUMN('Reordered Data'!BW$147)-2,FALSE)),"-",VLOOKUP($C164,CE_Unordered_Data,COLUMN('Reordered Data'!BW$145)-2,FALSE))</f>
        <v>-</v>
      </c>
      <c r="BX164" s="401" t="str">
        <f ca="1">IF(ISERROR(VLOOKUP($C164,CE_Unordered_Data,COLUMN('Reordered Data'!BX$147)-2,FALSE)),"-",VLOOKUP($C164,CE_Unordered_Data,COLUMN('Reordered Data'!BX$145)-2,FALSE))</f>
        <v>-</v>
      </c>
      <c r="BY164" s="401" t="str">
        <f ca="1">IF(ISERROR(VLOOKUP($C164,CE_Unordered_Data,COLUMN('Reordered Data'!BY$147)-2,FALSE)),"-",VLOOKUP($C164,CE_Unordered_Data,COLUMN('Reordered Data'!BY$145)-2,FALSE))</f>
        <v>-</v>
      </c>
      <c r="BZ164" s="401" t="str">
        <f ca="1">IF(ISERROR(VLOOKUP($C164,CE_Unordered_Data,COLUMN('Reordered Data'!BZ$147)-2,FALSE)),"-",VLOOKUP($C164,CE_Unordered_Data,COLUMN('Reordered Data'!BZ$145)-2,FALSE))</f>
        <v>-</v>
      </c>
      <c r="CA164" s="401" t="str">
        <f ca="1">IF(ISERROR(VLOOKUP($C164,CE_Unordered_Data,COLUMN('Reordered Data'!CA$147)-2,FALSE)),"-",VLOOKUP($C164,CE_Unordered_Data,COLUMN('Reordered Data'!CA$145)-2,FALSE))</f>
        <v>-</v>
      </c>
      <c r="CB164" s="401" t="str">
        <f ca="1">IF(ISERROR(VLOOKUP($C164,CE_Unordered_Data,COLUMN('Reordered Data'!CB$147)-2,FALSE)),"-",VLOOKUP($C164,CE_Unordered_Data,COLUMN('Reordered Data'!CB$145)-2,FALSE))</f>
        <v>-</v>
      </c>
      <c r="CC164" s="401" t="str">
        <f ca="1">IF(ISERROR(VLOOKUP($C164,CE_Unordered_Data,COLUMN('Reordered Data'!CC$147)-2,FALSE)),"-",VLOOKUP($C164,CE_Unordered_Data,COLUMN('Reordered Data'!CC$145)-2,FALSE))</f>
        <v>-</v>
      </c>
      <c r="CD164" s="401" t="str">
        <f ca="1">IF(ISERROR(VLOOKUP($C164,CE_Unordered_Data,COLUMN('Reordered Data'!CD$147)-2,FALSE)),"-",VLOOKUP($C164,CE_Unordered_Data,COLUMN('Reordered Data'!CD$145)-2,FALSE))</f>
        <v>-</v>
      </c>
      <c r="CE164" s="401" t="str">
        <f ca="1">IF(ISERROR(VLOOKUP($C164,CE_Unordered_Data,COLUMN('Reordered Data'!CE$147)-2,FALSE)),"-",VLOOKUP($C164,CE_Unordered_Data,COLUMN('Reordered Data'!CE$145)-2,FALSE))</f>
        <v>-</v>
      </c>
      <c r="CF164" s="401" t="str">
        <f ca="1">IF(ISERROR(VLOOKUP($C164,CE_Unordered_Data,COLUMN('Reordered Data'!CF$147)-2,FALSE)),"-",VLOOKUP($C164,CE_Unordered_Data,COLUMN('Reordered Data'!CF$145)-2,FALSE))</f>
        <v>-</v>
      </c>
      <c r="CG164" s="401" t="str">
        <f ca="1">IF(ISERROR(VLOOKUP($C164,CE_Unordered_Data,COLUMN('Reordered Data'!CG$147)-2,FALSE)),"-",VLOOKUP($C164,CE_Unordered_Data,COLUMN('Reordered Data'!CG$145)-2,FALSE))</f>
        <v>-</v>
      </c>
      <c r="CH164" s="401" t="str">
        <f ca="1">IF(ISERROR(VLOOKUP($C164,CE_Unordered_Data,COLUMN('Reordered Data'!CH$147)-2,FALSE)),"-",VLOOKUP($C164,CE_Unordered_Data,COLUMN('Reordered Data'!CH$145)-2,FALSE))</f>
        <v>-</v>
      </c>
      <c r="CI164" s="401" t="str">
        <f ca="1">IF(ISERROR(VLOOKUP($C164,CE_Unordered_Data,COLUMN('Reordered Data'!CI$147)-2,FALSE)),"-",VLOOKUP($C164,CE_Unordered_Data,COLUMN('Reordered Data'!CI$145)-2,FALSE))</f>
        <v>-</v>
      </c>
      <c r="CJ164" s="401" t="str">
        <f ca="1">IF(ISERROR(VLOOKUP($C164,CE_Unordered_Data,COLUMN('Reordered Data'!CJ$147)-2,FALSE)),"-",VLOOKUP($C164,CE_Unordered_Data,COLUMN('Reordered Data'!CJ$145)-2,FALSE))</f>
        <v>-</v>
      </c>
      <c r="CK164" s="401" t="str">
        <f ca="1">IF(ISERROR(VLOOKUP($C164,CE_Unordered_Data,COLUMN('Reordered Data'!CK$147)-2,FALSE)),"-",VLOOKUP($C164,CE_Unordered_Data,COLUMN('Reordered Data'!CK$145)-2,FALSE))</f>
        <v>-</v>
      </c>
      <c r="CL164" s="401" t="str">
        <f ca="1">IF(ISERROR(VLOOKUP($C164,CE_Unordered_Data,COLUMN('Reordered Data'!CL$147)-2,FALSE)),"-",VLOOKUP($C164,CE_Unordered_Data,COLUMN('Reordered Data'!CL$145)-2,FALSE))</f>
        <v>-</v>
      </c>
      <c r="CM164" s="401" t="str">
        <f ca="1">IF(ISERROR(VLOOKUP($C164,CE_Unordered_Data,COLUMN('Reordered Data'!CM$147)-2,FALSE)),"-",VLOOKUP($C164,CE_Unordered_Data,COLUMN('Reordered Data'!CM$145)-2,FALSE))</f>
        <v>-</v>
      </c>
      <c r="CN164" s="401" t="str">
        <f ca="1">IF(ISERROR(VLOOKUP($C164,CE_Unordered_Data,COLUMN('Reordered Data'!CN$147)-2,FALSE)),"-",VLOOKUP($C164,CE_Unordered_Data,COLUMN('Reordered Data'!CN$145)-2,FALSE))</f>
        <v>-</v>
      </c>
      <c r="CO164" s="401" t="str">
        <f ca="1">IF(ISERROR(VLOOKUP($C164,CE_Unordered_Data,COLUMN('Reordered Data'!CO$147)-2,FALSE)),"-",VLOOKUP($C164,CE_Unordered_Data,COLUMN('Reordered Data'!CO$145)-2,FALSE))</f>
        <v>-</v>
      </c>
      <c r="CP164" s="401" t="str">
        <f ca="1">IF(ISERROR(VLOOKUP($C164,CE_Unordered_Data,COLUMN('Reordered Data'!CP$147)-2,FALSE)),"-",VLOOKUP($C164,CE_Unordered_Data,COLUMN('Reordered Data'!CP$145)-2,FALSE))</f>
        <v>-</v>
      </c>
      <c r="CQ164" s="401" t="str">
        <f ca="1">IF(ISERROR(VLOOKUP($C164,CE_Unordered_Data,COLUMN('Reordered Data'!CQ$147)-2,FALSE)),"-",VLOOKUP($C164,CE_Unordered_Data,COLUMN('Reordered Data'!CQ$145)-2,FALSE))</f>
        <v>-</v>
      </c>
      <c r="CR164" s="401" t="str">
        <f ca="1">IF(ISERROR(VLOOKUP($C164,CE_Unordered_Data,COLUMN('Reordered Data'!CR$147)-2,FALSE)),"-",VLOOKUP($C164,CE_Unordered_Data,COLUMN('Reordered Data'!CR$145)-2,FALSE))</f>
        <v>-</v>
      </c>
      <c r="CS164" s="401" t="str">
        <f ca="1">IF(ISERROR(VLOOKUP($C164,CE_Unordered_Data,COLUMN('Reordered Data'!CS$147)-2,FALSE)),"-",VLOOKUP($C164,CE_Unordered_Data,COLUMN('Reordered Data'!CS$145)-2,FALSE))</f>
        <v>-</v>
      </c>
      <c r="CT164" s="401" t="str">
        <f ca="1">IF(ISERROR(VLOOKUP($C164,CE_Unordered_Data,COLUMN('Reordered Data'!CT$147)-2,FALSE)),"-",VLOOKUP($C164,CE_Unordered_Data,COLUMN('Reordered Data'!CT$145)-2,FALSE))</f>
        <v>-</v>
      </c>
      <c r="CU164" s="401" t="str">
        <f ca="1">IF(ISERROR(VLOOKUP($C164,CE_Unordered_Data,COLUMN('Reordered Data'!CU$147)-2,FALSE)),"-",VLOOKUP($C164,CE_Unordered_Data,COLUMN('Reordered Data'!CU$145)-2,FALSE))</f>
        <v>-</v>
      </c>
      <c r="CV164" s="401" t="str">
        <f ca="1">IF(ISERROR(VLOOKUP($C164,CE_Unordered_Data,COLUMN('Reordered Data'!CV$147)-2,FALSE)),"-",VLOOKUP($C164,CE_Unordered_Data,COLUMN('Reordered Data'!CV$145)-2,FALSE))</f>
        <v>-</v>
      </c>
      <c r="CW164" s="401" t="str">
        <f ca="1">IF(ISERROR(VLOOKUP($C164,CE_Unordered_Data,COLUMN('Reordered Data'!CW$147)-2,FALSE)),"-",VLOOKUP($C164,CE_Unordered_Data,COLUMN('Reordered Data'!CW$145)-2,FALSE))</f>
        <v>-</v>
      </c>
      <c r="CX164" s="401" t="str">
        <f ca="1">IF(ISERROR(VLOOKUP($C164,CE_Unordered_Data,COLUMN('Reordered Data'!CX$147)-2,FALSE)),"-",VLOOKUP($C164,CE_Unordered_Data,COLUMN('Reordered Data'!CX$145)-2,FALSE))</f>
        <v>-</v>
      </c>
      <c r="CY164" s="401" t="str">
        <f ca="1">IF(ISERROR(VLOOKUP($C164,CE_Unordered_Data,COLUMN('Reordered Data'!CY$147)-2,FALSE)),"-",VLOOKUP($C164,CE_Unordered_Data,COLUMN('Reordered Data'!CY$145)-2,FALSE))</f>
        <v>-</v>
      </c>
      <c r="CZ164" s="401" t="str">
        <f ca="1">IF(ISERROR(VLOOKUP($C164,CE_Unordered_Data,COLUMN('Reordered Data'!CZ$147)-2,FALSE)),"-",VLOOKUP($C164,CE_Unordered_Data,COLUMN('Reordered Data'!CZ$145)-2,FALSE))</f>
        <v>-</v>
      </c>
      <c r="DA164" s="401" t="str">
        <f ca="1">IF(ISERROR(VLOOKUP($C164,CE_Unordered_Data,COLUMN('Reordered Data'!DA$147)-2,FALSE)),"-",VLOOKUP($C164,CE_Unordered_Data,COLUMN('Reordered Data'!DA$145)-2,FALSE))</f>
        <v>-</v>
      </c>
      <c r="DB164" s="401" t="str">
        <f ca="1">IF(ISERROR(VLOOKUP($C164,CE_Unordered_Data,COLUMN('Reordered Data'!DB$147)-2,FALSE)),"-",VLOOKUP($C164,CE_Unordered_Data,COLUMN('Reordered Data'!DB$145)-2,FALSE))</f>
        <v>-</v>
      </c>
      <c r="DC164" s="401" t="str">
        <f ca="1">IF(ISERROR(VLOOKUP($C164,CE_Unordered_Data,COLUMN('Reordered Data'!DC$147)-2,FALSE)),"-",VLOOKUP($C164,CE_Unordered_Data,COLUMN('Reordered Data'!DC$145)-2,FALSE))</f>
        <v>-</v>
      </c>
      <c r="DD164" s="401" t="str">
        <f ca="1">IF(ISERROR(VLOOKUP($C164,CE_Unordered_Data,COLUMN('Reordered Data'!DD$147)-2,FALSE)),"-",VLOOKUP($C164,CE_Unordered_Data,COLUMN('Reordered Data'!DD$145)-2,FALSE))</f>
        <v>-</v>
      </c>
      <c r="DE164" s="401" t="str">
        <f ca="1">IF(ISERROR(VLOOKUP($C164,CE_Unordered_Data,COLUMN('Reordered Data'!DE$147)-2,FALSE)),"-",VLOOKUP($C164,CE_Unordered_Data,COLUMN('Reordered Data'!DE$145)-2,FALSE))</f>
        <v>-</v>
      </c>
      <c r="DF164" s="401" t="str">
        <f ca="1">IF(ISERROR(VLOOKUP($C164,CE_Unordered_Data,COLUMN('Reordered Data'!DF$147)-2,FALSE)),"-",VLOOKUP($C164,CE_Unordered_Data,COLUMN('Reordered Data'!DF$145)-2,FALSE))</f>
        <v>-</v>
      </c>
      <c r="DG164" s="401" t="str">
        <f ca="1">IF(ISERROR(VLOOKUP($C164,CE_Unordered_Data,COLUMN('Reordered Data'!DG$147)-2,FALSE)),"-",VLOOKUP($C164,CE_Unordered_Data,COLUMN('Reordered Data'!DG$145)-2,FALSE))</f>
        <v>-</v>
      </c>
      <c r="DH164" s="401" t="str">
        <f ca="1">IF(ISERROR(VLOOKUP($C164,CE_Unordered_Data,COLUMN('Reordered Data'!DH$147)-2,FALSE)),"-",VLOOKUP($C164,CE_Unordered_Data,COLUMN('Reordered Data'!DH$145)-2,FALSE))</f>
        <v>-</v>
      </c>
      <c r="DI164" s="401" t="str">
        <f ca="1">IF(ISERROR(VLOOKUP($C164,CE_Unordered_Data,COLUMN('Reordered Data'!DI$147)-2,FALSE)),"-",VLOOKUP($C164,CE_Unordered_Data,COLUMN('Reordered Data'!DI$145)-2,FALSE))</f>
        <v>-</v>
      </c>
      <c r="DJ164" s="401" t="str">
        <f ca="1">IF(ISERROR(VLOOKUP($C164,CE_Unordered_Data,COLUMN('Reordered Data'!DJ$147)-2,FALSE)),"-",VLOOKUP($C164,CE_Unordered_Data,COLUMN('Reordered Data'!DJ$145)-2,FALSE))</f>
        <v>-</v>
      </c>
      <c r="DK164" s="401" t="str">
        <f ca="1">IF(ISERROR(VLOOKUP($C164,CE_Unordered_Data,COLUMN('Reordered Data'!DK$147)-2,FALSE)),"-",VLOOKUP($C164,CE_Unordered_Data,COLUMN('Reordered Data'!DK$145)-2,FALSE))</f>
        <v>-</v>
      </c>
      <c r="DL164" s="401" t="str">
        <f ca="1">IF(ISERROR(VLOOKUP($C164,CE_Unordered_Data,COLUMN('Reordered Data'!DL$147)-2,FALSE)),"-",VLOOKUP($C164,CE_Unordered_Data,COLUMN('Reordered Data'!DL$145)-2,FALSE))</f>
        <v>-</v>
      </c>
      <c r="DM164" s="401" t="str">
        <f ca="1">IF(ISERROR(VLOOKUP($C164,CE_Unordered_Data,COLUMN('Reordered Data'!DM$147)-2,FALSE)),"-",VLOOKUP($C164,CE_Unordered_Data,COLUMN('Reordered Data'!DM$145)-2,FALSE))</f>
        <v>-</v>
      </c>
      <c r="DN164" s="401" t="str">
        <f ca="1">IF(ISERROR(VLOOKUP($C164,CE_Unordered_Data,COLUMN('Reordered Data'!DN$147)-2,FALSE)),"-",VLOOKUP($C164,CE_Unordered_Data,COLUMN('Reordered Data'!DN$145)-2,FALSE))</f>
        <v>-</v>
      </c>
      <c r="DO164" s="401" t="str">
        <f ca="1">IF(ISERROR(VLOOKUP($C164,CE_Unordered_Data,COLUMN('Reordered Data'!DO$147)-2,FALSE)),"-",VLOOKUP($C164,CE_Unordered_Data,COLUMN('Reordered Data'!DO$145)-2,FALSE))</f>
        <v>-</v>
      </c>
      <c r="DP164" s="401" t="str">
        <f ca="1">IF(ISERROR(VLOOKUP($C164,CE_Unordered_Data,COLUMN('Reordered Data'!DP$147)-2,FALSE)),"-",VLOOKUP($C164,CE_Unordered_Data,COLUMN('Reordered Data'!DP$145)-2,FALSE))</f>
        <v>-</v>
      </c>
      <c r="DQ164" s="401" t="str">
        <f ca="1">IF(ISERROR(VLOOKUP($C164,CE_Unordered_Data,COLUMN('Reordered Data'!DQ$147)-2,FALSE)),"-",VLOOKUP($C164,CE_Unordered_Data,COLUMN('Reordered Data'!DQ$145)-2,FALSE))</f>
        <v>-</v>
      </c>
      <c r="DR164" s="401" t="str">
        <f ca="1">IF(ISERROR(VLOOKUP($C164,CE_Unordered_Data,COLUMN('Reordered Data'!DR$147)-2,FALSE)),"-",VLOOKUP($C164,CE_Unordered_Data,COLUMN('Reordered Data'!DR$145)-2,FALSE))</f>
        <v>-</v>
      </c>
      <c r="DS164" s="401" t="str">
        <f ca="1">IF(ISERROR(VLOOKUP($C164,CE_Unordered_Data,COLUMN('Reordered Data'!DS$147)-2,FALSE)),"-",VLOOKUP($C164,CE_Unordered_Data,COLUMN('Reordered Data'!DS$145)-2,FALSE))</f>
        <v>-</v>
      </c>
      <c r="DT164" s="401" t="str">
        <f ca="1">IF(ISERROR(VLOOKUP($C164,CE_Unordered_Data,COLUMN('Reordered Data'!DT$147)-2,FALSE)),"-",VLOOKUP($C164,CE_Unordered_Data,COLUMN('Reordered Data'!DT$145)-2,FALSE))</f>
        <v>-</v>
      </c>
      <c r="DU164" s="401" t="str">
        <f ca="1">IF(ISERROR(VLOOKUP($C164,CE_Unordered_Data,COLUMN('Reordered Data'!DU$147)-2,FALSE)),"-",VLOOKUP($C164,CE_Unordered_Data,COLUMN('Reordered Data'!DU$145)-2,FALSE))</f>
        <v>-</v>
      </c>
      <c r="DV164" s="401" t="str">
        <f ca="1">IF(ISERROR(VLOOKUP($C164,CE_Unordered_Data,COLUMN('Reordered Data'!DV$147)-2,FALSE)),"-",VLOOKUP($C164,CE_Unordered_Data,COLUMN('Reordered Data'!DV$145)-2,FALSE))</f>
        <v>-</v>
      </c>
      <c r="DW164" s="401" t="str">
        <f ca="1">IF(ISERROR(VLOOKUP($C164,CE_Unordered_Data,COLUMN('Reordered Data'!DW$147)-2,FALSE)),"-",VLOOKUP($C164,CE_Unordered_Data,COLUMN('Reordered Data'!DW$145)-2,FALSE))</f>
        <v>-</v>
      </c>
      <c r="DX164" s="401" t="str">
        <f ca="1">IF(ISERROR(VLOOKUP($C164,CE_Unordered_Data,COLUMN('Reordered Data'!DX$147)-2,FALSE)),"-",VLOOKUP($C164,CE_Unordered_Data,COLUMN('Reordered Data'!DX$145)-2,FALSE))</f>
        <v>-</v>
      </c>
      <c r="DY164" s="401" t="str">
        <f ca="1">IF(ISERROR(VLOOKUP($C164,CE_Unordered_Data,COLUMN('Reordered Data'!DY$147)-2,FALSE)),"-",VLOOKUP($C164,CE_Unordered_Data,COLUMN('Reordered Data'!DY$145)-2,FALSE))</f>
        <v>-</v>
      </c>
      <c r="DZ164" s="401" t="str">
        <f ca="1">IF(ISERROR(VLOOKUP($C164,CE_Unordered_Data,COLUMN('Reordered Data'!DZ$147)-2,FALSE)),"-",VLOOKUP($C164,CE_Unordered_Data,COLUMN('Reordered Data'!DZ$145)-2,FALSE))</f>
        <v>-</v>
      </c>
      <c r="EA164" s="401" t="str">
        <f ca="1">IF(ISERROR(VLOOKUP($C164,CE_Unordered_Data,COLUMN('Reordered Data'!EA$147)-2,FALSE)),"-",VLOOKUP($C164,CE_Unordered_Data,COLUMN('Reordered Data'!EA$145)-2,FALSE))</f>
        <v>-</v>
      </c>
      <c r="EB164" s="401" t="str">
        <f ca="1">IF(ISERROR(VLOOKUP($C164,CE_Unordered_Data,COLUMN('Reordered Data'!EB$147)-2,FALSE)),"-",VLOOKUP($C164,CE_Unordered_Data,COLUMN('Reordered Data'!EB$145)-2,FALSE))</f>
        <v>-</v>
      </c>
      <c r="EC164" s="401" t="str">
        <f ca="1">IF(ISERROR(VLOOKUP($C164,CE_Unordered_Data,COLUMN('Reordered Data'!EC$147)-2,FALSE)),"-",VLOOKUP($C164,CE_Unordered_Data,COLUMN('Reordered Data'!EC$145)-2,FALSE))</f>
        <v>-</v>
      </c>
      <c r="ED164" s="401" t="str">
        <f ca="1">IF(ISERROR(VLOOKUP($C164,CE_Unordered_Data,COLUMN('Reordered Data'!ED$147)-2,FALSE)),"-",VLOOKUP($C164,CE_Unordered_Data,COLUMN('Reordered Data'!ED$145)-2,FALSE))</f>
        <v>-</v>
      </c>
      <c r="EE164" s="401" t="str">
        <f ca="1">IF(ISERROR(VLOOKUP($C164,CE_Unordered_Data,COLUMN('Reordered Data'!EE$147)-2,FALSE)),"-",VLOOKUP($C164,CE_Unordered_Data,COLUMN('Reordered Data'!EE$145)-2,FALSE))</f>
        <v>-</v>
      </c>
      <c r="EF164" s="401" t="str">
        <f ca="1">IF(ISERROR(VLOOKUP($C164,CE_Unordered_Data,COLUMN('Reordered Data'!EF$147)-2,FALSE)),"-",VLOOKUP($C164,CE_Unordered_Data,COLUMN('Reordered Data'!EF$145)-2,FALSE))</f>
        <v>-</v>
      </c>
      <c r="EG164" s="401" t="str">
        <f ca="1">IF(ISERROR(VLOOKUP($C164,CE_Unordered_Data,COLUMN('Reordered Data'!EG$147)-2,FALSE)),"-",VLOOKUP($C164,CE_Unordered_Data,COLUMN('Reordered Data'!EG$145)-2,FALSE))</f>
        <v>-</v>
      </c>
      <c r="EH164" s="401" t="str">
        <f ca="1">IF(ISERROR(VLOOKUP($C164,CE_Unordered_Data,COLUMN('Reordered Data'!EH$147)-2,FALSE)),"-",VLOOKUP($C164,CE_Unordered_Data,COLUMN('Reordered Data'!EH$145)-2,FALSE))</f>
        <v>-</v>
      </c>
      <c r="EI164" s="401" t="str">
        <f ca="1">IF(ISERROR(VLOOKUP($C164,CE_Unordered_Data,COLUMN('Reordered Data'!EI$147)-2,FALSE)),"-",VLOOKUP($C164,CE_Unordered_Data,COLUMN('Reordered Data'!EI$145)-2,FALSE))</f>
        <v>-</v>
      </c>
      <c r="EJ164" s="401" t="str">
        <f ca="1">IF(ISERROR(VLOOKUP($C164,CE_Unordered_Data,COLUMN('Reordered Data'!EJ$147)-2,FALSE)),"-",VLOOKUP($C164,CE_Unordered_Data,COLUMN('Reordered Data'!EJ$145)-2,FALSE))</f>
        <v>-</v>
      </c>
      <c r="EK164" s="401" t="str">
        <f ca="1">IF(ISERROR(VLOOKUP($C164,CE_Unordered_Data,COLUMN('Reordered Data'!EK$147)-2,FALSE)),"-",VLOOKUP($C164,CE_Unordered_Data,COLUMN('Reordered Data'!EK$145)-2,FALSE))</f>
        <v>-</v>
      </c>
      <c r="EL164" s="401" t="str">
        <f ca="1">IF(ISERROR(VLOOKUP($C164,CE_Unordered_Data,COLUMN('Reordered Data'!EL$147)-2,FALSE)),"-",VLOOKUP($C164,CE_Unordered_Data,COLUMN('Reordered Data'!EL$145)-2,FALSE))</f>
        <v>-</v>
      </c>
      <c r="EM164" s="401" t="str">
        <f ca="1">IF(ISERROR(VLOOKUP($C164,CE_Unordered_Data,COLUMN('Reordered Data'!EM$147)-2,FALSE)),"-",VLOOKUP($C164,CE_Unordered_Data,COLUMN('Reordered Data'!EM$145)-2,FALSE))</f>
        <v>-</v>
      </c>
      <c r="EN164" s="401" t="str">
        <f ca="1">IF(ISERROR(VLOOKUP($C164,CE_Unordered_Data,COLUMN('Reordered Data'!EN$147)-2,FALSE)),"-",VLOOKUP($C164,CE_Unordered_Data,COLUMN('Reordered Data'!EN$145)-2,FALSE))</f>
        <v>-</v>
      </c>
      <c r="EO164" s="401" t="str">
        <f ca="1">IF(ISERROR(VLOOKUP($C164,CE_Unordered_Data,COLUMN('Reordered Data'!EO$147)-2,FALSE)),"-",VLOOKUP($C164,CE_Unordered_Data,COLUMN('Reordered Data'!EO$145)-2,FALSE))</f>
        <v>-</v>
      </c>
      <c r="EP164" s="401" t="str">
        <f ca="1">IF(ISERROR(VLOOKUP($C164,CE_Unordered_Data,COLUMN('Reordered Data'!EP$147)-2,FALSE)),"-",VLOOKUP($C164,CE_Unordered_Data,COLUMN('Reordered Data'!EP$145)-2,FALSE))</f>
        <v>-</v>
      </c>
      <c r="EQ164" s="401" t="str">
        <f ca="1">IF(ISERROR(VLOOKUP($C164,CE_Unordered_Data,COLUMN('Reordered Data'!EQ$147)-2,FALSE)),"-",VLOOKUP($C164,CE_Unordered_Data,COLUMN('Reordered Data'!EQ$145)-2,FALSE))</f>
        <v>-</v>
      </c>
      <c r="ER164" s="401" t="str">
        <f ca="1">IF(ISERROR(VLOOKUP($C164,CE_Unordered_Data,COLUMN('Reordered Data'!ER$147)-2,FALSE)),"-",VLOOKUP($C164,CE_Unordered_Data,COLUMN('Reordered Data'!ER$145)-2,FALSE))</f>
        <v>-</v>
      </c>
      <c r="ES164" s="401" t="str">
        <f ca="1">IF(ISERROR(VLOOKUP($C164,CE_Unordered_Data,COLUMN('Reordered Data'!ES$147)-2,FALSE)),"-",VLOOKUP($C164,CE_Unordered_Data,COLUMN('Reordered Data'!ES$145)-2,FALSE))</f>
        <v>-</v>
      </c>
      <c r="ET164" s="401" t="str">
        <f ca="1">IF(ISERROR(VLOOKUP($C164,CE_Unordered_Data,COLUMN('Reordered Data'!ET$147)-2,FALSE)),"-",VLOOKUP($C164,CE_Unordered_Data,COLUMN('Reordered Data'!ET$145)-2,FALSE))</f>
        <v>-</v>
      </c>
      <c r="EU164" s="401" t="str">
        <f ca="1">IF(ISERROR(VLOOKUP($C164,CE_Unordered_Data,COLUMN('Reordered Data'!EU$147)-2,FALSE)),"-",VLOOKUP($C164,CE_Unordered_Data,COLUMN('Reordered Data'!EU$145)-2,FALSE))</f>
        <v>-</v>
      </c>
      <c r="EV164" s="401" t="str">
        <f ca="1">IF(ISERROR(VLOOKUP($C164,CE_Unordered_Data,COLUMN('Reordered Data'!EV$147)-2,FALSE)),"-",VLOOKUP($C164,CE_Unordered_Data,COLUMN('Reordered Data'!EV$145)-2,FALSE))</f>
        <v>-</v>
      </c>
      <c r="EW164" s="401" t="str">
        <f ca="1">IF(ISERROR(VLOOKUP($C164,CE_Unordered_Data,COLUMN('Reordered Data'!EW$147)-2,FALSE)),"-",VLOOKUP($C164,CE_Unordered_Data,COLUMN('Reordered Data'!EW$145)-2,FALSE))</f>
        <v>-</v>
      </c>
      <c r="EX164" s="401" t="str">
        <f ca="1">IF(ISERROR(VLOOKUP($C164,CE_Unordered_Data,COLUMN('Reordered Data'!EX$147)-2,FALSE)),"-",VLOOKUP($C164,CE_Unordered_Data,COLUMN('Reordered Data'!EX$145)-2,FALSE))</f>
        <v>-</v>
      </c>
      <c r="EY164" s="401" t="str">
        <f ca="1">IF(ISERROR(VLOOKUP($C164,CE_Unordered_Data,COLUMN('Reordered Data'!EY$147)-2,FALSE)),"-",VLOOKUP($C164,CE_Unordered_Data,COLUMN('Reordered Data'!EY$145)-2,FALSE))</f>
        <v>-</v>
      </c>
      <c r="EZ164" s="401" t="str">
        <f ca="1">IF(ISERROR(VLOOKUP($C164,CE_Unordered_Data,COLUMN('Reordered Data'!EZ$147)-2,FALSE)),"-",VLOOKUP($C164,CE_Unordered_Data,COLUMN('Reordered Data'!EZ$145)-2,FALSE))</f>
        <v>-</v>
      </c>
      <c r="FA164" s="401" t="str">
        <f ca="1">IF(ISERROR(VLOOKUP($C164,CE_Unordered_Data,COLUMN('Reordered Data'!FA$147)-2,FALSE)),"-",VLOOKUP($C164,CE_Unordered_Data,COLUMN('Reordered Data'!FA$145)-2,FALSE))</f>
        <v>-</v>
      </c>
      <c r="FB164" s="401" t="str">
        <f ca="1">IF(ISERROR(VLOOKUP($C164,CE_Unordered_Data,COLUMN('Reordered Data'!FB$147)-2,FALSE)),"-",VLOOKUP($C164,CE_Unordered_Data,COLUMN('Reordered Data'!FB$145)-2,FALSE))</f>
        <v>-</v>
      </c>
      <c r="FC164" s="401" t="str">
        <f ca="1">IF(ISERROR(VLOOKUP($C164,CE_Unordered_Data,COLUMN('Reordered Data'!FC$147)-2,FALSE)),"-",VLOOKUP($C164,CE_Unordered_Data,COLUMN('Reordered Data'!FC$145)-2,FALSE))</f>
        <v>-</v>
      </c>
      <c r="FD164" s="401" t="str">
        <f ca="1">IF(ISERROR(VLOOKUP($C164,CE_Unordered_Data,COLUMN('Reordered Data'!FD$147)-2,FALSE)),"-",VLOOKUP($C164,CE_Unordered_Data,COLUMN('Reordered Data'!FD$145)-2,FALSE))</f>
        <v>-</v>
      </c>
      <c r="FE164" s="401" t="str">
        <f ca="1">IF(ISERROR(VLOOKUP($C164,CE_Unordered_Data,COLUMN('Reordered Data'!FE$147)-2,FALSE)),"-",VLOOKUP($C164,CE_Unordered_Data,COLUMN('Reordered Data'!FE$145)-2,FALSE))</f>
        <v>-</v>
      </c>
      <c r="FF164" s="401" t="str">
        <f ca="1">IF(ISERROR(VLOOKUP($C164,CE_Unordered_Data,COLUMN('Reordered Data'!FF$147)-2,FALSE)),"-",VLOOKUP($C164,CE_Unordered_Data,COLUMN('Reordered Data'!FF$145)-2,FALSE))</f>
        <v>-</v>
      </c>
      <c r="FG164" s="401" t="str">
        <f ca="1">IF(ISERROR(VLOOKUP($C164,CE_Unordered_Data,COLUMN('Reordered Data'!FG$147)-2,FALSE)),"-",VLOOKUP($C164,CE_Unordered_Data,COLUMN('Reordered Data'!FG$145)-2,FALSE))</f>
        <v>-</v>
      </c>
    </row>
    <row r="165" spans="3:163">
      <c r="C165" s="399" t="str">
        <f t="shared" ca="1" si="43"/>
        <v>*Hide*</v>
      </c>
      <c r="D165" s="401" t="str">
        <f ca="1">IF(ISERROR(VLOOKUP($C165,CE_Unordered_Data,COLUMN('Reordered Data'!D$147)-2,FALSE)),"-",VLOOKUP($C165,CE_Unordered_Data,COLUMN('Reordered Data'!D$145)-2,FALSE))</f>
        <v>-</v>
      </c>
      <c r="E165" s="401" t="str">
        <f ca="1">IF(ISERROR(VLOOKUP($C165,CE_Unordered_Data,COLUMN('Reordered Data'!E$147)-2,FALSE)),"-",VLOOKUP($C165,CE_Unordered_Data,COLUMN('Reordered Data'!E$145)-2,FALSE))</f>
        <v>-</v>
      </c>
      <c r="F165" s="401" t="str">
        <f ca="1">IF(ISERROR(VLOOKUP($C165,CE_Unordered_Data,COLUMN('Reordered Data'!F$147)-2,FALSE)),"-",VLOOKUP($C165,CE_Unordered_Data,COLUMN('Reordered Data'!F$145)-2,FALSE))</f>
        <v>-</v>
      </c>
      <c r="G165" s="401" t="str">
        <f ca="1">IF(ISERROR(VLOOKUP($C165,CE_Unordered_Data,COLUMN('Reordered Data'!G$147)-2,FALSE)),"-",VLOOKUP($C165,CE_Unordered_Data,COLUMN('Reordered Data'!G$145)-2,FALSE))</f>
        <v>-</v>
      </c>
      <c r="H165" s="401" t="str">
        <f ca="1">IF(ISERROR(VLOOKUP($C165,CE_Unordered_Data,COLUMN('Reordered Data'!H$147)-2,FALSE)),"-",VLOOKUP($C165,CE_Unordered_Data,COLUMN('Reordered Data'!H$145)-2,FALSE))</f>
        <v>-</v>
      </c>
      <c r="I165" s="401" t="str">
        <f ca="1">IF(ISERROR(VLOOKUP($C165,CE_Unordered_Data,COLUMN('Reordered Data'!I$147)-2,FALSE)),"-",VLOOKUP($C165,CE_Unordered_Data,COLUMN('Reordered Data'!I$145)-2,FALSE))</f>
        <v>-</v>
      </c>
      <c r="J165" s="401" t="str">
        <f ca="1">IF(ISERROR(VLOOKUP($C165,CE_Unordered_Data,COLUMN('Reordered Data'!J$147)-2,FALSE)),"-",VLOOKUP($C165,CE_Unordered_Data,COLUMN('Reordered Data'!J$145)-2,FALSE))</f>
        <v>-</v>
      </c>
      <c r="K165" s="401" t="str">
        <f ca="1">IF(ISERROR(VLOOKUP($C165,CE_Unordered_Data,COLUMN('Reordered Data'!K$147)-2,FALSE)),"-",VLOOKUP($C165,CE_Unordered_Data,COLUMN('Reordered Data'!K$145)-2,FALSE))</f>
        <v>-</v>
      </c>
      <c r="L165" s="401" t="str">
        <f ca="1">IF(ISERROR(VLOOKUP($C165,CE_Unordered_Data,COLUMN('Reordered Data'!L$147)-2,FALSE)),"-",VLOOKUP($C165,CE_Unordered_Data,COLUMN('Reordered Data'!L$145)-2,FALSE))</f>
        <v>-</v>
      </c>
      <c r="M165" s="401" t="str">
        <f ca="1">IF(ISERROR(VLOOKUP($C165,CE_Unordered_Data,COLUMN('Reordered Data'!M$147)-2,FALSE)),"-",VLOOKUP($C165,CE_Unordered_Data,COLUMN('Reordered Data'!M$145)-2,FALSE))</f>
        <v>-</v>
      </c>
      <c r="N165" s="401" t="str">
        <f ca="1">IF(ISERROR(VLOOKUP($C165,CE_Unordered_Data,COLUMN('Reordered Data'!N$147)-2,FALSE)),"-",VLOOKUP($C165,CE_Unordered_Data,COLUMN('Reordered Data'!N$145)-2,FALSE))</f>
        <v>-</v>
      </c>
      <c r="O165" s="401" t="str">
        <f ca="1">IF(ISERROR(VLOOKUP($C165,CE_Unordered_Data,COLUMN('Reordered Data'!O$147)-2,FALSE)),"-",VLOOKUP($C165,CE_Unordered_Data,COLUMN('Reordered Data'!O$145)-2,FALSE))</f>
        <v>-</v>
      </c>
      <c r="P165" s="401" t="str">
        <f ca="1">IF(ISERROR(VLOOKUP($C165,CE_Unordered_Data,COLUMN('Reordered Data'!P$147)-2,FALSE)),"-",VLOOKUP($C165,CE_Unordered_Data,COLUMN('Reordered Data'!P$145)-2,FALSE))</f>
        <v>-</v>
      </c>
      <c r="Q165" s="401" t="str">
        <f ca="1">IF(ISERROR(VLOOKUP($C165,CE_Unordered_Data,COLUMN('Reordered Data'!Q$147)-2,FALSE)),"-",VLOOKUP($C165,CE_Unordered_Data,COLUMN('Reordered Data'!Q$145)-2,FALSE))</f>
        <v>-</v>
      </c>
      <c r="R165" s="401" t="str">
        <f ca="1">IF(ISERROR(VLOOKUP($C165,CE_Unordered_Data,COLUMN('Reordered Data'!R$147)-2,FALSE)),"-",VLOOKUP($C165,CE_Unordered_Data,COLUMN('Reordered Data'!R$145)-2,FALSE))</f>
        <v>-</v>
      </c>
      <c r="S165" s="401" t="str">
        <f ca="1">IF(ISERROR(VLOOKUP($C165,CE_Unordered_Data,COLUMN('Reordered Data'!S$147)-2,FALSE)),"-",VLOOKUP($C165,CE_Unordered_Data,COLUMN('Reordered Data'!S$145)-2,FALSE))</f>
        <v>-</v>
      </c>
      <c r="T165" s="401" t="str">
        <f ca="1">IF(ISERROR(VLOOKUP($C165,CE_Unordered_Data,COLUMN('Reordered Data'!T$147)-2,FALSE)),"-",VLOOKUP($C165,CE_Unordered_Data,COLUMN('Reordered Data'!T$145)-2,FALSE))</f>
        <v>-</v>
      </c>
      <c r="U165" s="401" t="str">
        <f ca="1">IF(ISERROR(VLOOKUP($C165,CE_Unordered_Data,COLUMN('Reordered Data'!U$147)-2,FALSE)),"-",VLOOKUP($C165,CE_Unordered_Data,COLUMN('Reordered Data'!U$145)-2,FALSE))</f>
        <v>-</v>
      </c>
      <c r="V165" s="401" t="str">
        <f ca="1">IF(ISERROR(VLOOKUP($C165,CE_Unordered_Data,COLUMN('Reordered Data'!V$147)-2,FALSE)),"-",VLOOKUP($C165,CE_Unordered_Data,COLUMN('Reordered Data'!V$145)-2,FALSE))</f>
        <v>-</v>
      </c>
      <c r="W165" s="401" t="str">
        <f ca="1">IF(ISERROR(VLOOKUP($C165,CE_Unordered_Data,COLUMN('Reordered Data'!W$147)-2,FALSE)),"-",VLOOKUP($C165,CE_Unordered_Data,COLUMN('Reordered Data'!W$145)-2,FALSE))</f>
        <v>-</v>
      </c>
      <c r="X165" s="401" t="str">
        <f ca="1">IF(ISERROR(VLOOKUP($C165,CE_Unordered_Data,COLUMN('Reordered Data'!X$147)-2,FALSE)),"-",VLOOKUP($C165,CE_Unordered_Data,COLUMN('Reordered Data'!X$145)-2,FALSE))</f>
        <v>-</v>
      </c>
      <c r="Y165" s="401" t="str">
        <f ca="1">IF(ISERROR(VLOOKUP($C165,CE_Unordered_Data,COLUMN('Reordered Data'!Y$147)-2,FALSE)),"-",VLOOKUP($C165,CE_Unordered_Data,COLUMN('Reordered Data'!Y$145)-2,FALSE))</f>
        <v>-</v>
      </c>
      <c r="Z165" s="401" t="str">
        <f ca="1">IF(ISERROR(VLOOKUP($C165,CE_Unordered_Data,COLUMN('Reordered Data'!Z$147)-2,FALSE)),"-",VLOOKUP($C165,CE_Unordered_Data,COLUMN('Reordered Data'!Z$145)-2,FALSE))</f>
        <v>-</v>
      </c>
      <c r="AA165" s="401" t="str">
        <f ca="1">IF(ISERROR(VLOOKUP($C165,CE_Unordered_Data,COLUMN('Reordered Data'!AA$147)-2,FALSE)),"-",VLOOKUP($C165,CE_Unordered_Data,COLUMN('Reordered Data'!AA$145)-2,FALSE))</f>
        <v>-</v>
      </c>
      <c r="AB165" s="401" t="str">
        <f ca="1">IF(ISERROR(VLOOKUP($C165,CE_Unordered_Data,COLUMN('Reordered Data'!AB$147)-2,FALSE)),"-",VLOOKUP($C165,CE_Unordered_Data,COLUMN('Reordered Data'!AB$145)-2,FALSE))</f>
        <v>-</v>
      </c>
      <c r="AC165" s="401" t="str">
        <f ca="1">IF(ISERROR(VLOOKUP($C165,CE_Unordered_Data,COLUMN('Reordered Data'!AC$147)-2,FALSE)),"-",VLOOKUP($C165,CE_Unordered_Data,COLUMN('Reordered Data'!AC$145)-2,FALSE))</f>
        <v>-</v>
      </c>
      <c r="AD165" s="401" t="str">
        <f ca="1">IF(ISERROR(VLOOKUP($C165,CE_Unordered_Data,COLUMN('Reordered Data'!AD$147)-2,FALSE)),"-",VLOOKUP($C165,CE_Unordered_Data,COLUMN('Reordered Data'!AD$145)-2,FALSE))</f>
        <v>-</v>
      </c>
      <c r="AE165" s="401" t="str">
        <f ca="1">IF(ISERROR(VLOOKUP($C165,CE_Unordered_Data,COLUMN('Reordered Data'!AE$147)-2,FALSE)),"-",VLOOKUP($C165,CE_Unordered_Data,COLUMN('Reordered Data'!AE$145)-2,FALSE))</f>
        <v>-</v>
      </c>
      <c r="AF165" s="401" t="str">
        <f ca="1">IF(ISERROR(VLOOKUP($C165,CE_Unordered_Data,COLUMN('Reordered Data'!AF$147)-2,FALSE)),"-",VLOOKUP($C165,CE_Unordered_Data,COLUMN('Reordered Data'!AF$145)-2,FALSE))</f>
        <v>-</v>
      </c>
      <c r="AG165" s="401" t="str">
        <f ca="1">IF(ISERROR(VLOOKUP($C165,CE_Unordered_Data,COLUMN('Reordered Data'!AG$147)-2,FALSE)),"-",VLOOKUP($C165,CE_Unordered_Data,COLUMN('Reordered Data'!AG$145)-2,FALSE))</f>
        <v>-</v>
      </c>
      <c r="AH165" s="401" t="str">
        <f ca="1">IF(ISERROR(VLOOKUP($C165,CE_Unordered_Data,COLUMN('Reordered Data'!AH$147)-2,FALSE)),"-",VLOOKUP($C165,CE_Unordered_Data,COLUMN('Reordered Data'!AH$145)-2,FALSE))</f>
        <v>-</v>
      </c>
      <c r="AI165" s="401" t="str">
        <f ca="1">IF(ISERROR(VLOOKUP($C165,CE_Unordered_Data,COLUMN('Reordered Data'!AI$147)-2,FALSE)),"-",VLOOKUP($C165,CE_Unordered_Data,COLUMN('Reordered Data'!AI$145)-2,FALSE))</f>
        <v>-</v>
      </c>
      <c r="AJ165" s="401" t="str">
        <f ca="1">IF(ISERROR(VLOOKUP($C165,CE_Unordered_Data,COLUMN('Reordered Data'!AJ$147)-2,FALSE)),"-",VLOOKUP($C165,CE_Unordered_Data,COLUMN('Reordered Data'!AJ$145)-2,FALSE))</f>
        <v>-</v>
      </c>
      <c r="AK165" s="401" t="str">
        <f ca="1">IF(ISERROR(VLOOKUP($C165,CE_Unordered_Data,COLUMN('Reordered Data'!AK$147)-2,FALSE)),"-",VLOOKUP($C165,CE_Unordered_Data,COLUMN('Reordered Data'!AK$145)-2,FALSE))</f>
        <v>-</v>
      </c>
      <c r="AL165" s="401" t="str">
        <f ca="1">IF(ISERROR(VLOOKUP($C165,CE_Unordered_Data,COLUMN('Reordered Data'!AL$147)-2,FALSE)),"-",VLOOKUP($C165,CE_Unordered_Data,COLUMN('Reordered Data'!AL$145)-2,FALSE))</f>
        <v>-</v>
      </c>
      <c r="AM165" s="401" t="str">
        <f ca="1">IF(ISERROR(VLOOKUP($C165,CE_Unordered_Data,COLUMN('Reordered Data'!AM$147)-2,FALSE)),"-",VLOOKUP($C165,CE_Unordered_Data,COLUMN('Reordered Data'!AM$145)-2,FALSE))</f>
        <v>-</v>
      </c>
      <c r="AN165" s="401" t="str">
        <f ca="1">IF(ISERROR(VLOOKUP($C165,CE_Unordered_Data,COLUMN('Reordered Data'!AN$147)-2,FALSE)),"-",VLOOKUP($C165,CE_Unordered_Data,COLUMN('Reordered Data'!AN$145)-2,FALSE))</f>
        <v>-</v>
      </c>
      <c r="AO165" s="401" t="str">
        <f ca="1">IF(ISERROR(VLOOKUP($C165,CE_Unordered_Data,COLUMN('Reordered Data'!AO$147)-2,FALSE)),"-",VLOOKUP($C165,CE_Unordered_Data,COLUMN('Reordered Data'!AO$145)-2,FALSE))</f>
        <v>-</v>
      </c>
      <c r="AP165" s="401" t="str">
        <f ca="1">IF(ISERROR(VLOOKUP($C165,CE_Unordered_Data,COLUMN('Reordered Data'!AP$147)-2,FALSE)),"-",VLOOKUP($C165,CE_Unordered_Data,COLUMN('Reordered Data'!AP$145)-2,FALSE))</f>
        <v>-</v>
      </c>
      <c r="AQ165" s="401" t="str">
        <f ca="1">IF(ISERROR(VLOOKUP($C165,CE_Unordered_Data,COLUMN('Reordered Data'!AQ$147)-2,FALSE)),"-",VLOOKUP($C165,CE_Unordered_Data,COLUMN('Reordered Data'!AQ$145)-2,FALSE))</f>
        <v>-</v>
      </c>
      <c r="AR165" s="401" t="str">
        <f ca="1">IF(ISERROR(VLOOKUP($C165,CE_Unordered_Data,COLUMN('Reordered Data'!AR$147)-2,FALSE)),"-",VLOOKUP($C165,CE_Unordered_Data,COLUMN('Reordered Data'!AR$145)-2,FALSE))</f>
        <v>-</v>
      </c>
      <c r="AS165" s="401" t="str">
        <f ca="1">IF(ISERROR(VLOOKUP($C165,CE_Unordered_Data,COLUMN('Reordered Data'!AS$147)-2,FALSE)),"-",VLOOKUP($C165,CE_Unordered_Data,COLUMN('Reordered Data'!AS$145)-2,FALSE))</f>
        <v>-</v>
      </c>
      <c r="AT165" s="401" t="str">
        <f ca="1">IF(ISERROR(VLOOKUP($C165,CE_Unordered_Data,COLUMN('Reordered Data'!AT$147)-2,FALSE)),"-",VLOOKUP($C165,CE_Unordered_Data,COLUMN('Reordered Data'!AT$145)-2,FALSE))</f>
        <v>-</v>
      </c>
      <c r="AU165" s="401" t="str">
        <f ca="1">IF(ISERROR(VLOOKUP($C165,CE_Unordered_Data,COLUMN('Reordered Data'!AU$147)-2,FALSE)),"-",VLOOKUP($C165,CE_Unordered_Data,COLUMN('Reordered Data'!AU$145)-2,FALSE))</f>
        <v>-</v>
      </c>
      <c r="AV165" s="401" t="str">
        <f ca="1">IF(ISERROR(VLOOKUP($C165,CE_Unordered_Data,COLUMN('Reordered Data'!AV$147)-2,FALSE)),"-",VLOOKUP($C165,CE_Unordered_Data,COLUMN('Reordered Data'!AV$145)-2,FALSE))</f>
        <v>-</v>
      </c>
      <c r="AW165" s="401" t="str">
        <f ca="1">IF(ISERROR(VLOOKUP($C165,CE_Unordered_Data,COLUMN('Reordered Data'!AW$147)-2,FALSE)),"-",VLOOKUP($C165,CE_Unordered_Data,COLUMN('Reordered Data'!AW$145)-2,FALSE))</f>
        <v>-</v>
      </c>
      <c r="AX165" s="401" t="str">
        <f ca="1">IF(ISERROR(VLOOKUP($C165,CE_Unordered_Data,COLUMN('Reordered Data'!AX$147)-2,FALSE)),"-",VLOOKUP($C165,CE_Unordered_Data,COLUMN('Reordered Data'!AX$145)-2,FALSE))</f>
        <v>-</v>
      </c>
      <c r="AY165" s="401" t="str">
        <f ca="1">IF(ISERROR(VLOOKUP($C165,CE_Unordered_Data,COLUMN('Reordered Data'!AY$147)-2,FALSE)),"-",VLOOKUP($C165,CE_Unordered_Data,COLUMN('Reordered Data'!AY$145)-2,FALSE))</f>
        <v>-</v>
      </c>
      <c r="AZ165" s="401" t="str">
        <f ca="1">IF(ISERROR(VLOOKUP($C165,CE_Unordered_Data,COLUMN('Reordered Data'!AZ$147)-2,FALSE)),"-",VLOOKUP($C165,CE_Unordered_Data,COLUMN('Reordered Data'!AZ$145)-2,FALSE))</f>
        <v>-</v>
      </c>
      <c r="BA165" s="401" t="str">
        <f ca="1">IF(ISERROR(VLOOKUP($C165,CE_Unordered_Data,COLUMN('Reordered Data'!BA$147)-2,FALSE)),"-",VLOOKUP($C165,CE_Unordered_Data,COLUMN('Reordered Data'!BA$145)-2,FALSE))</f>
        <v>-</v>
      </c>
      <c r="BB165" s="401" t="str">
        <f ca="1">IF(ISERROR(VLOOKUP($C165,CE_Unordered_Data,COLUMN('Reordered Data'!BB$147)-2,FALSE)),"-",VLOOKUP($C165,CE_Unordered_Data,COLUMN('Reordered Data'!BB$145)-2,FALSE))</f>
        <v>-</v>
      </c>
      <c r="BC165" s="401" t="str">
        <f ca="1">IF(ISERROR(VLOOKUP($C165,CE_Unordered_Data,COLUMN('Reordered Data'!BC$147)-2,FALSE)),"-",VLOOKUP($C165,CE_Unordered_Data,COLUMN('Reordered Data'!BC$145)-2,FALSE))</f>
        <v>-</v>
      </c>
      <c r="BD165" s="401" t="str">
        <f ca="1">IF(ISERROR(VLOOKUP($C165,CE_Unordered_Data,COLUMN('Reordered Data'!BD$147)-2,FALSE)),"-",VLOOKUP($C165,CE_Unordered_Data,COLUMN('Reordered Data'!BD$145)-2,FALSE))</f>
        <v>-</v>
      </c>
      <c r="BE165" s="401" t="str">
        <f ca="1">IF(ISERROR(VLOOKUP($C165,CE_Unordered_Data,COLUMN('Reordered Data'!BE$147)-2,FALSE)),"-",VLOOKUP($C165,CE_Unordered_Data,COLUMN('Reordered Data'!BE$145)-2,FALSE))</f>
        <v>-</v>
      </c>
      <c r="BF165" s="401" t="str">
        <f ca="1">IF(ISERROR(VLOOKUP($C165,CE_Unordered_Data,COLUMN('Reordered Data'!BF$147)-2,FALSE)),"-",VLOOKUP($C165,CE_Unordered_Data,COLUMN('Reordered Data'!BF$145)-2,FALSE))</f>
        <v>-</v>
      </c>
      <c r="BG165" s="401" t="str">
        <f ca="1">IF(ISERROR(VLOOKUP($C165,CE_Unordered_Data,COLUMN('Reordered Data'!BG$147)-2,FALSE)),"-",VLOOKUP($C165,CE_Unordered_Data,COLUMN('Reordered Data'!BG$145)-2,FALSE))</f>
        <v>-</v>
      </c>
      <c r="BH165" s="401" t="str">
        <f ca="1">IF(ISERROR(VLOOKUP($C165,CE_Unordered_Data,COLUMN('Reordered Data'!BH$147)-2,FALSE)),"-",VLOOKUP($C165,CE_Unordered_Data,COLUMN('Reordered Data'!BH$145)-2,FALSE))</f>
        <v>-</v>
      </c>
      <c r="BI165" s="401" t="str">
        <f ca="1">IF(ISERROR(VLOOKUP($C165,CE_Unordered_Data,COLUMN('Reordered Data'!BI$147)-2,FALSE)),"-",VLOOKUP($C165,CE_Unordered_Data,COLUMN('Reordered Data'!BI$145)-2,FALSE))</f>
        <v>-</v>
      </c>
      <c r="BJ165" s="401" t="str">
        <f ca="1">IF(ISERROR(VLOOKUP($C165,CE_Unordered_Data,COLUMN('Reordered Data'!BJ$147)-2,FALSE)),"-",VLOOKUP($C165,CE_Unordered_Data,COLUMN('Reordered Data'!BJ$145)-2,FALSE))</f>
        <v>-</v>
      </c>
      <c r="BK165" s="401" t="str">
        <f ca="1">IF(ISERROR(VLOOKUP($C165,CE_Unordered_Data,COLUMN('Reordered Data'!BK$147)-2,FALSE)),"-",VLOOKUP($C165,CE_Unordered_Data,COLUMN('Reordered Data'!BK$145)-2,FALSE))</f>
        <v>-</v>
      </c>
      <c r="BL165" s="401" t="str">
        <f ca="1">IF(ISERROR(VLOOKUP($C165,CE_Unordered_Data,COLUMN('Reordered Data'!BL$147)-2,FALSE)),"-",VLOOKUP($C165,CE_Unordered_Data,COLUMN('Reordered Data'!BL$145)-2,FALSE))</f>
        <v>-</v>
      </c>
      <c r="BM165" s="401" t="str">
        <f ca="1">IF(ISERROR(VLOOKUP($C165,CE_Unordered_Data,COLUMN('Reordered Data'!BM$147)-2,FALSE)),"-",VLOOKUP($C165,CE_Unordered_Data,COLUMN('Reordered Data'!BM$145)-2,FALSE))</f>
        <v>-</v>
      </c>
      <c r="BN165" s="401" t="str">
        <f ca="1">IF(ISERROR(VLOOKUP($C165,CE_Unordered_Data,COLUMN('Reordered Data'!BN$147)-2,FALSE)),"-",VLOOKUP($C165,CE_Unordered_Data,COLUMN('Reordered Data'!BN$145)-2,FALSE))</f>
        <v>-</v>
      </c>
      <c r="BO165" s="401" t="str">
        <f ca="1">IF(ISERROR(VLOOKUP($C165,CE_Unordered_Data,COLUMN('Reordered Data'!BO$147)-2,FALSE)),"-",VLOOKUP($C165,CE_Unordered_Data,COLUMN('Reordered Data'!BO$145)-2,FALSE))</f>
        <v>-</v>
      </c>
      <c r="BP165" s="401" t="str">
        <f ca="1">IF(ISERROR(VLOOKUP($C165,CE_Unordered_Data,COLUMN('Reordered Data'!BP$147)-2,FALSE)),"-",VLOOKUP($C165,CE_Unordered_Data,COLUMN('Reordered Data'!BP$145)-2,FALSE))</f>
        <v>-</v>
      </c>
      <c r="BQ165" s="401" t="str">
        <f ca="1">IF(ISERROR(VLOOKUP($C165,CE_Unordered_Data,COLUMN('Reordered Data'!BQ$147)-2,FALSE)),"-",VLOOKUP($C165,CE_Unordered_Data,COLUMN('Reordered Data'!BQ$145)-2,FALSE))</f>
        <v>-</v>
      </c>
      <c r="BR165" s="401" t="str">
        <f ca="1">IF(ISERROR(VLOOKUP($C165,CE_Unordered_Data,COLUMN('Reordered Data'!BR$147)-2,FALSE)),"-",VLOOKUP($C165,CE_Unordered_Data,COLUMN('Reordered Data'!BR$145)-2,FALSE))</f>
        <v>-</v>
      </c>
      <c r="BS165" s="401" t="str">
        <f ca="1">IF(ISERROR(VLOOKUP($C165,CE_Unordered_Data,COLUMN('Reordered Data'!BS$147)-2,FALSE)),"-",VLOOKUP($C165,CE_Unordered_Data,COLUMN('Reordered Data'!BS$145)-2,FALSE))</f>
        <v>-</v>
      </c>
      <c r="BT165" s="401" t="str">
        <f ca="1">IF(ISERROR(VLOOKUP($C165,CE_Unordered_Data,COLUMN('Reordered Data'!BT$147)-2,FALSE)),"-",VLOOKUP($C165,CE_Unordered_Data,COLUMN('Reordered Data'!BT$145)-2,FALSE))</f>
        <v>-</v>
      </c>
      <c r="BU165" s="401" t="str">
        <f ca="1">IF(ISERROR(VLOOKUP($C165,CE_Unordered_Data,COLUMN('Reordered Data'!BU$147)-2,FALSE)),"-",VLOOKUP($C165,CE_Unordered_Data,COLUMN('Reordered Data'!BU$145)-2,FALSE))</f>
        <v>-</v>
      </c>
      <c r="BV165" s="401" t="str">
        <f ca="1">IF(ISERROR(VLOOKUP($C165,CE_Unordered_Data,COLUMN('Reordered Data'!BV$147)-2,FALSE)),"-",VLOOKUP($C165,CE_Unordered_Data,COLUMN('Reordered Data'!BV$145)-2,FALSE))</f>
        <v>-</v>
      </c>
      <c r="BW165" s="401" t="str">
        <f ca="1">IF(ISERROR(VLOOKUP($C165,CE_Unordered_Data,COLUMN('Reordered Data'!BW$147)-2,FALSE)),"-",VLOOKUP($C165,CE_Unordered_Data,COLUMN('Reordered Data'!BW$145)-2,FALSE))</f>
        <v>-</v>
      </c>
      <c r="BX165" s="401" t="str">
        <f ca="1">IF(ISERROR(VLOOKUP($C165,CE_Unordered_Data,COLUMN('Reordered Data'!BX$147)-2,FALSE)),"-",VLOOKUP($C165,CE_Unordered_Data,COLUMN('Reordered Data'!BX$145)-2,FALSE))</f>
        <v>-</v>
      </c>
      <c r="BY165" s="401" t="str">
        <f ca="1">IF(ISERROR(VLOOKUP($C165,CE_Unordered_Data,COLUMN('Reordered Data'!BY$147)-2,FALSE)),"-",VLOOKUP($C165,CE_Unordered_Data,COLUMN('Reordered Data'!BY$145)-2,FALSE))</f>
        <v>-</v>
      </c>
      <c r="BZ165" s="401" t="str">
        <f ca="1">IF(ISERROR(VLOOKUP($C165,CE_Unordered_Data,COLUMN('Reordered Data'!BZ$147)-2,FALSE)),"-",VLOOKUP($C165,CE_Unordered_Data,COLUMN('Reordered Data'!BZ$145)-2,FALSE))</f>
        <v>-</v>
      </c>
      <c r="CA165" s="401" t="str">
        <f ca="1">IF(ISERROR(VLOOKUP($C165,CE_Unordered_Data,COLUMN('Reordered Data'!CA$147)-2,FALSE)),"-",VLOOKUP($C165,CE_Unordered_Data,COLUMN('Reordered Data'!CA$145)-2,FALSE))</f>
        <v>-</v>
      </c>
      <c r="CB165" s="401" t="str">
        <f ca="1">IF(ISERROR(VLOOKUP($C165,CE_Unordered_Data,COLUMN('Reordered Data'!CB$147)-2,FALSE)),"-",VLOOKUP($C165,CE_Unordered_Data,COLUMN('Reordered Data'!CB$145)-2,FALSE))</f>
        <v>-</v>
      </c>
      <c r="CC165" s="401" t="str">
        <f ca="1">IF(ISERROR(VLOOKUP($C165,CE_Unordered_Data,COLUMN('Reordered Data'!CC$147)-2,FALSE)),"-",VLOOKUP($C165,CE_Unordered_Data,COLUMN('Reordered Data'!CC$145)-2,FALSE))</f>
        <v>-</v>
      </c>
      <c r="CD165" s="401" t="str">
        <f ca="1">IF(ISERROR(VLOOKUP($C165,CE_Unordered_Data,COLUMN('Reordered Data'!CD$147)-2,FALSE)),"-",VLOOKUP($C165,CE_Unordered_Data,COLUMN('Reordered Data'!CD$145)-2,FALSE))</f>
        <v>-</v>
      </c>
      <c r="CE165" s="401" t="str">
        <f ca="1">IF(ISERROR(VLOOKUP($C165,CE_Unordered_Data,COLUMN('Reordered Data'!CE$147)-2,FALSE)),"-",VLOOKUP($C165,CE_Unordered_Data,COLUMN('Reordered Data'!CE$145)-2,FALSE))</f>
        <v>-</v>
      </c>
      <c r="CF165" s="401" t="str">
        <f ca="1">IF(ISERROR(VLOOKUP($C165,CE_Unordered_Data,COLUMN('Reordered Data'!CF$147)-2,FALSE)),"-",VLOOKUP($C165,CE_Unordered_Data,COLUMN('Reordered Data'!CF$145)-2,FALSE))</f>
        <v>-</v>
      </c>
      <c r="CG165" s="401" t="str">
        <f ca="1">IF(ISERROR(VLOOKUP($C165,CE_Unordered_Data,COLUMN('Reordered Data'!CG$147)-2,FALSE)),"-",VLOOKUP($C165,CE_Unordered_Data,COLUMN('Reordered Data'!CG$145)-2,FALSE))</f>
        <v>-</v>
      </c>
      <c r="CH165" s="401" t="str">
        <f ca="1">IF(ISERROR(VLOOKUP($C165,CE_Unordered_Data,COLUMN('Reordered Data'!CH$147)-2,FALSE)),"-",VLOOKUP($C165,CE_Unordered_Data,COLUMN('Reordered Data'!CH$145)-2,FALSE))</f>
        <v>-</v>
      </c>
      <c r="CI165" s="401" t="str">
        <f ca="1">IF(ISERROR(VLOOKUP($C165,CE_Unordered_Data,COLUMN('Reordered Data'!CI$147)-2,FALSE)),"-",VLOOKUP($C165,CE_Unordered_Data,COLUMN('Reordered Data'!CI$145)-2,FALSE))</f>
        <v>-</v>
      </c>
      <c r="CJ165" s="401" t="str">
        <f ca="1">IF(ISERROR(VLOOKUP($C165,CE_Unordered_Data,COLUMN('Reordered Data'!CJ$147)-2,FALSE)),"-",VLOOKUP($C165,CE_Unordered_Data,COLUMN('Reordered Data'!CJ$145)-2,FALSE))</f>
        <v>-</v>
      </c>
      <c r="CK165" s="401" t="str">
        <f ca="1">IF(ISERROR(VLOOKUP($C165,CE_Unordered_Data,COLUMN('Reordered Data'!CK$147)-2,FALSE)),"-",VLOOKUP($C165,CE_Unordered_Data,COLUMN('Reordered Data'!CK$145)-2,FALSE))</f>
        <v>-</v>
      </c>
      <c r="CL165" s="401" t="str">
        <f ca="1">IF(ISERROR(VLOOKUP($C165,CE_Unordered_Data,COLUMN('Reordered Data'!CL$147)-2,FALSE)),"-",VLOOKUP($C165,CE_Unordered_Data,COLUMN('Reordered Data'!CL$145)-2,FALSE))</f>
        <v>-</v>
      </c>
      <c r="CM165" s="401" t="str">
        <f ca="1">IF(ISERROR(VLOOKUP($C165,CE_Unordered_Data,COLUMN('Reordered Data'!CM$147)-2,FALSE)),"-",VLOOKUP($C165,CE_Unordered_Data,COLUMN('Reordered Data'!CM$145)-2,FALSE))</f>
        <v>-</v>
      </c>
      <c r="CN165" s="401" t="str">
        <f ca="1">IF(ISERROR(VLOOKUP($C165,CE_Unordered_Data,COLUMN('Reordered Data'!CN$147)-2,FALSE)),"-",VLOOKUP($C165,CE_Unordered_Data,COLUMN('Reordered Data'!CN$145)-2,FALSE))</f>
        <v>-</v>
      </c>
      <c r="CO165" s="401" t="str">
        <f ca="1">IF(ISERROR(VLOOKUP($C165,CE_Unordered_Data,COLUMN('Reordered Data'!CO$147)-2,FALSE)),"-",VLOOKUP($C165,CE_Unordered_Data,COLUMN('Reordered Data'!CO$145)-2,FALSE))</f>
        <v>-</v>
      </c>
      <c r="CP165" s="401" t="str">
        <f ca="1">IF(ISERROR(VLOOKUP($C165,CE_Unordered_Data,COLUMN('Reordered Data'!CP$147)-2,FALSE)),"-",VLOOKUP($C165,CE_Unordered_Data,COLUMN('Reordered Data'!CP$145)-2,FALSE))</f>
        <v>-</v>
      </c>
      <c r="CQ165" s="401" t="str">
        <f ca="1">IF(ISERROR(VLOOKUP($C165,CE_Unordered_Data,COLUMN('Reordered Data'!CQ$147)-2,FALSE)),"-",VLOOKUP($C165,CE_Unordered_Data,COLUMN('Reordered Data'!CQ$145)-2,FALSE))</f>
        <v>-</v>
      </c>
      <c r="CR165" s="401" t="str">
        <f ca="1">IF(ISERROR(VLOOKUP($C165,CE_Unordered_Data,COLUMN('Reordered Data'!CR$147)-2,FALSE)),"-",VLOOKUP($C165,CE_Unordered_Data,COLUMN('Reordered Data'!CR$145)-2,FALSE))</f>
        <v>-</v>
      </c>
      <c r="CS165" s="401" t="str">
        <f ca="1">IF(ISERROR(VLOOKUP($C165,CE_Unordered_Data,COLUMN('Reordered Data'!CS$147)-2,FALSE)),"-",VLOOKUP($C165,CE_Unordered_Data,COLUMN('Reordered Data'!CS$145)-2,FALSE))</f>
        <v>-</v>
      </c>
      <c r="CT165" s="401" t="str">
        <f ca="1">IF(ISERROR(VLOOKUP($C165,CE_Unordered_Data,COLUMN('Reordered Data'!CT$147)-2,FALSE)),"-",VLOOKUP($C165,CE_Unordered_Data,COLUMN('Reordered Data'!CT$145)-2,FALSE))</f>
        <v>-</v>
      </c>
      <c r="CU165" s="401" t="str">
        <f ca="1">IF(ISERROR(VLOOKUP($C165,CE_Unordered_Data,COLUMN('Reordered Data'!CU$147)-2,FALSE)),"-",VLOOKUP($C165,CE_Unordered_Data,COLUMN('Reordered Data'!CU$145)-2,FALSE))</f>
        <v>-</v>
      </c>
      <c r="CV165" s="401" t="str">
        <f ca="1">IF(ISERROR(VLOOKUP($C165,CE_Unordered_Data,COLUMN('Reordered Data'!CV$147)-2,FALSE)),"-",VLOOKUP($C165,CE_Unordered_Data,COLUMN('Reordered Data'!CV$145)-2,FALSE))</f>
        <v>-</v>
      </c>
      <c r="CW165" s="401" t="str">
        <f ca="1">IF(ISERROR(VLOOKUP($C165,CE_Unordered_Data,COLUMN('Reordered Data'!CW$147)-2,FALSE)),"-",VLOOKUP($C165,CE_Unordered_Data,COLUMN('Reordered Data'!CW$145)-2,FALSE))</f>
        <v>-</v>
      </c>
      <c r="CX165" s="401" t="str">
        <f ca="1">IF(ISERROR(VLOOKUP($C165,CE_Unordered_Data,COLUMN('Reordered Data'!CX$147)-2,FALSE)),"-",VLOOKUP($C165,CE_Unordered_Data,COLUMN('Reordered Data'!CX$145)-2,FALSE))</f>
        <v>-</v>
      </c>
      <c r="CY165" s="401" t="str">
        <f ca="1">IF(ISERROR(VLOOKUP($C165,CE_Unordered_Data,COLUMN('Reordered Data'!CY$147)-2,FALSE)),"-",VLOOKUP($C165,CE_Unordered_Data,COLUMN('Reordered Data'!CY$145)-2,FALSE))</f>
        <v>-</v>
      </c>
      <c r="CZ165" s="401" t="str">
        <f ca="1">IF(ISERROR(VLOOKUP($C165,CE_Unordered_Data,COLUMN('Reordered Data'!CZ$147)-2,FALSE)),"-",VLOOKUP($C165,CE_Unordered_Data,COLUMN('Reordered Data'!CZ$145)-2,FALSE))</f>
        <v>-</v>
      </c>
      <c r="DA165" s="401" t="str">
        <f ca="1">IF(ISERROR(VLOOKUP($C165,CE_Unordered_Data,COLUMN('Reordered Data'!DA$147)-2,FALSE)),"-",VLOOKUP($C165,CE_Unordered_Data,COLUMN('Reordered Data'!DA$145)-2,FALSE))</f>
        <v>-</v>
      </c>
      <c r="DB165" s="401" t="str">
        <f ca="1">IF(ISERROR(VLOOKUP($C165,CE_Unordered_Data,COLUMN('Reordered Data'!DB$147)-2,FALSE)),"-",VLOOKUP($C165,CE_Unordered_Data,COLUMN('Reordered Data'!DB$145)-2,FALSE))</f>
        <v>-</v>
      </c>
      <c r="DC165" s="401" t="str">
        <f ca="1">IF(ISERROR(VLOOKUP($C165,CE_Unordered_Data,COLUMN('Reordered Data'!DC$147)-2,FALSE)),"-",VLOOKUP($C165,CE_Unordered_Data,COLUMN('Reordered Data'!DC$145)-2,FALSE))</f>
        <v>-</v>
      </c>
      <c r="DD165" s="401" t="str">
        <f ca="1">IF(ISERROR(VLOOKUP($C165,CE_Unordered_Data,COLUMN('Reordered Data'!DD$147)-2,FALSE)),"-",VLOOKUP($C165,CE_Unordered_Data,COLUMN('Reordered Data'!DD$145)-2,FALSE))</f>
        <v>-</v>
      </c>
      <c r="DE165" s="401" t="str">
        <f ca="1">IF(ISERROR(VLOOKUP($C165,CE_Unordered_Data,COLUMN('Reordered Data'!DE$147)-2,FALSE)),"-",VLOOKUP($C165,CE_Unordered_Data,COLUMN('Reordered Data'!DE$145)-2,FALSE))</f>
        <v>-</v>
      </c>
      <c r="DF165" s="401" t="str">
        <f ca="1">IF(ISERROR(VLOOKUP($C165,CE_Unordered_Data,COLUMN('Reordered Data'!DF$147)-2,FALSE)),"-",VLOOKUP($C165,CE_Unordered_Data,COLUMN('Reordered Data'!DF$145)-2,FALSE))</f>
        <v>-</v>
      </c>
      <c r="DG165" s="401" t="str">
        <f ca="1">IF(ISERROR(VLOOKUP($C165,CE_Unordered_Data,COLUMN('Reordered Data'!DG$147)-2,FALSE)),"-",VLOOKUP($C165,CE_Unordered_Data,COLUMN('Reordered Data'!DG$145)-2,FALSE))</f>
        <v>-</v>
      </c>
      <c r="DH165" s="401" t="str">
        <f ca="1">IF(ISERROR(VLOOKUP($C165,CE_Unordered_Data,COLUMN('Reordered Data'!DH$147)-2,FALSE)),"-",VLOOKUP($C165,CE_Unordered_Data,COLUMN('Reordered Data'!DH$145)-2,FALSE))</f>
        <v>-</v>
      </c>
      <c r="DI165" s="401" t="str">
        <f ca="1">IF(ISERROR(VLOOKUP($C165,CE_Unordered_Data,COLUMN('Reordered Data'!DI$147)-2,FALSE)),"-",VLOOKUP($C165,CE_Unordered_Data,COLUMN('Reordered Data'!DI$145)-2,FALSE))</f>
        <v>-</v>
      </c>
      <c r="DJ165" s="401" t="str">
        <f ca="1">IF(ISERROR(VLOOKUP($C165,CE_Unordered_Data,COLUMN('Reordered Data'!DJ$147)-2,FALSE)),"-",VLOOKUP($C165,CE_Unordered_Data,COLUMN('Reordered Data'!DJ$145)-2,FALSE))</f>
        <v>-</v>
      </c>
      <c r="DK165" s="401" t="str">
        <f ca="1">IF(ISERROR(VLOOKUP($C165,CE_Unordered_Data,COLUMN('Reordered Data'!DK$147)-2,FALSE)),"-",VLOOKUP($C165,CE_Unordered_Data,COLUMN('Reordered Data'!DK$145)-2,FALSE))</f>
        <v>-</v>
      </c>
      <c r="DL165" s="401" t="str">
        <f ca="1">IF(ISERROR(VLOOKUP($C165,CE_Unordered_Data,COLUMN('Reordered Data'!DL$147)-2,FALSE)),"-",VLOOKUP($C165,CE_Unordered_Data,COLUMN('Reordered Data'!DL$145)-2,FALSE))</f>
        <v>-</v>
      </c>
      <c r="DM165" s="401" t="str">
        <f ca="1">IF(ISERROR(VLOOKUP($C165,CE_Unordered_Data,COLUMN('Reordered Data'!DM$147)-2,FALSE)),"-",VLOOKUP($C165,CE_Unordered_Data,COLUMN('Reordered Data'!DM$145)-2,FALSE))</f>
        <v>-</v>
      </c>
      <c r="DN165" s="401" t="str">
        <f ca="1">IF(ISERROR(VLOOKUP($C165,CE_Unordered_Data,COLUMN('Reordered Data'!DN$147)-2,FALSE)),"-",VLOOKUP($C165,CE_Unordered_Data,COLUMN('Reordered Data'!DN$145)-2,FALSE))</f>
        <v>-</v>
      </c>
      <c r="DO165" s="401" t="str">
        <f ca="1">IF(ISERROR(VLOOKUP($C165,CE_Unordered_Data,COLUMN('Reordered Data'!DO$147)-2,FALSE)),"-",VLOOKUP($C165,CE_Unordered_Data,COLUMN('Reordered Data'!DO$145)-2,FALSE))</f>
        <v>-</v>
      </c>
      <c r="DP165" s="401" t="str">
        <f ca="1">IF(ISERROR(VLOOKUP($C165,CE_Unordered_Data,COLUMN('Reordered Data'!DP$147)-2,FALSE)),"-",VLOOKUP($C165,CE_Unordered_Data,COLUMN('Reordered Data'!DP$145)-2,FALSE))</f>
        <v>-</v>
      </c>
      <c r="DQ165" s="401" t="str">
        <f ca="1">IF(ISERROR(VLOOKUP($C165,CE_Unordered_Data,COLUMN('Reordered Data'!DQ$147)-2,FALSE)),"-",VLOOKUP($C165,CE_Unordered_Data,COLUMN('Reordered Data'!DQ$145)-2,FALSE))</f>
        <v>-</v>
      </c>
      <c r="DR165" s="401" t="str">
        <f ca="1">IF(ISERROR(VLOOKUP($C165,CE_Unordered_Data,COLUMN('Reordered Data'!DR$147)-2,FALSE)),"-",VLOOKUP($C165,CE_Unordered_Data,COLUMN('Reordered Data'!DR$145)-2,FALSE))</f>
        <v>-</v>
      </c>
      <c r="DS165" s="401" t="str">
        <f ca="1">IF(ISERROR(VLOOKUP($C165,CE_Unordered_Data,COLUMN('Reordered Data'!DS$147)-2,FALSE)),"-",VLOOKUP($C165,CE_Unordered_Data,COLUMN('Reordered Data'!DS$145)-2,FALSE))</f>
        <v>-</v>
      </c>
      <c r="DT165" s="401" t="str">
        <f ca="1">IF(ISERROR(VLOOKUP($C165,CE_Unordered_Data,COLUMN('Reordered Data'!DT$147)-2,FALSE)),"-",VLOOKUP($C165,CE_Unordered_Data,COLUMN('Reordered Data'!DT$145)-2,FALSE))</f>
        <v>-</v>
      </c>
      <c r="DU165" s="401" t="str">
        <f ca="1">IF(ISERROR(VLOOKUP($C165,CE_Unordered_Data,COLUMN('Reordered Data'!DU$147)-2,FALSE)),"-",VLOOKUP($C165,CE_Unordered_Data,COLUMN('Reordered Data'!DU$145)-2,FALSE))</f>
        <v>-</v>
      </c>
      <c r="DV165" s="401" t="str">
        <f ca="1">IF(ISERROR(VLOOKUP($C165,CE_Unordered_Data,COLUMN('Reordered Data'!DV$147)-2,FALSE)),"-",VLOOKUP($C165,CE_Unordered_Data,COLUMN('Reordered Data'!DV$145)-2,FALSE))</f>
        <v>-</v>
      </c>
      <c r="DW165" s="401" t="str">
        <f ca="1">IF(ISERROR(VLOOKUP($C165,CE_Unordered_Data,COLUMN('Reordered Data'!DW$147)-2,FALSE)),"-",VLOOKUP($C165,CE_Unordered_Data,COLUMN('Reordered Data'!DW$145)-2,FALSE))</f>
        <v>-</v>
      </c>
      <c r="DX165" s="401" t="str">
        <f ca="1">IF(ISERROR(VLOOKUP($C165,CE_Unordered_Data,COLUMN('Reordered Data'!DX$147)-2,FALSE)),"-",VLOOKUP($C165,CE_Unordered_Data,COLUMN('Reordered Data'!DX$145)-2,FALSE))</f>
        <v>-</v>
      </c>
      <c r="DY165" s="401" t="str">
        <f ca="1">IF(ISERROR(VLOOKUP($C165,CE_Unordered_Data,COLUMN('Reordered Data'!DY$147)-2,FALSE)),"-",VLOOKUP($C165,CE_Unordered_Data,COLUMN('Reordered Data'!DY$145)-2,FALSE))</f>
        <v>-</v>
      </c>
      <c r="DZ165" s="401" t="str">
        <f ca="1">IF(ISERROR(VLOOKUP($C165,CE_Unordered_Data,COLUMN('Reordered Data'!DZ$147)-2,FALSE)),"-",VLOOKUP($C165,CE_Unordered_Data,COLUMN('Reordered Data'!DZ$145)-2,FALSE))</f>
        <v>-</v>
      </c>
      <c r="EA165" s="401" t="str">
        <f ca="1">IF(ISERROR(VLOOKUP($C165,CE_Unordered_Data,COLUMN('Reordered Data'!EA$147)-2,FALSE)),"-",VLOOKUP($C165,CE_Unordered_Data,COLUMN('Reordered Data'!EA$145)-2,FALSE))</f>
        <v>-</v>
      </c>
      <c r="EB165" s="401" t="str">
        <f ca="1">IF(ISERROR(VLOOKUP($C165,CE_Unordered_Data,COLUMN('Reordered Data'!EB$147)-2,FALSE)),"-",VLOOKUP($C165,CE_Unordered_Data,COLUMN('Reordered Data'!EB$145)-2,FALSE))</f>
        <v>-</v>
      </c>
      <c r="EC165" s="401" t="str">
        <f ca="1">IF(ISERROR(VLOOKUP($C165,CE_Unordered_Data,COLUMN('Reordered Data'!EC$147)-2,FALSE)),"-",VLOOKUP($C165,CE_Unordered_Data,COLUMN('Reordered Data'!EC$145)-2,FALSE))</f>
        <v>-</v>
      </c>
      <c r="ED165" s="401" t="str">
        <f ca="1">IF(ISERROR(VLOOKUP($C165,CE_Unordered_Data,COLUMN('Reordered Data'!ED$147)-2,FALSE)),"-",VLOOKUP($C165,CE_Unordered_Data,COLUMN('Reordered Data'!ED$145)-2,FALSE))</f>
        <v>-</v>
      </c>
      <c r="EE165" s="401" t="str">
        <f ca="1">IF(ISERROR(VLOOKUP($C165,CE_Unordered_Data,COLUMN('Reordered Data'!EE$147)-2,FALSE)),"-",VLOOKUP($C165,CE_Unordered_Data,COLUMN('Reordered Data'!EE$145)-2,FALSE))</f>
        <v>-</v>
      </c>
      <c r="EF165" s="401" t="str">
        <f ca="1">IF(ISERROR(VLOOKUP($C165,CE_Unordered_Data,COLUMN('Reordered Data'!EF$147)-2,FALSE)),"-",VLOOKUP($C165,CE_Unordered_Data,COLUMN('Reordered Data'!EF$145)-2,FALSE))</f>
        <v>-</v>
      </c>
      <c r="EG165" s="401" t="str">
        <f ca="1">IF(ISERROR(VLOOKUP($C165,CE_Unordered_Data,COLUMN('Reordered Data'!EG$147)-2,FALSE)),"-",VLOOKUP($C165,CE_Unordered_Data,COLUMN('Reordered Data'!EG$145)-2,FALSE))</f>
        <v>-</v>
      </c>
      <c r="EH165" s="401" t="str">
        <f ca="1">IF(ISERROR(VLOOKUP($C165,CE_Unordered_Data,COLUMN('Reordered Data'!EH$147)-2,FALSE)),"-",VLOOKUP($C165,CE_Unordered_Data,COLUMN('Reordered Data'!EH$145)-2,FALSE))</f>
        <v>-</v>
      </c>
      <c r="EI165" s="401" t="str">
        <f ca="1">IF(ISERROR(VLOOKUP($C165,CE_Unordered_Data,COLUMN('Reordered Data'!EI$147)-2,FALSE)),"-",VLOOKUP($C165,CE_Unordered_Data,COLUMN('Reordered Data'!EI$145)-2,FALSE))</f>
        <v>-</v>
      </c>
      <c r="EJ165" s="401" t="str">
        <f ca="1">IF(ISERROR(VLOOKUP($C165,CE_Unordered_Data,COLUMN('Reordered Data'!EJ$147)-2,FALSE)),"-",VLOOKUP($C165,CE_Unordered_Data,COLUMN('Reordered Data'!EJ$145)-2,FALSE))</f>
        <v>-</v>
      </c>
      <c r="EK165" s="401" t="str">
        <f ca="1">IF(ISERROR(VLOOKUP($C165,CE_Unordered_Data,COLUMN('Reordered Data'!EK$147)-2,FALSE)),"-",VLOOKUP($C165,CE_Unordered_Data,COLUMN('Reordered Data'!EK$145)-2,FALSE))</f>
        <v>-</v>
      </c>
      <c r="EL165" s="401" t="str">
        <f ca="1">IF(ISERROR(VLOOKUP($C165,CE_Unordered_Data,COLUMN('Reordered Data'!EL$147)-2,FALSE)),"-",VLOOKUP($C165,CE_Unordered_Data,COLUMN('Reordered Data'!EL$145)-2,FALSE))</f>
        <v>-</v>
      </c>
      <c r="EM165" s="401" t="str">
        <f ca="1">IF(ISERROR(VLOOKUP($C165,CE_Unordered_Data,COLUMN('Reordered Data'!EM$147)-2,FALSE)),"-",VLOOKUP($C165,CE_Unordered_Data,COLUMN('Reordered Data'!EM$145)-2,FALSE))</f>
        <v>-</v>
      </c>
      <c r="EN165" s="401" t="str">
        <f ca="1">IF(ISERROR(VLOOKUP($C165,CE_Unordered_Data,COLUMN('Reordered Data'!EN$147)-2,FALSE)),"-",VLOOKUP($C165,CE_Unordered_Data,COLUMN('Reordered Data'!EN$145)-2,FALSE))</f>
        <v>-</v>
      </c>
      <c r="EO165" s="401" t="str">
        <f ca="1">IF(ISERROR(VLOOKUP($C165,CE_Unordered_Data,COLUMN('Reordered Data'!EO$147)-2,FALSE)),"-",VLOOKUP($C165,CE_Unordered_Data,COLUMN('Reordered Data'!EO$145)-2,FALSE))</f>
        <v>-</v>
      </c>
      <c r="EP165" s="401" t="str">
        <f ca="1">IF(ISERROR(VLOOKUP($C165,CE_Unordered_Data,COLUMN('Reordered Data'!EP$147)-2,FALSE)),"-",VLOOKUP($C165,CE_Unordered_Data,COLUMN('Reordered Data'!EP$145)-2,FALSE))</f>
        <v>-</v>
      </c>
      <c r="EQ165" s="401" t="str">
        <f ca="1">IF(ISERROR(VLOOKUP($C165,CE_Unordered_Data,COLUMN('Reordered Data'!EQ$147)-2,FALSE)),"-",VLOOKUP($C165,CE_Unordered_Data,COLUMN('Reordered Data'!EQ$145)-2,FALSE))</f>
        <v>-</v>
      </c>
      <c r="ER165" s="401" t="str">
        <f ca="1">IF(ISERROR(VLOOKUP($C165,CE_Unordered_Data,COLUMN('Reordered Data'!ER$147)-2,FALSE)),"-",VLOOKUP($C165,CE_Unordered_Data,COLUMN('Reordered Data'!ER$145)-2,FALSE))</f>
        <v>-</v>
      </c>
      <c r="ES165" s="401" t="str">
        <f ca="1">IF(ISERROR(VLOOKUP($C165,CE_Unordered_Data,COLUMN('Reordered Data'!ES$147)-2,FALSE)),"-",VLOOKUP($C165,CE_Unordered_Data,COLUMN('Reordered Data'!ES$145)-2,FALSE))</f>
        <v>-</v>
      </c>
      <c r="ET165" s="401" t="str">
        <f ca="1">IF(ISERROR(VLOOKUP($C165,CE_Unordered_Data,COLUMN('Reordered Data'!ET$147)-2,FALSE)),"-",VLOOKUP($C165,CE_Unordered_Data,COLUMN('Reordered Data'!ET$145)-2,FALSE))</f>
        <v>-</v>
      </c>
      <c r="EU165" s="401" t="str">
        <f ca="1">IF(ISERROR(VLOOKUP($C165,CE_Unordered_Data,COLUMN('Reordered Data'!EU$147)-2,FALSE)),"-",VLOOKUP($C165,CE_Unordered_Data,COLUMN('Reordered Data'!EU$145)-2,FALSE))</f>
        <v>-</v>
      </c>
      <c r="EV165" s="401" t="str">
        <f ca="1">IF(ISERROR(VLOOKUP($C165,CE_Unordered_Data,COLUMN('Reordered Data'!EV$147)-2,FALSE)),"-",VLOOKUP($C165,CE_Unordered_Data,COLUMN('Reordered Data'!EV$145)-2,FALSE))</f>
        <v>-</v>
      </c>
      <c r="EW165" s="401" t="str">
        <f ca="1">IF(ISERROR(VLOOKUP($C165,CE_Unordered_Data,COLUMN('Reordered Data'!EW$147)-2,FALSE)),"-",VLOOKUP($C165,CE_Unordered_Data,COLUMN('Reordered Data'!EW$145)-2,FALSE))</f>
        <v>-</v>
      </c>
      <c r="EX165" s="401" t="str">
        <f ca="1">IF(ISERROR(VLOOKUP($C165,CE_Unordered_Data,COLUMN('Reordered Data'!EX$147)-2,FALSE)),"-",VLOOKUP($C165,CE_Unordered_Data,COLUMN('Reordered Data'!EX$145)-2,FALSE))</f>
        <v>-</v>
      </c>
      <c r="EY165" s="401" t="str">
        <f ca="1">IF(ISERROR(VLOOKUP($C165,CE_Unordered_Data,COLUMN('Reordered Data'!EY$147)-2,FALSE)),"-",VLOOKUP($C165,CE_Unordered_Data,COLUMN('Reordered Data'!EY$145)-2,FALSE))</f>
        <v>-</v>
      </c>
      <c r="EZ165" s="401" t="str">
        <f ca="1">IF(ISERROR(VLOOKUP($C165,CE_Unordered_Data,COLUMN('Reordered Data'!EZ$147)-2,FALSE)),"-",VLOOKUP($C165,CE_Unordered_Data,COLUMN('Reordered Data'!EZ$145)-2,FALSE))</f>
        <v>-</v>
      </c>
      <c r="FA165" s="401" t="str">
        <f ca="1">IF(ISERROR(VLOOKUP($C165,CE_Unordered_Data,COLUMN('Reordered Data'!FA$147)-2,FALSE)),"-",VLOOKUP($C165,CE_Unordered_Data,COLUMN('Reordered Data'!FA$145)-2,FALSE))</f>
        <v>-</v>
      </c>
      <c r="FB165" s="401" t="str">
        <f ca="1">IF(ISERROR(VLOOKUP($C165,CE_Unordered_Data,COLUMN('Reordered Data'!FB$147)-2,FALSE)),"-",VLOOKUP($C165,CE_Unordered_Data,COLUMN('Reordered Data'!FB$145)-2,FALSE))</f>
        <v>-</v>
      </c>
      <c r="FC165" s="401" t="str">
        <f ca="1">IF(ISERROR(VLOOKUP($C165,CE_Unordered_Data,COLUMN('Reordered Data'!FC$147)-2,FALSE)),"-",VLOOKUP($C165,CE_Unordered_Data,COLUMN('Reordered Data'!FC$145)-2,FALSE))</f>
        <v>-</v>
      </c>
      <c r="FD165" s="401" t="str">
        <f ca="1">IF(ISERROR(VLOOKUP($C165,CE_Unordered_Data,COLUMN('Reordered Data'!FD$147)-2,FALSE)),"-",VLOOKUP($C165,CE_Unordered_Data,COLUMN('Reordered Data'!FD$145)-2,FALSE))</f>
        <v>-</v>
      </c>
      <c r="FE165" s="401" t="str">
        <f ca="1">IF(ISERROR(VLOOKUP($C165,CE_Unordered_Data,COLUMN('Reordered Data'!FE$147)-2,FALSE)),"-",VLOOKUP($C165,CE_Unordered_Data,COLUMN('Reordered Data'!FE$145)-2,FALSE))</f>
        <v>-</v>
      </c>
      <c r="FF165" s="401" t="str">
        <f ca="1">IF(ISERROR(VLOOKUP($C165,CE_Unordered_Data,COLUMN('Reordered Data'!FF$147)-2,FALSE)),"-",VLOOKUP($C165,CE_Unordered_Data,COLUMN('Reordered Data'!FF$145)-2,FALSE))</f>
        <v>-</v>
      </c>
      <c r="FG165" s="401" t="str">
        <f ca="1">IF(ISERROR(VLOOKUP($C165,CE_Unordered_Data,COLUMN('Reordered Data'!FG$147)-2,FALSE)),"-",VLOOKUP($C165,CE_Unordered_Data,COLUMN('Reordered Data'!FG$145)-2,FALSE))</f>
        <v>-</v>
      </c>
    </row>
    <row r="166" spans="3:163">
      <c r="C166" s="399" t="str">
        <f t="shared" ca="1" si="43"/>
        <v>*Hide*</v>
      </c>
      <c r="D166" s="401" t="str">
        <f ca="1">IF(ISERROR(VLOOKUP($C166,CE_Unordered_Data,COLUMN('Reordered Data'!D$147)-2,FALSE)),"-",VLOOKUP($C166,CE_Unordered_Data,COLUMN('Reordered Data'!D$145)-2,FALSE))</f>
        <v>-</v>
      </c>
      <c r="E166" s="401" t="str">
        <f ca="1">IF(ISERROR(VLOOKUP($C166,CE_Unordered_Data,COLUMN('Reordered Data'!E$147)-2,FALSE)),"-",VLOOKUP($C166,CE_Unordered_Data,COLUMN('Reordered Data'!E$145)-2,FALSE))</f>
        <v>-</v>
      </c>
      <c r="F166" s="401" t="str">
        <f ca="1">IF(ISERROR(VLOOKUP($C166,CE_Unordered_Data,COLUMN('Reordered Data'!F$147)-2,FALSE)),"-",VLOOKUP($C166,CE_Unordered_Data,COLUMN('Reordered Data'!F$145)-2,FALSE))</f>
        <v>-</v>
      </c>
      <c r="G166" s="401" t="str">
        <f ca="1">IF(ISERROR(VLOOKUP($C166,CE_Unordered_Data,COLUMN('Reordered Data'!G$147)-2,FALSE)),"-",VLOOKUP($C166,CE_Unordered_Data,COLUMN('Reordered Data'!G$145)-2,FALSE))</f>
        <v>-</v>
      </c>
      <c r="H166" s="401" t="str">
        <f ca="1">IF(ISERROR(VLOOKUP($C166,CE_Unordered_Data,COLUMN('Reordered Data'!H$147)-2,FALSE)),"-",VLOOKUP($C166,CE_Unordered_Data,COLUMN('Reordered Data'!H$145)-2,FALSE))</f>
        <v>-</v>
      </c>
      <c r="I166" s="401" t="str">
        <f ca="1">IF(ISERROR(VLOOKUP($C166,CE_Unordered_Data,COLUMN('Reordered Data'!I$147)-2,FALSE)),"-",VLOOKUP($C166,CE_Unordered_Data,COLUMN('Reordered Data'!I$145)-2,FALSE))</f>
        <v>-</v>
      </c>
      <c r="J166" s="401" t="str">
        <f ca="1">IF(ISERROR(VLOOKUP($C166,CE_Unordered_Data,COLUMN('Reordered Data'!J$147)-2,FALSE)),"-",VLOOKUP($C166,CE_Unordered_Data,COLUMN('Reordered Data'!J$145)-2,FALSE))</f>
        <v>-</v>
      </c>
      <c r="K166" s="401" t="str">
        <f ca="1">IF(ISERROR(VLOOKUP($C166,CE_Unordered_Data,COLUMN('Reordered Data'!K$147)-2,FALSE)),"-",VLOOKUP($C166,CE_Unordered_Data,COLUMN('Reordered Data'!K$145)-2,FALSE))</f>
        <v>-</v>
      </c>
      <c r="L166" s="401" t="str">
        <f ca="1">IF(ISERROR(VLOOKUP($C166,CE_Unordered_Data,COLUMN('Reordered Data'!L$147)-2,FALSE)),"-",VLOOKUP($C166,CE_Unordered_Data,COLUMN('Reordered Data'!L$145)-2,FALSE))</f>
        <v>-</v>
      </c>
      <c r="M166" s="401" t="str">
        <f ca="1">IF(ISERROR(VLOOKUP($C166,CE_Unordered_Data,COLUMN('Reordered Data'!M$147)-2,FALSE)),"-",VLOOKUP($C166,CE_Unordered_Data,COLUMN('Reordered Data'!M$145)-2,FALSE))</f>
        <v>-</v>
      </c>
      <c r="N166" s="401" t="str">
        <f ca="1">IF(ISERROR(VLOOKUP($C166,CE_Unordered_Data,COLUMN('Reordered Data'!N$147)-2,FALSE)),"-",VLOOKUP($C166,CE_Unordered_Data,COLUMN('Reordered Data'!N$145)-2,FALSE))</f>
        <v>-</v>
      </c>
      <c r="O166" s="401" t="str">
        <f ca="1">IF(ISERROR(VLOOKUP($C166,CE_Unordered_Data,COLUMN('Reordered Data'!O$147)-2,FALSE)),"-",VLOOKUP($C166,CE_Unordered_Data,COLUMN('Reordered Data'!O$145)-2,FALSE))</f>
        <v>-</v>
      </c>
      <c r="P166" s="401" t="str">
        <f ca="1">IF(ISERROR(VLOOKUP($C166,CE_Unordered_Data,COLUMN('Reordered Data'!P$147)-2,FALSE)),"-",VLOOKUP($C166,CE_Unordered_Data,COLUMN('Reordered Data'!P$145)-2,FALSE))</f>
        <v>-</v>
      </c>
      <c r="Q166" s="401" t="str">
        <f ca="1">IF(ISERROR(VLOOKUP($C166,CE_Unordered_Data,COLUMN('Reordered Data'!Q$147)-2,FALSE)),"-",VLOOKUP($C166,CE_Unordered_Data,COLUMN('Reordered Data'!Q$145)-2,FALSE))</f>
        <v>-</v>
      </c>
      <c r="R166" s="401" t="str">
        <f ca="1">IF(ISERROR(VLOOKUP($C166,CE_Unordered_Data,COLUMN('Reordered Data'!R$147)-2,FALSE)),"-",VLOOKUP($C166,CE_Unordered_Data,COLUMN('Reordered Data'!R$145)-2,FALSE))</f>
        <v>-</v>
      </c>
      <c r="S166" s="401" t="str">
        <f ca="1">IF(ISERROR(VLOOKUP($C166,CE_Unordered_Data,COLUMN('Reordered Data'!S$147)-2,FALSE)),"-",VLOOKUP($C166,CE_Unordered_Data,COLUMN('Reordered Data'!S$145)-2,FALSE))</f>
        <v>-</v>
      </c>
      <c r="T166" s="401" t="str">
        <f ca="1">IF(ISERROR(VLOOKUP($C166,CE_Unordered_Data,COLUMN('Reordered Data'!T$147)-2,FALSE)),"-",VLOOKUP($C166,CE_Unordered_Data,COLUMN('Reordered Data'!T$145)-2,FALSE))</f>
        <v>-</v>
      </c>
      <c r="U166" s="401" t="str">
        <f ca="1">IF(ISERROR(VLOOKUP($C166,CE_Unordered_Data,COLUMN('Reordered Data'!U$147)-2,FALSE)),"-",VLOOKUP($C166,CE_Unordered_Data,COLUMN('Reordered Data'!U$145)-2,FALSE))</f>
        <v>-</v>
      </c>
      <c r="V166" s="401" t="str">
        <f ca="1">IF(ISERROR(VLOOKUP($C166,CE_Unordered_Data,COLUMN('Reordered Data'!V$147)-2,FALSE)),"-",VLOOKUP($C166,CE_Unordered_Data,COLUMN('Reordered Data'!V$145)-2,FALSE))</f>
        <v>-</v>
      </c>
      <c r="W166" s="401" t="str">
        <f ca="1">IF(ISERROR(VLOOKUP($C166,CE_Unordered_Data,COLUMN('Reordered Data'!W$147)-2,FALSE)),"-",VLOOKUP($C166,CE_Unordered_Data,COLUMN('Reordered Data'!W$145)-2,FALSE))</f>
        <v>-</v>
      </c>
      <c r="X166" s="401" t="str">
        <f ca="1">IF(ISERROR(VLOOKUP($C166,CE_Unordered_Data,COLUMN('Reordered Data'!X$147)-2,FALSE)),"-",VLOOKUP($C166,CE_Unordered_Data,COLUMN('Reordered Data'!X$145)-2,FALSE))</f>
        <v>-</v>
      </c>
      <c r="Y166" s="401" t="str">
        <f ca="1">IF(ISERROR(VLOOKUP($C166,CE_Unordered_Data,COLUMN('Reordered Data'!Y$147)-2,FALSE)),"-",VLOOKUP($C166,CE_Unordered_Data,COLUMN('Reordered Data'!Y$145)-2,FALSE))</f>
        <v>-</v>
      </c>
      <c r="Z166" s="401" t="str">
        <f ca="1">IF(ISERROR(VLOOKUP($C166,CE_Unordered_Data,COLUMN('Reordered Data'!Z$147)-2,FALSE)),"-",VLOOKUP($C166,CE_Unordered_Data,COLUMN('Reordered Data'!Z$145)-2,FALSE))</f>
        <v>-</v>
      </c>
      <c r="AA166" s="401" t="str">
        <f ca="1">IF(ISERROR(VLOOKUP($C166,CE_Unordered_Data,COLUMN('Reordered Data'!AA$147)-2,FALSE)),"-",VLOOKUP($C166,CE_Unordered_Data,COLUMN('Reordered Data'!AA$145)-2,FALSE))</f>
        <v>-</v>
      </c>
      <c r="AB166" s="401" t="str">
        <f ca="1">IF(ISERROR(VLOOKUP($C166,CE_Unordered_Data,COLUMN('Reordered Data'!AB$147)-2,FALSE)),"-",VLOOKUP($C166,CE_Unordered_Data,COLUMN('Reordered Data'!AB$145)-2,FALSE))</f>
        <v>-</v>
      </c>
      <c r="AC166" s="401" t="str">
        <f ca="1">IF(ISERROR(VLOOKUP($C166,CE_Unordered_Data,COLUMN('Reordered Data'!AC$147)-2,FALSE)),"-",VLOOKUP($C166,CE_Unordered_Data,COLUMN('Reordered Data'!AC$145)-2,FALSE))</f>
        <v>-</v>
      </c>
      <c r="AD166" s="401" t="str">
        <f ca="1">IF(ISERROR(VLOOKUP($C166,CE_Unordered_Data,COLUMN('Reordered Data'!AD$147)-2,FALSE)),"-",VLOOKUP($C166,CE_Unordered_Data,COLUMN('Reordered Data'!AD$145)-2,FALSE))</f>
        <v>-</v>
      </c>
      <c r="AE166" s="401" t="str">
        <f ca="1">IF(ISERROR(VLOOKUP($C166,CE_Unordered_Data,COLUMN('Reordered Data'!AE$147)-2,FALSE)),"-",VLOOKUP($C166,CE_Unordered_Data,COLUMN('Reordered Data'!AE$145)-2,FALSE))</f>
        <v>-</v>
      </c>
      <c r="AF166" s="401" t="str">
        <f ca="1">IF(ISERROR(VLOOKUP($C166,CE_Unordered_Data,COLUMN('Reordered Data'!AF$147)-2,FALSE)),"-",VLOOKUP($C166,CE_Unordered_Data,COLUMN('Reordered Data'!AF$145)-2,FALSE))</f>
        <v>-</v>
      </c>
      <c r="AG166" s="401" t="str">
        <f ca="1">IF(ISERROR(VLOOKUP($C166,CE_Unordered_Data,COLUMN('Reordered Data'!AG$147)-2,FALSE)),"-",VLOOKUP($C166,CE_Unordered_Data,COLUMN('Reordered Data'!AG$145)-2,FALSE))</f>
        <v>-</v>
      </c>
      <c r="AH166" s="401" t="str">
        <f ca="1">IF(ISERROR(VLOOKUP($C166,CE_Unordered_Data,COLUMN('Reordered Data'!AH$147)-2,FALSE)),"-",VLOOKUP($C166,CE_Unordered_Data,COLUMN('Reordered Data'!AH$145)-2,FALSE))</f>
        <v>-</v>
      </c>
      <c r="AI166" s="401" t="str">
        <f ca="1">IF(ISERROR(VLOOKUP($C166,CE_Unordered_Data,COLUMN('Reordered Data'!AI$147)-2,FALSE)),"-",VLOOKUP($C166,CE_Unordered_Data,COLUMN('Reordered Data'!AI$145)-2,FALSE))</f>
        <v>-</v>
      </c>
      <c r="AJ166" s="401" t="str">
        <f ca="1">IF(ISERROR(VLOOKUP($C166,CE_Unordered_Data,COLUMN('Reordered Data'!AJ$147)-2,FALSE)),"-",VLOOKUP($C166,CE_Unordered_Data,COLUMN('Reordered Data'!AJ$145)-2,FALSE))</f>
        <v>-</v>
      </c>
      <c r="AK166" s="401" t="str">
        <f ca="1">IF(ISERROR(VLOOKUP($C166,CE_Unordered_Data,COLUMN('Reordered Data'!AK$147)-2,FALSE)),"-",VLOOKUP($C166,CE_Unordered_Data,COLUMN('Reordered Data'!AK$145)-2,FALSE))</f>
        <v>-</v>
      </c>
      <c r="AL166" s="401" t="str">
        <f ca="1">IF(ISERROR(VLOOKUP($C166,CE_Unordered_Data,COLUMN('Reordered Data'!AL$147)-2,FALSE)),"-",VLOOKUP($C166,CE_Unordered_Data,COLUMN('Reordered Data'!AL$145)-2,FALSE))</f>
        <v>-</v>
      </c>
      <c r="AM166" s="401" t="str">
        <f ca="1">IF(ISERROR(VLOOKUP($C166,CE_Unordered_Data,COLUMN('Reordered Data'!AM$147)-2,FALSE)),"-",VLOOKUP($C166,CE_Unordered_Data,COLUMN('Reordered Data'!AM$145)-2,FALSE))</f>
        <v>-</v>
      </c>
      <c r="AN166" s="401" t="str">
        <f ca="1">IF(ISERROR(VLOOKUP($C166,CE_Unordered_Data,COLUMN('Reordered Data'!AN$147)-2,FALSE)),"-",VLOOKUP($C166,CE_Unordered_Data,COLUMN('Reordered Data'!AN$145)-2,FALSE))</f>
        <v>-</v>
      </c>
      <c r="AO166" s="401" t="str">
        <f ca="1">IF(ISERROR(VLOOKUP($C166,CE_Unordered_Data,COLUMN('Reordered Data'!AO$147)-2,FALSE)),"-",VLOOKUP($C166,CE_Unordered_Data,COLUMN('Reordered Data'!AO$145)-2,FALSE))</f>
        <v>-</v>
      </c>
      <c r="AP166" s="401" t="str">
        <f ca="1">IF(ISERROR(VLOOKUP($C166,CE_Unordered_Data,COLUMN('Reordered Data'!AP$147)-2,FALSE)),"-",VLOOKUP($C166,CE_Unordered_Data,COLUMN('Reordered Data'!AP$145)-2,FALSE))</f>
        <v>-</v>
      </c>
      <c r="AQ166" s="401" t="str">
        <f ca="1">IF(ISERROR(VLOOKUP($C166,CE_Unordered_Data,COLUMN('Reordered Data'!AQ$147)-2,FALSE)),"-",VLOOKUP($C166,CE_Unordered_Data,COLUMN('Reordered Data'!AQ$145)-2,FALSE))</f>
        <v>-</v>
      </c>
      <c r="AR166" s="401" t="str">
        <f ca="1">IF(ISERROR(VLOOKUP($C166,CE_Unordered_Data,COLUMN('Reordered Data'!AR$147)-2,FALSE)),"-",VLOOKUP($C166,CE_Unordered_Data,COLUMN('Reordered Data'!AR$145)-2,FALSE))</f>
        <v>-</v>
      </c>
      <c r="AS166" s="401" t="str">
        <f ca="1">IF(ISERROR(VLOOKUP($C166,CE_Unordered_Data,COLUMN('Reordered Data'!AS$147)-2,FALSE)),"-",VLOOKUP($C166,CE_Unordered_Data,COLUMN('Reordered Data'!AS$145)-2,FALSE))</f>
        <v>-</v>
      </c>
      <c r="AT166" s="401" t="str">
        <f ca="1">IF(ISERROR(VLOOKUP($C166,CE_Unordered_Data,COLUMN('Reordered Data'!AT$147)-2,FALSE)),"-",VLOOKUP($C166,CE_Unordered_Data,COLUMN('Reordered Data'!AT$145)-2,FALSE))</f>
        <v>-</v>
      </c>
      <c r="AU166" s="401" t="str">
        <f ca="1">IF(ISERROR(VLOOKUP($C166,CE_Unordered_Data,COLUMN('Reordered Data'!AU$147)-2,FALSE)),"-",VLOOKUP($C166,CE_Unordered_Data,COLUMN('Reordered Data'!AU$145)-2,FALSE))</f>
        <v>-</v>
      </c>
      <c r="AV166" s="401" t="str">
        <f ca="1">IF(ISERROR(VLOOKUP($C166,CE_Unordered_Data,COLUMN('Reordered Data'!AV$147)-2,FALSE)),"-",VLOOKUP($C166,CE_Unordered_Data,COLUMN('Reordered Data'!AV$145)-2,FALSE))</f>
        <v>-</v>
      </c>
      <c r="AW166" s="401" t="str">
        <f ca="1">IF(ISERROR(VLOOKUP($C166,CE_Unordered_Data,COLUMN('Reordered Data'!AW$147)-2,FALSE)),"-",VLOOKUP($C166,CE_Unordered_Data,COLUMN('Reordered Data'!AW$145)-2,FALSE))</f>
        <v>-</v>
      </c>
      <c r="AX166" s="401" t="str">
        <f ca="1">IF(ISERROR(VLOOKUP($C166,CE_Unordered_Data,COLUMN('Reordered Data'!AX$147)-2,FALSE)),"-",VLOOKUP($C166,CE_Unordered_Data,COLUMN('Reordered Data'!AX$145)-2,FALSE))</f>
        <v>-</v>
      </c>
      <c r="AY166" s="401" t="str">
        <f ca="1">IF(ISERROR(VLOOKUP($C166,CE_Unordered_Data,COLUMN('Reordered Data'!AY$147)-2,FALSE)),"-",VLOOKUP($C166,CE_Unordered_Data,COLUMN('Reordered Data'!AY$145)-2,FALSE))</f>
        <v>-</v>
      </c>
      <c r="AZ166" s="401" t="str">
        <f ca="1">IF(ISERROR(VLOOKUP($C166,CE_Unordered_Data,COLUMN('Reordered Data'!AZ$147)-2,FALSE)),"-",VLOOKUP($C166,CE_Unordered_Data,COLUMN('Reordered Data'!AZ$145)-2,FALSE))</f>
        <v>-</v>
      </c>
      <c r="BA166" s="401" t="str">
        <f ca="1">IF(ISERROR(VLOOKUP($C166,CE_Unordered_Data,COLUMN('Reordered Data'!BA$147)-2,FALSE)),"-",VLOOKUP($C166,CE_Unordered_Data,COLUMN('Reordered Data'!BA$145)-2,FALSE))</f>
        <v>-</v>
      </c>
      <c r="BB166" s="401" t="str">
        <f ca="1">IF(ISERROR(VLOOKUP($C166,CE_Unordered_Data,COLUMN('Reordered Data'!BB$147)-2,FALSE)),"-",VLOOKUP($C166,CE_Unordered_Data,COLUMN('Reordered Data'!BB$145)-2,FALSE))</f>
        <v>-</v>
      </c>
      <c r="BC166" s="401" t="str">
        <f ca="1">IF(ISERROR(VLOOKUP($C166,CE_Unordered_Data,COLUMN('Reordered Data'!BC$147)-2,FALSE)),"-",VLOOKUP($C166,CE_Unordered_Data,COLUMN('Reordered Data'!BC$145)-2,FALSE))</f>
        <v>-</v>
      </c>
      <c r="BD166" s="401" t="str">
        <f ca="1">IF(ISERROR(VLOOKUP($C166,CE_Unordered_Data,COLUMN('Reordered Data'!BD$147)-2,FALSE)),"-",VLOOKUP($C166,CE_Unordered_Data,COLUMN('Reordered Data'!BD$145)-2,FALSE))</f>
        <v>-</v>
      </c>
      <c r="BE166" s="401" t="str">
        <f ca="1">IF(ISERROR(VLOOKUP($C166,CE_Unordered_Data,COLUMN('Reordered Data'!BE$147)-2,FALSE)),"-",VLOOKUP($C166,CE_Unordered_Data,COLUMN('Reordered Data'!BE$145)-2,FALSE))</f>
        <v>-</v>
      </c>
      <c r="BF166" s="401" t="str">
        <f ca="1">IF(ISERROR(VLOOKUP($C166,CE_Unordered_Data,COLUMN('Reordered Data'!BF$147)-2,FALSE)),"-",VLOOKUP($C166,CE_Unordered_Data,COLUMN('Reordered Data'!BF$145)-2,FALSE))</f>
        <v>-</v>
      </c>
      <c r="BG166" s="401" t="str">
        <f ca="1">IF(ISERROR(VLOOKUP($C166,CE_Unordered_Data,COLUMN('Reordered Data'!BG$147)-2,FALSE)),"-",VLOOKUP($C166,CE_Unordered_Data,COLUMN('Reordered Data'!BG$145)-2,FALSE))</f>
        <v>-</v>
      </c>
      <c r="BH166" s="401" t="str">
        <f ca="1">IF(ISERROR(VLOOKUP($C166,CE_Unordered_Data,COLUMN('Reordered Data'!BH$147)-2,FALSE)),"-",VLOOKUP($C166,CE_Unordered_Data,COLUMN('Reordered Data'!BH$145)-2,FALSE))</f>
        <v>-</v>
      </c>
      <c r="BI166" s="401" t="str">
        <f ca="1">IF(ISERROR(VLOOKUP($C166,CE_Unordered_Data,COLUMN('Reordered Data'!BI$147)-2,FALSE)),"-",VLOOKUP($C166,CE_Unordered_Data,COLUMN('Reordered Data'!BI$145)-2,FALSE))</f>
        <v>-</v>
      </c>
      <c r="BJ166" s="401" t="str">
        <f ca="1">IF(ISERROR(VLOOKUP($C166,CE_Unordered_Data,COLUMN('Reordered Data'!BJ$147)-2,FALSE)),"-",VLOOKUP($C166,CE_Unordered_Data,COLUMN('Reordered Data'!BJ$145)-2,FALSE))</f>
        <v>-</v>
      </c>
      <c r="BK166" s="401" t="str">
        <f ca="1">IF(ISERROR(VLOOKUP($C166,CE_Unordered_Data,COLUMN('Reordered Data'!BK$147)-2,FALSE)),"-",VLOOKUP($C166,CE_Unordered_Data,COLUMN('Reordered Data'!BK$145)-2,FALSE))</f>
        <v>-</v>
      </c>
      <c r="BL166" s="401" t="str">
        <f ca="1">IF(ISERROR(VLOOKUP($C166,CE_Unordered_Data,COLUMN('Reordered Data'!BL$147)-2,FALSE)),"-",VLOOKUP($C166,CE_Unordered_Data,COLUMN('Reordered Data'!BL$145)-2,FALSE))</f>
        <v>-</v>
      </c>
      <c r="BM166" s="401" t="str">
        <f ca="1">IF(ISERROR(VLOOKUP($C166,CE_Unordered_Data,COLUMN('Reordered Data'!BM$147)-2,FALSE)),"-",VLOOKUP($C166,CE_Unordered_Data,COLUMN('Reordered Data'!BM$145)-2,FALSE))</f>
        <v>-</v>
      </c>
      <c r="BN166" s="401" t="str">
        <f ca="1">IF(ISERROR(VLOOKUP($C166,CE_Unordered_Data,COLUMN('Reordered Data'!BN$147)-2,FALSE)),"-",VLOOKUP($C166,CE_Unordered_Data,COLUMN('Reordered Data'!BN$145)-2,FALSE))</f>
        <v>-</v>
      </c>
      <c r="BO166" s="401" t="str">
        <f ca="1">IF(ISERROR(VLOOKUP($C166,CE_Unordered_Data,COLUMN('Reordered Data'!BO$147)-2,FALSE)),"-",VLOOKUP($C166,CE_Unordered_Data,COLUMN('Reordered Data'!BO$145)-2,FALSE))</f>
        <v>-</v>
      </c>
      <c r="BP166" s="401" t="str">
        <f ca="1">IF(ISERROR(VLOOKUP($C166,CE_Unordered_Data,COLUMN('Reordered Data'!BP$147)-2,FALSE)),"-",VLOOKUP($C166,CE_Unordered_Data,COLUMN('Reordered Data'!BP$145)-2,FALSE))</f>
        <v>-</v>
      </c>
      <c r="BQ166" s="401" t="str">
        <f ca="1">IF(ISERROR(VLOOKUP($C166,CE_Unordered_Data,COLUMN('Reordered Data'!BQ$147)-2,FALSE)),"-",VLOOKUP($C166,CE_Unordered_Data,COLUMN('Reordered Data'!BQ$145)-2,FALSE))</f>
        <v>-</v>
      </c>
      <c r="BR166" s="401" t="str">
        <f ca="1">IF(ISERROR(VLOOKUP($C166,CE_Unordered_Data,COLUMN('Reordered Data'!BR$147)-2,FALSE)),"-",VLOOKUP($C166,CE_Unordered_Data,COLUMN('Reordered Data'!BR$145)-2,FALSE))</f>
        <v>-</v>
      </c>
      <c r="BS166" s="401" t="str">
        <f ca="1">IF(ISERROR(VLOOKUP($C166,CE_Unordered_Data,COLUMN('Reordered Data'!BS$147)-2,FALSE)),"-",VLOOKUP($C166,CE_Unordered_Data,COLUMN('Reordered Data'!BS$145)-2,FALSE))</f>
        <v>-</v>
      </c>
      <c r="BT166" s="401" t="str">
        <f ca="1">IF(ISERROR(VLOOKUP($C166,CE_Unordered_Data,COLUMN('Reordered Data'!BT$147)-2,FALSE)),"-",VLOOKUP($C166,CE_Unordered_Data,COLUMN('Reordered Data'!BT$145)-2,FALSE))</f>
        <v>-</v>
      </c>
      <c r="BU166" s="401" t="str">
        <f ca="1">IF(ISERROR(VLOOKUP($C166,CE_Unordered_Data,COLUMN('Reordered Data'!BU$147)-2,FALSE)),"-",VLOOKUP($C166,CE_Unordered_Data,COLUMN('Reordered Data'!BU$145)-2,FALSE))</f>
        <v>-</v>
      </c>
      <c r="BV166" s="401" t="str">
        <f ca="1">IF(ISERROR(VLOOKUP($C166,CE_Unordered_Data,COLUMN('Reordered Data'!BV$147)-2,FALSE)),"-",VLOOKUP($C166,CE_Unordered_Data,COLUMN('Reordered Data'!BV$145)-2,FALSE))</f>
        <v>-</v>
      </c>
      <c r="BW166" s="401" t="str">
        <f ca="1">IF(ISERROR(VLOOKUP($C166,CE_Unordered_Data,COLUMN('Reordered Data'!BW$147)-2,FALSE)),"-",VLOOKUP($C166,CE_Unordered_Data,COLUMN('Reordered Data'!BW$145)-2,FALSE))</f>
        <v>-</v>
      </c>
      <c r="BX166" s="401" t="str">
        <f ca="1">IF(ISERROR(VLOOKUP($C166,CE_Unordered_Data,COLUMN('Reordered Data'!BX$147)-2,FALSE)),"-",VLOOKUP($C166,CE_Unordered_Data,COLUMN('Reordered Data'!BX$145)-2,FALSE))</f>
        <v>-</v>
      </c>
      <c r="BY166" s="401" t="str">
        <f ca="1">IF(ISERROR(VLOOKUP($C166,CE_Unordered_Data,COLUMN('Reordered Data'!BY$147)-2,FALSE)),"-",VLOOKUP($C166,CE_Unordered_Data,COLUMN('Reordered Data'!BY$145)-2,FALSE))</f>
        <v>-</v>
      </c>
      <c r="BZ166" s="401" t="str">
        <f ca="1">IF(ISERROR(VLOOKUP($C166,CE_Unordered_Data,COLUMN('Reordered Data'!BZ$147)-2,FALSE)),"-",VLOOKUP($C166,CE_Unordered_Data,COLUMN('Reordered Data'!BZ$145)-2,FALSE))</f>
        <v>-</v>
      </c>
      <c r="CA166" s="401" t="str">
        <f ca="1">IF(ISERROR(VLOOKUP($C166,CE_Unordered_Data,COLUMN('Reordered Data'!CA$147)-2,FALSE)),"-",VLOOKUP($C166,CE_Unordered_Data,COLUMN('Reordered Data'!CA$145)-2,FALSE))</f>
        <v>-</v>
      </c>
      <c r="CB166" s="401" t="str">
        <f ca="1">IF(ISERROR(VLOOKUP($C166,CE_Unordered_Data,COLUMN('Reordered Data'!CB$147)-2,FALSE)),"-",VLOOKUP($C166,CE_Unordered_Data,COLUMN('Reordered Data'!CB$145)-2,FALSE))</f>
        <v>-</v>
      </c>
      <c r="CC166" s="401" t="str">
        <f ca="1">IF(ISERROR(VLOOKUP($C166,CE_Unordered_Data,COLUMN('Reordered Data'!CC$147)-2,FALSE)),"-",VLOOKUP($C166,CE_Unordered_Data,COLUMN('Reordered Data'!CC$145)-2,FALSE))</f>
        <v>-</v>
      </c>
      <c r="CD166" s="401" t="str">
        <f ca="1">IF(ISERROR(VLOOKUP($C166,CE_Unordered_Data,COLUMN('Reordered Data'!CD$147)-2,FALSE)),"-",VLOOKUP($C166,CE_Unordered_Data,COLUMN('Reordered Data'!CD$145)-2,FALSE))</f>
        <v>-</v>
      </c>
      <c r="CE166" s="401" t="str">
        <f ca="1">IF(ISERROR(VLOOKUP($C166,CE_Unordered_Data,COLUMN('Reordered Data'!CE$147)-2,FALSE)),"-",VLOOKUP($C166,CE_Unordered_Data,COLUMN('Reordered Data'!CE$145)-2,FALSE))</f>
        <v>-</v>
      </c>
      <c r="CF166" s="401" t="str">
        <f ca="1">IF(ISERROR(VLOOKUP($C166,CE_Unordered_Data,COLUMN('Reordered Data'!CF$147)-2,FALSE)),"-",VLOOKUP($C166,CE_Unordered_Data,COLUMN('Reordered Data'!CF$145)-2,FALSE))</f>
        <v>-</v>
      </c>
      <c r="CG166" s="401" t="str">
        <f ca="1">IF(ISERROR(VLOOKUP($C166,CE_Unordered_Data,COLUMN('Reordered Data'!CG$147)-2,FALSE)),"-",VLOOKUP($C166,CE_Unordered_Data,COLUMN('Reordered Data'!CG$145)-2,FALSE))</f>
        <v>-</v>
      </c>
      <c r="CH166" s="401" t="str">
        <f ca="1">IF(ISERROR(VLOOKUP($C166,CE_Unordered_Data,COLUMN('Reordered Data'!CH$147)-2,FALSE)),"-",VLOOKUP($C166,CE_Unordered_Data,COLUMN('Reordered Data'!CH$145)-2,FALSE))</f>
        <v>-</v>
      </c>
      <c r="CI166" s="401" t="str">
        <f ca="1">IF(ISERROR(VLOOKUP($C166,CE_Unordered_Data,COLUMN('Reordered Data'!CI$147)-2,FALSE)),"-",VLOOKUP($C166,CE_Unordered_Data,COLUMN('Reordered Data'!CI$145)-2,FALSE))</f>
        <v>-</v>
      </c>
      <c r="CJ166" s="401" t="str">
        <f ca="1">IF(ISERROR(VLOOKUP($C166,CE_Unordered_Data,COLUMN('Reordered Data'!CJ$147)-2,FALSE)),"-",VLOOKUP($C166,CE_Unordered_Data,COLUMN('Reordered Data'!CJ$145)-2,FALSE))</f>
        <v>-</v>
      </c>
      <c r="CK166" s="401" t="str">
        <f ca="1">IF(ISERROR(VLOOKUP($C166,CE_Unordered_Data,COLUMN('Reordered Data'!CK$147)-2,FALSE)),"-",VLOOKUP($C166,CE_Unordered_Data,COLUMN('Reordered Data'!CK$145)-2,FALSE))</f>
        <v>-</v>
      </c>
      <c r="CL166" s="401" t="str">
        <f ca="1">IF(ISERROR(VLOOKUP($C166,CE_Unordered_Data,COLUMN('Reordered Data'!CL$147)-2,FALSE)),"-",VLOOKUP($C166,CE_Unordered_Data,COLUMN('Reordered Data'!CL$145)-2,FALSE))</f>
        <v>-</v>
      </c>
      <c r="CM166" s="401" t="str">
        <f ca="1">IF(ISERROR(VLOOKUP($C166,CE_Unordered_Data,COLUMN('Reordered Data'!CM$147)-2,FALSE)),"-",VLOOKUP($C166,CE_Unordered_Data,COLUMN('Reordered Data'!CM$145)-2,FALSE))</f>
        <v>-</v>
      </c>
      <c r="CN166" s="401" t="str">
        <f ca="1">IF(ISERROR(VLOOKUP($C166,CE_Unordered_Data,COLUMN('Reordered Data'!CN$147)-2,FALSE)),"-",VLOOKUP($C166,CE_Unordered_Data,COLUMN('Reordered Data'!CN$145)-2,FALSE))</f>
        <v>-</v>
      </c>
      <c r="CO166" s="401" t="str">
        <f ca="1">IF(ISERROR(VLOOKUP($C166,CE_Unordered_Data,COLUMN('Reordered Data'!CO$147)-2,FALSE)),"-",VLOOKUP($C166,CE_Unordered_Data,COLUMN('Reordered Data'!CO$145)-2,FALSE))</f>
        <v>-</v>
      </c>
      <c r="CP166" s="401" t="str">
        <f ca="1">IF(ISERROR(VLOOKUP($C166,CE_Unordered_Data,COLUMN('Reordered Data'!CP$147)-2,FALSE)),"-",VLOOKUP($C166,CE_Unordered_Data,COLUMN('Reordered Data'!CP$145)-2,FALSE))</f>
        <v>-</v>
      </c>
      <c r="CQ166" s="401" t="str">
        <f ca="1">IF(ISERROR(VLOOKUP($C166,CE_Unordered_Data,COLUMN('Reordered Data'!CQ$147)-2,FALSE)),"-",VLOOKUP($C166,CE_Unordered_Data,COLUMN('Reordered Data'!CQ$145)-2,FALSE))</f>
        <v>-</v>
      </c>
      <c r="CR166" s="401" t="str">
        <f ca="1">IF(ISERROR(VLOOKUP($C166,CE_Unordered_Data,COLUMN('Reordered Data'!CR$147)-2,FALSE)),"-",VLOOKUP($C166,CE_Unordered_Data,COLUMN('Reordered Data'!CR$145)-2,FALSE))</f>
        <v>-</v>
      </c>
      <c r="CS166" s="401" t="str">
        <f ca="1">IF(ISERROR(VLOOKUP($C166,CE_Unordered_Data,COLUMN('Reordered Data'!CS$147)-2,FALSE)),"-",VLOOKUP($C166,CE_Unordered_Data,COLUMN('Reordered Data'!CS$145)-2,FALSE))</f>
        <v>-</v>
      </c>
      <c r="CT166" s="401" t="str">
        <f ca="1">IF(ISERROR(VLOOKUP($C166,CE_Unordered_Data,COLUMN('Reordered Data'!CT$147)-2,FALSE)),"-",VLOOKUP($C166,CE_Unordered_Data,COLUMN('Reordered Data'!CT$145)-2,FALSE))</f>
        <v>-</v>
      </c>
      <c r="CU166" s="401" t="str">
        <f ca="1">IF(ISERROR(VLOOKUP($C166,CE_Unordered_Data,COLUMN('Reordered Data'!CU$147)-2,FALSE)),"-",VLOOKUP($C166,CE_Unordered_Data,COLUMN('Reordered Data'!CU$145)-2,FALSE))</f>
        <v>-</v>
      </c>
      <c r="CV166" s="401" t="str">
        <f ca="1">IF(ISERROR(VLOOKUP($C166,CE_Unordered_Data,COLUMN('Reordered Data'!CV$147)-2,FALSE)),"-",VLOOKUP($C166,CE_Unordered_Data,COLUMN('Reordered Data'!CV$145)-2,FALSE))</f>
        <v>-</v>
      </c>
      <c r="CW166" s="401" t="str">
        <f ca="1">IF(ISERROR(VLOOKUP($C166,CE_Unordered_Data,COLUMN('Reordered Data'!CW$147)-2,FALSE)),"-",VLOOKUP($C166,CE_Unordered_Data,COLUMN('Reordered Data'!CW$145)-2,FALSE))</f>
        <v>-</v>
      </c>
      <c r="CX166" s="401" t="str">
        <f ca="1">IF(ISERROR(VLOOKUP($C166,CE_Unordered_Data,COLUMN('Reordered Data'!CX$147)-2,FALSE)),"-",VLOOKUP($C166,CE_Unordered_Data,COLUMN('Reordered Data'!CX$145)-2,FALSE))</f>
        <v>-</v>
      </c>
      <c r="CY166" s="401" t="str">
        <f ca="1">IF(ISERROR(VLOOKUP($C166,CE_Unordered_Data,COLUMN('Reordered Data'!CY$147)-2,FALSE)),"-",VLOOKUP($C166,CE_Unordered_Data,COLUMN('Reordered Data'!CY$145)-2,FALSE))</f>
        <v>-</v>
      </c>
      <c r="CZ166" s="401" t="str">
        <f ca="1">IF(ISERROR(VLOOKUP($C166,CE_Unordered_Data,COLUMN('Reordered Data'!CZ$147)-2,FALSE)),"-",VLOOKUP($C166,CE_Unordered_Data,COLUMN('Reordered Data'!CZ$145)-2,FALSE))</f>
        <v>-</v>
      </c>
      <c r="DA166" s="401" t="str">
        <f ca="1">IF(ISERROR(VLOOKUP($C166,CE_Unordered_Data,COLUMN('Reordered Data'!DA$147)-2,FALSE)),"-",VLOOKUP($C166,CE_Unordered_Data,COLUMN('Reordered Data'!DA$145)-2,FALSE))</f>
        <v>-</v>
      </c>
      <c r="DB166" s="401" t="str">
        <f ca="1">IF(ISERROR(VLOOKUP($C166,CE_Unordered_Data,COLUMN('Reordered Data'!DB$147)-2,FALSE)),"-",VLOOKUP($C166,CE_Unordered_Data,COLUMN('Reordered Data'!DB$145)-2,FALSE))</f>
        <v>-</v>
      </c>
      <c r="DC166" s="401" t="str">
        <f ca="1">IF(ISERROR(VLOOKUP($C166,CE_Unordered_Data,COLUMN('Reordered Data'!DC$147)-2,FALSE)),"-",VLOOKUP($C166,CE_Unordered_Data,COLUMN('Reordered Data'!DC$145)-2,FALSE))</f>
        <v>-</v>
      </c>
      <c r="DD166" s="401" t="str">
        <f ca="1">IF(ISERROR(VLOOKUP($C166,CE_Unordered_Data,COLUMN('Reordered Data'!DD$147)-2,FALSE)),"-",VLOOKUP($C166,CE_Unordered_Data,COLUMN('Reordered Data'!DD$145)-2,FALSE))</f>
        <v>-</v>
      </c>
      <c r="DE166" s="401" t="str">
        <f ca="1">IF(ISERROR(VLOOKUP($C166,CE_Unordered_Data,COLUMN('Reordered Data'!DE$147)-2,FALSE)),"-",VLOOKUP($C166,CE_Unordered_Data,COLUMN('Reordered Data'!DE$145)-2,FALSE))</f>
        <v>-</v>
      </c>
      <c r="DF166" s="401" t="str">
        <f ca="1">IF(ISERROR(VLOOKUP($C166,CE_Unordered_Data,COLUMN('Reordered Data'!DF$147)-2,FALSE)),"-",VLOOKUP($C166,CE_Unordered_Data,COLUMN('Reordered Data'!DF$145)-2,FALSE))</f>
        <v>-</v>
      </c>
      <c r="DG166" s="401" t="str">
        <f ca="1">IF(ISERROR(VLOOKUP($C166,CE_Unordered_Data,COLUMN('Reordered Data'!DG$147)-2,FALSE)),"-",VLOOKUP($C166,CE_Unordered_Data,COLUMN('Reordered Data'!DG$145)-2,FALSE))</f>
        <v>-</v>
      </c>
      <c r="DH166" s="401" t="str">
        <f ca="1">IF(ISERROR(VLOOKUP($C166,CE_Unordered_Data,COLUMN('Reordered Data'!DH$147)-2,FALSE)),"-",VLOOKUP($C166,CE_Unordered_Data,COLUMN('Reordered Data'!DH$145)-2,FALSE))</f>
        <v>-</v>
      </c>
      <c r="DI166" s="401" t="str">
        <f ca="1">IF(ISERROR(VLOOKUP($C166,CE_Unordered_Data,COLUMN('Reordered Data'!DI$147)-2,FALSE)),"-",VLOOKUP($C166,CE_Unordered_Data,COLUMN('Reordered Data'!DI$145)-2,FALSE))</f>
        <v>-</v>
      </c>
      <c r="DJ166" s="401" t="str">
        <f ca="1">IF(ISERROR(VLOOKUP($C166,CE_Unordered_Data,COLUMN('Reordered Data'!DJ$147)-2,FALSE)),"-",VLOOKUP($C166,CE_Unordered_Data,COLUMN('Reordered Data'!DJ$145)-2,FALSE))</f>
        <v>-</v>
      </c>
      <c r="DK166" s="401" t="str">
        <f ca="1">IF(ISERROR(VLOOKUP($C166,CE_Unordered_Data,COLUMN('Reordered Data'!DK$147)-2,FALSE)),"-",VLOOKUP($C166,CE_Unordered_Data,COLUMN('Reordered Data'!DK$145)-2,FALSE))</f>
        <v>-</v>
      </c>
      <c r="DL166" s="401" t="str">
        <f ca="1">IF(ISERROR(VLOOKUP($C166,CE_Unordered_Data,COLUMN('Reordered Data'!DL$147)-2,FALSE)),"-",VLOOKUP($C166,CE_Unordered_Data,COLUMN('Reordered Data'!DL$145)-2,FALSE))</f>
        <v>-</v>
      </c>
      <c r="DM166" s="401" t="str">
        <f ca="1">IF(ISERROR(VLOOKUP($C166,CE_Unordered_Data,COLUMN('Reordered Data'!DM$147)-2,FALSE)),"-",VLOOKUP($C166,CE_Unordered_Data,COLUMN('Reordered Data'!DM$145)-2,FALSE))</f>
        <v>-</v>
      </c>
      <c r="DN166" s="401" t="str">
        <f ca="1">IF(ISERROR(VLOOKUP($C166,CE_Unordered_Data,COLUMN('Reordered Data'!DN$147)-2,FALSE)),"-",VLOOKUP($C166,CE_Unordered_Data,COLUMN('Reordered Data'!DN$145)-2,FALSE))</f>
        <v>-</v>
      </c>
      <c r="DO166" s="401" t="str">
        <f ca="1">IF(ISERROR(VLOOKUP($C166,CE_Unordered_Data,COLUMN('Reordered Data'!DO$147)-2,FALSE)),"-",VLOOKUP($C166,CE_Unordered_Data,COLUMN('Reordered Data'!DO$145)-2,FALSE))</f>
        <v>-</v>
      </c>
      <c r="DP166" s="401" t="str">
        <f ca="1">IF(ISERROR(VLOOKUP($C166,CE_Unordered_Data,COLUMN('Reordered Data'!DP$147)-2,FALSE)),"-",VLOOKUP($C166,CE_Unordered_Data,COLUMN('Reordered Data'!DP$145)-2,FALSE))</f>
        <v>-</v>
      </c>
      <c r="DQ166" s="401" t="str">
        <f ca="1">IF(ISERROR(VLOOKUP($C166,CE_Unordered_Data,COLUMN('Reordered Data'!DQ$147)-2,FALSE)),"-",VLOOKUP($C166,CE_Unordered_Data,COLUMN('Reordered Data'!DQ$145)-2,FALSE))</f>
        <v>-</v>
      </c>
      <c r="DR166" s="401" t="str">
        <f ca="1">IF(ISERROR(VLOOKUP($C166,CE_Unordered_Data,COLUMN('Reordered Data'!DR$147)-2,FALSE)),"-",VLOOKUP($C166,CE_Unordered_Data,COLUMN('Reordered Data'!DR$145)-2,FALSE))</f>
        <v>-</v>
      </c>
      <c r="DS166" s="401" t="str">
        <f ca="1">IF(ISERROR(VLOOKUP($C166,CE_Unordered_Data,COLUMN('Reordered Data'!DS$147)-2,FALSE)),"-",VLOOKUP($C166,CE_Unordered_Data,COLUMN('Reordered Data'!DS$145)-2,FALSE))</f>
        <v>-</v>
      </c>
      <c r="DT166" s="401" t="str">
        <f ca="1">IF(ISERROR(VLOOKUP($C166,CE_Unordered_Data,COLUMN('Reordered Data'!DT$147)-2,FALSE)),"-",VLOOKUP($C166,CE_Unordered_Data,COLUMN('Reordered Data'!DT$145)-2,FALSE))</f>
        <v>-</v>
      </c>
      <c r="DU166" s="401" t="str">
        <f ca="1">IF(ISERROR(VLOOKUP($C166,CE_Unordered_Data,COLUMN('Reordered Data'!DU$147)-2,FALSE)),"-",VLOOKUP($C166,CE_Unordered_Data,COLUMN('Reordered Data'!DU$145)-2,FALSE))</f>
        <v>-</v>
      </c>
      <c r="DV166" s="401" t="str">
        <f ca="1">IF(ISERROR(VLOOKUP($C166,CE_Unordered_Data,COLUMN('Reordered Data'!DV$147)-2,FALSE)),"-",VLOOKUP($C166,CE_Unordered_Data,COLUMN('Reordered Data'!DV$145)-2,FALSE))</f>
        <v>-</v>
      </c>
      <c r="DW166" s="401" t="str">
        <f ca="1">IF(ISERROR(VLOOKUP($C166,CE_Unordered_Data,COLUMN('Reordered Data'!DW$147)-2,FALSE)),"-",VLOOKUP($C166,CE_Unordered_Data,COLUMN('Reordered Data'!DW$145)-2,FALSE))</f>
        <v>-</v>
      </c>
      <c r="DX166" s="401" t="str">
        <f ca="1">IF(ISERROR(VLOOKUP($C166,CE_Unordered_Data,COLUMN('Reordered Data'!DX$147)-2,FALSE)),"-",VLOOKUP($C166,CE_Unordered_Data,COLUMN('Reordered Data'!DX$145)-2,FALSE))</f>
        <v>-</v>
      </c>
      <c r="DY166" s="401" t="str">
        <f ca="1">IF(ISERROR(VLOOKUP($C166,CE_Unordered_Data,COLUMN('Reordered Data'!DY$147)-2,FALSE)),"-",VLOOKUP($C166,CE_Unordered_Data,COLUMN('Reordered Data'!DY$145)-2,FALSE))</f>
        <v>-</v>
      </c>
      <c r="DZ166" s="401" t="str">
        <f ca="1">IF(ISERROR(VLOOKUP($C166,CE_Unordered_Data,COLUMN('Reordered Data'!DZ$147)-2,FALSE)),"-",VLOOKUP($C166,CE_Unordered_Data,COLUMN('Reordered Data'!DZ$145)-2,FALSE))</f>
        <v>-</v>
      </c>
      <c r="EA166" s="401" t="str">
        <f ca="1">IF(ISERROR(VLOOKUP($C166,CE_Unordered_Data,COLUMN('Reordered Data'!EA$147)-2,FALSE)),"-",VLOOKUP($C166,CE_Unordered_Data,COLUMN('Reordered Data'!EA$145)-2,FALSE))</f>
        <v>-</v>
      </c>
      <c r="EB166" s="401" t="str">
        <f ca="1">IF(ISERROR(VLOOKUP($C166,CE_Unordered_Data,COLUMN('Reordered Data'!EB$147)-2,FALSE)),"-",VLOOKUP($C166,CE_Unordered_Data,COLUMN('Reordered Data'!EB$145)-2,FALSE))</f>
        <v>-</v>
      </c>
      <c r="EC166" s="401" t="str">
        <f ca="1">IF(ISERROR(VLOOKUP($C166,CE_Unordered_Data,COLUMN('Reordered Data'!EC$147)-2,FALSE)),"-",VLOOKUP($C166,CE_Unordered_Data,COLUMN('Reordered Data'!EC$145)-2,FALSE))</f>
        <v>-</v>
      </c>
      <c r="ED166" s="401" t="str">
        <f ca="1">IF(ISERROR(VLOOKUP($C166,CE_Unordered_Data,COLUMN('Reordered Data'!ED$147)-2,FALSE)),"-",VLOOKUP($C166,CE_Unordered_Data,COLUMN('Reordered Data'!ED$145)-2,FALSE))</f>
        <v>-</v>
      </c>
      <c r="EE166" s="401" t="str">
        <f ca="1">IF(ISERROR(VLOOKUP($C166,CE_Unordered_Data,COLUMN('Reordered Data'!EE$147)-2,FALSE)),"-",VLOOKUP($C166,CE_Unordered_Data,COLUMN('Reordered Data'!EE$145)-2,FALSE))</f>
        <v>-</v>
      </c>
      <c r="EF166" s="401" t="str">
        <f ca="1">IF(ISERROR(VLOOKUP($C166,CE_Unordered_Data,COLUMN('Reordered Data'!EF$147)-2,FALSE)),"-",VLOOKUP($C166,CE_Unordered_Data,COLUMN('Reordered Data'!EF$145)-2,FALSE))</f>
        <v>-</v>
      </c>
      <c r="EG166" s="401" t="str">
        <f ca="1">IF(ISERROR(VLOOKUP($C166,CE_Unordered_Data,COLUMN('Reordered Data'!EG$147)-2,FALSE)),"-",VLOOKUP($C166,CE_Unordered_Data,COLUMN('Reordered Data'!EG$145)-2,FALSE))</f>
        <v>-</v>
      </c>
      <c r="EH166" s="401" t="str">
        <f ca="1">IF(ISERROR(VLOOKUP($C166,CE_Unordered_Data,COLUMN('Reordered Data'!EH$147)-2,FALSE)),"-",VLOOKUP($C166,CE_Unordered_Data,COLUMN('Reordered Data'!EH$145)-2,FALSE))</f>
        <v>-</v>
      </c>
      <c r="EI166" s="401" t="str">
        <f ca="1">IF(ISERROR(VLOOKUP($C166,CE_Unordered_Data,COLUMN('Reordered Data'!EI$147)-2,FALSE)),"-",VLOOKUP($C166,CE_Unordered_Data,COLUMN('Reordered Data'!EI$145)-2,FALSE))</f>
        <v>-</v>
      </c>
      <c r="EJ166" s="401" t="str">
        <f ca="1">IF(ISERROR(VLOOKUP($C166,CE_Unordered_Data,COLUMN('Reordered Data'!EJ$147)-2,FALSE)),"-",VLOOKUP($C166,CE_Unordered_Data,COLUMN('Reordered Data'!EJ$145)-2,FALSE))</f>
        <v>-</v>
      </c>
      <c r="EK166" s="401" t="str">
        <f ca="1">IF(ISERROR(VLOOKUP($C166,CE_Unordered_Data,COLUMN('Reordered Data'!EK$147)-2,FALSE)),"-",VLOOKUP($C166,CE_Unordered_Data,COLUMN('Reordered Data'!EK$145)-2,FALSE))</f>
        <v>-</v>
      </c>
      <c r="EL166" s="401" t="str">
        <f ca="1">IF(ISERROR(VLOOKUP($C166,CE_Unordered_Data,COLUMN('Reordered Data'!EL$147)-2,FALSE)),"-",VLOOKUP($C166,CE_Unordered_Data,COLUMN('Reordered Data'!EL$145)-2,FALSE))</f>
        <v>-</v>
      </c>
      <c r="EM166" s="401" t="str">
        <f ca="1">IF(ISERROR(VLOOKUP($C166,CE_Unordered_Data,COLUMN('Reordered Data'!EM$147)-2,FALSE)),"-",VLOOKUP($C166,CE_Unordered_Data,COLUMN('Reordered Data'!EM$145)-2,FALSE))</f>
        <v>-</v>
      </c>
      <c r="EN166" s="401" t="str">
        <f ca="1">IF(ISERROR(VLOOKUP($C166,CE_Unordered_Data,COLUMN('Reordered Data'!EN$147)-2,FALSE)),"-",VLOOKUP($C166,CE_Unordered_Data,COLUMN('Reordered Data'!EN$145)-2,FALSE))</f>
        <v>-</v>
      </c>
      <c r="EO166" s="401" t="str">
        <f ca="1">IF(ISERROR(VLOOKUP($C166,CE_Unordered_Data,COLUMN('Reordered Data'!EO$147)-2,FALSE)),"-",VLOOKUP($C166,CE_Unordered_Data,COLUMN('Reordered Data'!EO$145)-2,FALSE))</f>
        <v>-</v>
      </c>
      <c r="EP166" s="401" t="str">
        <f ca="1">IF(ISERROR(VLOOKUP($C166,CE_Unordered_Data,COLUMN('Reordered Data'!EP$147)-2,FALSE)),"-",VLOOKUP($C166,CE_Unordered_Data,COLUMN('Reordered Data'!EP$145)-2,FALSE))</f>
        <v>-</v>
      </c>
      <c r="EQ166" s="401" t="str">
        <f ca="1">IF(ISERROR(VLOOKUP($C166,CE_Unordered_Data,COLUMN('Reordered Data'!EQ$147)-2,FALSE)),"-",VLOOKUP($C166,CE_Unordered_Data,COLUMN('Reordered Data'!EQ$145)-2,FALSE))</f>
        <v>-</v>
      </c>
      <c r="ER166" s="401" t="str">
        <f ca="1">IF(ISERROR(VLOOKUP($C166,CE_Unordered_Data,COLUMN('Reordered Data'!ER$147)-2,FALSE)),"-",VLOOKUP($C166,CE_Unordered_Data,COLUMN('Reordered Data'!ER$145)-2,FALSE))</f>
        <v>-</v>
      </c>
      <c r="ES166" s="401" t="str">
        <f ca="1">IF(ISERROR(VLOOKUP($C166,CE_Unordered_Data,COLUMN('Reordered Data'!ES$147)-2,FALSE)),"-",VLOOKUP($C166,CE_Unordered_Data,COLUMN('Reordered Data'!ES$145)-2,FALSE))</f>
        <v>-</v>
      </c>
      <c r="ET166" s="401" t="str">
        <f ca="1">IF(ISERROR(VLOOKUP($C166,CE_Unordered_Data,COLUMN('Reordered Data'!ET$147)-2,FALSE)),"-",VLOOKUP($C166,CE_Unordered_Data,COLUMN('Reordered Data'!ET$145)-2,FALSE))</f>
        <v>-</v>
      </c>
      <c r="EU166" s="401" t="str">
        <f ca="1">IF(ISERROR(VLOOKUP($C166,CE_Unordered_Data,COLUMN('Reordered Data'!EU$147)-2,FALSE)),"-",VLOOKUP($C166,CE_Unordered_Data,COLUMN('Reordered Data'!EU$145)-2,FALSE))</f>
        <v>-</v>
      </c>
      <c r="EV166" s="401" t="str">
        <f ca="1">IF(ISERROR(VLOOKUP($C166,CE_Unordered_Data,COLUMN('Reordered Data'!EV$147)-2,FALSE)),"-",VLOOKUP($C166,CE_Unordered_Data,COLUMN('Reordered Data'!EV$145)-2,FALSE))</f>
        <v>-</v>
      </c>
      <c r="EW166" s="401" t="str">
        <f ca="1">IF(ISERROR(VLOOKUP($C166,CE_Unordered_Data,COLUMN('Reordered Data'!EW$147)-2,FALSE)),"-",VLOOKUP($C166,CE_Unordered_Data,COLUMN('Reordered Data'!EW$145)-2,FALSE))</f>
        <v>-</v>
      </c>
      <c r="EX166" s="401" t="str">
        <f ca="1">IF(ISERROR(VLOOKUP($C166,CE_Unordered_Data,COLUMN('Reordered Data'!EX$147)-2,FALSE)),"-",VLOOKUP($C166,CE_Unordered_Data,COLUMN('Reordered Data'!EX$145)-2,FALSE))</f>
        <v>-</v>
      </c>
      <c r="EY166" s="401" t="str">
        <f ca="1">IF(ISERROR(VLOOKUP($C166,CE_Unordered_Data,COLUMN('Reordered Data'!EY$147)-2,FALSE)),"-",VLOOKUP($C166,CE_Unordered_Data,COLUMN('Reordered Data'!EY$145)-2,FALSE))</f>
        <v>-</v>
      </c>
      <c r="EZ166" s="401" t="str">
        <f ca="1">IF(ISERROR(VLOOKUP($C166,CE_Unordered_Data,COLUMN('Reordered Data'!EZ$147)-2,FALSE)),"-",VLOOKUP($C166,CE_Unordered_Data,COLUMN('Reordered Data'!EZ$145)-2,FALSE))</f>
        <v>-</v>
      </c>
      <c r="FA166" s="401" t="str">
        <f ca="1">IF(ISERROR(VLOOKUP($C166,CE_Unordered_Data,COLUMN('Reordered Data'!FA$147)-2,FALSE)),"-",VLOOKUP($C166,CE_Unordered_Data,COLUMN('Reordered Data'!FA$145)-2,FALSE))</f>
        <v>-</v>
      </c>
      <c r="FB166" s="401" t="str">
        <f ca="1">IF(ISERROR(VLOOKUP($C166,CE_Unordered_Data,COLUMN('Reordered Data'!FB$147)-2,FALSE)),"-",VLOOKUP($C166,CE_Unordered_Data,COLUMN('Reordered Data'!FB$145)-2,FALSE))</f>
        <v>-</v>
      </c>
      <c r="FC166" s="401" t="str">
        <f ca="1">IF(ISERROR(VLOOKUP($C166,CE_Unordered_Data,COLUMN('Reordered Data'!FC$147)-2,FALSE)),"-",VLOOKUP($C166,CE_Unordered_Data,COLUMN('Reordered Data'!FC$145)-2,FALSE))</f>
        <v>-</v>
      </c>
      <c r="FD166" s="401" t="str">
        <f ca="1">IF(ISERROR(VLOOKUP($C166,CE_Unordered_Data,COLUMN('Reordered Data'!FD$147)-2,FALSE)),"-",VLOOKUP($C166,CE_Unordered_Data,COLUMN('Reordered Data'!FD$145)-2,FALSE))</f>
        <v>-</v>
      </c>
      <c r="FE166" s="401" t="str">
        <f ca="1">IF(ISERROR(VLOOKUP($C166,CE_Unordered_Data,COLUMN('Reordered Data'!FE$147)-2,FALSE)),"-",VLOOKUP($C166,CE_Unordered_Data,COLUMN('Reordered Data'!FE$145)-2,FALSE))</f>
        <v>-</v>
      </c>
      <c r="FF166" s="401" t="str">
        <f ca="1">IF(ISERROR(VLOOKUP($C166,CE_Unordered_Data,COLUMN('Reordered Data'!FF$147)-2,FALSE)),"-",VLOOKUP($C166,CE_Unordered_Data,COLUMN('Reordered Data'!FF$145)-2,FALSE))</f>
        <v>-</v>
      </c>
      <c r="FG166" s="401" t="str">
        <f ca="1">IF(ISERROR(VLOOKUP($C166,CE_Unordered_Data,COLUMN('Reordered Data'!FG$147)-2,FALSE)),"-",VLOOKUP($C166,CE_Unordered_Data,COLUMN('Reordered Data'!FG$145)-2,FALSE))</f>
        <v>-</v>
      </c>
    </row>
    <row r="167" spans="3:163">
      <c r="C167" s="399" t="str">
        <f t="shared" ca="1" si="43"/>
        <v>*Hide*</v>
      </c>
      <c r="D167" s="401" t="str">
        <f ca="1">IF(ISERROR(VLOOKUP($C167,CE_Unordered_Data,COLUMN('Reordered Data'!D$147)-2,FALSE)),"-",VLOOKUP($C167,CE_Unordered_Data,COLUMN('Reordered Data'!D$145)-2,FALSE))</f>
        <v>-</v>
      </c>
      <c r="E167" s="401" t="str">
        <f ca="1">IF(ISERROR(VLOOKUP($C167,CE_Unordered_Data,COLUMN('Reordered Data'!E$147)-2,FALSE)),"-",VLOOKUP($C167,CE_Unordered_Data,COLUMN('Reordered Data'!E$145)-2,FALSE))</f>
        <v>-</v>
      </c>
      <c r="F167" s="401" t="str">
        <f ca="1">IF(ISERROR(VLOOKUP($C167,CE_Unordered_Data,COLUMN('Reordered Data'!F$147)-2,FALSE)),"-",VLOOKUP($C167,CE_Unordered_Data,COLUMN('Reordered Data'!F$145)-2,FALSE))</f>
        <v>-</v>
      </c>
      <c r="G167" s="401" t="str">
        <f ca="1">IF(ISERROR(VLOOKUP($C167,CE_Unordered_Data,COLUMN('Reordered Data'!G$147)-2,FALSE)),"-",VLOOKUP($C167,CE_Unordered_Data,COLUMN('Reordered Data'!G$145)-2,FALSE))</f>
        <v>-</v>
      </c>
      <c r="H167" s="401" t="str">
        <f ca="1">IF(ISERROR(VLOOKUP($C167,CE_Unordered_Data,COLUMN('Reordered Data'!H$147)-2,FALSE)),"-",VLOOKUP($C167,CE_Unordered_Data,COLUMN('Reordered Data'!H$145)-2,FALSE))</f>
        <v>-</v>
      </c>
      <c r="I167" s="401" t="str">
        <f ca="1">IF(ISERROR(VLOOKUP($C167,CE_Unordered_Data,COLUMN('Reordered Data'!I$147)-2,FALSE)),"-",VLOOKUP($C167,CE_Unordered_Data,COLUMN('Reordered Data'!I$145)-2,FALSE))</f>
        <v>-</v>
      </c>
      <c r="J167" s="401" t="str">
        <f ca="1">IF(ISERROR(VLOOKUP($C167,CE_Unordered_Data,COLUMN('Reordered Data'!J$147)-2,FALSE)),"-",VLOOKUP($C167,CE_Unordered_Data,COLUMN('Reordered Data'!J$145)-2,FALSE))</f>
        <v>-</v>
      </c>
      <c r="K167" s="401" t="str">
        <f ca="1">IF(ISERROR(VLOOKUP($C167,CE_Unordered_Data,COLUMN('Reordered Data'!K$147)-2,FALSE)),"-",VLOOKUP($C167,CE_Unordered_Data,COLUMN('Reordered Data'!K$145)-2,FALSE))</f>
        <v>-</v>
      </c>
      <c r="L167" s="401" t="str">
        <f ca="1">IF(ISERROR(VLOOKUP($C167,CE_Unordered_Data,COLUMN('Reordered Data'!L$147)-2,FALSE)),"-",VLOOKUP($C167,CE_Unordered_Data,COLUMN('Reordered Data'!L$145)-2,FALSE))</f>
        <v>-</v>
      </c>
      <c r="M167" s="401" t="str">
        <f ca="1">IF(ISERROR(VLOOKUP($C167,CE_Unordered_Data,COLUMN('Reordered Data'!M$147)-2,FALSE)),"-",VLOOKUP($C167,CE_Unordered_Data,COLUMN('Reordered Data'!M$145)-2,FALSE))</f>
        <v>-</v>
      </c>
      <c r="N167" s="401" t="str">
        <f ca="1">IF(ISERROR(VLOOKUP($C167,CE_Unordered_Data,COLUMN('Reordered Data'!N$147)-2,FALSE)),"-",VLOOKUP($C167,CE_Unordered_Data,COLUMN('Reordered Data'!N$145)-2,FALSE))</f>
        <v>-</v>
      </c>
      <c r="O167" s="401" t="str">
        <f ca="1">IF(ISERROR(VLOOKUP($C167,CE_Unordered_Data,COLUMN('Reordered Data'!O$147)-2,FALSE)),"-",VLOOKUP($C167,CE_Unordered_Data,COLUMN('Reordered Data'!O$145)-2,FALSE))</f>
        <v>-</v>
      </c>
      <c r="P167" s="401" t="str">
        <f ca="1">IF(ISERROR(VLOOKUP($C167,CE_Unordered_Data,COLUMN('Reordered Data'!P$147)-2,FALSE)),"-",VLOOKUP($C167,CE_Unordered_Data,COLUMN('Reordered Data'!P$145)-2,FALSE))</f>
        <v>-</v>
      </c>
      <c r="Q167" s="401" t="str">
        <f ca="1">IF(ISERROR(VLOOKUP($C167,CE_Unordered_Data,COLUMN('Reordered Data'!Q$147)-2,FALSE)),"-",VLOOKUP($C167,CE_Unordered_Data,COLUMN('Reordered Data'!Q$145)-2,FALSE))</f>
        <v>-</v>
      </c>
      <c r="R167" s="401" t="str">
        <f ca="1">IF(ISERROR(VLOOKUP($C167,CE_Unordered_Data,COLUMN('Reordered Data'!R$147)-2,FALSE)),"-",VLOOKUP($C167,CE_Unordered_Data,COLUMN('Reordered Data'!R$145)-2,FALSE))</f>
        <v>-</v>
      </c>
      <c r="S167" s="401" t="str">
        <f ca="1">IF(ISERROR(VLOOKUP($C167,CE_Unordered_Data,COLUMN('Reordered Data'!S$147)-2,FALSE)),"-",VLOOKUP($C167,CE_Unordered_Data,COLUMN('Reordered Data'!S$145)-2,FALSE))</f>
        <v>-</v>
      </c>
      <c r="T167" s="401" t="str">
        <f ca="1">IF(ISERROR(VLOOKUP($C167,CE_Unordered_Data,COLUMN('Reordered Data'!T$147)-2,FALSE)),"-",VLOOKUP($C167,CE_Unordered_Data,COLUMN('Reordered Data'!T$145)-2,FALSE))</f>
        <v>-</v>
      </c>
      <c r="U167" s="401" t="str">
        <f ca="1">IF(ISERROR(VLOOKUP($C167,CE_Unordered_Data,COLUMN('Reordered Data'!U$147)-2,FALSE)),"-",VLOOKUP($C167,CE_Unordered_Data,COLUMN('Reordered Data'!U$145)-2,FALSE))</f>
        <v>-</v>
      </c>
      <c r="V167" s="401" t="str">
        <f ca="1">IF(ISERROR(VLOOKUP($C167,CE_Unordered_Data,COLUMN('Reordered Data'!V$147)-2,FALSE)),"-",VLOOKUP($C167,CE_Unordered_Data,COLUMN('Reordered Data'!V$145)-2,FALSE))</f>
        <v>-</v>
      </c>
      <c r="W167" s="401" t="str">
        <f ca="1">IF(ISERROR(VLOOKUP($C167,CE_Unordered_Data,COLUMN('Reordered Data'!W$147)-2,FALSE)),"-",VLOOKUP($C167,CE_Unordered_Data,COLUMN('Reordered Data'!W$145)-2,FALSE))</f>
        <v>-</v>
      </c>
      <c r="X167" s="401" t="str">
        <f ca="1">IF(ISERROR(VLOOKUP($C167,CE_Unordered_Data,COLUMN('Reordered Data'!X$147)-2,FALSE)),"-",VLOOKUP($C167,CE_Unordered_Data,COLUMN('Reordered Data'!X$145)-2,FALSE))</f>
        <v>-</v>
      </c>
      <c r="Y167" s="401" t="str">
        <f ca="1">IF(ISERROR(VLOOKUP($C167,CE_Unordered_Data,COLUMN('Reordered Data'!Y$147)-2,FALSE)),"-",VLOOKUP($C167,CE_Unordered_Data,COLUMN('Reordered Data'!Y$145)-2,FALSE))</f>
        <v>-</v>
      </c>
      <c r="Z167" s="401" t="str">
        <f ca="1">IF(ISERROR(VLOOKUP($C167,CE_Unordered_Data,COLUMN('Reordered Data'!Z$147)-2,FALSE)),"-",VLOOKUP($C167,CE_Unordered_Data,COLUMN('Reordered Data'!Z$145)-2,FALSE))</f>
        <v>-</v>
      </c>
      <c r="AA167" s="401" t="str">
        <f ca="1">IF(ISERROR(VLOOKUP($C167,CE_Unordered_Data,COLUMN('Reordered Data'!AA$147)-2,FALSE)),"-",VLOOKUP($C167,CE_Unordered_Data,COLUMN('Reordered Data'!AA$145)-2,FALSE))</f>
        <v>-</v>
      </c>
      <c r="AB167" s="401" t="str">
        <f ca="1">IF(ISERROR(VLOOKUP($C167,CE_Unordered_Data,COLUMN('Reordered Data'!AB$147)-2,FALSE)),"-",VLOOKUP($C167,CE_Unordered_Data,COLUMN('Reordered Data'!AB$145)-2,FALSE))</f>
        <v>-</v>
      </c>
      <c r="AC167" s="401" t="str">
        <f ca="1">IF(ISERROR(VLOOKUP($C167,CE_Unordered_Data,COLUMN('Reordered Data'!AC$147)-2,FALSE)),"-",VLOOKUP($C167,CE_Unordered_Data,COLUMN('Reordered Data'!AC$145)-2,FALSE))</f>
        <v>-</v>
      </c>
      <c r="AD167" s="401" t="str">
        <f ca="1">IF(ISERROR(VLOOKUP($C167,CE_Unordered_Data,COLUMN('Reordered Data'!AD$147)-2,FALSE)),"-",VLOOKUP($C167,CE_Unordered_Data,COLUMN('Reordered Data'!AD$145)-2,FALSE))</f>
        <v>-</v>
      </c>
      <c r="AE167" s="401" t="str">
        <f ca="1">IF(ISERROR(VLOOKUP($C167,CE_Unordered_Data,COLUMN('Reordered Data'!AE$147)-2,FALSE)),"-",VLOOKUP($C167,CE_Unordered_Data,COLUMN('Reordered Data'!AE$145)-2,FALSE))</f>
        <v>-</v>
      </c>
      <c r="AF167" s="401" t="str">
        <f ca="1">IF(ISERROR(VLOOKUP($C167,CE_Unordered_Data,COLUMN('Reordered Data'!AF$147)-2,FALSE)),"-",VLOOKUP($C167,CE_Unordered_Data,COLUMN('Reordered Data'!AF$145)-2,FALSE))</f>
        <v>-</v>
      </c>
      <c r="AG167" s="401" t="str">
        <f ca="1">IF(ISERROR(VLOOKUP($C167,CE_Unordered_Data,COLUMN('Reordered Data'!AG$147)-2,FALSE)),"-",VLOOKUP($C167,CE_Unordered_Data,COLUMN('Reordered Data'!AG$145)-2,FALSE))</f>
        <v>-</v>
      </c>
      <c r="AH167" s="401" t="str">
        <f ca="1">IF(ISERROR(VLOOKUP($C167,CE_Unordered_Data,COLUMN('Reordered Data'!AH$147)-2,FALSE)),"-",VLOOKUP($C167,CE_Unordered_Data,COLUMN('Reordered Data'!AH$145)-2,FALSE))</f>
        <v>-</v>
      </c>
      <c r="AI167" s="401" t="str">
        <f ca="1">IF(ISERROR(VLOOKUP($C167,CE_Unordered_Data,COLUMN('Reordered Data'!AI$147)-2,FALSE)),"-",VLOOKUP($C167,CE_Unordered_Data,COLUMN('Reordered Data'!AI$145)-2,FALSE))</f>
        <v>-</v>
      </c>
      <c r="AJ167" s="401" t="str">
        <f ca="1">IF(ISERROR(VLOOKUP($C167,CE_Unordered_Data,COLUMN('Reordered Data'!AJ$147)-2,FALSE)),"-",VLOOKUP($C167,CE_Unordered_Data,COLUMN('Reordered Data'!AJ$145)-2,FALSE))</f>
        <v>-</v>
      </c>
      <c r="AK167" s="401" t="str">
        <f ca="1">IF(ISERROR(VLOOKUP($C167,CE_Unordered_Data,COLUMN('Reordered Data'!AK$147)-2,FALSE)),"-",VLOOKUP($C167,CE_Unordered_Data,COLUMN('Reordered Data'!AK$145)-2,FALSE))</f>
        <v>-</v>
      </c>
      <c r="AL167" s="401" t="str">
        <f ca="1">IF(ISERROR(VLOOKUP($C167,CE_Unordered_Data,COLUMN('Reordered Data'!AL$147)-2,FALSE)),"-",VLOOKUP($C167,CE_Unordered_Data,COLUMN('Reordered Data'!AL$145)-2,FALSE))</f>
        <v>-</v>
      </c>
      <c r="AM167" s="401" t="str">
        <f ca="1">IF(ISERROR(VLOOKUP($C167,CE_Unordered_Data,COLUMN('Reordered Data'!AM$147)-2,FALSE)),"-",VLOOKUP($C167,CE_Unordered_Data,COLUMN('Reordered Data'!AM$145)-2,FALSE))</f>
        <v>-</v>
      </c>
      <c r="AN167" s="401" t="str">
        <f ca="1">IF(ISERROR(VLOOKUP($C167,CE_Unordered_Data,COLUMN('Reordered Data'!AN$147)-2,FALSE)),"-",VLOOKUP($C167,CE_Unordered_Data,COLUMN('Reordered Data'!AN$145)-2,FALSE))</f>
        <v>-</v>
      </c>
      <c r="AO167" s="401" t="str">
        <f ca="1">IF(ISERROR(VLOOKUP($C167,CE_Unordered_Data,COLUMN('Reordered Data'!AO$147)-2,FALSE)),"-",VLOOKUP($C167,CE_Unordered_Data,COLUMN('Reordered Data'!AO$145)-2,FALSE))</f>
        <v>-</v>
      </c>
      <c r="AP167" s="401" t="str">
        <f ca="1">IF(ISERROR(VLOOKUP($C167,CE_Unordered_Data,COLUMN('Reordered Data'!AP$147)-2,FALSE)),"-",VLOOKUP($C167,CE_Unordered_Data,COLUMN('Reordered Data'!AP$145)-2,FALSE))</f>
        <v>-</v>
      </c>
      <c r="AQ167" s="401" t="str">
        <f ca="1">IF(ISERROR(VLOOKUP($C167,CE_Unordered_Data,COLUMN('Reordered Data'!AQ$147)-2,FALSE)),"-",VLOOKUP($C167,CE_Unordered_Data,COLUMN('Reordered Data'!AQ$145)-2,FALSE))</f>
        <v>-</v>
      </c>
      <c r="AR167" s="401" t="str">
        <f ca="1">IF(ISERROR(VLOOKUP($C167,CE_Unordered_Data,COLUMN('Reordered Data'!AR$147)-2,FALSE)),"-",VLOOKUP($C167,CE_Unordered_Data,COLUMN('Reordered Data'!AR$145)-2,FALSE))</f>
        <v>-</v>
      </c>
      <c r="AS167" s="401" t="str">
        <f ca="1">IF(ISERROR(VLOOKUP($C167,CE_Unordered_Data,COLUMN('Reordered Data'!AS$147)-2,FALSE)),"-",VLOOKUP($C167,CE_Unordered_Data,COLUMN('Reordered Data'!AS$145)-2,FALSE))</f>
        <v>-</v>
      </c>
      <c r="AT167" s="401" t="str">
        <f ca="1">IF(ISERROR(VLOOKUP($C167,CE_Unordered_Data,COLUMN('Reordered Data'!AT$147)-2,FALSE)),"-",VLOOKUP($C167,CE_Unordered_Data,COLUMN('Reordered Data'!AT$145)-2,FALSE))</f>
        <v>-</v>
      </c>
      <c r="AU167" s="401" t="str">
        <f ca="1">IF(ISERROR(VLOOKUP($C167,CE_Unordered_Data,COLUMN('Reordered Data'!AU$147)-2,FALSE)),"-",VLOOKUP($C167,CE_Unordered_Data,COLUMN('Reordered Data'!AU$145)-2,FALSE))</f>
        <v>-</v>
      </c>
      <c r="AV167" s="401" t="str">
        <f ca="1">IF(ISERROR(VLOOKUP($C167,CE_Unordered_Data,COLUMN('Reordered Data'!AV$147)-2,FALSE)),"-",VLOOKUP($C167,CE_Unordered_Data,COLUMN('Reordered Data'!AV$145)-2,FALSE))</f>
        <v>-</v>
      </c>
      <c r="AW167" s="401" t="str">
        <f ca="1">IF(ISERROR(VLOOKUP($C167,CE_Unordered_Data,COLUMN('Reordered Data'!AW$147)-2,FALSE)),"-",VLOOKUP($C167,CE_Unordered_Data,COLUMN('Reordered Data'!AW$145)-2,FALSE))</f>
        <v>-</v>
      </c>
      <c r="AX167" s="401" t="str">
        <f ca="1">IF(ISERROR(VLOOKUP($C167,CE_Unordered_Data,COLUMN('Reordered Data'!AX$147)-2,FALSE)),"-",VLOOKUP($C167,CE_Unordered_Data,COLUMN('Reordered Data'!AX$145)-2,FALSE))</f>
        <v>-</v>
      </c>
      <c r="AY167" s="401" t="str">
        <f ca="1">IF(ISERROR(VLOOKUP($C167,CE_Unordered_Data,COLUMN('Reordered Data'!AY$147)-2,FALSE)),"-",VLOOKUP($C167,CE_Unordered_Data,COLUMN('Reordered Data'!AY$145)-2,FALSE))</f>
        <v>-</v>
      </c>
      <c r="AZ167" s="401" t="str">
        <f ca="1">IF(ISERROR(VLOOKUP($C167,CE_Unordered_Data,COLUMN('Reordered Data'!AZ$147)-2,FALSE)),"-",VLOOKUP($C167,CE_Unordered_Data,COLUMN('Reordered Data'!AZ$145)-2,FALSE))</f>
        <v>-</v>
      </c>
      <c r="BA167" s="401" t="str">
        <f ca="1">IF(ISERROR(VLOOKUP($C167,CE_Unordered_Data,COLUMN('Reordered Data'!BA$147)-2,FALSE)),"-",VLOOKUP($C167,CE_Unordered_Data,COLUMN('Reordered Data'!BA$145)-2,FALSE))</f>
        <v>-</v>
      </c>
      <c r="BB167" s="401" t="str">
        <f ca="1">IF(ISERROR(VLOOKUP($C167,CE_Unordered_Data,COLUMN('Reordered Data'!BB$147)-2,FALSE)),"-",VLOOKUP($C167,CE_Unordered_Data,COLUMN('Reordered Data'!BB$145)-2,FALSE))</f>
        <v>-</v>
      </c>
      <c r="BC167" s="401" t="str">
        <f ca="1">IF(ISERROR(VLOOKUP($C167,CE_Unordered_Data,COLUMN('Reordered Data'!BC$147)-2,FALSE)),"-",VLOOKUP($C167,CE_Unordered_Data,COLUMN('Reordered Data'!BC$145)-2,FALSE))</f>
        <v>-</v>
      </c>
      <c r="BD167" s="401" t="str">
        <f ca="1">IF(ISERROR(VLOOKUP($C167,CE_Unordered_Data,COLUMN('Reordered Data'!BD$147)-2,FALSE)),"-",VLOOKUP($C167,CE_Unordered_Data,COLUMN('Reordered Data'!BD$145)-2,FALSE))</f>
        <v>-</v>
      </c>
      <c r="BE167" s="401" t="str">
        <f ca="1">IF(ISERROR(VLOOKUP($C167,CE_Unordered_Data,COLUMN('Reordered Data'!BE$147)-2,FALSE)),"-",VLOOKUP($C167,CE_Unordered_Data,COLUMN('Reordered Data'!BE$145)-2,FALSE))</f>
        <v>-</v>
      </c>
      <c r="BF167" s="401" t="str">
        <f ca="1">IF(ISERROR(VLOOKUP($C167,CE_Unordered_Data,COLUMN('Reordered Data'!BF$147)-2,FALSE)),"-",VLOOKUP($C167,CE_Unordered_Data,COLUMN('Reordered Data'!BF$145)-2,FALSE))</f>
        <v>-</v>
      </c>
      <c r="BG167" s="401" t="str">
        <f ca="1">IF(ISERROR(VLOOKUP($C167,CE_Unordered_Data,COLUMN('Reordered Data'!BG$147)-2,FALSE)),"-",VLOOKUP($C167,CE_Unordered_Data,COLUMN('Reordered Data'!BG$145)-2,FALSE))</f>
        <v>-</v>
      </c>
      <c r="BH167" s="401" t="str">
        <f ca="1">IF(ISERROR(VLOOKUP($C167,CE_Unordered_Data,COLUMN('Reordered Data'!BH$147)-2,FALSE)),"-",VLOOKUP($C167,CE_Unordered_Data,COLUMN('Reordered Data'!BH$145)-2,FALSE))</f>
        <v>-</v>
      </c>
      <c r="BI167" s="401" t="str">
        <f ca="1">IF(ISERROR(VLOOKUP($C167,CE_Unordered_Data,COLUMN('Reordered Data'!BI$147)-2,FALSE)),"-",VLOOKUP($C167,CE_Unordered_Data,COLUMN('Reordered Data'!BI$145)-2,FALSE))</f>
        <v>-</v>
      </c>
      <c r="BJ167" s="401" t="str">
        <f ca="1">IF(ISERROR(VLOOKUP($C167,CE_Unordered_Data,COLUMN('Reordered Data'!BJ$147)-2,FALSE)),"-",VLOOKUP($C167,CE_Unordered_Data,COLUMN('Reordered Data'!BJ$145)-2,FALSE))</f>
        <v>-</v>
      </c>
      <c r="BK167" s="401" t="str">
        <f ca="1">IF(ISERROR(VLOOKUP($C167,CE_Unordered_Data,COLUMN('Reordered Data'!BK$147)-2,FALSE)),"-",VLOOKUP($C167,CE_Unordered_Data,COLUMN('Reordered Data'!BK$145)-2,FALSE))</f>
        <v>-</v>
      </c>
      <c r="BL167" s="401" t="str">
        <f ca="1">IF(ISERROR(VLOOKUP($C167,CE_Unordered_Data,COLUMN('Reordered Data'!BL$147)-2,FALSE)),"-",VLOOKUP($C167,CE_Unordered_Data,COLUMN('Reordered Data'!BL$145)-2,FALSE))</f>
        <v>-</v>
      </c>
      <c r="BM167" s="401" t="str">
        <f ca="1">IF(ISERROR(VLOOKUP($C167,CE_Unordered_Data,COLUMN('Reordered Data'!BM$147)-2,FALSE)),"-",VLOOKUP($C167,CE_Unordered_Data,COLUMN('Reordered Data'!BM$145)-2,FALSE))</f>
        <v>-</v>
      </c>
      <c r="BN167" s="401" t="str">
        <f ca="1">IF(ISERROR(VLOOKUP($C167,CE_Unordered_Data,COLUMN('Reordered Data'!BN$147)-2,FALSE)),"-",VLOOKUP($C167,CE_Unordered_Data,COLUMN('Reordered Data'!BN$145)-2,FALSE))</f>
        <v>-</v>
      </c>
      <c r="BO167" s="401" t="str">
        <f ca="1">IF(ISERROR(VLOOKUP($C167,CE_Unordered_Data,COLUMN('Reordered Data'!BO$147)-2,FALSE)),"-",VLOOKUP($C167,CE_Unordered_Data,COLUMN('Reordered Data'!BO$145)-2,FALSE))</f>
        <v>-</v>
      </c>
      <c r="BP167" s="401" t="str">
        <f ca="1">IF(ISERROR(VLOOKUP($C167,CE_Unordered_Data,COLUMN('Reordered Data'!BP$147)-2,FALSE)),"-",VLOOKUP($C167,CE_Unordered_Data,COLUMN('Reordered Data'!BP$145)-2,FALSE))</f>
        <v>-</v>
      </c>
      <c r="BQ167" s="401" t="str">
        <f ca="1">IF(ISERROR(VLOOKUP($C167,CE_Unordered_Data,COLUMN('Reordered Data'!BQ$147)-2,FALSE)),"-",VLOOKUP($C167,CE_Unordered_Data,COLUMN('Reordered Data'!BQ$145)-2,FALSE))</f>
        <v>-</v>
      </c>
      <c r="BR167" s="401" t="str">
        <f ca="1">IF(ISERROR(VLOOKUP($C167,CE_Unordered_Data,COLUMN('Reordered Data'!BR$147)-2,FALSE)),"-",VLOOKUP($C167,CE_Unordered_Data,COLUMN('Reordered Data'!BR$145)-2,FALSE))</f>
        <v>-</v>
      </c>
      <c r="BS167" s="401" t="str">
        <f ca="1">IF(ISERROR(VLOOKUP($C167,CE_Unordered_Data,COLUMN('Reordered Data'!BS$147)-2,FALSE)),"-",VLOOKUP($C167,CE_Unordered_Data,COLUMN('Reordered Data'!BS$145)-2,FALSE))</f>
        <v>-</v>
      </c>
      <c r="BT167" s="401" t="str">
        <f ca="1">IF(ISERROR(VLOOKUP($C167,CE_Unordered_Data,COLUMN('Reordered Data'!BT$147)-2,FALSE)),"-",VLOOKUP($C167,CE_Unordered_Data,COLUMN('Reordered Data'!BT$145)-2,FALSE))</f>
        <v>-</v>
      </c>
      <c r="BU167" s="401" t="str">
        <f ca="1">IF(ISERROR(VLOOKUP($C167,CE_Unordered_Data,COLUMN('Reordered Data'!BU$147)-2,FALSE)),"-",VLOOKUP($C167,CE_Unordered_Data,COLUMN('Reordered Data'!BU$145)-2,FALSE))</f>
        <v>-</v>
      </c>
      <c r="BV167" s="401" t="str">
        <f ca="1">IF(ISERROR(VLOOKUP($C167,CE_Unordered_Data,COLUMN('Reordered Data'!BV$147)-2,FALSE)),"-",VLOOKUP($C167,CE_Unordered_Data,COLUMN('Reordered Data'!BV$145)-2,FALSE))</f>
        <v>-</v>
      </c>
      <c r="BW167" s="401" t="str">
        <f ca="1">IF(ISERROR(VLOOKUP($C167,CE_Unordered_Data,COLUMN('Reordered Data'!BW$147)-2,FALSE)),"-",VLOOKUP($C167,CE_Unordered_Data,COLUMN('Reordered Data'!BW$145)-2,FALSE))</f>
        <v>-</v>
      </c>
      <c r="BX167" s="401" t="str">
        <f ca="1">IF(ISERROR(VLOOKUP($C167,CE_Unordered_Data,COLUMN('Reordered Data'!BX$147)-2,FALSE)),"-",VLOOKUP($C167,CE_Unordered_Data,COLUMN('Reordered Data'!BX$145)-2,FALSE))</f>
        <v>-</v>
      </c>
      <c r="BY167" s="401" t="str">
        <f ca="1">IF(ISERROR(VLOOKUP($C167,CE_Unordered_Data,COLUMN('Reordered Data'!BY$147)-2,FALSE)),"-",VLOOKUP($C167,CE_Unordered_Data,COLUMN('Reordered Data'!BY$145)-2,FALSE))</f>
        <v>-</v>
      </c>
      <c r="BZ167" s="401" t="str">
        <f ca="1">IF(ISERROR(VLOOKUP($C167,CE_Unordered_Data,COLUMN('Reordered Data'!BZ$147)-2,FALSE)),"-",VLOOKUP($C167,CE_Unordered_Data,COLUMN('Reordered Data'!BZ$145)-2,FALSE))</f>
        <v>-</v>
      </c>
      <c r="CA167" s="401" t="str">
        <f ca="1">IF(ISERROR(VLOOKUP($C167,CE_Unordered_Data,COLUMN('Reordered Data'!CA$147)-2,FALSE)),"-",VLOOKUP($C167,CE_Unordered_Data,COLUMN('Reordered Data'!CA$145)-2,FALSE))</f>
        <v>-</v>
      </c>
      <c r="CB167" s="401" t="str">
        <f ca="1">IF(ISERROR(VLOOKUP($C167,CE_Unordered_Data,COLUMN('Reordered Data'!CB$147)-2,FALSE)),"-",VLOOKUP($C167,CE_Unordered_Data,COLUMN('Reordered Data'!CB$145)-2,FALSE))</f>
        <v>-</v>
      </c>
      <c r="CC167" s="401" t="str">
        <f ca="1">IF(ISERROR(VLOOKUP($C167,CE_Unordered_Data,COLUMN('Reordered Data'!CC$147)-2,FALSE)),"-",VLOOKUP($C167,CE_Unordered_Data,COLUMN('Reordered Data'!CC$145)-2,FALSE))</f>
        <v>-</v>
      </c>
      <c r="CD167" s="401" t="str">
        <f ca="1">IF(ISERROR(VLOOKUP($C167,CE_Unordered_Data,COLUMN('Reordered Data'!CD$147)-2,FALSE)),"-",VLOOKUP($C167,CE_Unordered_Data,COLUMN('Reordered Data'!CD$145)-2,FALSE))</f>
        <v>-</v>
      </c>
      <c r="CE167" s="401" t="str">
        <f ca="1">IF(ISERROR(VLOOKUP($C167,CE_Unordered_Data,COLUMN('Reordered Data'!CE$147)-2,FALSE)),"-",VLOOKUP($C167,CE_Unordered_Data,COLUMN('Reordered Data'!CE$145)-2,FALSE))</f>
        <v>-</v>
      </c>
      <c r="CF167" s="401" t="str">
        <f ca="1">IF(ISERROR(VLOOKUP($C167,CE_Unordered_Data,COLUMN('Reordered Data'!CF$147)-2,FALSE)),"-",VLOOKUP($C167,CE_Unordered_Data,COLUMN('Reordered Data'!CF$145)-2,FALSE))</f>
        <v>-</v>
      </c>
      <c r="CG167" s="401" t="str">
        <f ca="1">IF(ISERROR(VLOOKUP($C167,CE_Unordered_Data,COLUMN('Reordered Data'!CG$147)-2,FALSE)),"-",VLOOKUP($C167,CE_Unordered_Data,COLUMN('Reordered Data'!CG$145)-2,FALSE))</f>
        <v>-</v>
      </c>
      <c r="CH167" s="401" t="str">
        <f ca="1">IF(ISERROR(VLOOKUP($C167,CE_Unordered_Data,COLUMN('Reordered Data'!CH$147)-2,FALSE)),"-",VLOOKUP($C167,CE_Unordered_Data,COLUMN('Reordered Data'!CH$145)-2,FALSE))</f>
        <v>-</v>
      </c>
      <c r="CI167" s="401" t="str">
        <f ca="1">IF(ISERROR(VLOOKUP($C167,CE_Unordered_Data,COLUMN('Reordered Data'!CI$147)-2,FALSE)),"-",VLOOKUP($C167,CE_Unordered_Data,COLUMN('Reordered Data'!CI$145)-2,FALSE))</f>
        <v>-</v>
      </c>
      <c r="CJ167" s="401" t="str">
        <f ca="1">IF(ISERROR(VLOOKUP($C167,CE_Unordered_Data,COLUMN('Reordered Data'!CJ$147)-2,FALSE)),"-",VLOOKUP($C167,CE_Unordered_Data,COLUMN('Reordered Data'!CJ$145)-2,FALSE))</f>
        <v>-</v>
      </c>
      <c r="CK167" s="401" t="str">
        <f ca="1">IF(ISERROR(VLOOKUP($C167,CE_Unordered_Data,COLUMN('Reordered Data'!CK$147)-2,FALSE)),"-",VLOOKUP($C167,CE_Unordered_Data,COLUMN('Reordered Data'!CK$145)-2,FALSE))</f>
        <v>-</v>
      </c>
      <c r="CL167" s="401" t="str">
        <f ca="1">IF(ISERROR(VLOOKUP($C167,CE_Unordered_Data,COLUMN('Reordered Data'!CL$147)-2,FALSE)),"-",VLOOKUP($C167,CE_Unordered_Data,COLUMN('Reordered Data'!CL$145)-2,FALSE))</f>
        <v>-</v>
      </c>
      <c r="CM167" s="401" t="str">
        <f ca="1">IF(ISERROR(VLOOKUP($C167,CE_Unordered_Data,COLUMN('Reordered Data'!CM$147)-2,FALSE)),"-",VLOOKUP($C167,CE_Unordered_Data,COLUMN('Reordered Data'!CM$145)-2,FALSE))</f>
        <v>-</v>
      </c>
      <c r="CN167" s="401" t="str">
        <f ca="1">IF(ISERROR(VLOOKUP($C167,CE_Unordered_Data,COLUMN('Reordered Data'!CN$147)-2,FALSE)),"-",VLOOKUP($C167,CE_Unordered_Data,COLUMN('Reordered Data'!CN$145)-2,FALSE))</f>
        <v>-</v>
      </c>
      <c r="CO167" s="401" t="str">
        <f ca="1">IF(ISERROR(VLOOKUP($C167,CE_Unordered_Data,COLUMN('Reordered Data'!CO$147)-2,FALSE)),"-",VLOOKUP($C167,CE_Unordered_Data,COLUMN('Reordered Data'!CO$145)-2,FALSE))</f>
        <v>-</v>
      </c>
      <c r="CP167" s="401" t="str">
        <f ca="1">IF(ISERROR(VLOOKUP($C167,CE_Unordered_Data,COLUMN('Reordered Data'!CP$147)-2,FALSE)),"-",VLOOKUP($C167,CE_Unordered_Data,COLUMN('Reordered Data'!CP$145)-2,FALSE))</f>
        <v>-</v>
      </c>
      <c r="CQ167" s="401" t="str">
        <f ca="1">IF(ISERROR(VLOOKUP($C167,CE_Unordered_Data,COLUMN('Reordered Data'!CQ$147)-2,FALSE)),"-",VLOOKUP($C167,CE_Unordered_Data,COLUMN('Reordered Data'!CQ$145)-2,FALSE))</f>
        <v>-</v>
      </c>
      <c r="CR167" s="401" t="str">
        <f ca="1">IF(ISERROR(VLOOKUP($C167,CE_Unordered_Data,COLUMN('Reordered Data'!CR$147)-2,FALSE)),"-",VLOOKUP($C167,CE_Unordered_Data,COLUMN('Reordered Data'!CR$145)-2,FALSE))</f>
        <v>-</v>
      </c>
      <c r="CS167" s="401" t="str">
        <f ca="1">IF(ISERROR(VLOOKUP($C167,CE_Unordered_Data,COLUMN('Reordered Data'!CS$147)-2,FALSE)),"-",VLOOKUP($C167,CE_Unordered_Data,COLUMN('Reordered Data'!CS$145)-2,FALSE))</f>
        <v>-</v>
      </c>
      <c r="CT167" s="401" t="str">
        <f ca="1">IF(ISERROR(VLOOKUP($C167,CE_Unordered_Data,COLUMN('Reordered Data'!CT$147)-2,FALSE)),"-",VLOOKUP($C167,CE_Unordered_Data,COLUMN('Reordered Data'!CT$145)-2,FALSE))</f>
        <v>-</v>
      </c>
      <c r="CU167" s="401" t="str">
        <f ca="1">IF(ISERROR(VLOOKUP($C167,CE_Unordered_Data,COLUMN('Reordered Data'!CU$147)-2,FALSE)),"-",VLOOKUP($C167,CE_Unordered_Data,COLUMN('Reordered Data'!CU$145)-2,FALSE))</f>
        <v>-</v>
      </c>
      <c r="CV167" s="401" t="str">
        <f ca="1">IF(ISERROR(VLOOKUP($C167,CE_Unordered_Data,COLUMN('Reordered Data'!CV$147)-2,FALSE)),"-",VLOOKUP($C167,CE_Unordered_Data,COLUMN('Reordered Data'!CV$145)-2,FALSE))</f>
        <v>-</v>
      </c>
      <c r="CW167" s="401" t="str">
        <f ca="1">IF(ISERROR(VLOOKUP($C167,CE_Unordered_Data,COLUMN('Reordered Data'!CW$147)-2,FALSE)),"-",VLOOKUP($C167,CE_Unordered_Data,COLUMN('Reordered Data'!CW$145)-2,FALSE))</f>
        <v>-</v>
      </c>
      <c r="CX167" s="401" t="str">
        <f ca="1">IF(ISERROR(VLOOKUP($C167,CE_Unordered_Data,COLUMN('Reordered Data'!CX$147)-2,FALSE)),"-",VLOOKUP($C167,CE_Unordered_Data,COLUMN('Reordered Data'!CX$145)-2,FALSE))</f>
        <v>-</v>
      </c>
      <c r="CY167" s="401" t="str">
        <f ca="1">IF(ISERROR(VLOOKUP($C167,CE_Unordered_Data,COLUMN('Reordered Data'!CY$147)-2,FALSE)),"-",VLOOKUP($C167,CE_Unordered_Data,COLUMN('Reordered Data'!CY$145)-2,FALSE))</f>
        <v>-</v>
      </c>
      <c r="CZ167" s="401" t="str">
        <f ca="1">IF(ISERROR(VLOOKUP($C167,CE_Unordered_Data,COLUMN('Reordered Data'!CZ$147)-2,FALSE)),"-",VLOOKUP($C167,CE_Unordered_Data,COLUMN('Reordered Data'!CZ$145)-2,FALSE))</f>
        <v>-</v>
      </c>
      <c r="DA167" s="401" t="str">
        <f ca="1">IF(ISERROR(VLOOKUP($C167,CE_Unordered_Data,COLUMN('Reordered Data'!DA$147)-2,FALSE)),"-",VLOOKUP($C167,CE_Unordered_Data,COLUMN('Reordered Data'!DA$145)-2,FALSE))</f>
        <v>-</v>
      </c>
      <c r="DB167" s="401" t="str">
        <f ca="1">IF(ISERROR(VLOOKUP($C167,CE_Unordered_Data,COLUMN('Reordered Data'!DB$147)-2,FALSE)),"-",VLOOKUP($C167,CE_Unordered_Data,COLUMN('Reordered Data'!DB$145)-2,FALSE))</f>
        <v>-</v>
      </c>
      <c r="DC167" s="401" t="str">
        <f ca="1">IF(ISERROR(VLOOKUP($C167,CE_Unordered_Data,COLUMN('Reordered Data'!DC$147)-2,FALSE)),"-",VLOOKUP($C167,CE_Unordered_Data,COLUMN('Reordered Data'!DC$145)-2,FALSE))</f>
        <v>-</v>
      </c>
      <c r="DD167" s="401" t="str">
        <f ca="1">IF(ISERROR(VLOOKUP($C167,CE_Unordered_Data,COLUMN('Reordered Data'!DD$147)-2,FALSE)),"-",VLOOKUP($C167,CE_Unordered_Data,COLUMN('Reordered Data'!DD$145)-2,FALSE))</f>
        <v>-</v>
      </c>
      <c r="DE167" s="401" t="str">
        <f ca="1">IF(ISERROR(VLOOKUP($C167,CE_Unordered_Data,COLUMN('Reordered Data'!DE$147)-2,FALSE)),"-",VLOOKUP($C167,CE_Unordered_Data,COLUMN('Reordered Data'!DE$145)-2,FALSE))</f>
        <v>-</v>
      </c>
      <c r="DF167" s="401" t="str">
        <f ca="1">IF(ISERROR(VLOOKUP($C167,CE_Unordered_Data,COLUMN('Reordered Data'!DF$147)-2,FALSE)),"-",VLOOKUP($C167,CE_Unordered_Data,COLUMN('Reordered Data'!DF$145)-2,FALSE))</f>
        <v>-</v>
      </c>
      <c r="DG167" s="401" t="str">
        <f ca="1">IF(ISERROR(VLOOKUP($C167,CE_Unordered_Data,COLUMN('Reordered Data'!DG$147)-2,FALSE)),"-",VLOOKUP($C167,CE_Unordered_Data,COLUMN('Reordered Data'!DG$145)-2,FALSE))</f>
        <v>-</v>
      </c>
      <c r="DH167" s="401" t="str">
        <f ca="1">IF(ISERROR(VLOOKUP($C167,CE_Unordered_Data,COLUMN('Reordered Data'!DH$147)-2,FALSE)),"-",VLOOKUP($C167,CE_Unordered_Data,COLUMN('Reordered Data'!DH$145)-2,FALSE))</f>
        <v>-</v>
      </c>
      <c r="DI167" s="401" t="str">
        <f ca="1">IF(ISERROR(VLOOKUP($C167,CE_Unordered_Data,COLUMN('Reordered Data'!DI$147)-2,FALSE)),"-",VLOOKUP($C167,CE_Unordered_Data,COLUMN('Reordered Data'!DI$145)-2,FALSE))</f>
        <v>-</v>
      </c>
      <c r="DJ167" s="401" t="str">
        <f ca="1">IF(ISERROR(VLOOKUP($C167,CE_Unordered_Data,COLUMN('Reordered Data'!DJ$147)-2,FALSE)),"-",VLOOKUP($C167,CE_Unordered_Data,COLUMN('Reordered Data'!DJ$145)-2,FALSE))</f>
        <v>-</v>
      </c>
      <c r="DK167" s="401" t="str">
        <f ca="1">IF(ISERROR(VLOOKUP($C167,CE_Unordered_Data,COLUMN('Reordered Data'!DK$147)-2,FALSE)),"-",VLOOKUP($C167,CE_Unordered_Data,COLUMN('Reordered Data'!DK$145)-2,FALSE))</f>
        <v>-</v>
      </c>
      <c r="DL167" s="401" t="str">
        <f ca="1">IF(ISERROR(VLOOKUP($C167,CE_Unordered_Data,COLUMN('Reordered Data'!DL$147)-2,FALSE)),"-",VLOOKUP($C167,CE_Unordered_Data,COLUMN('Reordered Data'!DL$145)-2,FALSE))</f>
        <v>-</v>
      </c>
      <c r="DM167" s="401" t="str">
        <f ca="1">IF(ISERROR(VLOOKUP($C167,CE_Unordered_Data,COLUMN('Reordered Data'!DM$147)-2,FALSE)),"-",VLOOKUP($C167,CE_Unordered_Data,COLUMN('Reordered Data'!DM$145)-2,FALSE))</f>
        <v>-</v>
      </c>
      <c r="DN167" s="401" t="str">
        <f ca="1">IF(ISERROR(VLOOKUP($C167,CE_Unordered_Data,COLUMN('Reordered Data'!DN$147)-2,FALSE)),"-",VLOOKUP($C167,CE_Unordered_Data,COLUMN('Reordered Data'!DN$145)-2,FALSE))</f>
        <v>-</v>
      </c>
      <c r="DO167" s="401" t="str">
        <f ca="1">IF(ISERROR(VLOOKUP($C167,CE_Unordered_Data,COLUMN('Reordered Data'!DO$147)-2,FALSE)),"-",VLOOKUP($C167,CE_Unordered_Data,COLUMN('Reordered Data'!DO$145)-2,FALSE))</f>
        <v>-</v>
      </c>
      <c r="DP167" s="401" t="str">
        <f ca="1">IF(ISERROR(VLOOKUP($C167,CE_Unordered_Data,COLUMN('Reordered Data'!DP$147)-2,FALSE)),"-",VLOOKUP($C167,CE_Unordered_Data,COLUMN('Reordered Data'!DP$145)-2,FALSE))</f>
        <v>-</v>
      </c>
      <c r="DQ167" s="401" t="str">
        <f ca="1">IF(ISERROR(VLOOKUP($C167,CE_Unordered_Data,COLUMN('Reordered Data'!DQ$147)-2,FALSE)),"-",VLOOKUP($C167,CE_Unordered_Data,COLUMN('Reordered Data'!DQ$145)-2,FALSE))</f>
        <v>-</v>
      </c>
      <c r="DR167" s="401" t="str">
        <f ca="1">IF(ISERROR(VLOOKUP($C167,CE_Unordered_Data,COLUMN('Reordered Data'!DR$147)-2,FALSE)),"-",VLOOKUP($C167,CE_Unordered_Data,COLUMN('Reordered Data'!DR$145)-2,FALSE))</f>
        <v>-</v>
      </c>
      <c r="DS167" s="401" t="str">
        <f ca="1">IF(ISERROR(VLOOKUP($C167,CE_Unordered_Data,COLUMN('Reordered Data'!DS$147)-2,FALSE)),"-",VLOOKUP($C167,CE_Unordered_Data,COLUMN('Reordered Data'!DS$145)-2,FALSE))</f>
        <v>-</v>
      </c>
      <c r="DT167" s="401" t="str">
        <f ca="1">IF(ISERROR(VLOOKUP($C167,CE_Unordered_Data,COLUMN('Reordered Data'!DT$147)-2,FALSE)),"-",VLOOKUP($C167,CE_Unordered_Data,COLUMN('Reordered Data'!DT$145)-2,FALSE))</f>
        <v>-</v>
      </c>
      <c r="DU167" s="401" t="str">
        <f ca="1">IF(ISERROR(VLOOKUP($C167,CE_Unordered_Data,COLUMN('Reordered Data'!DU$147)-2,FALSE)),"-",VLOOKUP($C167,CE_Unordered_Data,COLUMN('Reordered Data'!DU$145)-2,FALSE))</f>
        <v>-</v>
      </c>
      <c r="DV167" s="401" t="str">
        <f ca="1">IF(ISERROR(VLOOKUP($C167,CE_Unordered_Data,COLUMN('Reordered Data'!DV$147)-2,FALSE)),"-",VLOOKUP($C167,CE_Unordered_Data,COLUMN('Reordered Data'!DV$145)-2,FALSE))</f>
        <v>-</v>
      </c>
      <c r="DW167" s="401" t="str">
        <f ca="1">IF(ISERROR(VLOOKUP($C167,CE_Unordered_Data,COLUMN('Reordered Data'!DW$147)-2,FALSE)),"-",VLOOKUP($C167,CE_Unordered_Data,COLUMN('Reordered Data'!DW$145)-2,FALSE))</f>
        <v>-</v>
      </c>
      <c r="DX167" s="401" t="str">
        <f ca="1">IF(ISERROR(VLOOKUP($C167,CE_Unordered_Data,COLUMN('Reordered Data'!DX$147)-2,FALSE)),"-",VLOOKUP($C167,CE_Unordered_Data,COLUMN('Reordered Data'!DX$145)-2,FALSE))</f>
        <v>-</v>
      </c>
      <c r="DY167" s="401" t="str">
        <f ca="1">IF(ISERROR(VLOOKUP($C167,CE_Unordered_Data,COLUMN('Reordered Data'!DY$147)-2,FALSE)),"-",VLOOKUP($C167,CE_Unordered_Data,COLUMN('Reordered Data'!DY$145)-2,FALSE))</f>
        <v>-</v>
      </c>
      <c r="DZ167" s="401" t="str">
        <f ca="1">IF(ISERROR(VLOOKUP($C167,CE_Unordered_Data,COLUMN('Reordered Data'!DZ$147)-2,FALSE)),"-",VLOOKUP($C167,CE_Unordered_Data,COLUMN('Reordered Data'!DZ$145)-2,FALSE))</f>
        <v>-</v>
      </c>
      <c r="EA167" s="401" t="str">
        <f ca="1">IF(ISERROR(VLOOKUP($C167,CE_Unordered_Data,COLUMN('Reordered Data'!EA$147)-2,FALSE)),"-",VLOOKUP($C167,CE_Unordered_Data,COLUMN('Reordered Data'!EA$145)-2,FALSE))</f>
        <v>-</v>
      </c>
      <c r="EB167" s="401" t="str">
        <f ca="1">IF(ISERROR(VLOOKUP($C167,CE_Unordered_Data,COLUMN('Reordered Data'!EB$147)-2,FALSE)),"-",VLOOKUP($C167,CE_Unordered_Data,COLUMN('Reordered Data'!EB$145)-2,FALSE))</f>
        <v>-</v>
      </c>
      <c r="EC167" s="401" t="str">
        <f ca="1">IF(ISERROR(VLOOKUP($C167,CE_Unordered_Data,COLUMN('Reordered Data'!EC$147)-2,FALSE)),"-",VLOOKUP($C167,CE_Unordered_Data,COLUMN('Reordered Data'!EC$145)-2,FALSE))</f>
        <v>-</v>
      </c>
      <c r="ED167" s="401" t="str">
        <f ca="1">IF(ISERROR(VLOOKUP($C167,CE_Unordered_Data,COLUMN('Reordered Data'!ED$147)-2,FALSE)),"-",VLOOKUP($C167,CE_Unordered_Data,COLUMN('Reordered Data'!ED$145)-2,FALSE))</f>
        <v>-</v>
      </c>
      <c r="EE167" s="401" t="str">
        <f ca="1">IF(ISERROR(VLOOKUP($C167,CE_Unordered_Data,COLUMN('Reordered Data'!EE$147)-2,FALSE)),"-",VLOOKUP($C167,CE_Unordered_Data,COLUMN('Reordered Data'!EE$145)-2,FALSE))</f>
        <v>-</v>
      </c>
      <c r="EF167" s="401" t="str">
        <f ca="1">IF(ISERROR(VLOOKUP($C167,CE_Unordered_Data,COLUMN('Reordered Data'!EF$147)-2,FALSE)),"-",VLOOKUP($C167,CE_Unordered_Data,COLUMN('Reordered Data'!EF$145)-2,FALSE))</f>
        <v>-</v>
      </c>
      <c r="EG167" s="401" t="str">
        <f ca="1">IF(ISERROR(VLOOKUP($C167,CE_Unordered_Data,COLUMN('Reordered Data'!EG$147)-2,FALSE)),"-",VLOOKUP($C167,CE_Unordered_Data,COLUMN('Reordered Data'!EG$145)-2,FALSE))</f>
        <v>-</v>
      </c>
      <c r="EH167" s="401" t="str">
        <f ca="1">IF(ISERROR(VLOOKUP($C167,CE_Unordered_Data,COLUMN('Reordered Data'!EH$147)-2,FALSE)),"-",VLOOKUP($C167,CE_Unordered_Data,COLUMN('Reordered Data'!EH$145)-2,FALSE))</f>
        <v>-</v>
      </c>
      <c r="EI167" s="401" t="str">
        <f ca="1">IF(ISERROR(VLOOKUP($C167,CE_Unordered_Data,COLUMN('Reordered Data'!EI$147)-2,FALSE)),"-",VLOOKUP($C167,CE_Unordered_Data,COLUMN('Reordered Data'!EI$145)-2,FALSE))</f>
        <v>-</v>
      </c>
      <c r="EJ167" s="401" t="str">
        <f ca="1">IF(ISERROR(VLOOKUP($C167,CE_Unordered_Data,COLUMN('Reordered Data'!EJ$147)-2,FALSE)),"-",VLOOKUP($C167,CE_Unordered_Data,COLUMN('Reordered Data'!EJ$145)-2,FALSE))</f>
        <v>-</v>
      </c>
      <c r="EK167" s="401" t="str">
        <f ca="1">IF(ISERROR(VLOOKUP($C167,CE_Unordered_Data,COLUMN('Reordered Data'!EK$147)-2,FALSE)),"-",VLOOKUP($C167,CE_Unordered_Data,COLUMN('Reordered Data'!EK$145)-2,FALSE))</f>
        <v>-</v>
      </c>
      <c r="EL167" s="401" t="str">
        <f ca="1">IF(ISERROR(VLOOKUP($C167,CE_Unordered_Data,COLUMN('Reordered Data'!EL$147)-2,FALSE)),"-",VLOOKUP($C167,CE_Unordered_Data,COLUMN('Reordered Data'!EL$145)-2,FALSE))</f>
        <v>-</v>
      </c>
      <c r="EM167" s="401" t="str">
        <f ca="1">IF(ISERROR(VLOOKUP($C167,CE_Unordered_Data,COLUMN('Reordered Data'!EM$147)-2,FALSE)),"-",VLOOKUP($C167,CE_Unordered_Data,COLUMN('Reordered Data'!EM$145)-2,FALSE))</f>
        <v>-</v>
      </c>
      <c r="EN167" s="401" t="str">
        <f ca="1">IF(ISERROR(VLOOKUP($C167,CE_Unordered_Data,COLUMN('Reordered Data'!EN$147)-2,FALSE)),"-",VLOOKUP($C167,CE_Unordered_Data,COLUMN('Reordered Data'!EN$145)-2,FALSE))</f>
        <v>-</v>
      </c>
      <c r="EO167" s="401" t="str">
        <f ca="1">IF(ISERROR(VLOOKUP($C167,CE_Unordered_Data,COLUMN('Reordered Data'!EO$147)-2,FALSE)),"-",VLOOKUP($C167,CE_Unordered_Data,COLUMN('Reordered Data'!EO$145)-2,FALSE))</f>
        <v>-</v>
      </c>
      <c r="EP167" s="401" t="str">
        <f ca="1">IF(ISERROR(VLOOKUP($C167,CE_Unordered_Data,COLUMN('Reordered Data'!EP$147)-2,FALSE)),"-",VLOOKUP($C167,CE_Unordered_Data,COLUMN('Reordered Data'!EP$145)-2,FALSE))</f>
        <v>-</v>
      </c>
      <c r="EQ167" s="401" t="str">
        <f ca="1">IF(ISERROR(VLOOKUP($C167,CE_Unordered_Data,COLUMN('Reordered Data'!EQ$147)-2,FALSE)),"-",VLOOKUP($C167,CE_Unordered_Data,COLUMN('Reordered Data'!EQ$145)-2,FALSE))</f>
        <v>-</v>
      </c>
      <c r="ER167" s="401" t="str">
        <f ca="1">IF(ISERROR(VLOOKUP($C167,CE_Unordered_Data,COLUMN('Reordered Data'!ER$147)-2,FALSE)),"-",VLOOKUP($C167,CE_Unordered_Data,COLUMN('Reordered Data'!ER$145)-2,FALSE))</f>
        <v>-</v>
      </c>
      <c r="ES167" s="401" t="str">
        <f ca="1">IF(ISERROR(VLOOKUP($C167,CE_Unordered_Data,COLUMN('Reordered Data'!ES$147)-2,FALSE)),"-",VLOOKUP($C167,CE_Unordered_Data,COLUMN('Reordered Data'!ES$145)-2,FALSE))</f>
        <v>-</v>
      </c>
      <c r="ET167" s="401" t="str">
        <f ca="1">IF(ISERROR(VLOOKUP($C167,CE_Unordered_Data,COLUMN('Reordered Data'!ET$147)-2,FALSE)),"-",VLOOKUP($C167,CE_Unordered_Data,COLUMN('Reordered Data'!ET$145)-2,FALSE))</f>
        <v>-</v>
      </c>
      <c r="EU167" s="401" t="str">
        <f ca="1">IF(ISERROR(VLOOKUP($C167,CE_Unordered_Data,COLUMN('Reordered Data'!EU$147)-2,FALSE)),"-",VLOOKUP($C167,CE_Unordered_Data,COLUMN('Reordered Data'!EU$145)-2,FALSE))</f>
        <v>-</v>
      </c>
      <c r="EV167" s="401" t="str">
        <f ca="1">IF(ISERROR(VLOOKUP($C167,CE_Unordered_Data,COLUMN('Reordered Data'!EV$147)-2,FALSE)),"-",VLOOKUP($C167,CE_Unordered_Data,COLUMN('Reordered Data'!EV$145)-2,FALSE))</f>
        <v>-</v>
      </c>
      <c r="EW167" s="401" t="str">
        <f ca="1">IF(ISERROR(VLOOKUP($C167,CE_Unordered_Data,COLUMN('Reordered Data'!EW$147)-2,FALSE)),"-",VLOOKUP($C167,CE_Unordered_Data,COLUMN('Reordered Data'!EW$145)-2,FALSE))</f>
        <v>-</v>
      </c>
      <c r="EX167" s="401" t="str">
        <f ca="1">IF(ISERROR(VLOOKUP($C167,CE_Unordered_Data,COLUMN('Reordered Data'!EX$147)-2,FALSE)),"-",VLOOKUP($C167,CE_Unordered_Data,COLUMN('Reordered Data'!EX$145)-2,FALSE))</f>
        <v>-</v>
      </c>
      <c r="EY167" s="401" t="str">
        <f ca="1">IF(ISERROR(VLOOKUP($C167,CE_Unordered_Data,COLUMN('Reordered Data'!EY$147)-2,FALSE)),"-",VLOOKUP($C167,CE_Unordered_Data,COLUMN('Reordered Data'!EY$145)-2,FALSE))</f>
        <v>-</v>
      </c>
      <c r="EZ167" s="401" t="str">
        <f ca="1">IF(ISERROR(VLOOKUP($C167,CE_Unordered_Data,COLUMN('Reordered Data'!EZ$147)-2,FALSE)),"-",VLOOKUP($C167,CE_Unordered_Data,COLUMN('Reordered Data'!EZ$145)-2,FALSE))</f>
        <v>-</v>
      </c>
      <c r="FA167" s="401" t="str">
        <f ca="1">IF(ISERROR(VLOOKUP($C167,CE_Unordered_Data,COLUMN('Reordered Data'!FA$147)-2,FALSE)),"-",VLOOKUP($C167,CE_Unordered_Data,COLUMN('Reordered Data'!FA$145)-2,FALSE))</f>
        <v>-</v>
      </c>
      <c r="FB167" s="401" t="str">
        <f ca="1">IF(ISERROR(VLOOKUP($C167,CE_Unordered_Data,COLUMN('Reordered Data'!FB$147)-2,FALSE)),"-",VLOOKUP($C167,CE_Unordered_Data,COLUMN('Reordered Data'!FB$145)-2,FALSE))</f>
        <v>-</v>
      </c>
      <c r="FC167" s="401" t="str">
        <f ca="1">IF(ISERROR(VLOOKUP($C167,CE_Unordered_Data,COLUMN('Reordered Data'!FC$147)-2,FALSE)),"-",VLOOKUP($C167,CE_Unordered_Data,COLUMN('Reordered Data'!FC$145)-2,FALSE))</f>
        <v>-</v>
      </c>
      <c r="FD167" s="401" t="str">
        <f ca="1">IF(ISERROR(VLOOKUP($C167,CE_Unordered_Data,COLUMN('Reordered Data'!FD$147)-2,FALSE)),"-",VLOOKUP($C167,CE_Unordered_Data,COLUMN('Reordered Data'!FD$145)-2,FALSE))</f>
        <v>-</v>
      </c>
      <c r="FE167" s="401" t="str">
        <f ca="1">IF(ISERROR(VLOOKUP($C167,CE_Unordered_Data,COLUMN('Reordered Data'!FE$147)-2,FALSE)),"-",VLOOKUP($C167,CE_Unordered_Data,COLUMN('Reordered Data'!FE$145)-2,FALSE))</f>
        <v>-</v>
      </c>
      <c r="FF167" s="401" t="str">
        <f ca="1">IF(ISERROR(VLOOKUP($C167,CE_Unordered_Data,COLUMN('Reordered Data'!FF$147)-2,FALSE)),"-",VLOOKUP($C167,CE_Unordered_Data,COLUMN('Reordered Data'!FF$145)-2,FALSE))</f>
        <v>-</v>
      </c>
      <c r="FG167" s="401" t="str">
        <f ca="1">IF(ISERROR(VLOOKUP($C167,CE_Unordered_Data,COLUMN('Reordered Data'!FG$147)-2,FALSE)),"-",VLOOKUP($C167,CE_Unordered_Data,COLUMN('Reordered Data'!FG$145)-2,FALSE))</f>
        <v>-</v>
      </c>
    </row>
    <row r="168" spans="3:163">
      <c r="C168" s="399" t="str">
        <f t="shared" ca="1" si="43"/>
        <v>*Hide*</v>
      </c>
      <c r="D168" s="401" t="str">
        <f ca="1">IF(ISERROR(VLOOKUP($C168,CE_Unordered_Data,COLUMN('Reordered Data'!D$147)-2,FALSE)),"-",VLOOKUP($C168,CE_Unordered_Data,COLUMN('Reordered Data'!D$145)-2,FALSE))</f>
        <v>-</v>
      </c>
      <c r="E168" s="401" t="str">
        <f ca="1">IF(ISERROR(VLOOKUP($C168,CE_Unordered_Data,COLUMN('Reordered Data'!E$147)-2,FALSE)),"-",VLOOKUP($C168,CE_Unordered_Data,COLUMN('Reordered Data'!E$145)-2,FALSE))</f>
        <v>-</v>
      </c>
      <c r="F168" s="401" t="str">
        <f ca="1">IF(ISERROR(VLOOKUP($C168,CE_Unordered_Data,COLUMN('Reordered Data'!F$147)-2,FALSE)),"-",VLOOKUP($C168,CE_Unordered_Data,COLUMN('Reordered Data'!F$145)-2,FALSE))</f>
        <v>-</v>
      </c>
      <c r="G168" s="401" t="str">
        <f ca="1">IF(ISERROR(VLOOKUP($C168,CE_Unordered_Data,COLUMN('Reordered Data'!G$147)-2,FALSE)),"-",VLOOKUP($C168,CE_Unordered_Data,COLUMN('Reordered Data'!G$145)-2,FALSE))</f>
        <v>-</v>
      </c>
      <c r="H168" s="401" t="str">
        <f ca="1">IF(ISERROR(VLOOKUP($C168,CE_Unordered_Data,COLUMN('Reordered Data'!H$147)-2,FALSE)),"-",VLOOKUP($C168,CE_Unordered_Data,COLUMN('Reordered Data'!H$145)-2,FALSE))</f>
        <v>-</v>
      </c>
      <c r="I168" s="401" t="str">
        <f ca="1">IF(ISERROR(VLOOKUP($C168,CE_Unordered_Data,COLUMN('Reordered Data'!I$147)-2,FALSE)),"-",VLOOKUP($C168,CE_Unordered_Data,COLUMN('Reordered Data'!I$145)-2,FALSE))</f>
        <v>-</v>
      </c>
      <c r="J168" s="401" t="str">
        <f ca="1">IF(ISERROR(VLOOKUP($C168,CE_Unordered_Data,COLUMN('Reordered Data'!J$147)-2,FALSE)),"-",VLOOKUP($C168,CE_Unordered_Data,COLUMN('Reordered Data'!J$145)-2,FALSE))</f>
        <v>-</v>
      </c>
      <c r="K168" s="401" t="str">
        <f ca="1">IF(ISERROR(VLOOKUP($C168,CE_Unordered_Data,COLUMN('Reordered Data'!K$147)-2,FALSE)),"-",VLOOKUP($C168,CE_Unordered_Data,COLUMN('Reordered Data'!K$145)-2,FALSE))</f>
        <v>-</v>
      </c>
      <c r="L168" s="401" t="str">
        <f ca="1">IF(ISERROR(VLOOKUP($C168,CE_Unordered_Data,COLUMN('Reordered Data'!L$147)-2,FALSE)),"-",VLOOKUP($C168,CE_Unordered_Data,COLUMN('Reordered Data'!L$145)-2,FALSE))</f>
        <v>-</v>
      </c>
      <c r="M168" s="401" t="str">
        <f ca="1">IF(ISERROR(VLOOKUP($C168,CE_Unordered_Data,COLUMN('Reordered Data'!M$147)-2,FALSE)),"-",VLOOKUP($C168,CE_Unordered_Data,COLUMN('Reordered Data'!M$145)-2,FALSE))</f>
        <v>-</v>
      </c>
      <c r="N168" s="401" t="str">
        <f ca="1">IF(ISERROR(VLOOKUP($C168,CE_Unordered_Data,COLUMN('Reordered Data'!N$147)-2,FALSE)),"-",VLOOKUP($C168,CE_Unordered_Data,COLUMN('Reordered Data'!N$145)-2,FALSE))</f>
        <v>-</v>
      </c>
      <c r="O168" s="401" t="str">
        <f ca="1">IF(ISERROR(VLOOKUP($C168,CE_Unordered_Data,COLUMN('Reordered Data'!O$147)-2,FALSE)),"-",VLOOKUP($C168,CE_Unordered_Data,COLUMN('Reordered Data'!O$145)-2,FALSE))</f>
        <v>-</v>
      </c>
      <c r="P168" s="401" t="str">
        <f ca="1">IF(ISERROR(VLOOKUP($C168,CE_Unordered_Data,COLUMN('Reordered Data'!P$147)-2,FALSE)),"-",VLOOKUP($C168,CE_Unordered_Data,COLUMN('Reordered Data'!P$145)-2,FALSE))</f>
        <v>-</v>
      </c>
      <c r="Q168" s="401" t="str">
        <f ca="1">IF(ISERROR(VLOOKUP($C168,CE_Unordered_Data,COLUMN('Reordered Data'!Q$147)-2,FALSE)),"-",VLOOKUP($C168,CE_Unordered_Data,COLUMN('Reordered Data'!Q$145)-2,FALSE))</f>
        <v>-</v>
      </c>
      <c r="R168" s="401" t="str">
        <f ca="1">IF(ISERROR(VLOOKUP($C168,CE_Unordered_Data,COLUMN('Reordered Data'!R$147)-2,FALSE)),"-",VLOOKUP($C168,CE_Unordered_Data,COLUMN('Reordered Data'!R$145)-2,FALSE))</f>
        <v>-</v>
      </c>
      <c r="S168" s="401" t="str">
        <f ca="1">IF(ISERROR(VLOOKUP($C168,CE_Unordered_Data,COLUMN('Reordered Data'!S$147)-2,FALSE)),"-",VLOOKUP($C168,CE_Unordered_Data,COLUMN('Reordered Data'!S$145)-2,FALSE))</f>
        <v>-</v>
      </c>
      <c r="T168" s="401" t="str">
        <f ca="1">IF(ISERROR(VLOOKUP($C168,CE_Unordered_Data,COLUMN('Reordered Data'!T$147)-2,FALSE)),"-",VLOOKUP($C168,CE_Unordered_Data,COLUMN('Reordered Data'!T$145)-2,FALSE))</f>
        <v>-</v>
      </c>
      <c r="U168" s="401" t="str">
        <f ca="1">IF(ISERROR(VLOOKUP($C168,CE_Unordered_Data,COLUMN('Reordered Data'!U$147)-2,FALSE)),"-",VLOOKUP($C168,CE_Unordered_Data,COLUMN('Reordered Data'!U$145)-2,FALSE))</f>
        <v>-</v>
      </c>
      <c r="V168" s="401" t="str">
        <f ca="1">IF(ISERROR(VLOOKUP($C168,CE_Unordered_Data,COLUMN('Reordered Data'!V$147)-2,FALSE)),"-",VLOOKUP($C168,CE_Unordered_Data,COLUMN('Reordered Data'!V$145)-2,FALSE))</f>
        <v>-</v>
      </c>
      <c r="W168" s="401" t="str">
        <f ca="1">IF(ISERROR(VLOOKUP($C168,CE_Unordered_Data,COLUMN('Reordered Data'!W$147)-2,FALSE)),"-",VLOOKUP($C168,CE_Unordered_Data,COLUMN('Reordered Data'!W$145)-2,FALSE))</f>
        <v>-</v>
      </c>
      <c r="X168" s="401" t="str">
        <f ca="1">IF(ISERROR(VLOOKUP($C168,CE_Unordered_Data,COLUMN('Reordered Data'!X$147)-2,FALSE)),"-",VLOOKUP($C168,CE_Unordered_Data,COLUMN('Reordered Data'!X$145)-2,FALSE))</f>
        <v>-</v>
      </c>
      <c r="Y168" s="401" t="str">
        <f ca="1">IF(ISERROR(VLOOKUP($C168,CE_Unordered_Data,COLUMN('Reordered Data'!Y$147)-2,FALSE)),"-",VLOOKUP($C168,CE_Unordered_Data,COLUMN('Reordered Data'!Y$145)-2,FALSE))</f>
        <v>-</v>
      </c>
      <c r="Z168" s="401" t="str">
        <f ca="1">IF(ISERROR(VLOOKUP($C168,CE_Unordered_Data,COLUMN('Reordered Data'!Z$147)-2,FALSE)),"-",VLOOKUP($C168,CE_Unordered_Data,COLUMN('Reordered Data'!Z$145)-2,FALSE))</f>
        <v>-</v>
      </c>
      <c r="AA168" s="401" t="str">
        <f ca="1">IF(ISERROR(VLOOKUP($C168,CE_Unordered_Data,COLUMN('Reordered Data'!AA$147)-2,FALSE)),"-",VLOOKUP($C168,CE_Unordered_Data,COLUMN('Reordered Data'!AA$145)-2,FALSE))</f>
        <v>-</v>
      </c>
      <c r="AB168" s="401" t="str">
        <f ca="1">IF(ISERROR(VLOOKUP($C168,CE_Unordered_Data,COLUMN('Reordered Data'!AB$147)-2,FALSE)),"-",VLOOKUP($C168,CE_Unordered_Data,COLUMN('Reordered Data'!AB$145)-2,FALSE))</f>
        <v>-</v>
      </c>
      <c r="AC168" s="401" t="str">
        <f ca="1">IF(ISERROR(VLOOKUP($C168,CE_Unordered_Data,COLUMN('Reordered Data'!AC$147)-2,FALSE)),"-",VLOOKUP($C168,CE_Unordered_Data,COLUMN('Reordered Data'!AC$145)-2,FALSE))</f>
        <v>-</v>
      </c>
      <c r="AD168" s="401" t="str">
        <f ca="1">IF(ISERROR(VLOOKUP($C168,CE_Unordered_Data,COLUMN('Reordered Data'!AD$147)-2,FALSE)),"-",VLOOKUP($C168,CE_Unordered_Data,COLUMN('Reordered Data'!AD$145)-2,FALSE))</f>
        <v>-</v>
      </c>
      <c r="AE168" s="401" t="str">
        <f ca="1">IF(ISERROR(VLOOKUP($C168,CE_Unordered_Data,COLUMN('Reordered Data'!AE$147)-2,FALSE)),"-",VLOOKUP($C168,CE_Unordered_Data,COLUMN('Reordered Data'!AE$145)-2,FALSE))</f>
        <v>-</v>
      </c>
      <c r="AF168" s="401" t="str">
        <f ca="1">IF(ISERROR(VLOOKUP($C168,CE_Unordered_Data,COLUMN('Reordered Data'!AF$147)-2,FALSE)),"-",VLOOKUP($C168,CE_Unordered_Data,COLUMN('Reordered Data'!AF$145)-2,FALSE))</f>
        <v>-</v>
      </c>
      <c r="AG168" s="401" t="str">
        <f ca="1">IF(ISERROR(VLOOKUP($C168,CE_Unordered_Data,COLUMN('Reordered Data'!AG$147)-2,FALSE)),"-",VLOOKUP($C168,CE_Unordered_Data,COLUMN('Reordered Data'!AG$145)-2,FALSE))</f>
        <v>-</v>
      </c>
      <c r="AH168" s="401" t="str">
        <f ca="1">IF(ISERROR(VLOOKUP($C168,CE_Unordered_Data,COLUMN('Reordered Data'!AH$147)-2,FALSE)),"-",VLOOKUP($C168,CE_Unordered_Data,COLUMN('Reordered Data'!AH$145)-2,FALSE))</f>
        <v>-</v>
      </c>
      <c r="AI168" s="401" t="str">
        <f ca="1">IF(ISERROR(VLOOKUP($C168,CE_Unordered_Data,COLUMN('Reordered Data'!AI$147)-2,FALSE)),"-",VLOOKUP($C168,CE_Unordered_Data,COLUMN('Reordered Data'!AI$145)-2,FALSE))</f>
        <v>-</v>
      </c>
      <c r="AJ168" s="401" t="str">
        <f ca="1">IF(ISERROR(VLOOKUP($C168,CE_Unordered_Data,COLUMN('Reordered Data'!AJ$147)-2,FALSE)),"-",VLOOKUP($C168,CE_Unordered_Data,COLUMN('Reordered Data'!AJ$145)-2,FALSE))</f>
        <v>-</v>
      </c>
      <c r="AK168" s="401" t="str">
        <f ca="1">IF(ISERROR(VLOOKUP($C168,CE_Unordered_Data,COLUMN('Reordered Data'!AK$147)-2,FALSE)),"-",VLOOKUP($C168,CE_Unordered_Data,COLUMN('Reordered Data'!AK$145)-2,FALSE))</f>
        <v>-</v>
      </c>
      <c r="AL168" s="401" t="str">
        <f ca="1">IF(ISERROR(VLOOKUP($C168,CE_Unordered_Data,COLUMN('Reordered Data'!AL$147)-2,FALSE)),"-",VLOOKUP($C168,CE_Unordered_Data,COLUMN('Reordered Data'!AL$145)-2,FALSE))</f>
        <v>-</v>
      </c>
      <c r="AM168" s="401" t="str">
        <f ca="1">IF(ISERROR(VLOOKUP($C168,CE_Unordered_Data,COLUMN('Reordered Data'!AM$147)-2,FALSE)),"-",VLOOKUP($C168,CE_Unordered_Data,COLUMN('Reordered Data'!AM$145)-2,FALSE))</f>
        <v>-</v>
      </c>
      <c r="AN168" s="401" t="str">
        <f ca="1">IF(ISERROR(VLOOKUP($C168,CE_Unordered_Data,COLUMN('Reordered Data'!AN$147)-2,FALSE)),"-",VLOOKUP($C168,CE_Unordered_Data,COLUMN('Reordered Data'!AN$145)-2,FALSE))</f>
        <v>-</v>
      </c>
      <c r="AO168" s="401" t="str">
        <f ca="1">IF(ISERROR(VLOOKUP($C168,CE_Unordered_Data,COLUMN('Reordered Data'!AO$147)-2,FALSE)),"-",VLOOKUP($C168,CE_Unordered_Data,COLUMN('Reordered Data'!AO$145)-2,FALSE))</f>
        <v>-</v>
      </c>
      <c r="AP168" s="401" t="str">
        <f ca="1">IF(ISERROR(VLOOKUP($C168,CE_Unordered_Data,COLUMN('Reordered Data'!AP$147)-2,FALSE)),"-",VLOOKUP($C168,CE_Unordered_Data,COLUMN('Reordered Data'!AP$145)-2,FALSE))</f>
        <v>-</v>
      </c>
      <c r="AQ168" s="401" t="str">
        <f ca="1">IF(ISERROR(VLOOKUP($C168,CE_Unordered_Data,COLUMN('Reordered Data'!AQ$147)-2,FALSE)),"-",VLOOKUP($C168,CE_Unordered_Data,COLUMN('Reordered Data'!AQ$145)-2,FALSE))</f>
        <v>-</v>
      </c>
      <c r="AR168" s="401" t="str">
        <f ca="1">IF(ISERROR(VLOOKUP($C168,CE_Unordered_Data,COLUMN('Reordered Data'!AR$147)-2,FALSE)),"-",VLOOKUP($C168,CE_Unordered_Data,COLUMN('Reordered Data'!AR$145)-2,FALSE))</f>
        <v>-</v>
      </c>
      <c r="AS168" s="401" t="str">
        <f ca="1">IF(ISERROR(VLOOKUP($C168,CE_Unordered_Data,COLUMN('Reordered Data'!AS$147)-2,FALSE)),"-",VLOOKUP($C168,CE_Unordered_Data,COLUMN('Reordered Data'!AS$145)-2,FALSE))</f>
        <v>-</v>
      </c>
      <c r="AT168" s="401" t="str">
        <f ca="1">IF(ISERROR(VLOOKUP($C168,CE_Unordered_Data,COLUMN('Reordered Data'!AT$147)-2,FALSE)),"-",VLOOKUP($C168,CE_Unordered_Data,COLUMN('Reordered Data'!AT$145)-2,FALSE))</f>
        <v>-</v>
      </c>
      <c r="AU168" s="401" t="str">
        <f ca="1">IF(ISERROR(VLOOKUP($C168,CE_Unordered_Data,COLUMN('Reordered Data'!AU$147)-2,FALSE)),"-",VLOOKUP($C168,CE_Unordered_Data,COLUMN('Reordered Data'!AU$145)-2,FALSE))</f>
        <v>-</v>
      </c>
      <c r="AV168" s="401" t="str">
        <f ca="1">IF(ISERROR(VLOOKUP($C168,CE_Unordered_Data,COLUMN('Reordered Data'!AV$147)-2,FALSE)),"-",VLOOKUP($C168,CE_Unordered_Data,COLUMN('Reordered Data'!AV$145)-2,FALSE))</f>
        <v>-</v>
      </c>
      <c r="AW168" s="401" t="str">
        <f ca="1">IF(ISERROR(VLOOKUP($C168,CE_Unordered_Data,COLUMN('Reordered Data'!AW$147)-2,FALSE)),"-",VLOOKUP($C168,CE_Unordered_Data,COLUMN('Reordered Data'!AW$145)-2,FALSE))</f>
        <v>-</v>
      </c>
      <c r="AX168" s="401" t="str">
        <f ca="1">IF(ISERROR(VLOOKUP($C168,CE_Unordered_Data,COLUMN('Reordered Data'!AX$147)-2,FALSE)),"-",VLOOKUP($C168,CE_Unordered_Data,COLUMN('Reordered Data'!AX$145)-2,FALSE))</f>
        <v>-</v>
      </c>
      <c r="AY168" s="401" t="str">
        <f ca="1">IF(ISERROR(VLOOKUP($C168,CE_Unordered_Data,COLUMN('Reordered Data'!AY$147)-2,FALSE)),"-",VLOOKUP($C168,CE_Unordered_Data,COLUMN('Reordered Data'!AY$145)-2,FALSE))</f>
        <v>-</v>
      </c>
      <c r="AZ168" s="401" t="str">
        <f ca="1">IF(ISERROR(VLOOKUP($C168,CE_Unordered_Data,COLUMN('Reordered Data'!AZ$147)-2,FALSE)),"-",VLOOKUP($C168,CE_Unordered_Data,COLUMN('Reordered Data'!AZ$145)-2,FALSE))</f>
        <v>-</v>
      </c>
      <c r="BA168" s="401" t="str">
        <f ca="1">IF(ISERROR(VLOOKUP($C168,CE_Unordered_Data,COLUMN('Reordered Data'!BA$147)-2,FALSE)),"-",VLOOKUP($C168,CE_Unordered_Data,COLUMN('Reordered Data'!BA$145)-2,FALSE))</f>
        <v>-</v>
      </c>
      <c r="BB168" s="401" t="str">
        <f ca="1">IF(ISERROR(VLOOKUP($C168,CE_Unordered_Data,COLUMN('Reordered Data'!BB$147)-2,FALSE)),"-",VLOOKUP($C168,CE_Unordered_Data,COLUMN('Reordered Data'!BB$145)-2,FALSE))</f>
        <v>-</v>
      </c>
      <c r="BC168" s="401" t="str">
        <f ca="1">IF(ISERROR(VLOOKUP($C168,CE_Unordered_Data,COLUMN('Reordered Data'!BC$147)-2,FALSE)),"-",VLOOKUP($C168,CE_Unordered_Data,COLUMN('Reordered Data'!BC$145)-2,FALSE))</f>
        <v>-</v>
      </c>
      <c r="BD168" s="401" t="str">
        <f ca="1">IF(ISERROR(VLOOKUP($C168,CE_Unordered_Data,COLUMN('Reordered Data'!BD$147)-2,FALSE)),"-",VLOOKUP($C168,CE_Unordered_Data,COLUMN('Reordered Data'!BD$145)-2,FALSE))</f>
        <v>-</v>
      </c>
      <c r="BE168" s="401" t="str">
        <f ca="1">IF(ISERROR(VLOOKUP($C168,CE_Unordered_Data,COLUMN('Reordered Data'!BE$147)-2,FALSE)),"-",VLOOKUP($C168,CE_Unordered_Data,COLUMN('Reordered Data'!BE$145)-2,FALSE))</f>
        <v>-</v>
      </c>
      <c r="BF168" s="401" t="str">
        <f ca="1">IF(ISERROR(VLOOKUP($C168,CE_Unordered_Data,COLUMN('Reordered Data'!BF$147)-2,FALSE)),"-",VLOOKUP($C168,CE_Unordered_Data,COLUMN('Reordered Data'!BF$145)-2,FALSE))</f>
        <v>-</v>
      </c>
      <c r="BG168" s="401" t="str">
        <f ca="1">IF(ISERROR(VLOOKUP($C168,CE_Unordered_Data,COLUMN('Reordered Data'!BG$147)-2,FALSE)),"-",VLOOKUP($C168,CE_Unordered_Data,COLUMN('Reordered Data'!BG$145)-2,FALSE))</f>
        <v>-</v>
      </c>
      <c r="BH168" s="401" t="str">
        <f ca="1">IF(ISERROR(VLOOKUP($C168,CE_Unordered_Data,COLUMN('Reordered Data'!BH$147)-2,FALSE)),"-",VLOOKUP($C168,CE_Unordered_Data,COLUMN('Reordered Data'!BH$145)-2,FALSE))</f>
        <v>-</v>
      </c>
      <c r="BI168" s="401" t="str">
        <f ca="1">IF(ISERROR(VLOOKUP($C168,CE_Unordered_Data,COLUMN('Reordered Data'!BI$147)-2,FALSE)),"-",VLOOKUP($C168,CE_Unordered_Data,COLUMN('Reordered Data'!BI$145)-2,FALSE))</f>
        <v>-</v>
      </c>
      <c r="BJ168" s="401" t="str">
        <f ca="1">IF(ISERROR(VLOOKUP($C168,CE_Unordered_Data,COLUMN('Reordered Data'!BJ$147)-2,FALSE)),"-",VLOOKUP($C168,CE_Unordered_Data,COLUMN('Reordered Data'!BJ$145)-2,FALSE))</f>
        <v>-</v>
      </c>
      <c r="BK168" s="401" t="str">
        <f ca="1">IF(ISERROR(VLOOKUP($C168,CE_Unordered_Data,COLUMN('Reordered Data'!BK$147)-2,FALSE)),"-",VLOOKUP($C168,CE_Unordered_Data,COLUMN('Reordered Data'!BK$145)-2,FALSE))</f>
        <v>-</v>
      </c>
      <c r="BL168" s="401" t="str">
        <f ca="1">IF(ISERROR(VLOOKUP($C168,CE_Unordered_Data,COLUMN('Reordered Data'!BL$147)-2,FALSE)),"-",VLOOKUP($C168,CE_Unordered_Data,COLUMN('Reordered Data'!BL$145)-2,FALSE))</f>
        <v>-</v>
      </c>
      <c r="BM168" s="401" t="str">
        <f ca="1">IF(ISERROR(VLOOKUP($C168,CE_Unordered_Data,COLUMN('Reordered Data'!BM$147)-2,FALSE)),"-",VLOOKUP($C168,CE_Unordered_Data,COLUMN('Reordered Data'!BM$145)-2,FALSE))</f>
        <v>-</v>
      </c>
      <c r="BN168" s="401" t="str">
        <f ca="1">IF(ISERROR(VLOOKUP($C168,CE_Unordered_Data,COLUMN('Reordered Data'!BN$147)-2,FALSE)),"-",VLOOKUP($C168,CE_Unordered_Data,COLUMN('Reordered Data'!BN$145)-2,FALSE))</f>
        <v>-</v>
      </c>
      <c r="BO168" s="401" t="str">
        <f ca="1">IF(ISERROR(VLOOKUP($C168,CE_Unordered_Data,COLUMN('Reordered Data'!BO$147)-2,FALSE)),"-",VLOOKUP($C168,CE_Unordered_Data,COLUMN('Reordered Data'!BO$145)-2,FALSE))</f>
        <v>-</v>
      </c>
      <c r="BP168" s="401" t="str">
        <f ca="1">IF(ISERROR(VLOOKUP($C168,CE_Unordered_Data,COLUMN('Reordered Data'!BP$147)-2,FALSE)),"-",VLOOKUP($C168,CE_Unordered_Data,COLUMN('Reordered Data'!BP$145)-2,FALSE))</f>
        <v>-</v>
      </c>
      <c r="BQ168" s="401" t="str">
        <f ca="1">IF(ISERROR(VLOOKUP($C168,CE_Unordered_Data,COLUMN('Reordered Data'!BQ$147)-2,FALSE)),"-",VLOOKUP($C168,CE_Unordered_Data,COLUMN('Reordered Data'!BQ$145)-2,FALSE))</f>
        <v>-</v>
      </c>
      <c r="BR168" s="401" t="str">
        <f ca="1">IF(ISERROR(VLOOKUP($C168,CE_Unordered_Data,COLUMN('Reordered Data'!BR$147)-2,FALSE)),"-",VLOOKUP($C168,CE_Unordered_Data,COLUMN('Reordered Data'!BR$145)-2,FALSE))</f>
        <v>-</v>
      </c>
      <c r="BS168" s="401" t="str">
        <f ca="1">IF(ISERROR(VLOOKUP($C168,CE_Unordered_Data,COLUMN('Reordered Data'!BS$147)-2,FALSE)),"-",VLOOKUP($C168,CE_Unordered_Data,COLUMN('Reordered Data'!BS$145)-2,FALSE))</f>
        <v>-</v>
      </c>
      <c r="BT168" s="401" t="str">
        <f ca="1">IF(ISERROR(VLOOKUP($C168,CE_Unordered_Data,COLUMN('Reordered Data'!BT$147)-2,FALSE)),"-",VLOOKUP($C168,CE_Unordered_Data,COLUMN('Reordered Data'!BT$145)-2,FALSE))</f>
        <v>-</v>
      </c>
      <c r="BU168" s="401" t="str">
        <f ca="1">IF(ISERROR(VLOOKUP($C168,CE_Unordered_Data,COLUMN('Reordered Data'!BU$147)-2,FALSE)),"-",VLOOKUP($C168,CE_Unordered_Data,COLUMN('Reordered Data'!BU$145)-2,FALSE))</f>
        <v>-</v>
      </c>
      <c r="BV168" s="401" t="str">
        <f ca="1">IF(ISERROR(VLOOKUP($C168,CE_Unordered_Data,COLUMN('Reordered Data'!BV$147)-2,FALSE)),"-",VLOOKUP($C168,CE_Unordered_Data,COLUMN('Reordered Data'!BV$145)-2,FALSE))</f>
        <v>-</v>
      </c>
      <c r="BW168" s="401" t="str">
        <f ca="1">IF(ISERROR(VLOOKUP($C168,CE_Unordered_Data,COLUMN('Reordered Data'!BW$147)-2,FALSE)),"-",VLOOKUP($C168,CE_Unordered_Data,COLUMN('Reordered Data'!BW$145)-2,FALSE))</f>
        <v>-</v>
      </c>
      <c r="BX168" s="401" t="str">
        <f ca="1">IF(ISERROR(VLOOKUP($C168,CE_Unordered_Data,COLUMN('Reordered Data'!BX$147)-2,FALSE)),"-",VLOOKUP($C168,CE_Unordered_Data,COLUMN('Reordered Data'!BX$145)-2,FALSE))</f>
        <v>-</v>
      </c>
      <c r="BY168" s="401" t="str">
        <f ca="1">IF(ISERROR(VLOOKUP($C168,CE_Unordered_Data,COLUMN('Reordered Data'!BY$147)-2,FALSE)),"-",VLOOKUP($C168,CE_Unordered_Data,COLUMN('Reordered Data'!BY$145)-2,FALSE))</f>
        <v>-</v>
      </c>
      <c r="BZ168" s="401" t="str">
        <f ca="1">IF(ISERROR(VLOOKUP($C168,CE_Unordered_Data,COLUMN('Reordered Data'!BZ$147)-2,FALSE)),"-",VLOOKUP($C168,CE_Unordered_Data,COLUMN('Reordered Data'!BZ$145)-2,FALSE))</f>
        <v>-</v>
      </c>
      <c r="CA168" s="401" t="str">
        <f ca="1">IF(ISERROR(VLOOKUP($C168,CE_Unordered_Data,COLUMN('Reordered Data'!CA$147)-2,FALSE)),"-",VLOOKUP($C168,CE_Unordered_Data,COLUMN('Reordered Data'!CA$145)-2,FALSE))</f>
        <v>-</v>
      </c>
      <c r="CB168" s="401" t="str">
        <f ca="1">IF(ISERROR(VLOOKUP($C168,CE_Unordered_Data,COLUMN('Reordered Data'!CB$147)-2,FALSE)),"-",VLOOKUP($C168,CE_Unordered_Data,COLUMN('Reordered Data'!CB$145)-2,FALSE))</f>
        <v>-</v>
      </c>
      <c r="CC168" s="401" t="str">
        <f ca="1">IF(ISERROR(VLOOKUP($C168,CE_Unordered_Data,COLUMN('Reordered Data'!CC$147)-2,FALSE)),"-",VLOOKUP($C168,CE_Unordered_Data,COLUMN('Reordered Data'!CC$145)-2,FALSE))</f>
        <v>-</v>
      </c>
      <c r="CD168" s="401" t="str">
        <f ca="1">IF(ISERROR(VLOOKUP($C168,CE_Unordered_Data,COLUMN('Reordered Data'!CD$147)-2,FALSE)),"-",VLOOKUP($C168,CE_Unordered_Data,COLUMN('Reordered Data'!CD$145)-2,FALSE))</f>
        <v>-</v>
      </c>
      <c r="CE168" s="401" t="str">
        <f ca="1">IF(ISERROR(VLOOKUP($C168,CE_Unordered_Data,COLUMN('Reordered Data'!CE$147)-2,FALSE)),"-",VLOOKUP($C168,CE_Unordered_Data,COLUMN('Reordered Data'!CE$145)-2,FALSE))</f>
        <v>-</v>
      </c>
      <c r="CF168" s="401" t="str">
        <f ca="1">IF(ISERROR(VLOOKUP($C168,CE_Unordered_Data,COLUMN('Reordered Data'!CF$147)-2,FALSE)),"-",VLOOKUP($C168,CE_Unordered_Data,COLUMN('Reordered Data'!CF$145)-2,FALSE))</f>
        <v>-</v>
      </c>
      <c r="CG168" s="401" t="str">
        <f ca="1">IF(ISERROR(VLOOKUP($C168,CE_Unordered_Data,COLUMN('Reordered Data'!CG$147)-2,FALSE)),"-",VLOOKUP($C168,CE_Unordered_Data,COLUMN('Reordered Data'!CG$145)-2,FALSE))</f>
        <v>-</v>
      </c>
      <c r="CH168" s="401" t="str">
        <f ca="1">IF(ISERROR(VLOOKUP($C168,CE_Unordered_Data,COLUMN('Reordered Data'!CH$147)-2,FALSE)),"-",VLOOKUP($C168,CE_Unordered_Data,COLUMN('Reordered Data'!CH$145)-2,FALSE))</f>
        <v>-</v>
      </c>
      <c r="CI168" s="401" t="str">
        <f ca="1">IF(ISERROR(VLOOKUP($C168,CE_Unordered_Data,COLUMN('Reordered Data'!CI$147)-2,FALSE)),"-",VLOOKUP($C168,CE_Unordered_Data,COLUMN('Reordered Data'!CI$145)-2,FALSE))</f>
        <v>-</v>
      </c>
      <c r="CJ168" s="401" t="str">
        <f ca="1">IF(ISERROR(VLOOKUP($C168,CE_Unordered_Data,COLUMN('Reordered Data'!CJ$147)-2,FALSE)),"-",VLOOKUP($C168,CE_Unordered_Data,COLUMN('Reordered Data'!CJ$145)-2,FALSE))</f>
        <v>-</v>
      </c>
      <c r="CK168" s="401" t="str">
        <f ca="1">IF(ISERROR(VLOOKUP($C168,CE_Unordered_Data,COLUMN('Reordered Data'!CK$147)-2,FALSE)),"-",VLOOKUP($C168,CE_Unordered_Data,COLUMN('Reordered Data'!CK$145)-2,FALSE))</f>
        <v>-</v>
      </c>
      <c r="CL168" s="401" t="str">
        <f ca="1">IF(ISERROR(VLOOKUP($C168,CE_Unordered_Data,COLUMN('Reordered Data'!CL$147)-2,FALSE)),"-",VLOOKUP($C168,CE_Unordered_Data,COLUMN('Reordered Data'!CL$145)-2,FALSE))</f>
        <v>-</v>
      </c>
      <c r="CM168" s="401" t="str">
        <f ca="1">IF(ISERROR(VLOOKUP($C168,CE_Unordered_Data,COLUMN('Reordered Data'!CM$147)-2,FALSE)),"-",VLOOKUP($C168,CE_Unordered_Data,COLUMN('Reordered Data'!CM$145)-2,FALSE))</f>
        <v>-</v>
      </c>
      <c r="CN168" s="401" t="str">
        <f ca="1">IF(ISERROR(VLOOKUP($C168,CE_Unordered_Data,COLUMN('Reordered Data'!CN$147)-2,FALSE)),"-",VLOOKUP($C168,CE_Unordered_Data,COLUMN('Reordered Data'!CN$145)-2,FALSE))</f>
        <v>-</v>
      </c>
      <c r="CO168" s="401" t="str">
        <f ca="1">IF(ISERROR(VLOOKUP($C168,CE_Unordered_Data,COLUMN('Reordered Data'!CO$147)-2,FALSE)),"-",VLOOKUP($C168,CE_Unordered_Data,COLUMN('Reordered Data'!CO$145)-2,FALSE))</f>
        <v>-</v>
      </c>
      <c r="CP168" s="401" t="str">
        <f ca="1">IF(ISERROR(VLOOKUP($C168,CE_Unordered_Data,COLUMN('Reordered Data'!CP$147)-2,FALSE)),"-",VLOOKUP($C168,CE_Unordered_Data,COLUMN('Reordered Data'!CP$145)-2,FALSE))</f>
        <v>-</v>
      </c>
      <c r="CQ168" s="401" t="str">
        <f ca="1">IF(ISERROR(VLOOKUP($C168,CE_Unordered_Data,COLUMN('Reordered Data'!CQ$147)-2,FALSE)),"-",VLOOKUP($C168,CE_Unordered_Data,COLUMN('Reordered Data'!CQ$145)-2,FALSE))</f>
        <v>-</v>
      </c>
      <c r="CR168" s="401" t="str">
        <f ca="1">IF(ISERROR(VLOOKUP($C168,CE_Unordered_Data,COLUMN('Reordered Data'!CR$147)-2,FALSE)),"-",VLOOKUP($C168,CE_Unordered_Data,COLUMN('Reordered Data'!CR$145)-2,FALSE))</f>
        <v>-</v>
      </c>
      <c r="CS168" s="401" t="str">
        <f ca="1">IF(ISERROR(VLOOKUP($C168,CE_Unordered_Data,COLUMN('Reordered Data'!CS$147)-2,FALSE)),"-",VLOOKUP($C168,CE_Unordered_Data,COLUMN('Reordered Data'!CS$145)-2,FALSE))</f>
        <v>-</v>
      </c>
      <c r="CT168" s="401" t="str">
        <f ca="1">IF(ISERROR(VLOOKUP($C168,CE_Unordered_Data,COLUMN('Reordered Data'!CT$147)-2,FALSE)),"-",VLOOKUP($C168,CE_Unordered_Data,COLUMN('Reordered Data'!CT$145)-2,FALSE))</f>
        <v>-</v>
      </c>
      <c r="CU168" s="401" t="str">
        <f ca="1">IF(ISERROR(VLOOKUP($C168,CE_Unordered_Data,COLUMN('Reordered Data'!CU$147)-2,FALSE)),"-",VLOOKUP($C168,CE_Unordered_Data,COLUMN('Reordered Data'!CU$145)-2,FALSE))</f>
        <v>-</v>
      </c>
      <c r="CV168" s="401" t="str">
        <f ca="1">IF(ISERROR(VLOOKUP($C168,CE_Unordered_Data,COLUMN('Reordered Data'!CV$147)-2,FALSE)),"-",VLOOKUP($C168,CE_Unordered_Data,COLUMN('Reordered Data'!CV$145)-2,FALSE))</f>
        <v>-</v>
      </c>
      <c r="CW168" s="401" t="str">
        <f ca="1">IF(ISERROR(VLOOKUP($C168,CE_Unordered_Data,COLUMN('Reordered Data'!CW$147)-2,FALSE)),"-",VLOOKUP($C168,CE_Unordered_Data,COLUMN('Reordered Data'!CW$145)-2,FALSE))</f>
        <v>-</v>
      </c>
      <c r="CX168" s="401" t="str">
        <f ca="1">IF(ISERROR(VLOOKUP($C168,CE_Unordered_Data,COLUMN('Reordered Data'!CX$147)-2,FALSE)),"-",VLOOKUP($C168,CE_Unordered_Data,COLUMN('Reordered Data'!CX$145)-2,FALSE))</f>
        <v>-</v>
      </c>
      <c r="CY168" s="401" t="str">
        <f ca="1">IF(ISERROR(VLOOKUP($C168,CE_Unordered_Data,COLUMN('Reordered Data'!CY$147)-2,FALSE)),"-",VLOOKUP($C168,CE_Unordered_Data,COLUMN('Reordered Data'!CY$145)-2,FALSE))</f>
        <v>-</v>
      </c>
      <c r="CZ168" s="401" t="str">
        <f ca="1">IF(ISERROR(VLOOKUP($C168,CE_Unordered_Data,COLUMN('Reordered Data'!CZ$147)-2,FALSE)),"-",VLOOKUP($C168,CE_Unordered_Data,COLUMN('Reordered Data'!CZ$145)-2,FALSE))</f>
        <v>-</v>
      </c>
      <c r="DA168" s="401" t="str">
        <f ca="1">IF(ISERROR(VLOOKUP($C168,CE_Unordered_Data,COLUMN('Reordered Data'!DA$147)-2,FALSE)),"-",VLOOKUP($C168,CE_Unordered_Data,COLUMN('Reordered Data'!DA$145)-2,FALSE))</f>
        <v>-</v>
      </c>
      <c r="DB168" s="401" t="str">
        <f ca="1">IF(ISERROR(VLOOKUP($C168,CE_Unordered_Data,COLUMN('Reordered Data'!DB$147)-2,FALSE)),"-",VLOOKUP($C168,CE_Unordered_Data,COLUMN('Reordered Data'!DB$145)-2,FALSE))</f>
        <v>-</v>
      </c>
      <c r="DC168" s="401" t="str">
        <f ca="1">IF(ISERROR(VLOOKUP($C168,CE_Unordered_Data,COLUMN('Reordered Data'!DC$147)-2,FALSE)),"-",VLOOKUP($C168,CE_Unordered_Data,COLUMN('Reordered Data'!DC$145)-2,FALSE))</f>
        <v>-</v>
      </c>
      <c r="DD168" s="401" t="str">
        <f ca="1">IF(ISERROR(VLOOKUP($C168,CE_Unordered_Data,COLUMN('Reordered Data'!DD$147)-2,FALSE)),"-",VLOOKUP($C168,CE_Unordered_Data,COLUMN('Reordered Data'!DD$145)-2,FALSE))</f>
        <v>-</v>
      </c>
      <c r="DE168" s="401" t="str">
        <f ca="1">IF(ISERROR(VLOOKUP($C168,CE_Unordered_Data,COLUMN('Reordered Data'!DE$147)-2,FALSE)),"-",VLOOKUP($C168,CE_Unordered_Data,COLUMN('Reordered Data'!DE$145)-2,FALSE))</f>
        <v>-</v>
      </c>
      <c r="DF168" s="401" t="str">
        <f ca="1">IF(ISERROR(VLOOKUP($C168,CE_Unordered_Data,COLUMN('Reordered Data'!DF$147)-2,FALSE)),"-",VLOOKUP($C168,CE_Unordered_Data,COLUMN('Reordered Data'!DF$145)-2,FALSE))</f>
        <v>-</v>
      </c>
      <c r="DG168" s="401" t="str">
        <f ca="1">IF(ISERROR(VLOOKUP($C168,CE_Unordered_Data,COLUMN('Reordered Data'!DG$147)-2,FALSE)),"-",VLOOKUP($C168,CE_Unordered_Data,COLUMN('Reordered Data'!DG$145)-2,FALSE))</f>
        <v>-</v>
      </c>
      <c r="DH168" s="401" t="str">
        <f ca="1">IF(ISERROR(VLOOKUP($C168,CE_Unordered_Data,COLUMN('Reordered Data'!DH$147)-2,FALSE)),"-",VLOOKUP($C168,CE_Unordered_Data,COLUMN('Reordered Data'!DH$145)-2,FALSE))</f>
        <v>-</v>
      </c>
      <c r="DI168" s="401" t="str">
        <f ca="1">IF(ISERROR(VLOOKUP($C168,CE_Unordered_Data,COLUMN('Reordered Data'!DI$147)-2,FALSE)),"-",VLOOKUP($C168,CE_Unordered_Data,COLUMN('Reordered Data'!DI$145)-2,FALSE))</f>
        <v>-</v>
      </c>
      <c r="DJ168" s="401" t="str">
        <f ca="1">IF(ISERROR(VLOOKUP($C168,CE_Unordered_Data,COLUMN('Reordered Data'!DJ$147)-2,FALSE)),"-",VLOOKUP($C168,CE_Unordered_Data,COLUMN('Reordered Data'!DJ$145)-2,FALSE))</f>
        <v>-</v>
      </c>
      <c r="DK168" s="401" t="str">
        <f ca="1">IF(ISERROR(VLOOKUP($C168,CE_Unordered_Data,COLUMN('Reordered Data'!DK$147)-2,FALSE)),"-",VLOOKUP($C168,CE_Unordered_Data,COLUMN('Reordered Data'!DK$145)-2,FALSE))</f>
        <v>-</v>
      </c>
      <c r="DL168" s="401" t="str">
        <f ca="1">IF(ISERROR(VLOOKUP($C168,CE_Unordered_Data,COLUMN('Reordered Data'!DL$147)-2,FALSE)),"-",VLOOKUP($C168,CE_Unordered_Data,COLUMN('Reordered Data'!DL$145)-2,FALSE))</f>
        <v>-</v>
      </c>
      <c r="DM168" s="401" t="str">
        <f ca="1">IF(ISERROR(VLOOKUP($C168,CE_Unordered_Data,COLUMN('Reordered Data'!DM$147)-2,FALSE)),"-",VLOOKUP($C168,CE_Unordered_Data,COLUMN('Reordered Data'!DM$145)-2,FALSE))</f>
        <v>-</v>
      </c>
      <c r="DN168" s="401" t="str">
        <f ca="1">IF(ISERROR(VLOOKUP($C168,CE_Unordered_Data,COLUMN('Reordered Data'!DN$147)-2,FALSE)),"-",VLOOKUP($C168,CE_Unordered_Data,COLUMN('Reordered Data'!DN$145)-2,FALSE))</f>
        <v>-</v>
      </c>
      <c r="DO168" s="401" t="str">
        <f ca="1">IF(ISERROR(VLOOKUP($C168,CE_Unordered_Data,COLUMN('Reordered Data'!DO$147)-2,FALSE)),"-",VLOOKUP($C168,CE_Unordered_Data,COLUMN('Reordered Data'!DO$145)-2,FALSE))</f>
        <v>-</v>
      </c>
      <c r="DP168" s="401" t="str">
        <f ca="1">IF(ISERROR(VLOOKUP($C168,CE_Unordered_Data,COLUMN('Reordered Data'!DP$147)-2,FALSE)),"-",VLOOKUP($C168,CE_Unordered_Data,COLUMN('Reordered Data'!DP$145)-2,FALSE))</f>
        <v>-</v>
      </c>
      <c r="DQ168" s="401" t="str">
        <f ca="1">IF(ISERROR(VLOOKUP($C168,CE_Unordered_Data,COLUMN('Reordered Data'!DQ$147)-2,FALSE)),"-",VLOOKUP($C168,CE_Unordered_Data,COLUMN('Reordered Data'!DQ$145)-2,FALSE))</f>
        <v>-</v>
      </c>
      <c r="DR168" s="401" t="str">
        <f ca="1">IF(ISERROR(VLOOKUP($C168,CE_Unordered_Data,COLUMN('Reordered Data'!DR$147)-2,FALSE)),"-",VLOOKUP($C168,CE_Unordered_Data,COLUMN('Reordered Data'!DR$145)-2,FALSE))</f>
        <v>-</v>
      </c>
      <c r="DS168" s="401" t="str">
        <f ca="1">IF(ISERROR(VLOOKUP($C168,CE_Unordered_Data,COLUMN('Reordered Data'!DS$147)-2,FALSE)),"-",VLOOKUP($C168,CE_Unordered_Data,COLUMN('Reordered Data'!DS$145)-2,FALSE))</f>
        <v>-</v>
      </c>
      <c r="DT168" s="401" t="str">
        <f ca="1">IF(ISERROR(VLOOKUP($C168,CE_Unordered_Data,COLUMN('Reordered Data'!DT$147)-2,FALSE)),"-",VLOOKUP($C168,CE_Unordered_Data,COLUMN('Reordered Data'!DT$145)-2,FALSE))</f>
        <v>-</v>
      </c>
      <c r="DU168" s="401" t="str">
        <f ca="1">IF(ISERROR(VLOOKUP($C168,CE_Unordered_Data,COLUMN('Reordered Data'!DU$147)-2,FALSE)),"-",VLOOKUP($C168,CE_Unordered_Data,COLUMN('Reordered Data'!DU$145)-2,FALSE))</f>
        <v>-</v>
      </c>
      <c r="DV168" s="401" t="str">
        <f ca="1">IF(ISERROR(VLOOKUP($C168,CE_Unordered_Data,COLUMN('Reordered Data'!DV$147)-2,FALSE)),"-",VLOOKUP($C168,CE_Unordered_Data,COLUMN('Reordered Data'!DV$145)-2,FALSE))</f>
        <v>-</v>
      </c>
      <c r="DW168" s="401" t="str">
        <f ca="1">IF(ISERROR(VLOOKUP($C168,CE_Unordered_Data,COLUMN('Reordered Data'!DW$147)-2,FALSE)),"-",VLOOKUP($C168,CE_Unordered_Data,COLUMN('Reordered Data'!DW$145)-2,FALSE))</f>
        <v>-</v>
      </c>
      <c r="DX168" s="401" t="str">
        <f ca="1">IF(ISERROR(VLOOKUP($C168,CE_Unordered_Data,COLUMN('Reordered Data'!DX$147)-2,FALSE)),"-",VLOOKUP($C168,CE_Unordered_Data,COLUMN('Reordered Data'!DX$145)-2,FALSE))</f>
        <v>-</v>
      </c>
      <c r="DY168" s="401" t="str">
        <f ca="1">IF(ISERROR(VLOOKUP($C168,CE_Unordered_Data,COLUMN('Reordered Data'!DY$147)-2,FALSE)),"-",VLOOKUP($C168,CE_Unordered_Data,COLUMN('Reordered Data'!DY$145)-2,FALSE))</f>
        <v>-</v>
      </c>
      <c r="DZ168" s="401" t="str">
        <f ca="1">IF(ISERROR(VLOOKUP($C168,CE_Unordered_Data,COLUMN('Reordered Data'!DZ$147)-2,FALSE)),"-",VLOOKUP($C168,CE_Unordered_Data,COLUMN('Reordered Data'!DZ$145)-2,FALSE))</f>
        <v>-</v>
      </c>
      <c r="EA168" s="401" t="str">
        <f ca="1">IF(ISERROR(VLOOKUP($C168,CE_Unordered_Data,COLUMN('Reordered Data'!EA$147)-2,FALSE)),"-",VLOOKUP($C168,CE_Unordered_Data,COLUMN('Reordered Data'!EA$145)-2,FALSE))</f>
        <v>-</v>
      </c>
      <c r="EB168" s="401" t="str">
        <f ca="1">IF(ISERROR(VLOOKUP($C168,CE_Unordered_Data,COLUMN('Reordered Data'!EB$147)-2,FALSE)),"-",VLOOKUP($C168,CE_Unordered_Data,COLUMN('Reordered Data'!EB$145)-2,FALSE))</f>
        <v>-</v>
      </c>
      <c r="EC168" s="401" t="str">
        <f ca="1">IF(ISERROR(VLOOKUP($C168,CE_Unordered_Data,COLUMN('Reordered Data'!EC$147)-2,FALSE)),"-",VLOOKUP($C168,CE_Unordered_Data,COLUMN('Reordered Data'!EC$145)-2,FALSE))</f>
        <v>-</v>
      </c>
      <c r="ED168" s="401" t="str">
        <f ca="1">IF(ISERROR(VLOOKUP($C168,CE_Unordered_Data,COLUMN('Reordered Data'!ED$147)-2,FALSE)),"-",VLOOKUP($C168,CE_Unordered_Data,COLUMN('Reordered Data'!ED$145)-2,FALSE))</f>
        <v>-</v>
      </c>
      <c r="EE168" s="401" t="str">
        <f ca="1">IF(ISERROR(VLOOKUP($C168,CE_Unordered_Data,COLUMN('Reordered Data'!EE$147)-2,FALSE)),"-",VLOOKUP($C168,CE_Unordered_Data,COLUMN('Reordered Data'!EE$145)-2,FALSE))</f>
        <v>-</v>
      </c>
      <c r="EF168" s="401" t="str">
        <f ca="1">IF(ISERROR(VLOOKUP($C168,CE_Unordered_Data,COLUMN('Reordered Data'!EF$147)-2,FALSE)),"-",VLOOKUP($C168,CE_Unordered_Data,COLUMN('Reordered Data'!EF$145)-2,FALSE))</f>
        <v>-</v>
      </c>
      <c r="EG168" s="401" t="str">
        <f ca="1">IF(ISERROR(VLOOKUP($C168,CE_Unordered_Data,COLUMN('Reordered Data'!EG$147)-2,FALSE)),"-",VLOOKUP($C168,CE_Unordered_Data,COLUMN('Reordered Data'!EG$145)-2,FALSE))</f>
        <v>-</v>
      </c>
      <c r="EH168" s="401" t="str">
        <f ca="1">IF(ISERROR(VLOOKUP($C168,CE_Unordered_Data,COLUMN('Reordered Data'!EH$147)-2,FALSE)),"-",VLOOKUP($C168,CE_Unordered_Data,COLUMN('Reordered Data'!EH$145)-2,FALSE))</f>
        <v>-</v>
      </c>
      <c r="EI168" s="401" t="str">
        <f ca="1">IF(ISERROR(VLOOKUP($C168,CE_Unordered_Data,COLUMN('Reordered Data'!EI$147)-2,FALSE)),"-",VLOOKUP($C168,CE_Unordered_Data,COLUMN('Reordered Data'!EI$145)-2,FALSE))</f>
        <v>-</v>
      </c>
      <c r="EJ168" s="401" t="str">
        <f ca="1">IF(ISERROR(VLOOKUP($C168,CE_Unordered_Data,COLUMN('Reordered Data'!EJ$147)-2,FALSE)),"-",VLOOKUP($C168,CE_Unordered_Data,COLUMN('Reordered Data'!EJ$145)-2,FALSE))</f>
        <v>-</v>
      </c>
      <c r="EK168" s="401" t="str">
        <f ca="1">IF(ISERROR(VLOOKUP($C168,CE_Unordered_Data,COLUMN('Reordered Data'!EK$147)-2,FALSE)),"-",VLOOKUP($C168,CE_Unordered_Data,COLUMN('Reordered Data'!EK$145)-2,FALSE))</f>
        <v>-</v>
      </c>
      <c r="EL168" s="401" t="str">
        <f ca="1">IF(ISERROR(VLOOKUP($C168,CE_Unordered_Data,COLUMN('Reordered Data'!EL$147)-2,FALSE)),"-",VLOOKUP($C168,CE_Unordered_Data,COLUMN('Reordered Data'!EL$145)-2,FALSE))</f>
        <v>-</v>
      </c>
      <c r="EM168" s="401" t="str">
        <f ca="1">IF(ISERROR(VLOOKUP($C168,CE_Unordered_Data,COLUMN('Reordered Data'!EM$147)-2,FALSE)),"-",VLOOKUP($C168,CE_Unordered_Data,COLUMN('Reordered Data'!EM$145)-2,FALSE))</f>
        <v>-</v>
      </c>
      <c r="EN168" s="401" t="str">
        <f ca="1">IF(ISERROR(VLOOKUP($C168,CE_Unordered_Data,COLUMN('Reordered Data'!EN$147)-2,FALSE)),"-",VLOOKUP($C168,CE_Unordered_Data,COLUMN('Reordered Data'!EN$145)-2,FALSE))</f>
        <v>-</v>
      </c>
      <c r="EO168" s="401" t="str">
        <f ca="1">IF(ISERROR(VLOOKUP($C168,CE_Unordered_Data,COLUMN('Reordered Data'!EO$147)-2,FALSE)),"-",VLOOKUP($C168,CE_Unordered_Data,COLUMN('Reordered Data'!EO$145)-2,FALSE))</f>
        <v>-</v>
      </c>
      <c r="EP168" s="401" t="str">
        <f ca="1">IF(ISERROR(VLOOKUP($C168,CE_Unordered_Data,COLUMN('Reordered Data'!EP$147)-2,FALSE)),"-",VLOOKUP($C168,CE_Unordered_Data,COLUMN('Reordered Data'!EP$145)-2,FALSE))</f>
        <v>-</v>
      </c>
      <c r="EQ168" s="401" t="str">
        <f ca="1">IF(ISERROR(VLOOKUP($C168,CE_Unordered_Data,COLUMN('Reordered Data'!EQ$147)-2,FALSE)),"-",VLOOKUP($C168,CE_Unordered_Data,COLUMN('Reordered Data'!EQ$145)-2,FALSE))</f>
        <v>-</v>
      </c>
      <c r="ER168" s="401" t="str">
        <f ca="1">IF(ISERROR(VLOOKUP($C168,CE_Unordered_Data,COLUMN('Reordered Data'!ER$147)-2,FALSE)),"-",VLOOKUP($C168,CE_Unordered_Data,COLUMN('Reordered Data'!ER$145)-2,FALSE))</f>
        <v>-</v>
      </c>
      <c r="ES168" s="401" t="str">
        <f ca="1">IF(ISERROR(VLOOKUP($C168,CE_Unordered_Data,COLUMN('Reordered Data'!ES$147)-2,FALSE)),"-",VLOOKUP($C168,CE_Unordered_Data,COLUMN('Reordered Data'!ES$145)-2,FALSE))</f>
        <v>-</v>
      </c>
      <c r="ET168" s="401" t="str">
        <f ca="1">IF(ISERROR(VLOOKUP($C168,CE_Unordered_Data,COLUMN('Reordered Data'!ET$147)-2,FALSE)),"-",VLOOKUP($C168,CE_Unordered_Data,COLUMN('Reordered Data'!ET$145)-2,FALSE))</f>
        <v>-</v>
      </c>
      <c r="EU168" s="401" t="str">
        <f ca="1">IF(ISERROR(VLOOKUP($C168,CE_Unordered_Data,COLUMN('Reordered Data'!EU$147)-2,FALSE)),"-",VLOOKUP($C168,CE_Unordered_Data,COLUMN('Reordered Data'!EU$145)-2,FALSE))</f>
        <v>-</v>
      </c>
      <c r="EV168" s="401" t="str">
        <f ca="1">IF(ISERROR(VLOOKUP($C168,CE_Unordered_Data,COLUMN('Reordered Data'!EV$147)-2,FALSE)),"-",VLOOKUP($C168,CE_Unordered_Data,COLUMN('Reordered Data'!EV$145)-2,FALSE))</f>
        <v>-</v>
      </c>
      <c r="EW168" s="401" t="str">
        <f ca="1">IF(ISERROR(VLOOKUP($C168,CE_Unordered_Data,COLUMN('Reordered Data'!EW$147)-2,FALSE)),"-",VLOOKUP($C168,CE_Unordered_Data,COLUMN('Reordered Data'!EW$145)-2,FALSE))</f>
        <v>-</v>
      </c>
      <c r="EX168" s="401" t="str">
        <f ca="1">IF(ISERROR(VLOOKUP($C168,CE_Unordered_Data,COLUMN('Reordered Data'!EX$147)-2,FALSE)),"-",VLOOKUP($C168,CE_Unordered_Data,COLUMN('Reordered Data'!EX$145)-2,FALSE))</f>
        <v>-</v>
      </c>
      <c r="EY168" s="401" t="str">
        <f ca="1">IF(ISERROR(VLOOKUP($C168,CE_Unordered_Data,COLUMN('Reordered Data'!EY$147)-2,FALSE)),"-",VLOOKUP($C168,CE_Unordered_Data,COLUMN('Reordered Data'!EY$145)-2,FALSE))</f>
        <v>-</v>
      </c>
      <c r="EZ168" s="401" t="str">
        <f ca="1">IF(ISERROR(VLOOKUP($C168,CE_Unordered_Data,COLUMN('Reordered Data'!EZ$147)-2,FALSE)),"-",VLOOKUP($C168,CE_Unordered_Data,COLUMN('Reordered Data'!EZ$145)-2,FALSE))</f>
        <v>-</v>
      </c>
      <c r="FA168" s="401" t="str">
        <f ca="1">IF(ISERROR(VLOOKUP($C168,CE_Unordered_Data,COLUMN('Reordered Data'!FA$147)-2,FALSE)),"-",VLOOKUP($C168,CE_Unordered_Data,COLUMN('Reordered Data'!FA$145)-2,FALSE))</f>
        <v>-</v>
      </c>
      <c r="FB168" s="401" t="str">
        <f ca="1">IF(ISERROR(VLOOKUP($C168,CE_Unordered_Data,COLUMN('Reordered Data'!FB$147)-2,FALSE)),"-",VLOOKUP($C168,CE_Unordered_Data,COLUMN('Reordered Data'!FB$145)-2,FALSE))</f>
        <v>-</v>
      </c>
      <c r="FC168" s="401" t="str">
        <f ca="1">IF(ISERROR(VLOOKUP($C168,CE_Unordered_Data,COLUMN('Reordered Data'!FC$147)-2,FALSE)),"-",VLOOKUP($C168,CE_Unordered_Data,COLUMN('Reordered Data'!FC$145)-2,FALSE))</f>
        <v>-</v>
      </c>
      <c r="FD168" s="401" t="str">
        <f ca="1">IF(ISERROR(VLOOKUP($C168,CE_Unordered_Data,COLUMN('Reordered Data'!FD$147)-2,FALSE)),"-",VLOOKUP($C168,CE_Unordered_Data,COLUMN('Reordered Data'!FD$145)-2,FALSE))</f>
        <v>-</v>
      </c>
      <c r="FE168" s="401" t="str">
        <f ca="1">IF(ISERROR(VLOOKUP($C168,CE_Unordered_Data,COLUMN('Reordered Data'!FE$147)-2,FALSE)),"-",VLOOKUP($C168,CE_Unordered_Data,COLUMN('Reordered Data'!FE$145)-2,FALSE))</f>
        <v>-</v>
      </c>
      <c r="FF168" s="401" t="str">
        <f ca="1">IF(ISERROR(VLOOKUP($C168,CE_Unordered_Data,COLUMN('Reordered Data'!FF$147)-2,FALSE)),"-",VLOOKUP($C168,CE_Unordered_Data,COLUMN('Reordered Data'!FF$145)-2,FALSE))</f>
        <v>-</v>
      </c>
      <c r="FG168" s="401" t="str">
        <f ca="1">IF(ISERROR(VLOOKUP($C168,CE_Unordered_Data,COLUMN('Reordered Data'!FG$147)-2,FALSE)),"-",VLOOKUP($C168,CE_Unordered_Data,COLUMN('Reordered Data'!FG$145)-2,FALSE))</f>
        <v>-</v>
      </c>
    </row>
    <row r="169" spans="3:163">
      <c r="C169" s="399" t="str">
        <f t="shared" ca="1" si="43"/>
        <v>*Hide*</v>
      </c>
      <c r="D169" s="401" t="str">
        <f ca="1">IF(ISERROR(VLOOKUP($C169,CE_Unordered_Data,COLUMN('Reordered Data'!D$147)-2,FALSE)),"-",VLOOKUP($C169,CE_Unordered_Data,COLUMN('Reordered Data'!D$145)-2,FALSE))</f>
        <v>-</v>
      </c>
      <c r="E169" s="401" t="str">
        <f ca="1">IF(ISERROR(VLOOKUP($C169,CE_Unordered_Data,COLUMN('Reordered Data'!E$147)-2,FALSE)),"-",VLOOKUP($C169,CE_Unordered_Data,COLUMN('Reordered Data'!E$145)-2,FALSE))</f>
        <v>-</v>
      </c>
      <c r="F169" s="401" t="str">
        <f ca="1">IF(ISERROR(VLOOKUP($C169,CE_Unordered_Data,COLUMN('Reordered Data'!F$147)-2,FALSE)),"-",VLOOKUP($C169,CE_Unordered_Data,COLUMN('Reordered Data'!F$145)-2,FALSE))</f>
        <v>-</v>
      </c>
      <c r="G169" s="401" t="str">
        <f ca="1">IF(ISERROR(VLOOKUP($C169,CE_Unordered_Data,COLUMN('Reordered Data'!G$147)-2,FALSE)),"-",VLOOKUP($C169,CE_Unordered_Data,COLUMN('Reordered Data'!G$145)-2,FALSE))</f>
        <v>-</v>
      </c>
      <c r="H169" s="401" t="str">
        <f ca="1">IF(ISERROR(VLOOKUP($C169,CE_Unordered_Data,COLUMN('Reordered Data'!H$147)-2,FALSE)),"-",VLOOKUP($C169,CE_Unordered_Data,COLUMN('Reordered Data'!H$145)-2,FALSE))</f>
        <v>-</v>
      </c>
      <c r="I169" s="401" t="str">
        <f ca="1">IF(ISERROR(VLOOKUP($C169,CE_Unordered_Data,COLUMN('Reordered Data'!I$147)-2,FALSE)),"-",VLOOKUP($C169,CE_Unordered_Data,COLUMN('Reordered Data'!I$145)-2,FALSE))</f>
        <v>-</v>
      </c>
      <c r="J169" s="401" t="str">
        <f ca="1">IF(ISERROR(VLOOKUP($C169,CE_Unordered_Data,COLUMN('Reordered Data'!J$147)-2,FALSE)),"-",VLOOKUP($C169,CE_Unordered_Data,COLUMN('Reordered Data'!J$145)-2,FALSE))</f>
        <v>-</v>
      </c>
      <c r="K169" s="401" t="str">
        <f ca="1">IF(ISERROR(VLOOKUP($C169,CE_Unordered_Data,COLUMN('Reordered Data'!K$147)-2,FALSE)),"-",VLOOKUP($C169,CE_Unordered_Data,COLUMN('Reordered Data'!K$145)-2,FALSE))</f>
        <v>-</v>
      </c>
      <c r="L169" s="401" t="str">
        <f ca="1">IF(ISERROR(VLOOKUP($C169,CE_Unordered_Data,COLUMN('Reordered Data'!L$147)-2,FALSE)),"-",VLOOKUP($C169,CE_Unordered_Data,COLUMN('Reordered Data'!L$145)-2,FALSE))</f>
        <v>-</v>
      </c>
      <c r="M169" s="401" t="str">
        <f ca="1">IF(ISERROR(VLOOKUP($C169,CE_Unordered_Data,COLUMN('Reordered Data'!M$147)-2,FALSE)),"-",VLOOKUP($C169,CE_Unordered_Data,COLUMN('Reordered Data'!M$145)-2,FALSE))</f>
        <v>-</v>
      </c>
      <c r="N169" s="401" t="str">
        <f ca="1">IF(ISERROR(VLOOKUP($C169,CE_Unordered_Data,COLUMN('Reordered Data'!N$147)-2,FALSE)),"-",VLOOKUP($C169,CE_Unordered_Data,COLUMN('Reordered Data'!N$145)-2,FALSE))</f>
        <v>-</v>
      </c>
      <c r="O169" s="401" t="str">
        <f ca="1">IF(ISERROR(VLOOKUP($C169,CE_Unordered_Data,COLUMN('Reordered Data'!O$147)-2,FALSE)),"-",VLOOKUP($C169,CE_Unordered_Data,COLUMN('Reordered Data'!O$145)-2,FALSE))</f>
        <v>-</v>
      </c>
      <c r="P169" s="401" t="str">
        <f ca="1">IF(ISERROR(VLOOKUP($C169,CE_Unordered_Data,COLUMN('Reordered Data'!P$147)-2,FALSE)),"-",VLOOKUP($C169,CE_Unordered_Data,COLUMN('Reordered Data'!P$145)-2,FALSE))</f>
        <v>-</v>
      </c>
      <c r="Q169" s="401" t="str">
        <f ca="1">IF(ISERROR(VLOOKUP($C169,CE_Unordered_Data,COLUMN('Reordered Data'!Q$147)-2,FALSE)),"-",VLOOKUP($C169,CE_Unordered_Data,COLUMN('Reordered Data'!Q$145)-2,FALSE))</f>
        <v>-</v>
      </c>
      <c r="R169" s="401" t="str">
        <f ca="1">IF(ISERROR(VLOOKUP($C169,CE_Unordered_Data,COLUMN('Reordered Data'!R$147)-2,FALSE)),"-",VLOOKUP($C169,CE_Unordered_Data,COLUMN('Reordered Data'!R$145)-2,FALSE))</f>
        <v>-</v>
      </c>
      <c r="S169" s="401" t="str">
        <f ca="1">IF(ISERROR(VLOOKUP($C169,CE_Unordered_Data,COLUMN('Reordered Data'!S$147)-2,FALSE)),"-",VLOOKUP($C169,CE_Unordered_Data,COLUMN('Reordered Data'!S$145)-2,FALSE))</f>
        <v>-</v>
      </c>
      <c r="T169" s="401" t="str">
        <f ca="1">IF(ISERROR(VLOOKUP($C169,CE_Unordered_Data,COLUMN('Reordered Data'!T$147)-2,FALSE)),"-",VLOOKUP($C169,CE_Unordered_Data,COLUMN('Reordered Data'!T$145)-2,FALSE))</f>
        <v>-</v>
      </c>
      <c r="U169" s="401" t="str">
        <f ca="1">IF(ISERROR(VLOOKUP($C169,CE_Unordered_Data,COLUMN('Reordered Data'!U$147)-2,FALSE)),"-",VLOOKUP($C169,CE_Unordered_Data,COLUMN('Reordered Data'!U$145)-2,FALSE))</f>
        <v>-</v>
      </c>
      <c r="V169" s="401" t="str">
        <f ca="1">IF(ISERROR(VLOOKUP($C169,CE_Unordered_Data,COLUMN('Reordered Data'!V$147)-2,FALSE)),"-",VLOOKUP($C169,CE_Unordered_Data,COLUMN('Reordered Data'!V$145)-2,FALSE))</f>
        <v>-</v>
      </c>
      <c r="W169" s="401" t="str">
        <f ca="1">IF(ISERROR(VLOOKUP($C169,CE_Unordered_Data,COLUMN('Reordered Data'!W$147)-2,FALSE)),"-",VLOOKUP($C169,CE_Unordered_Data,COLUMN('Reordered Data'!W$145)-2,FALSE))</f>
        <v>-</v>
      </c>
      <c r="X169" s="401" t="str">
        <f ca="1">IF(ISERROR(VLOOKUP($C169,CE_Unordered_Data,COLUMN('Reordered Data'!X$147)-2,FALSE)),"-",VLOOKUP($C169,CE_Unordered_Data,COLUMN('Reordered Data'!X$145)-2,FALSE))</f>
        <v>-</v>
      </c>
      <c r="Y169" s="401" t="str">
        <f ca="1">IF(ISERROR(VLOOKUP($C169,CE_Unordered_Data,COLUMN('Reordered Data'!Y$147)-2,FALSE)),"-",VLOOKUP($C169,CE_Unordered_Data,COLUMN('Reordered Data'!Y$145)-2,FALSE))</f>
        <v>-</v>
      </c>
      <c r="Z169" s="401" t="str">
        <f ca="1">IF(ISERROR(VLOOKUP($C169,CE_Unordered_Data,COLUMN('Reordered Data'!Z$147)-2,FALSE)),"-",VLOOKUP($C169,CE_Unordered_Data,COLUMN('Reordered Data'!Z$145)-2,FALSE))</f>
        <v>-</v>
      </c>
      <c r="AA169" s="401" t="str">
        <f ca="1">IF(ISERROR(VLOOKUP($C169,CE_Unordered_Data,COLUMN('Reordered Data'!AA$147)-2,FALSE)),"-",VLOOKUP($C169,CE_Unordered_Data,COLUMN('Reordered Data'!AA$145)-2,FALSE))</f>
        <v>-</v>
      </c>
      <c r="AB169" s="401" t="str">
        <f ca="1">IF(ISERROR(VLOOKUP($C169,CE_Unordered_Data,COLUMN('Reordered Data'!AB$147)-2,FALSE)),"-",VLOOKUP($C169,CE_Unordered_Data,COLUMN('Reordered Data'!AB$145)-2,FALSE))</f>
        <v>-</v>
      </c>
      <c r="AC169" s="401" t="str">
        <f ca="1">IF(ISERROR(VLOOKUP($C169,CE_Unordered_Data,COLUMN('Reordered Data'!AC$147)-2,FALSE)),"-",VLOOKUP($C169,CE_Unordered_Data,COLUMN('Reordered Data'!AC$145)-2,FALSE))</f>
        <v>-</v>
      </c>
      <c r="AD169" s="401" t="str">
        <f ca="1">IF(ISERROR(VLOOKUP($C169,CE_Unordered_Data,COLUMN('Reordered Data'!AD$147)-2,FALSE)),"-",VLOOKUP($C169,CE_Unordered_Data,COLUMN('Reordered Data'!AD$145)-2,FALSE))</f>
        <v>-</v>
      </c>
      <c r="AE169" s="401" t="str">
        <f ca="1">IF(ISERROR(VLOOKUP($C169,CE_Unordered_Data,COLUMN('Reordered Data'!AE$147)-2,FALSE)),"-",VLOOKUP($C169,CE_Unordered_Data,COLUMN('Reordered Data'!AE$145)-2,FALSE))</f>
        <v>-</v>
      </c>
      <c r="AF169" s="401" t="str">
        <f ca="1">IF(ISERROR(VLOOKUP($C169,CE_Unordered_Data,COLUMN('Reordered Data'!AF$147)-2,FALSE)),"-",VLOOKUP($C169,CE_Unordered_Data,COLUMN('Reordered Data'!AF$145)-2,FALSE))</f>
        <v>-</v>
      </c>
      <c r="AG169" s="401" t="str">
        <f ca="1">IF(ISERROR(VLOOKUP($C169,CE_Unordered_Data,COLUMN('Reordered Data'!AG$147)-2,FALSE)),"-",VLOOKUP($C169,CE_Unordered_Data,COLUMN('Reordered Data'!AG$145)-2,FALSE))</f>
        <v>-</v>
      </c>
      <c r="AH169" s="401" t="str">
        <f ca="1">IF(ISERROR(VLOOKUP($C169,CE_Unordered_Data,COLUMN('Reordered Data'!AH$147)-2,FALSE)),"-",VLOOKUP($C169,CE_Unordered_Data,COLUMN('Reordered Data'!AH$145)-2,FALSE))</f>
        <v>-</v>
      </c>
      <c r="AI169" s="401" t="str">
        <f ca="1">IF(ISERROR(VLOOKUP($C169,CE_Unordered_Data,COLUMN('Reordered Data'!AI$147)-2,FALSE)),"-",VLOOKUP($C169,CE_Unordered_Data,COLUMN('Reordered Data'!AI$145)-2,FALSE))</f>
        <v>-</v>
      </c>
      <c r="AJ169" s="401" t="str">
        <f ca="1">IF(ISERROR(VLOOKUP($C169,CE_Unordered_Data,COLUMN('Reordered Data'!AJ$147)-2,FALSE)),"-",VLOOKUP($C169,CE_Unordered_Data,COLUMN('Reordered Data'!AJ$145)-2,FALSE))</f>
        <v>-</v>
      </c>
      <c r="AK169" s="401" t="str">
        <f ca="1">IF(ISERROR(VLOOKUP($C169,CE_Unordered_Data,COLUMN('Reordered Data'!AK$147)-2,FALSE)),"-",VLOOKUP($C169,CE_Unordered_Data,COLUMN('Reordered Data'!AK$145)-2,FALSE))</f>
        <v>-</v>
      </c>
      <c r="AL169" s="401" t="str">
        <f ca="1">IF(ISERROR(VLOOKUP($C169,CE_Unordered_Data,COLUMN('Reordered Data'!AL$147)-2,FALSE)),"-",VLOOKUP($C169,CE_Unordered_Data,COLUMN('Reordered Data'!AL$145)-2,FALSE))</f>
        <v>-</v>
      </c>
      <c r="AM169" s="401" t="str">
        <f ca="1">IF(ISERROR(VLOOKUP($C169,CE_Unordered_Data,COLUMN('Reordered Data'!AM$147)-2,FALSE)),"-",VLOOKUP($C169,CE_Unordered_Data,COLUMN('Reordered Data'!AM$145)-2,FALSE))</f>
        <v>-</v>
      </c>
      <c r="AN169" s="401" t="str">
        <f ca="1">IF(ISERROR(VLOOKUP($C169,CE_Unordered_Data,COLUMN('Reordered Data'!AN$147)-2,FALSE)),"-",VLOOKUP($C169,CE_Unordered_Data,COLUMN('Reordered Data'!AN$145)-2,FALSE))</f>
        <v>-</v>
      </c>
      <c r="AO169" s="401" t="str">
        <f ca="1">IF(ISERROR(VLOOKUP($C169,CE_Unordered_Data,COLUMN('Reordered Data'!AO$147)-2,FALSE)),"-",VLOOKUP($C169,CE_Unordered_Data,COLUMN('Reordered Data'!AO$145)-2,FALSE))</f>
        <v>-</v>
      </c>
      <c r="AP169" s="401" t="str">
        <f ca="1">IF(ISERROR(VLOOKUP($C169,CE_Unordered_Data,COLUMN('Reordered Data'!AP$147)-2,FALSE)),"-",VLOOKUP($C169,CE_Unordered_Data,COLUMN('Reordered Data'!AP$145)-2,FALSE))</f>
        <v>-</v>
      </c>
      <c r="AQ169" s="401" t="str">
        <f ca="1">IF(ISERROR(VLOOKUP($C169,CE_Unordered_Data,COLUMN('Reordered Data'!AQ$147)-2,FALSE)),"-",VLOOKUP($C169,CE_Unordered_Data,COLUMN('Reordered Data'!AQ$145)-2,FALSE))</f>
        <v>-</v>
      </c>
      <c r="AR169" s="401" t="str">
        <f ca="1">IF(ISERROR(VLOOKUP($C169,CE_Unordered_Data,COLUMN('Reordered Data'!AR$147)-2,FALSE)),"-",VLOOKUP($C169,CE_Unordered_Data,COLUMN('Reordered Data'!AR$145)-2,FALSE))</f>
        <v>-</v>
      </c>
      <c r="AS169" s="401" t="str">
        <f ca="1">IF(ISERROR(VLOOKUP($C169,CE_Unordered_Data,COLUMN('Reordered Data'!AS$147)-2,FALSE)),"-",VLOOKUP($C169,CE_Unordered_Data,COLUMN('Reordered Data'!AS$145)-2,FALSE))</f>
        <v>-</v>
      </c>
      <c r="AT169" s="401" t="str">
        <f ca="1">IF(ISERROR(VLOOKUP($C169,CE_Unordered_Data,COLUMN('Reordered Data'!AT$147)-2,FALSE)),"-",VLOOKUP($C169,CE_Unordered_Data,COLUMN('Reordered Data'!AT$145)-2,FALSE))</f>
        <v>-</v>
      </c>
      <c r="AU169" s="401" t="str">
        <f ca="1">IF(ISERROR(VLOOKUP($C169,CE_Unordered_Data,COLUMN('Reordered Data'!AU$147)-2,FALSE)),"-",VLOOKUP($C169,CE_Unordered_Data,COLUMN('Reordered Data'!AU$145)-2,FALSE))</f>
        <v>-</v>
      </c>
      <c r="AV169" s="401" t="str">
        <f ca="1">IF(ISERROR(VLOOKUP($C169,CE_Unordered_Data,COLUMN('Reordered Data'!AV$147)-2,FALSE)),"-",VLOOKUP($C169,CE_Unordered_Data,COLUMN('Reordered Data'!AV$145)-2,FALSE))</f>
        <v>-</v>
      </c>
      <c r="AW169" s="401" t="str">
        <f ca="1">IF(ISERROR(VLOOKUP($C169,CE_Unordered_Data,COLUMN('Reordered Data'!AW$147)-2,FALSE)),"-",VLOOKUP($C169,CE_Unordered_Data,COLUMN('Reordered Data'!AW$145)-2,FALSE))</f>
        <v>-</v>
      </c>
      <c r="AX169" s="401" t="str">
        <f ca="1">IF(ISERROR(VLOOKUP($C169,CE_Unordered_Data,COLUMN('Reordered Data'!AX$147)-2,FALSE)),"-",VLOOKUP($C169,CE_Unordered_Data,COLUMN('Reordered Data'!AX$145)-2,FALSE))</f>
        <v>-</v>
      </c>
      <c r="AY169" s="401" t="str">
        <f ca="1">IF(ISERROR(VLOOKUP($C169,CE_Unordered_Data,COLUMN('Reordered Data'!AY$147)-2,FALSE)),"-",VLOOKUP($C169,CE_Unordered_Data,COLUMN('Reordered Data'!AY$145)-2,FALSE))</f>
        <v>-</v>
      </c>
      <c r="AZ169" s="401" t="str">
        <f ca="1">IF(ISERROR(VLOOKUP($C169,CE_Unordered_Data,COLUMN('Reordered Data'!AZ$147)-2,FALSE)),"-",VLOOKUP($C169,CE_Unordered_Data,COLUMN('Reordered Data'!AZ$145)-2,FALSE))</f>
        <v>-</v>
      </c>
      <c r="BA169" s="401" t="str">
        <f ca="1">IF(ISERROR(VLOOKUP($C169,CE_Unordered_Data,COLUMN('Reordered Data'!BA$147)-2,FALSE)),"-",VLOOKUP($C169,CE_Unordered_Data,COLUMN('Reordered Data'!BA$145)-2,FALSE))</f>
        <v>-</v>
      </c>
      <c r="BB169" s="401" t="str">
        <f ca="1">IF(ISERROR(VLOOKUP($C169,CE_Unordered_Data,COLUMN('Reordered Data'!BB$147)-2,FALSE)),"-",VLOOKUP($C169,CE_Unordered_Data,COLUMN('Reordered Data'!BB$145)-2,FALSE))</f>
        <v>-</v>
      </c>
      <c r="BC169" s="401" t="str">
        <f ca="1">IF(ISERROR(VLOOKUP($C169,CE_Unordered_Data,COLUMN('Reordered Data'!BC$147)-2,FALSE)),"-",VLOOKUP($C169,CE_Unordered_Data,COLUMN('Reordered Data'!BC$145)-2,FALSE))</f>
        <v>-</v>
      </c>
      <c r="BD169" s="401" t="str">
        <f ca="1">IF(ISERROR(VLOOKUP($C169,CE_Unordered_Data,COLUMN('Reordered Data'!BD$147)-2,FALSE)),"-",VLOOKUP($C169,CE_Unordered_Data,COLUMN('Reordered Data'!BD$145)-2,FALSE))</f>
        <v>-</v>
      </c>
      <c r="BE169" s="401" t="str">
        <f ca="1">IF(ISERROR(VLOOKUP($C169,CE_Unordered_Data,COLUMN('Reordered Data'!BE$147)-2,FALSE)),"-",VLOOKUP($C169,CE_Unordered_Data,COLUMN('Reordered Data'!BE$145)-2,FALSE))</f>
        <v>-</v>
      </c>
      <c r="BF169" s="401" t="str">
        <f ca="1">IF(ISERROR(VLOOKUP($C169,CE_Unordered_Data,COLUMN('Reordered Data'!BF$147)-2,FALSE)),"-",VLOOKUP($C169,CE_Unordered_Data,COLUMN('Reordered Data'!BF$145)-2,FALSE))</f>
        <v>-</v>
      </c>
      <c r="BG169" s="401" t="str">
        <f ca="1">IF(ISERROR(VLOOKUP($C169,CE_Unordered_Data,COLUMN('Reordered Data'!BG$147)-2,FALSE)),"-",VLOOKUP($C169,CE_Unordered_Data,COLUMN('Reordered Data'!BG$145)-2,FALSE))</f>
        <v>-</v>
      </c>
      <c r="BH169" s="401" t="str">
        <f ca="1">IF(ISERROR(VLOOKUP($C169,CE_Unordered_Data,COLUMN('Reordered Data'!BH$147)-2,FALSE)),"-",VLOOKUP($C169,CE_Unordered_Data,COLUMN('Reordered Data'!BH$145)-2,FALSE))</f>
        <v>-</v>
      </c>
      <c r="BI169" s="401" t="str">
        <f ca="1">IF(ISERROR(VLOOKUP($C169,CE_Unordered_Data,COLUMN('Reordered Data'!BI$147)-2,FALSE)),"-",VLOOKUP($C169,CE_Unordered_Data,COLUMN('Reordered Data'!BI$145)-2,FALSE))</f>
        <v>-</v>
      </c>
      <c r="BJ169" s="401" t="str">
        <f ca="1">IF(ISERROR(VLOOKUP($C169,CE_Unordered_Data,COLUMN('Reordered Data'!BJ$147)-2,FALSE)),"-",VLOOKUP($C169,CE_Unordered_Data,COLUMN('Reordered Data'!BJ$145)-2,FALSE))</f>
        <v>-</v>
      </c>
      <c r="BK169" s="401" t="str">
        <f ca="1">IF(ISERROR(VLOOKUP($C169,CE_Unordered_Data,COLUMN('Reordered Data'!BK$147)-2,FALSE)),"-",VLOOKUP($C169,CE_Unordered_Data,COLUMN('Reordered Data'!BK$145)-2,FALSE))</f>
        <v>-</v>
      </c>
      <c r="BL169" s="401" t="str">
        <f ca="1">IF(ISERROR(VLOOKUP($C169,CE_Unordered_Data,COLUMN('Reordered Data'!BL$147)-2,FALSE)),"-",VLOOKUP($C169,CE_Unordered_Data,COLUMN('Reordered Data'!BL$145)-2,FALSE))</f>
        <v>-</v>
      </c>
      <c r="BM169" s="401" t="str">
        <f ca="1">IF(ISERROR(VLOOKUP($C169,CE_Unordered_Data,COLUMN('Reordered Data'!BM$147)-2,FALSE)),"-",VLOOKUP($C169,CE_Unordered_Data,COLUMN('Reordered Data'!BM$145)-2,FALSE))</f>
        <v>-</v>
      </c>
      <c r="BN169" s="401" t="str">
        <f ca="1">IF(ISERROR(VLOOKUP($C169,CE_Unordered_Data,COLUMN('Reordered Data'!BN$147)-2,FALSE)),"-",VLOOKUP($C169,CE_Unordered_Data,COLUMN('Reordered Data'!BN$145)-2,FALSE))</f>
        <v>-</v>
      </c>
      <c r="BO169" s="401" t="str">
        <f ca="1">IF(ISERROR(VLOOKUP($C169,CE_Unordered_Data,COLUMN('Reordered Data'!BO$147)-2,FALSE)),"-",VLOOKUP($C169,CE_Unordered_Data,COLUMN('Reordered Data'!BO$145)-2,FALSE))</f>
        <v>-</v>
      </c>
      <c r="BP169" s="401" t="str">
        <f ca="1">IF(ISERROR(VLOOKUP($C169,CE_Unordered_Data,COLUMN('Reordered Data'!BP$147)-2,FALSE)),"-",VLOOKUP($C169,CE_Unordered_Data,COLUMN('Reordered Data'!BP$145)-2,FALSE))</f>
        <v>-</v>
      </c>
      <c r="BQ169" s="401" t="str">
        <f ca="1">IF(ISERROR(VLOOKUP($C169,CE_Unordered_Data,COLUMN('Reordered Data'!BQ$147)-2,FALSE)),"-",VLOOKUP($C169,CE_Unordered_Data,COLUMN('Reordered Data'!BQ$145)-2,FALSE))</f>
        <v>-</v>
      </c>
      <c r="BR169" s="401" t="str">
        <f ca="1">IF(ISERROR(VLOOKUP($C169,CE_Unordered_Data,COLUMN('Reordered Data'!BR$147)-2,FALSE)),"-",VLOOKUP($C169,CE_Unordered_Data,COLUMN('Reordered Data'!BR$145)-2,FALSE))</f>
        <v>-</v>
      </c>
      <c r="BS169" s="401" t="str">
        <f ca="1">IF(ISERROR(VLOOKUP($C169,CE_Unordered_Data,COLUMN('Reordered Data'!BS$147)-2,FALSE)),"-",VLOOKUP($C169,CE_Unordered_Data,COLUMN('Reordered Data'!BS$145)-2,FALSE))</f>
        <v>-</v>
      </c>
      <c r="BT169" s="401" t="str">
        <f ca="1">IF(ISERROR(VLOOKUP($C169,CE_Unordered_Data,COLUMN('Reordered Data'!BT$147)-2,FALSE)),"-",VLOOKUP($C169,CE_Unordered_Data,COLUMN('Reordered Data'!BT$145)-2,FALSE))</f>
        <v>-</v>
      </c>
      <c r="BU169" s="401" t="str">
        <f ca="1">IF(ISERROR(VLOOKUP($C169,CE_Unordered_Data,COLUMN('Reordered Data'!BU$147)-2,FALSE)),"-",VLOOKUP($C169,CE_Unordered_Data,COLUMN('Reordered Data'!BU$145)-2,FALSE))</f>
        <v>-</v>
      </c>
      <c r="BV169" s="401" t="str">
        <f ca="1">IF(ISERROR(VLOOKUP($C169,CE_Unordered_Data,COLUMN('Reordered Data'!BV$147)-2,FALSE)),"-",VLOOKUP($C169,CE_Unordered_Data,COLUMN('Reordered Data'!BV$145)-2,FALSE))</f>
        <v>-</v>
      </c>
      <c r="BW169" s="401" t="str">
        <f ca="1">IF(ISERROR(VLOOKUP($C169,CE_Unordered_Data,COLUMN('Reordered Data'!BW$147)-2,FALSE)),"-",VLOOKUP($C169,CE_Unordered_Data,COLUMN('Reordered Data'!BW$145)-2,FALSE))</f>
        <v>-</v>
      </c>
      <c r="BX169" s="401" t="str">
        <f ca="1">IF(ISERROR(VLOOKUP($C169,CE_Unordered_Data,COLUMN('Reordered Data'!BX$147)-2,FALSE)),"-",VLOOKUP($C169,CE_Unordered_Data,COLUMN('Reordered Data'!BX$145)-2,FALSE))</f>
        <v>-</v>
      </c>
      <c r="BY169" s="401" t="str">
        <f ca="1">IF(ISERROR(VLOOKUP($C169,CE_Unordered_Data,COLUMN('Reordered Data'!BY$147)-2,FALSE)),"-",VLOOKUP($C169,CE_Unordered_Data,COLUMN('Reordered Data'!BY$145)-2,FALSE))</f>
        <v>-</v>
      </c>
      <c r="BZ169" s="401" t="str">
        <f ca="1">IF(ISERROR(VLOOKUP($C169,CE_Unordered_Data,COLUMN('Reordered Data'!BZ$147)-2,FALSE)),"-",VLOOKUP($C169,CE_Unordered_Data,COLUMN('Reordered Data'!BZ$145)-2,FALSE))</f>
        <v>-</v>
      </c>
      <c r="CA169" s="401" t="str">
        <f ca="1">IF(ISERROR(VLOOKUP($C169,CE_Unordered_Data,COLUMN('Reordered Data'!CA$147)-2,FALSE)),"-",VLOOKUP($C169,CE_Unordered_Data,COLUMN('Reordered Data'!CA$145)-2,FALSE))</f>
        <v>-</v>
      </c>
      <c r="CB169" s="401" t="str">
        <f ca="1">IF(ISERROR(VLOOKUP($C169,CE_Unordered_Data,COLUMN('Reordered Data'!CB$147)-2,FALSE)),"-",VLOOKUP($C169,CE_Unordered_Data,COLUMN('Reordered Data'!CB$145)-2,FALSE))</f>
        <v>-</v>
      </c>
      <c r="CC169" s="401" t="str">
        <f ca="1">IF(ISERROR(VLOOKUP($C169,CE_Unordered_Data,COLUMN('Reordered Data'!CC$147)-2,FALSE)),"-",VLOOKUP($C169,CE_Unordered_Data,COLUMN('Reordered Data'!CC$145)-2,FALSE))</f>
        <v>-</v>
      </c>
      <c r="CD169" s="401" t="str">
        <f ca="1">IF(ISERROR(VLOOKUP($C169,CE_Unordered_Data,COLUMN('Reordered Data'!CD$147)-2,FALSE)),"-",VLOOKUP($C169,CE_Unordered_Data,COLUMN('Reordered Data'!CD$145)-2,FALSE))</f>
        <v>-</v>
      </c>
      <c r="CE169" s="401" t="str">
        <f ca="1">IF(ISERROR(VLOOKUP($C169,CE_Unordered_Data,COLUMN('Reordered Data'!CE$147)-2,FALSE)),"-",VLOOKUP($C169,CE_Unordered_Data,COLUMN('Reordered Data'!CE$145)-2,FALSE))</f>
        <v>-</v>
      </c>
      <c r="CF169" s="401" t="str">
        <f ca="1">IF(ISERROR(VLOOKUP($C169,CE_Unordered_Data,COLUMN('Reordered Data'!CF$147)-2,FALSE)),"-",VLOOKUP($C169,CE_Unordered_Data,COLUMN('Reordered Data'!CF$145)-2,FALSE))</f>
        <v>-</v>
      </c>
      <c r="CG169" s="401" t="str">
        <f ca="1">IF(ISERROR(VLOOKUP($C169,CE_Unordered_Data,COLUMN('Reordered Data'!CG$147)-2,FALSE)),"-",VLOOKUP($C169,CE_Unordered_Data,COLUMN('Reordered Data'!CG$145)-2,FALSE))</f>
        <v>-</v>
      </c>
      <c r="CH169" s="401" t="str">
        <f ca="1">IF(ISERROR(VLOOKUP($C169,CE_Unordered_Data,COLUMN('Reordered Data'!CH$147)-2,FALSE)),"-",VLOOKUP($C169,CE_Unordered_Data,COLUMN('Reordered Data'!CH$145)-2,FALSE))</f>
        <v>-</v>
      </c>
      <c r="CI169" s="401" t="str">
        <f ca="1">IF(ISERROR(VLOOKUP($C169,CE_Unordered_Data,COLUMN('Reordered Data'!CI$147)-2,FALSE)),"-",VLOOKUP($C169,CE_Unordered_Data,COLUMN('Reordered Data'!CI$145)-2,FALSE))</f>
        <v>-</v>
      </c>
      <c r="CJ169" s="401" t="str">
        <f ca="1">IF(ISERROR(VLOOKUP($C169,CE_Unordered_Data,COLUMN('Reordered Data'!CJ$147)-2,FALSE)),"-",VLOOKUP($C169,CE_Unordered_Data,COLUMN('Reordered Data'!CJ$145)-2,FALSE))</f>
        <v>-</v>
      </c>
      <c r="CK169" s="401" t="str">
        <f ca="1">IF(ISERROR(VLOOKUP($C169,CE_Unordered_Data,COLUMN('Reordered Data'!CK$147)-2,FALSE)),"-",VLOOKUP($C169,CE_Unordered_Data,COLUMN('Reordered Data'!CK$145)-2,FALSE))</f>
        <v>-</v>
      </c>
      <c r="CL169" s="401" t="str">
        <f ca="1">IF(ISERROR(VLOOKUP($C169,CE_Unordered_Data,COLUMN('Reordered Data'!CL$147)-2,FALSE)),"-",VLOOKUP($C169,CE_Unordered_Data,COLUMN('Reordered Data'!CL$145)-2,FALSE))</f>
        <v>-</v>
      </c>
      <c r="CM169" s="401" t="str">
        <f ca="1">IF(ISERROR(VLOOKUP($C169,CE_Unordered_Data,COLUMN('Reordered Data'!CM$147)-2,FALSE)),"-",VLOOKUP($C169,CE_Unordered_Data,COLUMN('Reordered Data'!CM$145)-2,FALSE))</f>
        <v>-</v>
      </c>
      <c r="CN169" s="401" t="str">
        <f ca="1">IF(ISERROR(VLOOKUP($C169,CE_Unordered_Data,COLUMN('Reordered Data'!CN$147)-2,FALSE)),"-",VLOOKUP($C169,CE_Unordered_Data,COLUMN('Reordered Data'!CN$145)-2,FALSE))</f>
        <v>-</v>
      </c>
      <c r="CO169" s="401" t="str">
        <f ca="1">IF(ISERROR(VLOOKUP($C169,CE_Unordered_Data,COLUMN('Reordered Data'!CO$147)-2,FALSE)),"-",VLOOKUP($C169,CE_Unordered_Data,COLUMN('Reordered Data'!CO$145)-2,FALSE))</f>
        <v>-</v>
      </c>
      <c r="CP169" s="401" t="str">
        <f ca="1">IF(ISERROR(VLOOKUP($C169,CE_Unordered_Data,COLUMN('Reordered Data'!CP$147)-2,FALSE)),"-",VLOOKUP($C169,CE_Unordered_Data,COLUMN('Reordered Data'!CP$145)-2,FALSE))</f>
        <v>-</v>
      </c>
      <c r="CQ169" s="401" t="str">
        <f ca="1">IF(ISERROR(VLOOKUP($C169,CE_Unordered_Data,COLUMN('Reordered Data'!CQ$147)-2,FALSE)),"-",VLOOKUP($C169,CE_Unordered_Data,COLUMN('Reordered Data'!CQ$145)-2,FALSE))</f>
        <v>-</v>
      </c>
      <c r="CR169" s="401" t="str">
        <f ca="1">IF(ISERROR(VLOOKUP($C169,CE_Unordered_Data,COLUMN('Reordered Data'!CR$147)-2,FALSE)),"-",VLOOKUP($C169,CE_Unordered_Data,COLUMN('Reordered Data'!CR$145)-2,FALSE))</f>
        <v>-</v>
      </c>
      <c r="CS169" s="401" t="str">
        <f ca="1">IF(ISERROR(VLOOKUP($C169,CE_Unordered_Data,COLUMN('Reordered Data'!CS$147)-2,FALSE)),"-",VLOOKUP($C169,CE_Unordered_Data,COLUMN('Reordered Data'!CS$145)-2,FALSE))</f>
        <v>-</v>
      </c>
      <c r="CT169" s="401" t="str">
        <f ca="1">IF(ISERROR(VLOOKUP($C169,CE_Unordered_Data,COLUMN('Reordered Data'!CT$147)-2,FALSE)),"-",VLOOKUP($C169,CE_Unordered_Data,COLUMN('Reordered Data'!CT$145)-2,FALSE))</f>
        <v>-</v>
      </c>
      <c r="CU169" s="401" t="str">
        <f ca="1">IF(ISERROR(VLOOKUP($C169,CE_Unordered_Data,COLUMN('Reordered Data'!CU$147)-2,FALSE)),"-",VLOOKUP($C169,CE_Unordered_Data,COLUMN('Reordered Data'!CU$145)-2,FALSE))</f>
        <v>-</v>
      </c>
      <c r="CV169" s="401" t="str">
        <f ca="1">IF(ISERROR(VLOOKUP($C169,CE_Unordered_Data,COLUMN('Reordered Data'!CV$147)-2,FALSE)),"-",VLOOKUP($C169,CE_Unordered_Data,COLUMN('Reordered Data'!CV$145)-2,FALSE))</f>
        <v>-</v>
      </c>
      <c r="CW169" s="401" t="str">
        <f ca="1">IF(ISERROR(VLOOKUP($C169,CE_Unordered_Data,COLUMN('Reordered Data'!CW$147)-2,FALSE)),"-",VLOOKUP($C169,CE_Unordered_Data,COLUMN('Reordered Data'!CW$145)-2,FALSE))</f>
        <v>-</v>
      </c>
      <c r="CX169" s="401" t="str">
        <f ca="1">IF(ISERROR(VLOOKUP($C169,CE_Unordered_Data,COLUMN('Reordered Data'!CX$147)-2,FALSE)),"-",VLOOKUP($C169,CE_Unordered_Data,COLUMN('Reordered Data'!CX$145)-2,FALSE))</f>
        <v>-</v>
      </c>
      <c r="CY169" s="401" t="str">
        <f ca="1">IF(ISERROR(VLOOKUP($C169,CE_Unordered_Data,COLUMN('Reordered Data'!CY$147)-2,FALSE)),"-",VLOOKUP($C169,CE_Unordered_Data,COLUMN('Reordered Data'!CY$145)-2,FALSE))</f>
        <v>-</v>
      </c>
      <c r="CZ169" s="401" t="str">
        <f ca="1">IF(ISERROR(VLOOKUP($C169,CE_Unordered_Data,COLUMN('Reordered Data'!CZ$147)-2,FALSE)),"-",VLOOKUP($C169,CE_Unordered_Data,COLUMN('Reordered Data'!CZ$145)-2,FALSE))</f>
        <v>-</v>
      </c>
      <c r="DA169" s="401" t="str">
        <f ca="1">IF(ISERROR(VLOOKUP($C169,CE_Unordered_Data,COLUMN('Reordered Data'!DA$147)-2,FALSE)),"-",VLOOKUP($C169,CE_Unordered_Data,COLUMN('Reordered Data'!DA$145)-2,FALSE))</f>
        <v>-</v>
      </c>
      <c r="DB169" s="401" t="str">
        <f ca="1">IF(ISERROR(VLOOKUP($C169,CE_Unordered_Data,COLUMN('Reordered Data'!DB$147)-2,FALSE)),"-",VLOOKUP($C169,CE_Unordered_Data,COLUMN('Reordered Data'!DB$145)-2,FALSE))</f>
        <v>-</v>
      </c>
      <c r="DC169" s="401" t="str">
        <f ca="1">IF(ISERROR(VLOOKUP($C169,CE_Unordered_Data,COLUMN('Reordered Data'!DC$147)-2,FALSE)),"-",VLOOKUP($C169,CE_Unordered_Data,COLUMN('Reordered Data'!DC$145)-2,FALSE))</f>
        <v>-</v>
      </c>
      <c r="DD169" s="401" t="str">
        <f ca="1">IF(ISERROR(VLOOKUP($C169,CE_Unordered_Data,COLUMN('Reordered Data'!DD$147)-2,FALSE)),"-",VLOOKUP($C169,CE_Unordered_Data,COLUMN('Reordered Data'!DD$145)-2,FALSE))</f>
        <v>-</v>
      </c>
      <c r="DE169" s="401" t="str">
        <f ca="1">IF(ISERROR(VLOOKUP($C169,CE_Unordered_Data,COLUMN('Reordered Data'!DE$147)-2,FALSE)),"-",VLOOKUP($C169,CE_Unordered_Data,COLUMN('Reordered Data'!DE$145)-2,FALSE))</f>
        <v>-</v>
      </c>
      <c r="DF169" s="401" t="str">
        <f ca="1">IF(ISERROR(VLOOKUP($C169,CE_Unordered_Data,COLUMN('Reordered Data'!DF$147)-2,FALSE)),"-",VLOOKUP($C169,CE_Unordered_Data,COLUMN('Reordered Data'!DF$145)-2,FALSE))</f>
        <v>-</v>
      </c>
      <c r="DG169" s="401" t="str">
        <f ca="1">IF(ISERROR(VLOOKUP($C169,CE_Unordered_Data,COLUMN('Reordered Data'!DG$147)-2,FALSE)),"-",VLOOKUP($C169,CE_Unordered_Data,COLUMN('Reordered Data'!DG$145)-2,FALSE))</f>
        <v>-</v>
      </c>
      <c r="DH169" s="401" t="str">
        <f ca="1">IF(ISERROR(VLOOKUP($C169,CE_Unordered_Data,COLUMN('Reordered Data'!DH$147)-2,FALSE)),"-",VLOOKUP($C169,CE_Unordered_Data,COLUMN('Reordered Data'!DH$145)-2,FALSE))</f>
        <v>-</v>
      </c>
      <c r="DI169" s="401" t="str">
        <f ca="1">IF(ISERROR(VLOOKUP($C169,CE_Unordered_Data,COLUMN('Reordered Data'!DI$147)-2,FALSE)),"-",VLOOKUP($C169,CE_Unordered_Data,COLUMN('Reordered Data'!DI$145)-2,FALSE))</f>
        <v>-</v>
      </c>
      <c r="DJ169" s="401" t="str">
        <f ca="1">IF(ISERROR(VLOOKUP($C169,CE_Unordered_Data,COLUMN('Reordered Data'!DJ$147)-2,FALSE)),"-",VLOOKUP($C169,CE_Unordered_Data,COLUMN('Reordered Data'!DJ$145)-2,FALSE))</f>
        <v>-</v>
      </c>
      <c r="DK169" s="401" t="str">
        <f ca="1">IF(ISERROR(VLOOKUP($C169,CE_Unordered_Data,COLUMN('Reordered Data'!DK$147)-2,FALSE)),"-",VLOOKUP($C169,CE_Unordered_Data,COLUMN('Reordered Data'!DK$145)-2,FALSE))</f>
        <v>-</v>
      </c>
      <c r="DL169" s="401" t="str">
        <f ca="1">IF(ISERROR(VLOOKUP($C169,CE_Unordered_Data,COLUMN('Reordered Data'!DL$147)-2,FALSE)),"-",VLOOKUP($C169,CE_Unordered_Data,COLUMN('Reordered Data'!DL$145)-2,FALSE))</f>
        <v>-</v>
      </c>
      <c r="DM169" s="401" t="str">
        <f ca="1">IF(ISERROR(VLOOKUP($C169,CE_Unordered_Data,COLUMN('Reordered Data'!DM$147)-2,FALSE)),"-",VLOOKUP($C169,CE_Unordered_Data,COLUMN('Reordered Data'!DM$145)-2,FALSE))</f>
        <v>-</v>
      </c>
      <c r="DN169" s="401" t="str">
        <f ca="1">IF(ISERROR(VLOOKUP($C169,CE_Unordered_Data,COLUMN('Reordered Data'!DN$147)-2,FALSE)),"-",VLOOKUP($C169,CE_Unordered_Data,COLUMN('Reordered Data'!DN$145)-2,FALSE))</f>
        <v>-</v>
      </c>
      <c r="DO169" s="401" t="str">
        <f ca="1">IF(ISERROR(VLOOKUP($C169,CE_Unordered_Data,COLUMN('Reordered Data'!DO$147)-2,FALSE)),"-",VLOOKUP($C169,CE_Unordered_Data,COLUMN('Reordered Data'!DO$145)-2,FALSE))</f>
        <v>-</v>
      </c>
      <c r="DP169" s="401" t="str">
        <f ca="1">IF(ISERROR(VLOOKUP($C169,CE_Unordered_Data,COLUMN('Reordered Data'!DP$147)-2,FALSE)),"-",VLOOKUP($C169,CE_Unordered_Data,COLUMN('Reordered Data'!DP$145)-2,FALSE))</f>
        <v>-</v>
      </c>
      <c r="DQ169" s="401" t="str">
        <f ca="1">IF(ISERROR(VLOOKUP($C169,CE_Unordered_Data,COLUMN('Reordered Data'!DQ$147)-2,FALSE)),"-",VLOOKUP($C169,CE_Unordered_Data,COLUMN('Reordered Data'!DQ$145)-2,FALSE))</f>
        <v>-</v>
      </c>
      <c r="DR169" s="401" t="str">
        <f ca="1">IF(ISERROR(VLOOKUP($C169,CE_Unordered_Data,COLUMN('Reordered Data'!DR$147)-2,FALSE)),"-",VLOOKUP($C169,CE_Unordered_Data,COLUMN('Reordered Data'!DR$145)-2,FALSE))</f>
        <v>-</v>
      </c>
      <c r="DS169" s="401" t="str">
        <f ca="1">IF(ISERROR(VLOOKUP($C169,CE_Unordered_Data,COLUMN('Reordered Data'!DS$147)-2,FALSE)),"-",VLOOKUP($C169,CE_Unordered_Data,COLUMN('Reordered Data'!DS$145)-2,FALSE))</f>
        <v>-</v>
      </c>
      <c r="DT169" s="401" t="str">
        <f ca="1">IF(ISERROR(VLOOKUP($C169,CE_Unordered_Data,COLUMN('Reordered Data'!DT$147)-2,FALSE)),"-",VLOOKUP($C169,CE_Unordered_Data,COLUMN('Reordered Data'!DT$145)-2,FALSE))</f>
        <v>-</v>
      </c>
      <c r="DU169" s="401" t="str">
        <f ca="1">IF(ISERROR(VLOOKUP($C169,CE_Unordered_Data,COLUMN('Reordered Data'!DU$147)-2,FALSE)),"-",VLOOKUP($C169,CE_Unordered_Data,COLUMN('Reordered Data'!DU$145)-2,FALSE))</f>
        <v>-</v>
      </c>
      <c r="DV169" s="401" t="str">
        <f ca="1">IF(ISERROR(VLOOKUP($C169,CE_Unordered_Data,COLUMN('Reordered Data'!DV$147)-2,FALSE)),"-",VLOOKUP($C169,CE_Unordered_Data,COLUMN('Reordered Data'!DV$145)-2,FALSE))</f>
        <v>-</v>
      </c>
      <c r="DW169" s="401" t="str">
        <f ca="1">IF(ISERROR(VLOOKUP($C169,CE_Unordered_Data,COLUMN('Reordered Data'!DW$147)-2,FALSE)),"-",VLOOKUP($C169,CE_Unordered_Data,COLUMN('Reordered Data'!DW$145)-2,FALSE))</f>
        <v>-</v>
      </c>
      <c r="DX169" s="401" t="str">
        <f ca="1">IF(ISERROR(VLOOKUP($C169,CE_Unordered_Data,COLUMN('Reordered Data'!DX$147)-2,FALSE)),"-",VLOOKUP($C169,CE_Unordered_Data,COLUMN('Reordered Data'!DX$145)-2,FALSE))</f>
        <v>-</v>
      </c>
      <c r="DY169" s="401" t="str">
        <f ca="1">IF(ISERROR(VLOOKUP($C169,CE_Unordered_Data,COLUMN('Reordered Data'!DY$147)-2,FALSE)),"-",VLOOKUP($C169,CE_Unordered_Data,COLUMN('Reordered Data'!DY$145)-2,FALSE))</f>
        <v>-</v>
      </c>
      <c r="DZ169" s="401" t="str">
        <f ca="1">IF(ISERROR(VLOOKUP($C169,CE_Unordered_Data,COLUMN('Reordered Data'!DZ$147)-2,FALSE)),"-",VLOOKUP($C169,CE_Unordered_Data,COLUMN('Reordered Data'!DZ$145)-2,FALSE))</f>
        <v>-</v>
      </c>
      <c r="EA169" s="401" t="str">
        <f ca="1">IF(ISERROR(VLOOKUP($C169,CE_Unordered_Data,COLUMN('Reordered Data'!EA$147)-2,FALSE)),"-",VLOOKUP($C169,CE_Unordered_Data,COLUMN('Reordered Data'!EA$145)-2,FALSE))</f>
        <v>-</v>
      </c>
      <c r="EB169" s="401" t="str">
        <f ca="1">IF(ISERROR(VLOOKUP($C169,CE_Unordered_Data,COLUMN('Reordered Data'!EB$147)-2,FALSE)),"-",VLOOKUP($C169,CE_Unordered_Data,COLUMN('Reordered Data'!EB$145)-2,FALSE))</f>
        <v>-</v>
      </c>
      <c r="EC169" s="401" t="str">
        <f ca="1">IF(ISERROR(VLOOKUP($C169,CE_Unordered_Data,COLUMN('Reordered Data'!EC$147)-2,FALSE)),"-",VLOOKUP($C169,CE_Unordered_Data,COLUMN('Reordered Data'!EC$145)-2,FALSE))</f>
        <v>-</v>
      </c>
      <c r="ED169" s="401" t="str">
        <f ca="1">IF(ISERROR(VLOOKUP($C169,CE_Unordered_Data,COLUMN('Reordered Data'!ED$147)-2,FALSE)),"-",VLOOKUP($C169,CE_Unordered_Data,COLUMN('Reordered Data'!ED$145)-2,FALSE))</f>
        <v>-</v>
      </c>
      <c r="EE169" s="401" t="str">
        <f ca="1">IF(ISERROR(VLOOKUP($C169,CE_Unordered_Data,COLUMN('Reordered Data'!EE$147)-2,FALSE)),"-",VLOOKUP($C169,CE_Unordered_Data,COLUMN('Reordered Data'!EE$145)-2,FALSE))</f>
        <v>-</v>
      </c>
      <c r="EF169" s="401" t="str">
        <f ca="1">IF(ISERROR(VLOOKUP($C169,CE_Unordered_Data,COLUMN('Reordered Data'!EF$147)-2,FALSE)),"-",VLOOKUP($C169,CE_Unordered_Data,COLUMN('Reordered Data'!EF$145)-2,FALSE))</f>
        <v>-</v>
      </c>
      <c r="EG169" s="401" t="str">
        <f ca="1">IF(ISERROR(VLOOKUP($C169,CE_Unordered_Data,COLUMN('Reordered Data'!EG$147)-2,FALSE)),"-",VLOOKUP($C169,CE_Unordered_Data,COLUMN('Reordered Data'!EG$145)-2,FALSE))</f>
        <v>-</v>
      </c>
      <c r="EH169" s="401" t="str">
        <f ca="1">IF(ISERROR(VLOOKUP($C169,CE_Unordered_Data,COLUMN('Reordered Data'!EH$147)-2,FALSE)),"-",VLOOKUP($C169,CE_Unordered_Data,COLUMN('Reordered Data'!EH$145)-2,FALSE))</f>
        <v>-</v>
      </c>
      <c r="EI169" s="401" t="str">
        <f ca="1">IF(ISERROR(VLOOKUP($C169,CE_Unordered_Data,COLUMN('Reordered Data'!EI$147)-2,FALSE)),"-",VLOOKUP($C169,CE_Unordered_Data,COLUMN('Reordered Data'!EI$145)-2,FALSE))</f>
        <v>-</v>
      </c>
      <c r="EJ169" s="401" t="str">
        <f ca="1">IF(ISERROR(VLOOKUP($C169,CE_Unordered_Data,COLUMN('Reordered Data'!EJ$147)-2,FALSE)),"-",VLOOKUP($C169,CE_Unordered_Data,COLUMN('Reordered Data'!EJ$145)-2,FALSE))</f>
        <v>-</v>
      </c>
      <c r="EK169" s="401" t="str">
        <f ca="1">IF(ISERROR(VLOOKUP($C169,CE_Unordered_Data,COLUMN('Reordered Data'!EK$147)-2,FALSE)),"-",VLOOKUP($C169,CE_Unordered_Data,COLUMN('Reordered Data'!EK$145)-2,FALSE))</f>
        <v>-</v>
      </c>
      <c r="EL169" s="401" t="str">
        <f ca="1">IF(ISERROR(VLOOKUP($C169,CE_Unordered_Data,COLUMN('Reordered Data'!EL$147)-2,FALSE)),"-",VLOOKUP($C169,CE_Unordered_Data,COLUMN('Reordered Data'!EL$145)-2,FALSE))</f>
        <v>-</v>
      </c>
      <c r="EM169" s="401" t="str">
        <f ca="1">IF(ISERROR(VLOOKUP($C169,CE_Unordered_Data,COLUMN('Reordered Data'!EM$147)-2,FALSE)),"-",VLOOKUP($C169,CE_Unordered_Data,COLUMN('Reordered Data'!EM$145)-2,FALSE))</f>
        <v>-</v>
      </c>
      <c r="EN169" s="401" t="str">
        <f ca="1">IF(ISERROR(VLOOKUP($C169,CE_Unordered_Data,COLUMN('Reordered Data'!EN$147)-2,FALSE)),"-",VLOOKUP($C169,CE_Unordered_Data,COLUMN('Reordered Data'!EN$145)-2,FALSE))</f>
        <v>-</v>
      </c>
      <c r="EO169" s="401" t="str">
        <f ca="1">IF(ISERROR(VLOOKUP($C169,CE_Unordered_Data,COLUMN('Reordered Data'!EO$147)-2,FALSE)),"-",VLOOKUP($C169,CE_Unordered_Data,COLUMN('Reordered Data'!EO$145)-2,FALSE))</f>
        <v>-</v>
      </c>
      <c r="EP169" s="401" t="str">
        <f ca="1">IF(ISERROR(VLOOKUP($C169,CE_Unordered_Data,COLUMN('Reordered Data'!EP$147)-2,FALSE)),"-",VLOOKUP($C169,CE_Unordered_Data,COLUMN('Reordered Data'!EP$145)-2,FALSE))</f>
        <v>-</v>
      </c>
      <c r="EQ169" s="401" t="str">
        <f ca="1">IF(ISERROR(VLOOKUP($C169,CE_Unordered_Data,COLUMN('Reordered Data'!EQ$147)-2,FALSE)),"-",VLOOKUP($C169,CE_Unordered_Data,COLUMN('Reordered Data'!EQ$145)-2,FALSE))</f>
        <v>-</v>
      </c>
      <c r="ER169" s="401" t="str">
        <f ca="1">IF(ISERROR(VLOOKUP($C169,CE_Unordered_Data,COLUMN('Reordered Data'!ER$147)-2,FALSE)),"-",VLOOKUP($C169,CE_Unordered_Data,COLUMN('Reordered Data'!ER$145)-2,FALSE))</f>
        <v>-</v>
      </c>
      <c r="ES169" s="401" t="str">
        <f ca="1">IF(ISERROR(VLOOKUP($C169,CE_Unordered_Data,COLUMN('Reordered Data'!ES$147)-2,FALSE)),"-",VLOOKUP($C169,CE_Unordered_Data,COLUMN('Reordered Data'!ES$145)-2,FALSE))</f>
        <v>-</v>
      </c>
      <c r="ET169" s="401" t="str">
        <f ca="1">IF(ISERROR(VLOOKUP($C169,CE_Unordered_Data,COLUMN('Reordered Data'!ET$147)-2,FALSE)),"-",VLOOKUP($C169,CE_Unordered_Data,COLUMN('Reordered Data'!ET$145)-2,FALSE))</f>
        <v>-</v>
      </c>
      <c r="EU169" s="401" t="str">
        <f ca="1">IF(ISERROR(VLOOKUP($C169,CE_Unordered_Data,COLUMN('Reordered Data'!EU$147)-2,FALSE)),"-",VLOOKUP($C169,CE_Unordered_Data,COLUMN('Reordered Data'!EU$145)-2,FALSE))</f>
        <v>-</v>
      </c>
      <c r="EV169" s="401" t="str">
        <f ca="1">IF(ISERROR(VLOOKUP($C169,CE_Unordered_Data,COLUMN('Reordered Data'!EV$147)-2,FALSE)),"-",VLOOKUP($C169,CE_Unordered_Data,COLUMN('Reordered Data'!EV$145)-2,FALSE))</f>
        <v>-</v>
      </c>
      <c r="EW169" s="401" t="str">
        <f ca="1">IF(ISERROR(VLOOKUP($C169,CE_Unordered_Data,COLUMN('Reordered Data'!EW$147)-2,FALSE)),"-",VLOOKUP($C169,CE_Unordered_Data,COLUMN('Reordered Data'!EW$145)-2,FALSE))</f>
        <v>-</v>
      </c>
      <c r="EX169" s="401" t="str">
        <f ca="1">IF(ISERROR(VLOOKUP($C169,CE_Unordered_Data,COLUMN('Reordered Data'!EX$147)-2,FALSE)),"-",VLOOKUP($C169,CE_Unordered_Data,COLUMN('Reordered Data'!EX$145)-2,FALSE))</f>
        <v>-</v>
      </c>
      <c r="EY169" s="401" t="str">
        <f ca="1">IF(ISERROR(VLOOKUP($C169,CE_Unordered_Data,COLUMN('Reordered Data'!EY$147)-2,FALSE)),"-",VLOOKUP($C169,CE_Unordered_Data,COLUMN('Reordered Data'!EY$145)-2,FALSE))</f>
        <v>-</v>
      </c>
      <c r="EZ169" s="401" t="str">
        <f ca="1">IF(ISERROR(VLOOKUP($C169,CE_Unordered_Data,COLUMN('Reordered Data'!EZ$147)-2,FALSE)),"-",VLOOKUP($C169,CE_Unordered_Data,COLUMN('Reordered Data'!EZ$145)-2,FALSE))</f>
        <v>-</v>
      </c>
      <c r="FA169" s="401" t="str">
        <f ca="1">IF(ISERROR(VLOOKUP($C169,CE_Unordered_Data,COLUMN('Reordered Data'!FA$147)-2,FALSE)),"-",VLOOKUP($C169,CE_Unordered_Data,COLUMN('Reordered Data'!FA$145)-2,FALSE))</f>
        <v>-</v>
      </c>
      <c r="FB169" s="401" t="str">
        <f ca="1">IF(ISERROR(VLOOKUP($C169,CE_Unordered_Data,COLUMN('Reordered Data'!FB$147)-2,FALSE)),"-",VLOOKUP($C169,CE_Unordered_Data,COLUMN('Reordered Data'!FB$145)-2,FALSE))</f>
        <v>-</v>
      </c>
      <c r="FC169" s="401" t="str">
        <f ca="1">IF(ISERROR(VLOOKUP($C169,CE_Unordered_Data,COLUMN('Reordered Data'!FC$147)-2,FALSE)),"-",VLOOKUP($C169,CE_Unordered_Data,COLUMN('Reordered Data'!FC$145)-2,FALSE))</f>
        <v>-</v>
      </c>
      <c r="FD169" s="401" t="str">
        <f ca="1">IF(ISERROR(VLOOKUP($C169,CE_Unordered_Data,COLUMN('Reordered Data'!FD$147)-2,FALSE)),"-",VLOOKUP($C169,CE_Unordered_Data,COLUMN('Reordered Data'!FD$145)-2,FALSE))</f>
        <v>-</v>
      </c>
      <c r="FE169" s="401" t="str">
        <f ca="1">IF(ISERROR(VLOOKUP($C169,CE_Unordered_Data,COLUMN('Reordered Data'!FE$147)-2,FALSE)),"-",VLOOKUP($C169,CE_Unordered_Data,COLUMN('Reordered Data'!FE$145)-2,FALSE))</f>
        <v>-</v>
      </c>
      <c r="FF169" s="401" t="str">
        <f ca="1">IF(ISERROR(VLOOKUP($C169,CE_Unordered_Data,COLUMN('Reordered Data'!FF$147)-2,FALSE)),"-",VLOOKUP($C169,CE_Unordered_Data,COLUMN('Reordered Data'!FF$145)-2,FALSE))</f>
        <v>-</v>
      </c>
      <c r="FG169" s="401" t="str">
        <f ca="1">IF(ISERROR(VLOOKUP($C169,CE_Unordered_Data,COLUMN('Reordered Data'!FG$147)-2,FALSE)),"-",VLOOKUP($C169,CE_Unordered_Data,COLUMN('Reordered Data'!FG$145)-2,FALSE))</f>
        <v>-</v>
      </c>
    </row>
    <row r="170" spans="3:163">
      <c r="C170" s="399" t="str">
        <f t="shared" ca="1" si="43"/>
        <v>*Hide*</v>
      </c>
      <c r="D170" s="401" t="str">
        <f ca="1">IF(ISERROR(VLOOKUP($C170,CE_Unordered_Data,COLUMN('Reordered Data'!D$147)-2,FALSE)),"-",VLOOKUP($C170,CE_Unordered_Data,COLUMN('Reordered Data'!D$145)-2,FALSE))</f>
        <v>-</v>
      </c>
      <c r="E170" s="401" t="str">
        <f ca="1">IF(ISERROR(VLOOKUP($C170,CE_Unordered_Data,COLUMN('Reordered Data'!E$147)-2,FALSE)),"-",VLOOKUP($C170,CE_Unordered_Data,COLUMN('Reordered Data'!E$145)-2,FALSE))</f>
        <v>-</v>
      </c>
      <c r="F170" s="401" t="str">
        <f ca="1">IF(ISERROR(VLOOKUP($C170,CE_Unordered_Data,COLUMN('Reordered Data'!F$147)-2,FALSE)),"-",VLOOKUP($C170,CE_Unordered_Data,COLUMN('Reordered Data'!F$145)-2,FALSE))</f>
        <v>-</v>
      </c>
      <c r="G170" s="401" t="str">
        <f ca="1">IF(ISERROR(VLOOKUP($C170,CE_Unordered_Data,COLUMN('Reordered Data'!G$147)-2,FALSE)),"-",VLOOKUP($C170,CE_Unordered_Data,COLUMN('Reordered Data'!G$145)-2,FALSE))</f>
        <v>-</v>
      </c>
      <c r="H170" s="401" t="str">
        <f ca="1">IF(ISERROR(VLOOKUP($C170,CE_Unordered_Data,COLUMN('Reordered Data'!H$147)-2,FALSE)),"-",VLOOKUP($C170,CE_Unordered_Data,COLUMN('Reordered Data'!H$145)-2,FALSE))</f>
        <v>-</v>
      </c>
      <c r="I170" s="401" t="str">
        <f ca="1">IF(ISERROR(VLOOKUP($C170,CE_Unordered_Data,COLUMN('Reordered Data'!I$147)-2,FALSE)),"-",VLOOKUP($C170,CE_Unordered_Data,COLUMN('Reordered Data'!I$145)-2,FALSE))</f>
        <v>-</v>
      </c>
      <c r="J170" s="401" t="str">
        <f ca="1">IF(ISERROR(VLOOKUP($C170,CE_Unordered_Data,COLUMN('Reordered Data'!J$147)-2,FALSE)),"-",VLOOKUP($C170,CE_Unordered_Data,COLUMN('Reordered Data'!J$145)-2,FALSE))</f>
        <v>-</v>
      </c>
      <c r="K170" s="401" t="str">
        <f ca="1">IF(ISERROR(VLOOKUP($C170,CE_Unordered_Data,COLUMN('Reordered Data'!K$147)-2,FALSE)),"-",VLOOKUP($C170,CE_Unordered_Data,COLUMN('Reordered Data'!K$145)-2,FALSE))</f>
        <v>-</v>
      </c>
      <c r="L170" s="401" t="str">
        <f ca="1">IF(ISERROR(VLOOKUP($C170,CE_Unordered_Data,COLUMN('Reordered Data'!L$147)-2,FALSE)),"-",VLOOKUP($C170,CE_Unordered_Data,COLUMN('Reordered Data'!L$145)-2,FALSE))</f>
        <v>-</v>
      </c>
      <c r="M170" s="401" t="str">
        <f ca="1">IF(ISERROR(VLOOKUP($C170,CE_Unordered_Data,COLUMN('Reordered Data'!M$147)-2,FALSE)),"-",VLOOKUP($C170,CE_Unordered_Data,COLUMN('Reordered Data'!M$145)-2,FALSE))</f>
        <v>-</v>
      </c>
      <c r="N170" s="401" t="str">
        <f ca="1">IF(ISERROR(VLOOKUP($C170,CE_Unordered_Data,COLUMN('Reordered Data'!N$147)-2,FALSE)),"-",VLOOKUP($C170,CE_Unordered_Data,COLUMN('Reordered Data'!N$145)-2,FALSE))</f>
        <v>-</v>
      </c>
      <c r="O170" s="401" t="str">
        <f ca="1">IF(ISERROR(VLOOKUP($C170,CE_Unordered_Data,COLUMN('Reordered Data'!O$147)-2,FALSE)),"-",VLOOKUP($C170,CE_Unordered_Data,COLUMN('Reordered Data'!O$145)-2,FALSE))</f>
        <v>-</v>
      </c>
      <c r="P170" s="401" t="str">
        <f ca="1">IF(ISERROR(VLOOKUP($C170,CE_Unordered_Data,COLUMN('Reordered Data'!P$147)-2,FALSE)),"-",VLOOKUP($C170,CE_Unordered_Data,COLUMN('Reordered Data'!P$145)-2,FALSE))</f>
        <v>-</v>
      </c>
      <c r="Q170" s="401" t="str">
        <f ca="1">IF(ISERROR(VLOOKUP($C170,CE_Unordered_Data,COLUMN('Reordered Data'!Q$147)-2,FALSE)),"-",VLOOKUP($C170,CE_Unordered_Data,COLUMN('Reordered Data'!Q$145)-2,FALSE))</f>
        <v>-</v>
      </c>
      <c r="R170" s="401" t="str">
        <f ca="1">IF(ISERROR(VLOOKUP($C170,CE_Unordered_Data,COLUMN('Reordered Data'!R$147)-2,FALSE)),"-",VLOOKUP($C170,CE_Unordered_Data,COLUMN('Reordered Data'!R$145)-2,FALSE))</f>
        <v>-</v>
      </c>
      <c r="S170" s="401" t="str">
        <f ca="1">IF(ISERROR(VLOOKUP($C170,CE_Unordered_Data,COLUMN('Reordered Data'!S$147)-2,FALSE)),"-",VLOOKUP($C170,CE_Unordered_Data,COLUMN('Reordered Data'!S$145)-2,FALSE))</f>
        <v>-</v>
      </c>
      <c r="T170" s="401" t="str">
        <f ca="1">IF(ISERROR(VLOOKUP($C170,CE_Unordered_Data,COLUMN('Reordered Data'!T$147)-2,FALSE)),"-",VLOOKUP($C170,CE_Unordered_Data,COLUMN('Reordered Data'!T$145)-2,FALSE))</f>
        <v>-</v>
      </c>
      <c r="U170" s="401" t="str">
        <f ca="1">IF(ISERROR(VLOOKUP($C170,CE_Unordered_Data,COLUMN('Reordered Data'!U$147)-2,FALSE)),"-",VLOOKUP($C170,CE_Unordered_Data,COLUMN('Reordered Data'!U$145)-2,FALSE))</f>
        <v>-</v>
      </c>
      <c r="V170" s="401" t="str">
        <f ca="1">IF(ISERROR(VLOOKUP($C170,CE_Unordered_Data,COLUMN('Reordered Data'!V$147)-2,FALSE)),"-",VLOOKUP($C170,CE_Unordered_Data,COLUMN('Reordered Data'!V$145)-2,FALSE))</f>
        <v>-</v>
      </c>
      <c r="W170" s="401" t="str">
        <f ca="1">IF(ISERROR(VLOOKUP($C170,CE_Unordered_Data,COLUMN('Reordered Data'!W$147)-2,FALSE)),"-",VLOOKUP($C170,CE_Unordered_Data,COLUMN('Reordered Data'!W$145)-2,FALSE))</f>
        <v>-</v>
      </c>
      <c r="X170" s="401" t="str">
        <f ca="1">IF(ISERROR(VLOOKUP($C170,CE_Unordered_Data,COLUMN('Reordered Data'!X$147)-2,FALSE)),"-",VLOOKUP($C170,CE_Unordered_Data,COLUMN('Reordered Data'!X$145)-2,FALSE))</f>
        <v>-</v>
      </c>
      <c r="Y170" s="401" t="str">
        <f ca="1">IF(ISERROR(VLOOKUP($C170,CE_Unordered_Data,COLUMN('Reordered Data'!Y$147)-2,FALSE)),"-",VLOOKUP($C170,CE_Unordered_Data,COLUMN('Reordered Data'!Y$145)-2,FALSE))</f>
        <v>-</v>
      </c>
      <c r="Z170" s="401" t="str">
        <f ca="1">IF(ISERROR(VLOOKUP($C170,CE_Unordered_Data,COLUMN('Reordered Data'!Z$147)-2,FALSE)),"-",VLOOKUP($C170,CE_Unordered_Data,COLUMN('Reordered Data'!Z$145)-2,FALSE))</f>
        <v>-</v>
      </c>
      <c r="AA170" s="401" t="str">
        <f ca="1">IF(ISERROR(VLOOKUP($C170,CE_Unordered_Data,COLUMN('Reordered Data'!AA$147)-2,FALSE)),"-",VLOOKUP($C170,CE_Unordered_Data,COLUMN('Reordered Data'!AA$145)-2,FALSE))</f>
        <v>-</v>
      </c>
      <c r="AB170" s="401" t="str">
        <f ca="1">IF(ISERROR(VLOOKUP($C170,CE_Unordered_Data,COLUMN('Reordered Data'!AB$147)-2,FALSE)),"-",VLOOKUP($C170,CE_Unordered_Data,COLUMN('Reordered Data'!AB$145)-2,FALSE))</f>
        <v>-</v>
      </c>
      <c r="AC170" s="401" t="str">
        <f ca="1">IF(ISERROR(VLOOKUP($C170,CE_Unordered_Data,COLUMN('Reordered Data'!AC$147)-2,FALSE)),"-",VLOOKUP($C170,CE_Unordered_Data,COLUMN('Reordered Data'!AC$145)-2,FALSE))</f>
        <v>-</v>
      </c>
      <c r="AD170" s="401" t="str">
        <f ca="1">IF(ISERROR(VLOOKUP($C170,CE_Unordered_Data,COLUMN('Reordered Data'!AD$147)-2,FALSE)),"-",VLOOKUP($C170,CE_Unordered_Data,COLUMN('Reordered Data'!AD$145)-2,FALSE))</f>
        <v>-</v>
      </c>
      <c r="AE170" s="401" t="str">
        <f ca="1">IF(ISERROR(VLOOKUP($C170,CE_Unordered_Data,COLUMN('Reordered Data'!AE$147)-2,FALSE)),"-",VLOOKUP($C170,CE_Unordered_Data,COLUMN('Reordered Data'!AE$145)-2,FALSE))</f>
        <v>-</v>
      </c>
      <c r="AF170" s="401" t="str">
        <f ca="1">IF(ISERROR(VLOOKUP($C170,CE_Unordered_Data,COLUMN('Reordered Data'!AF$147)-2,FALSE)),"-",VLOOKUP($C170,CE_Unordered_Data,COLUMN('Reordered Data'!AF$145)-2,FALSE))</f>
        <v>-</v>
      </c>
      <c r="AG170" s="401" t="str">
        <f ca="1">IF(ISERROR(VLOOKUP($C170,CE_Unordered_Data,COLUMN('Reordered Data'!AG$147)-2,FALSE)),"-",VLOOKUP($C170,CE_Unordered_Data,COLUMN('Reordered Data'!AG$145)-2,FALSE))</f>
        <v>-</v>
      </c>
      <c r="AH170" s="401" t="str">
        <f ca="1">IF(ISERROR(VLOOKUP($C170,CE_Unordered_Data,COLUMN('Reordered Data'!AH$147)-2,FALSE)),"-",VLOOKUP($C170,CE_Unordered_Data,COLUMN('Reordered Data'!AH$145)-2,FALSE))</f>
        <v>-</v>
      </c>
      <c r="AI170" s="401" t="str">
        <f ca="1">IF(ISERROR(VLOOKUP($C170,CE_Unordered_Data,COLUMN('Reordered Data'!AI$147)-2,FALSE)),"-",VLOOKUP($C170,CE_Unordered_Data,COLUMN('Reordered Data'!AI$145)-2,FALSE))</f>
        <v>-</v>
      </c>
      <c r="AJ170" s="401" t="str">
        <f ca="1">IF(ISERROR(VLOOKUP($C170,CE_Unordered_Data,COLUMN('Reordered Data'!AJ$147)-2,FALSE)),"-",VLOOKUP($C170,CE_Unordered_Data,COLUMN('Reordered Data'!AJ$145)-2,FALSE))</f>
        <v>-</v>
      </c>
      <c r="AK170" s="401" t="str">
        <f ca="1">IF(ISERROR(VLOOKUP($C170,CE_Unordered_Data,COLUMN('Reordered Data'!AK$147)-2,FALSE)),"-",VLOOKUP($C170,CE_Unordered_Data,COLUMN('Reordered Data'!AK$145)-2,FALSE))</f>
        <v>-</v>
      </c>
      <c r="AL170" s="401" t="str">
        <f ca="1">IF(ISERROR(VLOOKUP($C170,CE_Unordered_Data,COLUMN('Reordered Data'!AL$147)-2,FALSE)),"-",VLOOKUP($C170,CE_Unordered_Data,COLUMN('Reordered Data'!AL$145)-2,FALSE))</f>
        <v>-</v>
      </c>
      <c r="AM170" s="401" t="str">
        <f ca="1">IF(ISERROR(VLOOKUP($C170,CE_Unordered_Data,COLUMN('Reordered Data'!AM$147)-2,FALSE)),"-",VLOOKUP($C170,CE_Unordered_Data,COLUMN('Reordered Data'!AM$145)-2,FALSE))</f>
        <v>-</v>
      </c>
      <c r="AN170" s="401" t="str">
        <f ca="1">IF(ISERROR(VLOOKUP($C170,CE_Unordered_Data,COLUMN('Reordered Data'!AN$147)-2,FALSE)),"-",VLOOKUP($C170,CE_Unordered_Data,COLUMN('Reordered Data'!AN$145)-2,FALSE))</f>
        <v>-</v>
      </c>
      <c r="AO170" s="401" t="str">
        <f ca="1">IF(ISERROR(VLOOKUP($C170,CE_Unordered_Data,COLUMN('Reordered Data'!AO$147)-2,FALSE)),"-",VLOOKUP($C170,CE_Unordered_Data,COLUMN('Reordered Data'!AO$145)-2,FALSE))</f>
        <v>-</v>
      </c>
      <c r="AP170" s="401" t="str">
        <f ca="1">IF(ISERROR(VLOOKUP($C170,CE_Unordered_Data,COLUMN('Reordered Data'!AP$147)-2,FALSE)),"-",VLOOKUP($C170,CE_Unordered_Data,COLUMN('Reordered Data'!AP$145)-2,FALSE))</f>
        <v>-</v>
      </c>
      <c r="AQ170" s="401" t="str">
        <f ca="1">IF(ISERROR(VLOOKUP($C170,CE_Unordered_Data,COLUMN('Reordered Data'!AQ$147)-2,FALSE)),"-",VLOOKUP($C170,CE_Unordered_Data,COLUMN('Reordered Data'!AQ$145)-2,FALSE))</f>
        <v>-</v>
      </c>
      <c r="AR170" s="401" t="str">
        <f ca="1">IF(ISERROR(VLOOKUP($C170,CE_Unordered_Data,COLUMN('Reordered Data'!AR$147)-2,FALSE)),"-",VLOOKUP($C170,CE_Unordered_Data,COLUMN('Reordered Data'!AR$145)-2,FALSE))</f>
        <v>-</v>
      </c>
      <c r="AS170" s="401" t="str">
        <f ca="1">IF(ISERROR(VLOOKUP($C170,CE_Unordered_Data,COLUMN('Reordered Data'!AS$147)-2,FALSE)),"-",VLOOKUP($C170,CE_Unordered_Data,COLUMN('Reordered Data'!AS$145)-2,FALSE))</f>
        <v>-</v>
      </c>
      <c r="AT170" s="401" t="str">
        <f ca="1">IF(ISERROR(VLOOKUP($C170,CE_Unordered_Data,COLUMN('Reordered Data'!AT$147)-2,FALSE)),"-",VLOOKUP($C170,CE_Unordered_Data,COLUMN('Reordered Data'!AT$145)-2,FALSE))</f>
        <v>-</v>
      </c>
      <c r="AU170" s="401" t="str">
        <f ca="1">IF(ISERROR(VLOOKUP($C170,CE_Unordered_Data,COLUMN('Reordered Data'!AU$147)-2,FALSE)),"-",VLOOKUP($C170,CE_Unordered_Data,COLUMN('Reordered Data'!AU$145)-2,FALSE))</f>
        <v>-</v>
      </c>
      <c r="AV170" s="401" t="str">
        <f ca="1">IF(ISERROR(VLOOKUP($C170,CE_Unordered_Data,COLUMN('Reordered Data'!AV$147)-2,FALSE)),"-",VLOOKUP($C170,CE_Unordered_Data,COLUMN('Reordered Data'!AV$145)-2,FALSE))</f>
        <v>-</v>
      </c>
      <c r="AW170" s="401" t="str">
        <f ca="1">IF(ISERROR(VLOOKUP($C170,CE_Unordered_Data,COLUMN('Reordered Data'!AW$147)-2,FALSE)),"-",VLOOKUP($C170,CE_Unordered_Data,COLUMN('Reordered Data'!AW$145)-2,FALSE))</f>
        <v>-</v>
      </c>
      <c r="AX170" s="401" t="str">
        <f ca="1">IF(ISERROR(VLOOKUP($C170,CE_Unordered_Data,COLUMN('Reordered Data'!AX$147)-2,FALSE)),"-",VLOOKUP($C170,CE_Unordered_Data,COLUMN('Reordered Data'!AX$145)-2,FALSE))</f>
        <v>-</v>
      </c>
      <c r="AY170" s="401" t="str">
        <f ca="1">IF(ISERROR(VLOOKUP($C170,CE_Unordered_Data,COLUMN('Reordered Data'!AY$147)-2,FALSE)),"-",VLOOKUP($C170,CE_Unordered_Data,COLUMN('Reordered Data'!AY$145)-2,FALSE))</f>
        <v>-</v>
      </c>
      <c r="AZ170" s="401" t="str">
        <f ca="1">IF(ISERROR(VLOOKUP($C170,CE_Unordered_Data,COLUMN('Reordered Data'!AZ$147)-2,FALSE)),"-",VLOOKUP($C170,CE_Unordered_Data,COLUMN('Reordered Data'!AZ$145)-2,FALSE))</f>
        <v>-</v>
      </c>
      <c r="BA170" s="401" t="str">
        <f ca="1">IF(ISERROR(VLOOKUP($C170,CE_Unordered_Data,COLUMN('Reordered Data'!BA$147)-2,FALSE)),"-",VLOOKUP($C170,CE_Unordered_Data,COLUMN('Reordered Data'!BA$145)-2,FALSE))</f>
        <v>-</v>
      </c>
      <c r="BB170" s="401" t="str">
        <f ca="1">IF(ISERROR(VLOOKUP($C170,CE_Unordered_Data,COLUMN('Reordered Data'!BB$147)-2,FALSE)),"-",VLOOKUP($C170,CE_Unordered_Data,COLUMN('Reordered Data'!BB$145)-2,FALSE))</f>
        <v>-</v>
      </c>
      <c r="BC170" s="401" t="str">
        <f ca="1">IF(ISERROR(VLOOKUP($C170,CE_Unordered_Data,COLUMN('Reordered Data'!BC$147)-2,FALSE)),"-",VLOOKUP($C170,CE_Unordered_Data,COLUMN('Reordered Data'!BC$145)-2,FALSE))</f>
        <v>-</v>
      </c>
      <c r="BD170" s="401" t="str">
        <f ca="1">IF(ISERROR(VLOOKUP($C170,CE_Unordered_Data,COLUMN('Reordered Data'!BD$147)-2,FALSE)),"-",VLOOKUP($C170,CE_Unordered_Data,COLUMN('Reordered Data'!BD$145)-2,FALSE))</f>
        <v>-</v>
      </c>
      <c r="BE170" s="401" t="str">
        <f ca="1">IF(ISERROR(VLOOKUP($C170,CE_Unordered_Data,COLUMN('Reordered Data'!BE$147)-2,FALSE)),"-",VLOOKUP($C170,CE_Unordered_Data,COLUMN('Reordered Data'!BE$145)-2,FALSE))</f>
        <v>-</v>
      </c>
      <c r="BF170" s="401" t="str">
        <f ca="1">IF(ISERROR(VLOOKUP($C170,CE_Unordered_Data,COLUMN('Reordered Data'!BF$147)-2,FALSE)),"-",VLOOKUP($C170,CE_Unordered_Data,COLUMN('Reordered Data'!BF$145)-2,FALSE))</f>
        <v>-</v>
      </c>
      <c r="BG170" s="401" t="str">
        <f ca="1">IF(ISERROR(VLOOKUP($C170,CE_Unordered_Data,COLUMN('Reordered Data'!BG$147)-2,FALSE)),"-",VLOOKUP($C170,CE_Unordered_Data,COLUMN('Reordered Data'!BG$145)-2,FALSE))</f>
        <v>-</v>
      </c>
      <c r="BH170" s="401" t="str">
        <f ca="1">IF(ISERROR(VLOOKUP($C170,CE_Unordered_Data,COLUMN('Reordered Data'!BH$147)-2,FALSE)),"-",VLOOKUP($C170,CE_Unordered_Data,COLUMN('Reordered Data'!BH$145)-2,FALSE))</f>
        <v>-</v>
      </c>
      <c r="BI170" s="401" t="str">
        <f ca="1">IF(ISERROR(VLOOKUP($C170,CE_Unordered_Data,COLUMN('Reordered Data'!BI$147)-2,FALSE)),"-",VLOOKUP($C170,CE_Unordered_Data,COLUMN('Reordered Data'!BI$145)-2,FALSE))</f>
        <v>-</v>
      </c>
      <c r="BJ170" s="401" t="str">
        <f ca="1">IF(ISERROR(VLOOKUP($C170,CE_Unordered_Data,COLUMN('Reordered Data'!BJ$147)-2,FALSE)),"-",VLOOKUP($C170,CE_Unordered_Data,COLUMN('Reordered Data'!BJ$145)-2,FALSE))</f>
        <v>-</v>
      </c>
      <c r="BK170" s="401" t="str">
        <f ca="1">IF(ISERROR(VLOOKUP($C170,CE_Unordered_Data,COLUMN('Reordered Data'!BK$147)-2,FALSE)),"-",VLOOKUP($C170,CE_Unordered_Data,COLUMN('Reordered Data'!BK$145)-2,FALSE))</f>
        <v>-</v>
      </c>
      <c r="BL170" s="401" t="str">
        <f ca="1">IF(ISERROR(VLOOKUP($C170,CE_Unordered_Data,COLUMN('Reordered Data'!BL$147)-2,FALSE)),"-",VLOOKUP($C170,CE_Unordered_Data,COLUMN('Reordered Data'!BL$145)-2,FALSE))</f>
        <v>-</v>
      </c>
      <c r="BM170" s="401" t="str">
        <f ca="1">IF(ISERROR(VLOOKUP($C170,CE_Unordered_Data,COLUMN('Reordered Data'!BM$147)-2,FALSE)),"-",VLOOKUP($C170,CE_Unordered_Data,COLUMN('Reordered Data'!BM$145)-2,FALSE))</f>
        <v>-</v>
      </c>
      <c r="BN170" s="401" t="str">
        <f ca="1">IF(ISERROR(VLOOKUP($C170,CE_Unordered_Data,COLUMN('Reordered Data'!BN$147)-2,FALSE)),"-",VLOOKUP($C170,CE_Unordered_Data,COLUMN('Reordered Data'!BN$145)-2,FALSE))</f>
        <v>-</v>
      </c>
      <c r="BO170" s="401" t="str">
        <f ca="1">IF(ISERROR(VLOOKUP($C170,CE_Unordered_Data,COLUMN('Reordered Data'!BO$147)-2,FALSE)),"-",VLOOKUP($C170,CE_Unordered_Data,COLUMN('Reordered Data'!BO$145)-2,FALSE))</f>
        <v>-</v>
      </c>
      <c r="BP170" s="401" t="str">
        <f ca="1">IF(ISERROR(VLOOKUP($C170,CE_Unordered_Data,COLUMN('Reordered Data'!BP$147)-2,FALSE)),"-",VLOOKUP($C170,CE_Unordered_Data,COLUMN('Reordered Data'!BP$145)-2,FALSE))</f>
        <v>-</v>
      </c>
      <c r="BQ170" s="401" t="str">
        <f ca="1">IF(ISERROR(VLOOKUP($C170,CE_Unordered_Data,COLUMN('Reordered Data'!BQ$147)-2,FALSE)),"-",VLOOKUP($C170,CE_Unordered_Data,COLUMN('Reordered Data'!BQ$145)-2,FALSE))</f>
        <v>-</v>
      </c>
      <c r="BR170" s="401" t="str">
        <f ca="1">IF(ISERROR(VLOOKUP($C170,CE_Unordered_Data,COLUMN('Reordered Data'!BR$147)-2,FALSE)),"-",VLOOKUP($C170,CE_Unordered_Data,COLUMN('Reordered Data'!BR$145)-2,FALSE))</f>
        <v>-</v>
      </c>
      <c r="BS170" s="401" t="str">
        <f ca="1">IF(ISERROR(VLOOKUP($C170,CE_Unordered_Data,COLUMN('Reordered Data'!BS$147)-2,FALSE)),"-",VLOOKUP($C170,CE_Unordered_Data,COLUMN('Reordered Data'!BS$145)-2,FALSE))</f>
        <v>-</v>
      </c>
      <c r="BT170" s="401" t="str">
        <f ca="1">IF(ISERROR(VLOOKUP($C170,CE_Unordered_Data,COLUMN('Reordered Data'!BT$147)-2,FALSE)),"-",VLOOKUP($C170,CE_Unordered_Data,COLUMN('Reordered Data'!BT$145)-2,FALSE))</f>
        <v>-</v>
      </c>
      <c r="BU170" s="401" t="str">
        <f ca="1">IF(ISERROR(VLOOKUP($C170,CE_Unordered_Data,COLUMN('Reordered Data'!BU$147)-2,FALSE)),"-",VLOOKUP($C170,CE_Unordered_Data,COLUMN('Reordered Data'!BU$145)-2,FALSE))</f>
        <v>-</v>
      </c>
      <c r="BV170" s="401" t="str">
        <f ca="1">IF(ISERROR(VLOOKUP($C170,CE_Unordered_Data,COLUMN('Reordered Data'!BV$147)-2,FALSE)),"-",VLOOKUP($C170,CE_Unordered_Data,COLUMN('Reordered Data'!BV$145)-2,FALSE))</f>
        <v>-</v>
      </c>
      <c r="BW170" s="401" t="str">
        <f ca="1">IF(ISERROR(VLOOKUP($C170,CE_Unordered_Data,COLUMN('Reordered Data'!BW$147)-2,FALSE)),"-",VLOOKUP($C170,CE_Unordered_Data,COLUMN('Reordered Data'!BW$145)-2,FALSE))</f>
        <v>-</v>
      </c>
      <c r="BX170" s="401" t="str">
        <f ca="1">IF(ISERROR(VLOOKUP($C170,CE_Unordered_Data,COLUMN('Reordered Data'!BX$147)-2,FALSE)),"-",VLOOKUP($C170,CE_Unordered_Data,COLUMN('Reordered Data'!BX$145)-2,FALSE))</f>
        <v>-</v>
      </c>
      <c r="BY170" s="401" t="str">
        <f ca="1">IF(ISERROR(VLOOKUP($C170,CE_Unordered_Data,COLUMN('Reordered Data'!BY$147)-2,FALSE)),"-",VLOOKUP($C170,CE_Unordered_Data,COLUMN('Reordered Data'!BY$145)-2,FALSE))</f>
        <v>-</v>
      </c>
      <c r="BZ170" s="401" t="str">
        <f ca="1">IF(ISERROR(VLOOKUP($C170,CE_Unordered_Data,COLUMN('Reordered Data'!BZ$147)-2,FALSE)),"-",VLOOKUP($C170,CE_Unordered_Data,COLUMN('Reordered Data'!BZ$145)-2,FALSE))</f>
        <v>-</v>
      </c>
      <c r="CA170" s="401" t="str">
        <f ca="1">IF(ISERROR(VLOOKUP($C170,CE_Unordered_Data,COLUMN('Reordered Data'!CA$147)-2,FALSE)),"-",VLOOKUP($C170,CE_Unordered_Data,COLUMN('Reordered Data'!CA$145)-2,FALSE))</f>
        <v>-</v>
      </c>
      <c r="CB170" s="401" t="str">
        <f ca="1">IF(ISERROR(VLOOKUP($C170,CE_Unordered_Data,COLUMN('Reordered Data'!CB$147)-2,FALSE)),"-",VLOOKUP($C170,CE_Unordered_Data,COLUMN('Reordered Data'!CB$145)-2,FALSE))</f>
        <v>-</v>
      </c>
      <c r="CC170" s="401" t="str">
        <f ca="1">IF(ISERROR(VLOOKUP($C170,CE_Unordered_Data,COLUMN('Reordered Data'!CC$147)-2,FALSE)),"-",VLOOKUP($C170,CE_Unordered_Data,COLUMN('Reordered Data'!CC$145)-2,FALSE))</f>
        <v>-</v>
      </c>
      <c r="CD170" s="401" t="str">
        <f ca="1">IF(ISERROR(VLOOKUP($C170,CE_Unordered_Data,COLUMN('Reordered Data'!CD$147)-2,FALSE)),"-",VLOOKUP($C170,CE_Unordered_Data,COLUMN('Reordered Data'!CD$145)-2,FALSE))</f>
        <v>-</v>
      </c>
      <c r="CE170" s="401" t="str">
        <f ca="1">IF(ISERROR(VLOOKUP($C170,CE_Unordered_Data,COLUMN('Reordered Data'!CE$147)-2,FALSE)),"-",VLOOKUP($C170,CE_Unordered_Data,COLUMN('Reordered Data'!CE$145)-2,FALSE))</f>
        <v>-</v>
      </c>
      <c r="CF170" s="401" t="str">
        <f ca="1">IF(ISERROR(VLOOKUP($C170,CE_Unordered_Data,COLUMN('Reordered Data'!CF$147)-2,FALSE)),"-",VLOOKUP($C170,CE_Unordered_Data,COLUMN('Reordered Data'!CF$145)-2,FALSE))</f>
        <v>-</v>
      </c>
      <c r="CG170" s="401" t="str">
        <f ca="1">IF(ISERROR(VLOOKUP($C170,CE_Unordered_Data,COLUMN('Reordered Data'!CG$147)-2,FALSE)),"-",VLOOKUP($C170,CE_Unordered_Data,COLUMN('Reordered Data'!CG$145)-2,FALSE))</f>
        <v>-</v>
      </c>
      <c r="CH170" s="401" t="str">
        <f ca="1">IF(ISERROR(VLOOKUP($C170,CE_Unordered_Data,COLUMN('Reordered Data'!CH$147)-2,FALSE)),"-",VLOOKUP($C170,CE_Unordered_Data,COLUMN('Reordered Data'!CH$145)-2,FALSE))</f>
        <v>-</v>
      </c>
      <c r="CI170" s="401" t="str">
        <f ca="1">IF(ISERROR(VLOOKUP($C170,CE_Unordered_Data,COLUMN('Reordered Data'!CI$147)-2,FALSE)),"-",VLOOKUP($C170,CE_Unordered_Data,COLUMN('Reordered Data'!CI$145)-2,FALSE))</f>
        <v>-</v>
      </c>
      <c r="CJ170" s="401" t="str">
        <f ca="1">IF(ISERROR(VLOOKUP($C170,CE_Unordered_Data,COLUMN('Reordered Data'!CJ$147)-2,FALSE)),"-",VLOOKUP($C170,CE_Unordered_Data,COLUMN('Reordered Data'!CJ$145)-2,FALSE))</f>
        <v>-</v>
      </c>
      <c r="CK170" s="401" t="str">
        <f ca="1">IF(ISERROR(VLOOKUP($C170,CE_Unordered_Data,COLUMN('Reordered Data'!CK$147)-2,FALSE)),"-",VLOOKUP($C170,CE_Unordered_Data,COLUMN('Reordered Data'!CK$145)-2,FALSE))</f>
        <v>-</v>
      </c>
      <c r="CL170" s="401" t="str">
        <f ca="1">IF(ISERROR(VLOOKUP($C170,CE_Unordered_Data,COLUMN('Reordered Data'!CL$147)-2,FALSE)),"-",VLOOKUP($C170,CE_Unordered_Data,COLUMN('Reordered Data'!CL$145)-2,FALSE))</f>
        <v>-</v>
      </c>
      <c r="CM170" s="401" t="str">
        <f ca="1">IF(ISERROR(VLOOKUP($C170,CE_Unordered_Data,COLUMN('Reordered Data'!CM$147)-2,FALSE)),"-",VLOOKUP($C170,CE_Unordered_Data,COLUMN('Reordered Data'!CM$145)-2,FALSE))</f>
        <v>-</v>
      </c>
      <c r="CN170" s="401" t="str">
        <f ca="1">IF(ISERROR(VLOOKUP($C170,CE_Unordered_Data,COLUMN('Reordered Data'!CN$147)-2,FALSE)),"-",VLOOKUP($C170,CE_Unordered_Data,COLUMN('Reordered Data'!CN$145)-2,FALSE))</f>
        <v>-</v>
      </c>
      <c r="CO170" s="401" t="str">
        <f ca="1">IF(ISERROR(VLOOKUP($C170,CE_Unordered_Data,COLUMN('Reordered Data'!CO$147)-2,FALSE)),"-",VLOOKUP($C170,CE_Unordered_Data,COLUMN('Reordered Data'!CO$145)-2,FALSE))</f>
        <v>-</v>
      </c>
      <c r="CP170" s="401" t="str">
        <f ca="1">IF(ISERROR(VLOOKUP($C170,CE_Unordered_Data,COLUMN('Reordered Data'!CP$147)-2,FALSE)),"-",VLOOKUP($C170,CE_Unordered_Data,COLUMN('Reordered Data'!CP$145)-2,FALSE))</f>
        <v>-</v>
      </c>
      <c r="CQ170" s="401" t="str">
        <f ca="1">IF(ISERROR(VLOOKUP($C170,CE_Unordered_Data,COLUMN('Reordered Data'!CQ$147)-2,FALSE)),"-",VLOOKUP($C170,CE_Unordered_Data,COLUMN('Reordered Data'!CQ$145)-2,FALSE))</f>
        <v>-</v>
      </c>
      <c r="CR170" s="401" t="str">
        <f ca="1">IF(ISERROR(VLOOKUP($C170,CE_Unordered_Data,COLUMN('Reordered Data'!CR$147)-2,FALSE)),"-",VLOOKUP($C170,CE_Unordered_Data,COLUMN('Reordered Data'!CR$145)-2,FALSE))</f>
        <v>-</v>
      </c>
      <c r="CS170" s="401" t="str">
        <f ca="1">IF(ISERROR(VLOOKUP($C170,CE_Unordered_Data,COLUMN('Reordered Data'!CS$147)-2,FALSE)),"-",VLOOKUP($C170,CE_Unordered_Data,COLUMN('Reordered Data'!CS$145)-2,FALSE))</f>
        <v>-</v>
      </c>
      <c r="CT170" s="401" t="str">
        <f ca="1">IF(ISERROR(VLOOKUP($C170,CE_Unordered_Data,COLUMN('Reordered Data'!CT$147)-2,FALSE)),"-",VLOOKUP($C170,CE_Unordered_Data,COLUMN('Reordered Data'!CT$145)-2,FALSE))</f>
        <v>-</v>
      </c>
      <c r="CU170" s="401" t="str">
        <f ca="1">IF(ISERROR(VLOOKUP($C170,CE_Unordered_Data,COLUMN('Reordered Data'!CU$147)-2,FALSE)),"-",VLOOKUP($C170,CE_Unordered_Data,COLUMN('Reordered Data'!CU$145)-2,FALSE))</f>
        <v>-</v>
      </c>
      <c r="CV170" s="401" t="str">
        <f ca="1">IF(ISERROR(VLOOKUP($C170,CE_Unordered_Data,COLUMN('Reordered Data'!CV$147)-2,FALSE)),"-",VLOOKUP($C170,CE_Unordered_Data,COLUMN('Reordered Data'!CV$145)-2,FALSE))</f>
        <v>-</v>
      </c>
      <c r="CW170" s="401" t="str">
        <f ca="1">IF(ISERROR(VLOOKUP($C170,CE_Unordered_Data,COLUMN('Reordered Data'!CW$147)-2,FALSE)),"-",VLOOKUP($C170,CE_Unordered_Data,COLUMN('Reordered Data'!CW$145)-2,FALSE))</f>
        <v>-</v>
      </c>
      <c r="CX170" s="401" t="str">
        <f ca="1">IF(ISERROR(VLOOKUP($C170,CE_Unordered_Data,COLUMN('Reordered Data'!CX$147)-2,FALSE)),"-",VLOOKUP($C170,CE_Unordered_Data,COLUMN('Reordered Data'!CX$145)-2,FALSE))</f>
        <v>-</v>
      </c>
      <c r="CY170" s="401" t="str">
        <f ca="1">IF(ISERROR(VLOOKUP($C170,CE_Unordered_Data,COLUMN('Reordered Data'!CY$147)-2,FALSE)),"-",VLOOKUP($C170,CE_Unordered_Data,COLUMN('Reordered Data'!CY$145)-2,FALSE))</f>
        <v>-</v>
      </c>
      <c r="CZ170" s="401" t="str">
        <f ca="1">IF(ISERROR(VLOOKUP($C170,CE_Unordered_Data,COLUMN('Reordered Data'!CZ$147)-2,FALSE)),"-",VLOOKUP($C170,CE_Unordered_Data,COLUMN('Reordered Data'!CZ$145)-2,FALSE))</f>
        <v>-</v>
      </c>
      <c r="DA170" s="401" t="str">
        <f ca="1">IF(ISERROR(VLOOKUP($C170,CE_Unordered_Data,COLUMN('Reordered Data'!DA$147)-2,FALSE)),"-",VLOOKUP($C170,CE_Unordered_Data,COLUMN('Reordered Data'!DA$145)-2,FALSE))</f>
        <v>-</v>
      </c>
      <c r="DB170" s="401" t="str">
        <f ca="1">IF(ISERROR(VLOOKUP($C170,CE_Unordered_Data,COLUMN('Reordered Data'!DB$147)-2,FALSE)),"-",VLOOKUP($C170,CE_Unordered_Data,COLUMN('Reordered Data'!DB$145)-2,FALSE))</f>
        <v>-</v>
      </c>
      <c r="DC170" s="401" t="str">
        <f ca="1">IF(ISERROR(VLOOKUP($C170,CE_Unordered_Data,COLUMN('Reordered Data'!DC$147)-2,FALSE)),"-",VLOOKUP($C170,CE_Unordered_Data,COLUMN('Reordered Data'!DC$145)-2,FALSE))</f>
        <v>-</v>
      </c>
      <c r="DD170" s="401" t="str">
        <f ca="1">IF(ISERROR(VLOOKUP($C170,CE_Unordered_Data,COLUMN('Reordered Data'!DD$147)-2,FALSE)),"-",VLOOKUP($C170,CE_Unordered_Data,COLUMN('Reordered Data'!DD$145)-2,FALSE))</f>
        <v>-</v>
      </c>
      <c r="DE170" s="401" t="str">
        <f ca="1">IF(ISERROR(VLOOKUP($C170,CE_Unordered_Data,COLUMN('Reordered Data'!DE$147)-2,FALSE)),"-",VLOOKUP($C170,CE_Unordered_Data,COLUMN('Reordered Data'!DE$145)-2,FALSE))</f>
        <v>-</v>
      </c>
      <c r="DF170" s="401" t="str">
        <f ca="1">IF(ISERROR(VLOOKUP($C170,CE_Unordered_Data,COLUMN('Reordered Data'!DF$147)-2,FALSE)),"-",VLOOKUP($C170,CE_Unordered_Data,COLUMN('Reordered Data'!DF$145)-2,FALSE))</f>
        <v>-</v>
      </c>
      <c r="DG170" s="401" t="str">
        <f ca="1">IF(ISERROR(VLOOKUP($C170,CE_Unordered_Data,COLUMN('Reordered Data'!DG$147)-2,FALSE)),"-",VLOOKUP($C170,CE_Unordered_Data,COLUMN('Reordered Data'!DG$145)-2,FALSE))</f>
        <v>-</v>
      </c>
      <c r="DH170" s="401" t="str">
        <f ca="1">IF(ISERROR(VLOOKUP($C170,CE_Unordered_Data,COLUMN('Reordered Data'!DH$147)-2,FALSE)),"-",VLOOKUP($C170,CE_Unordered_Data,COLUMN('Reordered Data'!DH$145)-2,FALSE))</f>
        <v>-</v>
      </c>
      <c r="DI170" s="401" t="str">
        <f ca="1">IF(ISERROR(VLOOKUP($C170,CE_Unordered_Data,COLUMN('Reordered Data'!DI$147)-2,FALSE)),"-",VLOOKUP($C170,CE_Unordered_Data,COLUMN('Reordered Data'!DI$145)-2,FALSE))</f>
        <v>-</v>
      </c>
      <c r="DJ170" s="401" t="str">
        <f ca="1">IF(ISERROR(VLOOKUP($C170,CE_Unordered_Data,COLUMN('Reordered Data'!DJ$147)-2,FALSE)),"-",VLOOKUP($C170,CE_Unordered_Data,COLUMN('Reordered Data'!DJ$145)-2,FALSE))</f>
        <v>-</v>
      </c>
      <c r="DK170" s="401" t="str">
        <f ca="1">IF(ISERROR(VLOOKUP($C170,CE_Unordered_Data,COLUMN('Reordered Data'!DK$147)-2,FALSE)),"-",VLOOKUP($C170,CE_Unordered_Data,COLUMN('Reordered Data'!DK$145)-2,FALSE))</f>
        <v>-</v>
      </c>
      <c r="DL170" s="401" t="str">
        <f ca="1">IF(ISERROR(VLOOKUP($C170,CE_Unordered_Data,COLUMN('Reordered Data'!DL$147)-2,FALSE)),"-",VLOOKUP($C170,CE_Unordered_Data,COLUMN('Reordered Data'!DL$145)-2,FALSE))</f>
        <v>-</v>
      </c>
      <c r="DM170" s="401" t="str">
        <f ca="1">IF(ISERROR(VLOOKUP($C170,CE_Unordered_Data,COLUMN('Reordered Data'!DM$147)-2,FALSE)),"-",VLOOKUP($C170,CE_Unordered_Data,COLUMN('Reordered Data'!DM$145)-2,FALSE))</f>
        <v>-</v>
      </c>
      <c r="DN170" s="401" t="str">
        <f ca="1">IF(ISERROR(VLOOKUP($C170,CE_Unordered_Data,COLUMN('Reordered Data'!DN$147)-2,FALSE)),"-",VLOOKUP($C170,CE_Unordered_Data,COLUMN('Reordered Data'!DN$145)-2,FALSE))</f>
        <v>-</v>
      </c>
      <c r="DO170" s="401" t="str">
        <f ca="1">IF(ISERROR(VLOOKUP($C170,CE_Unordered_Data,COLUMN('Reordered Data'!DO$147)-2,FALSE)),"-",VLOOKUP($C170,CE_Unordered_Data,COLUMN('Reordered Data'!DO$145)-2,FALSE))</f>
        <v>-</v>
      </c>
      <c r="DP170" s="401" t="str">
        <f ca="1">IF(ISERROR(VLOOKUP($C170,CE_Unordered_Data,COLUMN('Reordered Data'!DP$147)-2,FALSE)),"-",VLOOKUP($C170,CE_Unordered_Data,COLUMN('Reordered Data'!DP$145)-2,FALSE))</f>
        <v>-</v>
      </c>
      <c r="DQ170" s="401" t="str">
        <f ca="1">IF(ISERROR(VLOOKUP($C170,CE_Unordered_Data,COLUMN('Reordered Data'!DQ$147)-2,FALSE)),"-",VLOOKUP($C170,CE_Unordered_Data,COLUMN('Reordered Data'!DQ$145)-2,FALSE))</f>
        <v>-</v>
      </c>
      <c r="DR170" s="401" t="str">
        <f ca="1">IF(ISERROR(VLOOKUP($C170,CE_Unordered_Data,COLUMN('Reordered Data'!DR$147)-2,FALSE)),"-",VLOOKUP($C170,CE_Unordered_Data,COLUMN('Reordered Data'!DR$145)-2,FALSE))</f>
        <v>-</v>
      </c>
      <c r="DS170" s="401" t="str">
        <f ca="1">IF(ISERROR(VLOOKUP($C170,CE_Unordered_Data,COLUMN('Reordered Data'!DS$147)-2,FALSE)),"-",VLOOKUP($C170,CE_Unordered_Data,COLUMN('Reordered Data'!DS$145)-2,FALSE))</f>
        <v>-</v>
      </c>
      <c r="DT170" s="401" t="str">
        <f ca="1">IF(ISERROR(VLOOKUP($C170,CE_Unordered_Data,COLUMN('Reordered Data'!DT$147)-2,FALSE)),"-",VLOOKUP($C170,CE_Unordered_Data,COLUMN('Reordered Data'!DT$145)-2,FALSE))</f>
        <v>-</v>
      </c>
      <c r="DU170" s="401" t="str">
        <f ca="1">IF(ISERROR(VLOOKUP($C170,CE_Unordered_Data,COLUMN('Reordered Data'!DU$147)-2,FALSE)),"-",VLOOKUP($C170,CE_Unordered_Data,COLUMN('Reordered Data'!DU$145)-2,FALSE))</f>
        <v>-</v>
      </c>
      <c r="DV170" s="401" t="str">
        <f ca="1">IF(ISERROR(VLOOKUP($C170,CE_Unordered_Data,COLUMN('Reordered Data'!DV$147)-2,FALSE)),"-",VLOOKUP($C170,CE_Unordered_Data,COLUMN('Reordered Data'!DV$145)-2,FALSE))</f>
        <v>-</v>
      </c>
      <c r="DW170" s="401" t="str">
        <f ca="1">IF(ISERROR(VLOOKUP($C170,CE_Unordered_Data,COLUMN('Reordered Data'!DW$147)-2,FALSE)),"-",VLOOKUP($C170,CE_Unordered_Data,COLUMN('Reordered Data'!DW$145)-2,FALSE))</f>
        <v>-</v>
      </c>
      <c r="DX170" s="401" t="str">
        <f ca="1">IF(ISERROR(VLOOKUP($C170,CE_Unordered_Data,COLUMN('Reordered Data'!DX$147)-2,FALSE)),"-",VLOOKUP($C170,CE_Unordered_Data,COLUMN('Reordered Data'!DX$145)-2,FALSE))</f>
        <v>-</v>
      </c>
      <c r="DY170" s="401" t="str">
        <f ca="1">IF(ISERROR(VLOOKUP($C170,CE_Unordered_Data,COLUMN('Reordered Data'!DY$147)-2,FALSE)),"-",VLOOKUP($C170,CE_Unordered_Data,COLUMN('Reordered Data'!DY$145)-2,FALSE))</f>
        <v>-</v>
      </c>
      <c r="DZ170" s="401" t="str">
        <f ca="1">IF(ISERROR(VLOOKUP($C170,CE_Unordered_Data,COLUMN('Reordered Data'!DZ$147)-2,FALSE)),"-",VLOOKUP($C170,CE_Unordered_Data,COLUMN('Reordered Data'!DZ$145)-2,FALSE))</f>
        <v>-</v>
      </c>
      <c r="EA170" s="401" t="str">
        <f ca="1">IF(ISERROR(VLOOKUP($C170,CE_Unordered_Data,COLUMN('Reordered Data'!EA$147)-2,FALSE)),"-",VLOOKUP($C170,CE_Unordered_Data,COLUMN('Reordered Data'!EA$145)-2,FALSE))</f>
        <v>-</v>
      </c>
      <c r="EB170" s="401" t="str">
        <f ca="1">IF(ISERROR(VLOOKUP($C170,CE_Unordered_Data,COLUMN('Reordered Data'!EB$147)-2,FALSE)),"-",VLOOKUP($C170,CE_Unordered_Data,COLUMN('Reordered Data'!EB$145)-2,FALSE))</f>
        <v>-</v>
      </c>
      <c r="EC170" s="401" t="str">
        <f ca="1">IF(ISERROR(VLOOKUP($C170,CE_Unordered_Data,COLUMN('Reordered Data'!EC$147)-2,FALSE)),"-",VLOOKUP($C170,CE_Unordered_Data,COLUMN('Reordered Data'!EC$145)-2,FALSE))</f>
        <v>-</v>
      </c>
      <c r="ED170" s="401" t="str">
        <f ca="1">IF(ISERROR(VLOOKUP($C170,CE_Unordered_Data,COLUMN('Reordered Data'!ED$147)-2,FALSE)),"-",VLOOKUP($C170,CE_Unordered_Data,COLUMN('Reordered Data'!ED$145)-2,FALSE))</f>
        <v>-</v>
      </c>
      <c r="EE170" s="401" t="str">
        <f ca="1">IF(ISERROR(VLOOKUP($C170,CE_Unordered_Data,COLUMN('Reordered Data'!EE$147)-2,FALSE)),"-",VLOOKUP($C170,CE_Unordered_Data,COLUMN('Reordered Data'!EE$145)-2,FALSE))</f>
        <v>-</v>
      </c>
      <c r="EF170" s="401" t="str">
        <f ca="1">IF(ISERROR(VLOOKUP($C170,CE_Unordered_Data,COLUMN('Reordered Data'!EF$147)-2,FALSE)),"-",VLOOKUP($C170,CE_Unordered_Data,COLUMN('Reordered Data'!EF$145)-2,FALSE))</f>
        <v>-</v>
      </c>
      <c r="EG170" s="401" t="str">
        <f ca="1">IF(ISERROR(VLOOKUP($C170,CE_Unordered_Data,COLUMN('Reordered Data'!EG$147)-2,FALSE)),"-",VLOOKUP($C170,CE_Unordered_Data,COLUMN('Reordered Data'!EG$145)-2,FALSE))</f>
        <v>-</v>
      </c>
      <c r="EH170" s="401" t="str">
        <f ca="1">IF(ISERROR(VLOOKUP($C170,CE_Unordered_Data,COLUMN('Reordered Data'!EH$147)-2,FALSE)),"-",VLOOKUP($C170,CE_Unordered_Data,COLUMN('Reordered Data'!EH$145)-2,FALSE))</f>
        <v>-</v>
      </c>
      <c r="EI170" s="401" t="str">
        <f ca="1">IF(ISERROR(VLOOKUP($C170,CE_Unordered_Data,COLUMN('Reordered Data'!EI$147)-2,FALSE)),"-",VLOOKUP($C170,CE_Unordered_Data,COLUMN('Reordered Data'!EI$145)-2,FALSE))</f>
        <v>-</v>
      </c>
      <c r="EJ170" s="401" t="str">
        <f ca="1">IF(ISERROR(VLOOKUP($C170,CE_Unordered_Data,COLUMN('Reordered Data'!EJ$147)-2,FALSE)),"-",VLOOKUP($C170,CE_Unordered_Data,COLUMN('Reordered Data'!EJ$145)-2,FALSE))</f>
        <v>-</v>
      </c>
      <c r="EK170" s="401" t="str">
        <f ca="1">IF(ISERROR(VLOOKUP($C170,CE_Unordered_Data,COLUMN('Reordered Data'!EK$147)-2,FALSE)),"-",VLOOKUP($C170,CE_Unordered_Data,COLUMN('Reordered Data'!EK$145)-2,FALSE))</f>
        <v>-</v>
      </c>
      <c r="EL170" s="401" t="str">
        <f ca="1">IF(ISERROR(VLOOKUP($C170,CE_Unordered_Data,COLUMN('Reordered Data'!EL$147)-2,FALSE)),"-",VLOOKUP($C170,CE_Unordered_Data,COLUMN('Reordered Data'!EL$145)-2,FALSE))</f>
        <v>-</v>
      </c>
      <c r="EM170" s="401" t="str">
        <f ca="1">IF(ISERROR(VLOOKUP($C170,CE_Unordered_Data,COLUMN('Reordered Data'!EM$147)-2,FALSE)),"-",VLOOKUP($C170,CE_Unordered_Data,COLUMN('Reordered Data'!EM$145)-2,FALSE))</f>
        <v>-</v>
      </c>
      <c r="EN170" s="401" t="str">
        <f ca="1">IF(ISERROR(VLOOKUP($C170,CE_Unordered_Data,COLUMN('Reordered Data'!EN$147)-2,FALSE)),"-",VLOOKUP($C170,CE_Unordered_Data,COLUMN('Reordered Data'!EN$145)-2,FALSE))</f>
        <v>-</v>
      </c>
      <c r="EO170" s="401" t="str">
        <f ca="1">IF(ISERROR(VLOOKUP($C170,CE_Unordered_Data,COLUMN('Reordered Data'!EO$147)-2,FALSE)),"-",VLOOKUP($C170,CE_Unordered_Data,COLUMN('Reordered Data'!EO$145)-2,FALSE))</f>
        <v>-</v>
      </c>
      <c r="EP170" s="401" t="str">
        <f ca="1">IF(ISERROR(VLOOKUP($C170,CE_Unordered_Data,COLUMN('Reordered Data'!EP$147)-2,FALSE)),"-",VLOOKUP($C170,CE_Unordered_Data,COLUMN('Reordered Data'!EP$145)-2,FALSE))</f>
        <v>-</v>
      </c>
      <c r="EQ170" s="401" t="str">
        <f ca="1">IF(ISERROR(VLOOKUP($C170,CE_Unordered_Data,COLUMN('Reordered Data'!EQ$147)-2,FALSE)),"-",VLOOKUP($C170,CE_Unordered_Data,COLUMN('Reordered Data'!EQ$145)-2,FALSE))</f>
        <v>-</v>
      </c>
      <c r="ER170" s="401" t="str">
        <f ca="1">IF(ISERROR(VLOOKUP($C170,CE_Unordered_Data,COLUMN('Reordered Data'!ER$147)-2,FALSE)),"-",VLOOKUP($C170,CE_Unordered_Data,COLUMN('Reordered Data'!ER$145)-2,FALSE))</f>
        <v>-</v>
      </c>
      <c r="ES170" s="401" t="str">
        <f ca="1">IF(ISERROR(VLOOKUP($C170,CE_Unordered_Data,COLUMN('Reordered Data'!ES$147)-2,FALSE)),"-",VLOOKUP($C170,CE_Unordered_Data,COLUMN('Reordered Data'!ES$145)-2,FALSE))</f>
        <v>-</v>
      </c>
      <c r="ET170" s="401" t="str">
        <f ca="1">IF(ISERROR(VLOOKUP($C170,CE_Unordered_Data,COLUMN('Reordered Data'!ET$147)-2,FALSE)),"-",VLOOKUP($C170,CE_Unordered_Data,COLUMN('Reordered Data'!ET$145)-2,FALSE))</f>
        <v>-</v>
      </c>
      <c r="EU170" s="401" t="str">
        <f ca="1">IF(ISERROR(VLOOKUP($C170,CE_Unordered_Data,COLUMN('Reordered Data'!EU$147)-2,FALSE)),"-",VLOOKUP($C170,CE_Unordered_Data,COLUMN('Reordered Data'!EU$145)-2,FALSE))</f>
        <v>-</v>
      </c>
      <c r="EV170" s="401" t="str">
        <f ca="1">IF(ISERROR(VLOOKUP($C170,CE_Unordered_Data,COLUMN('Reordered Data'!EV$147)-2,FALSE)),"-",VLOOKUP($C170,CE_Unordered_Data,COLUMN('Reordered Data'!EV$145)-2,FALSE))</f>
        <v>-</v>
      </c>
      <c r="EW170" s="401" t="str">
        <f ca="1">IF(ISERROR(VLOOKUP($C170,CE_Unordered_Data,COLUMN('Reordered Data'!EW$147)-2,FALSE)),"-",VLOOKUP($C170,CE_Unordered_Data,COLUMN('Reordered Data'!EW$145)-2,FALSE))</f>
        <v>-</v>
      </c>
      <c r="EX170" s="401" t="str">
        <f ca="1">IF(ISERROR(VLOOKUP($C170,CE_Unordered_Data,COLUMN('Reordered Data'!EX$147)-2,FALSE)),"-",VLOOKUP($C170,CE_Unordered_Data,COLUMN('Reordered Data'!EX$145)-2,FALSE))</f>
        <v>-</v>
      </c>
      <c r="EY170" s="401" t="str">
        <f ca="1">IF(ISERROR(VLOOKUP($C170,CE_Unordered_Data,COLUMN('Reordered Data'!EY$147)-2,FALSE)),"-",VLOOKUP($C170,CE_Unordered_Data,COLUMN('Reordered Data'!EY$145)-2,FALSE))</f>
        <v>-</v>
      </c>
      <c r="EZ170" s="401" t="str">
        <f ca="1">IF(ISERROR(VLOOKUP($C170,CE_Unordered_Data,COLUMN('Reordered Data'!EZ$147)-2,FALSE)),"-",VLOOKUP($C170,CE_Unordered_Data,COLUMN('Reordered Data'!EZ$145)-2,FALSE))</f>
        <v>-</v>
      </c>
      <c r="FA170" s="401" t="str">
        <f ca="1">IF(ISERROR(VLOOKUP($C170,CE_Unordered_Data,COLUMN('Reordered Data'!FA$147)-2,FALSE)),"-",VLOOKUP($C170,CE_Unordered_Data,COLUMN('Reordered Data'!FA$145)-2,FALSE))</f>
        <v>-</v>
      </c>
      <c r="FB170" s="401" t="str">
        <f ca="1">IF(ISERROR(VLOOKUP($C170,CE_Unordered_Data,COLUMN('Reordered Data'!FB$147)-2,FALSE)),"-",VLOOKUP($C170,CE_Unordered_Data,COLUMN('Reordered Data'!FB$145)-2,FALSE))</f>
        <v>-</v>
      </c>
      <c r="FC170" s="401" t="str">
        <f ca="1">IF(ISERROR(VLOOKUP($C170,CE_Unordered_Data,COLUMN('Reordered Data'!FC$147)-2,FALSE)),"-",VLOOKUP($C170,CE_Unordered_Data,COLUMN('Reordered Data'!FC$145)-2,FALSE))</f>
        <v>-</v>
      </c>
      <c r="FD170" s="401" t="str">
        <f ca="1">IF(ISERROR(VLOOKUP($C170,CE_Unordered_Data,COLUMN('Reordered Data'!FD$147)-2,FALSE)),"-",VLOOKUP($C170,CE_Unordered_Data,COLUMN('Reordered Data'!FD$145)-2,FALSE))</f>
        <v>-</v>
      </c>
      <c r="FE170" s="401" t="str">
        <f ca="1">IF(ISERROR(VLOOKUP($C170,CE_Unordered_Data,COLUMN('Reordered Data'!FE$147)-2,FALSE)),"-",VLOOKUP($C170,CE_Unordered_Data,COLUMN('Reordered Data'!FE$145)-2,FALSE))</f>
        <v>-</v>
      </c>
      <c r="FF170" s="401" t="str">
        <f ca="1">IF(ISERROR(VLOOKUP($C170,CE_Unordered_Data,COLUMN('Reordered Data'!FF$147)-2,FALSE)),"-",VLOOKUP($C170,CE_Unordered_Data,COLUMN('Reordered Data'!FF$145)-2,FALSE))</f>
        <v>-</v>
      </c>
      <c r="FG170" s="401" t="str">
        <f ca="1">IF(ISERROR(VLOOKUP($C170,CE_Unordered_Data,COLUMN('Reordered Data'!FG$147)-2,FALSE)),"-",VLOOKUP($C170,CE_Unordered_Data,COLUMN('Reordered Data'!FG$145)-2,FALSE))</f>
        <v>-</v>
      </c>
    </row>
    <row r="171" spans="3:163">
      <c r="C171" s="399" t="str">
        <f t="shared" ca="1" si="43"/>
        <v>*Hide*</v>
      </c>
      <c r="D171" s="401" t="str">
        <f ca="1">IF(ISERROR(VLOOKUP($C171,CE_Unordered_Data,COLUMN('Reordered Data'!D$147)-2,FALSE)),"-",VLOOKUP($C171,CE_Unordered_Data,COLUMN('Reordered Data'!D$145)-2,FALSE))</f>
        <v>-</v>
      </c>
      <c r="E171" s="401" t="str">
        <f ca="1">IF(ISERROR(VLOOKUP($C171,CE_Unordered_Data,COLUMN('Reordered Data'!E$147)-2,FALSE)),"-",VLOOKUP($C171,CE_Unordered_Data,COLUMN('Reordered Data'!E$145)-2,FALSE))</f>
        <v>-</v>
      </c>
      <c r="F171" s="401" t="str">
        <f ca="1">IF(ISERROR(VLOOKUP($C171,CE_Unordered_Data,COLUMN('Reordered Data'!F$147)-2,FALSE)),"-",VLOOKUP($C171,CE_Unordered_Data,COLUMN('Reordered Data'!F$145)-2,FALSE))</f>
        <v>-</v>
      </c>
      <c r="G171" s="401" t="str">
        <f ca="1">IF(ISERROR(VLOOKUP($C171,CE_Unordered_Data,COLUMN('Reordered Data'!G$147)-2,FALSE)),"-",VLOOKUP($C171,CE_Unordered_Data,COLUMN('Reordered Data'!G$145)-2,FALSE))</f>
        <v>-</v>
      </c>
      <c r="H171" s="401" t="str">
        <f ca="1">IF(ISERROR(VLOOKUP($C171,CE_Unordered_Data,COLUMN('Reordered Data'!H$147)-2,FALSE)),"-",VLOOKUP($C171,CE_Unordered_Data,COLUMN('Reordered Data'!H$145)-2,FALSE))</f>
        <v>-</v>
      </c>
      <c r="I171" s="401" t="str">
        <f ca="1">IF(ISERROR(VLOOKUP($C171,CE_Unordered_Data,COLUMN('Reordered Data'!I$147)-2,FALSE)),"-",VLOOKUP($C171,CE_Unordered_Data,COLUMN('Reordered Data'!I$145)-2,FALSE))</f>
        <v>-</v>
      </c>
      <c r="J171" s="401" t="str">
        <f ca="1">IF(ISERROR(VLOOKUP($C171,CE_Unordered_Data,COLUMN('Reordered Data'!J$147)-2,FALSE)),"-",VLOOKUP($C171,CE_Unordered_Data,COLUMN('Reordered Data'!J$145)-2,FALSE))</f>
        <v>-</v>
      </c>
      <c r="K171" s="401" t="str">
        <f ca="1">IF(ISERROR(VLOOKUP($C171,CE_Unordered_Data,COLUMN('Reordered Data'!K$147)-2,FALSE)),"-",VLOOKUP($C171,CE_Unordered_Data,COLUMN('Reordered Data'!K$145)-2,FALSE))</f>
        <v>-</v>
      </c>
      <c r="L171" s="401" t="str">
        <f ca="1">IF(ISERROR(VLOOKUP($C171,CE_Unordered_Data,COLUMN('Reordered Data'!L$147)-2,FALSE)),"-",VLOOKUP($C171,CE_Unordered_Data,COLUMN('Reordered Data'!L$145)-2,FALSE))</f>
        <v>-</v>
      </c>
      <c r="M171" s="401" t="str">
        <f ca="1">IF(ISERROR(VLOOKUP($C171,CE_Unordered_Data,COLUMN('Reordered Data'!M$147)-2,FALSE)),"-",VLOOKUP($C171,CE_Unordered_Data,COLUMN('Reordered Data'!M$145)-2,FALSE))</f>
        <v>-</v>
      </c>
      <c r="N171" s="401" t="str">
        <f ca="1">IF(ISERROR(VLOOKUP($C171,CE_Unordered_Data,COLUMN('Reordered Data'!N$147)-2,FALSE)),"-",VLOOKUP($C171,CE_Unordered_Data,COLUMN('Reordered Data'!N$145)-2,FALSE))</f>
        <v>-</v>
      </c>
      <c r="O171" s="401" t="str">
        <f ca="1">IF(ISERROR(VLOOKUP($C171,CE_Unordered_Data,COLUMN('Reordered Data'!O$147)-2,FALSE)),"-",VLOOKUP($C171,CE_Unordered_Data,COLUMN('Reordered Data'!O$145)-2,FALSE))</f>
        <v>-</v>
      </c>
      <c r="P171" s="401" t="str">
        <f ca="1">IF(ISERROR(VLOOKUP($C171,CE_Unordered_Data,COLUMN('Reordered Data'!P$147)-2,FALSE)),"-",VLOOKUP($C171,CE_Unordered_Data,COLUMN('Reordered Data'!P$145)-2,FALSE))</f>
        <v>-</v>
      </c>
      <c r="Q171" s="401" t="str">
        <f ca="1">IF(ISERROR(VLOOKUP($C171,CE_Unordered_Data,COLUMN('Reordered Data'!Q$147)-2,FALSE)),"-",VLOOKUP($C171,CE_Unordered_Data,COLUMN('Reordered Data'!Q$145)-2,FALSE))</f>
        <v>-</v>
      </c>
      <c r="R171" s="401" t="str">
        <f ca="1">IF(ISERROR(VLOOKUP($C171,CE_Unordered_Data,COLUMN('Reordered Data'!R$147)-2,FALSE)),"-",VLOOKUP($C171,CE_Unordered_Data,COLUMN('Reordered Data'!R$145)-2,FALSE))</f>
        <v>-</v>
      </c>
      <c r="S171" s="401" t="str">
        <f ca="1">IF(ISERROR(VLOOKUP($C171,CE_Unordered_Data,COLUMN('Reordered Data'!S$147)-2,FALSE)),"-",VLOOKUP($C171,CE_Unordered_Data,COLUMN('Reordered Data'!S$145)-2,FALSE))</f>
        <v>-</v>
      </c>
      <c r="T171" s="401" t="str">
        <f ca="1">IF(ISERROR(VLOOKUP($C171,CE_Unordered_Data,COLUMN('Reordered Data'!T$147)-2,FALSE)),"-",VLOOKUP($C171,CE_Unordered_Data,COLUMN('Reordered Data'!T$145)-2,FALSE))</f>
        <v>-</v>
      </c>
      <c r="U171" s="401" t="str">
        <f ca="1">IF(ISERROR(VLOOKUP($C171,CE_Unordered_Data,COLUMN('Reordered Data'!U$147)-2,FALSE)),"-",VLOOKUP($C171,CE_Unordered_Data,COLUMN('Reordered Data'!U$145)-2,FALSE))</f>
        <v>-</v>
      </c>
      <c r="V171" s="401" t="str">
        <f ca="1">IF(ISERROR(VLOOKUP($C171,CE_Unordered_Data,COLUMN('Reordered Data'!V$147)-2,FALSE)),"-",VLOOKUP($C171,CE_Unordered_Data,COLUMN('Reordered Data'!V$145)-2,FALSE))</f>
        <v>-</v>
      </c>
      <c r="W171" s="401" t="str">
        <f ca="1">IF(ISERROR(VLOOKUP($C171,CE_Unordered_Data,COLUMN('Reordered Data'!W$147)-2,FALSE)),"-",VLOOKUP($C171,CE_Unordered_Data,COLUMN('Reordered Data'!W$145)-2,FALSE))</f>
        <v>-</v>
      </c>
      <c r="X171" s="401" t="str">
        <f ca="1">IF(ISERROR(VLOOKUP($C171,CE_Unordered_Data,COLUMN('Reordered Data'!X$147)-2,FALSE)),"-",VLOOKUP($C171,CE_Unordered_Data,COLUMN('Reordered Data'!X$145)-2,FALSE))</f>
        <v>-</v>
      </c>
      <c r="Y171" s="401" t="str">
        <f ca="1">IF(ISERROR(VLOOKUP($C171,CE_Unordered_Data,COLUMN('Reordered Data'!Y$147)-2,FALSE)),"-",VLOOKUP($C171,CE_Unordered_Data,COLUMN('Reordered Data'!Y$145)-2,FALSE))</f>
        <v>-</v>
      </c>
      <c r="Z171" s="401" t="str">
        <f ca="1">IF(ISERROR(VLOOKUP($C171,CE_Unordered_Data,COLUMN('Reordered Data'!Z$147)-2,FALSE)),"-",VLOOKUP($C171,CE_Unordered_Data,COLUMN('Reordered Data'!Z$145)-2,FALSE))</f>
        <v>-</v>
      </c>
      <c r="AA171" s="401" t="str">
        <f ca="1">IF(ISERROR(VLOOKUP($C171,CE_Unordered_Data,COLUMN('Reordered Data'!AA$147)-2,FALSE)),"-",VLOOKUP($C171,CE_Unordered_Data,COLUMN('Reordered Data'!AA$145)-2,FALSE))</f>
        <v>-</v>
      </c>
      <c r="AB171" s="401" t="str">
        <f ca="1">IF(ISERROR(VLOOKUP($C171,CE_Unordered_Data,COLUMN('Reordered Data'!AB$147)-2,FALSE)),"-",VLOOKUP($C171,CE_Unordered_Data,COLUMN('Reordered Data'!AB$145)-2,FALSE))</f>
        <v>-</v>
      </c>
      <c r="AC171" s="401" t="str">
        <f ca="1">IF(ISERROR(VLOOKUP($C171,CE_Unordered_Data,COLUMN('Reordered Data'!AC$147)-2,FALSE)),"-",VLOOKUP($C171,CE_Unordered_Data,COLUMN('Reordered Data'!AC$145)-2,FALSE))</f>
        <v>-</v>
      </c>
      <c r="AD171" s="401" t="str">
        <f ca="1">IF(ISERROR(VLOOKUP($C171,CE_Unordered_Data,COLUMN('Reordered Data'!AD$147)-2,FALSE)),"-",VLOOKUP($C171,CE_Unordered_Data,COLUMN('Reordered Data'!AD$145)-2,FALSE))</f>
        <v>-</v>
      </c>
      <c r="AE171" s="401" t="str">
        <f ca="1">IF(ISERROR(VLOOKUP($C171,CE_Unordered_Data,COLUMN('Reordered Data'!AE$147)-2,FALSE)),"-",VLOOKUP($C171,CE_Unordered_Data,COLUMN('Reordered Data'!AE$145)-2,FALSE))</f>
        <v>-</v>
      </c>
      <c r="AF171" s="401" t="str">
        <f ca="1">IF(ISERROR(VLOOKUP($C171,CE_Unordered_Data,COLUMN('Reordered Data'!AF$147)-2,FALSE)),"-",VLOOKUP($C171,CE_Unordered_Data,COLUMN('Reordered Data'!AF$145)-2,FALSE))</f>
        <v>-</v>
      </c>
      <c r="AG171" s="401" t="str">
        <f ca="1">IF(ISERROR(VLOOKUP($C171,CE_Unordered_Data,COLUMN('Reordered Data'!AG$147)-2,FALSE)),"-",VLOOKUP($C171,CE_Unordered_Data,COLUMN('Reordered Data'!AG$145)-2,FALSE))</f>
        <v>-</v>
      </c>
      <c r="AH171" s="401" t="str">
        <f ca="1">IF(ISERROR(VLOOKUP($C171,CE_Unordered_Data,COLUMN('Reordered Data'!AH$147)-2,FALSE)),"-",VLOOKUP($C171,CE_Unordered_Data,COLUMN('Reordered Data'!AH$145)-2,FALSE))</f>
        <v>-</v>
      </c>
      <c r="AI171" s="401" t="str">
        <f ca="1">IF(ISERROR(VLOOKUP($C171,CE_Unordered_Data,COLUMN('Reordered Data'!AI$147)-2,FALSE)),"-",VLOOKUP($C171,CE_Unordered_Data,COLUMN('Reordered Data'!AI$145)-2,FALSE))</f>
        <v>-</v>
      </c>
      <c r="AJ171" s="401" t="str">
        <f ca="1">IF(ISERROR(VLOOKUP($C171,CE_Unordered_Data,COLUMN('Reordered Data'!AJ$147)-2,FALSE)),"-",VLOOKUP($C171,CE_Unordered_Data,COLUMN('Reordered Data'!AJ$145)-2,FALSE))</f>
        <v>-</v>
      </c>
      <c r="AK171" s="401" t="str">
        <f ca="1">IF(ISERROR(VLOOKUP($C171,CE_Unordered_Data,COLUMN('Reordered Data'!AK$147)-2,FALSE)),"-",VLOOKUP($C171,CE_Unordered_Data,COLUMN('Reordered Data'!AK$145)-2,FALSE))</f>
        <v>-</v>
      </c>
      <c r="AL171" s="401" t="str">
        <f ca="1">IF(ISERROR(VLOOKUP($C171,CE_Unordered_Data,COLUMN('Reordered Data'!AL$147)-2,FALSE)),"-",VLOOKUP($C171,CE_Unordered_Data,COLUMN('Reordered Data'!AL$145)-2,FALSE))</f>
        <v>-</v>
      </c>
      <c r="AM171" s="401" t="str">
        <f ca="1">IF(ISERROR(VLOOKUP($C171,CE_Unordered_Data,COLUMN('Reordered Data'!AM$147)-2,FALSE)),"-",VLOOKUP($C171,CE_Unordered_Data,COLUMN('Reordered Data'!AM$145)-2,FALSE))</f>
        <v>-</v>
      </c>
      <c r="AN171" s="401" t="str">
        <f ca="1">IF(ISERROR(VLOOKUP($C171,CE_Unordered_Data,COLUMN('Reordered Data'!AN$147)-2,FALSE)),"-",VLOOKUP($C171,CE_Unordered_Data,COLUMN('Reordered Data'!AN$145)-2,FALSE))</f>
        <v>-</v>
      </c>
      <c r="AO171" s="401" t="str">
        <f ca="1">IF(ISERROR(VLOOKUP($C171,CE_Unordered_Data,COLUMN('Reordered Data'!AO$147)-2,FALSE)),"-",VLOOKUP($C171,CE_Unordered_Data,COLUMN('Reordered Data'!AO$145)-2,FALSE))</f>
        <v>-</v>
      </c>
      <c r="AP171" s="401" t="str">
        <f ca="1">IF(ISERROR(VLOOKUP($C171,CE_Unordered_Data,COLUMN('Reordered Data'!AP$147)-2,FALSE)),"-",VLOOKUP($C171,CE_Unordered_Data,COLUMN('Reordered Data'!AP$145)-2,FALSE))</f>
        <v>-</v>
      </c>
      <c r="AQ171" s="401" t="str">
        <f ca="1">IF(ISERROR(VLOOKUP($C171,CE_Unordered_Data,COLUMN('Reordered Data'!AQ$147)-2,FALSE)),"-",VLOOKUP($C171,CE_Unordered_Data,COLUMN('Reordered Data'!AQ$145)-2,FALSE))</f>
        <v>-</v>
      </c>
      <c r="AR171" s="401" t="str">
        <f ca="1">IF(ISERROR(VLOOKUP($C171,CE_Unordered_Data,COLUMN('Reordered Data'!AR$147)-2,FALSE)),"-",VLOOKUP($C171,CE_Unordered_Data,COLUMN('Reordered Data'!AR$145)-2,FALSE))</f>
        <v>-</v>
      </c>
      <c r="AS171" s="401" t="str">
        <f ca="1">IF(ISERROR(VLOOKUP($C171,CE_Unordered_Data,COLUMN('Reordered Data'!AS$147)-2,FALSE)),"-",VLOOKUP($C171,CE_Unordered_Data,COLUMN('Reordered Data'!AS$145)-2,FALSE))</f>
        <v>-</v>
      </c>
      <c r="AT171" s="401" t="str">
        <f ca="1">IF(ISERROR(VLOOKUP($C171,CE_Unordered_Data,COLUMN('Reordered Data'!AT$147)-2,FALSE)),"-",VLOOKUP($C171,CE_Unordered_Data,COLUMN('Reordered Data'!AT$145)-2,FALSE))</f>
        <v>-</v>
      </c>
      <c r="AU171" s="401" t="str">
        <f ca="1">IF(ISERROR(VLOOKUP($C171,CE_Unordered_Data,COLUMN('Reordered Data'!AU$147)-2,FALSE)),"-",VLOOKUP($C171,CE_Unordered_Data,COLUMN('Reordered Data'!AU$145)-2,FALSE))</f>
        <v>-</v>
      </c>
      <c r="AV171" s="401" t="str">
        <f ca="1">IF(ISERROR(VLOOKUP($C171,CE_Unordered_Data,COLUMN('Reordered Data'!AV$147)-2,FALSE)),"-",VLOOKUP($C171,CE_Unordered_Data,COLUMN('Reordered Data'!AV$145)-2,FALSE))</f>
        <v>-</v>
      </c>
      <c r="AW171" s="401" t="str">
        <f ca="1">IF(ISERROR(VLOOKUP($C171,CE_Unordered_Data,COLUMN('Reordered Data'!AW$147)-2,FALSE)),"-",VLOOKUP($C171,CE_Unordered_Data,COLUMN('Reordered Data'!AW$145)-2,FALSE))</f>
        <v>-</v>
      </c>
      <c r="AX171" s="401" t="str">
        <f ca="1">IF(ISERROR(VLOOKUP($C171,CE_Unordered_Data,COLUMN('Reordered Data'!AX$147)-2,FALSE)),"-",VLOOKUP($C171,CE_Unordered_Data,COLUMN('Reordered Data'!AX$145)-2,FALSE))</f>
        <v>-</v>
      </c>
      <c r="AY171" s="401" t="str">
        <f ca="1">IF(ISERROR(VLOOKUP($C171,CE_Unordered_Data,COLUMN('Reordered Data'!AY$147)-2,FALSE)),"-",VLOOKUP($C171,CE_Unordered_Data,COLUMN('Reordered Data'!AY$145)-2,FALSE))</f>
        <v>-</v>
      </c>
      <c r="AZ171" s="401" t="str">
        <f ca="1">IF(ISERROR(VLOOKUP($C171,CE_Unordered_Data,COLUMN('Reordered Data'!AZ$147)-2,FALSE)),"-",VLOOKUP($C171,CE_Unordered_Data,COLUMN('Reordered Data'!AZ$145)-2,FALSE))</f>
        <v>-</v>
      </c>
      <c r="BA171" s="401" t="str">
        <f ca="1">IF(ISERROR(VLOOKUP($C171,CE_Unordered_Data,COLUMN('Reordered Data'!BA$147)-2,FALSE)),"-",VLOOKUP($C171,CE_Unordered_Data,COLUMN('Reordered Data'!BA$145)-2,FALSE))</f>
        <v>-</v>
      </c>
      <c r="BB171" s="401" t="str">
        <f ca="1">IF(ISERROR(VLOOKUP($C171,CE_Unordered_Data,COLUMN('Reordered Data'!BB$147)-2,FALSE)),"-",VLOOKUP($C171,CE_Unordered_Data,COLUMN('Reordered Data'!BB$145)-2,FALSE))</f>
        <v>-</v>
      </c>
      <c r="BC171" s="401" t="str">
        <f ca="1">IF(ISERROR(VLOOKUP($C171,CE_Unordered_Data,COLUMN('Reordered Data'!BC$147)-2,FALSE)),"-",VLOOKUP($C171,CE_Unordered_Data,COLUMN('Reordered Data'!BC$145)-2,FALSE))</f>
        <v>-</v>
      </c>
      <c r="BD171" s="401" t="str">
        <f ca="1">IF(ISERROR(VLOOKUP($C171,CE_Unordered_Data,COLUMN('Reordered Data'!BD$147)-2,FALSE)),"-",VLOOKUP($C171,CE_Unordered_Data,COLUMN('Reordered Data'!BD$145)-2,FALSE))</f>
        <v>-</v>
      </c>
      <c r="BE171" s="401" t="str">
        <f ca="1">IF(ISERROR(VLOOKUP($C171,CE_Unordered_Data,COLUMN('Reordered Data'!BE$147)-2,FALSE)),"-",VLOOKUP($C171,CE_Unordered_Data,COLUMN('Reordered Data'!BE$145)-2,FALSE))</f>
        <v>-</v>
      </c>
      <c r="BF171" s="401" t="str">
        <f ca="1">IF(ISERROR(VLOOKUP($C171,CE_Unordered_Data,COLUMN('Reordered Data'!BF$147)-2,FALSE)),"-",VLOOKUP($C171,CE_Unordered_Data,COLUMN('Reordered Data'!BF$145)-2,FALSE))</f>
        <v>-</v>
      </c>
      <c r="BG171" s="401" t="str">
        <f ca="1">IF(ISERROR(VLOOKUP($C171,CE_Unordered_Data,COLUMN('Reordered Data'!BG$147)-2,FALSE)),"-",VLOOKUP($C171,CE_Unordered_Data,COLUMN('Reordered Data'!BG$145)-2,FALSE))</f>
        <v>-</v>
      </c>
      <c r="BH171" s="401" t="str">
        <f ca="1">IF(ISERROR(VLOOKUP($C171,CE_Unordered_Data,COLUMN('Reordered Data'!BH$147)-2,FALSE)),"-",VLOOKUP($C171,CE_Unordered_Data,COLUMN('Reordered Data'!BH$145)-2,FALSE))</f>
        <v>-</v>
      </c>
      <c r="BI171" s="401" t="str">
        <f ca="1">IF(ISERROR(VLOOKUP($C171,CE_Unordered_Data,COLUMN('Reordered Data'!BI$147)-2,FALSE)),"-",VLOOKUP($C171,CE_Unordered_Data,COLUMN('Reordered Data'!BI$145)-2,FALSE))</f>
        <v>-</v>
      </c>
      <c r="BJ171" s="401" t="str">
        <f ca="1">IF(ISERROR(VLOOKUP($C171,CE_Unordered_Data,COLUMN('Reordered Data'!BJ$147)-2,FALSE)),"-",VLOOKUP($C171,CE_Unordered_Data,COLUMN('Reordered Data'!BJ$145)-2,FALSE))</f>
        <v>-</v>
      </c>
      <c r="BK171" s="401" t="str">
        <f ca="1">IF(ISERROR(VLOOKUP($C171,CE_Unordered_Data,COLUMN('Reordered Data'!BK$147)-2,FALSE)),"-",VLOOKUP($C171,CE_Unordered_Data,COLUMN('Reordered Data'!BK$145)-2,FALSE))</f>
        <v>-</v>
      </c>
      <c r="BL171" s="401" t="str">
        <f ca="1">IF(ISERROR(VLOOKUP($C171,CE_Unordered_Data,COLUMN('Reordered Data'!BL$147)-2,FALSE)),"-",VLOOKUP($C171,CE_Unordered_Data,COLUMN('Reordered Data'!BL$145)-2,FALSE))</f>
        <v>-</v>
      </c>
      <c r="BM171" s="401" t="str">
        <f ca="1">IF(ISERROR(VLOOKUP($C171,CE_Unordered_Data,COLUMN('Reordered Data'!BM$147)-2,FALSE)),"-",VLOOKUP($C171,CE_Unordered_Data,COLUMN('Reordered Data'!BM$145)-2,FALSE))</f>
        <v>-</v>
      </c>
      <c r="BN171" s="401" t="str">
        <f ca="1">IF(ISERROR(VLOOKUP($C171,CE_Unordered_Data,COLUMN('Reordered Data'!BN$147)-2,FALSE)),"-",VLOOKUP($C171,CE_Unordered_Data,COLUMN('Reordered Data'!BN$145)-2,FALSE))</f>
        <v>-</v>
      </c>
      <c r="BO171" s="401" t="str">
        <f ca="1">IF(ISERROR(VLOOKUP($C171,CE_Unordered_Data,COLUMN('Reordered Data'!BO$147)-2,FALSE)),"-",VLOOKUP($C171,CE_Unordered_Data,COLUMN('Reordered Data'!BO$145)-2,FALSE))</f>
        <v>-</v>
      </c>
      <c r="BP171" s="401" t="str">
        <f ca="1">IF(ISERROR(VLOOKUP($C171,CE_Unordered_Data,COLUMN('Reordered Data'!BP$147)-2,FALSE)),"-",VLOOKUP($C171,CE_Unordered_Data,COLUMN('Reordered Data'!BP$145)-2,FALSE))</f>
        <v>-</v>
      </c>
      <c r="BQ171" s="401" t="str">
        <f ca="1">IF(ISERROR(VLOOKUP($C171,CE_Unordered_Data,COLUMN('Reordered Data'!BQ$147)-2,FALSE)),"-",VLOOKUP($C171,CE_Unordered_Data,COLUMN('Reordered Data'!BQ$145)-2,FALSE))</f>
        <v>-</v>
      </c>
      <c r="BR171" s="401" t="str">
        <f ca="1">IF(ISERROR(VLOOKUP($C171,CE_Unordered_Data,COLUMN('Reordered Data'!BR$147)-2,FALSE)),"-",VLOOKUP($C171,CE_Unordered_Data,COLUMN('Reordered Data'!BR$145)-2,FALSE))</f>
        <v>-</v>
      </c>
      <c r="BS171" s="401" t="str">
        <f ca="1">IF(ISERROR(VLOOKUP($C171,CE_Unordered_Data,COLUMN('Reordered Data'!BS$147)-2,FALSE)),"-",VLOOKUP($C171,CE_Unordered_Data,COLUMN('Reordered Data'!BS$145)-2,FALSE))</f>
        <v>-</v>
      </c>
      <c r="BT171" s="401" t="str">
        <f ca="1">IF(ISERROR(VLOOKUP($C171,CE_Unordered_Data,COLUMN('Reordered Data'!BT$147)-2,FALSE)),"-",VLOOKUP($C171,CE_Unordered_Data,COLUMN('Reordered Data'!BT$145)-2,FALSE))</f>
        <v>-</v>
      </c>
      <c r="BU171" s="401" t="str">
        <f ca="1">IF(ISERROR(VLOOKUP($C171,CE_Unordered_Data,COLUMN('Reordered Data'!BU$147)-2,FALSE)),"-",VLOOKUP($C171,CE_Unordered_Data,COLUMN('Reordered Data'!BU$145)-2,FALSE))</f>
        <v>-</v>
      </c>
      <c r="BV171" s="401" t="str">
        <f ca="1">IF(ISERROR(VLOOKUP($C171,CE_Unordered_Data,COLUMN('Reordered Data'!BV$147)-2,FALSE)),"-",VLOOKUP($C171,CE_Unordered_Data,COLUMN('Reordered Data'!BV$145)-2,FALSE))</f>
        <v>-</v>
      </c>
      <c r="BW171" s="401" t="str">
        <f ca="1">IF(ISERROR(VLOOKUP($C171,CE_Unordered_Data,COLUMN('Reordered Data'!BW$147)-2,FALSE)),"-",VLOOKUP($C171,CE_Unordered_Data,COLUMN('Reordered Data'!BW$145)-2,FALSE))</f>
        <v>-</v>
      </c>
      <c r="BX171" s="401" t="str">
        <f ca="1">IF(ISERROR(VLOOKUP($C171,CE_Unordered_Data,COLUMN('Reordered Data'!BX$147)-2,FALSE)),"-",VLOOKUP($C171,CE_Unordered_Data,COLUMN('Reordered Data'!BX$145)-2,FALSE))</f>
        <v>-</v>
      </c>
      <c r="BY171" s="401" t="str">
        <f ca="1">IF(ISERROR(VLOOKUP($C171,CE_Unordered_Data,COLUMN('Reordered Data'!BY$147)-2,FALSE)),"-",VLOOKUP($C171,CE_Unordered_Data,COLUMN('Reordered Data'!BY$145)-2,FALSE))</f>
        <v>-</v>
      </c>
      <c r="BZ171" s="401" t="str">
        <f ca="1">IF(ISERROR(VLOOKUP($C171,CE_Unordered_Data,COLUMN('Reordered Data'!BZ$147)-2,FALSE)),"-",VLOOKUP($C171,CE_Unordered_Data,COLUMN('Reordered Data'!BZ$145)-2,FALSE))</f>
        <v>-</v>
      </c>
      <c r="CA171" s="401" t="str">
        <f ca="1">IF(ISERROR(VLOOKUP($C171,CE_Unordered_Data,COLUMN('Reordered Data'!CA$147)-2,FALSE)),"-",VLOOKUP($C171,CE_Unordered_Data,COLUMN('Reordered Data'!CA$145)-2,FALSE))</f>
        <v>-</v>
      </c>
      <c r="CB171" s="401" t="str">
        <f ca="1">IF(ISERROR(VLOOKUP($C171,CE_Unordered_Data,COLUMN('Reordered Data'!CB$147)-2,FALSE)),"-",VLOOKUP($C171,CE_Unordered_Data,COLUMN('Reordered Data'!CB$145)-2,FALSE))</f>
        <v>-</v>
      </c>
      <c r="CC171" s="401" t="str">
        <f ca="1">IF(ISERROR(VLOOKUP($C171,CE_Unordered_Data,COLUMN('Reordered Data'!CC$147)-2,FALSE)),"-",VLOOKUP($C171,CE_Unordered_Data,COLUMN('Reordered Data'!CC$145)-2,FALSE))</f>
        <v>-</v>
      </c>
      <c r="CD171" s="401" t="str">
        <f ca="1">IF(ISERROR(VLOOKUP($C171,CE_Unordered_Data,COLUMN('Reordered Data'!CD$147)-2,FALSE)),"-",VLOOKUP($C171,CE_Unordered_Data,COLUMN('Reordered Data'!CD$145)-2,FALSE))</f>
        <v>-</v>
      </c>
      <c r="CE171" s="401" t="str">
        <f ca="1">IF(ISERROR(VLOOKUP($C171,CE_Unordered_Data,COLUMN('Reordered Data'!CE$147)-2,FALSE)),"-",VLOOKUP($C171,CE_Unordered_Data,COLUMN('Reordered Data'!CE$145)-2,FALSE))</f>
        <v>-</v>
      </c>
      <c r="CF171" s="401" t="str">
        <f ca="1">IF(ISERROR(VLOOKUP($C171,CE_Unordered_Data,COLUMN('Reordered Data'!CF$147)-2,FALSE)),"-",VLOOKUP($C171,CE_Unordered_Data,COLUMN('Reordered Data'!CF$145)-2,FALSE))</f>
        <v>-</v>
      </c>
      <c r="CG171" s="401" t="str">
        <f ca="1">IF(ISERROR(VLOOKUP($C171,CE_Unordered_Data,COLUMN('Reordered Data'!CG$147)-2,FALSE)),"-",VLOOKUP($C171,CE_Unordered_Data,COLUMN('Reordered Data'!CG$145)-2,FALSE))</f>
        <v>-</v>
      </c>
      <c r="CH171" s="401" t="str">
        <f ca="1">IF(ISERROR(VLOOKUP($C171,CE_Unordered_Data,COLUMN('Reordered Data'!CH$147)-2,FALSE)),"-",VLOOKUP($C171,CE_Unordered_Data,COLUMN('Reordered Data'!CH$145)-2,FALSE))</f>
        <v>-</v>
      </c>
      <c r="CI171" s="401" t="str">
        <f ca="1">IF(ISERROR(VLOOKUP($C171,CE_Unordered_Data,COLUMN('Reordered Data'!CI$147)-2,FALSE)),"-",VLOOKUP($C171,CE_Unordered_Data,COLUMN('Reordered Data'!CI$145)-2,FALSE))</f>
        <v>-</v>
      </c>
      <c r="CJ171" s="401" t="str">
        <f ca="1">IF(ISERROR(VLOOKUP($C171,CE_Unordered_Data,COLUMN('Reordered Data'!CJ$147)-2,FALSE)),"-",VLOOKUP($C171,CE_Unordered_Data,COLUMN('Reordered Data'!CJ$145)-2,FALSE))</f>
        <v>-</v>
      </c>
      <c r="CK171" s="401" t="str">
        <f ca="1">IF(ISERROR(VLOOKUP($C171,CE_Unordered_Data,COLUMN('Reordered Data'!CK$147)-2,FALSE)),"-",VLOOKUP($C171,CE_Unordered_Data,COLUMN('Reordered Data'!CK$145)-2,FALSE))</f>
        <v>-</v>
      </c>
      <c r="CL171" s="401" t="str">
        <f ca="1">IF(ISERROR(VLOOKUP($C171,CE_Unordered_Data,COLUMN('Reordered Data'!CL$147)-2,FALSE)),"-",VLOOKUP($C171,CE_Unordered_Data,COLUMN('Reordered Data'!CL$145)-2,FALSE))</f>
        <v>-</v>
      </c>
      <c r="CM171" s="401" t="str">
        <f ca="1">IF(ISERROR(VLOOKUP($C171,CE_Unordered_Data,COLUMN('Reordered Data'!CM$147)-2,FALSE)),"-",VLOOKUP($C171,CE_Unordered_Data,COLUMN('Reordered Data'!CM$145)-2,FALSE))</f>
        <v>-</v>
      </c>
      <c r="CN171" s="401" t="str">
        <f ca="1">IF(ISERROR(VLOOKUP($C171,CE_Unordered_Data,COLUMN('Reordered Data'!CN$147)-2,FALSE)),"-",VLOOKUP($C171,CE_Unordered_Data,COLUMN('Reordered Data'!CN$145)-2,FALSE))</f>
        <v>-</v>
      </c>
      <c r="CO171" s="401" t="str">
        <f ca="1">IF(ISERROR(VLOOKUP($C171,CE_Unordered_Data,COLUMN('Reordered Data'!CO$147)-2,FALSE)),"-",VLOOKUP($C171,CE_Unordered_Data,COLUMN('Reordered Data'!CO$145)-2,FALSE))</f>
        <v>-</v>
      </c>
      <c r="CP171" s="401" t="str">
        <f ca="1">IF(ISERROR(VLOOKUP($C171,CE_Unordered_Data,COLUMN('Reordered Data'!CP$147)-2,FALSE)),"-",VLOOKUP($C171,CE_Unordered_Data,COLUMN('Reordered Data'!CP$145)-2,FALSE))</f>
        <v>-</v>
      </c>
      <c r="CQ171" s="401" t="str">
        <f ca="1">IF(ISERROR(VLOOKUP($C171,CE_Unordered_Data,COLUMN('Reordered Data'!CQ$147)-2,FALSE)),"-",VLOOKUP($C171,CE_Unordered_Data,COLUMN('Reordered Data'!CQ$145)-2,FALSE))</f>
        <v>-</v>
      </c>
      <c r="CR171" s="401" t="str">
        <f ca="1">IF(ISERROR(VLOOKUP($C171,CE_Unordered_Data,COLUMN('Reordered Data'!CR$147)-2,FALSE)),"-",VLOOKUP($C171,CE_Unordered_Data,COLUMN('Reordered Data'!CR$145)-2,FALSE))</f>
        <v>-</v>
      </c>
      <c r="CS171" s="401" t="str">
        <f ca="1">IF(ISERROR(VLOOKUP($C171,CE_Unordered_Data,COLUMN('Reordered Data'!CS$147)-2,FALSE)),"-",VLOOKUP($C171,CE_Unordered_Data,COLUMN('Reordered Data'!CS$145)-2,FALSE))</f>
        <v>-</v>
      </c>
      <c r="CT171" s="401" t="str">
        <f ca="1">IF(ISERROR(VLOOKUP($C171,CE_Unordered_Data,COLUMN('Reordered Data'!CT$147)-2,FALSE)),"-",VLOOKUP($C171,CE_Unordered_Data,COLUMN('Reordered Data'!CT$145)-2,FALSE))</f>
        <v>-</v>
      </c>
      <c r="CU171" s="401" t="str">
        <f ca="1">IF(ISERROR(VLOOKUP($C171,CE_Unordered_Data,COLUMN('Reordered Data'!CU$147)-2,FALSE)),"-",VLOOKUP($C171,CE_Unordered_Data,COLUMN('Reordered Data'!CU$145)-2,FALSE))</f>
        <v>-</v>
      </c>
      <c r="CV171" s="401" t="str">
        <f ca="1">IF(ISERROR(VLOOKUP($C171,CE_Unordered_Data,COLUMN('Reordered Data'!CV$147)-2,FALSE)),"-",VLOOKUP($C171,CE_Unordered_Data,COLUMN('Reordered Data'!CV$145)-2,FALSE))</f>
        <v>-</v>
      </c>
      <c r="CW171" s="401" t="str">
        <f ca="1">IF(ISERROR(VLOOKUP($C171,CE_Unordered_Data,COLUMN('Reordered Data'!CW$147)-2,FALSE)),"-",VLOOKUP($C171,CE_Unordered_Data,COLUMN('Reordered Data'!CW$145)-2,FALSE))</f>
        <v>-</v>
      </c>
      <c r="CX171" s="401" t="str">
        <f ca="1">IF(ISERROR(VLOOKUP($C171,CE_Unordered_Data,COLUMN('Reordered Data'!CX$147)-2,FALSE)),"-",VLOOKUP($C171,CE_Unordered_Data,COLUMN('Reordered Data'!CX$145)-2,FALSE))</f>
        <v>-</v>
      </c>
      <c r="CY171" s="401" t="str">
        <f ca="1">IF(ISERROR(VLOOKUP($C171,CE_Unordered_Data,COLUMN('Reordered Data'!CY$147)-2,FALSE)),"-",VLOOKUP($C171,CE_Unordered_Data,COLUMN('Reordered Data'!CY$145)-2,FALSE))</f>
        <v>-</v>
      </c>
      <c r="CZ171" s="401" t="str">
        <f ca="1">IF(ISERROR(VLOOKUP($C171,CE_Unordered_Data,COLUMN('Reordered Data'!CZ$147)-2,FALSE)),"-",VLOOKUP($C171,CE_Unordered_Data,COLUMN('Reordered Data'!CZ$145)-2,FALSE))</f>
        <v>-</v>
      </c>
      <c r="DA171" s="401" t="str">
        <f ca="1">IF(ISERROR(VLOOKUP($C171,CE_Unordered_Data,COLUMN('Reordered Data'!DA$147)-2,FALSE)),"-",VLOOKUP($C171,CE_Unordered_Data,COLUMN('Reordered Data'!DA$145)-2,FALSE))</f>
        <v>-</v>
      </c>
      <c r="DB171" s="401" t="str">
        <f ca="1">IF(ISERROR(VLOOKUP($C171,CE_Unordered_Data,COLUMN('Reordered Data'!DB$147)-2,FALSE)),"-",VLOOKUP($C171,CE_Unordered_Data,COLUMN('Reordered Data'!DB$145)-2,FALSE))</f>
        <v>-</v>
      </c>
      <c r="DC171" s="401" t="str">
        <f ca="1">IF(ISERROR(VLOOKUP($C171,CE_Unordered_Data,COLUMN('Reordered Data'!DC$147)-2,FALSE)),"-",VLOOKUP($C171,CE_Unordered_Data,COLUMN('Reordered Data'!DC$145)-2,FALSE))</f>
        <v>-</v>
      </c>
      <c r="DD171" s="401" t="str">
        <f ca="1">IF(ISERROR(VLOOKUP($C171,CE_Unordered_Data,COLUMN('Reordered Data'!DD$147)-2,FALSE)),"-",VLOOKUP($C171,CE_Unordered_Data,COLUMN('Reordered Data'!DD$145)-2,FALSE))</f>
        <v>-</v>
      </c>
      <c r="DE171" s="401" t="str">
        <f ca="1">IF(ISERROR(VLOOKUP($C171,CE_Unordered_Data,COLUMN('Reordered Data'!DE$147)-2,FALSE)),"-",VLOOKUP($C171,CE_Unordered_Data,COLUMN('Reordered Data'!DE$145)-2,FALSE))</f>
        <v>-</v>
      </c>
      <c r="DF171" s="401" t="str">
        <f ca="1">IF(ISERROR(VLOOKUP($C171,CE_Unordered_Data,COLUMN('Reordered Data'!DF$147)-2,FALSE)),"-",VLOOKUP($C171,CE_Unordered_Data,COLUMN('Reordered Data'!DF$145)-2,FALSE))</f>
        <v>-</v>
      </c>
      <c r="DG171" s="401" t="str">
        <f ca="1">IF(ISERROR(VLOOKUP($C171,CE_Unordered_Data,COLUMN('Reordered Data'!DG$147)-2,FALSE)),"-",VLOOKUP($C171,CE_Unordered_Data,COLUMN('Reordered Data'!DG$145)-2,FALSE))</f>
        <v>-</v>
      </c>
      <c r="DH171" s="401" t="str">
        <f ca="1">IF(ISERROR(VLOOKUP($C171,CE_Unordered_Data,COLUMN('Reordered Data'!DH$147)-2,FALSE)),"-",VLOOKUP($C171,CE_Unordered_Data,COLUMN('Reordered Data'!DH$145)-2,FALSE))</f>
        <v>-</v>
      </c>
      <c r="DI171" s="401" t="str">
        <f ca="1">IF(ISERROR(VLOOKUP($C171,CE_Unordered_Data,COLUMN('Reordered Data'!DI$147)-2,FALSE)),"-",VLOOKUP($C171,CE_Unordered_Data,COLUMN('Reordered Data'!DI$145)-2,FALSE))</f>
        <v>-</v>
      </c>
      <c r="DJ171" s="401" t="str">
        <f ca="1">IF(ISERROR(VLOOKUP($C171,CE_Unordered_Data,COLUMN('Reordered Data'!DJ$147)-2,FALSE)),"-",VLOOKUP($C171,CE_Unordered_Data,COLUMN('Reordered Data'!DJ$145)-2,FALSE))</f>
        <v>-</v>
      </c>
      <c r="DK171" s="401" t="str">
        <f ca="1">IF(ISERROR(VLOOKUP($C171,CE_Unordered_Data,COLUMN('Reordered Data'!DK$147)-2,FALSE)),"-",VLOOKUP($C171,CE_Unordered_Data,COLUMN('Reordered Data'!DK$145)-2,FALSE))</f>
        <v>-</v>
      </c>
      <c r="DL171" s="401" t="str">
        <f ca="1">IF(ISERROR(VLOOKUP($C171,CE_Unordered_Data,COLUMN('Reordered Data'!DL$147)-2,FALSE)),"-",VLOOKUP($C171,CE_Unordered_Data,COLUMN('Reordered Data'!DL$145)-2,FALSE))</f>
        <v>-</v>
      </c>
      <c r="DM171" s="401" t="str">
        <f ca="1">IF(ISERROR(VLOOKUP($C171,CE_Unordered_Data,COLUMN('Reordered Data'!DM$147)-2,FALSE)),"-",VLOOKUP($C171,CE_Unordered_Data,COLUMN('Reordered Data'!DM$145)-2,FALSE))</f>
        <v>-</v>
      </c>
      <c r="DN171" s="401" t="str">
        <f ca="1">IF(ISERROR(VLOOKUP($C171,CE_Unordered_Data,COLUMN('Reordered Data'!DN$147)-2,FALSE)),"-",VLOOKUP($C171,CE_Unordered_Data,COLUMN('Reordered Data'!DN$145)-2,FALSE))</f>
        <v>-</v>
      </c>
      <c r="DO171" s="401" t="str">
        <f ca="1">IF(ISERROR(VLOOKUP($C171,CE_Unordered_Data,COLUMN('Reordered Data'!DO$147)-2,FALSE)),"-",VLOOKUP($C171,CE_Unordered_Data,COLUMN('Reordered Data'!DO$145)-2,FALSE))</f>
        <v>-</v>
      </c>
      <c r="DP171" s="401" t="str">
        <f ca="1">IF(ISERROR(VLOOKUP($C171,CE_Unordered_Data,COLUMN('Reordered Data'!DP$147)-2,FALSE)),"-",VLOOKUP($C171,CE_Unordered_Data,COLUMN('Reordered Data'!DP$145)-2,FALSE))</f>
        <v>-</v>
      </c>
      <c r="DQ171" s="401" t="str">
        <f ca="1">IF(ISERROR(VLOOKUP($C171,CE_Unordered_Data,COLUMN('Reordered Data'!DQ$147)-2,FALSE)),"-",VLOOKUP($C171,CE_Unordered_Data,COLUMN('Reordered Data'!DQ$145)-2,FALSE))</f>
        <v>-</v>
      </c>
      <c r="DR171" s="401" t="str">
        <f ca="1">IF(ISERROR(VLOOKUP($C171,CE_Unordered_Data,COLUMN('Reordered Data'!DR$147)-2,FALSE)),"-",VLOOKUP($C171,CE_Unordered_Data,COLUMN('Reordered Data'!DR$145)-2,FALSE))</f>
        <v>-</v>
      </c>
      <c r="DS171" s="401" t="str">
        <f ca="1">IF(ISERROR(VLOOKUP($C171,CE_Unordered_Data,COLUMN('Reordered Data'!DS$147)-2,FALSE)),"-",VLOOKUP($C171,CE_Unordered_Data,COLUMN('Reordered Data'!DS$145)-2,FALSE))</f>
        <v>-</v>
      </c>
      <c r="DT171" s="401" t="str">
        <f ca="1">IF(ISERROR(VLOOKUP($C171,CE_Unordered_Data,COLUMN('Reordered Data'!DT$147)-2,FALSE)),"-",VLOOKUP($C171,CE_Unordered_Data,COLUMN('Reordered Data'!DT$145)-2,FALSE))</f>
        <v>-</v>
      </c>
      <c r="DU171" s="401" t="str">
        <f ca="1">IF(ISERROR(VLOOKUP($C171,CE_Unordered_Data,COLUMN('Reordered Data'!DU$147)-2,FALSE)),"-",VLOOKUP($C171,CE_Unordered_Data,COLUMN('Reordered Data'!DU$145)-2,FALSE))</f>
        <v>-</v>
      </c>
      <c r="DV171" s="401" t="str">
        <f ca="1">IF(ISERROR(VLOOKUP($C171,CE_Unordered_Data,COLUMN('Reordered Data'!DV$147)-2,FALSE)),"-",VLOOKUP($C171,CE_Unordered_Data,COLUMN('Reordered Data'!DV$145)-2,FALSE))</f>
        <v>-</v>
      </c>
      <c r="DW171" s="401" t="str">
        <f ca="1">IF(ISERROR(VLOOKUP($C171,CE_Unordered_Data,COLUMN('Reordered Data'!DW$147)-2,FALSE)),"-",VLOOKUP($C171,CE_Unordered_Data,COLUMN('Reordered Data'!DW$145)-2,FALSE))</f>
        <v>-</v>
      </c>
      <c r="DX171" s="401" t="str">
        <f ca="1">IF(ISERROR(VLOOKUP($C171,CE_Unordered_Data,COLUMN('Reordered Data'!DX$147)-2,FALSE)),"-",VLOOKUP($C171,CE_Unordered_Data,COLUMN('Reordered Data'!DX$145)-2,FALSE))</f>
        <v>-</v>
      </c>
      <c r="DY171" s="401" t="str">
        <f ca="1">IF(ISERROR(VLOOKUP($C171,CE_Unordered_Data,COLUMN('Reordered Data'!DY$147)-2,FALSE)),"-",VLOOKUP($C171,CE_Unordered_Data,COLUMN('Reordered Data'!DY$145)-2,FALSE))</f>
        <v>-</v>
      </c>
      <c r="DZ171" s="401" t="str">
        <f ca="1">IF(ISERROR(VLOOKUP($C171,CE_Unordered_Data,COLUMN('Reordered Data'!DZ$147)-2,FALSE)),"-",VLOOKUP($C171,CE_Unordered_Data,COLUMN('Reordered Data'!DZ$145)-2,FALSE))</f>
        <v>-</v>
      </c>
      <c r="EA171" s="401" t="str">
        <f ca="1">IF(ISERROR(VLOOKUP($C171,CE_Unordered_Data,COLUMN('Reordered Data'!EA$147)-2,FALSE)),"-",VLOOKUP($C171,CE_Unordered_Data,COLUMN('Reordered Data'!EA$145)-2,FALSE))</f>
        <v>-</v>
      </c>
      <c r="EB171" s="401" t="str">
        <f ca="1">IF(ISERROR(VLOOKUP($C171,CE_Unordered_Data,COLUMN('Reordered Data'!EB$147)-2,FALSE)),"-",VLOOKUP($C171,CE_Unordered_Data,COLUMN('Reordered Data'!EB$145)-2,FALSE))</f>
        <v>-</v>
      </c>
      <c r="EC171" s="401" t="str">
        <f ca="1">IF(ISERROR(VLOOKUP($C171,CE_Unordered_Data,COLUMN('Reordered Data'!EC$147)-2,FALSE)),"-",VLOOKUP($C171,CE_Unordered_Data,COLUMN('Reordered Data'!EC$145)-2,FALSE))</f>
        <v>-</v>
      </c>
      <c r="ED171" s="401" t="str">
        <f ca="1">IF(ISERROR(VLOOKUP($C171,CE_Unordered_Data,COLUMN('Reordered Data'!ED$147)-2,FALSE)),"-",VLOOKUP($C171,CE_Unordered_Data,COLUMN('Reordered Data'!ED$145)-2,FALSE))</f>
        <v>-</v>
      </c>
      <c r="EE171" s="401" t="str">
        <f ca="1">IF(ISERROR(VLOOKUP($C171,CE_Unordered_Data,COLUMN('Reordered Data'!EE$147)-2,FALSE)),"-",VLOOKUP($C171,CE_Unordered_Data,COLUMN('Reordered Data'!EE$145)-2,FALSE))</f>
        <v>-</v>
      </c>
      <c r="EF171" s="401" t="str">
        <f ca="1">IF(ISERROR(VLOOKUP($C171,CE_Unordered_Data,COLUMN('Reordered Data'!EF$147)-2,FALSE)),"-",VLOOKUP($C171,CE_Unordered_Data,COLUMN('Reordered Data'!EF$145)-2,FALSE))</f>
        <v>-</v>
      </c>
      <c r="EG171" s="401" t="str">
        <f ca="1">IF(ISERROR(VLOOKUP($C171,CE_Unordered_Data,COLUMN('Reordered Data'!EG$147)-2,FALSE)),"-",VLOOKUP($C171,CE_Unordered_Data,COLUMN('Reordered Data'!EG$145)-2,FALSE))</f>
        <v>-</v>
      </c>
      <c r="EH171" s="401" t="str">
        <f ca="1">IF(ISERROR(VLOOKUP($C171,CE_Unordered_Data,COLUMN('Reordered Data'!EH$147)-2,FALSE)),"-",VLOOKUP($C171,CE_Unordered_Data,COLUMN('Reordered Data'!EH$145)-2,FALSE))</f>
        <v>-</v>
      </c>
      <c r="EI171" s="401" t="str">
        <f ca="1">IF(ISERROR(VLOOKUP($C171,CE_Unordered_Data,COLUMN('Reordered Data'!EI$147)-2,FALSE)),"-",VLOOKUP($C171,CE_Unordered_Data,COLUMN('Reordered Data'!EI$145)-2,FALSE))</f>
        <v>-</v>
      </c>
      <c r="EJ171" s="401" t="str">
        <f ca="1">IF(ISERROR(VLOOKUP($C171,CE_Unordered_Data,COLUMN('Reordered Data'!EJ$147)-2,FALSE)),"-",VLOOKUP($C171,CE_Unordered_Data,COLUMN('Reordered Data'!EJ$145)-2,FALSE))</f>
        <v>-</v>
      </c>
      <c r="EK171" s="401" t="str">
        <f ca="1">IF(ISERROR(VLOOKUP($C171,CE_Unordered_Data,COLUMN('Reordered Data'!EK$147)-2,FALSE)),"-",VLOOKUP($C171,CE_Unordered_Data,COLUMN('Reordered Data'!EK$145)-2,FALSE))</f>
        <v>-</v>
      </c>
      <c r="EL171" s="401" t="str">
        <f ca="1">IF(ISERROR(VLOOKUP($C171,CE_Unordered_Data,COLUMN('Reordered Data'!EL$147)-2,FALSE)),"-",VLOOKUP($C171,CE_Unordered_Data,COLUMN('Reordered Data'!EL$145)-2,FALSE))</f>
        <v>-</v>
      </c>
      <c r="EM171" s="401" t="str">
        <f ca="1">IF(ISERROR(VLOOKUP($C171,CE_Unordered_Data,COLUMN('Reordered Data'!EM$147)-2,FALSE)),"-",VLOOKUP($C171,CE_Unordered_Data,COLUMN('Reordered Data'!EM$145)-2,FALSE))</f>
        <v>-</v>
      </c>
      <c r="EN171" s="401" t="str">
        <f ca="1">IF(ISERROR(VLOOKUP($C171,CE_Unordered_Data,COLUMN('Reordered Data'!EN$147)-2,FALSE)),"-",VLOOKUP($C171,CE_Unordered_Data,COLUMN('Reordered Data'!EN$145)-2,FALSE))</f>
        <v>-</v>
      </c>
      <c r="EO171" s="401" t="str">
        <f ca="1">IF(ISERROR(VLOOKUP($C171,CE_Unordered_Data,COLUMN('Reordered Data'!EO$147)-2,FALSE)),"-",VLOOKUP($C171,CE_Unordered_Data,COLUMN('Reordered Data'!EO$145)-2,FALSE))</f>
        <v>-</v>
      </c>
      <c r="EP171" s="401" t="str">
        <f ca="1">IF(ISERROR(VLOOKUP($C171,CE_Unordered_Data,COLUMN('Reordered Data'!EP$147)-2,FALSE)),"-",VLOOKUP($C171,CE_Unordered_Data,COLUMN('Reordered Data'!EP$145)-2,FALSE))</f>
        <v>-</v>
      </c>
      <c r="EQ171" s="401" t="str">
        <f ca="1">IF(ISERROR(VLOOKUP($C171,CE_Unordered_Data,COLUMN('Reordered Data'!EQ$147)-2,FALSE)),"-",VLOOKUP($C171,CE_Unordered_Data,COLUMN('Reordered Data'!EQ$145)-2,FALSE))</f>
        <v>-</v>
      </c>
      <c r="ER171" s="401" t="str">
        <f ca="1">IF(ISERROR(VLOOKUP($C171,CE_Unordered_Data,COLUMN('Reordered Data'!ER$147)-2,FALSE)),"-",VLOOKUP($C171,CE_Unordered_Data,COLUMN('Reordered Data'!ER$145)-2,FALSE))</f>
        <v>-</v>
      </c>
      <c r="ES171" s="401" t="str">
        <f ca="1">IF(ISERROR(VLOOKUP($C171,CE_Unordered_Data,COLUMN('Reordered Data'!ES$147)-2,FALSE)),"-",VLOOKUP($C171,CE_Unordered_Data,COLUMN('Reordered Data'!ES$145)-2,FALSE))</f>
        <v>-</v>
      </c>
      <c r="ET171" s="401" t="str">
        <f ca="1">IF(ISERROR(VLOOKUP($C171,CE_Unordered_Data,COLUMN('Reordered Data'!ET$147)-2,FALSE)),"-",VLOOKUP($C171,CE_Unordered_Data,COLUMN('Reordered Data'!ET$145)-2,FALSE))</f>
        <v>-</v>
      </c>
      <c r="EU171" s="401" t="str">
        <f ca="1">IF(ISERROR(VLOOKUP($C171,CE_Unordered_Data,COLUMN('Reordered Data'!EU$147)-2,FALSE)),"-",VLOOKUP($C171,CE_Unordered_Data,COLUMN('Reordered Data'!EU$145)-2,FALSE))</f>
        <v>-</v>
      </c>
      <c r="EV171" s="401" t="str">
        <f ca="1">IF(ISERROR(VLOOKUP($C171,CE_Unordered_Data,COLUMN('Reordered Data'!EV$147)-2,FALSE)),"-",VLOOKUP($C171,CE_Unordered_Data,COLUMN('Reordered Data'!EV$145)-2,FALSE))</f>
        <v>-</v>
      </c>
      <c r="EW171" s="401" t="str">
        <f ca="1">IF(ISERROR(VLOOKUP($C171,CE_Unordered_Data,COLUMN('Reordered Data'!EW$147)-2,FALSE)),"-",VLOOKUP($C171,CE_Unordered_Data,COLUMN('Reordered Data'!EW$145)-2,FALSE))</f>
        <v>-</v>
      </c>
      <c r="EX171" s="401" t="str">
        <f ca="1">IF(ISERROR(VLOOKUP($C171,CE_Unordered_Data,COLUMN('Reordered Data'!EX$147)-2,FALSE)),"-",VLOOKUP($C171,CE_Unordered_Data,COLUMN('Reordered Data'!EX$145)-2,FALSE))</f>
        <v>-</v>
      </c>
      <c r="EY171" s="401" t="str">
        <f ca="1">IF(ISERROR(VLOOKUP($C171,CE_Unordered_Data,COLUMN('Reordered Data'!EY$147)-2,FALSE)),"-",VLOOKUP($C171,CE_Unordered_Data,COLUMN('Reordered Data'!EY$145)-2,FALSE))</f>
        <v>-</v>
      </c>
      <c r="EZ171" s="401" t="str">
        <f ca="1">IF(ISERROR(VLOOKUP($C171,CE_Unordered_Data,COLUMN('Reordered Data'!EZ$147)-2,FALSE)),"-",VLOOKUP($C171,CE_Unordered_Data,COLUMN('Reordered Data'!EZ$145)-2,FALSE))</f>
        <v>-</v>
      </c>
      <c r="FA171" s="401" t="str">
        <f ca="1">IF(ISERROR(VLOOKUP($C171,CE_Unordered_Data,COLUMN('Reordered Data'!FA$147)-2,FALSE)),"-",VLOOKUP($C171,CE_Unordered_Data,COLUMN('Reordered Data'!FA$145)-2,FALSE))</f>
        <v>-</v>
      </c>
      <c r="FB171" s="401" t="str">
        <f ca="1">IF(ISERROR(VLOOKUP($C171,CE_Unordered_Data,COLUMN('Reordered Data'!FB$147)-2,FALSE)),"-",VLOOKUP($C171,CE_Unordered_Data,COLUMN('Reordered Data'!FB$145)-2,FALSE))</f>
        <v>-</v>
      </c>
      <c r="FC171" s="401" t="str">
        <f ca="1">IF(ISERROR(VLOOKUP($C171,CE_Unordered_Data,COLUMN('Reordered Data'!FC$147)-2,FALSE)),"-",VLOOKUP($C171,CE_Unordered_Data,COLUMN('Reordered Data'!FC$145)-2,FALSE))</f>
        <v>-</v>
      </c>
      <c r="FD171" s="401" t="str">
        <f ca="1">IF(ISERROR(VLOOKUP($C171,CE_Unordered_Data,COLUMN('Reordered Data'!FD$147)-2,FALSE)),"-",VLOOKUP($C171,CE_Unordered_Data,COLUMN('Reordered Data'!FD$145)-2,FALSE))</f>
        <v>-</v>
      </c>
      <c r="FE171" s="401" t="str">
        <f ca="1">IF(ISERROR(VLOOKUP($C171,CE_Unordered_Data,COLUMN('Reordered Data'!FE$147)-2,FALSE)),"-",VLOOKUP($C171,CE_Unordered_Data,COLUMN('Reordered Data'!FE$145)-2,FALSE))</f>
        <v>-</v>
      </c>
      <c r="FF171" s="401" t="str">
        <f ca="1">IF(ISERROR(VLOOKUP($C171,CE_Unordered_Data,COLUMN('Reordered Data'!FF$147)-2,FALSE)),"-",VLOOKUP($C171,CE_Unordered_Data,COLUMN('Reordered Data'!FF$145)-2,FALSE))</f>
        <v>-</v>
      </c>
      <c r="FG171" s="401" t="str">
        <f ca="1">IF(ISERROR(VLOOKUP($C171,CE_Unordered_Data,COLUMN('Reordered Data'!FG$147)-2,FALSE)),"-",VLOOKUP($C171,CE_Unordered_Data,COLUMN('Reordered Data'!FG$145)-2,FALSE))</f>
        <v>-</v>
      </c>
    </row>
    <row r="172" spans="3:163">
      <c r="C172" s="399" t="str">
        <f t="shared" ca="1" si="43"/>
        <v>*Hide*</v>
      </c>
      <c r="D172" s="401" t="str">
        <f ca="1">IF(ISERROR(VLOOKUP($C172,CE_Unordered_Data,COLUMN('Reordered Data'!D$147)-2,FALSE)),"-",VLOOKUP($C172,CE_Unordered_Data,COLUMN('Reordered Data'!D$145)-2,FALSE))</f>
        <v>-</v>
      </c>
      <c r="E172" s="401" t="str">
        <f ca="1">IF(ISERROR(VLOOKUP($C172,CE_Unordered_Data,COLUMN('Reordered Data'!E$147)-2,FALSE)),"-",VLOOKUP($C172,CE_Unordered_Data,COLUMN('Reordered Data'!E$145)-2,FALSE))</f>
        <v>-</v>
      </c>
      <c r="F172" s="401" t="str">
        <f ca="1">IF(ISERROR(VLOOKUP($C172,CE_Unordered_Data,COLUMN('Reordered Data'!F$147)-2,FALSE)),"-",VLOOKUP($C172,CE_Unordered_Data,COLUMN('Reordered Data'!F$145)-2,FALSE))</f>
        <v>-</v>
      </c>
      <c r="G172" s="401" t="str">
        <f ca="1">IF(ISERROR(VLOOKUP($C172,CE_Unordered_Data,COLUMN('Reordered Data'!G$147)-2,FALSE)),"-",VLOOKUP($C172,CE_Unordered_Data,COLUMN('Reordered Data'!G$145)-2,FALSE))</f>
        <v>-</v>
      </c>
      <c r="H172" s="401" t="str">
        <f ca="1">IF(ISERROR(VLOOKUP($C172,CE_Unordered_Data,COLUMN('Reordered Data'!H$147)-2,FALSE)),"-",VLOOKUP($C172,CE_Unordered_Data,COLUMN('Reordered Data'!H$145)-2,FALSE))</f>
        <v>-</v>
      </c>
      <c r="I172" s="401" t="str">
        <f ca="1">IF(ISERROR(VLOOKUP($C172,CE_Unordered_Data,COLUMN('Reordered Data'!I$147)-2,FALSE)),"-",VLOOKUP($C172,CE_Unordered_Data,COLUMN('Reordered Data'!I$145)-2,FALSE))</f>
        <v>-</v>
      </c>
      <c r="J172" s="401" t="str">
        <f ca="1">IF(ISERROR(VLOOKUP($C172,CE_Unordered_Data,COLUMN('Reordered Data'!J$147)-2,FALSE)),"-",VLOOKUP($C172,CE_Unordered_Data,COLUMN('Reordered Data'!J$145)-2,FALSE))</f>
        <v>-</v>
      </c>
      <c r="K172" s="401" t="str">
        <f ca="1">IF(ISERROR(VLOOKUP($C172,CE_Unordered_Data,COLUMN('Reordered Data'!K$147)-2,FALSE)),"-",VLOOKUP($C172,CE_Unordered_Data,COLUMN('Reordered Data'!K$145)-2,FALSE))</f>
        <v>-</v>
      </c>
      <c r="L172" s="401" t="str">
        <f ca="1">IF(ISERROR(VLOOKUP($C172,CE_Unordered_Data,COLUMN('Reordered Data'!L$147)-2,FALSE)),"-",VLOOKUP($C172,CE_Unordered_Data,COLUMN('Reordered Data'!L$145)-2,FALSE))</f>
        <v>-</v>
      </c>
      <c r="M172" s="401" t="str">
        <f ca="1">IF(ISERROR(VLOOKUP($C172,CE_Unordered_Data,COLUMN('Reordered Data'!M$147)-2,FALSE)),"-",VLOOKUP($C172,CE_Unordered_Data,COLUMN('Reordered Data'!M$145)-2,FALSE))</f>
        <v>-</v>
      </c>
      <c r="N172" s="401" t="str">
        <f ca="1">IF(ISERROR(VLOOKUP($C172,CE_Unordered_Data,COLUMN('Reordered Data'!N$147)-2,FALSE)),"-",VLOOKUP($C172,CE_Unordered_Data,COLUMN('Reordered Data'!N$145)-2,FALSE))</f>
        <v>-</v>
      </c>
      <c r="O172" s="401" t="str">
        <f ca="1">IF(ISERROR(VLOOKUP($C172,CE_Unordered_Data,COLUMN('Reordered Data'!O$147)-2,FALSE)),"-",VLOOKUP($C172,CE_Unordered_Data,COLUMN('Reordered Data'!O$145)-2,FALSE))</f>
        <v>-</v>
      </c>
      <c r="P172" s="401" t="str">
        <f ca="1">IF(ISERROR(VLOOKUP($C172,CE_Unordered_Data,COLUMN('Reordered Data'!P$147)-2,FALSE)),"-",VLOOKUP($C172,CE_Unordered_Data,COLUMN('Reordered Data'!P$145)-2,FALSE))</f>
        <v>-</v>
      </c>
      <c r="Q172" s="401" t="str">
        <f ca="1">IF(ISERROR(VLOOKUP($C172,CE_Unordered_Data,COLUMN('Reordered Data'!Q$147)-2,FALSE)),"-",VLOOKUP($C172,CE_Unordered_Data,COLUMN('Reordered Data'!Q$145)-2,FALSE))</f>
        <v>-</v>
      </c>
      <c r="R172" s="401" t="str">
        <f ca="1">IF(ISERROR(VLOOKUP($C172,CE_Unordered_Data,COLUMN('Reordered Data'!R$147)-2,FALSE)),"-",VLOOKUP($C172,CE_Unordered_Data,COLUMN('Reordered Data'!R$145)-2,FALSE))</f>
        <v>-</v>
      </c>
      <c r="S172" s="401" t="str">
        <f ca="1">IF(ISERROR(VLOOKUP($C172,CE_Unordered_Data,COLUMN('Reordered Data'!S$147)-2,FALSE)),"-",VLOOKUP($C172,CE_Unordered_Data,COLUMN('Reordered Data'!S$145)-2,FALSE))</f>
        <v>-</v>
      </c>
      <c r="T172" s="401" t="str">
        <f ca="1">IF(ISERROR(VLOOKUP($C172,CE_Unordered_Data,COLUMN('Reordered Data'!T$147)-2,FALSE)),"-",VLOOKUP($C172,CE_Unordered_Data,COLUMN('Reordered Data'!T$145)-2,FALSE))</f>
        <v>-</v>
      </c>
      <c r="U172" s="401" t="str">
        <f ca="1">IF(ISERROR(VLOOKUP($C172,CE_Unordered_Data,COLUMN('Reordered Data'!U$147)-2,FALSE)),"-",VLOOKUP($C172,CE_Unordered_Data,COLUMN('Reordered Data'!U$145)-2,FALSE))</f>
        <v>-</v>
      </c>
      <c r="V172" s="401" t="str">
        <f ca="1">IF(ISERROR(VLOOKUP($C172,CE_Unordered_Data,COLUMN('Reordered Data'!V$147)-2,FALSE)),"-",VLOOKUP($C172,CE_Unordered_Data,COLUMN('Reordered Data'!V$145)-2,FALSE))</f>
        <v>-</v>
      </c>
      <c r="W172" s="401" t="str">
        <f ca="1">IF(ISERROR(VLOOKUP($C172,CE_Unordered_Data,COLUMN('Reordered Data'!W$147)-2,FALSE)),"-",VLOOKUP($C172,CE_Unordered_Data,COLUMN('Reordered Data'!W$145)-2,FALSE))</f>
        <v>-</v>
      </c>
      <c r="X172" s="401" t="str">
        <f ca="1">IF(ISERROR(VLOOKUP($C172,CE_Unordered_Data,COLUMN('Reordered Data'!X$147)-2,FALSE)),"-",VLOOKUP($C172,CE_Unordered_Data,COLUMN('Reordered Data'!X$145)-2,FALSE))</f>
        <v>-</v>
      </c>
      <c r="Y172" s="401" t="str">
        <f ca="1">IF(ISERROR(VLOOKUP($C172,CE_Unordered_Data,COLUMN('Reordered Data'!Y$147)-2,FALSE)),"-",VLOOKUP($C172,CE_Unordered_Data,COLUMN('Reordered Data'!Y$145)-2,FALSE))</f>
        <v>-</v>
      </c>
      <c r="Z172" s="401" t="str">
        <f ca="1">IF(ISERROR(VLOOKUP($C172,CE_Unordered_Data,COLUMN('Reordered Data'!Z$147)-2,FALSE)),"-",VLOOKUP($C172,CE_Unordered_Data,COLUMN('Reordered Data'!Z$145)-2,FALSE))</f>
        <v>-</v>
      </c>
      <c r="AA172" s="401" t="str">
        <f ca="1">IF(ISERROR(VLOOKUP($C172,CE_Unordered_Data,COLUMN('Reordered Data'!AA$147)-2,FALSE)),"-",VLOOKUP($C172,CE_Unordered_Data,COLUMN('Reordered Data'!AA$145)-2,FALSE))</f>
        <v>-</v>
      </c>
      <c r="AB172" s="401" t="str">
        <f ca="1">IF(ISERROR(VLOOKUP($C172,CE_Unordered_Data,COLUMN('Reordered Data'!AB$147)-2,FALSE)),"-",VLOOKUP($C172,CE_Unordered_Data,COLUMN('Reordered Data'!AB$145)-2,FALSE))</f>
        <v>-</v>
      </c>
      <c r="AC172" s="401" t="str">
        <f ca="1">IF(ISERROR(VLOOKUP($C172,CE_Unordered_Data,COLUMN('Reordered Data'!AC$147)-2,FALSE)),"-",VLOOKUP($C172,CE_Unordered_Data,COLUMN('Reordered Data'!AC$145)-2,FALSE))</f>
        <v>-</v>
      </c>
      <c r="AD172" s="401" t="str">
        <f ca="1">IF(ISERROR(VLOOKUP($C172,CE_Unordered_Data,COLUMN('Reordered Data'!AD$147)-2,FALSE)),"-",VLOOKUP($C172,CE_Unordered_Data,COLUMN('Reordered Data'!AD$145)-2,FALSE))</f>
        <v>-</v>
      </c>
      <c r="AE172" s="401" t="str">
        <f ca="1">IF(ISERROR(VLOOKUP($C172,CE_Unordered_Data,COLUMN('Reordered Data'!AE$147)-2,FALSE)),"-",VLOOKUP($C172,CE_Unordered_Data,COLUMN('Reordered Data'!AE$145)-2,FALSE))</f>
        <v>-</v>
      </c>
      <c r="AF172" s="401" t="str">
        <f ca="1">IF(ISERROR(VLOOKUP($C172,CE_Unordered_Data,COLUMN('Reordered Data'!AF$147)-2,FALSE)),"-",VLOOKUP($C172,CE_Unordered_Data,COLUMN('Reordered Data'!AF$145)-2,FALSE))</f>
        <v>-</v>
      </c>
      <c r="AG172" s="401" t="str">
        <f ca="1">IF(ISERROR(VLOOKUP($C172,CE_Unordered_Data,COLUMN('Reordered Data'!AG$147)-2,FALSE)),"-",VLOOKUP($C172,CE_Unordered_Data,COLUMN('Reordered Data'!AG$145)-2,FALSE))</f>
        <v>-</v>
      </c>
      <c r="AH172" s="401" t="str">
        <f ca="1">IF(ISERROR(VLOOKUP($C172,CE_Unordered_Data,COLUMN('Reordered Data'!AH$147)-2,FALSE)),"-",VLOOKUP($C172,CE_Unordered_Data,COLUMN('Reordered Data'!AH$145)-2,FALSE))</f>
        <v>-</v>
      </c>
      <c r="AI172" s="401" t="str">
        <f ca="1">IF(ISERROR(VLOOKUP($C172,CE_Unordered_Data,COLUMN('Reordered Data'!AI$147)-2,FALSE)),"-",VLOOKUP($C172,CE_Unordered_Data,COLUMN('Reordered Data'!AI$145)-2,FALSE))</f>
        <v>-</v>
      </c>
      <c r="AJ172" s="401" t="str">
        <f ca="1">IF(ISERROR(VLOOKUP($C172,CE_Unordered_Data,COLUMN('Reordered Data'!AJ$147)-2,FALSE)),"-",VLOOKUP($C172,CE_Unordered_Data,COLUMN('Reordered Data'!AJ$145)-2,FALSE))</f>
        <v>-</v>
      </c>
      <c r="AK172" s="401" t="str">
        <f ca="1">IF(ISERROR(VLOOKUP($C172,CE_Unordered_Data,COLUMN('Reordered Data'!AK$147)-2,FALSE)),"-",VLOOKUP($C172,CE_Unordered_Data,COLUMN('Reordered Data'!AK$145)-2,FALSE))</f>
        <v>-</v>
      </c>
      <c r="AL172" s="401" t="str">
        <f ca="1">IF(ISERROR(VLOOKUP($C172,CE_Unordered_Data,COLUMN('Reordered Data'!AL$147)-2,FALSE)),"-",VLOOKUP($C172,CE_Unordered_Data,COLUMN('Reordered Data'!AL$145)-2,FALSE))</f>
        <v>-</v>
      </c>
      <c r="AM172" s="401" t="str">
        <f ca="1">IF(ISERROR(VLOOKUP($C172,CE_Unordered_Data,COLUMN('Reordered Data'!AM$147)-2,FALSE)),"-",VLOOKUP($C172,CE_Unordered_Data,COLUMN('Reordered Data'!AM$145)-2,FALSE))</f>
        <v>-</v>
      </c>
      <c r="AN172" s="401" t="str">
        <f ca="1">IF(ISERROR(VLOOKUP($C172,CE_Unordered_Data,COLUMN('Reordered Data'!AN$147)-2,FALSE)),"-",VLOOKUP($C172,CE_Unordered_Data,COLUMN('Reordered Data'!AN$145)-2,FALSE))</f>
        <v>-</v>
      </c>
      <c r="AO172" s="401" t="str">
        <f ca="1">IF(ISERROR(VLOOKUP($C172,CE_Unordered_Data,COLUMN('Reordered Data'!AO$147)-2,FALSE)),"-",VLOOKUP($C172,CE_Unordered_Data,COLUMN('Reordered Data'!AO$145)-2,FALSE))</f>
        <v>-</v>
      </c>
      <c r="AP172" s="401" t="str">
        <f ca="1">IF(ISERROR(VLOOKUP($C172,CE_Unordered_Data,COLUMN('Reordered Data'!AP$147)-2,FALSE)),"-",VLOOKUP($C172,CE_Unordered_Data,COLUMN('Reordered Data'!AP$145)-2,FALSE))</f>
        <v>-</v>
      </c>
      <c r="AQ172" s="401" t="str">
        <f ca="1">IF(ISERROR(VLOOKUP($C172,CE_Unordered_Data,COLUMN('Reordered Data'!AQ$147)-2,FALSE)),"-",VLOOKUP($C172,CE_Unordered_Data,COLUMN('Reordered Data'!AQ$145)-2,FALSE))</f>
        <v>-</v>
      </c>
      <c r="AR172" s="401" t="str">
        <f ca="1">IF(ISERROR(VLOOKUP($C172,CE_Unordered_Data,COLUMN('Reordered Data'!AR$147)-2,FALSE)),"-",VLOOKUP($C172,CE_Unordered_Data,COLUMN('Reordered Data'!AR$145)-2,FALSE))</f>
        <v>-</v>
      </c>
      <c r="AS172" s="401" t="str">
        <f ca="1">IF(ISERROR(VLOOKUP($C172,CE_Unordered_Data,COLUMN('Reordered Data'!AS$147)-2,FALSE)),"-",VLOOKUP($C172,CE_Unordered_Data,COLUMN('Reordered Data'!AS$145)-2,FALSE))</f>
        <v>-</v>
      </c>
      <c r="AT172" s="401" t="str">
        <f ca="1">IF(ISERROR(VLOOKUP($C172,CE_Unordered_Data,COLUMN('Reordered Data'!AT$147)-2,FALSE)),"-",VLOOKUP($C172,CE_Unordered_Data,COLUMN('Reordered Data'!AT$145)-2,FALSE))</f>
        <v>-</v>
      </c>
      <c r="AU172" s="401" t="str">
        <f ca="1">IF(ISERROR(VLOOKUP($C172,CE_Unordered_Data,COLUMN('Reordered Data'!AU$147)-2,FALSE)),"-",VLOOKUP($C172,CE_Unordered_Data,COLUMN('Reordered Data'!AU$145)-2,FALSE))</f>
        <v>-</v>
      </c>
      <c r="AV172" s="401" t="str">
        <f ca="1">IF(ISERROR(VLOOKUP($C172,CE_Unordered_Data,COLUMN('Reordered Data'!AV$147)-2,FALSE)),"-",VLOOKUP($C172,CE_Unordered_Data,COLUMN('Reordered Data'!AV$145)-2,FALSE))</f>
        <v>-</v>
      </c>
      <c r="AW172" s="401" t="str">
        <f ca="1">IF(ISERROR(VLOOKUP($C172,CE_Unordered_Data,COLUMN('Reordered Data'!AW$147)-2,FALSE)),"-",VLOOKUP($C172,CE_Unordered_Data,COLUMN('Reordered Data'!AW$145)-2,FALSE))</f>
        <v>-</v>
      </c>
      <c r="AX172" s="401" t="str">
        <f ca="1">IF(ISERROR(VLOOKUP($C172,CE_Unordered_Data,COLUMN('Reordered Data'!AX$147)-2,FALSE)),"-",VLOOKUP($C172,CE_Unordered_Data,COLUMN('Reordered Data'!AX$145)-2,FALSE))</f>
        <v>-</v>
      </c>
      <c r="AY172" s="401" t="str">
        <f ca="1">IF(ISERROR(VLOOKUP($C172,CE_Unordered_Data,COLUMN('Reordered Data'!AY$147)-2,FALSE)),"-",VLOOKUP($C172,CE_Unordered_Data,COLUMN('Reordered Data'!AY$145)-2,FALSE))</f>
        <v>-</v>
      </c>
      <c r="AZ172" s="401" t="str">
        <f ca="1">IF(ISERROR(VLOOKUP($C172,CE_Unordered_Data,COLUMN('Reordered Data'!AZ$147)-2,FALSE)),"-",VLOOKUP($C172,CE_Unordered_Data,COLUMN('Reordered Data'!AZ$145)-2,FALSE))</f>
        <v>-</v>
      </c>
      <c r="BA172" s="401" t="str">
        <f ca="1">IF(ISERROR(VLOOKUP($C172,CE_Unordered_Data,COLUMN('Reordered Data'!BA$147)-2,FALSE)),"-",VLOOKUP($C172,CE_Unordered_Data,COLUMN('Reordered Data'!BA$145)-2,FALSE))</f>
        <v>-</v>
      </c>
      <c r="BB172" s="401" t="str">
        <f ca="1">IF(ISERROR(VLOOKUP($C172,CE_Unordered_Data,COLUMN('Reordered Data'!BB$147)-2,FALSE)),"-",VLOOKUP($C172,CE_Unordered_Data,COLUMN('Reordered Data'!BB$145)-2,FALSE))</f>
        <v>-</v>
      </c>
      <c r="BC172" s="401" t="str">
        <f ca="1">IF(ISERROR(VLOOKUP($C172,CE_Unordered_Data,COLUMN('Reordered Data'!BC$147)-2,FALSE)),"-",VLOOKUP($C172,CE_Unordered_Data,COLUMN('Reordered Data'!BC$145)-2,FALSE))</f>
        <v>-</v>
      </c>
      <c r="BD172" s="401" t="str">
        <f ca="1">IF(ISERROR(VLOOKUP($C172,CE_Unordered_Data,COLUMN('Reordered Data'!BD$147)-2,FALSE)),"-",VLOOKUP($C172,CE_Unordered_Data,COLUMN('Reordered Data'!BD$145)-2,FALSE))</f>
        <v>-</v>
      </c>
      <c r="BE172" s="401" t="str">
        <f ca="1">IF(ISERROR(VLOOKUP($C172,CE_Unordered_Data,COLUMN('Reordered Data'!BE$147)-2,FALSE)),"-",VLOOKUP($C172,CE_Unordered_Data,COLUMN('Reordered Data'!BE$145)-2,FALSE))</f>
        <v>-</v>
      </c>
      <c r="BF172" s="401" t="str">
        <f ca="1">IF(ISERROR(VLOOKUP($C172,CE_Unordered_Data,COLUMN('Reordered Data'!BF$147)-2,FALSE)),"-",VLOOKUP($C172,CE_Unordered_Data,COLUMN('Reordered Data'!BF$145)-2,FALSE))</f>
        <v>-</v>
      </c>
      <c r="BG172" s="401" t="str">
        <f ca="1">IF(ISERROR(VLOOKUP($C172,CE_Unordered_Data,COLUMN('Reordered Data'!BG$147)-2,FALSE)),"-",VLOOKUP($C172,CE_Unordered_Data,COLUMN('Reordered Data'!BG$145)-2,FALSE))</f>
        <v>-</v>
      </c>
      <c r="BH172" s="401" t="str">
        <f ca="1">IF(ISERROR(VLOOKUP($C172,CE_Unordered_Data,COLUMN('Reordered Data'!BH$147)-2,FALSE)),"-",VLOOKUP($C172,CE_Unordered_Data,COLUMN('Reordered Data'!BH$145)-2,FALSE))</f>
        <v>-</v>
      </c>
      <c r="BI172" s="401" t="str">
        <f ca="1">IF(ISERROR(VLOOKUP($C172,CE_Unordered_Data,COLUMN('Reordered Data'!BI$147)-2,FALSE)),"-",VLOOKUP($C172,CE_Unordered_Data,COLUMN('Reordered Data'!BI$145)-2,FALSE))</f>
        <v>-</v>
      </c>
      <c r="BJ172" s="401" t="str">
        <f ca="1">IF(ISERROR(VLOOKUP($C172,CE_Unordered_Data,COLUMN('Reordered Data'!BJ$147)-2,FALSE)),"-",VLOOKUP($C172,CE_Unordered_Data,COLUMN('Reordered Data'!BJ$145)-2,FALSE))</f>
        <v>-</v>
      </c>
      <c r="BK172" s="401" t="str">
        <f ca="1">IF(ISERROR(VLOOKUP($C172,CE_Unordered_Data,COLUMN('Reordered Data'!BK$147)-2,FALSE)),"-",VLOOKUP($C172,CE_Unordered_Data,COLUMN('Reordered Data'!BK$145)-2,FALSE))</f>
        <v>-</v>
      </c>
      <c r="BL172" s="401" t="str">
        <f ca="1">IF(ISERROR(VLOOKUP($C172,CE_Unordered_Data,COLUMN('Reordered Data'!BL$147)-2,FALSE)),"-",VLOOKUP($C172,CE_Unordered_Data,COLUMN('Reordered Data'!BL$145)-2,FALSE))</f>
        <v>-</v>
      </c>
      <c r="BM172" s="401" t="str">
        <f ca="1">IF(ISERROR(VLOOKUP($C172,CE_Unordered_Data,COLUMN('Reordered Data'!BM$147)-2,FALSE)),"-",VLOOKUP($C172,CE_Unordered_Data,COLUMN('Reordered Data'!BM$145)-2,FALSE))</f>
        <v>-</v>
      </c>
      <c r="BN172" s="401" t="str">
        <f ca="1">IF(ISERROR(VLOOKUP($C172,CE_Unordered_Data,COLUMN('Reordered Data'!BN$147)-2,FALSE)),"-",VLOOKUP($C172,CE_Unordered_Data,COLUMN('Reordered Data'!BN$145)-2,FALSE))</f>
        <v>-</v>
      </c>
      <c r="BO172" s="401" t="str">
        <f ca="1">IF(ISERROR(VLOOKUP($C172,CE_Unordered_Data,COLUMN('Reordered Data'!BO$147)-2,FALSE)),"-",VLOOKUP($C172,CE_Unordered_Data,COLUMN('Reordered Data'!BO$145)-2,FALSE))</f>
        <v>-</v>
      </c>
      <c r="BP172" s="401" t="str">
        <f ca="1">IF(ISERROR(VLOOKUP($C172,CE_Unordered_Data,COLUMN('Reordered Data'!BP$147)-2,FALSE)),"-",VLOOKUP($C172,CE_Unordered_Data,COLUMN('Reordered Data'!BP$145)-2,FALSE))</f>
        <v>-</v>
      </c>
      <c r="BQ172" s="401" t="str">
        <f ca="1">IF(ISERROR(VLOOKUP($C172,CE_Unordered_Data,COLUMN('Reordered Data'!BQ$147)-2,FALSE)),"-",VLOOKUP($C172,CE_Unordered_Data,COLUMN('Reordered Data'!BQ$145)-2,FALSE))</f>
        <v>-</v>
      </c>
      <c r="BR172" s="401" t="str">
        <f ca="1">IF(ISERROR(VLOOKUP($C172,CE_Unordered_Data,COLUMN('Reordered Data'!BR$147)-2,FALSE)),"-",VLOOKUP($C172,CE_Unordered_Data,COLUMN('Reordered Data'!BR$145)-2,FALSE))</f>
        <v>-</v>
      </c>
      <c r="BS172" s="401" t="str">
        <f ca="1">IF(ISERROR(VLOOKUP($C172,CE_Unordered_Data,COLUMN('Reordered Data'!BS$147)-2,FALSE)),"-",VLOOKUP($C172,CE_Unordered_Data,COLUMN('Reordered Data'!BS$145)-2,FALSE))</f>
        <v>-</v>
      </c>
      <c r="BT172" s="401" t="str">
        <f ca="1">IF(ISERROR(VLOOKUP($C172,CE_Unordered_Data,COLUMN('Reordered Data'!BT$147)-2,FALSE)),"-",VLOOKUP($C172,CE_Unordered_Data,COLUMN('Reordered Data'!BT$145)-2,FALSE))</f>
        <v>-</v>
      </c>
      <c r="BU172" s="401" t="str">
        <f ca="1">IF(ISERROR(VLOOKUP($C172,CE_Unordered_Data,COLUMN('Reordered Data'!BU$147)-2,FALSE)),"-",VLOOKUP($C172,CE_Unordered_Data,COLUMN('Reordered Data'!BU$145)-2,FALSE))</f>
        <v>-</v>
      </c>
      <c r="BV172" s="401" t="str">
        <f ca="1">IF(ISERROR(VLOOKUP($C172,CE_Unordered_Data,COLUMN('Reordered Data'!BV$147)-2,FALSE)),"-",VLOOKUP($C172,CE_Unordered_Data,COLUMN('Reordered Data'!BV$145)-2,FALSE))</f>
        <v>-</v>
      </c>
      <c r="BW172" s="401" t="str">
        <f ca="1">IF(ISERROR(VLOOKUP($C172,CE_Unordered_Data,COLUMN('Reordered Data'!BW$147)-2,FALSE)),"-",VLOOKUP($C172,CE_Unordered_Data,COLUMN('Reordered Data'!BW$145)-2,FALSE))</f>
        <v>-</v>
      </c>
      <c r="BX172" s="401" t="str">
        <f ca="1">IF(ISERROR(VLOOKUP($C172,CE_Unordered_Data,COLUMN('Reordered Data'!BX$147)-2,FALSE)),"-",VLOOKUP($C172,CE_Unordered_Data,COLUMN('Reordered Data'!BX$145)-2,FALSE))</f>
        <v>-</v>
      </c>
      <c r="BY172" s="401" t="str">
        <f ca="1">IF(ISERROR(VLOOKUP($C172,CE_Unordered_Data,COLUMN('Reordered Data'!BY$147)-2,FALSE)),"-",VLOOKUP($C172,CE_Unordered_Data,COLUMN('Reordered Data'!BY$145)-2,FALSE))</f>
        <v>-</v>
      </c>
      <c r="BZ172" s="401" t="str">
        <f ca="1">IF(ISERROR(VLOOKUP($C172,CE_Unordered_Data,COLUMN('Reordered Data'!BZ$147)-2,FALSE)),"-",VLOOKUP($C172,CE_Unordered_Data,COLUMN('Reordered Data'!BZ$145)-2,FALSE))</f>
        <v>-</v>
      </c>
      <c r="CA172" s="401" t="str">
        <f ca="1">IF(ISERROR(VLOOKUP($C172,CE_Unordered_Data,COLUMN('Reordered Data'!CA$147)-2,FALSE)),"-",VLOOKUP($C172,CE_Unordered_Data,COLUMN('Reordered Data'!CA$145)-2,FALSE))</f>
        <v>-</v>
      </c>
      <c r="CB172" s="401" t="str">
        <f ca="1">IF(ISERROR(VLOOKUP($C172,CE_Unordered_Data,COLUMN('Reordered Data'!CB$147)-2,FALSE)),"-",VLOOKUP($C172,CE_Unordered_Data,COLUMN('Reordered Data'!CB$145)-2,FALSE))</f>
        <v>-</v>
      </c>
      <c r="CC172" s="401" t="str">
        <f ca="1">IF(ISERROR(VLOOKUP($C172,CE_Unordered_Data,COLUMN('Reordered Data'!CC$147)-2,FALSE)),"-",VLOOKUP($C172,CE_Unordered_Data,COLUMN('Reordered Data'!CC$145)-2,FALSE))</f>
        <v>-</v>
      </c>
      <c r="CD172" s="401" t="str">
        <f ca="1">IF(ISERROR(VLOOKUP($C172,CE_Unordered_Data,COLUMN('Reordered Data'!CD$147)-2,FALSE)),"-",VLOOKUP($C172,CE_Unordered_Data,COLUMN('Reordered Data'!CD$145)-2,FALSE))</f>
        <v>-</v>
      </c>
      <c r="CE172" s="401" t="str">
        <f ca="1">IF(ISERROR(VLOOKUP($C172,CE_Unordered_Data,COLUMN('Reordered Data'!CE$147)-2,FALSE)),"-",VLOOKUP($C172,CE_Unordered_Data,COLUMN('Reordered Data'!CE$145)-2,FALSE))</f>
        <v>-</v>
      </c>
      <c r="CF172" s="401" t="str">
        <f ca="1">IF(ISERROR(VLOOKUP($C172,CE_Unordered_Data,COLUMN('Reordered Data'!CF$147)-2,FALSE)),"-",VLOOKUP($C172,CE_Unordered_Data,COLUMN('Reordered Data'!CF$145)-2,FALSE))</f>
        <v>-</v>
      </c>
      <c r="CG172" s="401" t="str">
        <f ca="1">IF(ISERROR(VLOOKUP($C172,CE_Unordered_Data,COLUMN('Reordered Data'!CG$147)-2,FALSE)),"-",VLOOKUP($C172,CE_Unordered_Data,COLUMN('Reordered Data'!CG$145)-2,FALSE))</f>
        <v>-</v>
      </c>
      <c r="CH172" s="401" t="str">
        <f ca="1">IF(ISERROR(VLOOKUP($C172,CE_Unordered_Data,COLUMN('Reordered Data'!CH$147)-2,FALSE)),"-",VLOOKUP($C172,CE_Unordered_Data,COLUMN('Reordered Data'!CH$145)-2,FALSE))</f>
        <v>-</v>
      </c>
      <c r="CI172" s="401" t="str">
        <f ca="1">IF(ISERROR(VLOOKUP($C172,CE_Unordered_Data,COLUMN('Reordered Data'!CI$147)-2,FALSE)),"-",VLOOKUP($C172,CE_Unordered_Data,COLUMN('Reordered Data'!CI$145)-2,FALSE))</f>
        <v>-</v>
      </c>
      <c r="CJ172" s="401" t="str">
        <f ca="1">IF(ISERROR(VLOOKUP($C172,CE_Unordered_Data,COLUMN('Reordered Data'!CJ$147)-2,FALSE)),"-",VLOOKUP($C172,CE_Unordered_Data,COLUMN('Reordered Data'!CJ$145)-2,FALSE))</f>
        <v>-</v>
      </c>
      <c r="CK172" s="401" t="str">
        <f ca="1">IF(ISERROR(VLOOKUP($C172,CE_Unordered_Data,COLUMN('Reordered Data'!CK$147)-2,FALSE)),"-",VLOOKUP($C172,CE_Unordered_Data,COLUMN('Reordered Data'!CK$145)-2,FALSE))</f>
        <v>-</v>
      </c>
      <c r="CL172" s="401" t="str">
        <f ca="1">IF(ISERROR(VLOOKUP($C172,CE_Unordered_Data,COLUMN('Reordered Data'!CL$147)-2,FALSE)),"-",VLOOKUP($C172,CE_Unordered_Data,COLUMN('Reordered Data'!CL$145)-2,FALSE))</f>
        <v>-</v>
      </c>
      <c r="CM172" s="401" t="str">
        <f ca="1">IF(ISERROR(VLOOKUP($C172,CE_Unordered_Data,COLUMN('Reordered Data'!CM$147)-2,FALSE)),"-",VLOOKUP($C172,CE_Unordered_Data,COLUMN('Reordered Data'!CM$145)-2,FALSE))</f>
        <v>-</v>
      </c>
      <c r="CN172" s="401" t="str">
        <f ca="1">IF(ISERROR(VLOOKUP($C172,CE_Unordered_Data,COLUMN('Reordered Data'!CN$147)-2,FALSE)),"-",VLOOKUP($C172,CE_Unordered_Data,COLUMN('Reordered Data'!CN$145)-2,FALSE))</f>
        <v>-</v>
      </c>
      <c r="CO172" s="401" t="str">
        <f ca="1">IF(ISERROR(VLOOKUP($C172,CE_Unordered_Data,COLUMN('Reordered Data'!CO$147)-2,FALSE)),"-",VLOOKUP($C172,CE_Unordered_Data,COLUMN('Reordered Data'!CO$145)-2,FALSE))</f>
        <v>-</v>
      </c>
      <c r="CP172" s="401" t="str">
        <f ca="1">IF(ISERROR(VLOOKUP($C172,CE_Unordered_Data,COLUMN('Reordered Data'!CP$147)-2,FALSE)),"-",VLOOKUP($C172,CE_Unordered_Data,COLUMN('Reordered Data'!CP$145)-2,FALSE))</f>
        <v>-</v>
      </c>
      <c r="CQ172" s="401" t="str">
        <f ca="1">IF(ISERROR(VLOOKUP($C172,CE_Unordered_Data,COLUMN('Reordered Data'!CQ$147)-2,FALSE)),"-",VLOOKUP($C172,CE_Unordered_Data,COLUMN('Reordered Data'!CQ$145)-2,FALSE))</f>
        <v>-</v>
      </c>
      <c r="CR172" s="401" t="str">
        <f ca="1">IF(ISERROR(VLOOKUP($C172,CE_Unordered_Data,COLUMN('Reordered Data'!CR$147)-2,FALSE)),"-",VLOOKUP($C172,CE_Unordered_Data,COLUMN('Reordered Data'!CR$145)-2,FALSE))</f>
        <v>-</v>
      </c>
      <c r="CS172" s="401" t="str">
        <f ca="1">IF(ISERROR(VLOOKUP($C172,CE_Unordered_Data,COLUMN('Reordered Data'!CS$147)-2,FALSE)),"-",VLOOKUP($C172,CE_Unordered_Data,COLUMN('Reordered Data'!CS$145)-2,FALSE))</f>
        <v>-</v>
      </c>
      <c r="CT172" s="401" t="str">
        <f ca="1">IF(ISERROR(VLOOKUP($C172,CE_Unordered_Data,COLUMN('Reordered Data'!CT$147)-2,FALSE)),"-",VLOOKUP($C172,CE_Unordered_Data,COLUMN('Reordered Data'!CT$145)-2,FALSE))</f>
        <v>-</v>
      </c>
      <c r="CU172" s="401" t="str">
        <f ca="1">IF(ISERROR(VLOOKUP($C172,CE_Unordered_Data,COLUMN('Reordered Data'!CU$147)-2,FALSE)),"-",VLOOKUP($C172,CE_Unordered_Data,COLUMN('Reordered Data'!CU$145)-2,FALSE))</f>
        <v>-</v>
      </c>
      <c r="CV172" s="401" t="str">
        <f ca="1">IF(ISERROR(VLOOKUP($C172,CE_Unordered_Data,COLUMN('Reordered Data'!CV$147)-2,FALSE)),"-",VLOOKUP($C172,CE_Unordered_Data,COLUMN('Reordered Data'!CV$145)-2,FALSE))</f>
        <v>-</v>
      </c>
      <c r="CW172" s="401" t="str">
        <f ca="1">IF(ISERROR(VLOOKUP($C172,CE_Unordered_Data,COLUMN('Reordered Data'!CW$147)-2,FALSE)),"-",VLOOKUP($C172,CE_Unordered_Data,COLUMN('Reordered Data'!CW$145)-2,FALSE))</f>
        <v>-</v>
      </c>
      <c r="CX172" s="401" t="str">
        <f ca="1">IF(ISERROR(VLOOKUP($C172,CE_Unordered_Data,COLUMN('Reordered Data'!CX$147)-2,FALSE)),"-",VLOOKUP($C172,CE_Unordered_Data,COLUMN('Reordered Data'!CX$145)-2,FALSE))</f>
        <v>-</v>
      </c>
      <c r="CY172" s="401" t="str">
        <f ca="1">IF(ISERROR(VLOOKUP($C172,CE_Unordered_Data,COLUMN('Reordered Data'!CY$147)-2,FALSE)),"-",VLOOKUP($C172,CE_Unordered_Data,COLUMN('Reordered Data'!CY$145)-2,FALSE))</f>
        <v>-</v>
      </c>
      <c r="CZ172" s="401" t="str">
        <f ca="1">IF(ISERROR(VLOOKUP($C172,CE_Unordered_Data,COLUMN('Reordered Data'!CZ$147)-2,FALSE)),"-",VLOOKUP($C172,CE_Unordered_Data,COLUMN('Reordered Data'!CZ$145)-2,FALSE))</f>
        <v>-</v>
      </c>
      <c r="DA172" s="401" t="str">
        <f ca="1">IF(ISERROR(VLOOKUP($C172,CE_Unordered_Data,COLUMN('Reordered Data'!DA$147)-2,FALSE)),"-",VLOOKUP($C172,CE_Unordered_Data,COLUMN('Reordered Data'!DA$145)-2,FALSE))</f>
        <v>-</v>
      </c>
      <c r="DB172" s="401" t="str">
        <f ca="1">IF(ISERROR(VLOOKUP($C172,CE_Unordered_Data,COLUMN('Reordered Data'!DB$147)-2,FALSE)),"-",VLOOKUP($C172,CE_Unordered_Data,COLUMN('Reordered Data'!DB$145)-2,FALSE))</f>
        <v>-</v>
      </c>
      <c r="DC172" s="401" t="str">
        <f ca="1">IF(ISERROR(VLOOKUP($C172,CE_Unordered_Data,COLUMN('Reordered Data'!DC$147)-2,FALSE)),"-",VLOOKUP($C172,CE_Unordered_Data,COLUMN('Reordered Data'!DC$145)-2,FALSE))</f>
        <v>-</v>
      </c>
      <c r="DD172" s="401" t="str">
        <f ca="1">IF(ISERROR(VLOOKUP($C172,CE_Unordered_Data,COLUMN('Reordered Data'!DD$147)-2,FALSE)),"-",VLOOKUP($C172,CE_Unordered_Data,COLUMN('Reordered Data'!DD$145)-2,FALSE))</f>
        <v>-</v>
      </c>
      <c r="DE172" s="401" t="str">
        <f ca="1">IF(ISERROR(VLOOKUP($C172,CE_Unordered_Data,COLUMN('Reordered Data'!DE$147)-2,FALSE)),"-",VLOOKUP($C172,CE_Unordered_Data,COLUMN('Reordered Data'!DE$145)-2,FALSE))</f>
        <v>-</v>
      </c>
      <c r="DF172" s="401" t="str">
        <f ca="1">IF(ISERROR(VLOOKUP($C172,CE_Unordered_Data,COLUMN('Reordered Data'!DF$147)-2,FALSE)),"-",VLOOKUP($C172,CE_Unordered_Data,COLUMN('Reordered Data'!DF$145)-2,FALSE))</f>
        <v>-</v>
      </c>
      <c r="DG172" s="401" t="str">
        <f ca="1">IF(ISERROR(VLOOKUP($C172,CE_Unordered_Data,COLUMN('Reordered Data'!DG$147)-2,FALSE)),"-",VLOOKUP($C172,CE_Unordered_Data,COLUMN('Reordered Data'!DG$145)-2,FALSE))</f>
        <v>-</v>
      </c>
      <c r="DH172" s="401" t="str">
        <f ca="1">IF(ISERROR(VLOOKUP($C172,CE_Unordered_Data,COLUMN('Reordered Data'!DH$147)-2,FALSE)),"-",VLOOKUP($C172,CE_Unordered_Data,COLUMN('Reordered Data'!DH$145)-2,FALSE))</f>
        <v>-</v>
      </c>
      <c r="DI172" s="401" t="str">
        <f ca="1">IF(ISERROR(VLOOKUP($C172,CE_Unordered_Data,COLUMN('Reordered Data'!DI$147)-2,FALSE)),"-",VLOOKUP($C172,CE_Unordered_Data,COLUMN('Reordered Data'!DI$145)-2,FALSE))</f>
        <v>-</v>
      </c>
      <c r="DJ172" s="401" t="str">
        <f ca="1">IF(ISERROR(VLOOKUP($C172,CE_Unordered_Data,COLUMN('Reordered Data'!DJ$147)-2,FALSE)),"-",VLOOKUP($C172,CE_Unordered_Data,COLUMN('Reordered Data'!DJ$145)-2,FALSE))</f>
        <v>-</v>
      </c>
      <c r="DK172" s="401" t="str">
        <f ca="1">IF(ISERROR(VLOOKUP($C172,CE_Unordered_Data,COLUMN('Reordered Data'!DK$147)-2,FALSE)),"-",VLOOKUP($C172,CE_Unordered_Data,COLUMN('Reordered Data'!DK$145)-2,FALSE))</f>
        <v>-</v>
      </c>
      <c r="DL172" s="401" t="str">
        <f ca="1">IF(ISERROR(VLOOKUP($C172,CE_Unordered_Data,COLUMN('Reordered Data'!DL$147)-2,FALSE)),"-",VLOOKUP($C172,CE_Unordered_Data,COLUMN('Reordered Data'!DL$145)-2,FALSE))</f>
        <v>-</v>
      </c>
      <c r="DM172" s="401" t="str">
        <f ca="1">IF(ISERROR(VLOOKUP($C172,CE_Unordered_Data,COLUMN('Reordered Data'!DM$147)-2,FALSE)),"-",VLOOKUP($C172,CE_Unordered_Data,COLUMN('Reordered Data'!DM$145)-2,FALSE))</f>
        <v>-</v>
      </c>
      <c r="DN172" s="401" t="str">
        <f ca="1">IF(ISERROR(VLOOKUP($C172,CE_Unordered_Data,COLUMN('Reordered Data'!DN$147)-2,FALSE)),"-",VLOOKUP($C172,CE_Unordered_Data,COLUMN('Reordered Data'!DN$145)-2,FALSE))</f>
        <v>-</v>
      </c>
      <c r="DO172" s="401" t="str">
        <f ca="1">IF(ISERROR(VLOOKUP($C172,CE_Unordered_Data,COLUMN('Reordered Data'!DO$147)-2,FALSE)),"-",VLOOKUP($C172,CE_Unordered_Data,COLUMN('Reordered Data'!DO$145)-2,FALSE))</f>
        <v>-</v>
      </c>
      <c r="DP172" s="401" t="str">
        <f ca="1">IF(ISERROR(VLOOKUP($C172,CE_Unordered_Data,COLUMN('Reordered Data'!DP$147)-2,FALSE)),"-",VLOOKUP($C172,CE_Unordered_Data,COLUMN('Reordered Data'!DP$145)-2,FALSE))</f>
        <v>-</v>
      </c>
      <c r="DQ172" s="401" t="str">
        <f ca="1">IF(ISERROR(VLOOKUP($C172,CE_Unordered_Data,COLUMN('Reordered Data'!DQ$147)-2,FALSE)),"-",VLOOKUP($C172,CE_Unordered_Data,COLUMN('Reordered Data'!DQ$145)-2,FALSE))</f>
        <v>-</v>
      </c>
      <c r="DR172" s="401" t="str">
        <f ca="1">IF(ISERROR(VLOOKUP($C172,CE_Unordered_Data,COLUMN('Reordered Data'!DR$147)-2,FALSE)),"-",VLOOKUP($C172,CE_Unordered_Data,COLUMN('Reordered Data'!DR$145)-2,FALSE))</f>
        <v>-</v>
      </c>
      <c r="DS172" s="401" t="str">
        <f ca="1">IF(ISERROR(VLOOKUP($C172,CE_Unordered_Data,COLUMN('Reordered Data'!DS$147)-2,FALSE)),"-",VLOOKUP($C172,CE_Unordered_Data,COLUMN('Reordered Data'!DS$145)-2,FALSE))</f>
        <v>-</v>
      </c>
      <c r="DT172" s="401" t="str">
        <f ca="1">IF(ISERROR(VLOOKUP($C172,CE_Unordered_Data,COLUMN('Reordered Data'!DT$147)-2,FALSE)),"-",VLOOKUP($C172,CE_Unordered_Data,COLUMN('Reordered Data'!DT$145)-2,FALSE))</f>
        <v>-</v>
      </c>
      <c r="DU172" s="401" t="str">
        <f ca="1">IF(ISERROR(VLOOKUP($C172,CE_Unordered_Data,COLUMN('Reordered Data'!DU$147)-2,FALSE)),"-",VLOOKUP($C172,CE_Unordered_Data,COLUMN('Reordered Data'!DU$145)-2,FALSE))</f>
        <v>-</v>
      </c>
      <c r="DV172" s="401" t="str">
        <f ca="1">IF(ISERROR(VLOOKUP($C172,CE_Unordered_Data,COLUMN('Reordered Data'!DV$147)-2,FALSE)),"-",VLOOKUP($C172,CE_Unordered_Data,COLUMN('Reordered Data'!DV$145)-2,FALSE))</f>
        <v>-</v>
      </c>
      <c r="DW172" s="401" t="str">
        <f ca="1">IF(ISERROR(VLOOKUP($C172,CE_Unordered_Data,COLUMN('Reordered Data'!DW$147)-2,FALSE)),"-",VLOOKUP($C172,CE_Unordered_Data,COLUMN('Reordered Data'!DW$145)-2,FALSE))</f>
        <v>-</v>
      </c>
      <c r="DX172" s="401" t="str">
        <f ca="1">IF(ISERROR(VLOOKUP($C172,CE_Unordered_Data,COLUMN('Reordered Data'!DX$147)-2,FALSE)),"-",VLOOKUP($C172,CE_Unordered_Data,COLUMN('Reordered Data'!DX$145)-2,FALSE))</f>
        <v>-</v>
      </c>
      <c r="DY172" s="401" t="str">
        <f ca="1">IF(ISERROR(VLOOKUP($C172,CE_Unordered_Data,COLUMN('Reordered Data'!DY$147)-2,FALSE)),"-",VLOOKUP($C172,CE_Unordered_Data,COLUMN('Reordered Data'!DY$145)-2,FALSE))</f>
        <v>-</v>
      </c>
      <c r="DZ172" s="401" t="str">
        <f ca="1">IF(ISERROR(VLOOKUP($C172,CE_Unordered_Data,COLUMN('Reordered Data'!DZ$147)-2,FALSE)),"-",VLOOKUP($C172,CE_Unordered_Data,COLUMN('Reordered Data'!DZ$145)-2,FALSE))</f>
        <v>-</v>
      </c>
      <c r="EA172" s="401" t="str">
        <f ca="1">IF(ISERROR(VLOOKUP($C172,CE_Unordered_Data,COLUMN('Reordered Data'!EA$147)-2,FALSE)),"-",VLOOKUP($C172,CE_Unordered_Data,COLUMN('Reordered Data'!EA$145)-2,FALSE))</f>
        <v>-</v>
      </c>
      <c r="EB172" s="401" t="str">
        <f ca="1">IF(ISERROR(VLOOKUP($C172,CE_Unordered_Data,COLUMN('Reordered Data'!EB$147)-2,FALSE)),"-",VLOOKUP($C172,CE_Unordered_Data,COLUMN('Reordered Data'!EB$145)-2,FALSE))</f>
        <v>-</v>
      </c>
      <c r="EC172" s="401" t="str">
        <f ca="1">IF(ISERROR(VLOOKUP($C172,CE_Unordered_Data,COLUMN('Reordered Data'!EC$147)-2,FALSE)),"-",VLOOKUP($C172,CE_Unordered_Data,COLUMN('Reordered Data'!EC$145)-2,FALSE))</f>
        <v>-</v>
      </c>
      <c r="ED172" s="401" t="str">
        <f ca="1">IF(ISERROR(VLOOKUP($C172,CE_Unordered_Data,COLUMN('Reordered Data'!ED$147)-2,FALSE)),"-",VLOOKUP($C172,CE_Unordered_Data,COLUMN('Reordered Data'!ED$145)-2,FALSE))</f>
        <v>-</v>
      </c>
      <c r="EE172" s="401" t="str">
        <f ca="1">IF(ISERROR(VLOOKUP($C172,CE_Unordered_Data,COLUMN('Reordered Data'!EE$147)-2,FALSE)),"-",VLOOKUP($C172,CE_Unordered_Data,COLUMN('Reordered Data'!EE$145)-2,FALSE))</f>
        <v>-</v>
      </c>
      <c r="EF172" s="401" t="str">
        <f ca="1">IF(ISERROR(VLOOKUP($C172,CE_Unordered_Data,COLUMN('Reordered Data'!EF$147)-2,FALSE)),"-",VLOOKUP($C172,CE_Unordered_Data,COLUMN('Reordered Data'!EF$145)-2,FALSE))</f>
        <v>-</v>
      </c>
      <c r="EG172" s="401" t="str">
        <f ca="1">IF(ISERROR(VLOOKUP($C172,CE_Unordered_Data,COLUMN('Reordered Data'!EG$147)-2,FALSE)),"-",VLOOKUP($C172,CE_Unordered_Data,COLUMN('Reordered Data'!EG$145)-2,FALSE))</f>
        <v>-</v>
      </c>
      <c r="EH172" s="401" t="str">
        <f ca="1">IF(ISERROR(VLOOKUP($C172,CE_Unordered_Data,COLUMN('Reordered Data'!EH$147)-2,FALSE)),"-",VLOOKUP($C172,CE_Unordered_Data,COLUMN('Reordered Data'!EH$145)-2,FALSE))</f>
        <v>-</v>
      </c>
      <c r="EI172" s="401" t="str">
        <f ca="1">IF(ISERROR(VLOOKUP($C172,CE_Unordered_Data,COLUMN('Reordered Data'!EI$147)-2,FALSE)),"-",VLOOKUP($C172,CE_Unordered_Data,COLUMN('Reordered Data'!EI$145)-2,FALSE))</f>
        <v>-</v>
      </c>
      <c r="EJ172" s="401" t="str">
        <f ca="1">IF(ISERROR(VLOOKUP($C172,CE_Unordered_Data,COLUMN('Reordered Data'!EJ$147)-2,FALSE)),"-",VLOOKUP($C172,CE_Unordered_Data,COLUMN('Reordered Data'!EJ$145)-2,FALSE))</f>
        <v>-</v>
      </c>
      <c r="EK172" s="401" t="str">
        <f ca="1">IF(ISERROR(VLOOKUP($C172,CE_Unordered_Data,COLUMN('Reordered Data'!EK$147)-2,FALSE)),"-",VLOOKUP($C172,CE_Unordered_Data,COLUMN('Reordered Data'!EK$145)-2,FALSE))</f>
        <v>-</v>
      </c>
      <c r="EL172" s="401" t="str">
        <f ca="1">IF(ISERROR(VLOOKUP($C172,CE_Unordered_Data,COLUMN('Reordered Data'!EL$147)-2,FALSE)),"-",VLOOKUP($C172,CE_Unordered_Data,COLUMN('Reordered Data'!EL$145)-2,FALSE))</f>
        <v>-</v>
      </c>
      <c r="EM172" s="401" t="str">
        <f ca="1">IF(ISERROR(VLOOKUP($C172,CE_Unordered_Data,COLUMN('Reordered Data'!EM$147)-2,FALSE)),"-",VLOOKUP($C172,CE_Unordered_Data,COLUMN('Reordered Data'!EM$145)-2,FALSE))</f>
        <v>-</v>
      </c>
      <c r="EN172" s="401" t="str">
        <f ca="1">IF(ISERROR(VLOOKUP($C172,CE_Unordered_Data,COLUMN('Reordered Data'!EN$147)-2,FALSE)),"-",VLOOKUP($C172,CE_Unordered_Data,COLUMN('Reordered Data'!EN$145)-2,FALSE))</f>
        <v>-</v>
      </c>
      <c r="EO172" s="401" t="str">
        <f ca="1">IF(ISERROR(VLOOKUP($C172,CE_Unordered_Data,COLUMN('Reordered Data'!EO$147)-2,FALSE)),"-",VLOOKUP($C172,CE_Unordered_Data,COLUMN('Reordered Data'!EO$145)-2,FALSE))</f>
        <v>-</v>
      </c>
      <c r="EP172" s="401" t="str">
        <f ca="1">IF(ISERROR(VLOOKUP($C172,CE_Unordered_Data,COLUMN('Reordered Data'!EP$147)-2,FALSE)),"-",VLOOKUP($C172,CE_Unordered_Data,COLUMN('Reordered Data'!EP$145)-2,FALSE))</f>
        <v>-</v>
      </c>
      <c r="EQ172" s="401" t="str">
        <f ca="1">IF(ISERROR(VLOOKUP($C172,CE_Unordered_Data,COLUMN('Reordered Data'!EQ$147)-2,FALSE)),"-",VLOOKUP($C172,CE_Unordered_Data,COLUMN('Reordered Data'!EQ$145)-2,FALSE))</f>
        <v>-</v>
      </c>
      <c r="ER172" s="401" t="str">
        <f ca="1">IF(ISERROR(VLOOKUP($C172,CE_Unordered_Data,COLUMN('Reordered Data'!ER$147)-2,FALSE)),"-",VLOOKUP($C172,CE_Unordered_Data,COLUMN('Reordered Data'!ER$145)-2,FALSE))</f>
        <v>-</v>
      </c>
      <c r="ES172" s="401" t="str">
        <f ca="1">IF(ISERROR(VLOOKUP($C172,CE_Unordered_Data,COLUMN('Reordered Data'!ES$147)-2,FALSE)),"-",VLOOKUP($C172,CE_Unordered_Data,COLUMN('Reordered Data'!ES$145)-2,FALSE))</f>
        <v>-</v>
      </c>
      <c r="ET172" s="401" t="str">
        <f ca="1">IF(ISERROR(VLOOKUP($C172,CE_Unordered_Data,COLUMN('Reordered Data'!ET$147)-2,FALSE)),"-",VLOOKUP($C172,CE_Unordered_Data,COLUMN('Reordered Data'!ET$145)-2,FALSE))</f>
        <v>-</v>
      </c>
      <c r="EU172" s="401" t="str">
        <f ca="1">IF(ISERROR(VLOOKUP($C172,CE_Unordered_Data,COLUMN('Reordered Data'!EU$147)-2,FALSE)),"-",VLOOKUP($C172,CE_Unordered_Data,COLUMN('Reordered Data'!EU$145)-2,FALSE))</f>
        <v>-</v>
      </c>
      <c r="EV172" s="401" t="str">
        <f ca="1">IF(ISERROR(VLOOKUP($C172,CE_Unordered_Data,COLUMN('Reordered Data'!EV$147)-2,FALSE)),"-",VLOOKUP($C172,CE_Unordered_Data,COLUMN('Reordered Data'!EV$145)-2,FALSE))</f>
        <v>-</v>
      </c>
      <c r="EW172" s="401" t="str">
        <f ca="1">IF(ISERROR(VLOOKUP($C172,CE_Unordered_Data,COLUMN('Reordered Data'!EW$147)-2,FALSE)),"-",VLOOKUP($C172,CE_Unordered_Data,COLUMN('Reordered Data'!EW$145)-2,FALSE))</f>
        <v>-</v>
      </c>
      <c r="EX172" s="401" t="str">
        <f ca="1">IF(ISERROR(VLOOKUP($C172,CE_Unordered_Data,COLUMN('Reordered Data'!EX$147)-2,FALSE)),"-",VLOOKUP($C172,CE_Unordered_Data,COLUMN('Reordered Data'!EX$145)-2,FALSE))</f>
        <v>-</v>
      </c>
      <c r="EY172" s="401" t="str">
        <f ca="1">IF(ISERROR(VLOOKUP($C172,CE_Unordered_Data,COLUMN('Reordered Data'!EY$147)-2,FALSE)),"-",VLOOKUP($C172,CE_Unordered_Data,COLUMN('Reordered Data'!EY$145)-2,FALSE))</f>
        <v>-</v>
      </c>
      <c r="EZ172" s="401" t="str">
        <f ca="1">IF(ISERROR(VLOOKUP($C172,CE_Unordered_Data,COLUMN('Reordered Data'!EZ$147)-2,FALSE)),"-",VLOOKUP($C172,CE_Unordered_Data,COLUMN('Reordered Data'!EZ$145)-2,FALSE))</f>
        <v>-</v>
      </c>
      <c r="FA172" s="401" t="str">
        <f ca="1">IF(ISERROR(VLOOKUP($C172,CE_Unordered_Data,COLUMN('Reordered Data'!FA$147)-2,FALSE)),"-",VLOOKUP($C172,CE_Unordered_Data,COLUMN('Reordered Data'!FA$145)-2,FALSE))</f>
        <v>-</v>
      </c>
      <c r="FB172" s="401" t="str">
        <f ca="1">IF(ISERROR(VLOOKUP($C172,CE_Unordered_Data,COLUMN('Reordered Data'!FB$147)-2,FALSE)),"-",VLOOKUP($C172,CE_Unordered_Data,COLUMN('Reordered Data'!FB$145)-2,FALSE))</f>
        <v>-</v>
      </c>
      <c r="FC172" s="401" t="str">
        <f ca="1">IF(ISERROR(VLOOKUP($C172,CE_Unordered_Data,COLUMN('Reordered Data'!FC$147)-2,FALSE)),"-",VLOOKUP($C172,CE_Unordered_Data,COLUMN('Reordered Data'!FC$145)-2,FALSE))</f>
        <v>-</v>
      </c>
      <c r="FD172" s="401" t="str">
        <f ca="1">IF(ISERROR(VLOOKUP($C172,CE_Unordered_Data,COLUMN('Reordered Data'!FD$147)-2,FALSE)),"-",VLOOKUP($C172,CE_Unordered_Data,COLUMN('Reordered Data'!FD$145)-2,FALSE))</f>
        <v>-</v>
      </c>
      <c r="FE172" s="401" t="str">
        <f ca="1">IF(ISERROR(VLOOKUP($C172,CE_Unordered_Data,COLUMN('Reordered Data'!FE$147)-2,FALSE)),"-",VLOOKUP($C172,CE_Unordered_Data,COLUMN('Reordered Data'!FE$145)-2,FALSE))</f>
        <v>-</v>
      </c>
      <c r="FF172" s="401" t="str">
        <f ca="1">IF(ISERROR(VLOOKUP($C172,CE_Unordered_Data,COLUMN('Reordered Data'!FF$147)-2,FALSE)),"-",VLOOKUP($C172,CE_Unordered_Data,COLUMN('Reordered Data'!FF$145)-2,FALSE))</f>
        <v>-</v>
      </c>
      <c r="FG172" s="401" t="str">
        <f ca="1">IF(ISERROR(VLOOKUP($C172,CE_Unordered_Data,COLUMN('Reordered Data'!FG$147)-2,FALSE)),"-",VLOOKUP($C172,CE_Unordered_Data,COLUMN('Reordered Data'!FG$145)-2,FALSE))</f>
        <v>-</v>
      </c>
    </row>
    <row r="173" spans="3:163">
      <c r="C173" s="399" t="str">
        <f t="shared" ca="1" si="43"/>
        <v>*Hide*</v>
      </c>
      <c r="D173" s="401" t="str">
        <f ca="1">IF(ISERROR(VLOOKUP($C173,CE_Unordered_Data,COLUMN('Reordered Data'!D$147)-2,FALSE)),"-",VLOOKUP($C173,CE_Unordered_Data,COLUMN('Reordered Data'!D$145)-2,FALSE))</f>
        <v>-</v>
      </c>
      <c r="E173" s="401" t="str">
        <f ca="1">IF(ISERROR(VLOOKUP($C173,CE_Unordered_Data,COLUMN('Reordered Data'!E$147)-2,FALSE)),"-",VLOOKUP($C173,CE_Unordered_Data,COLUMN('Reordered Data'!E$145)-2,FALSE))</f>
        <v>-</v>
      </c>
      <c r="F173" s="401" t="str">
        <f ca="1">IF(ISERROR(VLOOKUP($C173,CE_Unordered_Data,COLUMN('Reordered Data'!F$147)-2,FALSE)),"-",VLOOKUP($C173,CE_Unordered_Data,COLUMN('Reordered Data'!F$145)-2,FALSE))</f>
        <v>-</v>
      </c>
      <c r="G173" s="401" t="str">
        <f ca="1">IF(ISERROR(VLOOKUP($C173,CE_Unordered_Data,COLUMN('Reordered Data'!G$147)-2,FALSE)),"-",VLOOKUP($C173,CE_Unordered_Data,COLUMN('Reordered Data'!G$145)-2,FALSE))</f>
        <v>-</v>
      </c>
      <c r="H173" s="401" t="str">
        <f ca="1">IF(ISERROR(VLOOKUP($C173,CE_Unordered_Data,COLUMN('Reordered Data'!H$147)-2,FALSE)),"-",VLOOKUP($C173,CE_Unordered_Data,COLUMN('Reordered Data'!H$145)-2,FALSE))</f>
        <v>-</v>
      </c>
      <c r="I173" s="401" t="str">
        <f ca="1">IF(ISERROR(VLOOKUP($C173,CE_Unordered_Data,COLUMN('Reordered Data'!I$147)-2,FALSE)),"-",VLOOKUP($C173,CE_Unordered_Data,COLUMN('Reordered Data'!I$145)-2,FALSE))</f>
        <v>-</v>
      </c>
      <c r="J173" s="401" t="str">
        <f ca="1">IF(ISERROR(VLOOKUP($C173,CE_Unordered_Data,COLUMN('Reordered Data'!J$147)-2,FALSE)),"-",VLOOKUP($C173,CE_Unordered_Data,COLUMN('Reordered Data'!J$145)-2,FALSE))</f>
        <v>-</v>
      </c>
      <c r="K173" s="401" t="str">
        <f ca="1">IF(ISERROR(VLOOKUP($C173,CE_Unordered_Data,COLUMN('Reordered Data'!K$147)-2,FALSE)),"-",VLOOKUP($C173,CE_Unordered_Data,COLUMN('Reordered Data'!K$145)-2,FALSE))</f>
        <v>-</v>
      </c>
      <c r="L173" s="401" t="str">
        <f ca="1">IF(ISERROR(VLOOKUP($C173,CE_Unordered_Data,COLUMN('Reordered Data'!L$147)-2,FALSE)),"-",VLOOKUP($C173,CE_Unordered_Data,COLUMN('Reordered Data'!L$145)-2,FALSE))</f>
        <v>-</v>
      </c>
      <c r="M173" s="401" t="str">
        <f ca="1">IF(ISERROR(VLOOKUP($C173,CE_Unordered_Data,COLUMN('Reordered Data'!M$147)-2,FALSE)),"-",VLOOKUP($C173,CE_Unordered_Data,COLUMN('Reordered Data'!M$145)-2,FALSE))</f>
        <v>-</v>
      </c>
      <c r="N173" s="401" t="str">
        <f ca="1">IF(ISERROR(VLOOKUP($C173,CE_Unordered_Data,COLUMN('Reordered Data'!N$147)-2,FALSE)),"-",VLOOKUP($C173,CE_Unordered_Data,COLUMN('Reordered Data'!N$145)-2,FALSE))</f>
        <v>-</v>
      </c>
      <c r="O173" s="401" t="str">
        <f ca="1">IF(ISERROR(VLOOKUP($C173,CE_Unordered_Data,COLUMN('Reordered Data'!O$147)-2,FALSE)),"-",VLOOKUP($C173,CE_Unordered_Data,COLUMN('Reordered Data'!O$145)-2,FALSE))</f>
        <v>-</v>
      </c>
      <c r="P173" s="401" t="str">
        <f ca="1">IF(ISERROR(VLOOKUP($C173,CE_Unordered_Data,COLUMN('Reordered Data'!P$147)-2,FALSE)),"-",VLOOKUP($C173,CE_Unordered_Data,COLUMN('Reordered Data'!P$145)-2,FALSE))</f>
        <v>-</v>
      </c>
      <c r="Q173" s="401" t="str">
        <f ca="1">IF(ISERROR(VLOOKUP($C173,CE_Unordered_Data,COLUMN('Reordered Data'!Q$147)-2,FALSE)),"-",VLOOKUP($C173,CE_Unordered_Data,COLUMN('Reordered Data'!Q$145)-2,FALSE))</f>
        <v>-</v>
      </c>
      <c r="R173" s="401" t="str">
        <f ca="1">IF(ISERROR(VLOOKUP($C173,CE_Unordered_Data,COLUMN('Reordered Data'!R$147)-2,FALSE)),"-",VLOOKUP($C173,CE_Unordered_Data,COLUMN('Reordered Data'!R$145)-2,FALSE))</f>
        <v>-</v>
      </c>
      <c r="S173" s="401" t="str">
        <f ca="1">IF(ISERROR(VLOOKUP($C173,CE_Unordered_Data,COLUMN('Reordered Data'!S$147)-2,FALSE)),"-",VLOOKUP($C173,CE_Unordered_Data,COLUMN('Reordered Data'!S$145)-2,FALSE))</f>
        <v>-</v>
      </c>
      <c r="T173" s="401" t="str">
        <f ca="1">IF(ISERROR(VLOOKUP($C173,CE_Unordered_Data,COLUMN('Reordered Data'!T$147)-2,FALSE)),"-",VLOOKUP($C173,CE_Unordered_Data,COLUMN('Reordered Data'!T$145)-2,FALSE))</f>
        <v>-</v>
      </c>
      <c r="U173" s="401" t="str">
        <f ca="1">IF(ISERROR(VLOOKUP($C173,CE_Unordered_Data,COLUMN('Reordered Data'!U$147)-2,FALSE)),"-",VLOOKUP($C173,CE_Unordered_Data,COLUMN('Reordered Data'!U$145)-2,FALSE))</f>
        <v>-</v>
      </c>
      <c r="V173" s="401" t="str">
        <f ca="1">IF(ISERROR(VLOOKUP($C173,CE_Unordered_Data,COLUMN('Reordered Data'!V$147)-2,FALSE)),"-",VLOOKUP($C173,CE_Unordered_Data,COLUMN('Reordered Data'!V$145)-2,FALSE))</f>
        <v>-</v>
      </c>
      <c r="W173" s="401" t="str">
        <f ca="1">IF(ISERROR(VLOOKUP($C173,CE_Unordered_Data,COLUMN('Reordered Data'!W$147)-2,FALSE)),"-",VLOOKUP($C173,CE_Unordered_Data,COLUMN('Reordered Data'!W$145)-2,FALSE))</f>
        <v>-</v>
      </c>
      <c r="X173" s="401" t="str">
        <f ca="1">IF(ISERROR(VLOOKUP($C173,CE_Unordered_Data,COLUMN('Reordered Data'!X$147)-2,FALSE)),"-",VLOOKUP($C173,CE_Unordered_Data,COLUMN('Reordered Data'!X$145)-2,FALSE))</f>
        <v>-</v>
      </c>
      <c r="Y173" s="401" t="str">
        <f ca="1">IF(ISERROR(VLOOKUP($C173,CE_Unordered_Data,COLUMN('Reordered Data'!Y$147)-2,FALSE)),"-",VLOOKUP($C173,CE_Unordered_Data,COLUMN('Reordered Data'!Y$145)-2,FALSE))</f>
        <v>-</v>
      </c>
      <c r="Z173" s="401" t="str">
        <f ca="1">IF(ISERROR(VLOOKUP($C173,CE_Unordered_Data,COLUMN('Reordered Data'!Z$147)-2,FALSE)),"-",VLOOKUP($C173,CE_Unordered_Data,COLUMN('Reordered Data'!Z$145)-2,FALSE))</f>
        <v>-</v>
      </c>
      <c r="AA173" s="401" t="str">
        <f ca="1">IF(ISERROR(VLOOKUP($C173,CE_Unordered_Data,COLUMN('Reordered Data'!AA$147)-2,FALSE)),"-",VLOOKUP($C173,CE_Unordered_Data,COLUMN('Reordered Data'!AA$145)-2,FALSE))</f>
        <v>-</v>
      </c>
      <c r="AB173" s="401" t="str">
        <f ca="1">IF(ISERROR(VLOOKUP($C173,CE_Unordered_Data,COLUMN('Reordered Data'!AB$147)-2,FALSE)),"-",VLOOKUP($C173,CE_Unordered_Data,COLUMN('Reordered Data'!AB$145)-2,FALSE))</f>
        <v>-</v>
      </c>
      <c r="AC173" s="401" t="str">
        <f ca="1">IF(ISERROR(VLOOKUP($C173,CE_Unordered_Data,COLUMN('Reordered Data'!AC$147)-2,FALSE)),"-",VLOOKUP($C173,CE_Unordered_Data,COLUMN('Reordered Data'!AC$145)-2,FALSE))</f>
        <v>-</v>
      </c>
      <c r="AD173" s="401" t="str">
        <f ca="1">IF(ISERROR(VLOOKUP($C173,CE_Unordered_Data,COLUMN('Reordered Data'!AD$147)-2,FALSE)),"-",VLOOKUP($C173,CE_Unordered_Data,COLUMN('Reordered Data'!AD$145)-2,FALSE))</f>
        <v>-</v>
      </c>
      <c r="AE173" s="401" t="str">
        <f ca="1">IF(ISERROR(VLOOKUP($C173,CE_Unordered_Data,COLUMN('Reordered Data'!AE$147)-2,FALSE)),"-",VLOOKUP($C173,CE_Unordered_Data,COLUMN('Reordered Data'!AE$145)-2,FALSE))</f>
        <v>-</v>
      </c>
      <c r="AF173" s="401" t="str">
        <f ca="1">IF(ISERROR(VLOOKUP($C173,CE_Unordered_Data,COLUMN('Reordered Data'!AF$147)-2,FALSE)),"-",VLOOKUP($C173,CE_Unordered_Data,COLUMN('Reordered Data'!AF$145)-2,FALSE))</f>
        <v>-</v>
      </c>
      <c r="AG173" s="401" t="str">
        <f ca="1">IF(ISERROR(VLOOKUP($C173,CE_Unordered_Data,COLUMN('Reordered Data'!AG$147)-2,FALSE)),"-",VLOOKUP($C173,CE_Unordered_Data,COLUMN('Reordered Data'!AG$145)-2,FALSE))</f>
        <v>-</v>
      </c>
      <c r="AH173" s="401" t="str">
        <f ca="1">IF(ISERROR(VLOOKUP($C173,CE_Unordered_Data,COLUMN('Reordered Data'!AH$147)-2,FALSE)),"-",VLOOKUP($C173,CE_Unordered_Data,COLUMN('Reordered Data'!AH$145)-2,FALSE))</f>
        <v>-</v>
      </c>
      <c r="AI173" s="401" t="str">
        <f ca="1">IF(ISERROR(VLOOKUP($C173,CE_Unordered_Data,COLUMN('Reordered Data'!AI$147)-2,FALSE)),"-",VLOOKUP($C173,CE_Unordered_Data,COLUMN('Reordered Data'!AI$145)-2,FALSE))</f>
        <v>-</v>
      </c>
      <c r="AJ173" s="401" t="str">
        <f ca="1">IF(ISERROR(VLOOKUP($C173,CE_Unordered_Data,COLUMN('Reordered Data'!AJ$147)-2,FALSE)),"-",VLOOKUP($C173,CE_Unordered_Data,COLUMN('Reordered Data'!AJ$145)-2,FALSE))</f>
        <v>-</v>
      </c>
      <c r="AK173" s="401" t="str">
        <f ca="1">IF(ISERROR(VLOOKUP($C173,CE_Unordered_Data,COLUMN('Reordered Data'!AK$147)-2,FALSE)),"-",VLOOKUP($C173,CE_Unordered_Data,COLUMN('Reordered Data'!AK$145)-2,FALSE))</f>
        <v>-</v>
      </c>
      <c r="AL173" s="401" t="str">
        <f ca="1">IF(ISERROR(VLOOKUP($C173,CE_Unordered_Data,COLUMN('Reordered Data'!AL$147)-2,FALSE)),"-",VLOOKUP($C173,CE_Unordered_Data,COLUMN('Reordered Data'!AL$145)-2,FALSE))</f>
        <v>-</v>
      </c>
      <c r="AM173" s="401" t="str">
        <f ca="1">IF(ISERROR(VLOOKUP($C173,CE_Unordered_Data,COLUMN('Reordered Data'!AM$147)-2,FALSE)),"-",VLOOKUP($C173,CE_Unordered_Data,COLUMN('Reordered Data'!AM$145)-2,FALSE))</f>
        <v>-</v>
      </c>
      <c r="AN173" s="401" t="str">
        <f ca="1">IF(ISERROR(VLOOKUP($C173,CE_Unordered_Data,COLUMN('Reordered Data'!AN$147)-2,FALSE)),"-",VLOOKUP($C173,CE_Unordered_Data,COLUMN('Reordered Data'!AN$145)-2,FALSE))</f>
        <v>-</v>
      </c>
      <c r="AO173" s="401" t="str">
        <f ca="1">IF(ISERROR(VLOOKUP($C173,CE_Unordered_Data,COLUMN('Reordered Data'!AO$147)-2,FALSE)),"-",VLOOKUP($C173,CE_Unordered_Data,COLUMN('Reordered Data'!AO$145)-2,FALSE))</f>
        <v>-</v>
      </c>
      <c r="AP173" s="401" t="str">
        <f ca="1">IF(ISERROR(VLOOKUP($C173,CE_Unordered_Data,COLUMN('Reordered Data'!AP$147)-2,FALSE)),"-",VLOOKUP($C173,CE_Unordered_Data,COLUMN('Reordered Data'!AP$145)-2,FALSE))</f>
        <v>-</v>
      </c>
      <c r="AQ173" s="401" t="str">
        <f ca="1">IF(ISERROR(VLOOKUP($C173,CE_Unordered_Data,COLUMN('Reordered Data'!AQ$147)-2,FALSE)),"-",VLOOKUP($C173,CE_Unordered_Data,COLUMN('Reordered Data'!AQ$145)-2,FALSE))</f>
        <v>-</v>
      </c>
      <c r="AR173" s="401" t="str">
        <f ca="1">IF(ISERROR(VLOOKUP($C173,CE_Unordered_Data,COLUMN('Reordered Data'!AR$147)-2,FALSE)),"-",VLOOKUP($C173,CE_Unordered_Data,COLUMN('Reordered Data'!AR$145)-2,FALSE))</f>
        <v>-</v>
      </c>
      <c r="AS173" s="401" t="str">
        <f ca="1">IF(ISERROR(VLOOKUP($C173,CE_Unordered_Data,COLUMN('Reordered Data'!AS$147)-2,FALSE)),"-",VLOOKUP($C173,CE_Unordered_Data,COLUMN('Reordered Data'!AS$145)-2,FALSE))</f>
        <v>-</v>
      </c>
      <c r="AT173" s="401" t="str">
        <f ca="1">IF(ISERROR(VLOOKUP($C173,CE_Unordered_Data,COLUMN('Reordered Data'!AT$147)-2,FALSE)),"-",VLOOKUP($C173,CE_Unordered_Data,COLUMN('Reordered Data'!AT$145)-2,FALSE))</f>
        <v>-</v>
      </c>
      <c r="AU173" s="401" t="str">
        <f ca="1">IF(ISERROR(VLOOKUP($C173,CE_Unordered_Data,COLUMN('Reordered Data'!AU$147)-2,FALSE)),"-",VLOOKUP($C173,CE_Unordered_Data,COLUMN('Reordered Data'!AU$145)-2,FALSE))</f>
        <v>-</v>
      </c>
      <c r="AV173" s="401" t="str">
        <f ca="1">IF(ISERROR(VLOOKUP($C173,CE_Unordered_Data,COLUMN('Reordered Data'!AV$147)-2,FALSE)),"-",VLOOKUP($C173,CE_Unordered_Data,COLUMN('Reordered Data'!AV$145)-2,FALSE))</f>
        <v>-</v>
      </c>
      <c r="AW173" s="401" t="str">
        <f ca="1">IF(ISERROR(VLOOKUP($C173,CE_Unordered_Data,COLUMN('Reordered Data'!AW$147)-2,FALSE)),"-",VLOOKUP($C173,CE_Unordered_Data,COLUMN('Reordered Data'!AW$145)-2,FALSE))</f>
        <v>-</v>
      </c>
      <c r="AX173" s="401" t="str">
        <f ca="1">IF(ISERROR(VLOOKUP($C173,CE_Unordered_Data,COLUMN('Reordered Data'!AX$147)-2,FALSE)),"-",VLOOKUP($C173,CE_Unordered_Data,COLUMN('Reordered Data'!AX$145)-2,FALSE))</f>
        <v>-</v>
      </c>
      <c r="AY173" s="401" t="str">
        <f ca="1">IF(ISERROR(VLOOKUP($C173,CE_Unordered_Data,COLUMN('Reordered Data'!AY$147)-2,FALSE)),"-",VLOOKUP($C173,CE_Unordered_Data,COLUMN('Reordered Data'!AY$145)-2,FALSE))</f>
        <v>-</v>
      </c>
      <c r="AZ173" s="401" t="str">
        <f ca="1">IF(ISERROR(VLOOKUP($C173,CE_Unordered_Data,COLUMN('Reordered Data'!AZ$147)-2,FALSE)),"-",VLOOKUP($C173,CE_Unordered_Data,COLUMN('Reordered Data'!AZ$145)-2,FALSE))</f>
        <v>-</v>
      </c>
      <c r="BA173" s="401" t="str">
        <f ca="1">IF(ISERROR(VLOOKUP($C173,CE_Unordered_Data,COLUMN('Reordered Data'!BA$147)-2,FALSE)),"-",VLOOKUP($C173,CE_Unordered_Data,COLUMN('Reordered Data'!BA$145)-2,FALSE))</f>
        <v>-</v>
      </c>
      <c r="BB173" s="401" t="str">
        <f ca="1">IF(ISERROR(VLOOKUP($C173,CE_Unordered_Data,COLUMN('Reordered Data'!BB$147)-2,FALSE)),"-",VLOOKUP($C173,CE_Unordered_Data,COLUMN('Reordered Data'!BB$145)-2,FALSE))</f>
        <v>-</v>
      </c>
      <c r="BC173" s="401" t="str">
        <f ca="1">IF(ISERROR(VLOOKUP($C173,CE_Unordered_Data,COLUMN('Reordered Data'!BC$147)-2,FALSE)),"-",VLOOKUP($C173,CE_Unordered_Data,COLUMN('Reordered Data'!BC$145)-2,FALSE))</f>
        <v>-</v>
      </c>
      <c r="BD173" s="401" t="str">
        <f ca="1">IF(ISERROR(VLOOKUP($C173,CE_Unordered_Data,COLUMN('Reordered Data'!BD$147)-2,FALSE)),"-",VLOOKUP($C173,CE_Unordered_Data,COLUMN('Reordered Data'!BD$145)-2,FALSE))</f>
        <v>-</v>
      </c>
      <c r="BE173" s="401" t="str">
        <f ca="1">IF(ISERROR(VLOOKUP($C173,CE_Unordered_Data,COLUMN('Reordered Data'!BE$147)-2,FALSE)),"-",VLOOKUP($C173,CE_Unordered_Data,COLUMN('Reordered Data'!BE$145)-2,FALSE))</f>
        <v>-</v>
      </c>
      <c r="BF173" s="401" t="str">
        <f ca="1">IF(ISERROR(VLOOKUP($C173,CE_Unordered_Data,COLUMN('Reordered Data'!BF$147)-2,FALSE)),"-",VLOOKUP($C173,CE_Unordered_Data,COLUMN('Reordered Data'!BF$145)-2,FALSE))</f>
        <v>-</v>
      </c>
      <c r="BG173" s="401" t="str">
        <f ca="1">IF(ISERROR(VLOOKUP($C173,CE_Unordered_Data,COLUMN('Reordered Data'!BG$147)-2,FALSE)),"-",VLOOKUP($C173,CE_Unordered_Data,COLUMN('Reordered Data'!BG$145)-2,FALSE))</f>
        <v>-</v>
      </c>
      <c r="BH173" s="401" t="str">
        <f ca="1">IF(ISERROR(VLOOKUP($C173,CE_Unordered_Data,COLUMN('Reordered Data'!BH$147)-2,FALSE)),"-",VLOOKUP($C173,CE_Unordered_Data,COLUMN('Reordered Data'!BH$145)-2,FALSE))</f>
        <v>-</v>
      </c>
      <c r="BI173" s="401" t="str">
        <f ca="1">IF(ISERROR(VLOOKUP($C173,CE_Unordered_Data,COLUMN('Reordered Data'!BI$147)-2,FALSE)),"-",VLOOKUP($C173,CE_Unordered_Data,COLUMN('Reordered Data'!BI$145)-2,FALSE))</f>
        <v>-</v>
      </c>
      <c r="BJ173" s="401" t="str">
        <f ca="1">IF(ISERROR(VLOOKUP($C173,CE_Unordered_Data,COLUMN('Reordered Data'!BJ$147)-2,FALSE)),"-",VLOOKUP($C173,CE_Unordered_Data,COLUMN('Reordered Data'!BJ$145)-2,FALSE))</f>
        <v>-</v>
      </c>
      <c r="BK173" s="401" t="str">
        <f ca="1">IF(ISERROR(VLOOKUP($C173,CE_Unordered_Data,COLUMN('Reordered Data'!BK$147)-2,FALSE)),"-",VLOOKUP($C173,CE_Unordered_Data,COLUMN('Reordered Data'!BK$145)-2,FALSE))</f>
        <v>-</v>
      </c>
      <c r="BL173" s="401" t="str">
        <f ca="1">IF(ISERROR(VLOOKUP($C173,CE_Unordered_Data,COLUMN('Reordered Data'!BL$147)-2,FALSE)),"-",VLOOKUP($C173,CE_Unordered_Data,COLUMN('Reordered Data'!BL$145)-2,FALSE))</f>
        <v>-</v>
      </c>
      <c r="BM173" s="401" t="str">
        <f ca="1">IF(ISERROR(VLOOKUP($C173,CE_Unordered_Data,COLUMN('Reordered Data'!BM$147)-2,FALSE)),"-",VLOOKUP($C173,CE_Unordered_Data,COLUMN('Reordered Data'!BM$145)-2,FALSE))</f>
        <v>-</v>
      </c>
      <c r="BN173" s="401" t="str">
        <f ca="1">IF(ISERROR(VLOOKUP($C173,CE_Unordered_Data,COLUMN('Reordered Data'!BN$147)-2,FALSE)),"-",VLOOKUP($C173,CE_Unordered_Data,COLUMN('Reordered Data'!BN$145)-2,FALSE))</f>
        <v>-</v>
      </c>
      <c r="BO173" s="401" t="str">
        <f ca="1">IF(ISERROR(VLOOKUP($C173,CE_Unordered_Data,COLUMN('Reordered Data'!BO$147)-2,FALSE)),"-",VLOOKUP($C173,CE_Unordered_Data,COLUMN('Reordered Data'!BO$145)-2,FALSE))</f>
        <v>-</v>
      </c>
      <c r="BP173" s="401" t="str">
        <f ca="1">IF(ISERROR(VLOOKUP($C173,CE_Unordered_Data,COLUMN('Reordered Data'!BP$147)-2,FALSE)),"-",VLOOKUP($C173,CE_Unordered_Data,COLUMN('Reordered Data'!BP$145)-2,FALSE))</f>
        <v>-</v>
      </c>
      <c r="BQ173" s="401" t="str">
        <f ca="1">IF(ISERROR(VLOOKUP($C173,CE_Unordered_Data,COLUMN('Reordered Data'!BQ$147)-2,FALSE)),"-",VLOOKUP($C173,CE_Unordered_Data,COLUMN('Reordered Data'!BQ$145)-2,FALSE))</f>
        <v>-</v>
      </c>
      <c r="BR173" s="401" t="str">
        <f ca="1">IF(ISERROR(VLOOKUP($C173,CE_Unordered_Data,COLUMN('Reordered Data'!BR$147)-2,FALSE)),"-",VLOOKUP($C173,CE_Unordered_Data,COLUMN('Reordered Data'!BR$145)-2,FALSE))</f>
        <v>-</v>
      </c>
      <c r="BS173" s="401" t="str">
        <f ca="1">IF(ISERROR(VLOOKUP($C173,CE_Unordered_Data,COLUMN('Reordered Data'!BS$147)-2,FALSE)),"-",VLOOKUP($C173,CE_Unordered_Data,COLUMN('Reordered Data'!BS$145)-2,FALSE))</f>
        <v>-</v>
      </c>
      <c r="BT173" s="401" t="str">
        <f ca="1">IF(ISERROR(VLOOKUP($C173,CE_Unordered_Data,COLUMN('Reordered Data'!BT$147)-2,FALSE)),"-",VLOOKUP($C173,CE_Unordered_Data,COLUMN('Reordered Data'!BT$145)-2,FALSE))</f>
        <v>-</v>
      </c>
      <c r="BU173" s="401" t="str">
        <f ca="1">IF(ISERROR(VLOOKUP($C173,CE_Unordered_Data,COLUMN('Reordered Data'!BU$147)-2,FALSE)),"-",VLOOKUP($C173,CE_Unordered_Data,COLUMN('Reordered Data'!BU$145)-2,FALSE))</f>
        <v>-</v>
      </c>
      <c r="BV173" s="401" t="str">
        <f ca="1">IF(ISERROR(VLOOKUP($C173,CE_Unordered_Data,COLUMN('Reordered Data'!BV$147)-2,FALSE)),"-",VLOOKUP($C173,CE_Unordered_Data,COLUMN('Reordered Data'!BV$145)-2,FALSE))</f>
        <v>-</v>
      </c>
      <c r="BW173" s="401" t="str">
        <f ca="1">IF(ISERROR(VLOOKUP($C173,CE_Unordered_Data,COLUMN('Reordered Data'!BW$147)-2,FALSE)),"-",VLOOKUP($C173,CE_Unordered_Data,COLUMN('Reordered Data'!BW$145)-2,FALSE))</f>
        <v>-</v>
      </c>
      <c r="BX173" s="401" t="str">
        <f ca="1">IF(ISERROR(VLOOKUP($C173,CE_Unordered_Data,COLUMN('Reordered Data'!BX$147)-2,FALSE)),"-",VLOOKUP($C173,CE_Unordered_Data,COLUMN('Reordered Data'!BX$145)-2,FALSE))</f>
        <v>-</v>
      </c>
      <c r="BY173" s="401" t="str">
        <f ca="1">IF(ISERROR(VLOOKUP($C173,CE_Unordered_Data,COLUMN('Reordered Data'!BY$147)-2,FALSE)),"-",VLOOKUP($C173,CE_Unordered_Data,COLUMN('Reordered Data'!BY$145)-2,FALSE))</f>
        <v>-</v>
      </c>
      <c r="BZ173" s="401" t="str">
        <f ca="1">IF(ISERROR(VLOOKUP($C173,CE_Unordered_Data,COLUMN('Reordered Data'!BZ$147)-2,FALSE)),"-",VLOOKUP($C173,CE_Unordered_Data,COLUMN('Reordered Data'!BZ$145)-2,FALSE))</f>
        <v>-</v>
      </c>
      <c r="CA173" s="401" t="str">
        <f ca="1">IF(ISERROR(VLOOKUP($C173,CE_Unordered_Data,COLUMN('Reordered Data'!CA$147)-2,FALSE)),"-",VLOOKUP($C173,CE_Unordered_Data,COLUMN('Reordered Data'!CA$145)-2,FALSE))</f>
        <v>-</v>
      </c>
      <c r="CB173" s="401" t="str">
        <f ca="1">IF(ISERROR(VLOOKUP($C173,CE_Unordered_Data,COLUMN('Reordered Data'!CB$147)-2,FALSE)),"-",VLOOKUP($C173,CE_Unordered_Data,COLUMN('Reordered Data'!CB$145)-2,FALSE))</f>
        <v>-</v>
      </c>
      <c r="CC173" s="401" t="str">
        <f ca="1">IF(ISERROR(VLOOKUP($C173,CE_Unordered_Data,COLUMN('Reordered Data'!CC$147)-2,FALSE)),"-",VLOOKUP($C173,CE_Unordered_Data,COLUMN('Reordered Data'!CC$145)-2,FALSE))</f>
        <v>-</v>
      </c>
      <c r="CD173" s="401" t="str">
        <f ca="1">IF(ISERROR(VLOOKUP($C173,CE_Unordered_Data,COLUMN('Reordered Data'!CD$147)-2,FALSE)),"-",VLOOKUP($C173,CE_Unordered_Data,COLUMN('Reordered Data'!CD$145)-2,FALSE))</f>
        <v>-</v>
      </c>
      <c r="CE173" s="401" t="str">
        <f ca="1">IF(ISERROR(VLOOKUP($C173,CE_Unordered_Data,COLUMN('Reordered Data'!CE$147)-2,FALSE)),"-",VLOOKUP($C173,CE_Unordered_Data,COLUMN('Reordered Data'!CE$145)-2,FALSE))</f>
        <v>-</v>
      </c>
      <c r="CF173" s="401" t="str">
        <f ca="1">IF(ISERROR(VLOOKUP($C173,CE_Unordered_Data,COLUMN('Reordered Data'!CF$147)-2,FALSE)),"-",VLOOKUP($C173,CE_Unordered_Data,COLUMN('Reordered Data'!CF$145)-2,FALSE))</f>
        <v>-</v>
      </c>
      <c r="CG173" s="401" t="str">
        <f ca="1">IF(ISERROR(VLOOKUP($C173,CE_Unordered_Data,COLUMN('Reordered Data'!CG$147)-2,FALSE)),"-",VLOOKUP($C173,CE_Unordered_Data,COLUMN('Reordered Data'!CG$145)-2,FALSE))</f>
        <v>-</v>
      </c>
      <c r="CH173" s="401" t="str">
        <f ca="1">IF(ISERROR(VLOOKUP($C173,CE_Unordered_Data,COLUMN('Reordered Data'!CH$147)-2,FALSE)),"-",VLOOKUP($C173,CE_Unordered_Data,COLUMN('Reordered Data'!CH$145)-2,FALSE))</f>
        <v>-</v>
      </c>
      <c r="CI173" s="401" t="str">
        <f ca="1">IF(ISERROR(VLOOKUP($C173,CE_Unordered_Data,COLUMN('Reordered Data'!CI$147)-2,FALSE)),"-",VLOOKUP($C173,CE_Unordered_Data,COLUMN('Reordered Data'!CI$145)-2,FALSE))</f>
        <v>-</v>
      </c>
      <c r="CJ173" s="401" t="str">
        <f ca="1">IF(ISERROR(VLOOKUP($C173,CE_Unordered_Data,COLUMN('Reordered Data'!CJ$147)-2,FALSE)),"-",VLOOKUP($C173,CE_Unordered_Data,COLUMN('Reordered Data'!CJ$145)-2,FALSE))</f>
        <v>-</v>
      </c>
      <c r="CK173" s="401" t="str">
        <f ca="1">IF(ISERROR(VLOOKUP($C173,CE_Unordered_Data,COLUMN('Reordered Data'!CK$147)-2,FALSE)),"-",VLOOKUP($C173,CE_Unordered_Data,COLUMN('Reordered Data'!CK$145)-2,FALSE))</f>
        <v>-</v>
      </c>
      <c r="CL173" s="401" t="str">
        <f ca="1">IF(ISERROR(VLOOKUP($C173,CE_Unordered_Data,COLUMN('Reordered Data'!CL$147)-2,FALSE)),"-",VLOOKUP($C173,CE_Unordered_Data,COLUMN('Reordered Data'!CL$145)-2,FALSE))</f>
        <v>-</v>
      </c>
      <c r="CM173" s="401" t="str">
        <f ca="1">IF(ISERROR(VLOOKUP($C173,CE_Unordered_Data,COLUMN('Reordered Data'!CM$147)-2,FALSE)),"-",VLOOKUP($C173,CE_Unordered_Data,COLUMN('Reordered Data'!CM$145)-2,FALSE))</f>
        <v>-</v>
      </c>
      <c r="CN173" s="401" t="str">
        <f ca="1">IF(ISERROR(VLOOKUP($C173,CE_Unordered_Data,COLUMN('Reordered Data'!CN$147)-2,FALSE)),"-",VLOOKUP($C173,CE_Unordered_Data,COLUMN('Reordered Data'!CN$145)-2,FALSE))</f>
        <v>-</v>
      </c>
      <c r="CO173" s="401" t="str">
        <f ca="1">IF(ISERROR(VLOOKUP($C173,CE_Unordered_Data,COLUMN('Reordered Data'!CO$147)-2,FALSE)),"-",VLOOKUP($C173,CE_Unordered_Data,COLUMN('Reordered Data'!CO$145)-2,FALSE))</f>
        <v>-</v>
      </c>
      <c r="CP173" s="401" t="str">
        <f ca="1">IF(ISERROR(VLOOKUP($C173,CE_Unordered_Data,COLUMN('Reordered Data'!CP$147)-2,FALSE)),"-",VLOOKUP($C173,CE_Unordered_Data,COLUMN('Reordered Data'!CP$145)-2,FALSE))</f>
        <v>-</v>
      </c>
      <c r="CQ173" s="401" t="str">
        <f ca="1">IF(ISERROR(VLOOKUP($C173,CE_Unordered_Data,COLUMN('Reordered Data'!CQ$147)-2,FALSE)),"-",VLOOKUP($C173,CE_Unordered_Data,COLUMN('Reordered Data'!CQ$145)-2,FALSE))</f>
        <v>-</v>
      </c>
      <c r="CR173" s="401" t="str">
        <f ca="1">IF(ISERROR(VLOOKUP($C173,CE_Unordered_Data,COLUMN('Reordered Data'!CR$147)-2,FALSE)),"-",VLOOKUP($C173,CE_Unordered_Data,COLUMN('Reordered Data'!CR$145)-2,FALSE))</f>
        <v>-</v>
      </c>
      <c r="CS173" s="401" t="str">
        <f ca="1">IF(ISERROR(VLOOKUP($C173,CE_Unordered_Data,COLUMN('Reordered Data'!CS$147)-2,FALSE)),"-",VLOOKUP($C173,CE_Unordered_Data,COLUMN('Reordered Data'!CS$145)-2,FALSE))</f>
        <v>-</v>
      </c>
      <c r="CT173" s="401" t="str">
        <f ca="1">IF(ISERROR(VLOOKUP($C173,CE_Unordered_Data,COLUMN('Reordered Data'!CT$147)-2,FALSE)),"-",VLOOKUP($C173,CE_Unordered_Data,COLUMN('Reordered Data'!CT$145)-2,FALSE))</f>
        <v>-</v>
      </c>
      <c r="CU173" s="401" t="str">
        <f ca="1">IF(ISERROR(VLOOKUP($C173,CE_Unordered_Data,COLUMN('Reordered Data'!CU$147)-2,FALSE)),"-",VLOOKUP($C173,CE_Unordered_Data,COLUMN('Reordered Data'!CU$145)-2,FALSE))</f>
        <v>-</v>
      </c>
      <c r="CV173" s="401" t="str">
        <f ca="1">IF(ISERROR(VLOOKUP($C173,CE_Unordered_Data,COLUMN('Reordered Data'!CV$147)-2,FALSE)),"-",VLOOKUP($C173,CE_Unordered_Data,COLUMN('Reordered Data'!CV$145)-2,FALSE))</f>
        <v>-</v>
      </c>
      <c r="CW173" s="401" t="str">
        <f ca="1">IF(ISERROR(VLOOKUP($C173,CE_Unordered_Data,COLUMN('Reordered Data'!CW$147)-2,FALSE)),"-",VLOOKUP($C173,CE_Unordered_Data,COLUMN('Reordered Data'!CW$145)-2,FALSE))</f>
        <v>-</v>
      </c>
      <c r="CX173" s="401" t="str">
        <f ca="1">IF(ISERROR(VLOOKUP($C173,CE_Unordered_Data,COLUMN('Reordered Data'!CX$147)-2,FALSE)),"-",VLOOKUP($C173,CE_Unordered_Data,COLUMN('Reordered Data'!CX$145)-2,FALSE))</f>
        <v>-</v>
      </c>
      <c r="CY173" s="401" t="str">
        <f ca="1">IF(ISERROR(VLOOKUP($C173,CE_Unordered_Data,COLUMN('Reordered Data'!CY$147)-2,FALSE)),"-",VLOOKUP($C173,CE_Unordered_Data,COLUMN('Reordered Data'!CY$145)-2,FALSE))</f>
        <v>-</v>
      </c>
      <c r="CZ173" s="401" t="str">
        <f ca="1">IF(ISERROR(VLOOKUP($C173,CE_Unordered_Data,COLUMN('Reordered Data'!CZ$147)-2,FALSE)),"-",VLOOKUP($C173,CE_Unordered_Data,COLUMN('Reordered Data'!CZ$145)-2,FALSE))</f>
        <v>-</v>
      </c>
      <c r="DA173" s="401" t="str">
        <f ca="1">IF(ISERROR(VLOOKUP($C173,CE_Unordered_Data,COLUMN('Reordered Data'!DA$147)-2,FALSE)),"-",VLOOKUP($C173,CE_Unordered_Data,COLUMN('Reordered Data'!DA$145)-2,FALSE))</f>
        <v>-</v>
      </c>
      <c r="DB173" s="401" t="str">
        <f ca="1">IF(ISERROR(VLOOKUP($C173,CE_Unordered_Data,COLUMN('Reordered Data'!DB$147)-2,FALSE)),"-",VLOOKUP($C173,CE_Unordered_Data,COLUMN('Reordered Data'!DB$145)-2,FALSE))</f>
        <v>-</v>
      </c>
      <c r="DC173" s="401" t="str">
        <f ca="1">IF(ISERROR(VLOOKUP($C173,CE_Unordered_Data,COLUMN('Reordered Data'!DC$147)-2,FALSE)),"-",VLOOKUP($C173,CE_Unordered_Data,COLUMN('Reordered Data'!DC$145)-2,FALSE))</f>
        <v>-</v>
      </c>
      <c r="DD173" s="401" t="str">
        <f ca="1">IF(ISERROR(VLOOKUP($C173,CE_Unordered_Data,COLUMN('Reordered Data'!DD$147)-2,FALSE)),"-",VLOOKUP($C173,CE_Unordered_Data,COLUMN('Reordered Data'!DD$145)-2,FALSE))</f>
        <v>-</v>
      </c>
      <c r="DE173" s="401" t="str">
        <f ca="1">IF(ISERROR(VLOOKUP($C173,CE_Unordered_Data,COLUMN('Reordered Data'!DE$147)-2,FALSE)),"-",VLOOKUP($C173,CE_Unordered_Data,COLUMN('Reordered Data'!DE$145)-2,FALSE))</f>
        <v>-</v>
      </c>
      <c r="DF173" s="401" t="str">
        <f ca="1">IF(ISERROR(VLOOKUP($C173,CE_Unordered_Data,COLUMN('Reordered Data'!DF$147)-2,FALSE)),"-",VLOOKUP($C173,CE_Unordered_Data,COLUMN('Reordered Data'!DF$145)-2,FALSE))</f>
        <v>-</v>
      </c>
      <c r="DG173" s="401" t="str">
        <f ca="1">IF(ISERROR(VLOOKUP($C173,CE_Unordered_Data,COLUMN('Reordered Data'!DG$147)-2,FALSE)),"-",VLOOKUP($C173,CE_Unordered_Data,COLUMN('Reordered Data'!DG$145)-2,FALSE))</f>
        <v>-</v>
      </c>
      <c r="DH173" s="401" t="str">
        <f ca="1">IF(ISERROR(VLOOKUP($C173,CE_Unordered_Data,COLUMN('Reordered Data'!DH$147)-2,FALSE)),"-",VLOOKUP($C173,CE_Unordered_Data,COLUMN('Reordered Data'!DH$145)-2,FALSE))</f>
        <v>-</v>
      </c>
      <c r="DI173" s="401" t="str">
        <f ca="1">IF(ISERROR(VLOOKUP($C173,CE_Unordered_Data,COLUMN('Reordered Data'!DI$147)-2,FALSE)),"-",VLOOKUP($C173,CE_Unordered_Data,COLUMN('Reordered Data'!DI$145)-2,FALSE))</f>
        <v>-</v>
      </c>
      <c r="DJ173" s="401" t="str">
        <f ca="1">IF(ISERROR(VLOOKUP($C173,CE_Unordered_Data,COLUMN('Reordered Data'!DJ$147)-2,FALSE)),"-",VLOOKUP($C173,CE_Unordered_Data,COLUMN('Reordered Data'!DJ$145)-2,FALSE))</f>
        <v>-</v>
      </c>
      <c r="DK173" s="401" t="str">
        <f ca="1">IF(ISERROR(VLOOKUP($C173,CE_Unordered_Data,COLUMN('Reordered Data'!DK$147)-2,FALSE)),"-",VLOOKUP($C173,CE_Unordered_Data,COLUMN('Reordered Data'!DK$145)-2,FALSE))</f>
        <v>-</v>
      </c>
      <c r="DL173" s="401" t="str">
        <f ca="1">IF(ISERROR(VLOOKUP($C173,CE_Unordered_Data,COLUMN('Reordered Data'!DL$147)-2,FALSE)),"-",VLOOKUP($C173,CE_Unordered_Data,COLUMN('Reordered Data'!DL$145)-2,FALSE))</f>
        <v>-</v>
      </c>
      <c r="DM173" s="401" t="str">
        <f ca="1">IF(ISERROR(VLOOKUP($C173,CE_Unordered_Data,COLUMN('Reordered Data'!DM$147)-2,FALSE)),"-",VLOOKUP($C173,CE_Unordered_Data,COLUMN('Reordered Data'!DM$145)-2,FALSE))</f>
        <v>-</v>
      </c>
      <c r="DN173" s="401" t="str">
        <f ca="1">IF(ISERROR(VLOOKUP($C173,CE_Unordered_Data,COLUMN('Reordered Data'!DN$147)-2,FALSE)),"-",VLOOKUP($C173,CE_Unordered_Data,COLUMN('Reordered Data'!DN$145)-2,FALSE))</f>
        <v>-</v>
      </c>
      <c r="DO173" s="401" t="str">
        <f ca="1">IF(ISERROR(VLOOKUP($C173,CE_Unordered_Data,COLUMN('Reordered Data'!DO$147)-2,FALSE)),"-",VLOOKUP($C173,CE_Unordered_Data,COLUMN('Reordered Data'!DO$145)-2,FALSE))</f>
        <v>-</v>
      </c>
      <c r="DP173" s="401" t="str">
        <f ca="1">IF(ISERROR(VLOOKUP($C173,CE_Unordered_Data,COLUMN('Reordered Data'!DP$147)-2,FALSE)),"-",VLOOKUP($C173,CE_Unordered_Data,COLUMN('Reordered Data'!DP$145)-2,FALSE))</f>
        <v>-</v>
      </c>
      <c r="DQ173" s="401" t="str">
        <f ca="1">IF(ISERROR(VLOOKUP($C173,CE_Unordered_Data,COLUMN('Reordered Data'!DQ$147)-2,FALSE)),"-",VLOOKUP($C173,CE_Unordered_Data,COLUMN('Reordered Data'!DQ$145)-2,FALSE))</f>
        <v>-</v>
      </c>
      <c r="DR173" s="401" t="str">
        <f ca="1">IF(ISERROR(VLOOKUP($C173,CE_Unordered_Data,COLUMN('Reordered Data'!DR$147)-2,FALSE)),"-",VLOOKUP($C173,CE_Unordered_Data,COLUMN('Reordered Data'!DR$145)-2,FALSE))</f>
        <v>-</v>
      </c>
      <c r="DS173" s="401" t="str">
        <f ca="1">IF(ISERROR(VLOOKUP($C173,CE_Unordered_Data,COLUMN('Reordered Data'!DS$147)-2,FALSE)),"-",VLOOKUP($C173,CE_Unordered_Data,COLUMN('Reordered Data'!DS$145)-2,FALSE))</f>
        <v>-</v>
      </c>
      <c r="DT173" s="401" t="str">
        <f ca="1">IF(ISERROR(VLOOKUP($C173,CE_Unordered_Data,COLUMN('Reordered Data'!DT$147)-2,FALSE)),"-",VLOOKUP($C173,CE_Unordered_Data,COLUMN('Reordered Data'!DT$145)-2,FALSE))</f>
        <v>-</v>
      </c>
      <c r="DU173" s="401" t="str">
        <f ca="1">IF(ISERROR(VLOOKUP($C173,CE_Unordered_Data,COLUMN('Reordered Data'!DU$147)-2,FALSE)),"-",VLOOKUP($C173,CE_Unordered_Data,COLUMN('Reordered Data'!DU$145)-2,FALSE))</f>
        <v>-</v>
      </c>
      <c r="DV173" s="401" t="str">
        <f ca="1">IF(ISERROR(VLOOKUP($C173,CE_Unordered_Data,COLUMN('Reordered Data'!DV$147)-2,FALSE)),"-",VLOOKUP($C173,CE_Unordered_Data,COLUMN('Reordered Data'!DV$145)-2,FALSE))</f>
        <v>-</v>
      </c>
      <c r="DW173" s="401" t="str">
        <f ca="1">IF(ISERROR(VLOOKUP($C173,CE_Unordered_Data,COLUMN('Reordered Data'!DW$147)-2,FALSE)),"-",VLOOKUP($C173,CE_Unordered_Data,COLUMN('Reordered Data'!DW$145)-2,FALSE))</f>
        <v>-</v>
      </c>
      <c r="DX173" s="401" t="str">
        <f ca="1">IF(ISERROR(VLOOKUP($C173,CE_Unordered_Data,COLUMN('Reordered Data'!DX$147)-2,FALSE)),"-",VLOOKUP($C173,CE_Unordered_Data,COLUMN('Reordered Data'!DX$145)-2,FALSE))</f>
        <v>-</v>
      </c>
      <c r="DY173" s="401" t="str">
        <f ca="1">IF(ISERROR(VLOOKUP($C173,CE_Unordered_Data,COLUMN('Reordered Data'!DY$147)-2,FALSE)),"-",VLOOKUP($C173,CE_Unordered_Data,COLUMN('Reordered Data'!DY$145)-2,FALSE))</f>
        <v>-</v>
      </c>
      <c r="DZ173" s="401" t="str">
        <f ca="1">IF(ISERROR(VLOOKUP($C173,CE_Unordered_Data,COLUMN('Reordered Data'!DZ$147)-2,FALSE)),"-",VLOOKUP($C173,CE_Unordered_Data,COLUMN('Reordered Data'!DZ$145)-2,FALSE))</f>
        <v>-</v>
      </c>
      <c r="EA173" s="401" t="str">
        <f ca="1">IF(ISERROR(VLOOKUP($C173,CE_Unordered_Data,COLUMN('Reordered Data'!EA$147)-2,FALSE)),"-",VLOOKUP($C173,CE_Unordered_Data,COLUMN('Reordered Data'!EA$145)-2,FALSE))</f>
        <v>-</v>
      </c>
      <c r="EB173" s="401" t="str">
        <f ca="1">IF(ISERROR(VLOOKUP($C173,CE_Unordered_Data,COLUMN('Reordered Data'!EB$147)-2,FALSE)),"-",VLOOKUP($C173,CE_Unordered_Data,COLUMN('Reordered Data'!EB$145)-2,FALSE))</f>
        <v>-</v>
      </c>
      <c r="EC173" s="401" t="str">
        <f ca="1">IF(ISERROR(VLOOKUP($C173,CE_Unordered_Data,COLUMN('Reordered Data'!EC$147)-2,FALSE)),"-",VLOOKUP($C173,CE_Unordered_Data,COLUMN('Reordered Data'!EC$145)-2,FALSE))</f>
        <v>-</v>
      </c>
      <c r="ED173" s="401" t="str">
        <f ca="1">IF(ISERROR(VLOOKUP($C173,CE_Unordered_Data,COLUMN('Reordered Data'!ED$147)-2,FALSE)),"-",VLOOKUP($C173,CE_Unordered_Data,COLUMN('Reordered Data'!ED$145)-2,FALSE))</f>
        <v>-</v>
      </c>
      <c r="EE173" s="401" t="str">
        <f ca="1">IF(ISERROR(VLOOKUP($C173,CE_Unordered_Data,COLUMN('Reordered Data'!EE$147)-2,FALSE)),"-",VLOOKUP($C173,CE_Unordered_Data,COLUMN('Reordered Data'!EE$145)-2,FALSE))</f>
        <v>-</v>
      </c>
      <c r="EF173" s="401" t="str">
        <f ca="1">IF(ISERROR(VLOOKUP($C173,CE_Unordered_Data,COLUMN('Reordered Data'!EF$147)-2,FALSE)),"-",VLOOKUP($C173,CE_Unordered_Data,COLUMN('Reordered Data'!EF$145)-2,FALSE))</f>
        <v>-</v>
      </c>
      <c r="EG173" s="401" t="str">
        <f ca="1">IF(ISERROR(VLOOKUP($C173,CE_Unordered_Data,COLUMN('Reordered Data'!EG$147)-2,FALSE)),"-",VLOOKUP($C173,CE_Unordered_Data,COLUMN('Reordered Data'!EG$145)-2,FALSE))</f>
        <v>-</v>
      </c>
      <c r="EH173" s="401" t="str">
        <f ca="1">IF(ISERROR(VLOOKUP($C173,CE_Unordered_Data,COLUMN('Reordered Data'!EH$147)-2,FALSE)),"-",VLOOKUP($C173,CE_Unordered_Data,COLUMN('Reordered Data'!EH$145)-2,FALSE))</f>
        <v>-</v>
      </c>
      <c r="EI173" s="401" t="str">
        <f ca="1">IF(ISERROR(VLOOKUP($C173,CE_Unordered_Data,COLUMN('Reordered Data'!EI$147)-2,FALSE)),"-",VLOOKUP($C173,CE_Unordered_Data,COLUMN('Reordered Data'!EI$145)-2,FALSE))</f>
        <v>-</v>
      </c>
      <c r="EJ173" s="401" t="str">
        <f ca="1">IF(ISERROR(VLOOKUP($C173,CE_Unordered_Data,COLUMN('Reordered Data'!EJ$147)-2,FALSE)),"-",VLOOKUP($C173,CE_Unordered_Data,COLUMN('Reordered Data'!EJ$145)-2,FALSE))</f>
        <v>-</v>
      </c>
      <c r="EK173" s="401" t="str">
        <f ca="1">IF(ISERROR(VLOOKUP($C173,CE_Unordered_Data,COLUMN('Reordered Data'!EK$147)-2,FALSE)),"-",VLOOKUP($C173,CE_Unordered_Data,COLUMN('Reordered Data'!EK$145)-2,FALSE))</f>
        <v>-</v>
      </c>
      <c r="EL173" s="401" t="str">
        <f ca="1">IF(ISERROR(VLOOKUP($C173,CE_Unordered_Data,COLUMN('Reordered Data'!EL$147)-2,FALSE)),"-",VLOOKUP($C173,CE_Unordered_Data,COLUMN('Reordered Data'!EL$145)-2,FALSE))</f>
        <v>-</v>
      </c>
      <c r="EM173" s="401" t="str">
        <f ca="1">IF(ISERROR(VLOOKUP($C173,CE_Unordered_Data,COLUMN('Reordered Data'!EM$147)-2,FALSE)),"-",VLOOKUP($C173,CE_Unordered_Data,COLUMN('Reordered Data'!EM$145)-2,FALSE))</f>
        <v>-</v>
      </c>
      <c r="EN173" s="401" t="str">
        <f ca="1">IF(ISERROR(VLOOKUP($C173,CE_Unordered_Data,COLUMN('Reordered Data'!EN$147)-2,FALSE)),"-",VLOOKUP($C173,CE_Unordered_Data,COLUMN('Reordered Data'!EN$145)-2,FALSE))</f>
        <v>-</v>
      </c>
      <c r="EO173" s="401" t="str">
        <f ca="1">IF(ISERROR(VLOOKUP($C173,CE_Unordered_Data,COLUMN('Reordered Data'!EO$147)-2,FALSE)),"-",VLOOKUP($C173,CE_Unordered_Data,COLUMN('Reordered Data'!EO$145)-2,FALSE))</f>
        <v>-</v>
      </c>
      <c r="EP173" s="401" t="str">
        <f ca="1">IF(ISERROR(VLOOKUP($C173,CE_Unordered_Data,COLUMN('Reordered Data'!EP$147)-2,FALSE)),"-",VLOOKUP($C173,CE_Unordered_Data,COLUMN('Reordered Data'!EP$145)-2,FALSE))</f>
        <v>-</v>
      </c>
      <c r="EQ173" s="401" t="str">
        <f ca="1">IF(ISERROR(VLOOKUP($C173,CE_Unordered_Data,COLUMN('Reordered Data'!EQ$147)-2,FALSE)),"-",VLOOKUP($C173,CE_Unordered_Data,COLUMN('Reordered Data'!EQ$145)-2,FALSE))</f>
        <v>-</v>
      </c>
      <c r="ER173" s="401" t="str">
        <f ca="1">IF(ISERROR(VLOOKUP($C173,CE_Unordered_Data,COLUMN('Reordered Data'!ER$147)-2,FALSE)),"-",VLOOKUP($C173,CE_Unordered_Data,COLUMN('Reordered Data'!ER$145)-2,FALSE))</f>
        <v>-</v>
      </c>
      <c r="ES173" s="401" t="str">
        <f ca="1">IF(ISERROR(VLOOKUP($C173,CE_Unordered_Data,COLUMN('Reordered Data'!ES$147)-2,FALSE)),"-",VLOOKUP($C173,CE_Unordered_Data,COLUMN('Reordered Data'!ES$145)-2,FALSE))</f>
        <v>-</v>
      </c>
      <c r="ET173" s="401" t="str">
        <f ca="1">IF(ISERROR(VLOOKUP($C173,CE_Unordered_Data,COLUMN('Reordered Data'!ET$147)-2,FALSE)),"-",VLOOKUP($C173,CE_Unordered_Data,COLUMN('Reordered Data'!ET$145)-2,FALSE))</f>
        <v>-</v>
      </c>
      <c r="EU173" s="401" t="str">
        <f ca="1">IF(ISERROR(VLOOKUP($C173,CE_Unordered_Data,COLUMN('Reordered Data'!EU$147)-2,FALSE)),"-",VLOOKUP($C173,CE_Unordered_Data,COLUMN('Reordered Data'!EU$145)-2,FALSE))</f>
        <v>-</v>
      </c>
      <c r="EV173" s="401" t="str">
        <f ca="1">IF(ISERROR(VLOOKUP($C173,CE_Unordered_Data,COLUMN('Reordered Data'!EV$147)-2,FALSE)),"-",VLOOKUP($C173,CE_Unordered_Data,COLUMN('Reordered Data'!EV$145)-2,FALSE))</f>
        <v>-</v>
      </c>
      <c r="EW173" s="401" t="str">
        <f ca="1">IF(ISERROR(VLOOKUP($C173,CE_Unordered_Data,COLUMN('Reordered Data'!EW$147)-2,FALSE)),"-",VLOOKUP($C173,CE_Unordered_Data,COLUMN('Reordered Data'!EW$145)-2,FALSE))</f>
        <v>-</v>
      </c>
      <c r="EX173" s="401" t="str">
        <f ca="1">IF(ISERROR(VLOOKUP($C173,CE_Unordered_Data,COLUMN('Reordered Data'!EX$147)-2,FALSE)),"-",VLOOKUP($C173,CE_Unordered_Data,COLUMN('Reordered Data'!EX$145)-2,FALSE))</f>
        <v>-</v>
      </c>
      <c r="EY173" s="401" t="str">
        <f ca="1">IF(ISERROR(VLOOKUP($C173,CE_Unordered_Data,COLUMN('Reordered Data'!EY$147)-2,FALSE)),"-",VLOOKUP($C173,CE_Unordered_Data,COLUMN('Reordered Data'!EY$145)-2,FALSE))</f>
        <v>-</v>
      </c>
      <c r="EZ173" s="401" t="str">
        <f ca="1">IF(ISERROR(VLOOKUP($C173,CE_Unordered_Data,COLUMN('Reordered Data'!EZ$147)-2,FALSE)),"-",VLOOKUP($C173,CE_Unordered_Data,COLUMN('Reordered Data'!EZ$145)-2,FALSE))</f>
        <v>-</v>
      </c>
      <c r="FA173" s="401" t="str">
        <f ca="1">IF(ISERROR(VLOOKUP($C173,CE_Unordered_Data,COLUMN('Reordered Data'!FA$147)-2,FALSE)),"-",VLOOKUP($C173,CE_Unordered_Data,COLUMN('Reordered Data'!FA$145)-2,FALSE))</f>
        <v>-</v>
      </c>
      <c r="FB173" s="401" t="str">
        <f ca="1">IF(ISERROR(VLOOKUP($C173,CE_Unordered_Data,COLUMN('Reordered Data'!FB$147)-2,FALSE)),"-",VLOOKUP($C173,CE_Unordered_Data,COLUMN('Reordered Data'!FB$145)-2,FALSE))</f>
        <v>-</v>
      </c>
      <c r="FC173" s="401" t="str">
        <f ca="1">IF(ISERROR(VLOOKUP($C173,CE_Unordered_Data,COLUMN('Reordered Data'!FC$147)-2,FALSE)),"-",VLOOKUP($C173,CE_Unordered_Data,COLUMN('Reordered Data'!FC$145)-2,FALSE))</f>
        <v>-</v>
      </c>
      <c r="FD173" s="401" t="str">
        <f ca="1">IF(ISERROR(VLOOKUP($C173,CE_Unordered_Data,COLUMN('Reordered Data'!FD$147)-2,FALSE)),"-",VLOOKUP($C173,CE_Unordered_Data,COLUMN('Reordered Data'!FD$145)-2,FALSE))</f>
        <v>-</v>
      </c>
      <c r="FE173" s="401" t="str">
        <f ca="1">IF(ISERROR(VLOOKUP($C173,CE_Unordered_Data,COLUMN('Reordered Data'!FE$147)-2,FALSE)),"-",VLOOKUP($C173,CE_Unordered_Data,COLUMN('Reordered Data'!FE$145)-2,FALSE))</f>
        <v>-</v>
      </c>
      <c r="FF173" s="401" t="str">
        <f ca="1">IF(ISERROR(VLOOKUP($C173,CE_Unordered_Data,COLUMN('Reordered Data'!FF$147)-2,FALSE)),"-",VLOOKUP($C173,CE_Unordered_Data,COLUMN('Reordered Data'!FF$145)-2,FALSE))</f>
        <v>-</v>
      </c>
      <c r="FG173" s="401" t="str">
        <f ca="1">IF(ISERROR(VLOOKUP($C173,CE_Unordered_Data,COLUMN('Reordered Data'!FG$147)-2,FALSE)),"-",VLOOKUP($C173,CE_Unordered_Data,COLUMN('Reordered Data'!FG$145)-2,FALSE))</f>
        <v>-</v>
      </c>
    </row>
    <row r="174" spans="3:163">
      <c r="C174" s="399" t="str">
        <f t="shared" ca="1" si="43"/>
        <v>*Hide*</v>
      </c>
      <c r="D174" s="401" t="str">
        <f ca="1">IF(ISERROR(VLOOKUP($C174,CE_Unordered_Data,COLUMN('Reordered Data'!D$147)-2,FALSE)),"-",VLOOKUP($C174,CE_Unordered_Data,COLUMN('Reordered Data'!D$145)-2,FALSE))</f>
        <v>-</v>
      </c>
      <c r="E174" s="401" t="str">
        <f ca="1">IF(ISERROR(VLOOKUP($C174,CE_Unordered_Data,COLUMN('Reordered Data'!E$147)-2,FALSE)),"-",VLOOKUP($C174,CE_Unordered_Data,COLUMN('Reordered Data'!E$145)-2,FALSE))</f>
        <v>-</v>
      </c>
      <c r="F174" s="401" t="str">
        <f ca="1">IF(ISERROR(VLOOKUP($C174,CE_Unordered_Data,COLUMN('Reordered Data'!F$147)-2,FALSE)),"-",VLOOKUP($C174,CE_Unordered_Data,COLUMN('Reordered Data'!F$145)-2,FALSE))</f>
        <v>-</v>
      </c>
      <c r="G174" s="401" t="str">
        <f ca="1">IF(ISERROR(VLOOKUP($C174,CE_Unordered_Data,COLUMN('Reordered Data'!G$147)-2,FALSE)),"-",VLOOKUP($C174,CE_Unordered_Data,COLUMN('Reordered Data'!G$145)-2,FALSE))</f>
        <v>-</v>
      </c>
      <c r="H174" s="401" t="str">
        <f ca="1">IF(ISERROR(VLOOKUP($C174,CE_Unordered_Data,COLUMN('Reordered Data'!H$147)-2,FALSE)),"-",VLOOKUP($C174,CE_Unordered_Data,COLUMN('Reordered Data'!H$145)-2,FALSE))</f>
        <v>-</v>
      </c>
      <c r="I174" s="401" t="str">
        <f ca="1">IF(ISERROR(VLOOKUP($C174,CE_Unordered_Data,COLUMN('Reordered Data'!I$147)-2,FALSE)),"-",VLOOKUP($C174,CE_Unordered_Data,COLUMN('Reordered Data'!I$145)-2,FALSE))</f>
        <v>-</v>
      </c>
      <c r="J174" s="401" t="str">
        <f ca="1">IF(ISERROR(VLOOKUP($C174,CE_Unordered_Data,COLUMN('Reordered Data'!J$147)-2,FALSE)),"-",VLOOKUP($C174,CE_Unordered_Data,COLUMN('Reordered Data'!J$145)-2,FALSE))</f>
        <v>-</v>
      </c>
      <c r="K174" s="401" t="str">
        <f ca="1">IF(ISERROR(VLOOKUP($C174,CE_Unordered_Data,COLUMN('Reordered Data'!K$147)-2,FALSE)),"-",VLOOKUP($C174,CE_Unordered_Data,COLUMN('Reordered Data'!K$145)-2,FALSE))</f>
        <v>-</v>
      </c>
      <c r="L174" s="401" t="str">
        <f ca="1">IF(ISERROR(VLOOKUP($C174,CE_Unordered_Data,COLUMN('Reordered Data'!L$147)-2,FALSE)),"-",VLOOKUP($C174,CE_Unordered_Data,COLUMN('Reordered Data'!L$145)-2,FALSE))</f>
        <v>-</v>
      </c>
      <c r="M174" s="401" t="str">
        <f ca="1">IF(ISERROR(VLOOKUP($C174,CE_Unordered_Data,COLUMN('Reordered Data'!M$147)-2,FALSE)),"-",VLOOKUP($C174,CE_Unordered_Data,COLUMN('Reordered Data'!M$145)-2,FALSE))</f>
        <v>-</v>
      </c>
      <c r="N174" s="401" t="str">
        <f ca="1">IF(ISERROR(VLOOKUP($C174,CE_Unordered_Data,COLUMN('Reordered Data'!N$147)-2,FALSE)),"-",VLOOKUP($C174,CE_Unordered_Data,COLUMN('Reordered Data'!N$145)-2,FALSE))</f>
        <v>-</v>
      </c>
      <c r="O174" s="401" t="str">
        <f ca="1">IF(ISERROR(VLOOKUP($C174,CE_Unordered_Data,COLUMN('Reordered Data'!O$147)-2,FALSE)),"-",VLOOKUP($C174,CE_Unordered_Data,COLUMN('Reordered Data'!O$145)-2,FALSE))</f>
        <v>-</v>
      </c>
      <c r="P174" s="401" t="str">
        <f ca="1">IF(ISERROR(VLOOKUP($C174,CE_Unordered_Data,COLUMN('Reordered Data'!P$147)-2,FALSE)),"-",VLOOKUP($C174,CE_Unordered_Data,COLUMN('Reordered Data'!P$145)-2,FALSE))</f>
        <v>-</v>
      </c>
      <c r="Q174" s="401" t="str">
        <f ca="1">IF(ISERROR(VLOOKUP($C174,CE_Unordered_Data,COLUMN('Reordered Data'!Q$147)-2,FALSE)),"-",VLOOKUP($C174,CE_Unordered_Data,COLUMN('Reordered Data'!Q$145)-2,FALSE))</f>
        <v>-</v>
      </c>
      <c r="R174" s="401" t="str">
        <f ca="1">IF(ISERROR(VLOOKUP($C174,CE_Unordered_Data,COLUMN('Reordered Data'!R$147)-2,FALSE)),"-",VLOOKUP($C174,CE_Unordered_Data,COLUMN('Reordered Data'!R$145)-2,FALSE))</f>
        <v>-</v>
      </c>
      <c r="S174" s="401" t="str">
        <f ca="1">IF(ISERROR(VLOOKUP($C174,CE_Unordered_Data,COLUMN('Reordered Data'!S$147)-2,FALSE)),"-",VLOOKUP($C174,CE_Unordered_Data,COLUMN('Reordered Data'!S$145)-2,FALSE))</f>
        <v>-</v>
      </c>
      <c r="T174" s="401" t="str">
        <f ca="1">IF(ISERROR(VLOOKUP($C174,CE_Unordered_Data,COLUMN('Reordered Data'!T$147)-2,FALSE)),"-",VLOOKUP($C174,CE_Unordered_Data,COLUMN('Reordered Data'!T$145)-2,FALSE))</f>
        <v>-</v>
      </c>
      <c r="U174" s="401" t="str">
        <f ca="1">IF(ISERROR(VLOOKUP($C174,CE_Unordered_Data,COLUMN('Reordered Data'!U$147)-2,FALSE)),"-",VLOOKUP($C174,CE_Unordered_Data,COLUMN('Reordered Data'!U$145)-2,FALSE))</f>
        <v>-</v>
      </c>
      <c r="V174" s="401" t="str">
        <f ca="1">IF(ISERROR(VLOOKUP($C174,CE_Unordered_Data,COLUMN('Reordered Data'!V$147)-2,FALSE)),"-",VLOOKUP($C174,CE_Unordered_Data,COLUMN('Reordered Data'!V$145)-2,FALSE))</f>
        <v>-</v>
      </c>
      <c r="W174" s="401" t="str">
        <f ca="1">IF(ISERROR(VLOOKUP($C174,CE_Unordered_Data,COLUMN('Reordered Data'!W$147)-2,FALSE)),"-",VLOOKUP($C174,CE_Unordered_Data,COLUMN('Reordered Data'!W$145)-2,FALSE))</f>
        <v>-</v>
      </c>
      <c r="X174" s="401" t="str">
        <f ca="1">IF(ISERROR(VLOOKUP($C174,CE_Unordered_Data,COLUMN('Reordered Data'!X$147)-2,FALSE)),"-",VLOOKUP($C174,CE_Unordered_Data,COLUMN('Reordered Data'!X$145)-2,FALSE))</f>
        <v>-</v>
      </c>
      <c r="Y174" s="401" t="str">
        <f ca="1">IF(ISERROR(VLOOKUP($C174,CE_Unordered_Data,COLUMN('Reordered Data'!Y$147)-2,FALSE)),"-",VLOOKUP($C174,CE_Unordered_Data,COLUMN('Reordered Data'!Y$145)-2,FALSE))</f>
        <v>-</v>
      </c>
      <c r="Z174" s="401" t="str">
        <f ca="1">IF(ISERROR(VLOOKUP($C174,CE_Unordered_Data,COLUMN('Reordered Data'!Z$147)-2,FALSE)),"-",VLOOKUP($C174,CE_Unordered_Data,COLUMN('Reordered Data'!Z$145)-2,FALSE))</f>
        <v>-</v>
      </c>
      <c r="AA174" s="401" t="str">
        <f ca="1">IF(ISERROR(VLOOKUP($C174,CE_Unordered_Data,COLUMN('Reordered Data'!AA$147)-2,FALSE)),"-",VLOOKUP($C174,CE_Unordered_Data,COLUMN('Reordered Data'!AA$145)-2,FALSE))</f>
        <v>-</v>
      </c>
      <c r="AB174" s="401" t="str">
        <f ca="1">IF(ISERROR(VLOOKUP($C174,CE_Unordered_Data,COLUMN('Reordered Data'!AB$147)-2,FALSE)),"-",VLOOKUP($C174,CE_Unordered_Data,COLUMN('Reordered Data'!AB$145)-2,FALSE))</f>
        <v>-</v>
      </c>
      <c r="AC174" s="401" t="str">
        <f ca="1">IF(ISERROR(VLOOKUP($C174,CE_Unordered_Data,COLUMN('Reordered Data'!AC$147)-2,FALSE)),"-",VLOOKUP($C174,CE_Unordered_Data,COLUMN('Reordered Data'!AC$145)-2,FALSE))</f>
        <v>-</v>
      </c>
      <c r="AD174" s="401" t="str">
        <f ca="1">IF(ISERROR(VLOOKUP($C174,CE_Unordered_Data,COLUMN('Reordered Data'!AD$147)-2,FALSE)),"-",VLOOKUP($C174,CE_Unordered_Data,COLUMN('Reordered Data'!AD$145)-2,FALSE))</f>
        <v>-</v>
      </c>
      <c r="AE174" s="401" t="str">
        <f ca="1">IF(ISERROR(VLOOKUP($C174,CE_Unordered_Data,COLUMN('Reordered Data'!AE$147)-2,FALSE)),"-",VLOOKUP($C174,CE_Unordered_Data,COLUMN('Reordered Data'!AE$145)-2,FALSE))</f>
        <v>-</v>
      </c>
      <c r="AF174" s="401" t="str">
        <f ca="1">IF(ISERROR(VLOOKUP($C174,CE_Unordered_Data,COLUMN('Reordered Data'!AF$147)-2,FALSE)),"-",VLOOKUP($C174,CE_Unordered_Data,COLUMN('Reordered Data'!AF$145)-2,FALSE))</f>
        <v>-</v>
      </c>
      <c r="AG174" s="401" t="str">
        <f ca="1">IF(ISERROR(VLOOKUP($C174,CE_Unordered_Data,COLUMN('Reordered Data'!AG$147)-2,FALSE)),"-",VLOOKUP($C174,CE_Unordered_Data,COLUMN('Reordered Data'!AG$145)-2,FALSE))</f>
        <v>-</v>
      </c>
      <c r="AH174" s="401" t="str">
        <f ca="1">IF(ISERROR(VLOOKUP($C174,CE_Unordered_Data,COLUMN('Reordered Data'!AH$147)-2,FALSE)),"-",VLOOKUP($C174,CE_Unordered_Data,COLUMN('Reordered Data'!AH$145)-2,FALSE))</f>
        <v>-</v>
      </c>
      <c r="AI174" s="401" t="str">
        <f ca="1">IF(ISERROR(VLOOKUP($C174,CE_Unordered_Data,COLUMN('Reordered Data'!AI$147)-2,FALSE)),"-",VLOOKUP($C174,CE_Unordered_Data,COLUMN('Reordered Data'!AI$145)-2,FALSE))</f>
        <v>-</v>
      </c>
      <c r="AJ174" s="401" t="str">
        <f ca="1">IF(ISERROR(VLOOKUP($C174,CE_Unordered_Data,COLUMN('Reordered Data'!AJ$147)-2,FALSE)),"-",VLOOKUP($C174,CE_Unordered_Data,COLUMN('Reordered Data'!AJ$145)-2,FALSE))</f>
        <v>-</v>
      </c>
      <c r="AK174" s="401" t="str">
        <f ca="1">IF(ISERROR(VLOOKUP($C174,CE_Unordered_Data,COLUMN('Reordered Data'!AK$147)-2,FALSE)),"-",VLOOKUP($C174,CE_Unordered_Data,COLUMN('Reordered Data'!AK$145)-2,FALSE))</f>
        <v>-</v>
      </c>
      <c r="AL174" s="401" t="str">
        <f ca="1">IF(ISERROR(VLOOKUP($C174,CE_Unordered_Data,COLUMN('Reordered Data'!AL$147)-2,FALSE)),"-",VLOOKUP($C174,CE_Unordered_Data,COLUMN('Reordered Data'!AL$145)-2,FALSE))</f>
        <v>-</v>
      </c>
      <c r="AM174" s="401" t="str">
        <f ca="1">IF(ISERROR(VLOOKUP($C174,CE_Unordered_Data,COLUMN('Reordered Data'!AM$147)-2,FALSE)),"-",VLOOKUP($C174,CE_Unordered_Data,COLUMN('Reordered Data'!AM$145)-2,FALSE))</f>
        <v>-</v>
      </c>
      <c r="AN174" s="401" t="str">
        <f ca="1">IF(ISERROR(VLOOKUP($C174,CE_Unordered_Data,COLUMN('Reordered Data'!AN$147)-2,FALSE)),"-",VLOOKUP($C174,CE_Unordered_Data,COLUMN('Reordered Data'!AN$145)-2,FALSE))</f>
        <v>-</v>
      </c>
      <c r="AO174" s="401" t="str">
        <f ca="1">IF(ISERROR(VLOOKUP($C174,CE_Unordered_Data,COLUMN('Reordered Data'!AO$147)-2,FALSE)),"-",VLOOKUP($C174,CE_Unordered_Data,COLUMN('Reordered Data'!AO$145)-2,FALSE))</f>
        <v>-</v>
      </c>
      <c r="AP174" s="401" t="str">
        <f ca="1">IF(ISERROR(VLOOKUP($C174,CE_Unordered_Data,COLUMN('Reordered Data'!AP$147)-2,FALSE)),"-",VLOOKUP($C174,CE_Unordered_Data,COLUMN('Reordered Data'!AP$145)-2,FALSE))</f>
        <v>-</v>
      </c>
      <c r="AQ174" s="401" t="str">
        <f ca="1">IF(ISERROR(VLOOKUP($C174,CE_Unordered_Data,COLUMN('Reordered Data'!AQ$147)-2,FALSE)),"-",VLOOKUP($C174,CE_Unordered_Data,COLUMN('Reordered Data'!AQ$145)-2,FALSE))</f>
        <v>-</v>
      </c>
      <c r="AR174" s="401" t="str">
        <f ca="1">IF(ISERROR(VLOOKUP($C174,CE_Unordered_Data,COLUMN('Reordered Data'!AR$147)-2,FALSE)),"-",VLOOKUP($C174,CE_Unordered_Data,COLUMN('Reordered Data'!AR$145)-2,FALSE))</f>
        <v>-</v>
      </c>
      <c r="AS174" s="401" t="str">
        <f ca="1">IF(ISERROR(VLOOKUP($C174,CE_Unordered_Data,COLUMN('Reordered Data'!AS$147)-2,FALSE)),"-",VLOOKUP($C174,CE_Unordered_Data,COLUMN('Reordered Data'!AS$145)-2,FALSE))</f>
        <v>-</v>
      </c>
      <c r="AT174" s="401" t="str">
        <f ca="1">IF(ISERROR(VLOOKUP($C174,CE_Unordered_Data,COLUMN('Reordered Data'!AT$147)-2,FALSE)),"-",VLOOKUP($C174,CE_Unordered_Data,COLUMN('Reordered Data'!AT$145)-2,FALSE))</f>
        <v>-</v>
      </c>
      <c r="AU174" s="401" t="str">
        <f ca="1">IF(ISERROR(VLOOKUP($C174,CE_Unordered_Data,COLUMN('Reordered Data'!AU$147)-2,FALSE)),"-",VLOOKUP($C174,CE_Unordered_Data,COLUMN('Reordered Data'!AU$145)-2,FALSE))</f>
        <v>-</v>
      </c>
      <c r="AV174" s="401" t="str">
        <f ca="1">IF(ISERROR(VLOOKUP($C174,CE_Unordered_Data,COLUMN('Reordered Data'!AV$147)-2,FALSE)),"-",VLOOKUP($C174,CE_Unordered_Data,COLUMN('Reordered Data'!AV$145)-2,FALSE))</f>
        <v>-</v>
      </c>
      <c r="AW174" s="401" t="str">
        <f ca="1">IF(ISERROR(VLOOKUP($C174,CE_Unordered_Data,COLUMN('Reordered Data'!AW$147)-2,FALSE)),"-",VLOOKUP($C174,CE_Unordered_Data,COLUMN('Reordered Data'!AW$145)-2,FALSE))</f>
        <v>-</v>
      </c>
      <c r="AX174" s="401" t="str">
        <f ca="1">IF(ISERROR(VLOOKUP($C174,CE_Unordered_Data,COLUMN('Reordered Data'!AX$147)-2,FALSE)),"-",VLOOKUP($C174,CE_Unordered_Data,COLUMN('Reordered Data'!AX$145)-2,FALSE))</f>
        <v>-</v>
      </c>
      <c r="AY174" s="401" t="str">
        <f ca="1">IF(ISERROR(VLOOKUP($C174,CE_Unordered_Data,COLUMN('Reordered Data'!AY$147)-2,FALSE)),"-",VLOOKUP($C174,CE_Unordered_Data,COLUMN('Reordered Data'!AY$145)-2,FALSE))</f>
        <v>-</v>
      </c>
      <c r="AZ174" s="401" t="str">
        <f ca="1">IF(ISERROR(VLOOKUP($C174,CE_Unordered_Data,COLUMN('Reordered Data'!AZ$147)-2,FALSE)),"-",VLOOKUP($C174,CE_Unordered_Data,COLUMN('Reordered Data'!AZ$145)-2,FALSE))</f>
        <v>-</v>
      </c>
      <c r="BA174" s="401" t="str">
        <f ca="1">IF(ISERROR(VLOOKUP($C174,CE_Unordered_Data,COLUMN('Reordered Data'!BA$147)-2,FALSE)),"-",VLOOKUP($C174,CE_Unordered_Data,COLUMN('Reordered Data'!BA$145)-2,FALSE))</f>
        <v>-</v>
      </c>
      <c r="BB174" s="401" t="str">
        <f ca="1">IF(ISERROR(VLOOKUP($C174,CE_Unordered_Data,COLUMN('Reordered Data'!BB$147)-2,FALSE)),"-",VLOOKUP($C174,CE_Unordered_Data,COLUMN('Reordered Data'!BB$145)-2,FALSE))</f>
        <v>-</v>
      </c>
      <c r="BC174" s="401" t="str">
        <f ca="1">IF(ISERROR(VLOOKUP($C174,CE_Unordered_Data,COLUMN('Reordered Data'!BC$147)-2,FALSE)),"-",VLOOKUP($C174,CE_Unordered_Data,COLUMN('Reordered Data'!BC$145)-2,FALSE))</f>
        <v>-</v>
      </c>
      <c r="BD174" s="401" t="str">
        <f ca="1">IF(ISERROR(VLOOKUP($C174,CE_Unordered_Data,COLUMN('Reordered Data'!BD$147)-2,FALSE)),"-",VLOOKUP($C174,CE_Unordered_Data,COLUMN('Reordered Data'!BD$145)-2,FALSE))</f>
        <v>-</v>
      </c>
      <c r="BE174" s="401" t="str">
        <f ca="1">IF(ISERROR(VLOOKUP($C174,CE_Unordered_Data,COLUMN('Reordered Data'!BE$147)-2,FALSE)),"-",VLOOKUP($C174,CE_Unordered_Data,COLUMN('Reordered Data'!BE$145)-2,FALSE))</f>
        <v>-</v>
      </c>
      <c r="BF174" s="401" t="str">
        <f ca="1">IF(ISERROR(VLOOKUP($C174,CE_Unordered_Data,COLUMN('Reordered Data'!BF$147)-2,FALSE)),"-",VLOOKUP($C174,CE_Unordered_Data,COLUMN('Reordered Data'!BF$145)-2,FALSE))</f>
        <v>-</v>
      </c>
      <c r="BG174" s="401" t="str">
        <f ca="1">IF(ISERROR(VLOOKUP($C174,CE_Unordered_Data,COLUMN('Reordered Data'!BG$147)-2,FALSE)),"-",VLOOKUP($C174,CE_Unordered_Data,COLUMN('Reordered Data'!BG$145)-2,FALSE))</f>
        <v>-</v>
      </c>
      <c r="BH174" s="401" t="str">
        <f ca="1">IF(ISERROR(VLOOKUP($C174,CE_Unordered_Data,COLUMN('Reordered Data'!BH$147)-2,FALSE)),"-",VLOOKUP($C174,CE_Unordered_Data,COLUMN('Reordered Data'!BH$145)-2,FALSE))</f>
        <v>-</v>
      </c>
      <c r="BI174" s="401" t="str">
        <f ca="1">IF(ISERROR(VLOOKUP($C174,CE_Unordered_Data,COLUMN('Reordered Data'!BI$147)-2,FALSE)),"-",VLOOKUP($C174,CE_Unordered_Data,COLUMN('Reordered Data'!BI$145)-2,FALSE))</f>
        <v>-</v>
      </c>
      <c r="BJ174" s="401" t="str">
        <f ca="1">IF(ISERROR(VLOOKUP($C174,CE_Unordered_Data,COLUMN('Reordered Data'!BJ$147)-2,FALSE)),"-",VLOOKUP($C174,CE_Unordered_Data,COLUMN('Reordered Data'!BJ$145)-2,FALSE))</f>
        <v>-</v>
      </c>
      <c r="BK174" s="401" t="str">
        <f ca="1">IF(ISERROR(VLOOKUP($C174,CE_Unordered_Data,COLUMN('Reordered Data'!BK$147)-2,FALSE)),"-",VLOOKUP($C174,CE_Unordered_Data,COLUMN('Reordered Data'!BK$145)-2,FALSE))</f>
        <v>-</v>
      </c>
      <c r="BL174" s="401" t="str">
        <f ca="1">IF(ISERROR(VLOOKUP($C174,CE_Unordered_Data,COLUMN('Reordered Data'!BL$147)-2,FALSE)),"-",VLOOKUP($C174,CE_Unordered_Data,COLUMN('Reordered Data'!BL$145)-2,FALSE))</f>
        <v>-</v>
      </c>
      <c r="BM174" s="401" t="str">
        <f ca="1">IF(ISERROR(VLOOKUP($C174,CE_Unordered_Data,COLUMN('Reordered Data'!BM$147)-2,FALSE)),"-",VLOOKUP($C174,CE_Unordered_Data,COLUMN('Reordered Data'!BM$145)-2,FALSE))</f>
        <v>-</v>
      </c>
      <c r="BN174" s="401" t="str">
        <f ca="1">IF(ISERROR(VLOOKUP($C174,CE_Unordered_Data,COLUMN('Reordered Data'!BN$147)-2,FALSE)),"-",VLOOKUP($C174,CE_Unordered_Data,COLUMN('Reordered Data'!BN$145)-2,FALSE))</f>
        <v>-</v>
      </c>
      <c r="BO174" s="401" t="str">
        <f ca="1">IF(ISERROR(VLOOKUP($C174,CE_Unordered_Data,COLUMN('Reordered Data'!BO$147)-2,FALSE)),"-",VLOOKUP($C174,CE_Unordered_Data,COLUMN('Reordered Data'!BO$145)-2,FALSE))</f>
        <v>-</v>
      </c>
      <c r="BP174" s="401" t="str">
        <f ca="1">IF(ISERROR(VLOOKUP($C174,CE_Unordered_Data,COLUMN('Reordered Data'!BP$147)-2,FALSE)),"-",VLOOKUP($C174,CE_Unordered_Data,COLUMN('Reordered Data'!BP$145)-2,FALSE))</f>
        <v>-</v>
      </c>
      <c r="BQ174" s="401" t="str">
        <f ca="1">IF(ISERROR(VLOOKUP($C174,CE_Unordered_Data,COLUMN('Reordered Data'!BQ$147)-2,FALSE)),"-",VLOOKUP($C174,CE_Unordered_Data,COLUMN('Reordered Data'!BQ$145)-2,FALSE))</f>
        <v>-</v>
      </c>
      <c r="BR174" s="401" t="str">
        <f ca="1">IF(ISERROR(VLOOKUP($C174,CE_Unordered_Data,COLUMN('Reordered Data'!BR$147)-2,FALSE)),"-",VLOOKUP($C174,CE_Unordered_Data,COLUMN('Reordered Data'!BR$145)-2,FALSE))</f>
        <v>-</v>
      </c>
      <c r="BS174" s="401" t="str">
        <f ca="1">IF(ISERROR(VLOOKUP($C174,CE_Unordered_Data,COLUMN('Reordered Data'!BS$147)-2,FALSE)),"-",VLOOKUP($C174,CE_Unordered_Data,COLUMN('Reordered Data'!BS$145)-2,FALSE))</f>
        <v>-</v>
      </c>
      <c r="BT174" s="401" t="str">
        <f ca="1">IF(ISERROR(VLOOKUP($C174,CE_Unordered_Data,COLUMN('Reordered Data'!BT$147)-2,FALSE)),"-",VLOOKUP($C174,CE_Unordered_Data,COLUMN('Reordered Data'!BT$145)-2,FALSE))</f>
        <v>-</v>
      </c>
      <c r="BU174" s="401" t="str">
        <f ca="1">IF(ISERROR(VLOOKUP($C174,CE_Unordered_Data,COLUMN('Reordered Data'!BU$147)-2,FALSE)),"-",VLOOKUP($C174,CE_Unordered_Data,COLUMN('Reordered Data'!BU$145)-2,FALSE))</f>
        <v>-</v>
      </c>
      <c r="BV174" s="401" t="str">
        <f ca="1">IF(ISERROR(VLOOKUP($C174,CE_Unordered_Data,COLUMN('Reordered Data'!BV$147)-2,FALSE)),"-",VLOOKUP($C174,CE_Unordered_Data,COLUMN('Reordered Data'!BV$145)-2,FALSE))</f>
        <v>-</v>
      </c>
      <c r="BW174" s="401" t="str">
        <f ca="1">IF(ISERROR(VLOOKUP($C174,CE_Unordered_Data,COLUMN('Reordered Data'!BW$147)-2,FALSE)),"-",VLOOKUP($C174,CE_Unordered_Data,COLUMN('Reordered Data'!BW$145)-2,FALSE))</f>
        <v>-</v>
      </c>
      <c r="BX174" s="401" t="str">
        <f ca="1">IF(ISERROR(VLOOKUP($C174,CE_Unordered_Data,COLUMN('Reordered Data'!BX$147)-2,FALSE)),"-",VLOOKUP($C174,CE_Unordered_Data,COLUMN('Reordered Data'!BX$145)-2,FALSE))</f>
        <v>-</v>
      </c>
      <c r="BY174" s="401" t="str">
        <f ca="1">IF(ISERROR(VLOOKUP($C174,CE_Unordered_Data,COLUMN('Reordered Data'!BY$147)-2,FALSE)),"-",VLOOKUP($C174,CE_Unordered_Data,COLUMN('Reordered Data'!BY$145)-2,FALSE))</f>
        <v>-</v>
      </c>
      <c r="BZ174" s="401" t="str">
        <f ca="1">IF(ISERROR(VLOOKUP($C174,CE_Unordered_Data,COLUMN('Reordered Data'!BZ$147)-2,FALSE)),"-",VLOOKUP($C174,CE_Unordered_Data,COLUMN('Reordered Data'!BZ$145)-2,FALSE))</f>
        <v>-</v>
      </c>
      <c r="CA174" s="401" t="str">
        <f ca="1">IF(ISERROR(VLOOKUP($C174,CE_Unordered_Data,COLUMN('Reordered Data'!CA$147)-2,FALSE)),"-",VLOOKUP($C174,CE_Unordered_Data,COLUMN('Reordered Data'!CA$145)-2,FALSE))</f>
        <v>-</v>
      </c>
      <c r="CB174" s="401" t="str">
        <f ca="1">IF(ISERROR(VLOOKUP($C174,CE_Unordered_Data,COLUMN('Reordered Data'!CB$147)-2,FALSE)),"-",VLOOKUP($C174,CE_Unordered_Data,COLUMN('Reordered Data'!CB$145)-2,FALSE))</f>
        <v>-</v>
      </c>
      <c r="CC174" s="401" t="str">
        <f ca="1">IF(ISERROR(VLOOKUP($C174,CE_Unordered_Data,COLUMN('Reordered Data'!CC$147)-2,FALSE)),"-",VLOOKUP($C174,CE_Unordered_Data,COLUMN('Reordered Data'!CC$145)-2,FALSE))</f>
        <v>-</v>
      </c>
      <c r="CD174" s="401" t="str">
        <f ca="1">IF(ISERROR(VLOOKUP($C174,CE_Unordered_Data,COLUMN('Reordered Data'!CD$147)-2,FALSE)),"-",VLOOKUP($C174,CE_Unordered_Data,COLUMN('Reordered Data'!CD$145)-2,FALSE))</f>
        <v>-</v>
      </c>
      <c r="CE174" s="401" t="str">
        <f ca="1">IF(ISERROR(VLOOKUP($C174,CE_Unordered_Data,COLUMN('Reordered Data'!CE$147)-2,FALSE)),"-",VLOOKUP($C174,CE_Unordered_Data,COLUMN('Reordered Data'!CE$145)-2,FALSE))</f>
        <v>-</v>
      </c>
      <c r="CF174" s="401" t="str">
        <f ca="1">IF(ISERROR(VLOOKUP($C174,CE_Unordered_Data,COLUMN('Reordered Data'!CF$147)-2,FALSE)),"-",VLOOKUP($C174,CE_Unordered_Data,COLUMN('Reordered Data'!CF$145)-2,FALSE))</f>
        <v>-</v>
      </c>
      <c r="CG174" s="401" t="str">
        <f ca="1">IF(ISERROR(VLOOKUP($C174,CE_Unordered_Data,COLUMN('Reordered Data'!CG$147)-2,FALSE)),"-",VLOOKUP($C174,CE_Unordered_Data,COLUMN('Reordered Data'!CG$145)-2,FALSE))</f>
        <v>-</v>
      </c>
      <c r="CH174" s="401" t="str">
        <f ca="1">IF(ISERROR(VLOOKUP($C174,CE_Unordered_Data,COLUMN('Reordered Data'!CH$147)-2,FALSE)),"-",VLOOKUP($C174,CE_Unordered_Data,COLUMN('Reordered Data'!CH$145)-2,FALSE))</f>
        <v>-</v>
      </c>
      <c r="CI174" s="401" t="str">
        <f ca="1">IF(ISERROR(VLOOKUP($C174,CE_Unordered_Data,COLUMN('Reordered Data'!CI$147)-2,FALSE)),"-",VLOOKUP($C174,CE_Unordered_Data,COLUMN('Reordered Data'!CI$145)-2,FALSE))</f>
        <v>-</v>
      </c>
      <c r="CJ174" s="401" t="str">
        <f ca="1">IF(ISERROR(VLOOKUP($C174,CE_Unordered_Data,COLUMN('Reordered Data'!CJ$147)-2,FALSE)),"-",VLOOKUP($C174,CE_Unordered_Data,COLUMN('Reordered Data'!CJ$145)-2,FALSE))</f>
        <v>-</v>
      </c>
      <c r="CK174" s="401" t="str">
        <f ca="1">IF(ISERROR(VLOOKUP($C174,CE_Unordered_Data,COLUMN('Reordered Data'!CK$147)-2,FALSE)),"-",VLOOKUP($C174,CE_Unordered_Data,COLUMN('Reordered Data'!CK$145)-2,FALSE))</f>
        <v>-</v>
      </c>
      <c r="CL174" s="401" t="str">
        <f ca="1">IF(ISERROR(VLOOKUP($C174,CE_Unordered_Data,COLUMN('Reordered Data'!CL$147)-2,FALSE)),"-",VLOOKUP($C174,CE_Unordered_Data,COLUMN('Reordered Data'!CL$145)-2,FALSE))</f>
        <v>-</v>
      </c>
      <c r="CM174" s="401" t="str">
        <f ca="1">IF(ISERROR(VLOOKUP($C174,CE_Unordered_Data,COLUMN('Reordered Data'!CM$147)-2,FALSE)),"-",VLOOKUP($C174,CE_Unordered_Data,COLUMN('Reordered Data'!CM$145)-2,FALSE))</f>
        <v>-</v>
      </c>
      <c r="CN174" s="401" t="str">
        <f ca="1">IF(ISERROR(VLOOKUP($C174,CE_Unordered_Data,COLUMN('Reordered Data'!CN$147)-2,FALSE)),"-",VLOOKUP($C174,CE_Unordered_Data,COLUMN('Reordered Data'!CN$145)-2,FALSE))</f>
        <v>-</v>
      </c>
      <c r="CO174" s="401" t="str">
        <f ca="1">IF(ISERROR(VLOOKUP($C174,CE_Unordered_Data,COLUMN('Reordered Data'!CO$147)-2,FALSE)),"-",VLOOKUP($C174,CE_Unordered_Data,COLUMN('Reordered Data'!CO$145)-2,FALSE))</f>
        <v>-</v>
      </c>
      <c r="CP174" s="401" t="str">
        <f ca="1">IF(ISERROR(VLOOKUP($C174,CE_Unordered_Data,COLUMN('Reordered Data'!CP$147)-2,FALSE)),"-",VLOOKUP($C174,CE_Unordered_Data,COLUMN('Reordered Data'!CP$145)-2,FALSE))</f>
        <v>-</v>
      </c>
      <c r="CQ174" s="401" t="str">
        <f ca="1">IF(ISERROR(VLOOKUP($C174,CE_Unordered_Data,COLUMN('Reordered Data'!CQ$147)-2,FALSE)),"-",VLOOKUP($C174,CE_Unordered_Data,COLUMN('Reordered Data'!CQ$145)-2,FALSE))</f>
        <v>-</v>
      </c>
      <c r="CR174" s="401" t="str">
        <f ca="1">IF(ISERROR(VLOOKUP($C174,CE_Unordered_Data,COLUMN('Reordered Data'!CR$147)-2,FALSE)),"-",VLOOKUP($C174,CE_Unordered_Data,COLUMN('Reordered Data'!CR$145)-2,FALSE))</f>
        <v>-</v>
      </c>
      <c r="CS174" s="401" t="str">
        <f ca="1">IF(ISERROR(VLOOKUP($C174,CE_Unordered_Data,COLUMN('Reordered Data'!CS$147)-2,FALSE)),"-",VLOOKUP($C174,CE_Unordered_Data,COLUMN('Reordered Data'!CS$145)-2,FALSE))</f>
        <v>-</v>
      </c>
      <c r="CT174" s="401" t="str">
        <f ca="1">IF(ISERROR(VLOOKUP($C174,CE_Unordered_Data,COLUMN('Reordered Data'!CT$147)-2,FALSE)),"-",VLOOKUP($C174,CE_Unordered_Data,COLUMN('Reordered Data'!CT$145)-2,FALSE))</f>
        <v>-</v>
      </c>
      <c r="CU174" s="401" t="str">
        <f ca="1">IF(ISERROR(VLOOKUP($C174,CE_Unordered_Data,COLUMN('Reordered Data'!CU$147)-2,FALSE)),"-",VLOOKUP($C174,CE_Unordered_Data,COLUMN('Reordered Data'!CU$145)-2,FALSE))</f>
        <v>-</v>
      </c>
      <c r="CV174" s="401" t="str">
        <f ca="1">IF(ISERROR(VLOOKUP($C174,CE_Unordered_Data,COLUMN('Reordered Data'!CV$147)-2,FALSE)),"-",VLOOKUP($C174,CE_Unordered_Data,COLUMN('Reordered Data'!CV$145)-2,FALSE))</f>
        <v>-</v>
      </c>
      <c r="CW174" s="401" t="str">
        <f ca="1">IF(ISERROR(VLOOKUP($C174,CE_Unordered_Data,COLUMN('Reordered Data'!CW$147)-2,FALSE)),"-",VLOOKUP($C174,CE_Unordered_Data,COLUMN('Reordered Data'!CW$145)-2,FALSE))</f>
        <v>-</v>
      </c>
      <c r="CX174" s="401" t="str">
        <f ca="1">IF(ISERROR(VLOOKUP($C174,CE_Unordered_Data,COLUMN('Reordered Data'!CX$147)-2,FALSE)),"-",VLOOKUP($C174,CE_Unordered_Data,COLUMN('Reordered Data'!CX$145)-2,FALSE))</f>
        <v>-</v>
      </c>
      <c r="CY174" s="401" t="str">
        <f ca="1">IF(ISERROR(VLOOKUP($C174,CE_Unordered_Data,COLUMN('Reordered Data'!CY$147)-2,FALSE)),"-",VLOOKUP($C174,CE_Unordered_Data,COLUMN('Reordered Data'!CY$145)-2,FALSE))</f>
        <v>-</v>
      </c>
      <c r="CZ174" s="401" t="str">
        <f ca="1">IF(ISERROR(VLOOKUP($C174,CE_Unordered_Data,COLUMN('Reordered Data'!CZ$147)-2,FALSE)),"-",VLOOKUP($C174,CE_Unordered_Data,COLUMN('Reordered Data'!CZ$145)-2,FALSE))</f>
        <v>-</v>
      </c>
      <c r="DA174" s="401" t="str">
        <f ca="1">IF(ISERROR(VLOOKUP($C174,CE_Unordered_Data,COLUMN('Reordered Data'!DA$147)-2,FALSE)),"-",VLOOKUP($C174,CE_Unordered_Data,COLUMN('Reordered Data'!DA$145)-2,FALSE))</f>
        <v>-</v>
      </c>
      <c r="DB174" s="401" t="str">
        <f ca="1">IF(ISERROR(VLOOKUP($C174,CE_Unordered_Data,COLUMN('Reordered Data'!DB$147)-2,FALSE)),"-",VLOOKUP($C174,CE_Unordered_Data,COLUMN('Reordered Data'!DB$145)-2,FALSE))</f>
        <v>-</v>
      </c>
      <c r="DC174" s="401" t="str">
        <f ca="1">IF(ISERROR(VLOOKUP($C174,CE_Unordered_Data,COLUMN('Reordered Data'!DC$147)-2,FALSE)),"-",VLOOKUP($C174,CE_Unordered_Data,COLUMN('Reordered Data'!DC$145)-2,FALSE))</f>
        <v>-</v>
      </c>
      <c r="DD174" s="401" t="str">
        <f ca="1">IF(ISERROR(VLOOKUP($C174,CE_Unordered_Data,COLUMN('Reordered Data'!DD$147)-2,FALSE)),"-",VLOOKUP($C174,CE_Unordered_Data,COLUMN('Reordered Data'!DD$145)-2,FALSE))</f>
        <v>-</v>
      </c>
      <c r="DE174" s="401" t="str">
        <f ca="1">IF(ISERROR(VLOOKUP($C174,CE_Unordered_Data,COLUMN('Reordered Data'!DE$147)-2,FALSE)),"-",VLOOKUP($C174,CE_Unordered_Data,COLUMN('Reordered Data'!DE$145)-2,FALSE))</f>
        <v>-</v>
      </c>
      <c r="DF174" s="401" t="str">
        <f ca="1">IF(ISERROR(VLOOKUP($C174,CE_Unordered_Data,COLUMN('Reordered Data'!DF$147)-2,FALSE)),"-",VLOOKUP($C174,CE_Unordered_Data,COLUMN('Reordered Data'!DF$145)-2,FALSE))</f>
        <v>-</v>
      </c>
      <c r="DG174" s="401" t="str">
        <f ca="1">IF(ISERROR(VLOOKUP($C174,CE_Unordered_Data,COLUMN('Reordered Data'!DG$147)-2,FALSE)),"-",VLOOKUP($C174,CE_Unordered_Data,COLUMN('Reordered Data'!DG$145)-2,FALSE))</f>
        <v>-</v>
      </c>
      <c r="DH174" s="401" t="str">
        <f ca="1">IF(ISERROR(VLOOKUP($C174,CE_Unordered_Data,COLUMN('Reordered Data'!DH$147)-2,FALSE)),"-",VLOOKUP($C174,CE_Unordered_Data,COLUMN('Reordered Data'!DH$145)-2,FALSE))</f>
        <v>-</v>
      </c>
      <c r="DI174" s="401" t="str">
        <f ca="1">IF(ISERROR(VLOOKUP($C174,CE_Unordered_Data,COLUMN('Reordered Data'!DI$147)-2,FALSE)),"-",VLOOKUP($C174,CE_Unordered_Data,COLUMN('Reordered Data'!DI$145)-2,FALSE))</f>
        <v>-</v>
      </c>
      <c r="DJ174" s="401" t="str">
        <f ca="1">IF(ISERROR(VLOOKUP($C174,CE_Unordered_Data,COLUMN('Reordered Data'!DJ$147)-2,FALSE)),"-",VLOOKUP($C174,CE_Unordered_Data,COLUMN('Reordered Data'!DJ$145)-2,FALSE))</f>
        <v>-</v>
      </c>
      <c r="DK174" s="401" t="str">
        <f ca="1">IF(ISERROR(VLOOKUP($C174,CE_Unordered_Data,COLUMN('Reordered Data'!DK$147)-2,FALSE)),"-",VLOOKUP($C174,CE_Unordered_Data,COLUMN('Reordered Data'!DK$145)-2,FALSE))</f>
        <v>-</v>
      </c>
      <c r="DL174" s="401" t="str">
        <f ca="1">IF(ISERROR(VLOOKUP($C174,CE_Unordered_Data,COLUMN('Reordered Data'!DL$147)-2,FALSE)),"-",VLOOKUP($C174,CE_Unordered_Data,COLUMN('Reordered Data'!DL$145)-2,FALSE))</f>
        <v>-</v>
      </c>
      <c r="DM174" s="401" t="str">
        <f ca="1">IF(ISERROR(VLOOKUP($C174,CE_Unordered_Data,COLUMN('Reordered Data'!DM$147)-2,FALSE)),"-",VLOOKUP($C174,CE_Unordered_Data,COLUMN('Reordered Data'!DM$145)-2,FALSE))</f>
        <v>-</v>
      </c>
      <c r="DN174" s="401" t="str">
        <f ca="1">IF(ISERROR(VLOOKUP($C174,CE_Unordered_Data,COLUMN('Reordered Data'!DN$147)-2,FALSE)),"-",VLOOKUP($C174,CE_Unordered_Data,COLUMN('Reordered Data'!DN$145)-2,FALSE))</f>
        <v>-</v>
      </c>
      <c r="DO174" s="401" t="str">
        <f ca="1">IF(ISERROR(VLOOKUP($C174,CE_Unordered_Data,COLUMN('Reordered Data'!DO$147)-2,FALSE)),"-",VLOOKUP($C174,CE_Unordered_Data,COLUMN('Reordered Data'!DO$145)-2,FALSE))</f>
        <v>-</v>
      </c>
      <c r="DP174" s="401" t="str">
        <f ca="1">IF(ISERROR(VLOOKUP($C174,CE_Unordered_Data,COLUMN('Reordered Data'!DP$147)-2,FALSE)),"-",VLOOKUP($C174,CE_Unordered_Data,COLUMN('Reordered Data'!DP$145)-2,FALSE))</f>
        <v>-</v>
      </c>
      <c r="DQ174" s="401" t="str">
        <f ca="1">IF(ISERROR(VLOOKUP($C174,CE_Unordered_Data,COLUMN('Reordered Data'!DQ$147)-2,FALSE)),"-",VLOOKUP($C174,CE_Unordered_Data,COLUMN('Reordered Data'!DQ$145)-2,FALSE))</f>
        <v>-</v>
      </c>
      <c r="DR174" s="401" t="str">
        <f ca="1">IF(ISERROR(VLOOKUP($C174,CE_Unordered_Data,COLUMN('Reordered Data'!DR$147)-2,FALSE)),"-",VLOOKUP($C174,CE_Unordered_Data,COLUMN('Reordered Data'!DR$145)-2,FALSE))</f>
        <v>-</v>
      </c>
      <c r="DS174" s="401" t="str">
        <f ca="1">IF(ISERROR(VLOOKUP($C174,CE_Unordered_Data,COLUMN('Reordered Data'!DS$147)-2,FALSE)),"-",VLOOKUP($C174,CE_Unordered_Data,COLUMN('Reordered Data'!DS$145)-2,FALSE))</f>
        <v>-</v>
      </c>
      <c r="DT174" s="401" t="str">
        <f ca="1">IF(ISERROR(VLOOKUP($C174,CE_Unordered_Data,COLUMN('Reordered Data'!DT$147)-2,FALSE)),"-",VLOOKUP($C174,CE_Unordered_Data,COLUMN('Reordered Data'!DT$145)-2,FALSE))</f>
        <v>-</v>
      </c>
      <c r="DU174" s="401" t="str">
        <f ca="1">IF(ISERROR(VLOOKUP($C174,CE_Unordered_Data,COLUMN('Reordered Data'!DU$147)-2,FALSE)),"-",VLOOKUP($C174,CE_Unordered_Data,COLUMN('Reordered Data'!DU$145)-2,FALSE))</f>
        <v>-</v>
      </c>
      <c r="DV174" s="401" t="str">
        <f ca="1">IF(ISERROR(VLOOKUP($C174,CE_Unordered_Data,COLUMN('Reordered Data'!DV$147)-2,FALSE)),"-",VLOOKUP($C174,CE_Unordered_Data,COLUMN('Reordered Data'!DV$145)-2,FALSE))</f>
        <v>-</v>
      </c>
      <c r="DW174" s="401" t="str">
        <f ca="1">IF(ISERROR(VLOOKUP($C174,CE_Unordered_Data,COLUMN('Reordered Data'!DW$147)-2,FALSE)),"-",VLOOKUP($C174,CE_Unordered_Data,COLUMN('Reordered Data'!DW$145)-2,FALSE))</f>
        <v>-</v>
      </c>
      <c r="DX174" s="401" t="str">
        <f ca="1">IF(ISERROR(VLOOKUP($C174,CE_Unordered_Data,COLUMN('Reordered Data'!DX$147)-2,FALSE)),"-",VLOOKUP($C174,CE_Unordered_Data,COLUMN('Reordered Data'!DX$145)-2,FALSE))</f>
        <v>-</v>
      </c>
      <c r="DY174" s="401" t="str">
        <f ca="1">IF(ISERROR(VLOOKUP($C174,CE_Unordered_Data,COLUMN('Reordered Data'!DY$147)-2,FALSE)),"-",VLOOKUP($C174,CE_Unordered_Data,COLUMN('Reordered Data'!DY$145)-2,FALSE))</f>
        <v>-</v>
      </c>
      <c r="DZ174" s="401" t="str">
        <f ca="1">IF(ISERROR(VLOOKUP($C174,CE_Unordered_Data,COLUMN('Reordered Data'!DZ$147)-2,FALSE)),"-",VLOOKUP($C174,CE_Unordered_Data,COLUMN('Reordered Data'!DZ$145)-2,FALSE))</f>
        <v>-</v>
      </c>
      <c r="EA174" s="401" t="str">
        <f ca="1">IF(ISERROR(VLOOKUP($C174,CE_Unordered_Data,COLUMN('Reordered Data'!EA$147)-2,FALSE)),"-",VLOOKUP($C174,CE_Unordered_Data,COLUMN('Reordered Data'!EA$145)-2,FALSE))</f>
        <v>-</v>
      </c>
      <c r="EB174" s="401" t="str">
        <f ca="1">IF(ISERROR(VLOOKUP($C174,CE_Unordered_Data,COLUMN('Reordered Data'!EB$147)-2,FALSE)),"-",VLOOKUP($C174,CE_Unordered_Data,COLUMN('Reordered Data'!EB$145)-2,FALSE))</f>
        <v>-</v>
      </c>
      <c r="EC174" s="401" t="str">
        <f ca="1">IF(ISERROR(VLOOKUP($C174,CE_Unordered_Data,COLUMN('Reordered Data'!EC$147)-2,FALSE)),"-",VLOOKUP($C174,CE_Unordered_Data,COLUMN('Reordered Data'!EC$145)-2,FALSE))</f>
        <v>-</v>
      </c>
      <c r="ED174" s="401" t="str">
        <f ca="1">IF(ISERROR(VLOOKUP($C174,CE_Unordered_Data,COLUMN('Reordered Data'!ED$147)-2,FALSE)),"-",VLOOKUP($C174,CE_Unordered_Data,COLUMN('Reordered Data'!ED$145)-2,FALSE))</f>
        <v>-</v>
      </c>
      <c r="EE174" s="401" t="str">
        <f ca="1">IF(ISERROR(VLOOKUP($C174,CE_Unordered_Data,COLUMN('Reordered Data'!EE$147)-2,FALSE)),"-",VLOOKUP($C174,CE_Unordered_Data,COLUMN('Reordered Data'!EE$145)-2,FALSE))</f>
        <v>-</v>
      </c>
      <c r="EF174" s="401" t="str">
        <f ca="1">IF(ISERROR(VLOOKUP($C174,CE_Unordered_Data,COLUMN('Reordered Data'!EF$147)-2,FALSE)),"-",VLOOKUP($C174,CE_Unordered_Data,COLUMN('Reordered Data'!EF$145)-2,FALSE))</f>
        <v>-</v>
      </c>
      <c r="EG174" s="401" t="str">
        <f ca="1">IF(ISERROR(VLOOKUP($C174,CE_Unordered_Data,COLUMN('Reordered Data'!EG$147)-2,FALSE)),"-",VLOOKUP($C174,CE_Unordered_Data,COLUMN('Reordered Data'!EG$145)-2,FALSE))</f>
        <v>-</v>
      </c>
      <c r="EH174" s="401" t="str">
        <f ca="1">IF(ISERROR(VLOOKUP($C174,CE_Unordered_Data,COLUMN('Reordered Data'!EH$147)-2,FALSE)),"-",VLOOKUP($C174,CE_Unordered_Data,COLUMN('Reordered Data'!EH$145)-2,FALSE))</f>
        <v>-</v>
      </c>
      <c r="EI174" s="401" t="str">
        <f ca="1">IF(ISERROR(VLOOKUP($C174,CE_Unordered_Data,COLUMN('Reordered Data'!EI$147)-2,FALSE)),"-",VLOOKUP($C174,CE_Unordered_Data,COLUMN('Reordered Data'!EI$145)-2,FALSE))</f>
        <v>-</v>
      </c>
      <c r="EJ174" s="401" t="str">
        <f ca="1">IF(ISERROR(VLOOKUP($C174,CE_Unordered_Data,COLUMN('Reordered Data'!EJ$147)-2,FALSE)),"-",VLOOKUP($C174,CE_Unordered_Data,COLUMN('Reordered Data'!EJ$145)-2,FALSE))</f>
        <v>-</v>
      </c>
      <c r="EK174" s="401" t="str">
        <f ca="1">IF(ISERROR(VLOOKUP($C174,CE_Unordered_Data,COLUMN('Reordered Data'!EK$147)-2,FALSE)),"-",VLOOKUP($C174,CE_Unordered_Data,COLUMN('Reordered Data'!EK$145)-2,FALSE))</f>
        <v>-</v>
      </c>
      <c r="EL174" s="401" t="str">
        <f ca="1">IF(ISERROR(VLOOKUP($C174,CE_Unordered_Data,COLUMN('Reordered Data'!EL$147)-2,FALSE)),"-",VLOOKUP($C174,CE_Unordered_Data,COLUMN('Reordered Data'!EL$145)-2,FALSE))</f>
        <v>-</v>
      </c>
      <c r="EM174" s="401" t="str">
        <f ca="1">IF(ISERROR(VLOOKUP($C174,CE_Unordered_Data,COLUMN('Reordered Data'!EM$147)-2,FALSE)),"-",VLOOKUP($C174,CE_Unordered_Data,COLUMN('Reordered Data'!EM$145)-2,FALSE))</f>
        <v>-</v>
      </c>
      <c r="EN174" s="401" t="str">
        <f ca="1">IF(ISERROR(VLOOKUP($C174,CE_Unordered_Data,COLUMN('Reordered Data'!EN$147)-2,FALSE)),"-",VLOOKUP($C174,CE_Unordered_Data,COLUMN('Reordered Data'!EN$145)-2,FALSE))</f>
        <v>-</v>
      </c>
      <c r="EO174" s="401" t="str">
        <f ca="1">IF(ISERROR(VLOOKUP($C174,CE_Unordered_Data,COLUMN('Reordered Data'!EO$147)-2,FALSE)),"-",VLOOKUP($C174,CE_Unordered_Data,COLUMN('Reordered Data'!EO$145)-2,FALSE))</f>
        <v>-</v>
      </c>
      <c r="EP174" s="401" t="str">
        <f ca="1">IF(ISERROR(VLOOKUP($C174,CE_Unordered_Data,COLUMN('Reordered Data'!EP$147)-2,FALSE)),"-",VLOOKUP($C174,CE_Unordered_Data,COLUMN('Reordered Data'!EP$145)-2,FALSE))</f>
        <v>-</v>
      </c>
      <c r="EQ174" s="401" t="str">
        <f ca="1">IF(ISERROR(VLOOKUP($C174,CE_Unordered_Data,COLUMN('Reordered Data'!EQ$147)-2,FALSE)),"-",VLOOKUP($C174,CE_Unordered_Data,COLUMN('Reordered Data'!EQ$145)-2,FALSE))</f>
        <v>-</v>
      </c>
      <c r="ER174" s="401" t="str">
        <f ca="1">IF(ISERROR(VLOOKUP($C174,CE_Unordered_Data,COLUMN('Reordered Data'!ER$147)-2,FALSE)),"-",VLOOKUP($C174,CE_Unordered_Data,COLUMN('Reordered Data'!ER$145)-2,FALSE))</f>
        <v>-</v>
      </c>
      <c r="ES174" s="401" t="str">
        <f ca="1">IF(ISERROR(VLOOKUP($C174,CE_Unordered_Data,COLUMN('Reordered Data'!ES$147)-2,FALSE)),"-",VLOOKUP($C174,CE_Unordered_Data,COLUMN('Reordered Data'!ES$145)-2,FALSE))</f>
        <v>-</v>
      </c>
      <c r="ET174" s="401" t="str">
        <f ca="1">IF(ISERROR(VLOOKUP($C174,CE_Unordered_Data,COLUMN('Reordered Data'!ET$147)-2,FALSE)),"-",VLOOKUP($C174,CE_Unordered_Data,COLUMN('Reordered Data'!ET$145)-2,FALSE))</f>
        <v>-</v>
      </c>
      <c r="EU174" s="401" t="str">
        <f ca="1">IF(ISERROR(VLOOKUP($C174,CE_Unordered_Data,COLUMN('Reordered Data'!EU$147)-2,FALSE)),"-",VLOOKUP($C174,CE_Unordered_Data,COLUMN('Reordered Data'!EU$145)-2,FALSE))</f>
        <v>-</v>
      </c>
      <c r="EV174" s="401" t="str">
        <f ca="1">IF(ISERROR(VLOOKUP($C174,CE_Unordered_Data,COLUMN('Reordered Data'!EV$147)-2,FALSE)),"-",VLOOKUP($C174,CE_Unordered_Data,COLUMN('Reordered Data'!EV$145)-2,FALSE))</f>
        <v>-</v>
      </c>
      <c r="EW174" s="401" t="str">
        <f ca="1">IF(ISERROR(VLOOKUP($C174,CE_Unordered_Data,COLUMN('Reordered Data'!EW$147)-2,FALSE)),"-",VLOOKUP($C174,CE_Unordered_Data,COLUMN('Reordered Data'!EW$145)-2,FALSE))</f>
        <v>-</v>
      </c>
      <c r="EX174" s="401" t="str">
        <f ca="1">IF(ISERROR(VLOOKUP($C174,CE_Unordered_Data,COLUMN('Reordered Data'!EX$147)-2,FALSE)),"-",VLOOKUP($C174,CE_Unordered_Data,COLUMN('Reordered Data'!EX$145)-2,FALSE))</f>
        <v>-</v>
      </c>
      <c r="EY174" s="401" t="str">
        <f ca="1">IF(ISERROR(VLOOKUP($C174,CE_Unordered_Data,COLUMN('Reordered Data'!EY$147)-2,FALSE)),"-",VLOOKUP($C174,CE_Unordered_Data,COLUMN('Reordered Data'!EY$145)-2,FALSE))</f>
        <v>-</v>
      </c>
      <c r="EZ174" s="401" t="str">
        <f ca="1">IF(ISERROR(VLOOKUP($C174,CE_Unordered_Data,COLUMN('Reordered Data'!EZ$147)-2,FALSE)),"-",VLOOKUP($C174,CE_Unordered_Data,COLUMN('Reordered Data'!EZ$145)-2,FALSE))</f>
        <v>-</v>
      </c>
      <c r="FA174" s="401" t="str">
        <f ca="1">IF(ISERROR(VLOOKUP($C174,CE_Unordered_Data,COLUMN('Reordered Data'!FA$147)-2,FALSE)),"-",VLOOKUP($C174,CE_Unordered_Data,COLUMN('Reordered Data'!FA$145)-2,FALSE))</f>
        <v>-</v>
      </c>
      <c r="FB174" s="401" t="str">
        <f ca="1">IF(ISERROR(VLOOKUP($C174,CE_Unordered_Data,COLUMN('Reordered Data'!FB$147)-2,FALSE)),"-",VLOOKUP($C174,CE_Unordered_Data,COLUMN('Reordered Data'!FB$145)-2,FALSE))</f>
        <v>-</v>
      </c>
      <c r="FC174" s="401" t="str">
        <f ca="1">IF(ISERROR(VLOOKUP($C174,CE_Unordered_Data,COLUMN('Reordered Data'!FC$147)-2,FALSE)),"-",VLOOKUP($C174,CE_Unordered_Data,COLUMN('Reordered Data'!FC$145)-2,FALSE))</f>
        <v>-</v>
      </c>
      <c r="FD174" s="401" t="str">
        <f ca="1">IF(ISERROR(VLOOKUP($C174,CE_Unordered_Data,COLUMN('Reordered Data'!FD$147)-2,FALSE)),"-",VLOOKUP($C174,CE_Unordered_Data,COLUMN('Reordered Data'!FD$145)-2,FALSE))</f>
        <v>-</v>
      </c>
      <c r="FE174" s="401" t="str">
        <f ca="1">IF(ISERROR(VLOOKUP($C174,CE_Unordered_Data,COLUMN('Reordered Data'!FE$147)-2,FALSE)),"-",VLOOKUP($C174,CE_Unordered_Data,COLUMN('Reordered Data'!FE$145)-2,FALSE))</f>
        <v>-</v>
      </c>
      <c r="FF174" s="401" t="str">
        <f ca="1">IF(ISERROR(VLOOKUP($C174,CE_Unordered_Data,COLUMN('Reordered Data'!FF$147)-2,FALSE)),"-",VLOOKUP($C174,CE_Unordered_Data,COLUMN('Reordered Data'!FF$145)-2,FALSE))</f>
        <v>-</v>
      </c>
      <c r="FG174" s="401" t="str">
        <f ca="1">IF(ISERROR(VLOOKUP($C174,CE_Unordered_Data,COLUMN('Reordered Data'!FG$147)-2,FALSE)),"-",VLOOKUP($C174,CE_Unordered_Data,COLUMN('Reordered Data'!FG$145)-2,FALSE))</f>
        <v>-</v>
      </c>
    </row>
    <row r="175" spans="3:163">
      <c r="C175" s="399" t="str">
        <f t="shared" ca="1" si="43"/>
        <v>*Hide*</v>
      </c>
      <c r="D175" s="401" t="str">
        <f ca="1">IF(ISERROR(VLOOKUP($C175,CE_Unordered_Data,COLUMN('Reordered Data'!D$147)-2,FALSE)),"-",VLOOKUP($C175,CE_Unordered_Data,COLUMN('Reordered Data'!D$145)-2,FALSE))</f>
        <v>-</v>
      </c>
      <c r="E175" s="401" t="str">
        <f ca="1">IF(ISERROR(VLOOKUP($C175,CE_Unordered_Data,COLUMN('Reordered Data'!E$147)-2,FALSE)),"-",VLOOKUP($C175,CE_Unordered_Data,COLUMN('Reordered Data'!E$145)-2,FALSE))</f>
        <v>-</v>
      </c>
      <c r="F175" s="401" t="str">
        <f ca="1">IF(ISERROR(VLOOKUP($C175,CE_Unordered_Data,COLUMN('Reordered Data'!F$147)-2,FALSE)),"-",VLOOKUP($C175,CE_Unordered_Data,COLUMN('Reordered Data'!F$145)-2,FALSE))</f>
        <v>-</v>
      </c>
      <c r="G175" s="401" t="str">
        <f ca="1">IF(ISERROR(VLOOKUP($C175,CE_Unordered_Data,COLUMN('Reordered Data'!G$147)-2,FALSE)),"-",VLOOKUP($C175,CE_Unordered_Data,COLUMN('Reordered Data'!G$145)-2,FALSE))</f>
        <v>-</v>
      </c>
      <c r="H175" s="401" t="str">
        <f ca="1">IF(ISERROR(VLOOKUP($C175,CE_Unordered_Data,COLUMN('Reordered Data'!H$147)-2,FALSE)),"-",VLOOKUP($C175,CE_Unordered_Data,COLUMN('Reordered Data'!H$145)-2,FALSE))</f>
        <v>-</v>
      </c>
      <c r="I175" s="401" t="str">
        <f ca="1">IF(ISERROR(VLOOKUP($C175,CE_Unordered_Data,COLUMN('Reordered Data'!I$147)-2,FALSE)),"-",VLOOKUP($C175,CE_Unordered_Data,COLUMN('Reordered Data'!I$145)-2,FALSE))</f>
        <v>-</v>
      </c>
      <c r="J175" s="401" t="str">
        <f ca="1">IF(ISERROR(VLOOKUP($C175,CE_Unordered_Data,COLUMN('Reordered Data'!J$147)-2,FALSE)),"-",VLOOKUP($C175,CE_Unordered_Data,COLUMN('Reordered Data'!J$145)-2,FALSE))</f>
        <v>-</v>
      </c>
      <c r="K175" s="401" t="str">
        <f ca="1">IF(ISERROR(VLOOKUP($C175,CE_Unordered_Data,COLUMN('Reordered Data'!K$147)-2,FALSE)),"-",VLOOKUP($C175,CE_Unordered_Data,COLUMN('Reordered Data'!K$145)-2,FALSE))</f>
        <v>-</v>
      </c>
      <c r="L175" s="401" t="str">
        <f ca="1">IF(ISERROR(VLOOKUP($C175,CE_Unordered_Data,COLUMN('Reordered Data'!L$147)-2,FALSE)),"-",VLOOKUP($C175,CE_Unordered_Data,COLUMN('Reordered Data'!L$145)-2,FALSE))</f>
        <v>-</v>
      </c>
      <c r="M175" s="401" t="str">
        <f ca="1">IF(ISERROR(VLOOKUP($C175,CE_Unordered_Data,COLUMN('Reordered Data'!M$147)-2,FALSE)),"-",VLOOKUP($C175,CE_Unordered_Data,COLUMN('Reordered Data'!M$145)-2,FALSE))</f>
        <v>-</v>
      </c>
      <c r="N175" s="401" t="str">
        <f ca="1">IF(ISERROR(VLOOKUP($C175,CE_Unordered_Data,COLUMN('Reordered Data'!N$147)-2,FALSE)),"-",VLOOKUP($C175,CE_Unordered_Data,COLUMN('Reordered Data'!N$145)-2,FALSE))</f>
        <v>-</v>
      </c>
      <c r="O175" s="401" t="str">
        <f ca="1">IF(ISERROR(VLOOKUP($C175,CE_Unordered_Data,COLUMN('Reordered Data'!O$147)-2,FALSE)),"-",VLOOKUP($C175,CE_Unordered_Data,COLUMN('Reordered Data'!O$145)-2,FALSE))</f>
        <v>-</v>
      </c>
      <c r="P175" s="401" t="str">
        <f ca="1">IF(ISERROR(VLOOKUP($C175,CE_Unordered_Data,COLUMN('Reordered Data'!P$147)-2,FALSE)),"-",VLOOKUP($C175,CE_Unordered_Data,COLUMN('Reordered Data'!P$145)-2,FALSE))</f>
        <v>-</v>
      </c>
      <c r="Q175" s="401" t="str">
        <f ca="1">IF(ISERROR(VLOOKUP($C175,CE_Unordered_Data,COLUMN('Reordered Data'!Q$147)-2,FALSE)),"-",VLOOKUP($C175,CE_Unordered_Data,COLUMN('Reordered Data'!Q$145)-2,FALSE))</f>
        <v>-</v>
      </c>
      <c r="R175" s="401" t="str">
        <f ca="1">IF(ISERROR(VLOOKUP($C175,CE_Unordered_Data,COLUMN('Reordered Data'!R$147)-2,FALSE)),"-",VLOOKUP($C175,CE_Unordered_Data,COLUMN('Reordered Data'!R$145)-2,FALSE))</f>
        <v>-</v>
      </c>
      <c r="S175" s="401" t="str">
        <f ca="1">IF(ISERROR(VLOOKUP($C175,CE_Unordered_Data,COLUMN('Reordered Data'!S$147)-2,FALSE)),"-",VLOOKUP($C175,CE_Unordered_Data,COLUMN('Reordered Data'!S$145)-2,FALSE))</f>
        <v>-</v>
      </c>
      <c r="T175" s="401" t="str">
        <f ca="1">IF(ISERROR(VLOOKUP($C175,CE_Unordered_Data,COLUMN('Reordered Data'!T$147)-2,FALSE)),"-",VLOOKUP($C175,CE_Unordered_Data,COLUMN('Reordered Data'!T$145)-2,FALSE))</f>
        <v>-</v>
      </c>
      <c r="U175" s="401" t="str">
        <f ca="1">IF(ISERROR(VLOOKUP($C175,CE_Unordered_Data,COLUMN('Reordered Data'!U$147)-2,FALSE)),"-",VLOOKUP($C175,CE_Unordered_Data,COLUMN('Reordered Data'!U$145)-2,FALSE))</f>
        <v>-</v>
      </c>
      <c r="V175" s="401" t="str">
        <f ca="1">IF(ISERROR(VLOOKUP($C175,CE_Unordered_Data,COLUMN('Reordered Data'!V$147)-2,FALSE)),"-",VLOOKUP($C175,CE_Unordered_Data,COLUMN('Reordered Data'!V$145)-2,FALSE))</f>
        <v>-</v>
      </c>
      <c r="W175" s="401" t="str">
        <f ca="1">IF(ISERROR(VLOOKUP($C175,CE_Unordered_Data,COLUMN('Reordered Data'!W$147)-2,FALSE)),"-",VLOOKUP($C175,CE_Unordered_Data,COLUMN('Reordered Data'!W$145)-2,FALSE))</f>
        <v>-</v>
      </c>
      <c r="X175" s="401" t="str">
        <f ca="1">IF(ISERROR(VLOOKUP($C175,CE_Unordered_Data,COLUMN('Reordered Data'!X$147)-2,FALSE)),"-",VLOOKUP($C175,CE_Unordered_Data,COLUMN('Reordered Data'!X$145)-2,FALSE))</f>
        <v>-</v>
      </c>
      <c r="Y175" s="401" t="str">
        <f ca="1">IF(ISERROR(VLOOKUP($C175,CE_Unordered_Data,COLUMN('Reordered Data'!Y$147)-2,FALSE)),"-",VLOOKUP($C175,CE_Unordered_Data,COLUMN('Reordered Data'!Y$145)-2,FALSE))</f>
        <v>-</v>
      </c>
      <c r="Z175" s="401" t="str">
        <f ca="1">IF(ISERROR(VLOOKUP($C175,CE_Unordered_Data,COLUMN('Reordered Data'!Z$147)-2,FALSE)),"-",VLOOKUP($C175,CE_Unordered_Data,COLUMN('Reordered Data'!Z$145)-2,FALSE))</f>
        <v>-</v>
      </c>
      <c r="AA175" s="401" t="str">
        <f ca="1">IF(ISERROR(VLOOKUP($C175,CE_Unordered_Data,COLUMN('Reordered Data'!AA$147)-2,FALSE)),"-",VLOOKUP($C175,CE_Unordered_Data,COLUMN('Reordered Data'!AA$145)-2,FALSE))</f>
        <v>-</v>
      </c>
      <c r="AB175" s="401" t="str">
        <f ca="1">IF(ISERROR(VLOOKUP($C175,CE_Unordered_Data,COLUMN('Reordered Data'!AB$147)-2,FALSE)),"-",VLOOKUP($C175,CE_Unordered_Data,COLUMN('Reordered Data'!AB$145)-2,FALSE))</f>
        <v>-</v>
      </c>
      <c r="AC175" s="401" t="str">
        <f ca="1">IF(ISERROR(VLOOKUP($C175,CE_Unordered_Data,COLUMN('Reordered Data'!AC$147)-2,FALSE)),"-",VLOOKUP($C175,CE_Unordered_Data,COLUMN('Reordered Data'!AC$145)-2,FALSE))</f>
        <v>-</v>
      </c>
      <c r="AD175" s="401" t="str">
        <f ca="1">IF(ISERROR(VLOOKUP($C175,CE_Unordered_Data,COLUMN('Reordered Data'!AD$147)-2,FALSE)),"-",VLOOKUP($C175,CE_Unordered_Data,COLUMN('Reordered Data'!AD$145)-2,FALSE))</f>
        <v>-</v>
      </c>
      <c r="AE175" s="401" t="str">
        <f ca="1">IF(ISERROR(VLOOKUP($C175,CE_Unordered_Data,COLUMN('Reordered Data'!AE$147)-2,FALSE)),"-",VLOOKUP($C175,CE_Unordered_Data,COLUMN('Reordered Data'!AE$145)-2,FALSE))</f>
        <v>-</v>
      </c>
      <c r="AF175" s="401" t="str">
        <f ca="1">IF(ISERROR(VLOOKUP($C175,CE_Unordered_Data,COLUMN('Reordered Data'!AF$147)-2,FALSE)),"-",VLOOKUP($C175,CE_Unordered_Data,COLUMN('Reordered Data'!AF$145)-2,FALSE))</f>
        <v>-</v>
      </c>
      <c r="AG175" s="401" t="str">
        <f ca="1">IF(ISERROR(VLOOKUP($C175,CE_Unordered_Data,COLUMN('Reordered Data'!AG$147)-2,FALSE)),"-",VLOOKUP($C175,CE_Unordered_Data,COLUMN('Reordered Data'!AG$145)-2,FALSE))</f>
        <v>-</v>
      </c>
      <c r="AH175" s="401" t="str">
        <f ca="1">IF(ISERROR(VLOOKUP($C175,CE_Unordered_Data,COLUMN('Reordered Data'!AH$147)-2,FALSE)),"-",VLOOKUP($C175,CE_Unordered_Data,COLUMN('Reordered Data'!AH$145)-2,FALSE))</f>
        <v>-</v>
      </c>
      <c r="AI175" s="401" t="str">
        <f ca="1">IF(ISERROR(VLOOKUP($C175,CE_Unordered_Data,COLUMN('Reordered Data'!AI$147)-2,FALSE)),"-",VLOOKUP($C175,CE_Unordered_Data,COLUMN('Reordered Data'!AI$145)-2,FALSE))</f>
        <v>-</v>
      </c>
      <c r="AJ175" s="401" t="str">
        <f ca="1">IF(ISERROR(VLOOKUP($C175,CE_Unordered_Data,COLUMN('Reordered Data'!AJ$147)-2,FALSE)),"-",VLOOKUP($C175,CE_Unordered_Data,COLUMN('Reordered Data'!AJ$145)-2,FALSE))</f>
        <v>-</v>
      </c>
      <c r="AK175" s="401" t="str">
        <f ca="1">IF(ISERROR(VLOOKUP($C175,CE_Unordered_Data,COLUMN('Reordered Data'!AK$147)-2,FALSE)),"-",VLOOKUP($C175,CE_Unordered_Data,COLUMN('Reordered Data'!AK$145)-2,FALSE))</f>
        <v>-</v>
      </c>
      <c r="AL175" s="401" t="str">
        <f ca="1">IF(ISERROR(VLOOKUP($C175,CE_Unordered_Data,COLUMN('Reordered Data'!AL$147)-2,FALSE)),"-",VLOOKUP($C175,CE_Unordered_Data,COLUMN('Reordered Data'!AL$145)-2,FALSE))</f>
        <v>-</v>
      </c>
      <c r="AM175" s="401" t="str">
        <f ca="1">IF(ISERROR(VLOOKUP($C175,CE_Unordered_Data,COLUMN('Reordered Data'!AM$147)-2,FALSE)),"-",VLOOKUP($C175,CE_Unordered_Data,COLUMN('Reordered Data'!AM$145)-2,FALSE))</f>
        <v>-</v>
      </c>
      <c r="AN175" s="401" t="str">
        <f ca="1">IF(ISERROR(VLOOKUP($C175,CE_Unordered_Data,COLUMN('Reordered Data'!AN$147)-2,FALSE)),"-",VLOOKUP($C175,CE_Unordered_Data,COLUMN('Reordered Data'!AN$145)-2,FALSE))</f>
        <v>-</v>
      </c>
      <c r="AO175" s="401" t="str">
        <f ca="1">IF(ISERROR(VLOOKUP($C175,CE_Unordered_Data,COLUMN('Reordered Data'!AO$147)-2,FALSE)),"-",VLOOKUP($C175,CE_Unordered_Data,COLUMN('Reordered Data'!AO$145)-2,FALSE))</f>
        <v>-</v>
      </c>
      <c r="AP175" s="401" t="str">
        <f ca="1">IF(ISERROR(VLOOKUP($C175,CE_Unordered_Data,COLUMN('Reordered Data'!AP$147)-2,FALSE)),"-",VLOOKUP($C175,CE_Unordered_Data,COLUMN('Reordered Data'!AP$145)-2,FALSE))</f>
        <v>-</v>
      </c>
      <c r="AQ175" s="401" t="str">
        <f ca="1">IF(ISERROR(VLOOKUP($C175,CE_Unordered_Data,COLUMN('Reordered Data'!AQ$147)-2,FALSE)),"-",VLOOKUP($C175,CE_Unordered_Data,COLUMN('Reordered Data'!AQ$145)-2,FALSE))</f>
        <v>-</v>
      </c>
      <c r="AR175" s="401" t="str">
        <f ca="1">IF(ISERROR(VLOOKUP($C175,CE_Unordered_Data,COLUMN('Reordered Data'!AR$147)-2,FALSE)),"-",VLOOKUP($C175,CE_Unordered_Data,COLUMN('Reordered Data'!AR$145)-2,FALSE))</f>
        <v>-</v>
      </c>
      <c r="AS175" s="401" t="str">
        <f ca="1">IF(ISERROR(VLOOKUP($C175,CE_Unordered_Data,COLUMN('Reordered Data'!AS$147)-2,FALSE)),"-",VLOOKUP($C175,CE_Unordered_Data,COLUMN('Reordered Data'!AS$145)-2,FALSE))</f>
        <v>-</v>
      </c>
      <c r="AT175" s="401" t="str">
        <f ca="1">IF(ISERROR(VLOOKUP($C175,CE_Unordered_Data,COLUMN('Reordered Data'!AT$147)-2,FALSE)),"-",VLOOKUP($C175,CE_Unordered_Data,COLUMN('Reordered Data'!AT$145)-2,FALSE))</f>
        <v>-</v>
      </c>
      <c r="AU175" s="401" t="str">
        <f ca="1">IF(ISERROR(VLOOKUP($C175,CE_Unordered_Data,COLUMN('Reordered Data'!AU$147)-2,FALSE)),"-",VLOOKUP($C175,CE_Unordered_Data,COLUMN('Reordered Data'!AU$145)-2,FALSE))</f>
        <v>-</v>
      </c>
      <c r="AV175" s="401" t="str">
        <f ca="1">IF(ISERROR(VLOOKUP($C175,CE_Unordered_Data,COLUMN('Reordered Data'!AV$147)-2,FALSE)),"-",VLOOKUP($C175,CE_Unordered_Data,COLUMN('Reordered Data'!AV$145)-2,FALSE))</f>
        <v>-</v>
      </c>
      <c r="AW175" s="401" t="str">
        <f ca="1">IF(ISERROR(VLOOKUP($C175,CE_Unordered_Data,COLUMN('Reordered Data'!AW$147)-2,FALSE)),"-",VLOOKUP($C175,CE_Unordered_Data,COLUMN('Reordered Data'!AW$145)-2,FALSE))</f>
        <v>-</v>
      </c>
      <c r="AX175" s="401" t="str">
        <f ca="1">IF(ISERROR(VLOOKUP($C175,CE_Unordered_Data,COLUMN('Reordered Data'!AX$147)-2,FALSE)),"-",VLOOKUP($C175,CE_Unordered_Data,COLUMN('Reordered Data'!AX$145)-2,FALSE))</f>
        <v>-</v>
      </c>
      <c r="AY175" s="401" t="str">
        <f ca="1">IF(ISERROR(VLOOKUP($C175,CE_Unordered_Data,COLUMN('Reordered Data'!AY$147)-2,FALSE)),"-",VLOOKUP($C175,CE_Unordered_Data,COLUMN('Reordered Data'!AY$145)-2,FALSE))</f>
        <v>-</v>
      </c>
      <c r="AZ175" s="401" t="str">
        <f ca="1">IF(ISERROR(VLOOKUP($C175,CE_Unordered_Data,COLUMN('Reordered Data'!AZ$147)-2,FALSE)),"-",VLOOKUP($C175,CE_Unordered_Data,COLUMN('Reordered Data'!AZ$145)-2,FALSE))</f>
        <v>-</v>
      </c>
      <c r="BA175" s="401" t="str">
        <f ca="1">IF(ISERROR(VLOOKUP($C175,CE_Unordered_Data,COLUMN('Reordered Data'!BA$147)-2,FALSE)),"-",VLOOKUP($C175,CE_Unordered_Data,COLUMN('Reordered Data'!BA$145)-2,FALSE))</f>
        <v>-</v>
      </c>
      <c r="BB175" s="401" t="str">
        <f ca="1">IF(ISERROR(VLOOKUP($C175,CE_Unordered_Data,COLUMN('Reordered Data'!BB$147)-2,FALSE)),"-",VLOOKUP($C175,CE_Unordered_Data,COLUMN('Reordered Data'!BB$145)-2,FALSE))</f>
        <v>-</v>
      </c>
      <c r="BC175" s="401" t="str">
        <f ca="1">IF(ISERROR(VLOOKUP($C175,CE_Unordered_Data,COLUMN('Reordered Data'!BC$147)-2,FALSE)),"-",VLOOKUP($C175,CE_Unordered_Data,COLUMN('Reordered Data'!BC$145)-2,FALSE))</f>
        <v>-</v>
      </c>
      <c r="BD175" s="401" t="str">
        <f ca="1">IF(ISERROR(VLOOKUP($C175,CE_Unordered_Data,COLUMN('Reordered Data'!BD$147)-2,FALSE)),"-",VLOOKUP($C175,CE_Unordered_Data,COLUMN('Reordered Data'!BD$145)-2,FALSE))</f>
        <v>-</v>
      </c>
      <c r="BE175" s="401" t="str">
        <f ca="1">IF(ISERROR(VLOOKUP($C175,CE_Unordered_Data,COLUMN('Reordered Data'!BE$147)-2,FALSE)),"-",VLOOKUP($C175,CE_Unordered_Data,COLUMN('Reordered Data'!BE$145)-2,FALSE))</f>
        <v>-</v>
      </c>
      <c r="BF175" s="401" t="str">
        <f ca="1">IF(ISERROR(VLOOKUP($C175,CE_Unordered_Data,COLUMN('Reordered Data'!BF$147)-2,FALSE)),"-",VLOOKUP($C175,CE_Unordered_Data,COLUMN('Reordered Data'!BF$145)-2,FALSE))</f>
        <v>-</v>
      </c>
      <c r="BG175" s="401" t="str">
        <f ca="1">IF(ISERROR(VLOOKUP($C175,CE_Unordered_Data,COLUMN('Reordered Data'!BG$147)-2,FALSE)),"-",VLOOKUP($C175,CE_Unordered_Data,COLUMN('Reordered Data'!BG$145)-2,FALSE))</f>
        <v>-</v>
      </c>
      <c r="BH175" s="401" t="str">
        <f ca="1">IF(ISERROR(VLOOKUP($C175,CE_Unordered_Data,COLUMN('Reordered Data'!BH$147)-2,FALSE)),"-",VLOOKUP($C175,CE_Unordered_Data,COLUMN('Reordered Data'!BH$145)-2,FALSE))</f>
        <v>-</v>
      </c>
      <c r="BI175" s="401" t="str">
        <f ca="1">IF(ISERROR(VLOOKUP($C175,CE_Unordered_Data,COLUMN('Reordered Data'!BI$147)-2,FALSE)),"-",VLOOKUP($C175,CE_Unordered_Data,COLUMN('Reordered Data'!BI$145)-2,FALSE))</f>
        <v>-</v>
      </c>
      <c r="BJ175" s="401" t="str">
        <f ca="1">IF(ISERROR(VLOOKUP($C175,CE_Unordered_Data,COLUMN('Reordered Data'!BJ$147)-2,FALSE)),"-",VLOOKUP($C175,CE_Unordered_Data,COLUMN('Reordered Data'!BJ$145)-2,FALSE))</f>
        <v>-</v>
      </c>
      <c r="BK175" s="401" t="str">
        <f ca="1">IF(ISERROR(VLOOKUP($C175,CE_Unordered_Data,COLUMN('Reordered Data'!BK$147)-2,FALSE)),"-",VLOOKUP($C175,CE_Unordered_Data,COLUMN('Reordered Data'!BK$145)-2,FALSE))</f>
        <v>-</v>
      </c>
      <c r="BL175" s="401" t="str">
        <f ca="1">IF(ISERROR(VLOOKUP($C175,CE_Unordered_Data,COLUMN('Reordered Data'!BL$147)-2,FALSE)),"-",VLOOKUP($C175,CE_Unordered_Data,COLUMN('Reordered Data'!BL$145)-2,FALSE))</f>
        <v>-</v>
      </c>
      <c r="BM175" s="401" t="str">
        <f ca="1">IF(ISERROR(VLOOKUP($C175,CE_Unordered_Data,COLUMN('Reordered Data'!BM$147)-2,FALSE)),"-",VLOOKUP($C175,CE_Unordered_Data,COLUMN('Reordered Data'!BM$145)-2,FALSE))</f>
        <v>-</v>
      </c>
      <c r="BN175" s="401" t="str">
        <f ca="1">IF(ISERROR(VLOOKUP($C175,CE_Unordered_Data,COLUMN('Reordered Data'!BN$147)-2,FALSE)),"-",VLOOKUP($C175,CE_Unordered_Data,COLUMN('Reordered Data'!BN$145)-2,FALSE))</f>
        <v>-</v>
      </c>
      <c r="BO175" s="401" t="str">
        <f ca="1">IF(ISERROR(VLOOKUP($C175,CE_Unordered_Data,COLUMN('Reordered Data'!BO$147)-2,FALSE)),"-",VLOOKUP($C175,CE_Unordered_Data,COLUMN('Reordered Data'!BO$145)-2,FALSE))</f>
        <v>-</v>
      </c>
      <c r="BP175" s="401" t="str">
        <f ca="1">IF(ISERROR(VLOOKUP($C175,CE_Unordered_Data,COLUMN('Reordered Data'!BP$147)-2,FALSE)),"-",VLOOKUP($C175,CE_Unordered_Data,COLUMN('Reordered Data'!BP$145)-2,FALSE))</f>
        <v>-</v>
      </c>
      <c r="BQ175" s="401" t="str">
        <f ca="1">IF(ISERROR(VLOOKUP($C175,CE_Unordered_Data,COLUMN('Reordered Data'!BQ$147)-2,FALSE)),"-",VLOOKUP($C175,CE_Unordered_Data,COLUMN('Reordered Data'!BQ$145)-2,FALSE))</f>
        <v>-</v>
      </c>
      <c r="BR175" s="401" t="str">
        <f ca="1">IF(ISERROR(VLOOKUP($C175,CE_Unordered_Data,COLUMN('Reordered Data'!BR$147)-2,FALSE)),"-",VLOOKUP($C175,CE_Unordered_Data,COLUMN('Reordered Data'!BR$145)-2,FALSE))</f>
        <v>-</v>
      </c>
      <c r="BS175" s="401" t="str">
        <f ca="1">IF(ISERROR(VLOOKUP($C175,CE_Unordered_Data,COLUMN('Reordered Data'!BS$147)-2,FALSE)),"-",VLOOKUP($C175,CE_Unordered_Data,COLUMN('Reordered Data'!BS$145)-2,FALSE))</f>
        <v>-</v>
      </c>
      <c r="BT175" s="401" t="str">
        <f ca="1">IF(ISERROR(VLOOKUP($C175,CE_Unordered_Data,COLUMN('Reordered Data'!BT$147)-2,FALSE)),"-",VLOOKUP($C175,CE_Unordered_Data,COLUMN('Reordered Data'!BT$145)-2,FALSE))</f>
        <v>-</v>
      </c>
      <c r="BU175" s="401" t="str">
        <f ca="1">IF(ISERROR(VLOOKUP($C175,CE_Unordered_Data,COLUMN('Reordered Data'!BU$147)-2,FALSE)),"-",VLOOKUP($C175,CE_Unordered_Data,COLUMN('Reordered Data'!BU$145)-2,FALSE))</f>
        <v>-</v>
      </c>
      <c r="BV175" s="401" t="str">
        <f ca="1">IF(ISERROR(VLOOKUP($C175,CE_Unordered_Data,COLUMN('Reordered Data'!BV$147)-2,FALSE)),"-",VLOOKUP($C175,CE_Unordered_Data,COLUMN('Reordered Data'!BV$145)-2,FALSE))</f>
        <v>-</v>
      </c>
      <c r="BW175" s="401" t="str">
        <f ca="1">IF(ISERROR(VLOOKUP($C175,CE_Unordered_Data,COLUMN('Reordered Data'!BW$147)-2,FALSE)),"-",VLOOKUP($C175,CE_Unordered_Data,COLUMN('Reordered Data'!BW$145)-2,FALSE))</f>
        <v>-</v>
      </c>
      <c r="BX175" s="401" t="str">
        <f ca="1">IF(ISERROR(VLOOKUP($C175,CE_Unordered_Data,COLUMN('Reordered Data'!BX$147)-2,FALSE)),"-",VLOOKUP($C175,CE_Unordered_Data,COLUMN('Reordered Data'!BX$145)-2,FALSE))</f>
        <v>-</v>
      </c>
      <c r="BY175" s="401" t="str">
        <f ca="1">IF(ISERROR(VLOOKUP($C175,CE_Unordered_Data,COLUMN('Reordered Data'!BY$147)-2,FALSE)),"-",VLOOKUP($C175,CE_Unordered_Data,COLUMN('Reordered Data'!BY$145)-2,FALSE))</f>
        <v>-</v>
      </c>
      <c r="BZ175" s="401" t="str">
        <f ca="1">IF(ISERROR(VLOOKUP($C175,CE_Unordered_Data,COLUMN('Reordered Data'!BZ$147)-2,FALSE)),"-",VLOOKUP($C175,CE_Unordered_Data,COLUMN('Reordered Data'!BZ$145)-2,FALSE))</f>
        <v>-</v>
      </c>
      <c r="CA175" s="401" t="str">
        <f ca="1">IF(ISERROR(VLOOKUP($C175,CE_Unordered_Data,COLUMN('Reordered Data'!CA$147)-2,FALSE)),"-",VLOOKUP($C175,CE_Unordered_Data,COLUMN('Reordered Data'!CA$145)-2,FALSE))</f>
        <v>-</v>
      </c>
      <c r="CB175" s="401" t="str">
        <f ca="1">IF(ISERROR(VLOOKUP($C175,CE_Unordered_Data,COLUMN('Reordered Data'!CB$147)-2,FALSE)),"-",VLOOKUP($C175,CE_Unordered_Data,COLUMN('Reordered Data'!CB$145)-2,FALSE))</f>
        <v>-</v>
      </c>
      <c r="CC175" s="401" t="str">
        <f ca="1">IF(ISERROR(VLOOKUP($C175,CE_Unordered_Data,COLUMN('Reordered Data'!CC$147)-2,FALSE)),"-",VLOOKUP($C175,CE_Unordered_Data,COLUMN('Reordered Data'!CC$145)-2,FALSE))</f>
        <v>-</v>
      </c>
      <c r="CD175" s="401" t="str">
        <f ca="1">IF(ISERROR(VLOOKUP($C175,CE_Unordered_Data,COLUMN('Reordered Data'!CD$147)-2,FALSE)),"-",VLOOKUP($C175,CE_Unordered_Data,COLUMN('Reordered Data'!CD$145)-2,FALSE))</f>
        <v>-</v>
      </c>
      <c r="CE175" s="401" t="str">
        <f ca="1">IF(ISERROR(VLOOKUP($C175,CE_Unordered_Data,COLUMN('Reordered Data'!CE$147)-2,FALSE)),"-",VLOOKUP($C175,CE_Unordered_Data,COLUMN('Reordered Data'!CE$145)-2,FALSE))</f>
        <v>-</v>
      </c>
      <c r="CF175" s="401" t="str">
        <f ca="1">IF(ISERROR(VLOOKUP($C175,CE_Unordered_Data,COLUMN('Reordered Data'!CF$147)-2,FALSE)),"-",VLOOKUP($C175,CE_Unordered_Data,COLUMN('Reordered Data'!CF$145)-2,FALSE))</f>
        <v>-</v>
      </c>
      <c r="CG175" s="401" t="str">
        <f ca="1">IF(ISERROR(VLOOKUP($C175,CE_Unordered_Data,COLUMN('Reordered Data'!CG$147)-2,FALSE)),"-",VLOOKUP($C175,CE_Unordered_Data,COLUMN('Reordered Data'!CG$145)-2,FALSE))</f>
        <v>-</v>
      </c>
      <c r="CH175" s="401" t="str">
        <f ca="1">IF(ISERROR(VLOOKUP($C175,CE_Unordered_Data,COLUMN('Reordered Data'!CH$147)-2,FALSE)),"-",VLOOKUP($C175,CE_Unordered_Data,COLUMN('Reordered Data'!CH$145)-2,FALSE))</f>
        <v>-</v>
      </c>
      <c r="CI175" s="401" t="str">
        <f ca="1">IF(ISERROR(VLOOKUP($C175,CE_Unordered_Data,COLUMN('Reordered Data'!CI$147)-2,FALSE)),"-",VLOOKUP($C175,CE_Unordered_Data,COLUMN('Reordered Data'!CI$145)-2,FALSE))</f>
        <v>-</v>
      </c>
      <c r="CJ175" s="401" t="str">
        <f ca="1">IF(ISERROR(VLOOKUP($C175,CE_Unordered_Data,COLUMN('Reordered Data'!CJ$147)-2,FALSE)),"-",VLOOKUP($C175,CE_Unordered_Data,COLUMN('Reordered Data'!CJ$145)-2,FALSE))</f>
        <v>-</v>
      </c>
      <c r="CK175" s="401" t="str">
        <f ca="1">IF(ISERROR(VLOOKUP($C175,CE_Unordered_Data,COLUMN('Reordered Data'!CK$147)-2,FALSE)),"-",VLOOKUP($C175,CE_Unordered_Data,COLUMN('Reordered Data'!CK$145)-2,FALSE))</f>
        <v>-</v>
      </c>
      <c r="CL175" s="401" t="str">
        <f ca="1">IF(ISERROR(VLOOKUP($C175,CE_Unordered_Data,COLUMN('Reordered Data'!CL$147)-2,FALSE)),"-",VLOOKUP($C175,CE_Unordered_Data,COLUMN('Reordered Data'!CL$145)-2,FALSE))</f>
        <v>-</v>
      </c>
      <c r="CM175" s="401" t="str">
        <f ca="1">IF(ISERROR(VLOOKUP($C175,CE_Unordered_Data,COLUMN('Reordered Data'!CM$147)-2,FALSE)),"-",VLOOKUP($C175,CE_Unordered_Data,COLUMN('Reordered Data'!CM$145)-2,FALSE))</f>
        <v>-</v>
      </c>
      <c r="CN175" s="401" t="str">
        <f ca="1">IF(ISERROR(VLOOKUP($C175,CE_Unordered_Data,COLUMN('Reordered Data'!CN$147)-2,FALSE)),"-",VLOOKUP($C175,CE_Unordered_Data,COLUMN('Reordered Data'!CN$145)-2,FALSE))</f>
        <v>-</v>
      </c>
      <c r="CO175" s="401" t="str">
        <f ca="1">IF(ISERROR(VLOOKUP($C175,CE_Unordered_Data,COLUMN('Reordered Data'!CO$147)-2,FALSE)),"-",VLOOKUP($C175,CE_Unordered_Data,COLUMN('Reordered Data'!CO$145)-2,FALSE))</f>
        <v>-</v>
      </c>
      <c r="CP175" s="401" t="str">
        <f ca="1">IF(ISERROR(VLOOKUP($C175,CE_Unordered_Data,COLUMN('Reordered Data'!CP$147)-2,FALSE)),"-",VLOOKUP($C175,CE_Unordered_Data,COLUMN('Reordered Data'!CP$145)-2,FALSE))</f>
        <v>-</v>
      </c>
      <c r="CQ175" s="401" t="str">
        <f ca="1">IF(ISERROR(VLOOKUP($C175,CE_Unordered_Data,COLUMN('Reordered Data'!CQ$147)-2,FALSE)),"-",VLOOKUP($C175,CE_Unordered_Data,COLUMN('Reordered Data'!CQ$145)-2,FALSE))</f>
        <v>-</v>
      </c>
      <c r="CR175" s="401" t="str">
        <f ca="1">IF(ISERROR(VLOOKUP($C175,CE_Unordered_Data,COLUMN('Reordered Data'!CR$147)-2,FALSE)),"-",VLOOKUP($C175,CE_Unordered_Data,COLUMN('Reordered Data'!CR$145)-2,FALSE))</f>
        <v>-</v>
      </c>
      <c r="CS175" s="401" t="str">
        <f ca="1">IF(ISERROR(VLOOKUP($C175,CE_Unordered_Data,COLUMN('Reordered Data'!CS$147)-2,FALSE)),"-",VLOOKUP($C175,CE_Unordered_Data,COLUMN('Reordered Data'!CS$145)-2,FALSE))</f>
        <v>-</v>
      </c>
      <c r="CT175" s="401" t="str">
        <f ca="1">IF(ISERROR(VLOOKUP($C175,CE_Unordered_Data,COLUMN('Reordered Data'!CT$147)-2,FALSE)),"-",VLOOKUP($C175,CE_Unordered_Data,COLUMN('Reordered Data'!CT$145)-2,FALSE))</f>
        <v>-</v>
      </c>
      <c r="CU175" s="401" t="str">
        <f ca="1">IF(ISERROR(VLOOKUP($C175,CE_Unordered_Data,COLUMN('Reordered Data'!CU$147)-2,FALSE)),"-",VLOOKUP($C175,CE_Unordered_Data,COLUMN('Reordered Data'!CU$145)-2,FALSE))</f>
        <v>-</v>
      </c>
      <c r="CV175" s="401" t="str">
        <f ca="1">IF(ISERROR(VLOOKUP($C175,CE_Unordered_Data,COLUMN('Reordered Data'!CV$147)-2,FALSE)),"-",VLOOKUP($C175,CE_Unordered_Data,COLUMN('Reordered Data'!CV$145)-2,FALSE))</f>
        <v>-</v>
      </c>
      <c r="CW175" s="401" t="str">
        <f ca="1">IF(ISERROR(VLOOKUP($C175,CE_Unordered_Data,COLUMN('Reordered Data'!CW$147)-2,FALSE)),"-",VLOOKUP($C175,CE_Unordered_Data,COLUMN('Reordered Data'!CW$145)-2,FALSE))</f>
        <v>-</v>
      </c>
      <c r="CX175" s="401" t="str">
        <f ca="1">IF(ISERROR(VLOOKUP($C175,CE_Unordered_Data,COLUMN('Reordered Data'!CX$147)-2,FALSE)),"-",VLOOKUP($C175,CE_Unordered_Data,COLUMN('Reordered Data'!CX$145)-2,FALSE))</f>
        <v>-</v>
      </c>
      <c r="CY175" s="401" t="str">
        <f ca="1">IF(ISERROR(VLOOKUP($C175,CE_Unordered_Data,COLUMN('Reordered Data'!CY$147)-2,FALSE)),"-",VLOOKUP($C175,CE_Unordered_Data,COLUMN('Reordered Data'!CY$145)-2,FALSE))</f>
        <v>-</v>
      </c>
      <c r="CZ175" s="401" t="str">
        <f ca="1">IF(ISERROR(VLOOKUP($C175,CE_Unordered_Data,COLUMN('Reordered Data'!CZ$147)-2,FALSE)),"-",VLOOKUP($C175,CE_Unordered_Data,COLUMN('Reordered Data'!CZ$145)-2,FALSE))</f>
        <v>-</v>
      </c>
      <c r="DA175" s="401" t="str">
        <f ca="1">IF(ISERROR(VLOOKUP($C175,CE_Unordered_Data,COLUMN('Reordered Data'!DA$147)-2,FALSE)),"-",VLOOKUP($C175,CE_Unordered_Data,COLUMN('Reordered Data'!DA$145)-2,FALSE))</f>
        <v>-</v>
      </c>
      <c r="DB175" s="401" t="str">
        <f ca="1">IF(ISERROR(VLOOKUP($C175,CE_Unordered_Data,COLUMN('Reordered Data'!DB$147)-2,FALSE)),"-",VLOOKUP($C175,CE_Unordered_Data,COLUMN('Reordered Data'!DB$145)-2,FALSE))</f>
        <v>-</v>
      </c>
      <c r="DC175" s="401" t="str">
        <f ca="1">IF(ISERROR(VLOOKUP($C175,CE_Unordered_Data,COLUMN('Reordered Data'!DC$147)-2,FALSE)),"-",VLOOKUP($C175,CE_Unordered_Data,COLUMN('Reordered Data'!DC$145)-2,FALSE))</f>
        <v>-</v>
      </c>
      <c r="DD175" s="401" t="str">
        <f ca="1">IF(ISERROR(VLOOKUP($C175,CE_Unordered_Data,COLUMN('Reordered Data'!DD$147)-2,FALSE)),"-",VLOOKUP($C175,CE_Unordered_Data,COLUMN('Reordered Data'!DD$145)-2,FALSE))</f>
        <v>-</v>
      </c>
      <c r="DE175" s="401" t="str">
        <f ca="1">IF(ISERROR(VLOOKUP($C175,CE_Unordered_Data,COLUMN('Reordered Data'!DE$147)-2,FALSE)),"-",VLOOKUP($C175,CE_Unordered_Data,COLUMN('Reordered Data'!DE$145)-2,FALSE))</f>
        <v>-</v>
      </c>
      <c r="DF175" s="401" t="str">
        <f ca="1">IF(ISERROR(VLOOKUP($C175,CE_Unordered_Data,COLUMN('Reordered Data'!DF$147)-2,FALSE)),"-",VLOOKUP($C175,CE_Unordered_Data,COLUMN('Reordered Data'!DF$145)-2,FALSE))</f>
        <v>-</v>
      </c>
      <c r="DG175" s="401" t="str">
        <f ca="1">IF(ISERROR(VLOOKUP($C175,CE_Unordered_Data,COLUMN('Reordered Data'!DG$147)-2,FALSE)),"-",VLOOKUP($C175,CE_Unordered_Data,COLUMN('Reordered Data'!DG$145)-2,FALSE))</f>
        <v>-</v>
      </c>
      <c r="DH175" s="401" t="str">
        <f ca="1">IF(ISERROR(VLOOKUP($C175,CE_Unordered_Data,COLUMN('Reordered Data'!DH$147)-2,FALSE)),"-",VLOOKUP($C175,CE_Unordered_Data,COLUMN('Reordered Data'!DH$145)-2,FALSE))</f>
        <v>-</v>
      </c>
      <c r="DI175" s="401" t="str">
        <f ca="1">IF(ISERROR(VLOOKUP($C175,CE_Unordered_Data,COLUMN('Reordered Data'!DI$147)-2,FALSE)),"-",VLOOKUP($C175,CE_Unordered_Data,COLUMN('Reordered Data'!DI$145)-2,FALSE))</f>
        <v>-</v>
      </c>
      <c r="DJ175" s="401" t="str">
        <f ca="1">IF(ISERROR(VLOOKUP($C175,CE_Unordered_Data,COLUMN('Reordered Data'!DJ$147)-2,FALSE)),"-",VLOOKUP($C175,CE_Unordered_Data,COLUMN('Reordered Data'!DJ$145)-2,FALSE))</f>
        <v>-</v>
      </c>
      <c r="DK175" s="401" t="str">
        <f ca="1">IF(ISERROR(VLOOKUP($C175,CE_Unordered_Data,COLUMN('Reordered Data'!DK$147)-2,FALSE)),"-",VLOOKUP($C175,CE_Unordered_Data,COLUMN('Reordered Data'!DK$145)-2,FALSE))</f>
        <v>-</v>
      </c>
      <c r="DL175" s="401" t="str">
        <f ca="1">IF(ISERROR(VLOOKUP($C175,CE_Unordered_Data,COLUMN('Reordered Data'!DL$147)-2,FALSE)),"-",VLOOKUP($C175,CE_Unordered_Data,COLUMN('Reordered Data'!DL$145)-2,FALSE))</f>
        <v>-</v>
      </c>
      <c r="DM175" s="401" t="str">
        <f ca="1">IF(ISERROR(VLOOKUP($C175,CE_Unordered_Data,COLUMN('Reordered Data'!DM$147)-2,FALSE)),"-",VLOOKUP($C175,CE_Unordered_Data,COLUMN('Reordered Data'!DM$145)-2,FALSE))</f>
        <v>-</v>
      </c>
      <c r="DN175" s="401" t="str">
        <f ca="1">IF(ISERROR(VLOOKUP($C175,CE_Unordered_Data,COLUMN('Reordered Data'!DN$147)-2,FALSE)),"-",VLOOKUP($C175,CE_Unordered_Data,COLUMN('Reordered Data'!DN$145)-2,FALSE))</f>
        <v>-</v>
      </c>
      <c r="DO175" s="401" t="str">
        <f ca="1">IF(ISERROR(VLOOKUP($C175,CE_Unordered_Data,COLUMN('Reordered Data'!DO$147)-2,FALSE)),"-",VLOOKUP($C175,CE_Unordered_Data,COLUMN('Reordered Data'!DO$145)-2,FALSE))</f>
        <v>-</v>
      </c>
      <c r="DP175" s="401" t="str">
        <f ca="1">IF(ISERROR(VLOOKUP($C175,CE_Unordered_Data,COLUMN('Reordered Data'!DP$147)-2,FALSE)),"-",VLOOKUP($C175,CE_Unordered_Data,COLUMN('Reordered Data'!DP$145)-2,FALSE))</f>
        <v>-</v>
      </c>
      <c r="DQ175" s="401" t="str">
        <f ca="1">IF(ISERROR(VLOOKUP($C175,CE_Unordered_Data,COLUMN('Reordered Data'!DQ$147)-2,FALSE)),"-",VLOOKUP($C175,CE_Unordered_Data,COLUMN('Reordered Data'!DQ$145)-2,FALSE))</f>
        <v>-</v>
      </c>
      <c r="DR175" s="401" t="str">
        <f ca="1">IF(ISERROR(VLOOKUP($C175,CE_Unordered_Data,COLUMN('Reordered Data'!DR$147)-2,FALSE)),"-",VLOOKUP($C175,CE_Unordered_Data,COLUMN('Reordered Data'!DR$145)-2,FALSE))</f>
        <v>-</v>
      </c>
      <c r="DS175" s="401" t="str">
        <f ca="1">IF(ISERROR(VLOOKUP($C175,CE_Unordered_Data,COLUMN('Reordered Data'!DS$147)-2,FALSE)),"-",VLOOKUP($C175,CE_Unordered_Data,COLUMN('Reordered Data'!DS$145)-2,FALSE))</f>
        <v>-</v>
      </c>
      <c r="DT175" s="401" t="str">
        <f ca="1">IF(ISERROR(VLOOKUP($C175,CE_Unordered_Data,COLUMN('Reordered Data'!DT$147)-2,FALSE)),"-",VLOOKUP($C175,CE_Unordered_Data,COLUMN('Reordered Data'!DT$145)-2,FALSE))</f>
        <v>-</v>
      </c>
      <c r="DU175" s="401" t="str">
        <f ca="1">IF(ISERROR(VLOOKUP($C175,CE_Unordered_Data,COLUMN('Reordered Data'!DU$147)-2,FALSE)),"-",VLOOKUP($C175,CE_Unordered_Data,COLUMN('Reordered Data'!DU$145)-2,FALSE))</f>
        <v>-</v>
      </c>
      <c r="DV175" s="401" t="str">
        <f ca="1">IF(ISERROR(VLOOKUP($C175,CE_Unordered_Data,COLUMN('Reordered Data'!DV$147)-2,FALSE)),"-",VLOOKUP($C175,CE_Unordered_Data,COLUMN('Reordered Data'!DV$145)-2,FALSE))</f>
        <v>-</v>
      </c>
      <c r="DW175" s="401" t="str">
        <f ca="1">IF(ISERROR(VLOOKUP($C175,CE_Unordered_Data,COLUMN('Reordered Data'!DW$147)-2,FALSE)),"-",VLOOKUP($C175,CE_Unordered_Data,COLUMN('Reordered Data'!DW$145)-2,FALSE))</f>
        <v>-</v>
      </c>
      <c r="DX175" s="401" t="str">
        <f ca="1">IF(ISERROR(VLOOKUP($C175,CE_Unordered_Data,COLUMN('Reordered Data'!DX$147)-2,FALSE)),"-",VLOOKUP($C175,CE_Unordered_Data,COLUMN('Reordered Data'!DX$145)-2,FALSE))</f>
        <v>-</v>
      </c>
      <c r="DY175" s="401" t="str">
        <f ca="1">IF(ISERROR(VLOOKUP($C175,CE_Unordered_Data,COLUMN('Reordered Data'!DY$147)-2,FALSE)),"-",VLOOKUP($C175,CE_Unordered_Data,COLUMN('Reordered Data'!DY$145)-2,FALSE))</f>
        <v>-</v>
      </c>
      <c r="DZ175" s="401" t="str">
        <f ca="1">IF(ISERROR(VLOOKUP($C175,CE_Unordered_Data,COLUMN('Reordered Data'!DZ$147)-2,FALSE)),"-",VLOOKUP($C175,CE_Unordered_Data,COLUMN('Reordered Data'!DZ$145)-2,FALSE))</f>
        <v>-</v>
      </c>
      <c r="EA175" s="401" t="str">
        <f ca="1">IF(ISERROR(VLOOKUP($C175,CE_Unordered_Data,COLUMN('Reordered Data'!EA$147)-2,FALSE)),"-",VLOOKUP($C175,CE_Unordered_Data,COLUMN('Reordered Data'!EA$145)-2,FALSE))</f>
        <v>-</v>
      </c>
      <c r="EB175" s="401" t="str">
        <f ca="1">IF(ISERROR(VLOOKUP($C175,CE_Unordered_Data,COLUMN('Reordered Data'!EB$147)-2,FALSE)),"-",VLOOKUP($C175,CE_Unordered_Data,COLUMN('Reordered Data'!EB$145)-2,FALSE))</f>
        <v>-</v>
      </c>
      <c r="EC175" s="401" t="str">
        <f ca="1">IF(ISERROR(VLOOKUP($C175,CE_Unordered_Data,COLUMN('Reordered Data'!EC$147)-2,FALSE)),"-",VLOOKUP($C175,CE_Unordered_Data,COLUMN('Reordered Data'!EC$145)-2,FALSE))</f>
        <v>-</v>
      </c>
      <c r="ED175" s="401" t="str">
        <f ca="1">IF(ISERROR(VLOOKUP($C175,CE_Unordered_Data,COLUMN('Reordered Data'!ED$147)-2,FALSE)),"-",VLOOKUP($C175,CE_Unordered_Data,COLUMN('Reordered Data'!ED$145)-2,FALSE))</f>
        <v>-</v>
      </c>
      <c r="EE175" s="401" t="str">
        <f ca="1">IF(ISERROR(VLOOKUP($C175,CE_Unordered_Data,COLUMN('Reordered Data'!EE$147)-2,FALSE)),"-",VLOOKUP($C175,CE_Unordered_Data,COLUMN('Reordered Data'!EE$145)-2,FALSE))</f>
        <v>-</v>
      </c>
      <c r="EF175" s="401" t="str">
        <f ca="1">IF(ISERROR(VLOOKUP($C175,CE_Unordered_Data,COLUMN('Reordered Data'!EF$147)-2,FALSE)),"-",VLOOKUP($C175,CE_Unordered_Data,COLUMN('Reordered Data'!EF$145)-2,FALSE))</f>
        <v>-</v>
      </c>
      <c r="EG175" s="401" t="str">
        <f ca="1">IF(ISERROR(VLOOKUP($C175,CE_Unordered_Data,COLUMN('Reordered Data'!EG$147)-2,FALSE)),"-",VLOOKUP($C175,CE_Unordered_Data,COLUMN('Reordered Data'!EG$145)-2,FALSE))</f>
        <v>-</v>
      </c>
      <c r="EH175" s="401" t="str">
        <f ca="1">IF(ISERROR(VLOOKUP($C175,CE_Unordered_Data,COLUMN('Reordered Data'!EH$147)-2,FALSE)),"-",VLOOKUP($C175,CE_Unordered_Data,COLUMN('Reordered Data'!EH$145)-2,FALSE))</f>
        <v>-</v>
      </c>
      <c r="EI175" s="401" t="str">
        <f ca="1">IF(ISERROR(VLOOKUP($C175,CE_Unordered_Data,COLUMN('Reordered Data'!EI$147)-2,FALSE)),"-",VLOOKUP($C175,CE_Unordered_Data,COLUMN('Reordered Data'!EI$145)-2,FALSE))</f>
        <v>-</v>
      </c>
      <c r="EJ175" s="401" t="str">
        <f ca="1">IF(ISERROR(VLOOKUP($C175,CE_Unordered_Data,COLUMN('Reordered Data'!EJ$147)-2,FALSE)),"-",VLOOKUP($C175,CE_Unordered_Data,COLUMN('Reordered Data'!EJ$145)-2,FALSE))</f>
        <v>-</v>
      </c>
      <c r="EK175" s="401" t="str">
        <f ca="1">IF(ISERROR(VLOOKUP($C175,CE_Unordered_Data,COLUMN('Reordered Data'!EK$147)-2,FALSE)),"-",VLOOKUP($C175,CE_Unordered_Data,COLUMN('Reordered Data'!EK$145)-2,FALSE))</f>
        <v>-</v>
      </c>
      <c r="EL175" s="401" t="str">
        <f ca="1">IF(ISERROR(VLOOKUP($C175,CE_Unordered_Data,COLUMN('Reordered Data'!EL$147)-2,FALSE)),"-",VLOOKUP($C175,CE_Unordered_Data,COLUMN('Reordered Data'!EL$145)-2,FALSE))</f>
        <v>-</v>
      </c>
      <c r="EM175" s="401" t="str">
        <f ca="1">IF(ISERROR(VLOOKUP($C175,CE_Unordered_Data,COLUMN('Reordered Data'!EM$147)-2,FALSE)),"-",VLOOKUP($C175,CE_Unordered_Data,COLUMN('Reordered Data'!EM$145)-2,FALSE))</f>
        <v>-</v>
      </c>
      <c r="EN175" s="401" t="str">
        <f ca="1">IF(ISERROR(VLOOKUP($C175,CE_Unordered_Data,COLUMN('Reordered Data'!EN$147)-2,FALSE)),"-",VLOOKUP($C175,CE_Unordered_Data,COLUMN('Reordered Data'!EN$145)-2,FALSE))</f>
        <v>-</v>
      </c>
      <c r="EO175" s="401" t="str">
        <f ca="1">IF(ISERROR(VLOOKUP($C175,CE_Unordered_Data,COLUMN('Reordered Data'!EO$147)-2,FALSE)),"-",VLOOKUP($C175,CE_Unordered_Data,COLUMN('Reordered Data'!EO$145)-2,FALSE))</f>
        <v>-</v>
      </c>
      <c r="EP175" s="401" t="str">
        <f ca="1">IF(ISERROR(VLOOKUP($C175,CE_Unordered_Data,COLUMN('Reordered Data'!EP$147)-2,FALSE)),"-",VLOOKUP($C175,CE_Unordered_Data,COLUMN('Reordered Data'!EP$145)-2,FALSE))</f>
        <v>-</v>
      </c>
      <c r="EQ175" s="401" t="str">
        <f ca="1">IF(ISERROR(VLOOKUP($C175,CE_Unordered_Data,COLUMN('Reordered Data'!EQ$147)-2,FALSE)),"-",VLOOKUP($C175,CE_Unordered_Data,COLUMN('Reordered Data'!EQ$145)-2,FALSE))</f>
        <v>-</v>
      </c>
      <c r="ER175" s="401" t="str">
        <f ca="1">IF(ISERROR(VLOOKUP($C175,CE_Unordered_Data,COLUMN('Reordered Data'!ER$147)-2,FALSE)),"-",VLOOKUP($C175,CE_Unordered_Data,COLUMN('Reordered Data'!ER$145)-2,FALSE))</f>
        <v>-</v>
      </c>
      <c r="ES175" s="401" t="str">
        <f ca="1">IF(ISERROR(VLOOKUP($C175,CE_Unordered_Data,COLUMN('Reordered Data'!ES$147)-2,FALSE)),"-",VLOOKUP($C175,CE_Unordered_Data,COLUMN('Reordered Data'!ES$145)-2,FALSE))</f>
        <v>-</v>
      </c>
      <c r="ET175" s="401" t="str">
        <f ca="1">IF(ISERROR(VLOOKUP($C175,CE_Unordered_Data,COLUMN('Reordered Data'!ET$147)-2,FALSE)),"-",VLOOKUP($C175,CE_Unordered_Data,COLUMN('Reordered Data'!ET$145)-2,FALSE))</f>
        <v>-</v>
      </c>
      <c r="EU175" s="401" t="str">
        <f ca="1">IF(ISERROR(VLOOKUP($C175,CE_Unordered_Data,COLUMN('Reordered Data'!EU$147)-2,FALSE)),"-",VLOOKUP($C175,CE_Unordered_Data,COLUMN('Reordered Data'!EU$145)-2,FALSE))</f>
        <v>-</v>
      </c>
      <c r="EV175" s="401" t="str">
        <f ca="1">IF(ISERROR(VLOOKUP($C175,CE_Unordered_Data,COLUMN('Reordered Data'!EV$147)-2,FALSE)),"-",VLOOKUP($C175,CE_Unordered_Data,COLUMN('Reordered Data'!EV$145)-2,FALSE))</f>
        <v>-</v>
      </c>
      <c r="EW175" s="401" t="str">
        <f ca="1">IF(ISERROR(VLOOKUP($C175,CE_Unordered_Data,COLUMN('Reordered Data'!EW$147)-2,FALSE)),"-",VLOOKUP($C175,CE_Unordered_Data,COLUMN('Reordered Data'!EW$145)-2,FALSE))</f>
        <v>-</v>
      </c>
      <c r="EX175" s="401" t="str">
        <f ca="1">IF(ISERROR(VLOOKUP($C175,CE_Unordered_Data,COLUMN('Reordered Data'!EX$147)-2,FALSE)),"-",VLOOKUP($C175,CE_Unordered_Data,COLUMN('Reordered Data'!EX$145)-2,FALSE))</f>
        <v>-</v>
      </c>
      <c r="EY175" s="401" t="str">
        <f ca="1">IF(ISERROR(VLOOKUP($C175,CE_Unordered_Data,COLUMN('Reordered Data'!EY$147)-2,FALSE)),"-",VLOOKUP($C175,CE_Unordered_Data,COLUMN('Reordered Data'!EY$145)-2,FALSE))</f>
        <v>-</v>
      </c>
      <c r="EZ175" s="401" t="str">
        <f ca="1">IF(ISERROR(VLOOKUP($C175,CE_Unordered_Data,COLUMN('Reordered Data'!EZ$147)-2,FALSE)),"-",VLOOKUP($C175,CE_Unordered_Data,COLUMN('Reordered Data'!EZ$145)-2,FALSE))</f>
        <v>-</v>
      </c>
      <c r="FA175" s="401" t="str">
        <f ca="1">IF(ISERROR(VLOOKUP($C175,CE_Unordered_Data,COLUMN('Reordered Data'!FA$147)-2,FALSE)),"-",VLOOKUP($C175,CE_Unordered_Data,COLUMN('Reordered Data'!FA$145)-2,FALSE))</f>
        <v>-</v>
      </c>
      <c r="FB175" s="401" t="str">
        <f ca="1">IF(ISERROR(VLOOKUP($C175,CE_Unordered_Data,COLUMN('Reordered Data'!FB$147)-2,FALSE)),"-",VLOOKUP($C175,CE_Unordered_Data,COLUMN('Reordered Data'!FB$145)-2,FALSE))</f>
        <v>-</v>
      </c>
      <c r="FC175" s="401" t="str">
        <f ca="1">IF(ISERROR(VLOOKUP($C175,CE_Unordered_Data,COLUMN('Reordered Data'!FC$147)-2,FALSE)),"-",VLOOKUP($C175,CE_Unordered_Data,COLUMN('Reordered Data'!FC$145)-2,FALSE))</f>
        <v>-</v>
      </c>
      <c r="FD175" s="401" t="str">
        <f ca="1">IF(ISERROR(VLOOKUP($C175,CE_Unordered_Data,COLUMN('Reordered Data'!FD$147)-2,FALSE)),"-",VLOOKUP($C175,CE_Unordered_Data,COLUMN('Reordered Data'!FD$145)-2,FALSE))</f>
        <v>-</v>
      </c>
      <c r="FE175" s="401" t="str">
        <f ca="1">IF(ISERROR(VLOOKUP($C175,CE_Unordered_Data,COLUMN('Reordered Data'!FE$147)-2,FALSE)),"-",VLOOKUP($C175,CE_Unordered_Data,COLUMN('Reordered Data'!FE$145)-2,FALSE))</f>
        <v>-</v>
      </c>
      <c r="FF175" s="401" t="str">
        <f ca="1">IF(ISERROR(VLOOKUP($C175,CE_Unordered_Data,COLUMN('Reordered Data'!FF$147)-2,FALSE)),"-",VLOOKUP($C175,CE_Unordered_Data,COLUMN('Reordered Data'!FF$145)-2,FALSE))</f>
        <v>-</v>
      </c>
      <c r="FG175" s="401" t="str">
        <f ca="1">IF(ISERROR(VLOOKUP($C175,CE_Unordered_Data,COLUMN('Reordered Data'!FG$147)-2,FALSE)),"-",VLOOKUP($C175,CE_Unordered_Data,COLUMN('Reordered Data'!FG$145)-2,FALSE))</f>
        <v>-</v>
      </c>
    </row>
    <row r="176" spans="3:163">
      <c r="C176" s="399" t="str">
        <f t="shared" ca="1" si="43"/>
        <v>*Hide*</v>
      </c>
      <c r="D176" s="401" t="str">
        <f ca="1">IF(ISERROR(VLOOKUP($C176,CE_Unordered_Data,COLUMN('Reordered Data'!D$147)-2,FALSE)),"-",VLOOKUP($C176,CE_Unordered_Data,COLUMN('Reordered Data'!D$145)-2,FALSE))</f>
        <v>-</v>
      </c>
      <c r="E176" s="401" t="str">
        <f ca="1">IF(ISERROR(VLOOKUP($C176,CE_Unordered_Data,COLUMN('Reordered Data'!E$147)-2,FALSE)),"-",VLOOKUP($C176,CE_Unordered_Data,COLUMN('Reordered Data'!E$145)-2,FALSE))</f>
        <v>-</v>
      </c>
      <c r="F176" s="401" t="str">
        <f ca="1">IF(ISERROR(VLOOKUP($C176,CE_Unordered_Data,COLUMN('Reordered Data'!F$147)-2,FALSE)),"-",VLOOKUP($C176,CE_Unordered_Data,COLUMN('Reordered Data'!F$145)-2,FALSE))</f>
        <v>-</v>
      </c>
      <c r="G176" s="401" t="str">
        <f ca="1">IF(ISERROR(VLOOKUP($C176,CE_Unordered_Data,COLUMN('Reordered Data'!G$147)-2,FALSE)),"-",VLOOKUP($C176,CE_Unordered_Data,COLUMN('Reordered Data'!G$145)-2,FALSE))</f>
        <v>-</v>
      </c>
      <c r="H176" s="401" t="str">
        <f ca="1">IF(ISERROR(VLOOKUP($C176,CE_Unordered_Data,COLUMN('Reordered Data'!H$147)-2,FALSE)),"-",VLOOKUP($C176,CE_Unordered_Data,COLUMN('Reordered Data'!H$145)-2,FALSE))</f>
        <v>-</v>
      </c>
      <c r="I176" s="401" t="str">
        <f ca="1">IF(ISERROR(VLOOKUP($C176,CE_Unordered_Data,COLUMN('Reordered Data'!I$147)-2,FALSE)),"-",VLOOKUP($C176,CE_Unordered_Data,COLUMN('Reordered Data'!I$145)-2,FALSE))</f>
        <v>-</v>
      </c>
      <c r="J176" s="401" t="str">
        <f ca="1">IF(ISERROR(VLOOKUP($C176,CE_Unordered_Data,COLUMN('Reordered Data'!J$147)-2,FALSE)),"-",VLOOKUP($C176,CE_Unordered_Data,COLUMN('Reordered Data'!J$145)-2,FALSE))</f>
        <v>-</v>
      </c>
      <c r="K176" s="401" t="str">
        <f ca="1">IF(ISERROR(VLOOKUP($C176,CE_Unordered_Data,COLUMN('Reordered Data'!K$147)-2,FALSE)),"-",VLOOKUP($C176,CE_Unordered_Data,COLUMN('Reordered Data'!K$145)-2,FALSE))</f>
        <v>-</v>
      </c>
      <c r="L176" s="401" t="str">
        <f ca="1">IF(ISERROR(VLOOKUP($C176,CE_Unordered_Data,COLUMN('Reordered Data'!L$147)-2,FALSE)),"-",VLOOKUP($C176,CE_Unordered_Data,COLUMN('Reordered Data'!L$145)-2,FALSE))</f>
        <v>-</v>
      </c>
      <c r="M176" s="401" t="str">
        <f ca="1">IF(ISERROR(VLOOKUP($C176,CE_Unordered_Data,COLUMN('Reordered Data'!M$147)-2,FALSE)),"-",VLOOKUP($C176,CE_Unordered_Data,COLUMN('Reordered Data'!M$145)-2,FALSE))</f>
        <v>-</v>
      </c>
      <c r="N176" s="401" t="str">
        <f ca="1">IF(ISERROR(VLOOKUP($C176,CE_Unordered_Data,COLUMN('Reordered Data'!N$147)-2,FALSE)),"-",VLOOKUP($C176,CE_Unordered_Data,COLUMN('Reordered Data'!N$145)-2,FALSE))</f>
        <v>-</v>
      </c>
      <c r="O176" s="401" t="str">
        <f ca="1">IF(ISERROR(VLOOKUP($C176,CE_Unordered_Data,COLUMN('Reordered Data'!O$147)-2,FALSE)),"-",VLOOKUP($C176,CE_Unordered_Data,COLUMN('Reordered Data'!O$145)-2,FALSE))</f>
        <v>-</v>
      </c>
      <c r="P176" s="401" t="str">
        <f ca="1">IF(ISERROR(VLOOKUP($C176,CE_Unordered_Data,COLUMN('Reordered Data'!P$147)-2,FALSE)),"-",VLOOKUP($C176,CE_Unordered_Data,COLUMN('Reordered Data'!P$145)-2,FALSE))</f>
        <v>-</v>
      </c>
      <c r="Q176" s="401" t="str">
        <f ca="1">IF(ISERROR(VLOOKUP($C176,CE_Unordered_Data,COLUMN('Reordered Data'!Q$147)-2,FALSE)),"-",VLOOKUP($C176,CE_Unordered_Data,COLUMN('Reordered Data'!Q$145)-2,FALSE))</f>
        <v>-</v>
      </c>
      <c r="R176" s="401" t="str">
        <f ca="1">IF(ISERROR(VLOOKUP($C176,CE_Unordered_Data,COLUMN('Reordered Data'!R$147)-2,FALSE)),"-",VLOOKUP($C176,CE_Unordered_Data,COLUMN('Reordered Data'!R$145)-2,FALSE))</f>
        <v>-</v>
      </c>
      <c r="S176" s="401" t="str">
        <f ca="1">IF(ISERROR(VLOOKUP($C176,CE_Unordered_Data,COLUMN('Reordered Data'!S$147)-2,FALSE)),"-",VLOOKUP($C176,CE_Unordered_Data,COLUMN('Reordered Data'!S$145)-2,FALSE))</f>
        <v>-</v>
      </c>
      <c r="T176" s="401" t="str">
        <f ca="1">IF(ISERROR(VLOOKUP($C176,CE_Unordered_Data,COLUMN('Reordered Data'!T$147)-2,FALSE)),"-",VLOOKUP($C176,CE_Unordered_Data,COLUMN('Reordered Data'!T$145)-2,FALSE))</f>
        <v>-</v>
      </c>
      <c r="U176" s="401" t="str">
        <f ca="1">IF(ISERROR(VLOOKUP($C176,CE_Unordered_Data,COLUMN('Reordered Data'!U$147)-2,FALSE)),"-",VLOOKUP($C176,CE_Unordered_Data,COLUMN('Reordered Data'!U$145)-2,FALSE))</f>
        <v>-</v>
      </c>
      <c r="V176" s="401" t="str">
        <f ca="1">IF(ISERROR(VLOOKUP($C176,CE_Unordered_Data,COLUMN('Reordered Data'!V$147)-2,FALSE)),"-",VLOOKUP($C176,CE_Unordered_Data,COLUMN('Reordered Data'!V$145)-2,FALSE))</f>
        <v>-</v>
      </c>
      <c r="W176" s="401" t="str">
        <f ca="1">IF(ISERROR(VLOOKUP($C176,CE_Unordered_Data,COLUMN('Reordered Data'!W$147)-2,FALSE)),"-",VLOOKUP($C176,CE_Unordered_Data,COLUMN('Reordered Data'!W$145)-2,FALSE))</f>
        <v>-</v>
      </c>
      <c r="X176" s="401" t="str">
        <f ca="1">IF(ISERROR(VLOOKUP($C176,CE_Unordered_Data,COLUMN('Reordered Data'!X$147)-2,FALSE)),"-",VLOOKUP($C176,CE_Unordered_Data,COLUMN('Reordered Data'!X$145)-2,FALSE))</f>
        <v>-</v>
      </c>
      <c r="Y176" s="401" t="str">
        <f ca="1">IF(ISERROR(VLOOKUP($C176,CE_Unordered_Data,COLUMN('Reordered Data'!Y$147)-2,FALSE)),"-",VLOOKUP($C176,CE_Unordered_Data,COLUMN('Reordered Data'!Y$145)-2,FALSE))</f>
        <v>-</v>
      </c>
      <c r="Z176" s="401" t="str">
        <f ca="1">IF(ISERROR(VLOOKUP($C176,CE_Unordered_Data,COLUMN('Reordered Data'!Z$147)-2,FALSE)),"-",VLOOKUP($C176,CE_Unordered_Data,COLUMN('Reordered Data'!Z$145)-2,FALSE))</f>
        <v>-</v>
      </c>
      <c r="AA176" s="401" t="str">
        <f ca="1">IF(ISERROR(VLOOKUP($C176,CE_Unordered_Data,COLUMN('Reordered Data'!AA$147)-2,FALSE)),"-",VLOOKUP($C176,CE_Unordered_Data,COLUMN('Reordered Data'!AA$145)-2,FALSE))</f>
        <v>-</v>
      </c>
      <c r="AB176" s="401" t="str">
        <f ca="1">IF(ISERROR(VLOOKUP($C176,CE_Unordered_Data,COLUMN('Reordered Data'!AB$147)-2,FALSE)),"-",VLOOKUP($C176,CE_Unordered_Data,COLUMN('Reordered Data'!AB$145)-2,FALSE))</f>
        <v>-</v>
      </c>
      <c r="AC176" s="401" t="str">
        <f ca="1">IF(ISERROR(VLOOKUP($C176,CE_Unordered_Data,COLUMN('Reordered Data'!AC$147)-2,FALSE)),"-",VLOOKUP($C176,CE_Unordered_Data,COLUMN('Reordered Data'!AC$145)-2,FALSE))</f>
        <v>-</v>
      </c>
      <c r="AD176" s="401" t="str">
        <f ca="1">IF(ISERROR(VLOOKUP($C176,CE_Unordered_Data,COLUMN('Reordered Data'!AD$147)-2,FALSE)),"-",VLOOKUP($C176,CE_Unordered_Data,COLUMN('Reordered Data'!AD$145)-2,FALSE))</f>
        <v>-</v>
      </c>
      <c r="AE176" s="401" t="str">
        <f ca="1">IF(ISERROR(VLOOKUP($C176,CE_Unordered_Data,COLUMN('Reordered Data'!AE$147)-2,FALSE)),"-",VLOOKUP($C176,CE_Unordered_Data,COLUMN('Reordered Data'!AE$145)-2,FALSE))</f>
        <v>-</v>
      </c>
      <c r="AF176" s="401" t="str">
        <f ca="1">IF(ISERROR(VLOOKUP($C176,CE_Unordered_Data,COLUMN('Reordered Data'!AF$147)-2,FALSE)),"-",VLOOKUP($C176,CE_Unordered_Data,COLUMN('Reordered Data'!AF$145)-2,FALSE))</f>
        <v>-</v>
      </c>
      <c r="AG176" s="401" t="str">
        <f ca="1">IF(ISERROR(VLOOKUP($C176,CE_Unordered_Data,COLUMN('Reordered Data'!AG$147)-2,FALSE)),"-",VLOOKUP($C176,CE_Unordered_Data,COLUMN('Reordered Data'!AG$145)-2,FALSE))</f>
        <v>-</v>
      </c>
      <c r="AH176" s="401" t="str">
        <f ca="1">IF(ISERROR(VLOOKUP($C176,CE_Unordered_Data,COLUMN('Reordered Data'!AH$147)-2,FALSE)),"-",VLOOKUP($C176,CE_Unordered_Data,COLUMN('Reordered Data'!AH$145)-2,FALSE))</f>
        <v>-</v>
      </c>
      <c r="AI176" s="401" t="str">
        <f ca="1">IF(ISERROR(VLOOKUP($C176,CE_Unordered_Data,COLUMN('Reordered Data'!AI$147)-2,FALSE)),"-",VLOOKUP($C176,CE_Unordered_Data,COLUMN('Reordered Data'!AI$145)-2,FALSE))</f>
        <v>-</v>
      </c>
      <c r="AJ176" s="401" t="str">
        <f ca="1">IF(ISERROR(VLOOKUP($C176,CE_Unordered_Data,COLUMN('Reordered Data'!AJ$147)-2,FALSE)),"-",VLOOKUP($C176,CE_Unordered_Data,COLUMN('Reordered Data'!AJ$145)-2,FALSE))</f>
        <v>-</v>
      </c>
      <c r="AK176" s="401" t="str">
        <f ca="1">IF(ISERROR(VLOOKUP($C176,CE_Unordered_Data,COLUMN('Reordered Data'!AK$147)-2,FALSE)),"-",VLOOKUP($C176,CE_Unordered_Data,COLUMN('Reordered Data'!AK$145)-2,FALSE))</f>
        <v>-</v>
      </c>
      <c r="AL176" s="401" t="str">
        <f ca="1">IF(ISERROR(VLOOKUP($C176,CE_Unordered_Data,COLUMN('Reordered Data'!AL$147)-2,FALSE)),"-",VLOOKUP($C176,CE_Unordered_Data,COLUMN('Reordered Data'!AL$145)-2,FALSE))</f>
        <v>-</v>
      </c>
      <c r="AM176" s="401" t="str">
        <f ca="1">IF(ISERROR(VLOOKUP($C176,CE_Unordered_Data,COLUMN('Reordered Data'!AM$147)-2,FALSE)),"-",VLOOKUP($C176,CE_Unordered_Data,COLUMN('Reordered Data'!AM$145)-2,FALSE))</f>
        <v>-</v>
      </c>
      <c r="AN176" s="401" t="str">
        <f ca="1">IF(ISERROR(VLOOKUP($C176,CE_Unordered_Data,COLUMN('Reordered Data'!AN$147)-2,FALSE)),"-",VLOOKUP($C176,CE_Unordered_Data,COLUMN('Reordered Data'!AN$145)-2,FALSE))</f>
        <v>-</v>
      </c>
      <c r="AO176" s="401" t="str">
        <f ca="1">IF(ISERROR(VLOOKUP($C176,CE_Unordered_Data,COLUMN('Reordered Data'!AO$147)-2,FALSE)),"-",VLOOKUP($C176,CE_Unordered_Data,COLUMN('Reordered Data'!AO$145)-2,FALSE))</f>
        <v>-</v>
      </c>
      <c r="AP176" s="401" t="str">
        <f ca="1">IF(ISERROR(VLOOKUP($C176,CE_Unordered_Data,COLUMN('Reordered Data'!AP$147)-2,FALSE)),"-",VLOOKUP($C176,CE_Unordered_Data,COLUMN('Reordered Data'!AP$145)-2,FALSE))</f>
        <v>-</v>
      </c>
      <c r="AQ176" s="401" t="str">
        <f ca="1">IF(ISERROR(VLOOKUP($C176,CE_Unordered_Data,COLUMN('Reordered Data'!AQ$147)-2,FALSE)),"-",VLOOKUP($C176,CE_Unordered_Data,COLUMN('Reordered Data'!AQ$145)-2,FALSE))</f>
        <v>-</v>
      </c>
      <c r="AR176" s="401" t="str">
        <f ca="1">IF(ISERROR(VLOOKUP($C176,CE_Unordered_Data,COLUMN('Reordered Data'!AR$147)-2,FALSE)),"-",VLOOKUP($C176,CE_Unordered_Data,COLUMN('Reordered Data'!AR$145)-2,FALSE))</f>
        <v>-</v>
      </c>
      <c r="AS176" s="401" t="str">
        <f ca="1">IF(ISERROR(VLOOKUP($C176,CE_Unordered_Data,COLUMN('Reordered Data'!AS$147)-2,FALSE)),"-",VLOOKUP($C176,CE_Unordered_Data,COLUMN('Reordered Data'!AS$145)-2,FALSE))</f>
        <v>-</v>
      </c>
      <c r="AT176" s="401" t="str">
        <f ca="1">IF(ISERROR(VLOOKUP($C176,CE_Unordered_Data,COLUMN('Reordered Data'!AT$147)-2,FALSE)),"-",VLOOKUP($C176,CE_Unordered_Data,COLUMN('Reordered Data'!AT$145)-2,FALSE))</f>
        <v>-</v>
      </c>
      <c r="AU176" s="401" t="str">
        <f ca="1">IF(ISERROR(VLOOKUP($C176,CE_Unordered_Data,COLUMN('Reordered Data'!AU$147)-2,FALSE)),"-",VLOOKUP($C176,CE_Unordered_Data,COLUMN('Reordered Data'!AU$145)-2,FALSE))</f>
        <v>-</v>
      </c>
      <c r="AV176" s="401" t="str">
        <f ca="1">IF(ISERROR(VLOOKUP($C176,CE_Unordered_Data,COLUMN('Reordered Data'!AV$147)-2,FALSE)),"-",VLOOKUP($C176,CE_Unordered_Data,COLUMN('Reordered Data'!AV$145)-2,FALSE))</f>
        <v>-</v>
      </c>
      <c r="AW176" s="401" t="str">
        <f ca="1">IF(ISERROR(VLOOKUP($C176,CE_Unordered_Data,COLUMN('Reordered Data'!AW$147)-2,FALSE)),"-",VLOOKUP($C176,CE_Unordered_Data,COLUMN('Reordered Data'!AW$145)-2,FALSE))</f>
        <v>-</v>
      </c>
      <c r="AX176" s="401" t="str">
        <f ca="1">IF(ISERROR(VLOOKUP($C176,CE_Unordered_Data,COLUMN('Reordered Data'!AX$147)-2,FALSE)),"-",VLOOKUP($C176,CE_Unordered_Data,COLUMN('Reordered Data'!AX$145)-2,FALSE))</f>
        <v>-</v>
      </c>
      <c r="AY176" s="401" t="str">
        <f ca="1">IF(ISERROR(VLOOKUP($C176,CE_Unordered_Data,COLUMN('Reordered Data'!AY$147)-2,FALSE)),"-",VLOOKUP($C176,CE_Unordered_Data,COLUMN('Reordered Data'!AY$145)-2,FALSE))</f>
        <v>-</v>
      </c>
      <c r="AZ176" s="401" t="str">
        <f ca="1">IF(ISERROR(VLOOKUP($C176,CE_Unordered_Data,COLUMN('Reordered Data'!AZ$147)-2,FALSE)),"-",VLOOKUP($C176,CE_Unordered_Data,COLUMN('Reordered Data'!AZ$145)-2,FALSE))</f>
        <v>-</v>
      </c>
      <c r="BA176" s="401" t="str">
        <f ca="1">IF(ISERROR(VLOOKUP($C176,CE_Unordered_Data,COLUMN('Reordered Data'!BA$147)-2,FALSE)),"-",VLOOKUP($C176,CE_Unordered_Data,COLUMN('Reordered Data'!BA$145)-2,FALSE))</f>
        <v>-</v>
      </c>
      <c r="BB176" s="401" t="str">
        <f ca="1">IF(ISERROR(VLOOKUP($C176,CE_Unordered_Data,COLUMN('Reordered Data'!BB$147)-2,FALSE)),"-",VLOOKUP($C176,CE_Unordered_Data,COLUMN('Reordered Data'!BB$145)-2,FALSE))</f>
        <v>-</v>
      </c>
      <c r="BC176" s="401" t="str">
        <f ca="1">IF(ISERROR(VLOOKUP($C176,CE_Unordered_Data,COLUMN('Reordered Data'!BC$147)-2,FALSE)),"-",VLOOKUP($C176,CE_Unordered_Data,COLUMN('Reordered Data'!BC$145)-2,FALSE))</f>
        <v>-</v>
      </c>
      <c r="BD176" s="401" t="str">
        <f ca="1">IF(ISERROR(VLOOKUP($C176,CE_Unordered_Data,COLUMN('Reordered Data'!BD$147)-2,FALSE)),"-",VLOOKUP($C176,CE_Unordered_Data,COLUMN('Reordered Data'!BD$145)-2,FALSE))</f>
        <v>-</v>
      </c>
      <c r="BE176" s="401" t="str">
        <f ca="1">IF(ISERROR(VLOOKUP($C176,CE_Unordered_Data,COLUMN('Reordered Data'!BE$147)-2,FALSE)),"-",VLOOKUP($C176,CE_Unordered_Data,COLUMN('Reordered Data'!BE$145)-2,FALSE))</f>
        <v>-</v>
      </c>
      <c r="BF176" s="401" t="str">
        <f ca="1">IF(ISERROR(VLOOKUP($C176,CE_Unordered_Data,COLUMN('Reordered Data'!BF$147)-2,FALSE)),"-",VLOOKUP($C176,CE_Unordered_Data,COLUMN('Reordered Data'!BF$145)-2,FALSE))</f>
        <v>-</v>
      </c>
      <c r="BG176" s="401" t="str">
        <f ca="1">IF(ISERROR(VLOOKUP($C176,CE_Unordered_Data,COLUMN('Reordered Data'!BG$147)-2,FALSE)),"-",VLOOKUP($C176,CE_Unordered_Data,COLUMN('Reordered Data'!BG$145)-2,FALSE))</f>
        <v>-</v>
      </c>
      <c r="BH176" s="401" t="str">
        <f ca="1">IF(ISERROR(VLOOKUP($C176,CE_Unordered_Data,COLUMN('Reordered Data'!BH$147)-2,FALSE)),"-",VLOOKUP($C176,CE_Unordered_Data,COLUMN('Reordered Data'!BH$145)-2,FALSE))</f>
        <v>-</v>
      </c>
      <c r="BI176" s="401" t="str">
        <f ca="1">IF(ISERROR(VLOOKUP($C176,CE_Unordered_Data,COLUMN('Reordered Data'!BI$147)-2,FALSE)),"-",VLOOKUP($C176,CE_Unordered_Data,COLUMN('Reordered Data'!BI$145)-2,FALSE))</f>
        <v>-</v>
      </c>
      <c r="BJ176" s="401" t="str">
        <f ca="1">IF(ISERROR(VLOOKUP($C176,CE_Unordered_Data,COLUMN('Reordered Data'!BJ$147)-2,FALSE)),"-",VLOOKUP($C176,CE_Unordered_Data,COLUMN('Reordered Data'!BJ$145)-2,FALSE))</f>
        <v>-</v>
      </c>
      <c r="BK176" s="401" t="str">
        <f ca="1">IF(ISERROR(VLOOKUP($C176,CE_Unordered_Data,COLUMN('Reordered Data'!BK$147)-2,FALSE)),"-",VLOOKUP($C176,CE_Unordered_Data,COLUMN('Reordered Data'!BK$145)-2,FALSE))</f>
        <v>-</v>
      </c>
      <c r="BL176" s="401" t="str">
        <f ca="1">IF(ISERROR(VLOOKUP($C176,CE_Unordered_Data,COLUMN('Reordered Data'!BL$147)-2,FALSE)),"-",VLOOKUP($C176,CE_Unordered_Data,COLUMN('Reordered Data'!BL$145)-2,FALSE))</f>
        <v>-</v>
      </c>
      <c r="BM176" s="401" t="str">
        <f ca="1">IF(ISERROR(VLOOKUP($C176,CE_Unordered_Data,COLUMN('Reordered Data'!BM$147)-2,FALSE)),"-",VLOOKUP($C176,CE_Unordered_Data,COLUMN('Reordered Data'!BM$145)-2,FALSE))</f>
        <v>-</v>
      </c>
      <c r="BN176" s="401" t="str">
        <f ca="1">IF(ISERROR(VLOOKUP($C176,CE_Unordered_Data,COLUMN('Reordered Data'!BN$147)-2,FALSE)),"-",VLOOKUP($C176,CE_Unordered_Data,COLUMN('Reordered Data'!BN$145)-2,FALSE))</f>
        <v>-</v>
      </c>
      <c r="BO176" s="401" t="str">
        <f ca="1">IF(ISERROR(VLOOKUP($C176,CE_Unordered_Data,COLUMN('Reordered Data'!BO$147)-2,FALSE)),"-",VLOOKUP($C176,CE_Unordered_Data,COLUMN('Reordered Data'!BO$145)-2,FALSE))</f>
        <v>-</v>
      </c>
      <c r="BP176" s="401" t="str">
        <f ca="1">IF(ISERROR(VLOOKUP($C176,CE_Unordered_Data,COLUMN('Reordered Data'!BP$147)-2,FALSE)),"-",VLOOKUP($C176,CE_Unordered_Data,COLUMN('Reordered Data'!BP$145)-2,FALSE))</f>
        <v>-</v>
      </c>
      <c r="BQ176" s="401" t="str">
        <f ca="1">IF(ISERROR(VLOOKUP($C176,CE_Unordered_Data,COLUMN('Reordered Data'!BQ$147)-2,FALSE)),"-",VLOOKUP($C176,CE_Unordered_Data,COLUMN('Reordered Data'!BQ$145)-2,FALSE))</f>
        <v>-</v>
      </c>
      <c r="BR176" s="401" t="str">
        <f ca="1">IF(ISERROR(VLOOKUP($C176,CE_Unordered_Data,COLUMN('Reordered Data'!BR$147)-2,FALSE)),"-",VLOOKUP($C176,CE_Unordered_Data,COLUMN('Reordered Data'!BR$145)-2,FALSE))</f>
        <v>-</v>
      </c>
      <c r="BS176" s="401" t="str">
        <f ca="1">IF(ISERROR(VLOOKUP($C176,CE_Unordered_Data,COLUMN('Reordered Data'!BS$147)-2,FALSE)),"-",VLOOKUP($C176,CE_Unordered_Data,COLUMN('Reordered Data'!BS$145)-2,FALSE))</f>
        <v>-</v>
      </c>
      <c r="BT176" s="401" t="str">
        <f ca="1">IF(ISERROR(VLOOKUP($C176,CE_Unordered_Data,COLUMN('Reordered Data'!BT$147)-2,FALSE)),"-",VLOOKUP($C176,CE_Unordered_Data,COLUMN('Reordered Data'!BT$145)-2,FALSE))</f>
        <v>-</v>
      </c>
      <c r="BU176" s="401" t="str">
        <f ca="1">IF(ISERROR(VLOOKUP($C176,CE_Unordered_Data,COLUMN('Reordered Data'!BU$147)-2,FALSE)),"-",VLOOKUP($C176,CE_Unordered_Data,COLUMN('Reordered Data'!BU$145)-2,FALSE))</f>
        <v>-</v>
      </c>
      <c r="BV176" s="401" t="str">
        <f ca="1">IF(ISERROR(VLOOKUP($C176,CE_Unordered_Data,COLUMN('Reordered Data'!BV$147)-2,FALSE)),"-",VLOOKUP($C176,CE_Unordered_Data,COLUMN('Reordered Data'!BV$145)-2,FALSE))</f>
        <v>-</v>
      </c>
      <c r="BW176" s="401" t="str">
        <f ca="1">IF(ISERROR(VLOOKUP($C176,CE_Unordered_Data,COLUMN('Reordered Data'!BW$147)-2,FALSE)),"-",VLOOKUP($C176,CE_Unordered_Data,COLUMN('Reordered Data'!BW$145)-2,FALSE))</f>
        <v>-</v>
      </c>
      <c r="BX176" s="401" t="str">
        <f ca="1">IF(ISERROR(VLOOKUP($C176,CE_Unordered_Data,COLUMN('Reordered Data'!BX$147)-2,FALSE)),"-",VLOOKUP($C176,CE_Unordered_Data,COLUMN('Reordered Data'!BX$145)-2,FALSE))</f>
        <v>-</v>
      </c>
      <c r="BY176" s="401" t="str">
        <f ca="1">IF(ISERROR(VLOOKUP($C176,CE_Unordered_Data,COLUMN('Reordered Data'!BY$147)-2,FALSE)),"-",VLOOKUP($C176,CE_Unordered_Data,COLUMN('Reordered Data'!BY$145)-2,FALSE))</f>
        <v>-</v>
      </c>
      <c r="BZ176" s="401" t="str">
        <f ca="1">IF(ISERROR(VLOOKUP($C176,CE_Unordered_Data,COLUMN('Reordered Data'!BZ$147)-2,FALSE)),"-",VLOOKUP($C176,CE_Unordered_Data,COLUMN('Reordered Data'!BZ$145)-2,FALSE))</f>
        <v>-</v>
      </c>
      <c r="CA176" s="401" t="str">
        <f ca="1">IF(ISERROR(VLOOKUP($C176,CE_Unordered_Data,COLUMN('Reordered Data'!CA$147)-2,FALSE)),"-",VLOOKUP($C176,CE_Unordered_Data,COLUMN('Reordered Data'!CA$145)-2,FALSE))</f>
        <v>-</v>
      </c>
      <c r="CB176" s="401" t="str">
        <f ca="1">IF(ISERROR(VLOOKUP($C176,CE_Unordered_Data,COLUMN('Reordered Data'!CB$147)-2,FALSE)),"-",VLOOKUP($C176,CE_Unordered_Data,COLUMN('Reordered Data'!CB$145)-2,FALSE))</f>
        <v>-</v>
      </c>
      <c r="CC176" s="401" t="str">
        <f ca="1">IF(ISERROR(VLOOKUP($C176,CE_Unordered_Data,COLUMN('Reordered Data'!CC$147)-2,FALSE)),"-",VLOOKUP($C176,CE_Unordered_Data,COLUMN('Reordered Data'!CC$145)-2,FALSE))</f>
        <v>-</v>
      </c>
      <c r="CD176" s="401" t="str">
        <f ca="1">IF(ISERROR(VLOOKUP($C176,CE_Unordered_Data,COLUMN('Reordered Data'!CD$147)-2,FALSE)),"-",VLOOKUP($C176,CE_Unordered_Data,COLUMN('Reordered Data'!CD$145)-2,FALSE))</f>
        <v>-</v>
      </c>
      <c r="CE176" s="401" t="str">
        <f ca="1">IF(ISERROR(VLOOKUP($C176,CE_Unordered_Data,COLUMN('Reordered Data'!CE$147)-2,FALSE)),"-",VLOOKUP($C176,CE_Unordered_Data,COLUMN('Reordered Data'!CE$145)-2,FALSE))</f>
        <v>-</v>
      </c>
      <c r="CF176" s="401" t="str">
        <f ca="1">IF(ISERROR(VLOOKUP($C176,CE_Unordered_Data,COLUMN('Reordered Data'!CF$147)-2,FALSE)),"-",VLOOKUP($C176,CE_Unordered_Data,COLUMN('Reordered Data'!CF$145)-2,FALSE))</f>
        <v>-</v>
      </c>
      <c r="CG176" s="401" t="str">
        <f ca="1">IF(ISERROR(VLOOKUP($C176,CE_Unordered_Data,COLUMN('Reordered Data'!CG$147)-2,FALSE)),"-",VLOOKUP($C176,CE_Unordered_Data,COLUMN('Reordered Data'!CG$145)-2,FALSE))</f>
        <v>-</v>
      </c>
      <c r="CH176" s="401" t="str">
        <f ca="1">IF(ISERROR(VLOOKUP($C176,CE_Unordered_Data,COLUMN('Reordered Data'!CH$147)-2,FALSE)),"-",VLOOKUP($C176,CE_Unordered_Data,COLUMN('Reordered Data'!CH$145)-2,FALSE))</f>
        <v>-</v>
      </c>
      <c r="CI176" s="401" t="str">
        <f ca="1">IF(ISERROR(VLOOKUP($C176,CE_Unordered_Data,COLUMN('Reordered Data'!CI$147)-2,FALSE)),"-",VLOOKUP($C176,CE_Unordered_Data,COLUMN('Reordered Data'!CI$145)-2,FALSE))</f>
        <v>-</v>
      </c>
      <c r="CJ176" s="401" t="str">
        <f ca="1">IF(ISERROR(VLOOKUP($C176,CE_Unordered_Data,COLUMN('Reordered Data'!CJ$147)-2,FALSE)),"-",VLOOKUP($C176,CE_Unordered_Data,COLUMN('Reordered Data'!CJ$145)-2,FALSE))</f>
        <v>-</v>
      </c>
      <c r="CK176" s="401" t="str">
        <f ca="1">IF(ISERROR(VLOOKUP($C176,CE_Unordered_Data,COLUMN('Reordered Data'!CK$147)-2,FALSE)),"-",VLOOKUP($C176,CE_Unordered_Data,COLUMN('Reordered Data'!CK$145)-2,FALSE))</f>
        <v>-</v>
      </c>
      <c r="CL176" s="401" t="str">
        <f ca="1">IF(ISERROR(VLOOKUP($C176,CE_Unordered_Data,COLUMN('Reordered Data'!CL$147)-2,FALSE)),"-",VLOOKUP($C176,CE_Unordered_Data,COLUMN('Reordered Data'!CL$145)-2,FALSE))</f>
        <v>-</v>
      </c>
      <c r="CM176" s="401" t="str">
        <f ca="1">IF(ISERROR(VLOOKUP($C176,CE_Unordered_Data,COLUMN('Reordered Data'!CM$147)-2,FALSE)),"-",VLOOKUP($C176,CE_Unordered_Data,COLUMN('Reordered Data'!CM$145)-2,FALSE))</f>
        <v>-</v>
      </c>
      <c r="CN176" s="401" t="str">
        <f ca="1">IF(ISERROR(VLOOKUP($C176,CE_Unordered_Data,COLUMN('Reordered Data'!CN$147)-2,FALSE)),"-",VLOOKUP($C176,CE_Unordered_Data,COLUMN('Reordered Data'!CN$145)-2,FALSE))</f>
        <v>-</v>
      </c>
      <c r="CO176" s="401" t="str">
        <f ca="1">IF(ISERROR(VLOOKUP($C176,CE_Unordered_Data,COLUMN('Reordered Data'!CO$147)-2,FALSE)),"-",VLOOKUP($C176,CE_Unordered_Data,COLUMN('Reordered Data'!CO$145)-2,FALSE))</f>
        <v>-</v>
      </c>
      <c r="CP176" s="401" t="str">
        <f ca="1">IF(ISERROR(VLOOKUP($C176,CE_Unordered_Data,COLUMN('Reordered Data'!CP$147)-2,FALSE)),"-",VLOOKUP($C176,CE_Unordered_Data,COLUMN('Reordered Data'!CP$145)-2,FALSE))</f>
        <v>-</v>
      </c>
      <c r="CQ176" s="401" t="str">
        <f ca="1">IF(ISERROR(VLOOKUP($C176,CE_Unordered_Data,COLUMN('Reordered Data'!CQ$147)-2,FALSE)),"-",VLOOKUP($C176,CE_Unordered_Data,COLUMN('Reordered Data'!CQ$145)-2,FALSE))</f>
        <v>-</v>
      </c>
      <c r="CR176" s="401" t="str">
        <f ca="1">IF(ISERROR(VLOOKUP($C176,CE_Unordered_Data,COLUMN('Reordered Data'!CR$147)-2,FALSE)),"-",VLOOKUP($C176,CE_Unordered_Data,COLUMN('Reordered Data'!CR$145)-2,FALSE))</f>
        <v>-</v>
      </c>
      <c r="CS176" s="401" t="str">
        <f ca="1">IF(ISERROR(VLOOKUP($C176,CE_Unordered_Data,COLUMN('Reordered Data'!CS$147)-2,FALSE)),"-",VLOOKUP($C176,CE_Unordered_Data,COLUMN('Reordered Data'!CS$145)-2,FALSE))</f>
        <v>-</v>
      </c>
      <c r="CT176" s="401" t="str">
        <f ca="1">IF(ISERROR(VLOOKUP($C176,CE_Unordered_Data,COLUMN('Reordered Data'!CT$147)-2,FALSE)),"-",VLOOKUP($C176,CE_Unordered_Data,COLUMN('Reordered Data'!CT$145)-2,FALSE))</f>
        <v>-</v>
      </c>
      <c r="CU176" s="401" t="str">
        <f ca="1">IF(ISERROR(VLOOKUP($C176,CE_Unordered_Data,COLUMN('Reordered Data'!CU$147)-2,FALSE)),"-",VLOOKUP($C176,CE_Unordered_Data,COLUMN('Reordered Data'!CU$145)-2,FALSE))</f>
        <v>-</v>
      </c>
      <c r="CV176" s="401" t="str">
        <f ca="1">IF(ISERROR(VLOOKUP($C176,CE_Unordered_Data,COLUMN('Reordered Data'!CV$147)-2,FALSE)),"-",VLOOKUP($C176,CE_Unordered_Data,COLUMN('Reordered Data'!CV$145)-2,FALSE))</f>
        <v>-</v>
      </c>
      <c r="CW176" s="401" t="str">
        <f ca="1">IF(ISERROR(VLOOKUP($C176,CE_Unordered_Data,COLUMN('Reordered Data'!CW$147)-2,FALSE)),"-",VLOOKUP($C176,CE_Unordered_Data,COLUMN('Reordered Data'!CW$145)-2,FALSE))</f>
        <v>-</v>
      </c>
      <c r="CX176" s="401" t="str">
        <f ca="1">IF(ISERROR(VLOOKUP($C176,CE_Unordered_Data,COLUMN('Reordered Data'!CX$147)-2,FALSE)),"-",VLOOKUP($C176,CE_Unordered_Data,COLUMN('Reordered Data'!CX$145)-2,FALSE))</f>
        <v>-</v>
      </c>
      <c r="CY176" s="401" t="str">
        <f ca="1">IF(ISERROR(VLOOKUP($C176,CE_Unordered_Data,COLUMN('Reordered Data'!CY$147)-2,FALSE)),"-",VLOOKUP($C176,CE_Unordered_Data,COLUMN('Reordered Data'!CY$145)-2,FALSE))</f>
        <v>-</v>
      </c>
      <c r="CZ176" s="401" t="str">
        <f ca="1">IF(ISERROR(VLOOKUP($C176,CE_Unordered_Data,COLUMN('Reordered Data'!CZ$147)-2,FALSE)),"-",VLOOKUP($C176,CE_Unordered_Data,COLUMN('Reordered Data'!CZ$145)-2,FALSE))</f>
        <v>-</v>
      </c>
      <c r="DA176" s="401" t="str">
        <f ca="1">IF(ISERROR(VLOOKUP($C176,CE_Unordered_Data,COLUMN('Reordered Data'!DA$147)-2,FALSE)),"-",VLOOKUP($C176,CE_Unordered_Data,COLUMN('Reordered Data'!DA$145)-2,FALSE))</f>
        <v>-</v>
      </c>
      <c r="DB176" s="401" t="str">
        <f ca="1">IF(ISERROR(VLOOKUP($C176,CE_Unordered_Data,COLUMN('Reordered Data'!DB$147)-2,FALSE)),"-",VLOOKUP($C176,CE_Unordered_Data,COLUMN('Reordered Data'!DB$145)-2,FALSE))</f>
        <v>-</v>
      </c>
      <c r="DC176" s="401" t="str">
        <f ca="1">IF(ISERROR(VLOOKUP($C176,CE_Unordered_Data,COLUMN('Reordered Data'!DC$147)-2,FALSE)),"-",VLOOKUP($C176,CE_Unordered_Data,COLUMN('Reordered Data'!DC$145)-2,FALSE))</f>
        <v>-</v>
      </c>
      <c r="DD176" s="401" t="str">
        <f ca="1">IF(ISERROR(VLOOKUP($C176,CE_Unordered_Data,COLUMN('Reordered Data'!DD$147)-2,FALSE)),"-",VLOOKUP($C176,CE_Unordered_Data,COLUMN('Reordered Data'!DD$145)-2,FALSE))</f>
        <v>-</v>
      </c>
      <c r="DE176" s="401" t="str">
        <f ca="1">IF(ISERROR(VLOOKUP($C176,CE_Unordered_Data,COLUMN('Reordered Data'!DE$147)-2,FALSE)),"-",VLOOKUP($C176,CE_Unordered_Data,COLUMN('Reordered Data'!DE$145)-2,FALSE))</f>
        <v>-</v>
      </c>
      <c r="DF176" s="401" t="str">
        <f ca="1">IF(ISERROR(VLOOKUP($C176,CE_Unordered_Data,COLUMN('Reordered Data'!DF$147)-2,FALSE)),"-",VLOOKUP($C176,CE_Unordered_Data,COLUMN('Reordered Data'!DF$145)-2,FALSE))</f>
        <v>-</v>
      </c>
      <c r="DG176" s="401" t="str">
        <f ca="1">IF(ISERROR(VLOOKUP($C176,CE_Unordered_Data,COLUMN('Reordered Data'!DG$147)-2,FALSE)),"-",VLOOKUP($C176,CE_Unordered_Data,COLUMN('Reordered Data'!DG$145)-2,FALSE))</f>
        <v>-</v>
      </c>
      <c r="DH176" s="401" t="str">
        <f ca="1">IF(ISERROR(VLOOKUP($C176,CE_Unordered_Data,COLUMN('Reordered Data'!DH$147)-2,FALSE)),"-",VLOOKUP($C176,CE_Unordered_Data,COLUMN('Reordered Data'!DH$145)-2,FALSE))</f>
        <v>-</v>
      </c>
      <c r="DI176" s="401" t="str">
        <f ca="1">IF(ISERROR(VLOOKUP($C176,CE_Unordered_Data,COLUMN('Reordered Data'!DI$147)-2,FALSE)),"-",VLOOKUP($C176,CE_Unordered_Data,COLUMN('Reordered Data'!DI$145)-2,FALSE))</f>
        <v>-</v>
      </c>
      <c r="DJ176" s="401" t="str">
        <f ca="1">IF(ISERROR(VLOOKUP($C176,CE_Unordered_Data,COLUMN('Reordered Data'!DJ$147)-2,FALSE)),"-",VLOOKUP($C176,CE_Unordered_Data,COLUMN('Reordered Data'!DJ$145)-2,FALSE))</f>
        <v>-</v>
      </c>
      <c r="DK176" s="401" t="str">
        <f ca="1">IF(ISERROR(VLOOKUP($C176,CE_Unordered_Data,COLUMN('Reordered Data'!DK$147)-2,FALSE)),"-",VLOOKUP($C176,CE_Unordered_Data,COLUMN('Reordered Data'!DK$145)-2,FALSE))</f>
        <v>-</v>
      </c>
      <c r="DL176" s="401" t="str">
        <f ca="1">IF(ISERROR(VLOOKUP($C176,CE_Unordered_Data,COLUMN('Reordered Data'!DL$147)-2,FALSE)),"-",VLOOKUP($C176,CE_Unordered_Data,COLUMN('Reordered Data'!DL$145)-2,FALSE))</f>
        <v>-</v>
      </c>
      <c r="DM176" s="401" t="str">
        <f ca="1">IF(ISERROR(VLOOKUP($C176,CE_Unordered_Data,COLUMN('Reordered Data'!DM$147)-2,FALSE)),"-",VLOOKUP($C176,CE_Unordered_Data,COLUMN('Reordered Data'!DM$145)-2,FALSE))</f>
        <v>-</v>
      </c>
      <c r="DN176" s="401" t="str">
        <f ca="1">IF(ISERROR(VLOOKUP($C176,CE_Unordered_Data,COLUMN('Reordered Data'!DN$147)-2,FALSE)),"-",VLOOKUP($C176,CE_Unordered_Data,COLUMN('Reordered Data'!DN$145)-2,FALSE))</f>
        <v>-</v>
      </c>
      <c r="DO176" s="401" t="str">
        <f ca="1">IF(ISERROR(VLOOKUP($C176,CE_Unordered_Data,COLUMN('Reordered Data'!DO$147)-2,FALSE)),"-",VLOOKUP($C176,CE_Unordered_Data,COLUMN('Reordered Data'!DO$145)-2,FALSE))</f>
        <v>-</v>
      </c>
      <c r="DP176" s="401" t="str">
        <f ca="1">IF(ISERROR(VLOOKUP($C176,CE_Unordered_Data,COLUMN('Reordered Data'!DP$147)-2,FALSE)),"-",VLOOKUP($C176,CE_Unordered_Data,COLUMN('Reordered Data'!DP$145)-2,FALSE))</f>
        <v>-</v>
      </c>
      <c r="DQ176" s="401" t="str">
        <f ca="1">IF(ISERROR(VLOOKUP($C176,CE_Unordered_Data,COLUMN('Reordered Data'!DQ$147)-2,FALSE)),"-",VLOOKUP($C176,CE_Unordered_Data,COLUMN('Reordered Data'!DQ$145)-2,FALSE))</f>
        <v>-</v>
      </c>
      <c r="DR176" s="401" t="str">
        <f ca="1">IF(ISERROR(VLOOKUP($C176,CE_Unordered_Data,COLUMN('Reordered Data'!DR$147)-2,FALSE)),"-",VLOOKUP($C176,CE_Unordered_Data,COLUMN('Reordered Data'!DR$145)-2,FALSE))</f>
        <v>-</v>
      </c>
      <c r="DS176" s="401" t="str">
        <f ca="1">IF(ISERROR(VLOOKUP($C176,CE_Unordered_Data,COLUMN('Reordered Data'!DS$147)-2,FALSE)),"-",VLOOKUP($C176,CE_Unordered_Data,COLUMN('Reordered Data'!DS$145)-2,FALSE))</f>
        <v>-</v>
      </c>
      <c r="DT176" s="401" t="str">
        <f ca="1">IF(ISERROR(VLOOKUP($C176,CE_Unordered_Data,COLUMN('Reordered Data'!DT$147)-2,FALSE)),"-",VLOOKUP($C176,CE_Unordered_Data,COLUMN('Reordered Data'!DT$145)-2,FALSE))</f>
        <v>-</v>
      </c>
      <c r="DU176" s="401" t="str">
        <f ca="1">IF(ISERROR(VLOOKUP($C176,CE_Unordered_Data,COLUMN('Reordered Data'!DU$147)-2,FALSE)),"-",VLOOKUP($C176,CE_Unordered_Data,COLUMN('Reordered Data'!DU$145)-2,FALSE))</f>
        <v>-</v>
      </c>
      <c r="DV176" s="401" t="str">
        <f ca="1">IF(ISERROR(VLOOKUP($C176,CE_Unordered_Data,COLUMN('Reordered Data'!DV$147)-2,FALSE)),"-",VLOOKUP($C176,CE_Unordered_Data,COLUMN('Reordered Data'!DV$145)-2,FALSE))</f>
        <v>-</v>
      </c>
      <c r="DW176" s="401" t="str">
        <f ca="1">IF(ISERROR(VLOOKUP($C176,CE_Unordered_Data,COLUMN('Reordered Data'!DW$147)-2,FALSE)),"-",VLOOKUP($C176,CE_Unordered_Data,COLUMN('Reordered Data'!DW$145)-2,FALSE))</f>
        <v>-</v>
      </c>
      <c r="DX176" s="401" t="str">
        <f ca="1">IF(ISERROR(VLOOKUP($C176,CE_Unordered_Data,COLUMN('Reordered Data'!DX$147)-2,FALSE)),"-",VLOOKUP($C176,CE_Unordered_Data,COLUMN('Reordered Data'!DX$145)-2,FALSE))</f>
        <v>-</v>
      </c>
      <c r="DY176" s="401" t="str">
        <f ca="1">IF(ISERROR(VLOOKUP($C176,CE_Unordered_Data,COLUMN('Reordered Data'!DY$147)-2,FALSE)),"-",VLOOKUP($C176,CE_Unordered_Data,COLUMN('Reordered Data'!DY$145)-2,FALSE))</f>
        <v>-</v>
      </c>
      <c r="DZ176" s="401" t="str">
        <f ca="1">IF(ISERROR(VLOOKUP($C176,CE_Unordered_Data,COLUMN('Reordered Data'!DZ$147)-2,FALSE)),"-",VLOOKUP($C176,CE_Unordered_Data,COLUMN('Reordered Data'!DZ$145)-2,FALSE))</f>
        <v>-</v>
      </c>
      <c r="EA176" s="401" t="str">
        <f ca="1">IF(ISERROR(VLOOKUP($C176,CE_Unordered_Data,COLUMN('Reordered Data'!EA$147)-2,FALSE)),"-",VLOOKUP($C176,CE_Unordered_Data,COLUMN('Reordered Data'!EA$145)-2,FALSE))</f>
        <v>-</v>
      </c>
      <c r="EB176" s="401" t="str">
        <f ca="1">IF(ISERROR(VLOOKUP($C176,CE_Unordered_Data,COLUMN('Reordered Data'!EB$147)-2,FALSE)),"-",VLOOKUP($C176,CE_Unordered_Data,COLUMN('Reordered Data'!EB$145)-2,FALSE))</f>
        <v>-</v>
      </c>
      <c r="EC176" s="401" t="str">
        <f ca="1">IF(ISERROR(VLOOKUP($C176,CE_Unordered_Data,COLUMN('Reordered Data'!EC$147)-2,FALSE)),"-",VLOOKUP($C176,CE_Unordered_Data,COLUMN('Reordered Data'!EC$145)-2,FALSE))</f>
        <v>-</v>
      </c>
      <c r="ED176" s="401" t="str">
        <f ca="1">IF(ISERROR(VLOOKUP($C176,CE_Unordered_Data,COLUMN('Reordered Data'!ED$147)-2,FALSE)),"-",VLOOKUP($C176,CE_Unordered_Data,COLUMN('Reordered Data'!ED$145)-2,FALSE))</f>
        <v>-</v>
      </c>
      <c r="EE176" s="401" t="str">
        <f ca="1">IF(ISERROR(VLOOKUP($C176,CE_Unordered_Data,COLUMN('Reordered Data'!EE$147)-2,FALSE)),"-",VLOOKUP($C176,CE_Unordered_Data,COLUMN('Reordered Data'!EE$145)-2,FALSE))</f>
        <v>-</v>
      </c>
      <c r="EF176" s="401" t="str">
        <f ca="1">IF(ISERROR(VLOOKUP($C176,CE_Unordered_Data,COLUMN('Reordered Data'!EF$147)-2,FALSE)),"-",VLOOKUP($C176,CE_Unordered_Data,COLUMN('Reordered Data'!EF$145)-2,FALSE))</f>
        <v>-</v>
      </c>
      <c r="EG176" s="401" t="str">
        <f ca="1">IF(ISERROR(VLOOKUP($C176,CE_Unordered_Data,COLUMN('Reordered Data'!EG$147)-2,FALSE)),"-",VLOOKUP($C176,CE_Unordered_Data,COLUMN('Reordered Data'!EG$145)-2,FALSE))</f>
        <v>-</v>
      </c>
      <c r="EH176" s="401" t="str">
        <f ca="1">IF(ISERROR(VLOOKUP($C176,CE_Unordered_Data,COLUMN('Reordered Data'!EH$147)-2,FALSE)),"-",VLOOKUP($C176,CE_Unordered_Data,COLUMN('Reordered Data'!EH$145)-2,FALSE))</f>
        <v>-</v>
      </c>
      <c r="EI176" s="401" t="str">
        <f ca="1">IF(ISERROR(VLOOKUP($C176,CE_Unordered_Data,COLUMN('Reordered Data'!EI$147)-2,FALSE)),"-",VLOOKUP($C176,CE_Unordered_Data,COLUMN('Reordered Data'!EI$145)-2,FALSE))</f>
        <v>-</v>
      </c>
      <c r="EJ176" s="401" t="str">
        <f ca="1">IF(ISERROR(VLOOKUP($C176,CE_Unordered_Data,COLUMN('Reordered Data'!EJ$147)-2,FALSE)),"-",VLOOKUP($C176,CE_Unordered_Data,COLUMN('Reordered Data'!EJ$145)-2,FALSE))</f>
        <v>-</v>
      </c>
      <c r="EK176" s="401" t="str">
        <f ca="1">IF(ISERROR(VLOOKUP($C176,CE_Unordered_Data,COLUMN('Reordered Data'!EK$147)-2,FALSE)),"-",VLOOKUP($C176,CE_Unordered_Data,COLUMN('Reordered Data'!EK$145)-2,FALSE))</f>
        <v>-</v>
      </c>
      <c r="EL176" s="401" t="str">
        <f ca="1">IF(ISERROR(VLOOKUP($C176,CE_Unordered_Data,COLUMN('Reordered Data'!EL$147)-2,FALSE)),"-",VLOOKUP($C176,CE_Unordered_Data,COLUMN('Reordered Data'!EL$145)-2,FALSE))</f>
        <v>-</v>
      </c>
      <c r="EM176" s="401" t="str">
        <f ca="1">IF(ISERROR(VLOOKUP($C176,CE_Unordered_Data,COLUMN('Reordered Data'!EM$147)-2,FALSE)),"-",VLOOKUP($C176,CE_Unordered_Data,COLUMN('Reordered Data'!EM$145)-2,FALSE))</f>
        <v>-</v>
      </c>
      <c r="EN176" s="401" t="str">
        <f ca="1">IF(ISERROR(VLOOKUP($C176,CE_Unordered_Data,COLUMN('Reordered Data'!EN$147)-2,FALSE)),"-",VLOOKUP($C176,CE_Unordered_Data,COLUMN('Reordered Data'!EN$145)-2,FALSE))</f>
        <v>-</v>
      </c>
      <c r="EO176" s="401" t="str">
        <f ca="1">IF(ISERROR(VLOOKUP($C176,CE_Unordered_Data,COLUMN('Reordered Data'!EO$147)-2,FALSE)),"-",VLOOKUP($C176,CE_Unordered_Data,COLUMN('Reordered Data'!EO$145)-2,FALSE))</f>
        <v>-</v>
      </c>
      <c r="EP176" s="401" t="str">
        <f ca="1">IF(ISERROR(VLOOKUP($C176,CE_Unordered_Data,COLUMN('Reordered Data'!EP$147)-2,FALSE)),"-",VLOOKUP($C176,CE_Unordered_Data,COLUMN('Reordered Data'!EP$145)-2,FALSE))</f>
        <v>-</v>
      </c>
      <c r="EQ176" s="401" t="str">
        <f ca="1">IF(ISERROR(VLOOKUP($C176,CE_Unordered_Data,COLUMN('Reordered Data'!EQ$147)-2,FALSE)),"-",VLOOKUP($C176,CE_Unordered_Data,COLUMN('Reordered Data'!EQ$145)-2,FALSE))</f>
        <v>-</v>
      </c>
      <c r="ER176" s="401" t="str">
        <f ca="1">IF(ISERROR(VLOOKUP($C176,CE_Unordered_Data,COLUMN('Reordered Data'!ER$147)-2,FALSE)),"-",VLOOKUP($C176,CE_Unordered_Data,COLUMN('Reordered Data'!ER$145)-2,FALSE))</f>
        <v>-</v>
      </c>
      <c r="ES176" s="401" t="str">
        <f ca="1">IF(ISERROR(VLOOKUP($C176,CE_Unordered_Data,COLUMN('Reordered Data'!ES$147)-2,FALSE)),"-",VLOOKUP($C176,CE_Unordered_Data,COLUMN('Reordered Data'!ES$145)-2,FALSE))</f>
        <v>-</v>
      </c>
      <c r="ET176" s="401" t="str">
        <f ca="1">IF(ISERROR(VLOOKUP($C176,CE_Unordered_Data,COLUMN('Reordered Data'!ET$147)-2,FALSE)),"-",VLOOKUP($C176,CE_Unordered_Data,COLUMN('Reordered Data'!ET$145)-2,FALSE))</f>
        <v>-</v>
      </c>
      <c r="EU176" s="401" t="str">
        <f ca="1">IF(ISERROR(VLOOKUP($C176,CE_Unordered_Data,COLUMN('Reordered Data'!EU$147)-2,FALSE)),"-",VLOOKUP($C176,CE_Unordered_Data,COLUMN('Reordered Data'!EU$145)-2,FALSE))</f>
        <v>-</v>
      </c>
      <c r="EV176" s="401" t="str">
        <f ca="1">IF(ISERROR(VLOOKUP($C176,CE_Unordered_Data,COLUMN('Reordered Data'!EV$147)-2,FALSE)),"-",VLOOKUP($C176,CE_Unordered_Data,COLUMN('Reordered Data'!EV$145)-2,FALSE))</f>
        <v>-</v>
      </c>
      <c r="EW176" s="401" t="str">
        <f ca="1">IF(ISERROR(VLOOKUP($C176,CE_Unordered_Data,COLUMN('Reordered Data'!EW$147)-2,FALSE)),"-",VLOOKUP($C176,CE_Unordered_Data,COLUMN('Reordered Data'!EW$145)-2,FALSE))</f>
        <v>-</v>
      </c>
      <c r="EX176" s="401" t="str">
        <f ca="1">IF(ISERROR(VLOOKUP($C176,CE_Unordered_Data,COLUMN('Reordered Data'!EX$147)-2,FALSE)),"-",VLOOKUP($C176,CE_Unordered_Data,COLUMN('Reordered Data'!EX$145)-2,FALSE))</f>
        <v>-</v>
      </c>
      <c r="EY176" s="401" t="str">
        <f ca="1">IF(ISERROR(VLOOKUP($C176,CE_Unordered_Data,COLUMN('Reordered Data'!EY$147)-2,FALSE)),"-",VLOOKUP($C176,CE_Unordered_Data,COLUMN('Reordered Data'!EY$145)-2,FALSE))</f>
        <v>-</v>
      </c>
      <c r="EZ176" s="401" t="str">
        <f ca="1">IF(ISERROR(VLOOKUP($C176,CE_Unordered_Data,COLUMN('Reordered Data'!EZ$147)-2,FALSE)),"-",VLOOKUP($C176,CE_Unordered_Data,COLUMN('Reordered Data'!EZ$145)-2,FALSE))</f>
        <v>-</v>
      </c>
      <c r="FA176" s="401" t="str">
        <f ca="1">IF(ISERROR(VLOOKUP($C176,CE_Unordered_Data,COLUMN('Reordered Data'!FA$147)-2,FALSE)),"-",VLOOKUP($C176,CE_Unordered_Data,COLUMN('Reordered Data'!FA$145)-2,FALSE))</f>
        <v>-</v>
      </c>
      <c r="FB176" s="401" t="str">
        <f ca="1">IF(ISERROR(VLOOKUP($C176,CE_Unordered_Data,COLUMN('Reordered Data'!FB$147)-2,FALSE)),"-",VLOOKUP($C176,CE_Unordered_Data,COLUMN('Reordered Data'!FB$145)-2,FALSE))</f>
        <v>-</v>
      </c>
      <c r="FC176" s="401" t="str">
        <f ca="1">IF(ISERROR(VLOOKUP($C176,CE_Unordered_Data,COLUMN('Reordered Data'!FC$147)-2,FALSE)),"-",VLOOKUP($C176,CE_Unordered_Data,COLUMN('Reordered Data'!FC$145)-2,FALSE))</f>
        <v>-</v>
      </c>
      <c r="FD176" s="401" t="str">
        <f ca="1">IF(ISERROR(VLOOKUP($C176,CE_Unordered_Data,COLUMN('Reordered Data'!FD$147)-2,FALSE)),"-",VLOOKUP($C176,CE_Unordered_Data,COLUMN('Reordered Data'!FD$145)-2,FALSE))</f>
        <v>-</v>
      </c>
      <c r="FE176" s="401" t="str">
        <f ca="1">IF(ISERROR(VLOOKUP($C176,CE_Unordered_Data,COLUMN('Reordered Data'!FE$147)-2,FALSE)),"-",VLOOKUP($C176,CE_Unordered_Data,COLUMN('Reordered Data'!FE$145)-2,FALSE))</f>
        <v>-</v>
      </c>
      <c r="FF176" s="401" t="str">
        <f ca="1">IF(ISERROR(VLOOKUP($C176,CE_Unordered_Data,COLUMN('Reordered Data'!FF$147)-2,FALSE)),"-",VLOOKUP($C176,CE_Unordered_Data,COLUMN('Reordered Data'!FF$145)-2,FALSE))</f>
        <v>-</v>
      </c>
      <c r="FG176" s="401" t="str">
        <f ca="1">IF(ISERROR(VLOOKUP($C176,CE_Unordered_Data,COLUMN('Reordered Data'!FG$147)-2,FALSE)),"-",VLOOKUP($C176,CE_Unordered_Data,COLUMN('Reordered Data'!FG$145)-2,FALSE))</f>
        <v>-</v>
      </c>
    </row>
    <row r="177" spans="3:163">
      <c r="C177" s="400" t="str">
        <f>Data!C177</f>
        <v>Program Total</v>
      </c>
      <c r="D177" s="401">
        <f>IF(ISERROR(VLOOKUP($C177,CE_Unordered_Data,COLUMN('Reordered Data'!D$147)-2,FALSE)),"-",VLOOKUP($C177,CE_Unordered_Data,COLUMN('Reordered Data'!D$145)-2,FALSE))</f>
        <v>2000</v>
      </c>
      <c r="E177" s="401">
        <f>IF(ISERROR(VLOOKUP($C177,CE_Unordered_Data,COLUMN('Reordered Data'!E$147)-2,FALSE)),"-",VLOOKUP($C177,CE_Unordered_Data,COLUMN('Reordered Data'!E$145)-2,FALSE))</f>
        <v>3123</v>
      </c>
      <c r="F177" s="401">
        <f>IF(ISERROR(VLOOKUP($C177,CE_Unordered_Data,COLUMN('Reordered Data'!F$147)-2,FALSE)),"-",VLOOKUP($C177,CE_Unordered_Data,COLUMN('Reordered Data'!F$145)-2,FALSE))</f>
        <v>1123</v>
      </c>
      <c r="G177" s="401">
        <f>IF(ISERROR(VLOOKUP($C177,CE_Unordered_Data,COLUMN('Reordered Data'!G$147)-2,FALSE)),"-",VLOOKUP($C177,CE_Unordered_Data,COLUMN('Reordered Data'!G$145)-2,FALSE))</f>
        <v>1.5615000000000001</v>
      </c>
      <c r="H177" s="401">
        <f>IF(ISERROR(VLOOKUP($C177,CE_Unordered_Data,COLUMN('Reordered Data'!H$147)-2,FALSE)),"-",VLOOKUP($C177,CE_Unordered_Data,COLUMN('Reordered Data'!H$145)-2,FALSE))</f>
        <v>0</v>
      </c>
      <c r="I177" s="401">
        <f>IF(ISERROR(VLOOKUP($C177,CE_Unordered_Data,COLUMN('Reordered Data'!I$147)-2,FALSE)),"-",VLOOKUP($C177,CE_Unordered_Data,COLUMN('Reordered Data'!I$145)-2,FALSE))</f>
        <v>0</v>
      </c>
      <c r="J177" s="401">
        <f>IF(ISERROR(VLOOKUP($C177,CE_Unordered_Data,COLUMN('Reordered Data'!J$147)-2,FALSE)),"-",VLOOKUP($C177,CE_Unordered_Data,COLUMN('Reordered Data'!J$145)-2,FALSE))</f>
        <v>0</v>
      </c>
      <c r="K177" s="401">
        <f>IF(ISERROR(VLOOKUP($C177,CE_Unordered_Data,COLUMN('Reordered Data'!K$147)-2,FALSE)),"-",VLOOKUP($C177,CE_Unordered_Data,COLUMN('Reordered Data'!K$145)-2,FALSE))</f>
        <v>0</v>
      </c>
      <c r="L177" s="401" t="str">
        <f>IF(ISERROR(VLOOKUP($C177,CE_Unordered_Data,COLUMN('Reordered Data'!L$147)-2,FALSE)),"-",VLOOKUP($C177,CE_Unordered_Data,COLUMN('Reordered Data'!L$145)-2,FALSE))</f>
        <v/>
      </c>
      <c r="M177" s="401">
        <f>IF(ISERROR(VLOOKUP($C177,CE_Unordered_Data,COLUMN('Reordered Data'!M$147)-2,FALSE)),"-",VLOOKUP($C177,CE_Unordered_Data,COLUMN('Reordered Data'!M$145)-2,FALSE))</f>
        <v>0</v>
      </c>
      <c r="N177" s="401">
        <f>IF(ISERROR(VLOOKUP($C177,CE_Unordered_Data,COLUMN('Reordered Data'!N$147)-2,FALSE)),"-",VLOOKUP($C177,CE_Unordered_Data,COLUMN('Reordered Data'!N$145)-2,FALSE))</f>
        <v>0</v>
      </c>
      <c r="O177" s="401">
        <f>IF(ISERROR(VLOOKUP($C177,CE_Unordered_Data,COLUMN('Reordered Data'!O$147)-2,FALSE)),"-",VLOOKUP($C177,CE_Unordered_Data,COLUMN('Reordered Data'!O$145)-2,FALSE))</f>
        <v>0</v>
      </c>
      <c r="P177" s="401">
        <f>IF(ISERROR(VLOOKUP($C177,CE_Unordered_Data,COLUMN('Reordered Data'!P$147)-2,FALSE)),"-",VLOOKUP($C177,CE_Unordered_Data,COLUMN('Reordered Data'!P$145)-2,FALSE))</f>
        <v>0</v>
      </c>
      <c r="Q177" s="401" t="str">
        <f>IF(ISERROR(VLOOKUP($C177,CE_Unordered_Data,COLUMN('Reordered Data'!Q$147)-2,FALSE)),"-",VLOOKUP($C177,CE_Unordered_Data,COLUMN('Reordered Data'!Q$145)-2,FALSE))</f>
        <v/>
      </c>
      <c r="R177" s="401">
        <f>IF(ISERROR(VLOOKUP($C177,CE_Unordered_Data,COLUMN('Reordered Data'!R$147)-2,FALSE)),"-",VLOOKUP($C177,CE_Unordered_Data,COLUMN('Reordered Data'!R$145)-2,FALSE))</f>
        <v>0</v>
      </c>
      <c r="S177" s="401">
        <f>IF(ISERROR(VLOOKUP($C177,CE_Unordered_Data,COLUMN('Reordered Data'!S$147)-2,FALSE)),"-",VLOOKUP($C177,CE_Unordered_Data,COLUMN('Reordered Data'!S$145)-2,FALSE))</f>
        <v>0</v>
      </c>
      <c r="T177" s="401">
        <f>IF(ISERROR(VLOOKUP($C177,CE_Unordered_Data,COLUMN('Reordered Data'!T$147)-2,FALSE)),"-",VLOOKUP($C177,CE_Unordered_Data,COLUMN('Reordered Data'!T$145)-2,FALSE))</f>
        <v>0</v>
      </c>
      <c r="U177" s="401">
        <f>IF(ISERROR(VLOOKUP($C177,CE_Unordered_Data,COLUMN('Reordered Data'!U$147)-2,FALSE)),"-",VLOOKUP($C177,CE_Unordered_Data,COLUMN('Reordered Data'!U$145)-2,FALSE))</f>
        <v>0</v>
      </c>
      <c r="V177" s="401" t="str">
        <f>IF(ISERROR(VLOOKUP($C177,CE_Unordered_Data,COLUMN('Reordered Data'!V$147)-2,FALSE)),"-",VLOOKUP($C177,CE_Unordered_Data,COLUMN('Reordered Data'!V$145)-2,FALSE))</f>
        <v/>
      </c>
      <c r="W177" s="401">
        <f>IF(ISERROR(VLOOKUP($C177,CE_Unordered_Data,COLUMN('Reordered Data'!W$147)-2,FALSE)),"-",VLOOKUP($C177,CE_Unordered_Data,COLUMN('Reordered Data'!W$145)-2,FALSE))</f>
        <v>0</v>
      </c>
      <c r="X177" s="401">
        <f>IF(ISERROR(VLOOKUP($C177,CE_Unordered_Data,COLUMN('Reordered Data'!X$147)-2,FALSE)),"-",VLOOKUP($C177,CE_Unordered_Data,COLUMN('Reordered Data'!X$145)-2,FALSE))</f>
        <v>0</v>
      </c>
      <c r="Y177" s="401">
        <f>IF(ISERROR(VLOOKUP($C177,CE_Unordered_Data,COLUMN('Reordered Data'!Y$147)-2,FALSE)),"-",VLOOKUP($C177,CE_Unordered_Data,COLUMN('Reordered Data'!Y$145)-2,FALSE))</f>
        <v>0</v>
      </c>
      <c r="Z177" s="401">
        <f>IF(ISERROR(VLOOKUP($C177,CE_Unordered_Data,COLUMN('Reordered Data'!Z$147)-2,FALSE)),"-",VLOOKUP($C177,CE_Unordered_Data,COLUMN('Reordered Data'!Z$145)-2,FALSE))</f>
        <v>0</v>
      </c>
      <c r="AA177" s="401" t="str">
        <f>IF(ISERROR(VLOOKUP($C177,CE_Unordered_Data,COLUMN('Reordered Data'!AA$147)-2,FALSE)),"-",VLOOKUP($C177,CE_Unordered_Data,COLUMN('Reordered Data'!AA$145)-2,FALSE))</f>
        <v/>
      </c>
      <c r="AB177" s="401">
        <f>IF(ISERROR(VLOOKUP($C177,CE_Unordered_Data,COLUMN('Reordered Data'!AB$147)-2,FALSE)),"-",VLOOKUP($C177,CE_Unordered_Data,COLUMN('Reordered Data'!AB$145)-2,FALSE))</f>
        <v>0</v>
      </c>
      <c r="AC177" s="401">
        <f>IF(ISERROR(VLOOKUP($C177,CE_Unordered_Data,COLUMN('Reordered Data'!AC$147)-2,FALSE)),"-",VLOOKUP($C177,CE_Unordered_Data,COLUMN('Reordered Data'!AC$145)-2,FALSE))</f>
        <v>0</v>
      </c>
      <c r="AD177" s="401">
        <f>IF(ISERROR(VLOOKUP($C177,CE_Unordered_Data,COLUMN('Reordered Data'!AD$147)-2,FALSE)),"-",VLOOKUP($C177,CE_Unordered_Data,COLUMN('Reordered Data'!AD$145)-2,FALSE))</f>
        <v>0</v>
      </c>
      <c r="AE177" s="401">
        <f>IF(ISERROR(VLOOKUP($C177,CE_Unordered_Data,COLUMN('Reordered Data'!AE$147)-2,FALSE)),"-",VLOOKUP($C177,CE_Unordered_Data,COLUMN('Reordered Data'!AE$145)-2,FALSE))</f>
        <v>0</v>
      </c>
      <c r="AF177" s="401" t="str">
        <f>IF(ISERROR(VLOOKUP($C177,CE_Unordered_Data,COLUMN('Reordered Data'!AF$147)-2,FALSE)),"-",VLOOKUP($C177,CE_Unordered_Data,COLUMN('Reordered Data'!AF$145)-2,FALSE))</f>
        <v/>
      </c>
      <c r="AG177" s="401">
        <f>IF(ISERROR(VLOOKUP($C177,CE_Unordered_Data,COLUMN('Reordered Data'!AG$147)-2,FALSE)),"-",VLOOKUP($C177,CE_Unordered_Data,COLUMN('Reordered Data'!AG$145)-2,FALSE))</f>
        <v>0</v>
      </c>
      <c r="AH177" s="401">
        <f>IF(ISERROR(VLOOKUP($C177,CE_Unordered_Data,COLUMN('Reordered Data'!AH$147)-2,FALSE)),"-",VLOOKUP($C177,CE_Unordered_Data,COLUMN('Reordered Data'!AH$145)-2,FALSE))</f>
        <v>0</v>
      </c>
      <c r="AI177" s="401">
        <f>IF(ISERROR(VLOOKUP($C177,CE_Unordered_Data,COLUMN('Reordered Data'!AI$147)-2,FALSE)),"-",VLOOKUP($C177,CE_Unordered_Data,COLUMN('Reordered Data'!AI$145)-2,FALSE))</f>
        <v>0</v>
      </c>
      <c r="AJ177" s="401">
        <f>IF(ISERROR(VLOOKUP($C177,CE_Unordered_Data,COLUMN('Reordered Data'!AJ$147)-2,FALSE)),"-",VLOOKUP($C177,CE_Unordered_Data,COLUMN('Reordered Data'!AJ$145)-2,FALSE))</f>
        <v>0</v>
      </c>
      <c r="AK177" s="401" t="str">
        <f>IF(ISERROR(VLOOKUP($C177,CE_Unordered_Data,COLUMN('Reordered Data'!AK$147)-2,FALSE)),"-",VLOOKUP($C177,CE_Unordered_Data,COLUMN('Reordered Data'!AK$145)-2,FALSE))</f>
        <v/>
      </c>
      <c r="AL177" s="401">
        <f>IF(ISERROR(VLOOKUP($C177,CE_Unordered_Data,COLUMN('Reordered Data'!AL$147)-2,FALSE)),"-",VLOOKUP($C177,CE_Unordered_Data,COLUMN('Reordered Data'!AL$145)-2,FALSE))</f>
        <v>0</v>
      </c>
      <c r="AM177" s="401">
        <f>IF(ISERROR(VLOOKUP($C177,CE_Unordered_Data,COLUMN('Reordered Data'!AM$147)-2,FALSE)),"-",VLOOKUP($C177,CE_Unordered_Data,COLUMN('Reordered Data'!AM$145)-2,FALSE))</f>
        <v>0</v>
      </c>
      <c r="AN177" s="401">
        <f>IF(ISERROR(VLOOKUP($C177,CE_Unordered_Data,COLUMN('Reordered Data'!AN$147)-2,FALSE)),"-",VLOOKUP($C177,CE_Unordered_Data,COLUMN('Reordered Data'!AN$145)-2,FALSE))</f>
        <v>0</v>
      </c>
      <c r="AO177" s="401">
        <f>IF(ISERROR(VLOOKUP($C177,CE_Unordered_Data,COLUMN('Reordered Data'!AO$147)-2,FALSE)),"-",VLOOKUP($C177,CE_Unordered_Data,COLUMN('Reordered Data'!AO$145)-2,FALSE))</f>
        <v>0</v>
      </c>
      <c r="AP177" s="401" t="str">
        <f>IF(ISERROR(VLOOKUP($C177,CE_Unordered_Data,COLUMN('Reordered Data'!AP$147)-2,FALSE)),"-",VLOOKUP($C177,CE_Unordered_Data,COLUMN('Reordered Data'!AP$145)-2,FALSE))</f>
        <v/>
      </c>
      <c r="AQ177" s="401">
        <f>IF(ISERROR(VLOOKUP($C177,CE_Unordered_Data,COLUMN('Reordered Data'!AQ$147)-2,FALSE)),"-",VLOOKUP($C177,CE_Unordered_Data,COLUMN('Reordered Data'!AQ$145)-2,FALSE))</f>
        <v>0</v>
      </c>
      <c r="AR177" s="401">
        <f>IF(ISERROR(VLOOKUP($C177,CE_Unordered_Data,COLUMN('Reordered Data'!AR$147)-2,FALSE)),"-",VLOOKUP($C177,CE_Unordered_Data,COLUMN('Reordered Data'!AR$145)-2,FALSE))</f>
        <v>0</v>
      </c>
      <c r="AS177" s="401">
        <f>IF(ISERROR(VLOOKUP($C177,CE_Unordered_Data,COLUMN('Reordered Data'!AS$147)-2,FALSE)),"-",VLOOKUP($C177,CE_Unordered_Data,COLUMN('Reordered Data'!AS$145)-2,FALSE))</f>
        <v>0</v>
      </c>
      <c r="AT177" s="401">
        <f>IF(ISERROR(VLOOKUP($C177,CE_Unordered_Data,COLUMN('Reordered Data'!AT$147)-2,FALSE)),"-",VLOOKUP($C177,CE_Unordered_Data,COLUMN('Reordered Data'!AT$145)-2,FALSE))</f>
        <v>0</v>
      </c>
      <c r="AU177" s="401" t="str">
        <f>IF(ISERROR(VLOOKUP($C177,CE_Unordered_Data,COLUMN('Reordered Data'!AU$147)-2,FALSE)),"-",VLOOKUP($C177,CE_Unordered_Data,COLUMN('Reordered Data'!AU$145)-2,FALSE))</f>
        <v/>
      </c>
      <c r="AV177" s="401">
        <f>IF(ISERROR(VLOOKUP($C177,CE_Unordered_Data,COLUMN('Reordered Data'!AV$147)-2,FALSE)),"-",VLOOKUP($C177,CE_Unordered_Data,COLUMN('Reordered Data'!AV$145)-2,FALSE))</f>
        <v>0</v>
      </c>
      <c r="AW177" s="401">
        <f>IF(ISERROR(VLOOKUP($C177,CE_Unordered_Data,COLUMN('Reordered Data'!AW$147)-2,FALSE)),"-",VLOOKUP($C177,CE_Unordered_Data,COLUMN('Reordered Data'!AW$145)-2,FALSE))</f>
        <v>0</v>
      </c>
      <c r="AX177" s="401">
        <f>IF(ISERROR(VLOOKUP($C177,CE_Unordered_Data,COLUMN('Reordered Data'!AX$147)-2,FALSE)),"-",VLOOKUP($C177,CE_Unordered_Data,COLUMN('Reordered Data'!AX$145)-2,FALSE))</f>
        <v>0</v>
      </c>
      <c r="AY177" s="401">
        <f>IF(ISERROR(VLOOKUP($C177,CE_Unordered_Data,COLUMN('Reordered Data'!AY$147)-2,FALSE)),"-",VLOOKUP($C177,CE_Unordered_Data,COLUMN('Reordered Data'!AY$145)-2,FALSE))</f>
        <v>0</v>
      </c>
      <c r="AZ177" s="401" t="str">
        <f>IF(ISERROR(VLOOKUP($C177,CE_Unordered_Data,COLUMN('Reordered Data'!AZ$147)-2,FALSE)),"-",VLOOKUP($C177,CE_Unordered_Data,COLUMN('Reordered Data'!AZ$145)-2,FALSE))</f>
        <v/>
      </c>
      <c r="BA177" s="401">
        <f>IF(ISERROR(VLOOKUP($C177,CE_Unordered_Data,COLUMN('Reordered Data'!BA$147)-2,FALSE)),"-",VLOOKUP($C177,CE_Unordered_Data,COLUMN('Reordered Data'!BA$145)-2,FALSE))</f>
        <v>0</v>
      </c>
      <c r="BB177" s="401">
        <f>IF(ISERROR(VLOOKUP($C177,CE_Unordered_Data,COLUMN('Reordered Data'!BB$147)-2,FALSE)),"-",VLOOKUP($C177,CE_Unordered_Data,COLUMN('Reordered Data'!BB$145)-2,FALSE))</f>
        <v>0</v>
      </c>
      <c r="BC177" s="401">
        <f>IF(ISERROR(VLOOKUP($C177,CE_Unordered_Data,COLUMN('Reordered Data'!BC$147)-2,FALSE)),"-",VLOOKUP($C177,CE_Unordered_Data,COLUMN('Reordered Data'!BC$145)-2,FALSE))</f>
        <v>0</v>
      </c>
      <c r="BD177" s="401">
        <f>IF(ISERROR(VLOOKUP($C177,CE_Unordered_Data,COLUMN('Reordered Data'!BD$147)-2,FALSE)),"-",VLOOKUP($C177,CE_Unordered_Data,COLUMN('Reordered Data'!BD$145)-2,FALSE))</f>
        <v>0</v>
      </c>
      <c r="BE177" s="401" t="str">
        <f>IF(ISERROR(VLOOKUP($C177,CE_Unordered_Data,COLUMN('Reordered Data'!BE$147)-2,FALSE)),"-",VLOOKUP($C177,CE_Unordered_Data,COLUMN('Reordered Data'!BE$145)-2,FALSE))</f>
        <v/>
      </c>
      <c r="BF177" s="401">
        <f>IF(ISERROR(VLOOKUP($C177,CE_Unordered_Data,COLUMN('Reordered Data'!BF$147)-2,FALSE)),"-",VLOOKUP($C177,CE_Unordered_Data,COLUMN('Reordered Data'!BF$145)-2,FALSE))</f>
        <v>0</v>
      </c>
      <c r="BG177" s="401">
        <f>IF(ISERROR(VLOOKUP($C177,CE_Unordered_Data,COLUMN('Reordered Data'!BG$147)-2,FALSE)),"-",VLOOKUP($C177,CE_Unordered_Data,COLUMN('Reordered Data'!BG$145)-2,FALSE))</f>
        <v>0</v>
      </c>
      <c r="BH177" s="401">
        <f>IF(ISERROR(VLOOKUP($C177,CE_Unordered_Data,COLUMN('Reordered Data'!BH$147)-2,FALSE)),"-",VLOOKUP($C177,CE_Unordered_Data,COLUMN('Reordered Data'!BH$145)-2,FALSE))</f>
        <v>0</v>
      </c>
      <c r="BI177" s="401">
        <f>IF(ISERROR(VLOOKUP($C177,CE_Unordered_Data,COLUMN('Reordered Data'!BI$147)-2,FALSE)),"-",VLOOKUP($C177,CE_Unordered_Data,COLUMN('Reordered Data'!BI$145)-2,FALSE))</f>
        <v>0</v>
      </c>
      <c r="BJ177" s="401" t="str">
        <f>IF(ISERROR(VLOOKUP($C177,CE_Unordered_Data,COLUMN('Reordered Data'!BJ$147)-2,FALSE)),"-",VLOOKUP($C177,CE_Unordered_Data,COLUMN('Reordered Data'!BJ$145)-2,FALSE))</f>
        <v/>
      </c>
      <c r="BK177" s="401">
        <f>IF(ISERROR(VLOOKUP($C177,CE_Unordered_Data,COLUMN('Reordered Data'!BK$147)-2,FALSE)),"-",VLOOKUP($C177,CE_Unordered_Data,COLUMN('Reordered Data'!BK$145)-2,FALSE))</f>
        <v>0</v>
      </c>
      <c r="BL177" s="401">
        <f>IF(ISERROR(VLOOKUP($C177,CE_Unordered_Data,COLUMN('Reordered Data'!BL$147)-2,FALSE)),"-",VLOOKUP($C177,CE_Unordered_Data,COLUMN('Reordered Data'!BL$145)-2,FALSE))</f>
        <v>0</v>
      </c>
      <c r="BM177" s="401">
        <f>IF(ISERROR(VLOOKUP($C177,CE_Unordered_Data,COLUMN('Reordered Data'!BM$147)-2,FALSE)),"-",VLOOKUP($C177,CE_Unordered_Data,COLUMN('Reordered Data'!BM$145)-2,FALSE))</f>
        <v>0</v>
      </c>
      <c r="BN177" s="401">
        <f>IF(ISERROR(VLOOKUP($C177,CE_Unordered_Data,COLUMN('Reordered Data'!BN$147)-2,FALSE)),"-",VLOOKUP($C177,CE_Unordered_Data,COLUMN('Reordered Data'!BN$145)-2,FALSE))</f>
        <v>0</v>
      </c>
      <c r="BO177" s="401" t="str">
        <f>IF(ISERROR(VLOOKUP($C177,CE_Unordered_Data,COLUMN('Reordered Data'!BO$147)-2,FALSE)),"-",VLOOKUP($C177,CE_Unordered_Data,COLUMN('Reordered Data'!BO$145)-2,FALSE))</f>
        <v/>
      </c>
      <c r="BP177" s="401">
        <f>IF(ISERROR(VLOOKUP($C177,CE_Unordered_Data,COLUMN('Reordered Data'!BP$147)-2,FALSE)),"-",VLOOKUP($C177,CE_Unordered_Data,COLUMN('Reordered Data'!BP$145)-2,FALSE))</f>
        <v>0</v>
      </c>
      <c r="BQ177" s="401">
        <f>IF(ISERROR(VLOOKUP($C177,CE_Unordered_Data,COLUMN('Reordered Data'!BQ$147)-2,FALSE)),"-",VLOOKUP($C177,CE_Unordered_Data,COLUMN('Reordered Data'!BQ$145)-2,FALSE))</f>
        <v>0</v>
      </c>
      <c r="BR177" s="401">
        <f>IF(ISERROR(VLOOKUP($C177,CE_Unordered_Data,COLUMN('Reordered Data'!BR$147)-2,FALSE)),"-",VLOOKUP($C177,CE_Unordered_Data,COLUMN('Reordered Data'!BR$145)-2,FALSE))</f>
        <v>0</v>
      </c>
      <c r="BS177" s="401">
        <f>IF(ISERROR(VLOOKUP($C177,CE_Unordered_Data,COLUMN('Reordered Data'!BS$147)-2,FALSE)),"-",VLOOKUP($C177,CE_Unordered_Data,COLUMN('Reordered Data'!BS$145)-2,FALSE))</f>
        <v>0</v>
      </c>
      <c r="BT177" s="401" t="str">
        <f>IF(ISERROR(VLOOKUP($C177,CE_Unordered_Data,COLUMN('Reordered Data'!BT$147)-2,FALSE)),"-",VLOOKUP($C177,CE_Unordered_Data,COLUMN('Reordered Data'!BT$145)-2,FALSE))</f>
        <v/>
      </c>
      <c r="BU177" s="401">
        <f>IF(ISERROR(VLOOKUP($C177,CE_Unordered_Data,COLUMN('Reordered Data'!BU$147)-2,FALSE)),"-",VLOOKUP($C177,CE_Unordered_Data,COLUMN('Reordered Data'!BU$145)-2,FALSE))</f>
        <v>0</v>
      </c>
      <c r="BV177" s="401">
        <f>IF(ISERROR(VLOOKUP($C177,CE_Unordered_Data,COLUMN('Reordered Data'!BV$147)-2,FALSE)),"-",VLOOKUP($C177,CE_Unordered_Data,COLUMN('Reordered Data'!BV$145)-2,FALSE))</f>
        <v>0</v>
      </c>
      <c r="BW177" s="401">
        <f>IF(ISERROR(VLOOKUP($C177,CE_Unordered_Data,COLUMN('Reordered Data'!BW$147)-2,FALSE)),"-",VLOOKUP($C177,CE_Unordered_Data,COLUMN('Reordered Data'!BW$145)-2,FALSE))</f>
        <v>0</v>
      </c>
      <c r="BX177" s="401">
        <f>IF(ISERROR(VLOOKUP($C177,CE_Unordered_Data,COLUMN('Reordered Data'!BX$147)-2,FALSE)),"-",VLOOKUP($C177,CE_Unordered_Data,COLUMN('Reordered Data'!BX$145)-2,FALSE))</f>
        <v>0</v>
      </c>
      <c r="BY177" s="401" t="str">
        <f>IF(ISERROR(VLOOKUP($C177,CE_Unordered_Data,COLUMN('Reordered Data'!BY$147)-2,FALSE)),"-",VLOOKUP($C177,CE_Unordered_Data,COLUMN('Reordered Data'!BY$145)-2,FALSE))</f>
        <v/>
      </c>
      <c r="BZ177" s="401">
        <f>IF(ISERROR(VLOOKUP($C177,CE_Unordered_Data,COLUMN('Reordered Data'!BZ$147)-2,FALSE)),"-",VLOOKUP($C177,CE_Unordered_Data,COLUMN('Reordered Data'!BZ$145)-2,FALSE))</f>
        <v>0</v>
      </c>
      <c r="CA177" s="401">
        <f>IF(ISERROR(VLOOKUP($C177,CE_Unordered_Data,COLUMN('Reordered Data'!CA$147)-2,FALSE)),"-",VLOOKUP($C177,CE_Unordered_Data,COLUMN('Reordered Data'!CA$145)-2,FALSE))</f>
        <v>0</v>
      </c>
      <c r="CB177" s="401">
        <f>IF(ISERROR(VLOOKUP($C177,CE_Unordered_Data,COLUMN('Reordered Data'!CB$147)-2,FALSE)),"-",VLOOKUP($C177,CE_Unordered_Data,COLUMN('Reordered Data'!CB$145)-2,FALSE))</f>
        <v>0</v>
      </c>
      <c r="CC177" s="401">
        <f>IF(ISERROR(VLOOKUP($C177,CE_Unordered_Data,COLUMN('Reordered Data'!CC$147)-2,FALSE)),"-",VLOOKUP($C177,CE_Unordered_Data,COLUMN('Reordered Data'!CC$145)-2,FALSE))</f>
        <v>0</v>
      </c>
      <c r="CD177" s="401" t="str">
        <f>IF(ISERROR(VLOOKUP($C177,CE_Unordered_Data,COLUMN('Reordered Data'!CD$147)-2,FALSE)),"-",VLOOKUP($C177,CE_Unordered_Data,COLUMN('Reordered Data'!CD$145)-2,FALSE))</f>
        <v/>
      </c>
      <c r="CE177" s="401">
        <f>IF(ISERROR(VLOOKUP($C177,CE_Unordered_Data,COLUMN('Reordered Data'!CE$147)-2,FALSE)),"-",VLOOKUP($C177,CE_Unordered_Data,COLUMN('Reordered Data'!CE$145)-2,FALSE))</f>
        <v>0</v>
      </c>
      <c r="CF177" s="401">
        <f>IF(ISERROR(VLOOKUP($C177,CE_Unordered_Data,COLUMN('Reordered Data'!CF$147)-2,FALSE)),"-",VLOOKUP($C177,CE_Unordered_Data,COLUMN('Reordered Data'!CF$145)-2,FALSE))</f>
        <v>0</v>
      </c>
      <c r="CG177" s="401">
        <f>IF(ISERROR(VLOOKUP($C177,CE_Unordered_Data,COLUMN('Reordered Data'!CG$147)-2,FALSE)),"-",VLOOKUP($C177,CE_Unordered_Data,COLUMN('Reordered Data'!CG$145)-2,FALSE))</f>
        <v>0</v>
      </c>
      <c r="CH177" s="401">
        <f>IF(ISERROR(VLOOKUP($C177,CE_Unordered_Data,COLUMN('Reordered Data'!CH$147)-2,FALSE)),"-",VLOOKUP($C177,CE_Unordered_Data,COLUMN('Reordered Data'!CH$145)-2,FALSE))</f>
        <v>0</v>
      </c>
      <c r="CI177" s="401" t="str">
        <f>IF(ISERROR(VLOOKUP($C177,CE_Unordered_Data,COLUMN('Reordered Data'!CI$147)-2,FALSE)),"-",VLOOKUP($C177,CE_Unordered_Data,COLUMN('Reordered Data'!CI$145)-2,FALSE))</f>
        <v/>
      </c>
      <c r="CJ177" s="401">
        <f>IF(ISERROR(VLOOKUP($C177,CE_Unordered_Data,COLUMN('Reordered Data'!CJ$147)-2,FALSE)),"-",VLOOKUP($C177,CE_Unordered_Data,COLUMN('Reordered Data'!CJ$145)-2,FALSE))</f>
        <v>0</v>
      </c>
      <c r="CK177" s="401">
        <f>IF(ISERROR(VLOOKUP($C177,CE_Unordered_Data,COLUMN('Reordered Data'!CK$147)-2,FALSE)),"-",VLOOKUP($C177,CE_Unordered_Data,COLUMN('Reordered Data'!CK$145)-2,FALSE))</f>
        <v>0</v>
      </c>
      <c r="CL177" s="401">
        <f>IF(ISERROR(VLOOKUP($C177,CE_Unordered_Data,COLUMN('Reordered Data'!CL$147)-2,FALSE)),"-",VLOOKUP($C177,CE_Unordered_Data,COLUMN('Reordered Data'!CL$145)-2,FALSE))</f>
        <v>0</v>
      </c>
      <c r="CM177" s="401">
        <f>IF(ISERROR(VLOOKUP($C177,CE_Unordered_Data,COLUMN('Reordered Data'!CM$147)-2,FALSE)),"-",VLOOKUP($C177,CE_Unordered_Data,COLUMN('Reordered Data'!CM$145)-2,FALSE))</f>
        <v>0</v>
      </c>
      <c r="CN177" s="401" t="str">
        <f>IF(ISERROR(VLOOKUP($C177,CE_Unordered_Data,COLUMN('Reordered Data'!CN$147)-2,FALSE)),"-",VLOOKUP($C177,CE_Unordered_Data,COLUMN('Reordered Data'!CN$145)-2,FALSE))</f>
        <v/>
      </c>
      <c r="CO177" s="401">
        <f>IF(ISERROR(VLOOKUP($C177,CE_Unordered_Data,COLUMN('Reordered Data'!CO$147)-2,FALSE)),"-",VLOOKUP($C177,CE_Unordered_Data,COLUMN('Reordered Data'!CO$145)-2,FALSE))</f>
        <v>0</v>
      </c>
      <c r="CP177" s="401">
        <f>IF(ISERROR(VLOOKUP($C177,CE_Unordered_Data,COLUMN('Reordered Data'!CP$147)-2,FALSE)),"-",VLOOKUP($C177,CE_Unordered_Data,COLUMN('Reordered Data'!CP$145)-2,FALSE))</f>
        <v>0</v>
      </c>
      <c r="CQ177" s="401">
        <f>IF(ISERROR(VLOOKUP($C177,CE_Unordered_Data,COLUMN('Reordered Data'!CQ$147)-2,FALSE)),"-",VLOOKUP($C177,CE_Unordered_Data,COLUMN('Reordered Data'!CQ$145)-2,FALSE))</f>
        <v>0</v>
      </c>
      <c r="CR177" s="401">
        <f>IF(ISERROR(VLOOKUP($C177,CE_Unordered_Data,COLUMN('Reordered Data'!CR$147)-2,FALSE)),"-",VLOOKUP($C177,CE_Unordered_Data,COLUMN('Reordered Data'!CR$145)-2,FALSE))</f>
        <v>0</v>
      </c>
      <c r="CS177" s="401" t="str">
        <f>IF(ISERROR(VLOOKUP($C177,CE_Unordered_Data,COLUMN('Reordered Data'!CS$147)-2,FALSE)),"-",VLOOKUP($C177,CE_Unordered_Data,COLUMN('Reordered Data'!CS$145)-2,FALSE))</f>
        <v/>
      </c>
      <c r="CT177" s="401">
        <f>IF(ISERROR(VLOOKUP($C177,CE_Unordered_Data,COLUMN('Reordered Data'!CT$147)-2,FALSE)),"-",VLOOKUP($C177,CE_Unordered_Data,COLUMN('Reordered Data'!CT$145)-2,FALSE))</f>
        <v>0</v>
      </c>
      <c r="CU177" s="401">
        <f>IF(ISERROR(VLOOKUP($C177,CE_Unordered_Data,COLUMN('Reordered Data'!CU$147)-2,FALSE)),"-",VLOOKUP($C177,CE_Unordered_Data,COLUMN('Reordered Data'!CU$145)-2,FALSE))</f>
        <v>0</v>
      </c>
      <c r="CV177" s="401">
        <f>IF(ISERROR(VLOOKUP($C177,CE_Unordered_Data,COLUMN('Reordered Data'!CV$147)-2,FALSE)),"-",VLOOKUP($C177,CE_Unordered_Data,COLUMN('Reordered Data'!CV$145)-2,FALSE))</f>
        <v>0</v>
      </c>
      <c r="CW177" s="401">
        <f>IF(ISERROR(VLOOKUP($C177,CE_Unordered_Data,COLUMN('Reordered Data'!CW$147)-2,FALSE)),"-",VLOOKUP($C177,CE_Unordered_Data,COLUMN('Reordered Data'!CW$145)-2,FALSE))</f>
        <v>0</v>
      </c>
      <c r="CX177" s="401" t="str">
        <f>IF(ISERROR(VLOOKUP($C177,CE_Unordered_Data,COLUMN('Reordered Data'!CX$147)-2,FALSE)),"-",VLOOKUP($C177,CE_Unordered_Data,COLUMN('Reordered Data'!CX$145)-2,FALSE))</f>
        <v/>
      </c>
      <c r="CY177" s="401">
        <f>IF(ISERROR(VLOOKUP($C177,CE_Unordered_Data,COLUMN('Reordered Data'!CY$147)-2,FALSE)),"-",VLOOKUP($C177,CE_Unordered_Data,COLUMN('Reordered Data'!CY$145)-2,FALSE))</f>
        <v>0</v>
      </c>
      <c r="CZ177" s="401">
        <f>IF(ISERROR(VLOOKUP($C177,CE_Unordered_Data,COLUMN('Reordered Data'!CZ$147)-2,FALSE)),"-",VLOOKUP($C177,CE_Unordered_Data,COLUMN('Reordered Data'!CZ$145)-2,FALSE))</f>
        <v>0</v>
      </c>
      <c r="DA177" s="401">
        <f>IF(ISERROR(VLOOKUP($C177,CE_Unordered_Data,COLUMN('Reordered Data'!DA$147)-2,FALSE)),"-",VLOOKUP($C177,CE_Unordered_Data,COLUMN('Reordered Data'!DA$145)-2,FALSE))</f>
        <v>0</v>
      </c>
      <c r="DB177" s="401">
        <f>IF(ISERROR(VLOOKUP($C177,CE_Unordered_Data,COLUMN('Reordered Data'!DB$147)-2,FALSE)),"-",VLOOKUP($C177,CE_Unordered_Data,COLUMN('Reordered Data'!DB$145)-2,FALSE))</f>
        <v>0</v>
      </c>
      <c r="DC177" s="401" t="str">
        <f>IF(ISERROR(VLOOKUP($C177,CE_Unordered_Data,COLUMN('Reordered Data'!DC$147)-2,FALSE)),"-",VLOOKUP($C177,CE_Unordered_Data,COLUMN('Reordered Data'!DC$145)-2,FALSE))</f>
        <v/>
      </c>
      <c r="DD177" s="401">
        <f>IF(ISERROR(VLOOKUP($C177,CE_Unordered_Data,COLUMN('Reordered Data'!DD$147)-2,FALSE)),"-",VLOOKUP($C177,CE_Unordered_Data,COLUMN('Reordered Data'!DD$145)-2,FALSE))</f>
        <v>0</v>
      </c>
      <c r="DE177" s="401">
        <f>IF(ISERROR(VLOOKUP($C177,CE_Unordered_Data,COLUMN('Reordered Data'!DE$147)-2,FALSE)),"-",VLOOKUP($C177,CE_Unordered_Data,COLUMN('Reordered Data'!DE$145)-2,FALSE))</f>
        <v>0</v>
      </c>
      <c r="DF177" s="401">
        <f>IF(ISERROR(VLOOKUP($C177,CE_Unordered_Data,COLUMN('Reordered Data'!DF$147)-2,FALSE)),"-",VLOOKUP($C177,CE_Unordered_Data,COLUMN('Reordered Data'!DF$145)-2,FALSE))</f>
        <v>0</v>
      </c>
      <c r="DG177" s="401">
        <f>IF(ISERROR(VLOOKUP($C177,CE_Unordered_Data,COLUMN('Reordered Data'!DG$147)-2,FALSE)),"-",VLOOKUP($C177,CE_Unordered_Data,COLUMN('Reordered Data'!DG$145)-2,FALSE))</f>
        <v>0</v>
      </c>
      <c r="DH177" s="401" t="str">
        <f>IF(ISERROR(VLOOKUP($C177,CE_Unordered_Data,COLUMN('Reordered Data'!DH$147)-2,FALSE)),"-",VLOOKUP($C177,CE_Unordered_Data,COLUMN('Reordered Data'!DH$145)-2,FALSE))</f>
        <v/>
      </c>
      <c r="DI177" s="401">
        <f>IF(ISERROR(VLOOKUP($C177,CE_Unordered_Data,COLUMN('Reordered Data'!DI$147)-2,FALSE)),"-",VLOOKUP($C177,CE_Unordered_Data,COLUMN('Reordered Data'!DI$145)-2,FALSE))</f>
        <v>0</v>
      </c>
      <c r="DJ177" s="401">
        <f>IF(ISERROR(VLOOKUP($C177,CE_Unordered_Data,COLUMN('Reordered Data'!DJ$147)-2,FALSE)),"-",VLOOKUP($C177,CE_Unordered_Data,COLUMN('Reordered Data'!DJ$145)-2,FALSE))</f>
        <v>0</v>
      </c>
      <c r="DK177" s="401">
        <f>IF(ISERROR(VLOOKUP($C177,CE_Unordered_Data,COLUMN('Reordered Data'!DK$147)-2,FALSE)),"-",VLOOKUP($C177,CE_Unordered_Data,COLUMN('Reordered Data'!DK$145)-2,FALSE))</f>
        <v>0</v>
      </c>
      <c r="DL177" s="401">
        <f>IF(ISERROR(VLOOKUP($C177,CE_Unordered_Data,COLUMN('Reordered Data'!DL$147)-2,FALSE)),"-",VLOOKUP($C177,CE_Unordered_Data,COLUMN('Reordered Data'!DL$145)-2,FALSE))</f>
        <v>0</v>
      </c>
      <c r="DM177" s="401" t="str">
        <f>IF(ISERROR(VLOOKUP($C177,CE_Unordered_Data,COLUMN('Reordered Data'!DM$147)-2,FALSE)),"-",VLOOKUP($C177,CE_Unordered_Data,COLUMN('Reordered Data'!DM$145)-2,FALSE))</f>
        <v/>
      </c>
      <c r="DN177" s="401">
        <f>IF(ISERROR(VLOOKUP($C177,CE_Unordered_Data,COLUMN('Reordered Data'!DN$147)-2,FALSE)),"-",VLOOKUP($C177,CE_Unordered_Data,COLUMN('Reordered Data'!DN$145)-2,FALSE))</f>
        <v>0</v>
      </c>
      <c r="DO177" s="401">
        <f>IF(ISERROR(VLOOKUP($C177,CE_Unordered_Data,COLUMN('Reordered Data'!DO$147)-2,FALSE)),"-",VLOOKUP($C177,CE_Unordered_Data,COLUMN('Reordered Data'!DO$145)-2,FALSE))</f>
        <v>0</v>
      </c>
      <c r="DP177" s="401">
        <f>IF(ISERROR(VLOOKUP($C177,CE_Unordered_Data,COLUMN('Reordered Data'!DP$147)-2,FALSE)),"-",VLOOKUP($C177,CE_Unordered_Data,COLUMN('Reordered Data'!DP$145)-2,FALSE))</f>
        <v>0</v>
      </c>
      <c r="DQ177" s="401">
        <f>IF(ISERROR(VLOOKUP($C177,CE_Unordered_Data,COLUMN('Reordered Data'!DQ$147)-2,FALSE)),"-",VLOOKUP($C177,CE_Unordered_Data,COLUMN('Reordered Data'!DQ$145)-2,FALSE))</f>
        <v>0</v>
      </c>
      <c r="DR177" s="401" t="str">
        <f>IF(ISERROR(VLOOKUP($C177,CE_Unordered_Data,COLUMN('Reordered Data'!DR$147)-2,FALSE)),"-",VLOOKUP($C177,CE_Unordered_Data,COLUMN('Reordered Data'!DR$145)-2,FALSE))</f>
        <v/>
      </c>
      <c r="DS177" s="401">
        <f>IF(ISERROR(VLOOKUP($C177,CE_Unordered_Data,COLUMN('Reordered Data'!DS$147)-2,FALSE)),"-",VLOOKUP($C177,CE_Unordered_Data,COLUMN('Reordered Data'!DS$145)-2,FALSE))</f>
        <v>0</v>
      </c>
      <c r="DT177" s="401">
        <f>IF(ISERROR(VLOOKUP($C177,CE_Unordered_Data,COLUMN('Reordered Data'!DT$147)-2,FALSE)),"-",VLOOKUP($C177,CE_Unordered_Data,COLUMN('Reordered Data'!DT$145)-2,FALSE))</f>
        <v>0</v>
      </c>
      <c r="DU177" s="401">
        <f>IF(ISERROR(VLOOKUP($C177,CE_Unordered_Data,COLUMN('Reordered Data'!DU$147)-2,FALSE)),"-",VLOOKUP($C177,CE_Unordered_Data,COLUMN('Reordered Data'!DU$145)-2,FALSE))</f>
        <v>0</v>
      </c>
      <c r="DV177" s="401">
        <f>IF(ISERROR(VLOOKUP($C177,CE_Unordered_Data,COLUMN('Reordered Data'!DV$147)-2,FALSE)),"-",VLOOKUP($C177,CE_Unordered_Data,COLUMN('Reordered Data'!DV$145)-2,FALSE))</f>
        <v>0</v>
      </c>
      <c r="DW177" s="401" t="str">
        <f>IF(ISERROR(VLOOKUP($C177,CE_Unordered_Data,COLUMN('Reordered Data'!DW$147)-2,FALSE)),"-",VLOOKUP($C177,CE_Unordered_Data,COLUMN('Reordered Data'!DW$145)-2,FALSE))</f>
        <v/>
      </c>
      <c r="DX177" s="401">
        <f>IF(ISERROR(VLOOKUP($C177,CE_Unordered_Data,COLUMN('Reordered Data'!DX$147)-2,FALSE)),"-",VLOOKUP($C177,CE_Unordered_Data,COLUMN('Reordered Data'!DX$145)-2,FALSE))</f>
        <v>0</v>
      </c>
      <c r="DY177" s="401">
        <f>IF(ISERROR(VLOOKUP($C177,CE_Unordered_Data,COLUMN('Reordered Data'!DY$147)-2,FALSE)),"-",VLOOKUP($C177,CE_Unordered_Data,COLUMN('Reordered Data'!DY$145)-2,FALSE))</f>
        <v>0</v>
      </c>
      <c r="DZ177" s="401">
        <f>IF(ISERROR(VLOOKUP($C177,CE_Unordered_Data,COLUMN('Reordered Data'!DZ$147)-2,FALSE)),"-",VLOOKUP($C177,CE_Unordered_Data,COLUMN('Reordered Data'!DZ$145)-2,FALSE))</f>
        <v>0</v>
      </c>
      <c r="EA177" s="401">
        <f>IF(ISERROR(VLOOKUP($C177,CE_Unordered_Data,COLUMN('Reordered Data'!EA$147)-2,FALSE)),"-",VLOOKUP($C177,CE_Unordered_Data,COLUMN('Reordered Data'!EA$145)-2,FALSE))</f>
        <v>0</v>
      </c>
      <c r="EB177" s="401" t="str">
        <f>IF(ISERROR(VLOOKUP($C177,CE_Unordered_Data,COLUMN('Reordered Data'!EB$147)-2,FALSE)),"-",VLOOKUP($C177,CE_Unordered_Data,COLUMN('Reordered Data'!EB$145)-2,FALSE))</f>
        <v/>
      </c>
      <c r="EC177" s="401">
        <f>IF(ISERROR(VLOOKUP($C177,CE_Unordered_Data,COLUMN('Reordered Data'!EC$147)-2,FALSE)),"-",VLOOKUP($C177,CE_Unordered_Data,COLUMN('Reordered Data'!EC$145)-2,FALSE))</f>
        <v>0</v>
      </c>
      <c r="ED177" s="401">
        <f>IF(ISERROR(VLOOKUP($C177,CE_Unordered_Data,COLUMN('Reordered Data'!ED$147)-2,FALSE)),"-",VLOOKUP($C177,CE_Unordered_Data,COLUMN('Reordered Data'!ED$145)-2,FALSE))</f>
        <v>0</v>
      </c>
      <c r="EE177" s="401">
        <f>IF(ISERROR(VLOOKUP($C177,CE_Unordered_Data,COLUMN('Reordered Data'!EE$147)-2,FALSE)),"-",VLOOKUP($C177,CE_Unordered_Data,COLUMN('Reordered Data'!EE$145)-2,FALSE))</f>
        <v>0</v>
      </c>
      <c r="EF177" s="401">
        <f>IF(ISERROR(VLOOKUP($C177,CE_Unordered_Data,COLUMN('Reordered Data'!EF$147)-2,FALSE)),"-",VLOOKUP($C177,CE_Unordered_Data,COLUMN('Reordered Data'!EF$145)-2,FALSE))</f>
        <v>0</v>
      </c>
      <c r="EG177" s="401" t="str">
        <f>IF(ISERROR(VLOOKUP($C177,CE_Unordered_Data,COLUMN('Reordered Data'!EG$147)-2,FALSE)),"-",VLOOKUP($C177,CE_Unordered_Data,COLUMN('Reordered Data'!EG$145)-2,FALSE))</f>
        <v/>
      </c>
      <c r="EH177" s="401">
        <f>IF(ISERROR(VLOOKUP($C177,CE_Unordered_Data,COLUMN('Reordered Data'!EH$147)-2,FALSE)),"-",VLOOKUP($C177,CE_Unordered_Data,COLUMN('Reordered Data'!EH$145)-2,FALSE))</f>
        <v>0</v>
      </c>
      <c r="EI177" s="401">
        <f>IF(ISERROR(VLOOKUP($C177,CE_Unordered_Data,COLUMN('Reordered Data'!EI$147)-2,FALSE)),"-",VLOOKUP($C177,CE_Unordered_Data,COLUMN('Reordered Data'!EI$145)-2,FALSE))</f>
        <v>0</v>
      </c>
      <c r="EJ177" s="401">
        <f>IF(ISERROR(VLOOKUP($C177,CE_Unordered_Data,COLUMN('Reordered Data'!EJ$147)-2,FALSE)),"-",VLOOKUP($C177,CE_Unordered_Data,COLUMN('Reordered Data'!EJ$145)-2,FALSE))</f>
        <v>0</v>
      </c>
      <c r="EK177" s="401">
        <f>IF(ISERROR(VLOOKUP($C177,CE_Unordered_Data,COLUMN('Reordered Data'!EK$147)-2,FALSE)),"-",VLOOKUP($C177,CE_Unordered_Data,COLUMN('Reordered Data'!EK$145)-2,FALSE))</f>
        <v>0</v>
      </c>
      <c r="EL177" s="401" t="str">
        <f>IF(ISERROR(VLOOKUP($C177,CE_Unordered_Data,COLUMN('Reordered Data'!EL$147)-2,FALSE)),"-",VLOOKUP($C177,CE_Unordered_Data,COLUMN('Reordered Data'!EL$145)-2,FALSE))</f>
        <v/>
      </c>
      <c r="EM177" s="401">
        <f>IF(ISERROR(VLOOKUP($C177,CE_Unordered_Data,COLUMN('Reordered Data'!EM$147)-2,FALSE)),"-",VLOOKUP($C177,CE_Unordered_Data,COLUMN('Reordered Data'!EM$145)-2,FALSE))</f>
        <v>0</v>
      </c>
      <c r="EN177" s="401">
        <f>IF(ISERROR(VLOOKUP($C177,CE_Unordered_Data,COLUMN('Reordered Data'!EN$147)-2,FALSE)),"-",VLOOKUP($C177,CE_Unordered_Data,COLUMN('Reordered Data'!EN$145)-2,FALSE))</f>
        <v>0</v>
      </c>
      <c r="EO177" s="401">
        <f>IF(ISERROR(VLOOKUP($C177,CE_Unordered_Data,COLUMN('Reordered Data'!EO$147)-2,FALSE)),"-",VLOOKUP($C177,CE_Unordered_Data,COLUMN('Reordered Data'!EO$145)-2,FALSE))</f>
        <v>0</v>
      </c>
      <c r="EP177" s="401">
        <f>IF(ISERROR(VLOOKUP($C177,CE_Unordered_Data,COLUMN('Reordered Data'!EP$147)-2,FALSE)),"-",VLOOKUP($C177,CE_Unordered_Data,COLUMN('Reordered Data'!EP$145)-2,FALSE))</f>
        <v>0</v>
      </c>
      <c r="EQ177" s="401" t="str">
        <f>IF(ISERROR(VLOOKUP($C177,CE_Unordered_Data,COLUMN('Reordered Data'!EQ$147)-2,FALSE)),"-",VLOOKUP($C177,CE_Unordered_Data,COLUMN('Reordered Data'!EQ$145)-2,FALSE))</f>
        <v/>
      </c>
      <c r="ER177" s="401">
        <f>IF(ISERROR(VLOOKUP($C177,CE_Unordered_Data,COLUMN('Reordered Data'!ER$147)-2,FALSE)),"-",VLOOKUP($C177,CE_Unordered_Data,COLUMN('Reordered Data'!ER$145)-2,FALSE))</f>
        <v>0</v>
      </c>
      <c r="ES177" s="401">
        <f>IF(ISERROR(VLOOKUP($C177,CE_Unordered_Data,COLUMN('Reordered Data'!ES$147)-2,FALSE)),"-",VLOOKUP($C177,CE_Unordered_Data,COLUMN('Reordered Data'!ES$145)-2,FALSE))</f>
        <v>0</v>
      </c>
      <c r="ET177" s="401">
        <f>IF(ISERROR(VLOOKUP($C177,CE_Unordered_Data,COLUMN('Reordered Data'!ET$147)-2,FALSE)),"-",VLOOKUP($C177,CE_Unordered_Data,COLUMN('Reordered Data'!ET$145)-2,FALSE))</f>
        <v>0</v>
      </c>
      <c r="EU177" s="401">
        <f>IF(ISERROR(VLOOKUP($C177,CE_Unordered_Data,COLUMN('Reordered Data'!EU$147)-2,FALSE)),"-",VLOOKUP($C177,CE_Unordered_Data,COLUMN('Reordered Data'!EU$145)-2,FALSE))</f>
        <v>0</v>
      </c>
      <c r="EV177" s="401" t="str">
        <f>IF(ISERROR(VLOOKUP($C177,CE_Unordered_Data,COLUMN('Reordered Data'!EV$147)-2,FALSE)),"-",VLOOKUP($C177,CE_Unordered_Data,COLUMN('Reordered Data'!EV$145)-2,FALSE))</f>
        <v/>
      </c>
      <c r="EW177" s="401">
        <f>IF(ISERROR(VLOOKUP($C177,CE_Unordered_Data,COLUMN('Reordered Data'!EW$147)-2,FALSE)),"-",VLOOKUP($C177,CE_Unordered_Data,COLUMN('Reordered Data'!EW$145)-2,FALSE))</f>
        <v>0</v>
      </c>
      <c r="EX177" s="401">
        <f>IF(ISERROR(VLOOKUP($C177,CE_Unordered_Data,COLUMN('Reordered Data'!EX$147)-2,FALSE)),"-",VLOOKUP($C177,CE_Unordered_Data,COLUMN('Reordered Data'!EX$145)-2,FALSE))</f>
        <v>0</v>
      </c>
      <c r="EY177" s="401">
        <f>IF(ISERROR(VLOOKUP($C177,CE_Unordered_Data,COLUMN('Reordered Data'!EY$147)-2,FALSE)),"-",VLOOKUP($C177,CE_Unordered_Data,COLUMN('Reordered Data'!EY$145)-2,FALSE))</f>
        <v>0</v>
      </c>
      <c r="EZ177" s="401">
        <f>IF(ISERROR(VLOOKUP($C177,CE_Unordered_Data,COLUMN('Reordered Data'!EZ$147)-2,FALSE)),"-",VLOOKUP($C177,CE_Unordered_Data,COLUMN('Reordered Data'!EZ$145)-2,FALSE))</f>
        <v>0</v>
      </c>
      <c r="FA177" s="401" t="str">
        <f>IF(ISERROR(VLOOKUP($C177,CE_Unordered_Data,COLUMN('Reordered Data'!FA$147)-2,FALSE)),"-",VLOOKUP($C177,CE_Unordered_Data,COLUMN('Reordered Data'!FA$145)-2,FALSE))</f>
        <v/>
      </c>
      <c r="FB177" s="401">
        <f>IF(ISERROR(VLOOKUP($C177,CE_Unordered_Data,COLUMN('Reordered Data'!FB$147)-2,FALSE)),"-",VLOOKUP($C177,CE_Unordered_Data,COLUMN('Reordered Data'!FB$145)-2,FALSE))</f>
        <v>0</v>
      </c>
      <c r="FC177" s="401">
        <f>IF(ISERROR(VLOOKUP($C177,CE_Unordered_Data,COLUMN('Reordered Data'!FC$147)-2,FALSE)),"-",VLOOKUP($C177,CE_Unordered_Data,COLUMN('Reordered Data'!FC$145)-2,FALSE))</f>
        <v>0</v>
      </c>
      <c r="FD177" s="401">
        <f>IF(ISERROR(VLOOKUP($C177,CE_Unordered_Data,COLUMN('Reordered Data'!FD$147)-2,FALSE)),"-",VLOOKUP($C177,CE_Unordered_Data,COLUMN('Reordered Data'!FD$145)-2,FALSE))</f>
        <v>0</v>
      </c>
      <c r="FE177" s="401">
        <f>IF(ISERROR(VLOOKUP($C177,CE_Unordered_Data,COLUMN('Reordered Data'!FE$147)-2,FALSE)),"-",VLOOKUP($C177,CE_Unordered_Data,COLUMN('Reordered Data'!FE$145)-2,FALSE))</f>
        <v>0</v>
      </c>
      <c r="FF177" s="401" t="str">
        <f>IF(ISERROR(VLOOKUP($C177,CE_Unordered_Data,COLUMN('Reordered Data'!FF$147)-2,FALSE)),"-",VLOOKUP($C177,CE_Unordered_Data,COLUMN('Reordered Data'!FF$145)-2,FALSE))</f>
        <v/>
      </c>
      <c r="FG177" s="401">
        <f>IF(ISERROR(VLOOKUP($C177,CE_Unordered_Data,COLUMN('Reordered Data'!FG$147)-2,FALSE)),"-",VLOOKUP($C177,CE_Unordered_Data,COLUMN('Reordered Data'!FG$145)-2,FALSE))</f>
        <v>0</v>
      </c>
    </row>
    <row r="179" spans="3:163">
      <c r="D179" s="553" t="str">
        <f>Data!D179</f>
        <v>Portfolio</v>
      </c>
      <c r="E179" s="553"/>
      <c r="F179" s="553"/>
      <c r="G179" s="553"/>
      <c r="H179" s="553"/>
      <c r="I179" s="553"/>
      <c r="J179" s="553"/>
      <c r="K179" s="553"/>
      <c r="L179" s="553"/>
      <c r="M179" s="553"/>
      <c r="N179" s="553"/>
      <c r="O179" s="553"/>
      <c r="P179" s="553"/>
      <c r="Q179" s="553"/>
      <c r="R179" s="553"/>
      <c r="S179" s="553"/>
      <c r="T179" s="553"/>
      <c r="U179" s="553"/>
      <c r="V179" s="553"/>
      <c r="W179" s="553"/>
      <c r="X179" s="553"/>
      <c r="Y179" s="553"/>
      <c r="Z179" s="553"/>
      <c r="AA179" s="553"/>
      <c r="AB179" s="553"/>
      <c r="AC179" s="553"/>
      <c r="AD179" s="553"/>
      <c r="AE179" s="553"/>
      <c r="AF179" s="553"/>
      <c r="AG179" s="553"/>
      <c r="AH179" s="553"/>
      <c r="AI179" s="553"/>
      <c r="AJ179" s="553"/>
      <c r="AK179" s="553"/>
      <c r="AL179" s="553"/>
      <c r="AM179" s="553"/>
      <c r="AN179" s="553"/>
      <c r="AO179" s="553"/>
      <c r="AP179" s="553"/>
      <c r="AQ179" s="553"/>
      <c r="AR179" s="553"/>
      <c r="AS179" s="553"/>
      <c r="AT179" s="553"/>
      <c r="AU179" s="553"/>
      <c r="AV179" s="553"/>
      <c r="AW179" s="553"/>
      <c r="AX179" s="553"/>
      <c r="AY179" s="553"/>
      <c r="AZ179" s="553"/>
      <c r="BA179" s="553"/>
      <c r="BB179" s="553"/>
      <c r="BC179" s="553"/>
      <c r="BD179" s="553"/>
      <c r="BE179" s="553"/>
      <c r="BF179" s="553"/>
      <c r="BG179" s="553"/>
      <c r="BH179" s="553"/>
      <c r="BI179" s="553"/>
      <c r="BJ179" s="553"/>
      <c r="BK179" s="553"/>
      <c r="BL179" s="553"/>
      <c r="BM179" s="553"/>
      <c r="BN179" s="553"/>
      <c r="BO179" s="553"/>
      <c r="BP179" s="553"/>
      <c r="BQ179" s="553"/>
      <c r="BR179" s="553"/>
      <c r="BS179" s="553"/>
      <c r="BT179" s="553"/>
      <c r="BU179" s="553"/>
      <c r="BV179" s="553"/>
      <c r="BW179" s="553"/>
      <c r="BX179" s="553"/>
      <c r="BY179" s="553"/>
      <c r="BZ179" s="553"/>
      <c r="CA179" s="553"/>
      <c r="CB179" s="553"/>
      <c r="CC179" s="553"/>
      <c r="CD179" s="553"/>
      <c r="CE179" s="553"/>
      <c r="CF179" s="553"/>
      <c r="CG179" s="553"/>
      <c r="CH179" s="553"/>
      <c r="CI179" s="553"/>
      <c r="CJ179" s="553"/>
      <c r="CK179" s="553"/>
      <c r="CL179" s="553"/>
      <c r="CM179" s="553"/>
      <c r="CN179" s="553"/>
      <c r="CO179" s="553"/>
      <c r="CP179" s="553"/>
      <c r="CQ179" s="553"/>
      <c r="CR179" s="553"/>
      <c r="CS179" s="553"/>
      <c r="CT179" s="553"/>
      <c r="CU179" s="553"/>
      <c r="CV179" s="553"/>
      <c r="CW179" s="553"/>
      <c r="CX179" s="553"/>
      <c r="CY179" s="553"/>
      <c r="CZ179" s="553"/>
      <c r="DA179" s="553"/>
      <c r="DB179" s="553"/>
      <c r="DC179" s="553"/>
      <c r="DD179" s="553"/>
      <c r="DE179" s="553"/>
      <c r="DF179" s="553"/>
      <c r="DG179" s="553"/>
      <c r="DH179" s="553"/>
      <c r="DI179" s="553"/>
      <c r="DJ179" s="553"/>
      <c r="DK179" s="553"/>
      <c r="DL179" s="553"/>
      <c r="DM179" s="553"/>
      <c r="DN179" s="553"/>
      <c r="DO179" s="553"/>
      <c r="DP179" s="553"/>
      <c r="DQ179" s="553"/>
      <c r="DR179" s="553"/>
      <c r="DS179" s="553"/>
      <c r="DT179" s="553"/>
      <c r="DU179" s="553"/>
      <c r="DV179" s="553"/>
      <c r="DW179" s="553"/>
      <c r="DX179" s="553"/>
      <c r="DY179" s="553"/>
      <c r="DZ179" s="553"/>
      <c r="EA179" s="553"/>
      <c r="EB179" s="553"/>
      <c r="EC179" s="553"/>
      <c r="ED179" s="553"/>
      <c r="EE179" s="553"/>
      <c r="EF179" s="553"/>
      <c r="EG179" s="553"/>
      <c r="EH179" s="553"/>
      <c r="EI179" s="553"/>
      <c r="EJ179" s="553"/>
      <c r="EK179" s="553"/>
      <c r="EL179" s="553"/>
      <c r="EM179" s="553"/>
      <c r="EN179" s="553"/>
      <c r="EO179" s="553"/>
      <c r="EP179" s="553"/>
      <c r="EQ179" s="553"/>
      <c r="ER179" s="553"/>
      <c r="ES179" s="553"/>
      <c r="ET179" s="553"/>
      <c r="EU179" s="553"/>
      <c r="EV179" s="553"/>
      <c r="EW179" s="553"/>
      <c r="EX179" s="553"/>
      <c r="EY179" s="553"/>
      <c r="EZ179" s="553"/>
      <c r="FA179" s="553"/>
      <c r="FB179" s="553"/>
      <c r="FC179" s="553"/>
      <c r="FD179" s="553"/>
      <c r="FE179" s="553"/>
      <c r="FF179" s="553"/>
      <c r="FG179" s="553"/>
    </row>
    <row r="180" spans="3:163">
      <c r="D180" s="553" t="str">
        <f>Data!D180</f>
        <v>All</v>
      </c>
      <c r="E180" s="553">
        <f>Data!E180</f>
        <v>0</v>
      </c>
      <c r="F180" s="553">
        <f>Data!F180</f>
        <v>0</v>
      </c>
      <c r="G180" s="553">
        <f>Data!G180</f>
        <v>0</v>
      </c>
      <c r="H180" s="553">
        <f>Data!H180</f>
        <v>0</v>
      </c>
      <c r="I180" s="553">
        <f>Data!I180</f>
        <v>0</v>
      </c>
      <c r="J180" s="553">
        <f>Data!J180</f>
        <v>0</v>
      </c>
      <c r="K180" s="553">
        <f>Data!K180</f>
        <v>0</v>
      </c>
      <c r="L180" s="553">
        <f>Data!L180</f>
        <v>0</v>
      </c>
      <c r="M180" s="553">
        <f>Data!M180</f>
        <v>0</v>
      </c>
      <c r="N180" s="553">
        <f>Data!N180</f>
        <v>0</v>
      </c>
      <c r="O180" s="553">
        <f>Data!O180</f>
        <v>0</v>
      </c>
      <c r="P180" s="553">
        <f>Data!P180</f>
        <v>0</v>
      </c>
      <c r="Q180" s="553">
        <f>Data!Q180</f>
        <v>0</v>
      </c>
      <c r="R180" s="553">
        <f>Data!R180</f>
        <v>0</v>
      </c>
      <c r="S180" s="553">
        <f>Data!S180</f>
        <v>0</v>
      </c>
      <c r="T180" s="553">
        <f>Data!T180</f>
        <v>0</v>
      </c>
      <c r="U180" s="553">
        <f>Data!U180</f>
        <v>0</v>
      </c>
      <c r="V180" s="553">
        <f>Data!V180</f>
        <v>0</v>
      </c>
      <c r="W180" s="553">
        <f>Data!W180</f>
        <v>0</v>
      </c>
      <c r="X180" s="553" t="str">
        <f>Data!X180</f>
        <v>TRC</v>
      </c>
      <c r="Y180" s="553">
        <f>Data!Y180</f>
        <v>0</v>
      </c>
      <c r="Z180" s="553">
        <f>Data!Z180</f>
        <v>0</v>
      </c>
      <c r="AA180" s="553">
        <f>Data!AA180</f>
        <v>0</v>
      </c>
      <c r="AB180" s="553">
        <f>Data!AB180</f>
        <v>0</v>
      </c>
      <c r="AC180" s="553" t="str">
        <f>Data!AC180</f>
        <v>PAC</v>
      </c>
      <c r="AD180" s="553">
        <f>Data!AD180</f>
        <v>0</v>
      </c>
      <c r="AE180" s="553">
        <f>Data!AE180</f>
        <v>0</v>
      </c>
      <c r="AF180" s="553">
        <f>Data!AF180</f>
        <v>0</v>
      </c>
      <c r="AG180" s="553">
        <f>Data!AG180</f>
        <v>0</v>
      </c>
      <c r="AH180" s="553" t="str">
        <f>Data!AH180</f>
        <v>SCT</v>
      </c>
      <c r="AI180" s="553">
        <f>Data!AI180</f>
        <v>0</v>
      </c>
      <c r="AJ180" s="553">
        <f>Data!AJ180</f>
        <v>0</v>
      </c>
      <c r="AK180" s="553">
        <f>Data!AK180</f>
        <v>0</v>
      </c>
      <c r="AL180" s="553">
        <f>Data!AL180</f>
        <v>0</v>
      </c>
      <c r="AM180" s="553" t="str">
        <f>Data!AM180</f>
        <v>RIM</v>
      </c>
      <c r="AN180" s="553">
        <f>Data!AN180</f>
        <v>0</v>
      </c>
      <c r="AO180" s="553">
        <f>Data!AO180</f>
        <v>0</v>
      </c>
      <c r="AP180" s="553">
        <f>Data!AP180</f>
        <v>0</v>
      </c>
      <c r="AQ180" s="553">
        <f>Data!AQ180</f>
        <v>0</v>
      </c>
      <c r="AR180" s="553" t="str">
        <f>Data!AR180</f>
        <v>TRC Other</v>
      </c>
      <c r="AS180" s="553">
        <f>Data!AS180</f>
        <v>0</v>
      </c>
      <c r="AT180" s="553">
        <f>Data!AT180</f>
        <v>0</v>
      </c>
      <c r="AU180" s="553">
        <f>Data!AU180</f>
        <v>0</v>
      </c>
      <c r="AV180" s="553">
        <f>Data!AV180</f>
        <v>0</v>
      </c>
      <c r="AW180" s="553">
        <f>Data!AW180</f>
        <v>0</v>
      </c>
      <c r="AX180" s="553">
        <f>Data!AX180</f>
        <v>0</v>
      </c>
      <c r="AY180" s="553">
        <f>Data!AY180</f>
        <v>0</v>
      </c>
      <c r="AZ180" s="553">
        <f>Data!AZ180</f>
        <v>0</v>
      </c>
      <c r="BA180" s="553">
        <f>Data!BA180</f>
        <v>0</v>
      </c>
      <c r="BB180" s="553">
        <f>Data!BB180</f>
        <v>0</v>
      </c>
      <c r="BC180" s="553">
        <f>Data!BC180</f>
        <v>0</v>
      </c>
      <c r="BD180" s="553">
        <f>Data!BD180</f>
        <v>0</v>
      </c>
      <c r="BE180" s="553">
        <f>Data!BE180</f>
        <v>0</v>
      </c>
      <c r="BF180" s="553">
        <f>Data!BF180</f>
        <v>0</v>
      </c>
      <c r="BG180" s="553" t="str">
        <f>Data!BG180</f>
        <v>PAC Other</v>
      </c>
      <c r="BH180" s="553">
        <f>Data!BH180</f>
        <v>0</v>
      </c>
      <c r="BI180" s="553">
        <f>Data!BI180</f>
        <v>0</v>
      </c>
      <c r="BJ180" s="553">
        <f>Data!BJ180</f>
        <v>0</v>
      </c>
      <c r="BK180" s="553">
        <f>Data!BK180</f>
        <v>0</v>
      </c>
      <c r="BL180" s="553">
        <f>Data!BL180</f>
        <v>0</v>
      </c>
      <c r="BM180" s="553">
        <f>Data!BM180</f>
        <v>0</v>
      </c>
      <c r="BN180" s="553">
        <f>Data!BN180</f>
        <v>0</v>
      </c>
      <c r="BO180" s="553">
        <f>Data!BO180</f>
        <v>0</v>
      </c>
      <c r="BP180" s="553">
        <f>Data!BP180</f>
        <v>0</v>
      </c>
      <c r="BQ180" s="553">
        <f>Data!BQ180</f>
        <v>0</v>
      </c>
      <c r="BR180" s="553">
        <f>Data!BR180</f>
        <v>0</v>
      </c>
      <c r="BS180" s="553">
        <f>Data!BS180</f>
        <v>0</v>
      </c>
      <c r="BT180" s="553">
        <f>Data!BT180</f>
        <v>0</v>
      </c>
      <c r="BU180" s="553">
        <f>Data!BU180</f>
        <v>0</v>
      </c>
      <c r="BV180" s="553" t="str">
        <f>Data!BV180</f>
        <v>SCT Other</v>
      </c>
      <c r="BW180" s="553">
        <f>Data!BW180</f>
        <v>0</v>
      </c>
      <c r="BX180" s="553">
        <f>Data!BX180</f>
        <v>0</v>
      </c>
      <c r="BY180" s="553">
        <f>Data!BY180</f>
        <v>0</v>
      </c>
      <c r="BZ180" s="553">
        <f>Data!BZ180</f>
        <v>0</v>
      </c>
      <c r="CA180" s="553">
        <f>Data!CA180</f>
        <v>0</v>
      </c>
      <c r="CB180" s="553">
        <f>Data!CB180</f>
        <v>0</v>
      </c>
      <c r="CC180" s="553">
        <f>Data!CC180</f>
        <v>0</v>
      </c>
      <c r="CD180" s="553">
        <f>Data!CD180</f>
        <v>0</v>
      </c>
      <c r="CE180" s="553">
        <f>Data!CE180</f>
        <v>0</v>
      </c>
      <c r="CF180" s="553">
        <f>Data!CF180</f>
        <v>0</v>
      </c>
      <c r="CG180" s="553">
        <f>Data!CG180</f>
        <v>0</v>
      </c>
      <c r="CH180" s="553">
        <f>Data!CH180</f>
        <v>0</v>
      </c>
      <c r="CI180" s="553">
        <f>Data!CI180</f>
        <v>0</v>
      </c>
      <c r="CJ180" s="553">
        <f>Data!CJ180</f>
        <v>0</v>
      </c>
      <c r="CK180" s="553" t="str">
        <f>Data!CK180</f>
        <v>RIM Other</v>
      </c>
      <c r="CL180" s="553">
        <f>Data!CL180</f>
        <v>0</v>
      </c>
      <c r="CM180" s="553">
        <f>Data!CM180</f>
        <v>0</v>
      </c>
      <c r="CN180" s="553">
        <f>Data!CN180</f>
        <v>0</v>
      </c>
      <c r="CO180" s="553">
        <f>Data!CO180</f>
        <v>0</v>
      </c>
      <c r="CP180" s="553">
        <f>Data!CP180</f>
        <v>0</v>
      </c>
      <c r="CQ180" s="553">
        <f>Data!CQ180</f>
        <v>0</v>
      </c>
      <c r="CR180" s="553">
        <f>Data!CR180</f>
        <v>0</v>
      </c>
      <c r="CS180" s="553">
        <f>Data!CS180</f>
        <v>0</v>
      </c>
      <c r="CT180" s="553">
        <f>Data!CT180</f>
        <v>0</v>
      </c>
      <c r="CU180" s="553">
        <f>Data!CU180</f>
        <v>0</v>
      </c>
      <c r="CV180" s="553">
        <f>Data!CV180</f>
        <v>0</v>
      </c>
      <c r="CW180" s="553">
        <f>Data!CW180</f>
        <v>0</v>
      </c>
      <c r="CX180" s="553">
        <f>Data!CX180</f>
        <v>0</v>
      </c>
      <c r="CY180" s="553">
        <f>Data!CY180</f>
        <v>0</v>
      </c>
      <c r="CZ180" s="553" t="str">
        <f>Data!CZ180</f>
        <v>TRC PAC</v>
      </c>
      <c r="DA180" s="553">
        <f>Data!DA180</f>
        <v>0</v>
      </c>
      <c r="DB180" s="553">
        <f>Data!DB180</f>
        <v>0</v>
      </c>
      <c r="DC180" s="553">
        <f>Data!DC180</f>
        <v>0</v>
      </c>
      <c r="DD180" s="553">
        <f>Data!DD180</f>
        <v>0</v>
      </c>
      <c r="DE180" s="553">
        <f>Data!DE180</f>
        <v>0</v>
      </c>
      <c r="DF180" s="553">
        <f>Data!DF180</f>
        <v>0</v>
      </c>
      <c r="DG180" s="553">
        <f>Data!DG180</f>
        <v>0</v>
      </c>
      <c r="DH180" s="553">
        <f>Data!DH180</f>
        <v>0</v>
      </c>
      <c r="DI180" s="553">
        <f>Data!DI180</f>
        <v>0</v>
      </c>
      <c r="DJ180" s="553" t="str">
        <f>Data!DJ180</f>
        <v>TRC SCT</v>
      </c>
      <c r="DK180" s="553">
        <f>Data!DK180</f>
        <v>0</v>
      </c>
      <c r="DL180" s="553">
        <f>Data!DL180</f>
        <v>0</v>
      </c>
      <c r="DM180" s="553">
        <f>Data!DM180</f>
        <v>0</v>
      </c>
      <c r="DN180" s="553">
        <f>Data!DN180</f>
        <v>0</v>
      </c>
      <c r="DO180" s="553">
        <f>Data!DO180</f>
        <v>0</v>
      </c>
      <c r="DP180" s="553">
        <f>Data!DP180</f>
        <v>0</v>
      </c>
      <c r="DQ180" s="553">
        <f>Data!DQ180</f>
        <v>0</v>
      </c>
      <c r="DR180" s="553">
        <f>Data!DR180</f>
        <v>0</v>
      </c>
      <c r="DS180" s="553">
        <f>Data!DS180</f>
        <v>0</v>
      </c>
      <c r="DT180" s="553" t="str">
        <f>Data!DT180</f>
        <v>TRC RIM</v>
      </c>
      <c r="DU180" s="553">
        <f>Data!DU180</f>
        <v>0</v>
      </c>
      <c r="DV180" s="553">
        <f>Data!DV180</f>
        <v>0</v>
      </c>
      <c r="DW180" s="553">
        <f>Data!DW180</f>
        <v>0</v>
      </c>
      <c r="DX180" s="553">
        <f>Data!DX180</f>
        <v>0</v>
      </c>
      <c r="DY180" s="553">
        <f>Data!DY180</f>
        <v>0</v>
      </c>
      <c r="DZ180" s="553">
        <f>Data!DZ180</f>
        <v>0</v>
      </c>
      <c r="EA180" s="553">
        <f>Data!EA180</f>
        <v>0</v>
      </c>
      <c r="EB180" s="553">
        <f>Data!EB180</f>
        <v>0</v>
      </c>
      <c r="EC180" s="553">
        <f>Data!EC180</f>
        <v>0</v>
      </c>
      <c r="ED180" s="553" t="str">
        <f>Data!ED180</f>
        <v>PAC SCT</v>
      </c>
      <c r="EE180" s="553">
        <f>Data!EE180</f>
        <v>0</v>
      </c>
      <c r="EF180" s="553">
        <f>Data!EF180</f>
        <v>0</v>
      </c>
      <c r="EG180" s="553">
        <f>Data!EG180</f>
        <v>0</v>
      </c>
      <c r="EH180" s="553">
        <f>Data!EH180</f>
        <v>0</v>
      </c>
      <c r="EI180" s="553">
        <f>Data!EI180</f>
        <v>0</v>
      </c>
      <c r="EJ180" s="553">
        <f>Data!EJ180</f>
        <v>0</v>
      </c>
      <c r="EK180" s="553">
        <f>Data!EK180</f>
        <v>0</v>
      </c>
      <c r="EL180" s="553">
        <f>Data!EL180</f>
        <v>0</v>
      </c>
      <c r="EM180" s="553">
        <f>Data!EM180</f>
        <v>0</v>
      </c>
      <c r="EN180" s="553" t="str">
        <f>Data!EN180</f>
        <v>PAC RIM</v>
      </c>
      <c r="EO180" s="553">
        <f>Data!EO180</f>
        <v>0</v>
      </c>
      <c r="EP180" s="553">
        <f>Data!EP180</f>
        <v>0</v>
      </c>
      <c r="EQ180" s="553">
        <f>Data!EQ180</f>
        <v>0</v>
      </c>
      <c r="ER180" s="553">
        <f>Data!ER180</f>
        <v>0</v>
      </c>
      <c r="ES180" s="553">
        <f>Data!ES180</f>
        <v>0</v>
      </c>
      <c r="ET180" s="553">
        <f>Data!ET180</f>
        <v>0</v>
      </c>
      <c r="EU180" s="553">
        <f>Data!EU180</f>
        <v>0</v>
      </c>
      <c r="EV180" s="553">
        <f>Data!EV180</f>
        <v>0</v>
      </c>
      <c r="EW180" s="553">
        <f>Data!EW180</f>
        <v>0</v>
      </c>
      <c r="EX180" s="553" t="str">
        <f>Data!EX180</f>
        <v>SCT RIM</v>
      </c>
      <c r="EY180" s="553">
        <f>Data!EY180</f>
        <v>0</v>
      </c>
      <c r="EZ180" s="553">
        <f>Data!EZ180</f>
        <v>0</v>
      </c>
      <c r="FA180" s="553">
        <f>Data!FA180</f>
        <v>0</v>
      </c>
      <c r="FB180" s="553">
        <f>Data!FB180</f>
        <v>0</v>
      </c>
      <c r="FC180" s="553">
        <f>Data!FC180</f>
        <v>0</v>
      </c>
      <c r="FD180" s="553">
        <f>Data!FD180</f>
        <v>0</v>
      </c>
      <c r="FE180" s="553">
        <f>Data!FE180</f>
        <v>0</v>
      </c>
      <c r="FF180" s="553">
        <f>Data!FF180</f>
        <v>0</v>
      </c>
      <c r="FG180" s="553">
        <f>Data!FG180</f>
        <v>0</v>
      </c>
    </row>
    <row r="181" spans="3:163">
      <c r="D181" s="553" t="str">
        <f>Data!D181</f>
        <v>TRC</v>
      </c>
      <c r="E181" s="553">
        <f>Data!E181</f>
        <v>0</v>
      </c>
      <c r="F181" s="553">
        <f>Data!F181</f>
        <v>0</v>
      </c>
      <c r="G181" s="553">
        <f>Data!G181</f>
        <v>0</v>
      </c>
      <c r="H181" s="553">
        <f>Data!H181</f>
        <v>0</v>
      </c>
      <c r="I181" s="553" t="str">
        <f>Data!I181</f>
        <v>PAC</v>
      </c>
      <c r="J181" s="553">
        <f>Data!J181</f>
        <v>0</v>
      </c>
      <c r="K181" s="553">
        <f>Data!K181</f>
        <v>0</v>
      </c>
      <c r="L181" s="553">
        <f>Data!L181</f>
        <v>0</v>
      </c>
      <c r="M181" s="553">
        <f>Data!M181</f>
        <v>0</v>
      </c>
      <c r="N181" s="553" t="str">
        <f>Data!N181</f>
        <v>SCT</v>
      </c>
      <c r="O181" s="553">
        <f>Data!O181</f>
        <v>0</v>
      </c>
      <c r="P181" s="553">
        <f>Data!P181</f>
        <v>0</v>
      </c>
      <c r="Q181" s="553">
        <f>Data!Q181</f>
        <v>0</v>
      </c>
      <c r="R181" s="553">
        <f>Data!R181</f>
        <v>0</v>
      </c>
      <c r="S181" s="553" t="str">
        <f>Data!S181</f>
        <v>RIM</v>
      </c>
      <c r="T181" s="553">
        <f>Data!T181</f>
        <v>0</v>
      </c>
      <c r="U181" s="553">
        <f>Data!U181</f>
        <v>0</v>
      </c>
      <c r="V181" s="553">
        <f>Data!V181</f>
        <v>0</v>
      </c>
      <c r="W181" s="553">
        <f>Data!W181</f>
        <v>0</v>
      </c>
      <c r="X181" s="553" t="str">
        <f>Data!X181</f>
        <v>TRC</v>
      </c>
      <c r="Y181" s="553">
        <f>Data!Y181</f>
        <v>0</v>
      </c>
      <c r="Z181" s="553">
        <f>Data!Z181</f>
        <v>0</v>
      </c>
      <c r="AA181" s="553">
        <f>Data!AA181</f>
        <v>0</v>
      </c>
      <c r="AB181" s="553">
        <f>Data!AB181</f>
        <v>0</v>
      </c>
      <c r="AC181" s="553" t="str">
        <f>Data!AC181</f>
        <v>PAC</v>
      </c>
      <c r="AD181" s="553">
        <f>Data!AD181</f>
        <v>0</v>
      </c>
      <c r="AE181" s="553">
        <f>Data!AE181</f>
        <v>0</v>
      </c>
      <c r="AF181" s="553">
        <f>Data!AF181</f>
        <v>0</v>
      </c>
      <c r="AG181" s="553">
        <f>Data!AG181</f>
        <v>0</v>
      </c>
      <c r="AH181" s="553" t="str">
        <f>Data!AH181</f>
        <v>SCT</v>
      </c>
      <c r="AI181" s="553">
        <f>Data!AI181</f>
        <v>0</v>
      </c>
      <c r="AJ181" s="553">
        <f>Data!AJ181</f>
        <v>0</v>
      </c>
      <c r="AK181" s="553">
        <f>Data!AK181</f>
        <v>0</v>
      </c>
      <c r="AL181" s="553">
        <f>Data!AL181</f>
        <v>0</v>
      </c>
      <c r="AM181" s="553" t="str">
        <f>Data!AM181</f>
        <v>RIM</v>
      </c>
      <c r="AN181" s="553">
        <f>Data!AN181</f>
        <v>0</v>
      </c>
      <c r="AO181" s="553">
        <f>Data!AO181</f>
        <v>0</v>
      </c>
      <c r="AP181" s="553">
        <f>Data!AP181</f>
        <v>0</v>
      </c>
      <c r="AQ181" s="553">
        <f>Data!AQ181</f>
        <v>0</v>
      </c>
      <c r="AR181" s="553" t="str">
        <f>Data!AR181</f>
        <v>PAC</v>
      </c>
      <c r="AS181" s="553">
        <f>Data!AS181</f>
        <v>0</v>
      </c>
      <c r="AT181" s="553">
        <f>Data!AT181</f>
        <v>0</v>
      </c>
      <c r="AU181" s="553">
        <f>Data!AU181</f>
        <v>0</v>
      </c>
      <c r="AV181" s="553">
        <f>Data!AV181</f>
        <v>0</v>
      </c>
      <c r="AW181" s="553" t="str">
        <f>Data!AW181</f>
        <v>SCT</v>
      </c>
      <c r="AX181" s="553">
        <f>Data!AX181</f>
        <v>0</v>
      </c>
      <c r="AY181" s="553">
        <f>Data!AY181</f>
        <v>0</v>
      </c>
      <c r="AZ181" s="553">
        <f>Data!AZ181</f>
        <v>0</v>
      </c>
      <c r="BA181" s="553">
        <f>Data!BA181</f>
        <v>0</v>
      </c>
      <c r="BB181" s="553" t="str">
        <f>Data!BB181</f>
        <v>RIM</v>
      </c>
      <c r="BC181" s="553">
        <f>Data!BC181</f>
        <v>0</v>
      </c>
      <c r="BD181" s="553">
        <f>Data!BD181</f>
        <v>0</v>
      </c>
      <c r="BE181" s="553">
        <f>Data!BE181</f>
        <v>0</v>
      </c>
      <c r="BF181" s="553">
        <f>Data!BF181</f>
        <v>0</v>
      </c>
      <c r="BG181" s="553" t="str">
        <f>Data!BG181</f>
        <v>TRC</v>
      </c>
      <c r="BH181" s="553">
        <f>Data!BH181</f>
        <v>0</v>
      </c>
      <c r="BI181" s="553">
        <f>Data!BI181</f>
        <v>0</v>
      </c>
      <c r="BJ181" s="553">
        <f>Data!BJ181</f>
        <v>0</v>
      </c>
      <c r="BK181" s="553">
        <f>Data!BK181</f>
        <v>0</v>
      </c>
      <c r="BL181" s="553" t="str">
        <f>Data!BL181</f>
        <v>SCT</v>
      </c>
      <c r="BM181" s="553">
        <f>Data!BM181</f>
        <v>0</v>
      </c>
      <c r="BN181" s="553">
        <f>Data!BN181</f>
        <v>0</v>
      </c>
      <c r="BO181" s="553">
        <f>Data!BO181</f>
        <v>0</v>
      </c>
      <c r="BP181" s="553">
        <f>Data!BP181</f>
        <v>0</v>
      </c>
      <c r="BQ181" s="553" t="str">
        <f>Data!BQ181</f>
        <v>RIM</v>
      </c>
      <c r="BR181" s="553">
        <f>Data!BR181</f>
        <v>0</v>
      </c>
      <c r="BS181" s="553">
        <f>Data!BS181</f>
        <v>0</v>
      </c>
      <c r="BT181" s="553">
        <f>Data!BT181</f>
        <v>0</v>
      </c>
      <c r="BU181" s="553">
        <f>Data!BU181</f>
        <v>0</v>
      </c>
      <c r="BV181" s="553" t="str">
        <f>Data!BV181</f>
        <v>TRC</v>
      </c>
      <c r="BW181" s="553">
        <f>Data!BW181</f>
        <v>0</v>
      </c>
      <c r="BX181" s="553">
        <f>Data!BX181</f>
        <v>0</v>
      </c>
      <c r="BY181" s="553">
        <f>Data!BY181</f>
        <v>0</v>
      </c>
      <c r="BZ181" s="553">
        <f>Data!BZ181</f>
        <v>0</v>
      </c>
      <c r="CA181" s="553" t="str">
        <f>Data!CA181</f>
        <v>PAC</v>
      </c>
      <c r="CB181" s="553">
        <f>Data!CB181</f>
        <v>0</v>
      </c>
      <c r="CC181" s="553">
        <f>Data!CC181</f>
        <v>0</v>
      </c>
      <c r="CD181" s="553">
        <f>Data!CD181</f>
        <v>0</v>
      </c>
      <c r="CE181" s="553">
        <f>Data!CE181</f>
        <v>0</v>
      </c>
      <c r="CF181" s="553" t="str">
        <f>Data!CF181</f>
        <v>RIM</v>
      </c>
      <c r="CG181" s="553">
        <f>Data!CG181</f>
        <v>0</v>
      </c>
      <c r="CH181" s="553">
        <f>Data!CH181</f>
        <v>0</v>
      </c>
      <c r="CI181" s="553">
        <f>Data!CI181</f>
        <v>0</v>
      </c>
      <c r="CJ181" s="553">
        <f>Data!CJ181</f>
        <v>0</v>
      </c>
      <c r="CK181" s="553" t="str">
        <f>Data!CK181</f>
        <v>TRC</v>
      </c>
      <c r="CL181" s="553">
        <f>Data!CL181</f>
        <v>0</v>
      </c>
      <c r="CM181" s="553">
        <f>Data!CM181</f>
        <v>0</v>
      </c>
      <c r="CN181" s="553">
        <f>Data!CN181</f>
        <v>0</v>
      </c>
      <c r="CO181" s="553">
        <f>Data!CO181</f>
        <v>0</v>
      </c>
      <c r="CP181" s="553" t="str">
        <f>Data!CP181</f>
        <v>PAC</v>
      </c>
      <c r="CQ181" s="553">
        <f>Data!CQ181</f>
        <v>0</v>
      </c>
      <c r="CR181" s="553">
        <f>Data!CR181</f>
        <v>0</v>
      </c>
      <c r="CS181" s="553">
        <f>Data!CS181</f>
        <v>0</v>
      </c>
      <c r="CT181" s="553">
        <f>Data!CT181</f>
        <v>0</v>
      </c>
      <c r="CU181" s="553" t="str">
        <f>Data!CU181</f>
        <v>SCT</v>
      </c>
      <c r="CV181" s="553">
        <f>Data!CV181</f>
        <v>0</v>
      </c>
      <c r="CW181" s="553">
        <f>Data!CW181</f>
        <v>0</v>
      </c>
      <c r="CX181" s="553">
        <f>Data!CX181</f>
        <v>0</v>
      </c>
      <c r="CY181" s="553">
        <f>Data!CY181</f>
        <v>0</v>
      </c>
      <c r="CZ181" s="553" t="str">
        <f>Data!CZ181</f>
        <v>TRC</v>
      </c>
      <c r="DA181" s="553">
        <f>Data!DA181</f>
        <v>0</v>
      </c>
      <c r="DB181" s="553">
        <f>Data!DB181</f>
        <v>0</v>
      </c>
      <c r="DC181" s="553">
        <f>Data!DC181</f>
        <v>0</v>
      </c>
      <c r="DD181" s="553">
        <f>Data!DD181</f>
        <v>0</v>
      </c>
      <c r="DE181" s="553" t="str">
        <f>Data!DE181</f>
        <v>PAC</v>
      </c>
      <c r="DF181" s="553">
        <f>Data!DF181</f>
        <v>0</v>
      </c>
      <c r="DG181" s="553">
        <f>Data!DG181</f>
        <v>0</v>
      </c>
      <c r="DH181" s="553">
        <f>Data!DH181</f>
        <v>0</v>
      </c>
      <c r="DI181" s="553">
        <f>Data!DI181</f>
        <v>0</v>
      </c>
      <c r="DJ181" s="553" t="str">
        <f>Data!DJ181</f>
        <v>TRC</v>
      </c>
      <c r="DK181" s="553">
        <f>Data!DK181</f>
        <v>0</v>
      </c>
      <c r="DL181" s="553">
        <f>Data!DL181</f>
        <v>0</v>
      </c>
      <c r="DM181" s="553">
        <f>Data!DM181</f>
        <v>0</v>
      </c>
      <c r="DN181" s="553">
        <f>Data!DN181</f>
        <v>0</v>
      </c>
      <c r="DO181" s="553" t="str">
        <f>Data!DO181</f>
        <v>SCT</v>
      </c>
      <c r="DP181" s="553">
        <f>Data!DP181</f>
        <v>0</v>
      </c>
      <c r="DQ181" s="553">
        <f>Data!DQ181</f>
        <v>0</v>
      </c>
      <c r="DR181" s="553">
        <f>Data!DR181</f>
        <v>0</v>
      </c>
      <c r="DS181" s="553">
        <f>Data!DS181</f>
        <v>0</v>
      </c>
      <c r="DT181" s="553" t="str">
        <f>Data!DT181</f>
        <v>TRC</v>
      </c>
      <c r="DU181" s="553">
        <f>Data!DU181</f>
        <v>0</v>
      </c>
      <c r="DV181" s="553">
        <f>Data!DV181</f>
        <v>0</v>
      </c>
      <c r="DW181" s="553">
        <f>Data!DW181</f>
        <v>0</v>
      </c>
      <c r="DX181" s="553">
        <f>Data!DX181</f>
        <v>0</v>
      </c>
      <c r="DY181" s="553" t="str">
        <f>Data!DY181</f>
        <v>RIM</v>
      </c>
      <c r="DZ181" s="553">
        <f>Data!DZ181</f>
        <v>0</v>
      </c>
      <c r="EA181" s="553">
        <f>Data!EA181</f>
        <v>0</v>
      </c>
      <c r="EB181" s="553">
        <f>Data!EB181</f>
        <v>0</v>
      </c>
      <c r="EC181" s="553">
        <f>Data!EC181</f>
        <v>0</v>
      </c>
      <c r="ED181" s="553" t="str">
        <f>Data!ED181</f>
        <v>PAC</v>
      </c>
      <c r="EE181" s="553">
        <f>Data!EE181</f>
        <v>0</v>
      </c>
      <c r="EF181" s="553">
        <f>Data!EF181</f>
        <v>0</v>
      </c>
      <c r="EG181" s="553">
        <f>Data!EG181</f>
        <v>0</v>
      </c>
      <c r="EH181" s="553">
        <f>Data!EH181</f>
        <v>0</v>
      </c>
      <c r="EI181" s="553" t="str">
        <f>Data!EI181</f>
        <v>SCT</v>
      </c>
      <c r="EJ181" s="553">
        <f>Data!EJ181</f>
        <v>0</v>
      </c>
      <c r="EK181" s="553">
        <f>Data!EK181</f>
        <v>0</v>
      </c>
      <c r="EL181" s="553">
        <f>Data!EL181</f>
        <v>0</v>
      </c>
      <c r="EM181" s="553">
        <f>Data!EM181</f>
        <v>0</v>
      </c>
      <c r="EN181" s="553" t="str">
        <f>Data!EN181</f>
        <v>PAC</v>
      </c>
      <c r="EO181" s="553">
        <f>Data!EO181</f>
        <v>0</v>
      </c>
      <c r="EP181" s="553">
        <f>Data!EP181</f>
        <v>0</v>
      </c>
      <c r="EQ181" s="553">
        <f>Data!EQ181</f>
        <v>0</v>
      </c>
      <c r="ER181" s="553">
        <f>Data!ER181</f>
        <v>0</v>
      </c>
      <c r="ES181" s="553" t="str">
        <f>Data!ES181</f>
        <v>RIM</v>
      </c>
      <c r="ET181" s="553">
        <f>Data!ET181</f>
        <v>0</v>
      </c>
      <c r="EU181" s="553">
        <f>Data!EU181</f>
        <v>0</v>
      </c>
      <c r="EV181" s="553">
        <f>Data!EV181</f>
        <v>0</v>
      </c>
      <c r="EW181" s="553">
        <f>Data!EW181</f>
        <v>0</v>
      </c>
      <c r="EX181" s="553" t="str">
        <f>Data!EX181</f>
        <v>SCT</v>
      </c>
      <c r="EY181" s="553">
        <f>Data!EY181</f>
        <v>0</v>
      </c>
      <c r="EZ181" s="553">
        <f>Data!EZ181</f>
        <v>0</v>
      </c>
      <c r="FA181" s="553">
        <f>Data!FA181</f>
        <v>0</v>
      </c>
      <c r="FB181" s="553">
        <f>Data!FB181</f>
        <v>0</v>
      </c>
      <c r="FC181" s="553" t="str">
        <f>Data!FC181</f>
        <v>RIM</v>
      </c>
      <c r="FD181" s="553">
        <f>Data!FD181</f>
        <v>0</v>
      </c>
      <c r="FE181" s="553">
        <f>Data!FE181</f>
        <v>0</v>
      </c>
      <c r="FF181" s="553">
        <f>Data!FF181</f>
        <v>0</v>
      </c>
      <c r="FG181" s="553">
        <f>Data!FG181</f>
        <v>0</v>
      </c>
    </row>
    <row r="182" spans="3:163">
      <c r="C182" s="402" t="s">
        <v>369</v>
      </c>
      <c r="D182" s="401" t="str">
        <f>IF(ISERROR(VLOOKUP($C182,CE_Unordered_Data_Portfolio,COLUMN('Reordered Data'!D$182)-2,FALSE)),"-",VLOOKUP($C182,CE_Unordered_Data_Portfolio,COLUMN('Reordered Data'!D$182)-2,FALSE))</f>
        <v>Total 
Resource Costs (PV)</v>
      </c>
      <c r="E182" s="401" t="str">
        <f>IF(ISERROR(VLOOKUP($C182,CE_Unordered_Data_Portfolio,COLUMN('Reordered Data'!E$182)-2,FALSE)),"-",VLOOKUP($C182,CE_Unordered_Data_Portfolio,COLUMN('Reordered Data'!E$182)-2,FALSE))</f>
        <v>Total Resource Benefits (PV)</v>
      </c>
      <c r="F182" s="401" t="str">
        <f>IF(ISERROR(VLOOKUP($C182,CE_Unordered_Data_Portfolio,COLUMN('Reordered Data'!F$182)-2,FALSE)),"-",VLOOKUP($C182,CE_Unordered_Data_Portfolio,COLUMN('Reordered Data'!F$182)-2,FALSE))</f>
        <v>Total 
Resource Net Benefits (PV)</v>
      </c>
      <c r="G182" s="401" t="str">
        <f>IF(ISERROR(VLOOKUP($C182,CE_Unordered_Data_Portfolio,COLUMN('Reordered Data'!G$182)-2,FALSE)),"-",VLOOKUP($C182,CE_Unordered_Data_Portfolio,COLUMN('Reordered Data'!G$182)-2,FALSE))</f>
        <v>TRC</v>
      </c>
      <c r="H182" s="401" t="str">
        <f>IF(ISERROR(VLOOKUP($C182,CE_Unordered_Data_Portfolio,COLUMN('Reordered Data'!H$182)-2,FALSE)),"-",VLOOKUP($C182,CE_Unordered_Data_Portfolio,COLUMN('Reordered Data'!H$182)-2,FALSE))</f>
        <v>TR Levelized Costs (PV)</v>
      </c>
      <c r="I182" s="401" t="str">
        <f>IF(ISERROR(VLOOKUP($C182,CE_Unordered_Data_Portfolio,COLUMN('Reordered Data'!I$182)-2,FALSE)),"-",VLOOKUP($C182,CE_Unordered_Data_Portfolio,COLUMN('Reordered Data'!I$182)-2,FALSE))</f>
        <v>Program Administrator
Costs (PV)</v>
      </c>
      <c r="J182" s="401" t="str">
        <f>IF(ISERROR(VLOOKUP($C182,CE_Unordered_Data_Portfolio,COLUMN('Reordered Data'!J$182)-2,FALSE)),"-",VLOOKUP($C182,CE_Unordered_Data_Portfolio,COLUMN('Reordered Data'!J$182)-2,FALSE))</f>
        <v>Program Administrator Benefits (PV)</v>
      </c>
      <c r="K182" s="401" t="str">
        <f>IF(ISERROR(VLOOKUP($C182,CE_Unordered_Data_Portfolio,COLUMN('Reordered Data'!K$182)-2,FALSE)),"-",VLOOKUP($C182,CE_Unordered_Data_Portfolio,COLUMN('Reordered Data'!K$182)-2,FALSE))</f>
        <v>Program Administrator Net Benefits (PV)</v>
      </c>
      <c r="L182" s="401" t="str">
        <f>IF(ISERROR(VLOOKUP($C182,CE_Unordered_Data_Portfolio,COLUMN('Reordered Data'!L$182)-2,FALSE)),"-",VLOOKUP($C182,CE_Unordered_Data_Portfolio,COLUMN('Reordered Data'!L$182)-2,FALSE))</f>
        <v>PAC</v>
      </c>
      <c r="M182" s="401" t="str">
        <f>IF(ISERROR(VLOOKUP($C182,CE_Unordered_Data_Portfolio,COLUMN('Reordered Data'!M$182)-2,FALSE)),"-",VLOOKUP($C182,CE_Unordered_Data_Portfolio,COLUMN('Reordered Data'!M$182)-2,FALSE))</f>
        <v>PA Levelized Cost (PV)</v>
      </c>
      <c r="N182" s="401" t="str">
        <f>IF(ISERROR(VLOOKUP($C182,CE_Unordered_Data_Portfolio,COLUMN('Reordered Data'!N$182)-2,FALSE)),"-",VLOOKUP($C182,CE_Unordered_Data_Portfolio,COLUMN('Reordered Data'!N$182)-2,FALSE))</f>
        <v>Societal Costs  (PV)</v>
      </c>
      <c r="O182" s="401" t="str">
        <f>IF(ISERROR(VLOOKUP($C182,CE_Unordered_Data_Portfolio,COLUMN('Reordered Data'!O$182)-2,FALSE)),"-",VLOOKUP($C182,CE_Unordered_Data_Portfolio,COLUMN('Reordered Data'!O$182)-2,FALSE))</f>
        <v>Societal Benefits (PV)</v>
      </c>
      <c r="P182" s="401" t="str">
        <f>IF(ISERROR(VLOOKUP($C182,CE_Unordered_Data_Portfolio,COLUMN('Reordered Data'!P$182)-2,FALSE)),"-",VLOOKUP($C182,CE_Unordered_Data_Portfolio,COLUMN('Reordered Data'!P$182)-2,FALSE))</f>
        <v>Societal
Net Benefits (PV)</v>
      </c>
      <c r="Q182" s="401" t="str">
        <f>IF(ISERROR(VLOOKUP($C182,CE_Unordered_Data_Portfolio,COLUMN('Reordered Data'!Q$182)-2,FALSE)),"-",VLOOKUP($C182,CE_Unordered_Data_Portfolio,COLUMN('Reordered Data'!Q$182)-2,FALSE))</f>
        <v>SCT</v>
      </c>
      <c r="R182" s="401" t="str">
        <f>IF(ISERROR(VLOOKUP($C182,CE_Unordered_Data_Portfolio,COLUMN('Reordered Data'!R$182)-2,FALSE)),"-",VLOOKUP($C182,CE_Unordered_Data_Portfolio,COLUMN('Reordered Data'!R$182)-2,FALSE))</f>
        <v>Societal Levelized Costs (PV)</v>
      </c>
      <c r="S182" s="401" t="str">
        <f>IF(ISERROR(VLOOKUP($C182,CE_Unordered_Data_Portfolio,COLUMN('Reordered Data'!S$182)-2,FALSE)),"-",VLOOKUP($C182,CE_Unordered_Data_Portfolio,COLUMN('Reordered Data'!S$182)-2,FALSE))</f>
        <v>Rate Impact Measure Costs  (PV)</v>
      </c>
      <c r="T182" s="401" t="str">
        <f>IF(ISERROR(VLOOKUP($C182,CE_Unordered_Data_Portfolio,COLUMN('Reordered Data'!T$182)-2,FALSE)),"-",VLOOKUP($C182,CE_Unordered_Data_Portfolio,COLUMN('Reordered Data'!T$182)-2,FALSE))</f>
        <v>Rate Impact Measure Benefits (PV)</v>
      </c>
      <c r="U182" s="401" t="str">
        <f>IF(ISERROR(VLOOKUP($C182,CE_Unordered_Data_Portfolio,COLUMN('Reordered Data'!U$182)-2,FALSE)),"-",VLOOKUP($C182,CE_Unordered_Data_Portfolio,COLUMN('Reordered Data'!U$182)-2,FALSE))</f>
        <v>Rate Impact Measure
Net Benefits (PV)</v>
      </c>
      <c r="V182" s="401" t="str">
        <f>IF(ISERROR(VLOOKUP($C182,CE_Unordered_Data_Portfolio,COLUMN('Reordered Data'!V$182)-2,FALSE)),"-",VLOOKUP($C182,CE_Unordered_Data_Portfolio,COLUMN('Reordered Data'!V$182)-2,FALSE))</f>
        <v>RIM</v>
      </c>
      <c r="W182" s="401" t="str">
        <f>IF(ISERROR(VLOOKUP($C182,CE_Unordered_Data_Portfolio,COLUMN('Reordered Data'!W$182)-2,FALSE)),"-",VLOOKUP($C182,CE_Unordered_Data_Portfolio,COLUMN('Reordered Data'!W$182)-2,FALSE))</f>
        <v>RIM Levelized Costs (PV)</v>
      </c>
      <c r="X182" s="401" t="str">
        <f>IF(ISERROR(VLOOKUP($C182,CE_Unordered_Data_Portfolio,COLUMN('Reordered Data'!X$182)-2,FALSE)),"-",VLOOKUP($C182,CE_Unordered_Data_Portfolio,COLUMN('Reordered Data'!X$182)-2,FALSE))</f>
        <v>Total 
Resource Costs (PV)</v>
      </c>
      <c r="Y182" s="401" t="str">
        <f>IF(ISERROR(VLOOKUP($C182,CE_Unordered_Data_Portfolio,COLUMN('Reordered Data'!Y$182)-2,FALSE)),"-",VLOOKUP($C182,CE_Unordered_Data_Portfolio,COLUMN('Reordered Data'!Y$182)-2,FALSE))</f>
        <v>Total Resource Benefits (PV)</v>
      </c>
      <c r="Z182" s="401" t="str">
        <f>IF(ISERROR(VLOOKUP($C182,CE_Unordered_Data_Portfolio,COLUMN('Reordered Data'!Z$182)-2,FALSE)),"-",VLOOKUP($C182,CE_Unordered_Data_Portfolio,COLUMN('Reordered Data'!Z$182)-2,FALSE))</f>
        <v>Total 
Resource Net Benefits (PV)</v>
      </c>
      <c r="AA182" s="401" t="str">
        <f>IF(ISERROR(VLOOKUP($C182,CE_Unordered_Data_Portfolio,COLUMN('Reordered Data'!AA$182)-2,FALSE)),"-",VLOOKUP($C182,CE_Unordered_Data_Portfolio,COLUMN('Reordered Data'!AA$182)-2,FALSE))</f>
        <v>TRC</v>
      </c>
      <c r="AB182" s="401" t="str">
        <f>IF(ISERROR(VLOOKUP($C182,CE_Unordered_Data_Portfolio,COLUMN('Reordered Data'!AB$182)-2,FALSE)),"-",VLOOKUP($C182,CE_Unordered_Data_Portfolio,COLUMN('Reordered Data'!AB$182)-2,FALSE))</f>
        <v>TR Levelized Costs (PV)</v>
      </c>
      <c r="AC182" s="401" t="str">
        <f>IF(ISERROR(VLOOKUP($C182,CE_Unordered_Data_Portfolio,COLUMN('Reordered Data'!AC$182)-2,FALSE)),"-",VLOOKUP($C182,CE_Unordered_Data_Portfolio,COLUMN('Reordered Data'!AC$182)-2,FALSE))</f>
        <v>Program Administrator
Costs (PV)</v>
      </c>
      <c r="AD182" s="401" t="str">
        <f>IF(ISERROR(VLOOKUP($C182,CE_Unordered_Data_Portfolio,COLUMN('Reordered Data'!AD$182)-2,FALSE)),"-",VLOOKUP($C182,CE_Unordered_Data_Portfolio,COLUMN('Reordered Data'!AD$182)-2,FALSE))</f>
        <v>Program Administrator Benefits (PV)</v>
      </c>
      <c r="AE182" s="401" t="str">
        <f>IF(ISERROR(VLOOKUP($C182,CE_Unordered_Data_Portfolio,COLUMN('Reordered Data'!AE$182)-2,FALSE)),"-",VLOOKUP($C182,CE_Unordered_Data_Portfolio,COLUMN('Reordered Data'!AE$182)-2,FALSE))</f>
        <v>Program Administrator Net Benefits (PV)</v>
      </c>
      <c r="AF182" s="401" t="str">
        <f>IF(ISERROR(VLOOKUP($C182,CE_Unordered_Data_Portfolio,COLUMN('Reordered Data'!AF$182)-2,FALSE)),"-",VLOOKUP($C182,CE_Unordered_Data_Portfolio,COLUMN('Reordered Data'!AF$182)-2,FALSE))</f>
        <v>PAC</v>
      </c>
      <c r="AG182" s="401" t="str">
        <f>IF(ISERROR(VLOOKUP($C182,CE_Unordered_Data_Portfolio,COLUMN('Reordered Data'!AG$182)-2,FALSE)),"-",VLOOKUP($C182,CE_Unordered_Data_Portfolio,COLUMN('Reordered Data'!AG$182)-2,FALSE))</f>
        <v>PA Levelized Cost (PV)</v>
      </c>
      <c r="AH182" s="401" t="str">
        <f>IF(ISERROR(VLOOKUP($C182,CE_Unordered_Data_Portfolio,COLUMN('Reordered Data'!AH$182)-2,FALSE)),"-",VLOOKUP($C182,CE_Unordered_Data_Portfolio,COLUMN('Reordered Data'!AH$182)-2,FALSE))</f>
        <v>Societal Costs  (PV)</v>
      </c>
      <c r="AI182" s="401" t="str">
        <f>IF(ISERROR(VLOOKUP($C182,CE_Unordered_Data_Portfolio,COLUMN('Reordered Data'!AI$182)-2,FALSE)),"-",VLOOKUP($C182,CE_Unordered_Data_Portfolio,COLUMN('Reordered Data'!AI$182)-2,FALSE))</f>
        <v>Societal Benefits (PV)</v>
      </c>
      <c r="AJ182" s="401" t="str">
        <f>IF(ISERROR(VLOOKUP($C182,CE_Unordered_Data_Portfolio,COLUMN('Reordered Data'!AJ$182)-2,FALSE)),"-",VLOOKUP($C182,CE_Unordered_Data_Portfolio,COLUMN('Reordered Data'!AJ$182)-2,FALSE))</f>
        <v>Societal
Net Benefits (PV)</v>
      </c>
      <c r="AK182" s="401" t="str">
        <f>IF(ISERROR(VLOOKUP($C182,CE_Unordered_Data_Portfolio,COLUMN('Reordered Data'!AK$182)-2,FALSE)),"-",VLOOKUP($C182,CE_Unordered_Data_Portfolio,COLUMN('Reordered Data'!AK$182)-2,FALSE))</f>
        <v>SCT</v>
      </c>
      <c r="AL182" s="401" t="str">
        <f>IF(ISERROR(VLOOKUP($C182,CE_Unordered_Data_Portfolio,COLUMN('Reordered Data'!AL$182)-2,FALSE)),"-",VLOOKUP($C182,CE_Unordered_Data_Portfolio,COLUMN('Reordered Data'!AL$182)-2,FALSE))</f>
        <v>Societal Levelized Costs (PV)</v>
      </c>
      <c r="AM182" s="401" t="str">
        <f>IF(ISERROR(VLOOKUP($C182,CE_Unordered_Data_Portfolio,COLUMN('Reordered Data'!AM$182)-2,FALSE)),"-",VLOOKUP($C182,CE_Unordered_Data_Portfolio,COLUMN('Reordered Data'!AM$182)-2,FALSE))</f>
        <v>Rate Impact Measure Costs  (PV)</v>
      </c>
      <c r="AN182" s="401" t="str">
        <f>IF(ISERROR(VLOOKUP($C182,CE_Unordered_Data_Portfolio,COLUMN('Reordered Data'!AN$182)-2,FALSE)),"-",VLOOKUP($C182,CE_Unordered_Data_Portfolio,COLUMN('Reordered Data'!AN$182)-2,FALSE))</f>
        <v>Rate Impact Measure Benefits (PV)</v>
      </c>
      <c r="AO182" s="401" t="str">
        <f>IF(ISERROR(VLOOKUP($C182,CE_Unordered_Data_Portfolio,COLUMN('Reordered Data'!AO$182)-2,FALSE)),"-",VLOOKUP($C182,CE_Unordered_Data_Portfolio,COLUMN('Reordered Data'!AO$182)-2,FALSE))</f>
        <v>Rate Impact Measure
Net Benefits (PV)</v>
      </c>
      <c r="AP182" s="401" t="str">
        <f>IF(ISERROR(VLOOKUP($C182,CE_Unordered_Data_Portfolio,COLUMN('Reordered Data'!AP$182)-2,FALSE)),"-",VLOOKUP($C182,CE_Unordered_Data_Portfolio,COLUMN('Reordered Data'!AP$182)-2,FALSE))</f>
        <v>RIM</v>
      </c>
      <c r="AQ182" s="401" t="str">
        <f>IF(ISERROR(VLOOKUP($C182,CE_Unordered_Data_Portfolio,COLUMN('Reordered Data'!AQ$182)-2,FALSE)),"-",VLOOKUP($C182,CE_Unordered_Data_Portfolio,COLUMN('Reordered Data'!AQ$182)-2,FALSE))</f>
        <v>RIM Levelized Costs (PV)</v>
      </c>
      <c r="AR182" s="401" t="str">
        <f>IF(ISERROR(VLOOKUP($C182,CE_Unordered_Data_Portfolio,COLUMN('Reordered Data'!AR$182)-2,FALSE)),"-",VLOOKUP($C182,CE_Unordered_Data_Portfolio,COLUMN('Reordered Data'!AR$182)-2,FALSE))</f>
        <v>Program Administrator
Costs (PV)</v>
      </c>
      <c r="AS182" s="401" t="str">
        <f>IF(ISERROR(VLOOKUP($C182,CE_Unordered_Data_Portfolio,COLUMN('Reordered Data'!AS$182)-2,FALSE)),"-",VLOOKUP($C182,CE_Unordered_Data_Portfolio,COLUMN('Reordered Data'!AS$182)-2,FALSE))</f>
        <v>Program Administrator Benefits (PV)</v>
      </c>
      <c r="AT182" s="401" t="str">
        <f>IF(ISERROR(VLOOKUP($C182,CE_Unordered_Data_Portfolio,COLUMN('Reordered Data'!AT$182)-2,FALSE)),"-",VLOOKUP($C182,CE_Unordered_Data_Portfolio,COLUMN('Reordered Data'!AT$182)-2,FALSE))</f>
        <v>Program Administrator Net Benefits (PV)</v>
      </c>
      <c r="AU182" s="401" t="str">
        <f>IF(ISERROR(VLOOKUP($C182,CE_Unordered_Data_Portfolio,COLUMN('Reordered Data'!AU$182)-2,FALSE)),"-",VLOOKUP($C182,CE_Unordered_Data_Portfolio,COLUMN('Reordered Data'!AU$182)-2,FALSE))</f>
        <v>PAC</v>
      </c>
      <c r="AV182" s="401" t="str">
        <f>IF(ISERROR(VLOOKUP($C182,CE_Unordered_Data_Portfolio,COLUMN('Reordered Data'!AV$182)-2,FALSE)),"-",VLOOKUP($C182,CE_Unordered_Data_Portfolio,COLUMN('Reordered Data'!AV$182)-2,FALSE))</f>
        <v>PA Levelized Cost (PV)</v>
      </c>
      <c r="AW182" s="401" t="str">
        <f>IF(ISERROR(VLOOKUP($C182,CE_Unordered_Data_Portfolio,COLUMN('Reordered Data'!AW$182)-2,FALSE)),"-",VLOOKUP($C182,CE_Unordered_Data_Portfolio,COLUMN('Reordered Data'!AW$182)-2,FALSE))</f>
        <v>Societal Costs  (PV)</v>
      </c>
      <c r="AX182" s="401" t="str">
        <f>IF(ISERROR(VLOOKUP($C182,CE_Unordered_Data_Portfolio,COLUMN('Reordered Data'!AX$182)-2,FALSE)),"-",VLOOKUP($C182,CE_Unordered_Data_Portfolio,COLUMN('Reordered Data'!AX$182)-2,FALSE))</f>
        <v>Societal Benefits (PV)</v>
      </c>
      <c r="AY182" s="401" t="str">
        <f>IF(ISERROR(VLOOKUP($C182,CE_Unordered_Data_Portfolio,COLUMN('Reordered Data'!AY$182)-2,FALSE)),"-",VLOOKUP($C182,CE_Unordered_Data_Portfolio,COLUMN('Reordered Data'!AY$182)-2,FALSE))</f>
        <v>Societal
Net Benefits (PV)</v>
      </c>
      <c r="AZ182" s="401" t="str">
        <f>IF(ISERROR(VLOOKUP($C182,CE_Unordered_Data_Portfolio,COLUMN('Reordered Data'!AZ$182)-2,FALSE)),"-",VLOOKUP($C182,CE_Unordered_Data_Portfolio,COLUMN('Reordered Data'!AZ$182)-2,FALSE))</f>
        <v>SCT</v>
      </c>
      <c r="BA182" s="401" t="str">
        <f>IF(ISERROR(VLOOKUP($C182,CE_Unordered_Data_Portfolio,COLUMN('Reordered Data'!BA$182)-2,FALSE)),"-",VLOOKUP($C182,CE_Unordered_Data_Portfolio,COLUMN('Reordered Data'!BA$182)-2,FALSE))</f>
        <v>Societal Levelized Costs (PV)</v>
      </c>
      <c r="BB182" s="401" t="str">
        <f>IF(ISERROR(VLOOKUP($C182,CE_Unordered_Data_Portfolio,COLUMN('Reordered Data'!BB$182)-2,FALSE)),"-",VLOOKUP($C182,CE_Unordered_Data_Portfolio,COLUMN('Reordered Data'!BB$182)-2,FALSE))</f>
        <v>Rate Impact Measure Costs  (PV)</v>
      </c>
      <c r="BC182" s="401" t="str">
        <f>IF(ISERROR(VLOOKUP($C182,CE_Unordered_Data_Portfolio,COLUMN('Reordered Data'!BC$182)-2,FALSE)),"-",VLOOKUP($C182,CE_Unordered_Data_Portfolio,COLUMN('Reordered Data'!BC$182)-2,FALSE))</f>
        <v>Rate Impact Measure Benefits (PV)</v>
      </c>
      <c r="BD182" s="401" t="str">
        <f>IF(ISERROR(VLOOKUP($C182,CE_Unordered_Data_Portfolio,COLUMN('Reordered Data'!BD$182)-2,FALSE)),"-",VLOOKUP($C182,CE_Unordered_Data_Portfolio,COLUMN('Reordered Data'!BD$182)-2,FALSE))</f>
        <v>Rate Impact Measure
Net Benefits (PV)</v>
      </c>
      <c r="BE182" s="401" t="str">
        <f>IF(ISERROR(VLOOKUP($C182,CE_Unordered_Data_Portfolio,COLUMN('Reordered Data'!BE$182)-2,FALSE)),"-",VLOOKUP($C182,CE_Unordered_Data_Portfolio,COLUMN('Reordered Data'!BE$182)-2,FALSE))</f>
        <v>RIM</v>
      </c>
      <c r="BF182" s="401" t="str">
        <f>IF(ISERROR(VLOOKUP($C182,CE_Unordered_Data_Portfolio,COLUMN('Reordered Data'!BF$182)-2,FALSE)),"-",VLOOKUP($C182,CE_Unordered_Data_Portfolio,COLUMN('Reordered Data'!BF$182)-2,FALSE))</f>
        <v>RIM Levelized Costs (PV)</v>
      </c>
      <c r="BG182" s="401" t="str">
        <f>IF(ISERROR(VLOOKUP($C182,CE_Unordered_Data_Portfolio,COLUMN('Reordered Data'!BG$182)-2,FALSE)),"-",VLOOKUP($C182,CE_Unordered_Data_Portfolio,COLUMN('Reordered Data'!BG$182)-2,FALSE))</f>
        <v>Total 
Resource Costs (PV)</v>
      </c>
      <c r="BH182" s="401" t="str">
        <f>IF(ISERROR(VLOOKUP($C182,CE_Unordered_Data_Portfolio,COLUMN('Reordered Data'!BH$182)-2,FALSE)),"-",VLOOKUP($C182,CE_Unordered_Data_Portfolio,COLUMN('Reordered Data'!BH$182)-2,FALSE))</f>
        <v>Total Resource Benefits (PV)</v>
      </c>
      <c r="BI182" s="401" t="str">
        <f>IF(ISERROR(VLOOKUP($C182,CE_Unordered_Data_Portfolio,COLUMN('Reordered Data'!BI$182)-2,FALSE)),"-",VLOOKUP($C182,CE_Unordered_Data_Portfolio,COLUMN('Reordered Data'!BI$182)-2,FALSE))</f>
        <v>Total 
Resource Net Benefits (PV)</v>
      </c>
      <c r="BJ182" s="401" t="str">
        <f>IF(ISERROR(VLOOKUP($C182,CE_Unordered_Data_Portfolio,COLUMN('Reordered Data'!BJ$182)-2,FALSE)),"-",VLOOKUP($C182,CE_Unordered_Data_Portfolio,COLUMN('Reordered Data'!BJ$182)-2,FALSE))</f>
        <v>TRC</v>
      </c>
      <c r="BK182" s="401" t="str">
        <f>IF(ISERROR(VLOOKUP($C182,CE_Unordered_Data_Portfolio,COLUMN('Reordered Data'!BK$182)-2,FALSE)),"-",VLOOKUP($C182,CE_Unordered_Data_Portfolio,COLUMN('Reordered Data'!BK$182)-2,FALSE))</f>
        <v>TR Levelized Costs (PV)</v>
      </c>
      <c r="BL182" s="401" t="str">
        <f>IF(ISERROR(VLOOKUP($C182,CE_Unordered_Data_Portfolio,COLUMN('Reordered Data'!BL$182)-2,FALSE)),"-",VLOOKUP($C182,CE_Unordered_Data_Portfolio,COLUMN('Reordered Data'!BL$182)-2,FALSE))</f>
        <v>Societal Costs  (PV)</v>
      </c>
      <c r="BM182" s="401" t="str">
        <f>IF(ISERROR(VLOOKUP($C182,CE_Unordered_Data_Portfolio,COLUMN('Reordered Data'!BM$182)-2,FALSE)),"-",VLOOKUP($C182,CE_Unordered_Data_Portfolio,COLUMN('Reordered Data'!BM$182)-2,FALSE))</f>
        <v>Societal Benefits (PV)</v>
      </c>
      <c r="BN182" s="401" t="str">
        <f>IF(ISERROR(VLOOKUP($C182,CE_Unordered_Data_Portfolio,COLUMN('Reordered Data'!BN$182)-2,FALSE)),"-",VLOOKUP($C182,CE_Unordered_Data_Portfolio,COLUMN('Reordered Data'!BN$182)-2,FALSE))</f>
        <v>Societal
Net Benefits (PV)</v>
      </c>
      <c r="BO182" s="401" t="str">
        <f>IF(ISERROR(VLOOKUP($C182,CE_Unordered_Data_Portfolio,COLUMN('Reordered Data'!BO$182)-2,FALSE)),"-",VLOOKUP($C182,CE_Unordered_Data_Portfolio,COLUMN('Reordered Data'!BO$182)-2,FALSE))</f>
        <v>SCT</v>
      </c>
      <c r="BP182" s="401" t="str">
        <f>IF(ISERROR(VLOOKUP($C182,CE_Unordered_Data_Portfolio,COLUMN('Reordered Data'!BP$182)-2,FALSE)),"-",VLOOKUP($C182,CE_Unordered_Data_Portfolio,COLUMN('Reordered Data'!BP$182)-2,FALSE))</f>
        <v>Societal Levelized Costs (PV)</v>
      </c>
      <c r="BQ182" s="401" t="str">
        <f>IF(ISERROR(VLOOKUP($C182,CE_Unordered_Data_Portfolio,COLUMN('Reordered Data'!BQ$182)-2,FALSE)),"-",VLOOKUP($C182,CE_Unordered_Data_Portfolio,COLUMN('Reordered Data'!BQ$182)-2,FALSE))</f>
        <v>Rate Impact Measure Costs  (PV)</v>
      </c>
      <c r="BR182" s="401" t="str">
        <f>IF(ISERROR(VLOOKUP($C182,CE_Unordered_Data_Portfolio,COLUMN('Reordered Data'!BR$182)-2,FALSE)),"-",VLOOKUP($C182,CE_Unordered_Data_Portfolio,COLUMN('Reordered Data'!BR$182)-2,FALSE))</f>
        <v>Rate Impact Measure Benefits (PV)</v>
      </c>
      <c r="BS182" s="401" t="str">
        <f>IF(ISERROR(VLOOKUP($C182,CE_Unordered_Data_Portfolio,COLUMN('Reordered Data'!BS$182)-2,FALSE)),"-",VLOOKUP($C182,CE_Unordered_Data_Portfolio,COLUMN('Reordered Data'!BS$182)-2,FALSE))</f>
        <v>Rate Impact Measure
Net Benefits (PV)</v>
      </c>
      <c r="BT182" s="401" t="str">
        <f>IF(ISERROR(VLOOKUP($C182,CE_Unordered_Data_Portfolio,COLUMN('Reordered Data'!BT$182)-2,FALSE)),"-",VLOOKUP($C182,CE_Unordered_Data_Portfolio,COLUMN('Reordered Data'!BT$182)-2,FALSE))</f>
        <v>RIM</v>
      </c>
      <c r="BU182" s="401" t="str">
        <f>IF(ISERROR(VLOOKUP($C182,CE_Unordered_Data_Portfolio,COLUMN('Reordered Data'!BU$182)-2,FALSE)),"-",VLOOKUP($C182,CE_Unordered_Data_Portfolio,COLUMN('Reordered Data'!BU$182)-2,FALSE))</f>
        <v>RIM Levelized Costs (PV)</v>
      </c>
      <c r="BV182" s="401" t="str">
        <f>IF(ISERROR(VLOOKUP($C182,CE_Unordered_Data_Portfolio,COLUMN('Reordered Data'!BV$182)-2,FALSE)),"-",VLOOKUP($C182,CE_Unordered_Data_Portfolio,COLUMN('Reordered Data'!BV$182)-2,FALSE))</f>
        <v>Total 
Resource Costs (PV)</v>
      </c>
      <c r="BW182" s="401" t="str">
        <f>IF(ISERROR(VLOOKUP($C182,CE_Unordered_Data_Portfolio,COLUMN('Reordered Data'!BW$182)-2,FALSE)),"-",VLOOKUP($C182,CE_Unordered_Data_Portfolio,COLUMN('Reordered Data'!BW$182)-2,FALSE))</f>
        <v>Total Resource Benefits (PV)</v>
      </c>
      <c r="BX182" s="401" t="str">
        <f>IF(ISERROR(VLOOKUP($C182,CE_Unordered_Data_Portfolio,COLUMN('Reordered Data'!BX$182)-2,FALSE)),"-",VLOOKUP($C182,CE_Unordered_Data_Portfolio,COLUMN('Reordered Data'!BX$182)-2,FALSE))</f>
        <v>Total 
Resource Net Benefits (PV)</v>
      </c>
      <c r="BY182" s="401" t="str">
        <f>IF(ISERROR(VLOOKUP($C182,CE_Unordered_Data_Portfolio,COLUMN('Reordered Data'!BY$182)-2,FALSE)),"-",VLOOKUP($C182,CE_Unordered_Data_Portfolio,COLUMN('Reordered Data'!BY$182)-2,FALSE))</f>
        <v>TRC</v>
      </c>
      <c r="BZ182" s="401" t="str">
        <f>IF(ISERROR(VLOOKUP($C182,CE_Unordered_Data_Portfolio,COLUMN('Reordered Data'!BZ$182)-2,FALSE)),"-",VLOOKUP($C182,CE_Unordered_Data_Portfolio,COLUMN('Reordered Data'!BZ$182)-2,FALSE))</f>
        <v>TR Levelized Costs (PV)</v>
      </c>
      <c r="CA182" s="401" t="str">
        <f>IF(ISERROR(VLOOKUP($C182,CE_Unordered_Data_Portfolio,COLUMN('Reordered Data'!CA$182)-2,FALSE)),"-",VLOOKUP($C182,CE_Unordered_Data_Portfolio,COLUMN('Reordered Data'!CA$182)-2,FALSE))</f>
        <v>Program Administrator
Costs (PV)</v>
      </c>
      <c r="CB182" s="401" t="str">
        <f>IF(ISERROR(VLOOKUP($C182,CE_Unordered_Data_Portfolio,COLUMN('Reordered Data'!CB$182)-2,FALSE)),"-",VLOOKUP($C182,CE_Unordered_Data_Portfolio,COLUMN('Reordered Data'!CB$182)-2,FALSE))</f>
        <v>Program Administrator Benefits (PV)</v>
      </c>
      <c r="CC182" s="401" t="str">
        <f>IF(ISERROR(VLOOKUP($C182,CE_Unordered_Data_Portfolio,COLUMN('Reordered Data'!CC$182)-2,FALSE)),"-",VLOOKUP($C182,CE_Unordered_Data_Portfolio,COLUMN('Reordered Data'!CC$182)-2,FALSE))</f>
        <v>Program Administrator Net Benefits (PV)</v>
      </c>
      <c r="CD182" s="401" t="str">
        <f>IF(ISERROR(VLOOKUP($C182,CE_Unordered_Data_Portfolio,COLUMN('Reordered Data'!CD$182)-2,FALSE)),"-",VLOOKUP($C182,CE_Unordered_Data_Portfolio,COLUMN('Reordered Data'!CD$182)-2,FALSE))</f>
        <v>PAC</v>
      </c>
      <c r="CE182" s="401" t="str">
        <f>IF(ISERROR(VLOOKUP($C182,CE_Unordered_Data_Portfolio,COLUMN('Reordered Data'!CE$182)-2,FALSE)),"-",VLOOKUP($C182,CE_Unordered_Data_Portfolio,COLUMN('Reordered Data'!CE$182)-2,FALSE))</f>
        <v>PA Levelized Cost (PV)</v>
      </c>
      <c r="CF182" s="401" t="str">
        <f>IF(ISERROR(VLOOKUP($C182,CE_Unordered_Data_Portfolio,COLUMN('Reordered Data'!CF$182)-2,FALSE)),"-",VLOOKUP($C182,CE_Unordered_Data_Portfolio,COLUMN('Reordered Data'!CF$182)-2,FALSE))</f>
        <v>Rate Impact Measure Costs  (PV)</v>
      </c>
      <c r="CG182" s="401" t="str">
        <f>IF(ISERROR(VLOOKUP($C182,CE_Unordered_Data_Portfolio,COLUMN('Reordered Data'!CG$182)-2,FALSE)),"-",VLOOKUP($C182,CE_Unordered_Data_Portfolio,COLUMN('Reordered Data'!CG$182)-2,FALSE))</f>
        <v>Rate Impact Measure Benefits (PV)</v>
      </c>
      <c r="CH182" s="401" t="str">
        <f>IF(ISERROR(VLOOKUP($C182,CE_Unordered_Data_Portfolio,COLUMN('Reordered Data'!CH$182)-2,FALSE)),"-",VLOOKUP($C182,CE_Unordered_Data_Portfolio,COLUMN('Reordered Data'!CH$182)-2,FALSE))</f>
        <v>Rate Impact Measure
Net Benefits (PV)</v>
      </c>
      <c r="CI182" s="401" t="str">
        <f>IF(ISERROR(VLOOKUP($C182,CE_Unordered_Data_Portfolio,COLUMN('Reordered Data'!CI$182)-2,FALSE)),"-",VLOOKUP($C182,CE_Unordered_Data_Portfolio,COLUMN('Reordered Data'!CI$182)-2,FALSE))</f>
        <v>RIM</v>
      </c>
      <c r="CJ182" s="401" t="str">
        <f>IF(ISERROR(VLOOKUP($C182,CE_Unordered_Data_Portfolio,COLUMN('Reordered Data'!CJ$182)-2,FALSE)),"-",VLOOKUP($C182,CE_Unordered_Data_Portfolio,COLUMN('Reordered Data'!CJ$182)-2,FALSE))</f>
        <v>RIM Levelized Costs (PV)</v>
      </c>
      <c r="CK182" s="401" t="str">
        <f>IF(ISERROR(VLOOKUP($C182,CE_Unordered_Data_Portfolio,COLUMN('Reordered Data'!CK$182)-2,FALSE)),"-",VLOOKUP($C182,CE_Unordered_Data_Portfolio,COLUMN('Reordered Data'!CK$182)-2,FALSE))</f>
        <v>Total 
Resource Costs (PV)</v>
      </c>
      <c r="CL182" s="401" t="str">
        <f>IF(ISERROR(VLOOKUP($C182,CE_Unordered_Data_Portfolio,COLUMN('Reordered Data'!CL$182)-2,FALSE)),"-",VLOOKUP($C182,CE_Unordered_Data_Portfolio,COLUMN('Reordered Data'!CL$182)-2,FALSE))</f>
        <v>Total Resource Benefits (PV)</v>
      </c>
      <c r="CM182" s="401" t="str">
        <f>IF(ISERROR(VLOOKUP($C182,CE_Unordered_Data_Portfolio,COLUMN('Reordered Data'!CM$182)-2,FALSE)),"-",VLOOKUP($C182,CE_Unordered_Data_Portfolio,COLUMN('Reordered Data'!CM$182)-2,FALSE))</f>
        <v>Total 
Resource Net Benefits (PV)</v>
      </c>
      <c r="CN182" s="401" t="str">
        <f>IF(ISERROR(VLOOKUP($C182,CE_Unordered_Data_Portfolio,COLUMN('Reordered Data'!CN$182)-2,FALSE)),"-",VLOOKUP($C182,CE_Unordered_Data_Portfolio,COLUMN('Reordered Data'!CN$182)-2,FALSE))</f>
        <v>TRC</v>
      </c>
      <c r="CO182" s="401" t="str">
        <f>IF(ISERROR(VLOOKUP($C182,CE_Unordered_Data_Portfolio,COLUMN('Reordered Data'!CO$182)-2,FALSE)),"-",VLOOKUP($C182,CE_Unordered_Data_Portfolio,COLUMN('Reordered Data'!CO$182)-2,FALSE))</f>
        <v>TR Levelized Costs (PV)</v>
      </c>
      <c r="CP182" s="401" t="str">
        <f>IF(ISERROR(VLOOKUP($C182,CE_Unordered_Data_Portfolio,COLUMN('Reordered Data'!CP$182)-2,FALSE)),"-",VLOOKUP($C182,CE_Unordered_Data_Portfolio,COLUMN('Reordered Data'!CP$182)-2,FALSE))</f>
        <v>Program Administrator
Costs (PV)</v>
      </c>
      <c r="CQ182" s="401" t="str">
        <f>IF(ISERROR(VLOOKUP($C182,CE_Unordered_Data_Portfolio,COLUMN('Reordered Data'!CQ$182)-2,FALSE)),"-",VLOOKUP($C182,CE_Unordered_Data_Portfolio,COLUMN('Reordered Data'!CQ$182)-2,FALSE))</f>
        <v>Program Administrator Benefits (PV)</v>
      </c>
      <c r="CR182" s="401" t="str">
        <f>IF(ISERROR(VLOOKUP($C182,CE_Unordered_Data_Portfolio,COLUMN('Reordered Data'!CR$182)-2,FALSE)),"-",VLOOKUP($C182,CE_Unordered_Data_Portfolio,COLUMN('Reordered Data'!CR$182)-2,FALSE))</f>
        <v>Program Administrator Net Benefits (PV)</v>
      </c>
      <c r="CS182" s="401" t="str">
        <f>IF(ISERROR(VLOOKUP($C182,CE_Unordered_Data_Portfolio,COLUMN('Reordered Data'!CS$182)-2,FALSE)),"-",VLOOKUP($C182,CE_Unordered_Data_Portfolio,COLUMN('Reordered Data'!CS$182)-2,FALSE))</f>
        <v>PAC</v>
      </c>
      <c r="CT182" s="401" t="str">
        <f>IF(ISERROR(VLOOKUP($C182,CE_Unordered_Data_Portfolio,COLUMN('Reordered Data'!CT$182)-2,FALSE)),"-",VLOOKUP($C182,CE_Unordered_Data_Portfolio,COLUMN('Reordered Data'!CT$182)-2,FALSE))</f>
        <v>PA Levelized Cost (PV)</v>
      </c>
      <c r="CU182" s="401" t="str">
        <f>IF(ISERROR(VLOOKUP($C182,CE_Unordered_Data_Portfolio,COLUMN('Reordered Data'!CU$182)-2,FALSE)),"-",VLOOKUP($C182,CE_Unordered_Data_Portfolio,COLUMN('Reordered Data'!CU$182)-2,FALSE))</f>
        <v>Societal Costs  (PV)</v>
      </c>
      <c r="CV182" s="401" t="str">
        <f>IF(ISERROR(VLOOKUP($C182,CE_Unordered_Data_Portfolio,COLUMN('Reordered Data'!CV$182)-2,FALSE)),"-",VLOOKUP($C182,CE_Unordered_Data_Portfolio,COLUMN('Reordered Data'!CV$182)-2,FALSE))</f>
        <v>Societal Benefits (PV)</v>
      </c>
      <c r="CW182" s="401" t="str">
        <f>IF(ISERROR(VLOOKUP($C182,CE_Unordered_Data_Portfolio,COLUMN('Reordered Data'!CW$182)-2,FALSE)),"-",VLOOKUP($C182,CE_Unordered_Data_Portfolio,COLUMN('Reordered Data'!CW$182)-2,FALSE))</f>
        <v>Societal
Net Benefits (PV)</v>
      </c>
      <c r="CX182" s="401" t="str">
        <f>IF(ISERROR(VLOOKUP($C182,CE_Unordered_Data_Portfolio,COLUMN('Reordered Data'!CX$182)-2,FALSE)),"-",VLOOKUP($C182,CE_Unordered_Data_Portfolio,COLUMN('Reordered Data'!CX$182)-2,FALSE))</f>
        <v>SCT</v>
      </c>
      <c r="CY182" s="401" t="str">
        <f>IF(ISERROR(VLOOKUP($C182,CE_Unordered_Data_Portfolio,COLUMN('Reordered Data'!CY$182)-2,FALSE)),"-",VLOOKUP($C182,CE_Unordered_Data_Portfolio,COLUMN('Reordered Data'!CY$182)-2,FALSE))</f>
        <v>Societal Levelized Costs (PV)</v>
      </c>
      <c r="CZ182" s="401" t="str">
        <f>IF(ISERROR(VLOOKUP($C182,CE_Unordered_Data_Portfolio,COLUMN('Reordered Data'!CZ$182)-2,FALSE)),"-",VLOOKUP($C182,CE_Unordered_Data_Portfolio,COLUMN('Reordered Data'!CZ$182)-2,FALSE))</f>
        <v>Total 
Resource Costs (PV)</v>
      </c>
      <c r="DA182" s="401" t="str">
        <f>IF(ISERROR(VLOOKUP($C182,CE_Unordered_Data_Portfolio,COLUMN('Reordered Data'!DA$182)-2,FALSE)),"-",VLOOKUP($C182,CE_Unordered_Data_Portfolio,COLUMN('Reordered Data'!DA$182)-2,FALSE))</f>
        <v>Total Resource Benefits (PV)</v>
      </c>
      <c r="DB182" s="401" t="str">
        <f>IF(ISERROR(VLOOKUP($C182,CE_Unordered_Data_Portfolio,COLUMN('Reordered Data'!DB$182)-2,FALSE)),"-",VLOOKUP($C182,CE_Unordered_Data_Portfolio,COLUMN('Reordered Data'!DB$182)-2,FALSE))</f>
        <v>Total 
Resource Net Benefits (PV)</v>
      </c>
      <c r="DC182" s="401" t="str">
        <f>IF(ISERROR(VLOOKUP($C182,CE_Unordered_Data_Portfolio,COLUMN('Reordered Data'!DC$182)-2,FALSE)),"-",VLOOKUP($C182,CE_Unordered_Data_Portfolio,COLUMN('Reordered Data'!DC$182)-2,FALSE))</f>
        <v>TRC</v>
      </c>
      <c r="DD182" s="401" t="str">
        <f>IF(ISERROR(VLOOKUP($C182,CE_Unordered_Data_Portfolio,COLUMN('Reordered Data'!DD$182)-2,FALSE)),"-",VLOOKUP($C182,CE_Unordered_Data_Portfolio,COLUMN('Reordered Data'!DD$182)-2,FALSE))</f>
        <v>TR Levelized Costs (PV)</v>
      </c>
      <c r="DE182" s="401" t="str">
        <f>IF(ISERROR(VLOOKUP($C182,CE_Unordered_Data_Portfolio,COLUMN('Reordered Data'!DE$182)-2,FALSE)),"-",VLOOKUP($C182,CE_Unordered_Data_Portfolio,COLUMN('Reordered Data'!DE$182)-2,FALSE))</f>
        <v>Program Administrator
Costs (PV)</v>
      </c>
      <c r="DF182" s="401" t="str">
        <f>IF(ISERROR(VLOOKUP($C182,CE_Unordered_Data_Portfolio,COLUMN('Reordered Data'!DF$182)-2,FALSE)),"-",VLOOKUP($C182,CE_Unordered_Data_Portfolio,COLUMN('Reordered Data'!DF$182)-2,FALSE))</f>
        <v>Program Administrator Benefits (PV)</v>
      </c>
      <c r="DG182" s="401" t="str">
        <f>IF(ISERROR(VLOOKUP($C182,CE_Unordered_Data_Portfolio,COLUMN('Reordered Data'!DG$182)-2,FALSE)),"-",VLOOKUP($C182,CE_Unordered_Data_Portfolio,COLUMN('Reordered Data'!DG$182)-2,FALSE))</f>
        <v>Program Administrator Net Benefits (PV)</v>
      </c>
      <c r="DH182" s="401" t="str">
        <f>IF(ISERROR(VLOOKUP($C182,CE_Unordered_Data_Portfolio,COLUMN('Reordered Data'!DH$182)-2,FALSE)),"-",VLOOKUP($C182,CE_Unordered_Data_Portfolio,COLUMN('Reordered Data'!DH$182)-2,FALSE))</f>
        <v>PAC</v>
      </c>
      <c r="DI182" s="401" t="str">
        <f>IF(ISERROR(VLOOKUP($C182,CE_Unordered_Data_Portfolio,COLUMN('Reordered Data'!DI$182)-2,FALSE)),"-",VLOOKUP($C182,CE_Unordered_Data_Portfolio,COLUMN('Reordered Data'!DI$182)-2,FALSE))</f>
        <v>PA Levelized Cost (PV)</v>
      </c>
      <c r="DJ182" s="401" t="str">
        <f>IF(ISERROR(VLOOKUP($C182,CE_Unordered_Data_Portfolio,COLUMN('Reordered Data'!DJ$182)-2,FALSE)),"-",VLOOKUP($C182,CE_Unordered_Data_Portfolio,COLUMN('Reordered Data'!DJ$182)-2,FALSE))</f>
        <v>Total 
Resource Costs (PV)</v>
      </c>
      <c r="DK182" s="401" t="str">
        <f>IF(ISERROR(VLOOKUP($C182,CE_Unordered_Data_Portfolio,COLUMN('Reordered Data'!DK$182)-2,FALSE)),"-",VLOOKUP($C182,CE_Unordered_Data_Portfolio,COLUMN('Reordered Data'!DK$182)-2,FALSE))</f>
        <v>Total Resource Benefits (PV)</v>
      </c>
      <c r="DL182" s="401" t="str">
        <f>IF(ISERROR(VLOOKUP($C182,CE_Unordered_Data_Portfolio,COLUMN('Reordered Data'!DL$182)-2,FALSE)),"-",VLOOKUP($C182,CE_Unordered_Data_Portfolio,COLUMN('Reordered Data'!DL$182)-2,FALSE))</f>
        <v>Total 
Resource Net Benefits (PV)</v>
      </c>
      <c r="DM182" s="401" t="str">
        <f>IF(ISERROR(VLOOKUP($C182,CE_Unordered_Data_Portfolio,COLUMN('Reordered Data'!DM$182)-2,FALSE)),"-",VLOOKUP($C182,CE_Unordered_Data_Portfolio,COLUMN('Reordered Data'!DM$182)-2,FALSE))</f>
        <v>TRC</v>
      </c>
      <c r="DN182" s="401" t="str">
        <f>IF(ISERROR(VLOOKUP($C182,CE_Unordered_Data_Portfolio,COLUMN('Reordered Data'!DN$182)-2,FALSE)),"-",VLOOKUP($C182,CE_Unordered_Data_Portfolio,COLUMN('Reordered Data'!DN$182)-2,FALSE))</f>
        <v>TR Levelized Costs (PV)</v>
      </c>
      <c r="DO182" s="401" t="str">
        <f>IF(ISERROR(VLOOKUP($C182,CE_Unordered_Data_Portfolio,COLUMN('Reordered Data'!DO$182)-2,FALSE)),"-",VLOOKUP($C182,CE_Unordered_Data_Portfolio,COLUMN('Reordered Data'!DO$182)-2,FALSE))</f>
        <v>Societal Costs  (PV)</v>
      </c>
      <c r="DP182" s="401" t="str">
        <f>IF(ISERROR(VLOOKUP($C182,CE_Unordered_Data_Portfolio,COLUMN('Reordered Data'!DP$182)-2,FALSE)),"-",VLOOKUP($C182,CE_Unordered_Data_Portfolio,COLUMN('Reordered Data'!DP$182)-2,FALSE))</f>
        <v>Societal Benefits (PV)</v>
      </c>
      <c r="DQ182" s="401" t="str">
        <f>IF(ISERROR(VLOOKUP($C182,CE_Unordered_Data_Portfolio,COLUMN('Reordered Data'!DQ$182)-2,FALSE)),"-",VLOOKUP($C182,CE_Unordered_Data_Portfolio,COLUMN('Reordered Data'!DQ$182)-2,FALSE))</f>
        <v>Societal
Net Benefits (PV)</v>
      </c>
      <c r="DR182" s="401" t="str">
        <f>IF(ISERROR(VLOOKUP($C182,CE_Unordered_Data_Portfolio,COLUMN('Reordered Data'!DR$182)-2,FALSE)),"-",VLOOKUP($C182,CE_Unordered_Data_Portfolio,COLUMN('Reordered Data'!DR$182)-2,FALSE))</f>
        <v>SCT</v>
      </c>
      <c r="DS182" s="401" t="str">
        <f>IF(ISERROR(VLOOKUP($C182,CE_Unordered_Data_Portfolio,COLUMN('Reordered Data'!DS$182)-2,FALSE)),"-",VLOOKUP($C182,CE_Unordered_Data_Portfolio,COLUMN('Reordered Data'!DS$182)-2,FALSE))</f>
        <v>Societal Levelized Costs (PV)</v>
      </c>
      <c r="DT182" s="401" t="str">
        <f>IF(ISERROR(VLOOKUP($C182,CE_Unordered_Data_Portfolio,COLUMN('Reordered Data'!DT$182)-2,FALSE)),"-",VLOOKUP($C182,CE_Unordered_Data_Portfolio,COLUMN('Reordered Data'!DT$182)-2,FALSE))</f>
        <v>Total 
Resource Costs (PV)</v>
      </c>
      <c r="DU182" s="401" t="str">
        <f>IF(ISERROR(VLOOKUP($C182,CE_Unordered_Data_Portfolio,COLUMN('Reordered Data'!DU$182)-2,FALSE)),"-",VLOOKUP($C182,CE_Unordered_Data_Portfolio,COLUMN('Reordered Data'!DU$182)-2,FALSE))</f>
        <v>Total Resource Benefits (PV)</v>
      </c>
      <c r="DV182" s="401" t="str">
        <f>IF(ISERROR(VLOOKUP($C182,CE_Unordered_Data_Portfolio,COLUMN('Reordered Data'!DV$182)-2,FALSE)),"-",VLOOKUP($C182,CE_Unordered_Data_Portfolio,COLUMN('Reordered Data'!DV$182)-2,FALSE))</f>
        <v>Total 
Resource Net Benefits (PV)</v>
      </c>
      <c r="DW182" s="401" t="str">
        <f>IF(ISERROR(VLOOKUP($C182,CE_Unordered_Data_Portfolio,COLUMN('Reordered Data'!DW$182)-2,FALSE)),"-",VLOOKUP($C182,CE_Unordered_Data_Portfolio,COLUMN('Reordered Data'!DW$182)-2,FALSE))</f>
        <v>TRC</v>
      </c>
      <c r="DX182" s="401" t="str">
        <f>IF(ISERROR(VLOOKUP($C182,CE_Unordered_Data_Portfolio,COLUMN('Reordered Data'!DX$182)-2,FALSE)),"-",VLOOKUP($C182,CE_Unordered_Data_Portfolio,COLUMN('Reordered Data'!DX$182)-2,FALSE))</f>
        <v>TR Levelized Costs (PV)</v>
      </c>
      <c r="DY182" s="401" t="str">
        <f>IF(ISERROR(VLOOKUP($C182,CE_Unordered_Data_Portfolio,COLUMN('Reordered Data'!DY$182)-2,FALSE)),"-",VLOOKUP($C182,CE_Unordered_Data_Portfolio,COLUMN('Reordered Data'!DY$182)-2,FALSE))</f>
        <v>Rate Impact Measure Costs  (PV)</v>
      </c>
      <c r="DZ182" s="401" t="str">
        <f>IF(ISERROR(VLOOKUP($C182,CE_Unordered_Data_Portfolio,COLUMN('Reordered Data'!DZ$182)-2,FALSE)),"-",VLOOKUP($C182,CE_Unordered_Data_Portfolio,COLUMN('Reordered Data'!DZ$182)-2,FALSE))</f>
        <v>Rate Impact Measure Benefits (PV)</v>
      </c>
      <c r="EA182" s="401" t="str">
        <f>IF(ISERROR(VLOOKUP($C182,CE_Unordered_Data_Portfolio,COLUMN('Reordered Data'!EA$182)-2,FALSE)),"-",VLOOKUP($C182,CE_Unordered_Data_Portfolio,COLUMN('Reordered Data'!EA$182)-2,FALSE))</f>
        <v>Rate Impact Measure
Net Benefits (PV)</v>
      </c>
      <c r="EB182" s="401" t="str">
        <f>IF(ISERROR(VLOOKUP($C182,CE_Unordered_Data_Portfolio,COLUMN('Reordered Data'!EB$182)-2,FALSE)),"-",VLOOKUP($C182,CE_Unordered_Data_Portfolio,COLUMN('Reordered Data'!EB$182)-2,FALSE))</f>
        <v>RIM</v>
      </c>
      <c r="EC182" s="401" t="str">
        <f>IF(ISERROR(VLOOKUP($C182,CE_Unordered_Data_Portfolio,COLUMN('Reordered Data'!EC$182)-2,FALSE)),"-",VLOOKUP($C182,CE_Unordered_Data_Portfolio,COLUMN('Reordered Data'!EC$182)-2,FALSE))</f>
        <v>RIM Levelized Costs (PV)</v>
      </c>
      <c r="ED182" s="401" t="str">
        <f>IF(ISERROR(VLOOKUP($C182,CE_Unordered_Data_Portfolio,COLUMN('Reordered Data'!ED$182)-2,FALSE)),"-",VLOOKUP($C182,CE_Unordered_Data_Portfolio,COLUMN('Reordered Data'!ED$182)-2,FALSE))</f>
        <v>Program Administrator
Costs (PV)</v>
      </c>
      <c r="EE182" s="401" t="str">
        <f>IF(ISERROR(VLOOKUP($C182,CE_Unordered_Data_Portfolio,COLUMN('Reordered Data'!EE$182)-2,FALSE)),"-",VLOOKUP($C182,CE_Unordered_Data_Portfolio,COLUMN('Reordered Data'!EE$182)-2,FALSE))</f>
        <v>Program Administrator Benefits (PV)</v>
      </c>
      <c r="EF182" s="401" t="str">
        <f>IF(ISERROR(VLOOKUP($C182,CE_Unordered_Data_Portfolio,COLUMN('Reordered Data'!EF$182)-2,FALSE)),"-",VLOOKUP($C182,CE_Unordered_Data_Portfolio,COLUMN('Reordered Data'!EF$182)-2,FALSE))</f>
        <v>Program Administrator Net Benefits (PV)</v>
      </c>
      <c r="EG182" s="401" t="str">
        <f>IF(ISERROR(VLOOKUP($C182,CE_Unordered_Data_Portfolio,COLUMN('Reordered Data'!EG$182)-2,FALSE)),"-",VLOOKUP($C182,CE_Unordered_Data_Portfolio,COLUMN('Reordered Data'!EG$182)-2,FALSE))</f>
        <v>PAC</v>
      </c>
      <c r="EH182" s="401" t="str">
        <f>IF(ISERROR(VLOOKUP($C182,CE_Unordered_Data_Portfolio,COLUMN('Reordered Data'!EH$182)-2,FALSE)),"-",VLOOKUP($C182,CE_Unordered_Data_Portfolio,COLUMN('Reordered Data'!EH$182)-2,FALSE))</f>
        <v>PA Levelized Cost (PV)</v>
      </c>
      <c r="EI182" s="401" t="str">
        <f>IF(ISERROR(VLOOKUP($C182,CE_Unordered_Data_Portfolio,COLUMN('Reordered Data'!EI$182)-2,FALSE)),"-",VLOOKUP($C182,CE_Unordered_Data_Portfolio,COLUMN('Reordered Data'!EI$182)-2,FALSE))</f>
        <v>Societal Costs  (PV)</v>
      </c>
      <c r="EJ182" s="401" t="str">
        <f>IF(ISERROR(VLOOKUP($C182,CE_Unordered_Data_Portfolio,COLUMN('Reordered Data'!EJ$182)-2,FALSE)),"-",VLOOKUP($C182,CE_Unordered_Data_Portfolio,COLUMN('Reordered Data'!EJ$182)-2,FALSE))</f>
        <v>Societal Benefits (PV)</v>
      </c>
      <c r="EK182" s="401" t="str">
        <f>IF(ISERROR(VLOOKUP($C182,CE_Unordered_Data_Portfolio,COLUMN('Reordered Data'!EK$182)-2,FALSE)),"-",VLOOKUP($C182,CE_Unordered_Data_Portfolio,COLUMN('Reordered Data'!EK$182)-2,FALSE))</f>
        <v>Societal
Net Benefits (PV)</v>
      </c>
      <c r="EL182" s="401" t="str">
        <f>IF(ISERROR(VLOOKUP($C182,CE_Unordered_Data_Portfolio,COLUMN('Reordered Data'!EL$182)-2,FALSE)),"-",VLOOKUP($C182,CE_Unordered_Data_Portfolio,COLUMN('Reordered Data'!EL$182)-2,FALSE))</f>
        <v>SCT</v>
      </c>
      <c r="EM182" s="401" t="str">
        <f>IF(ISERROR(VLOOKUP($C182,CE_Unordered_Data_Portfolio,COLUMN('Reordered Data'!EM$182)-2,FALSE)),"-",VLOOKUP($C182,CE_Unordered_Data_Portfolio,COLUMN('Reordered Data'!EM$182)-2,FALSE))</f>
        <v>Societal Levelized Costs (PV)</v>
      </c>
      <c r="EN182" s="401" t="str">
        <f>IF(ISERROR(VLOOKUP($C182,CE_Unordered_Data_Portfolio,COLUMN('Reordered Data'!EN$182)-2,FALSE)),"-",VLOOKUP($C182,CE_Unordered_Data_Portfolio,COLUMN('Reordered Data'!EN$182)-2,FALSE))</f>
        <v>Program Administrator
Costs (PV)</v>
      </c>
      <c r="EO182" s="401" t="str">
        <f>IF(ISERROR(VLOOKUP($C182,CE_Unordered_Data_Portfolio,COLUMN('Reordered Data'!EO$182)-2,FALSE)),"-",VLOOKUP($C182,CE_Unordered_Data_Portfolio,COLUMN('Reordered Data'!EO$182)-2,FALSE))</f>
        <v>Program Administrator Benefits (PV)</v>
      </c>
      <c r="EP182" s="401" t="str">
        <f>IF(ISERROR(VLOOKUP($C182,CE_Unordered_Data_Portfolio,COLUMN('Reordered Data'!EP$182)-2,FALSE)),"-",VLOOKUP($C182,CE_Unordered_Data_Portfolio,COLUMN('Reordered Data'!EP$182)-2,FALSE))</f>
        <v>Program Administrator Net Benefits (PV)</v>
      </c>
      <c r="EQ182" s="401" t="str">
        <f>IF(ISERROR(VLOOKUP($C182,CE_Unordered_Data_Portfolio,COLUMN('Reordered Data'!EQ$182)-2,FALSE)),"-",VLOOKUP($C182,CE_Unordered_Data_Portfolio,COLUMN('Reordered Data'!EQ$182)-2,FALSE))</f>
        <v>PAC</v>
      </c>
      <c r="ER182" s="401" t="str">
        <f>IF(ISERROR(VLOOKUP($C182,CE_Unordered_Data_Portfolio,COLUMN('Reordered Data'!ER$182)-2,FALSE)),"-",VLOOKUP($C182,CE_Unordered_Data_Portfolio,COLUMN('Reordered Data'!ER$182)-2,FALSE))</f>
        <v>PA Levelized Cost (PV)</v>
      </c>
      <c r="ES182" s="401" t="str">
        <f>IF(ISERROR(VLOOKUP($C182,CE_Unordered_Data_Portfolio,COLUMN('Reordered Data'!ES$182)-2,FALSE)),"-",VLOOKUP($C182,CE_Unordered_Data_Portfolio,COLUMN('Reordered Data'!ES$182)-2,FALSE))</f>
        <v>Rate Impact Measure Costs  (PV)</v>
      </c>
      <c r="ET182" s="401" t="str">
        <f>IF(ISERROR(VLOOKUP($C182,CE_Unordered_Data_Portfolio,COLUMN('Reordered Data'!ET$182)-2,FALSE)),"-",VLOOKUP($C182,CE_Unordered_Data_Portfolio,COLUMN('Reordered Data'!ET$182)-2,FALSE))</f>
        <v>Rate Impact Measure Benefits (PV)</v>
      </c>
      <c r="EU182" s="401" t="str">
        <f>IF(ISERROR(VLOOKUP($C182,CE_Unordered_Data_Portfolio,COLUMN('Reordered Data'!EU$182)-2,FALSE)),"-",VLOOKUP($C182,CE_Unordered_Data_Portfolio,COLUMN('Reordered Data'!EU$182)-2,FALSE))</f>
        <v>Rate Impact Measure
Net Benefits (PV)</v>
      </c>
      <c r="EV182" s="401" t="str">
        <f>IF(ISERROR(VLOOKUP($C182,CE_Unordered_Data_Portfolio,COLUMN('Reordered Data'!EV$182)-2,FALSE)),"-",VLOOKUP($C182,CE_Unordered_Data_Portfolio,COLUMN('Reordered Data'!EV$182)-2,FALSE))</f>
        <v>RIM</v>
      </c>
      <c r="EW182" s="401" t="str">
        <f>IF(ISERROR(VLOOKUP($C182,CE_Unordered_Data_Portfolio,COLUMN('Reordered Data'!EW$182)-2,FALSE)),"-",VLOOKUP($C182,CE_Unordered_Data_Portfolio,COLUMN('Reordered Data'!EW$182)-2,FALSE))</f>
        <v>RIM Levelized Costs (PV)</v>
      </c>
      <c r="EX182" s="401" t="str">
        <f>IF(ISERROR(VLOOKUP($C182,CE_Unordered_Data_Portfolio,COLUMN('Reordered Data'!EX$182)-2,FALSE)),"-",VLOOKUP($C182,CE_Unordered_Data_Portfolio,COLUMN('Reordered Data'!EX$182)-2,FALSE))</f>
        <v>Societal Costs  (PV)</v>
      </c>
      <c r="EY182" s="401" t="str">
        <f>IF(ISERROR(VLOOKUP($C182,CE_Unordered_Data_Portfolio,COLUMN('Reordered Data'!EY$182)-2,FALSE)),"-",VLOOKUP($C182,CE_Unordered_Data_Portfolio,COLUMN('Reordered Data'!EY$182)-2,FALSE))</f>
        <v>Societal Benefits (PV)</v>
      </c>
      <c r="EZ182" s="401" t="str">
        <f>IF(ISERROR(VLOOKUP($C182,CE_Unordered_Data_Portfolio,COLUMN('Reordered Data'!EZ$182)-2,FALSE)),"-",VLOOKUP($C182,CE_Unordered_Data_Portfolio,COLUMN('Reordered Data'!EZ$182)-2,FALSE))</f>
        <v>Societal
Net Benefits (PV)</v>
      </c>
      <c r="FA182" s="401" t="str">
        <f>IF(ISERROR(VLOOKUP($C182,CE_Unordered_Data_Portfolio,COLUMN('Reordered Data'!FA$182)-2,FALSE)),"-",VLOOKUP($C182,CE_Unordered_Data_Portfolio,COLUMN('Reordered Data'!FA$182)-2,FALSE))</f>
        <v>SCT</v>
      </c>
      <c r="FB182" s="401" t="str">
        <f>IF(ISERROR(VLOOKUP($C182,CE_Unordered_Data_Portfolio,COLUMN('Reordered Data'!FB$182)-2,FALSE)),"-",VLOOKUP($C182,CE_Unordered_Data_Portfolio,COLUMN('Reordered Data'!FB$182)-2,FALSE))</f>
        <v>Societal Levelized Costs (PV)</v>
      </c>
      <c r="FC182" s="401" t="str">
        <f>IF(ISERROR(VLOOKUP($C182,CE_Unordered_Data_Portfolio,COLUMN('Reordered Data'!FC$182)-2,FALSE)),"-",VLOOKUP($C182,CE_Unordered_Data_Portfolio,COLUMN('Reordered Data'!FC$182)-2,FALSE))</f>
        <v>Rate Impact Measure Costs  (PV)</v>
      </c>
      <c r="FD182" s="401" t="str">
        <f>IF(ISERROR(VLOOKUP($C182,CE_Unordered_Data_Portfolio,COLUMN('Reordered Data'!FD$182)-2,FALSE)),"-",VLOOKUP($C182,CE_Unordered_Data_Portfolio,COLUMN('Reordered Data'!FD$182)-2,FALSE))</f>
        <v>Rate Impact Measure Benefits (PV)</v>
      </c>
      <c r="FE182" s="401" t="str">
        <f>IF(ISERROR(VLOOKUP($C182,CE_Unordered_Data_Portfolio,COLUMN('Reordered Data'!FE$182)-2,FALSE)),"-",VLOOKUP($C182,CE_Unordered_Data_Portfolio,COLUMN('Reordered Data'!FE$182)-2,FALSE))</f>
        <v>Rate Impact Measure
Net Benefits (PV)</v>
      </c>
      <c r="FF182" s="401" t="str">
        <f>IF(ISERROR(VLOOKUP($C182,CE_Unordered_Data_Portfolio,COLUMN('Reordered Data'!FF$182)-2,FALSE)),"-",VLOOKUP($C182,CE_Unordered_Data_Portfolio,COLUMN('Reordered Data'!FF$182)-2,FALSE))</f>
        <v>RIM</v>
      </c>
      <c r="FG182" s="401" t="str">
        <f>IF(ISERROR(VLOOKUP($C182,CE_Unordered_Data_Portfolio,COLUMN('Reordered Data'!FG$182)-2,FALSE)),"-",VLOOKUP($C182,CE_Unordered_Data_Portfolio,COLUMN('Reordered Data'!FG$182)-2,FALSE))</f>
        <v>RIM Levelized Costs (PV)</v>
      </c>
    </row>
    <row r="183" spans="3:163">
      <c r="C183" s="402" t="s">
        <v>379</v>
      </c>
      <c r="D183" s="401" t="str">
        <f>IF(ISERROR(VLOOKUP($C183,CE_Unordered_Data_Portfolio,COLUMN('Reordered Data'!D$182)-2,FALSE)),"-",VLOOKUP($C183,CE_Unordered_Data_Portfolio,COLUMN('Reordered Data'!D$182)-2,FALSE))</f>
        <v>($000's)</v>
      </c>
      <c r="E183" s="401" t="str">
        <f>IF(ISERROR(VLOOKUP($C183,CE_Unordered_Data_Portfolio,COLUMN('Reordered Data'!E$182)-2,FALSE)),"-",VLOOKUP($C183,CE_Unordered_Data_Portfolio,COLUMN('Reordered Data'!E$182)-2,FALSE))</f>
        <v>($000's)</v>
      </c>
      <c r="F183" s="401" t="str">
        <f>IF(ISERROR(VLOOKUP($C183,CE_Unordered_Data_Portfolio,COLUMN('Reordered Data'!F$182)-2,FALSE)),"-",VLOOKUP($C183,CE_Unordered_Data_Portfolio,COLUMN('Reordered Data'!F$182)-2,FALSE))</f>
        <v>($000's)</v>
      </c>
      <c r="G183" s="401" t="str">
        <f>IF(ISERROR(VLOOKUP($C183,CE_Unordered_Data_Portfolio,COLUMN('Reordered Data'!G$182)-2,FALSE)),"-",VLOOKUP($C183,CE_Unordered_Data_Portfolio,COLUMN('Reordered Data'!G$182)-2,FALSE))</f>
        <v>Ratio</v>
      </c>
      <c r="H183" s="401" t="str">
        <f>IF(ISERROR(VLOOKUP($C183,CE_Unordered_Data_Portfolio,COLUMN('Reordered Data'!H$182)-2,FALSE)),"-",VLOOKUP($C183,CE_Unordered_Data_Portfolio,COLUMN('Reordered Data'!H$182)-2,FALSE))</f>
        <v>($/MWh)</v>
      </c>
      <c r="I183" s="401" t="str">
        <f>IF(ISERROR(VLOOKUP($C183,CE_Unordered_Data_Portfolio,COLUMN('Reordered Data'!I$182)-2,FALSE)),"-",VLOOKUP($C183,CE_Unordered_Data_Portfolio,COLUMN('Reordered Data'!I$182)-2,FALSE))</f>
        <v>($000's)</v>
      </c>
      <c r="J183" s="401" t="str">
        <f>IF(ISERROR(VLOOKUP($C183,CE_Unordered_Data_Portfolio,COLUMN('Reordered Data'!J$182)-2,FALSE)),"-",VLOOKUP($C183,CE_Unordered_Data_Portfolio,COLUMN('Reordered Data'!J$182)-2,FALSE))</f>
        <v>($000's)</v>
      </c>
      <c r="K183" s="401" t="str">
        <f>IF(ISERROR(VLOOKUP($C183,CE_Unordered_Data_Portfolio,COLUMN('Reordered Data'!K$182)-2,FALSE)),"-",VLOOKUP($C183,CE_Unordered_Data_Portfolio,COLUMN('Reordered Data'!K$182)-2,FALSE))</f>
        <v>($000's)</v>
      </c>
      <c r="L183" s="401" t="str">
        <f>IF(ISERROR(VLOOKUP($C183,CE_Unordered_Data_Portfolio,COLUMN('Reordered Data'!L$182)-2,FALSE)),"-",VLOOKUP($C183,CE_Unordered_Data_Portfolio,COLUMN('Reordered Data'!L$182)-2,FALSE))</f>
        <v>Ratio</v>
      </c>
      <c r="M183" s="401" t="str">
        <f>IF(ISERROR(VLOOKUP($C183,CE_Unordered_Data_Portfolio,COLUMN('Reordered Data'!M$182)-2,FALSE)),"-",VLOOKUP($C183,CE_Unordered_Data_Portfolio,COLUMN('Reordered Data'!M$182)-2,FALSE))</f>
        <v>($/)</v>
      </c>
      <c r="N183" s="401" t="str">
        <f>IF(ISERROR(VLOOKUP($C183,CE_Unordered_Data_Portfolio,COLUMN('Reordered Data'!N$182)-2,FALSE)),"-",VLOOKUP($C183,CE_Unordered_Data_Portfolio,COLUMN('Reordered Data'!N$182)-2,FALSE))</f>
        <v>($000's)</v>
      </c>
      <c r="O183" s="401" t="str">
        <f>IF(ISERROR(VLOOKUP($C183,CE_Unordered_Data_Portfolio,COLUMN('Reordered Data'!O$182)-2,FALSE)),"-",VLOOKUP($C183,CE_Unordered_Data_Portfolio,COLUMN('Reordered Data'!O$182)-2,FALSE))</f>
        <v>($000's)</v>
      </c>
      <c r="P183" s="401" t="str">
        <f>IF(ISERROR(VLOOKUP($C183,CE_Unordered_Data_Portfolio,COLUMN('Reordered Data'!P$182)-2,FALSE)),"-",VLOOKUP($C183,CE_Unordered_Data_Portfolio,COLUMN('Reordered Data'!P$182)-2,FALSE))</f>
        <v>($000's)</v>
      </c>
      <c r="Q183" s="401" t="str">
        <f>IF(ISERROR(VLOOKUP($C183,CE_Unordered_Data_Portfolio,COLUMN('Reordered Data'!Q$182)-2,FALSE)),"-",VLOOKUP($C183,CE_Unordered_Data_Portfolio,COLUMN('Reordered Data'!Q$182)-2,FALSE))</f>
        <v>Ratio</v>
      </c>
      <c r="R183" s="401" t="str">
        <f>IF(ISERROR(VLOOKUP($C183,CE_Unordered_Data_Portfolio,COLUMN('Reordered Data'!R$182)-2,FALSE)),"-",VLOOKUP($C183,CE_Unordered_Data_Portfolio,COLUMN('Reordered Data'!R$182)-2,FALSE))</f>
        <v>($/MWh)</v>
      </c>
      <c r="S183" s="401" t="str">
        <f>IF(ISERROR(VLOOKUP($C183,CE_Unordered_Data_Portfolio,COLUMN('Reordered Data'!S$182)-2,FALSE)),"-",VLOOKUP($C183,CE_Unordered_Data_Portfolio,COLUMN('Reordered Data'!S$182)-2,FALSE))</f>
        <v>($000's)</v>
      </c>
      <c r="T183" s="401" t="str">
        <f>IF(ISERROR(VLOOKUP($C183,CE_Unordered_Data_Portfolio,COLUMN('Reordered Data'!T$182)-2,FALSE)),"-",VLOOKUP($C183,CE_Unordered_Data_Portfolio,COLUMN('Reordered Data'!T$182)-2,FALSE))</f>
        <v>($000's)</v>
      </c>
      <c r="U183" s="401" t="str">
        <f>IF(ISERROR(VLOOKUP($C183,CE_Unordered_Data_Portfolio,COLUMN('Reordered Data'!U$182)-2,FALSE)),"-",VLOOKUP($C183,CE_Unordered_Data_Portfolio,COLUMN('Reordered Data'!U$182)-2,FALSE))</f>
        <v>($000's)</v>
      </c>
      <c r="V183" s="401" t="str">
        <f>IF(ISERROR(VLOOKUP($C183,CE_Unordered_Data_Portfolio,COLUMN('Reordered Data'!V$182)-2,FALSE)),"-",VLOOKUP($C183,CE_Unordered_Data_Portfolio,COLUMN('Reordered Data'!V$182)-2,FALSE))</f>
        <v>Ratio</v>
      </c>
      <c r="W183" s="401" t="str">
        <f>IF(ISERROR(VLOOKUP($C183,CE_Unordered_Data_Portfolio,COLUMN('Reordered Data'!W$182)-2,FALSE)),"-",VLOOKUP($C183,CE_Unordered_Data_Portfolio,COLUMN('Reordered Data'!W$182)-2,FALSE))</f>
        <v>($/)</v>
      </c>
      <c r="X183" s="401" t="str">
        <f>IF(ISERROR(VLOOKUP($C183,CE_Unordered_Data_Portfolio,COLUMN('Reordered Data'!X$182)-2,FALSE)),"-",VLOOKUP($C183,CE_Unordered_Data_Portfolio,COLUMN('Reordered Data'!X$182)-2,FALSE))</f>
        <v>($000's)</v>
      </c>
      <c r="Y183" s="401" t="str">
        <f>IF(ISERROR(VLOOKUP($C183,CE_Unordered_Data_Portfolio,COLUMN('Reordered Data'!Y$182)-2,FALSE)),"-",VLOOKUP($C183,CE_Unordered_Data_Portfolio,COLUMN('Reordered Data'!Y$182)-2,FALSE))</f>
        <v>($000's)</v>
      </c>
      <c r="Z183" s="401" t="str">
        <f>IF(ISERROR(VLOOKUP($C183,CE_Unordered_Data_Portfolio,COLUMN('Reordered Data'!Z$182)-2,FALSE)),"-",VLOOKUP($C183,CE_Unordered_Data_Portfolio,COLUMN('Reordered Data'!Z$182)-2,FALSE))</f>
        <v>($000's)</v>
      </c>
      <c r="AA183" s="401" t="str">
        <f>IF(ISERROR(VLOOKUP($C183,CE_Unordered_Data_Portfolio,COLUMN('Reordered Data'!AA$182)-2,FALSE)),"-",VLOOKUP($C183,CE_Unordered_Data_Portfolio,COLUMN('Reordered Data'!AA$182)-2,FALSE))</f>
        <v>Ratio</v>
      </c>
      <c r="AB183" s="401" t="str">
        <f>IF(ISERROR(VLOOKUP($C183,CE_Unordered_Data_Portfolio,COLUMN('Reordered Data'!AB$182)-2,FALSE)),"-",VLOOKUP($C183,CE_Unordered_Data_Portfolio,COLUMN('Reordered Data'!AB$182)-2,FALSE))</f>
        <v>($/MWh)</v>
      </c>
      <c r="AC183" s="401" t="str">
        <f>IF(ISERROR(VLOOKUP($C183,CE_Unordered_Data_Portfolio,COLUMN('Reordered Data'!AC$182)-2,FALSE)),"-",VLOOKUP($C183,CE_Unordered_Data_Portfolio,COLUMN('Reordered Data'!AC$182)-2,FALSE))</f>
        <v>($000's)</v>
      </c>
      <c r="AD183" s="401" t="str">
        <f>IF(ISERROR(VLOOKUP($C183,CE_Unordered_Data_Portfolio,COLUMN('Reordered Data'!AD$182)-2,FALSE)),"-",VLOOKUP($C183,CE_Unordered_Data_Portfolio,COLUMN('Reordered Data'!AD$182)-2,FALSE))</f>
        <v>($000's)</v>
      </c>
      <c r="AE183" s="401" t="str">
        <f>IF(ISERROR(VLOOKUP($C183,CE_Unordered_Data_Portfolio,COLUMN('Reordered Data'!AE$182)-2,FALSE)),"-",VLOOKUP($C183,CE_Unordered_Data_Portfolio,COLUMN('Reordered Data'!AE$182)-2,FALSE))</f>
        <v>($000's)</v>
      </c>
      <c r="AF183" s="401" t="str">
        <f>IF(ISERROR(VLOOKUP($C183,CE_Unordered_Data_Portfolio,COLUMN('Reordered Data'!AF$182)-2,FALSE)),"-",VLOOKUP($C183,CE_Unordered_Data_Portfolio,COLUMN('Reordered Data'!AF$182)-2,FALSE))</f>
        <v>Ratio</v>
      </c>
      <c r="AG183" s="401" t="str">
        <f>IF(ISERROR(VLOOKUP($C183,CE_Unordered_Data_Portfolio,COLUMN('Reordered Data'!AG$182)-2,FALSE)),"-",VLOOKUP($C183,CE_Unordered_Data_Portfolio,COLUMN('Reordered Data'!AG$182)-2,FALSE))</f>
        <v>($/)</v>
      </c>
      <c r="AH183" s="401" t="str">
        <f>IF(ISERROR(VLOOKUP($C183,CE_Unordered_Data_Portfolio,COLUMN('Reordered Data'!AH$182)-2,FALSE)),"-",VLOOKUP($C183,CE_Unordered_Data_Portfolio,COLUMN('Reordered Data'!AH$182)-2,FALSE))</f>
        <v>($000's)</v>
      </c>
      <c r="AI183" s="401" t="str">
        <f>IF(ISERROR(VLOOKUP($C183,CE_Unordered_Data_Portfolio,COLUMN('Reordered Data'!AI$182)-2,FALSE)),"-",VLOOKUP($C183,CE_Unordered_Data_Portfolio,COLUMN('Reordered Data'!AI$182)-2,FALSE))</f>
        <v>($000's)</v>
      </c>
      <c r="AJ183" s="401" t="str">
        <f>IF(ISERROR(VLOOKUP($C183,CE_Unordered_Data_Portfolio,COLUMN('Reordered Data'!AJ$182)-2,FALSE)),"-",VLOOKUP($C183,CE_Unordered_Data_Portfolio,COLUMN('Reordered Data'!AJ$182)-2,FALSE))</f>
        <v>($000's)</v>
      </c>
      <c r="AK183" s="401" t="str">
        <f>IF(ISERROR(VLOOKUP($C183,CE_Unordered_Data_Portfolio,COLUMN('Reordered Data'!AK$182)-2,FALSE)),"-",VLOOKUP($C183,CE_Unordered_Data_Portfolio,COLUMN('Reordered Data'!AK$182)-2,FALSE))</f>
        <v>Ratio</v>
      </c>
      <c r="AL183" s="401" t="str">
        <f>IF(ISERROR(VLOOKUP($C183,CE_Unordered_Data_Portfolio,COLUMN('Reordered Data'!AL$182)-2,FALSE)),"-",VLOOKUP($C183,CE_Unordered_Data_Portfolio,COLUMN('Reordered Data'!AL$182)-2,FALSE))</f>
        <v>($/MWh)</v>
      </c>
      <c r="AM183" s="401" t="str">
        <f>IF(ISERROR(VLOOKUP($C183,CE_Unordered_Data_Portfolio,COLUMN('Reordered Data'!AM$182)-2,FALSE)),"-",VLOOKUP($C183,CE_Unordered_Data_Portfolio,COLUMN('Reordered Data'!AM$182)-2,FALSE))</f>
        <v>($000's)</v>
      </c>
      <c r="AN183" s="401" t="str">
        <f>IF(ISERROR(VLOOKUP($C183,CE_Unordered_Data_Portfolio,COLUMN('Reordered Data'!AN$182)-2,FALSE)),"-",VLOOKUP($C183,CE_Unordered_Data_Portfolio,COLUMN('Reordered Data'!AN$182)-2,FALSE))</f>
        <v>($000's)</v>
      </c>
      <c r="AO183" s="401" t="str">
        <f>IF(ISERROR(VLOOKUP($C183,CE_Unordered_Data_Portfolio,COLUMN('Reordered Data'!AO$182)-2,FALSE)),"-",VLOOKUP($C183,CE_Unordered_Data_Portfolio,COLUMN('Reordered Data'!AO$182)-2,FALSE))</f>
        <v>($000's)</v>
      </c>
      <c r="AP183" s="401" t="str">
        <f>IF(ISERROR(VLOOKUP($C183,CE_Unordered_Data_Portfolio,COLUMN('Reordered Data'!AP$182)-2,FALSE)),"-",VLOOKUP($C183,CE_Unordered_Data_Portfolio,COLUMN('Reordered Data'!AP$182)-2,FALSE))</f>
        <v>Ratio</v>
      </c>
      <c r="AQ183" s="401" t="str">
        <f>IF(ISERROR(VLOOKUP($C183,CE_Unordered_Data_Portfolio,COLUMN('Reordered Data'!AQ$182)-2,FALSE)),"-",VLOOKUP($C183,CE_Unordered_Data_Portfolio,COLUMN('Reordered Data'!AQ$182)-2,FALSE))</f>
        <v>($/)</v>
      </c>
      <c r="AR183" s="401" t="str">
        <f>IF(ISERROR(VLOOKUP($C183,CE_Unordered_Data_Portfolio,COLUMN('Reordered Data'!AR$182)-2,FALSE)),"-",VLOOKUP($C183,CE_Unordered_Data_Portfolio,COLUMN('Reordered Data'!AR$182)-2,FALSE))</f>
        <v>($000's)</v>
      </c>
      <c r="AS183" s="401" t="str">
        <f>IF(ISERROR(VLOOKUP($C183,CE_Unordered_Data_Portfolio,COLUMN('Reordered Data'!AS$182)-2,FALSE)),"-",VLOOKUP($C183,CE_Unordered_Data_Portfolio,COLUMN('Reordered Data'!AS$182)-2,FALSE))</f>
        <v>($000's)</v>
      </c>
      <c r="AT183" s="401" t="str">
        <f>IF(ISERROR(VLOOKUP($C183,CE_Unordered_Data_Portfolio,COLUMN('Reordered Data'!AT$182)-2,FALSE)),"-",VLOOKUP($C183,CE_Unordered_Data_Portfolio,COLUMN('Reordered Data'!AT$182)-2,FALSE))</f>
        <v>($000's)</v>
      </c>
      <c r="AU183" s="401" t="str">
        <f>IF(ISERROR(VLOOKUP($C183,CE_Unordered_Data_Portfolio,COLUMN('Reordered Data'!AU$182)-2,FALSE)),"-",VLOOKUP($C183,CE_Unordered_Data_Portfolio,COLUMN('Reordered Data'!AU$182)-2,FALSE))</f>
        <v>Ratio</v>
      </c>
      <c r="AV183" s="401" t="str">
        <f>IF(ISERROR(VLOOKUP($C183,CE_Unordered_Data_Portfolio,COLUMN('Reordered Data'!AV$182)-2,FALSE)),"-",VLOOKUP($C183,CE_Unordered_Data_Portfolio,COLUMN('Reordered Data'!AV$182)-2,FALSE))</f>
        <v>($/)</v>
      </c>
      <c r="AW183" s="401" t="str">
        <f>IF(ISERROR(VLOOKUP($C183,CE_Unordered_Data_Portfolio,COLUMN('Reordered Data'!AW$182)-2,FALSE)),"-",VLOOKUP($C183,CE_Unordered_Data_Portfolio,COLUMN('Reordered Data'!AW$182)-2,FALSE))</f>
        <v>($000's)</v>
      </c>
      <c r="AX183" s="401" t="str">
        <f>IF(ISERROR(VLOOKUP($C183,CE_Unordered_Data_Portfolio,COLUMN('Reordered Data'!AX$182)-2,FALSE)),"-",VLOOKUP($C183,CE_Unordered_Data_Portfolio,COLUMN('Reordered Data'!AX$182)-2,FALSE))</f>
        <v>($000's)</v>
      </c>
      <c r="AY183" s="401" t="str">
        <f>IF(ISERROR(VLOOKUP($C183,CE_Unordered_Data_Portfolio,COLUMN('Reordered Data'!AY$182)-2,FALSE)),"-",VLOOKUP($C183,CE_Unordered_Data_Portfolio,COLUMN('Reordered Data'!AY$182)-2,FALSE))</f>
        <v>($000's)</v>
      </c>
      <c r="AZ183" s="401" t="str">
        <f>IF(ISERROR(VLOOKUP($C183,CE_Unordered_Data_Portfolio,COLUMN('Reordered Data'!AZ$182)-2,FALSE)),"-",VLOOKUP($C183,CE_Unordered_Data_Portfolio,COLUMN('Reordered Data'!AZ$182)-2,FALSE))</f>
        <v>Ratio</v>
      </c>
      <c r="BA183" s="401" t="str">
        <f>IF(ISERROR(VLOOKUP($C183,CE_Unordered_Data_Portfolio,COLUMN('Reordered Data'!BA$182)-2,FALSE)),"-",VLOOKUP($C183,CE_Unordered_Data_Portfolio,COLUMN('Reordered Data'!BA$182)-2,FALSE))</f>
        <v>($/MWh)</v>
      </c>
      <c r="BB183" s="401" t="str">
        <f>IF(ISERROR(VLOOKUP($C183,CE_Unordered_Data_Portfolio,COLUMN('Reordered Data'!BB$182)-2,FALSE)),"-",VLOOKUP($C183,CE_Unordered_Data_Portfolio,COLUMN('Reordered Data'!BB$182)-2,FALSE))</f>
        <v>($000's)</v>
      </c>
      <c r="BC183" s="401" t="str">
        <f>IF(ISERROR(VLOOKUP($C183,CE_Unordered_Data_Portfolio,COLUMN('Reordered Data'!BC$182)-2,FALSE)),"-",VLOOKUP($C183,CE_Unordered_Data_Portfolio,COLUMN('Reordered Data'!BC$182)-2,FALSE))</f>
        <v>($000's)</v>
      </c>
      <c r="BD183" s="401" t="str">
        <f>IF(ISERROR(VLOOKUP($C183,CE_Unordered_Data_Portfolio,COLUMN('Reordered Data'!BD$182)-2,FALSE)),"-",VLOOKUP($C183,CE_Unordered_Data_Portfolio,COLUMN('Reordered Data'!BD$182)-2,FALSE))</f>
        <v>($000's)</v>
      </c>
      <c r="BE183" s="401" t="str">
        <f>IF(ISERROR(VLOOKUP($C183,CE_Unordered_Data_Portfolio,COLUMN('Reordered Data'!BE$182)-2,FALSE)),"-",VLOOKUP($C183,CE_Unordered_Data_Portfolio,COLUMN('Reordered Data'!BE$182)-2,FALSE))</f>
        <v>Ratio</v>
      </c>
      <c r="BF183" s="401" t="str">
        <f>IF(ISERROR(VLOOKUP($C183,CE_Unordered_Data_Portfolio,COLUMN('Reordered Data'!BF$182)-2,FALSE)),"-",VLOOKUP($C183,CE_Unordered_Data_Portfolio,COLUMN('Reordered Data'!BF$182)-2,FALSE))</f>
        <v>($/)</v>
      </c>
      <c r="BG183" s="401" t="str">
        <f>IF(ISERROR(VLOOKUP($C183,CE_Unordered_Data_Portfolio,COLUMN('Reordered Data'!BG$182)-2,FALSE)),"-",VLOOKUP($C183,CE_Unordered_Data_Portfolio,COLUMN('Reordered Data'!BG$182)-2,FALSE))</f>
        <v>($000's)</v>
      </c>
      <c r="BH183" s="401" t="str">
        <f>IF(ISERROR(VLOOKUP($C183,CE_Unordered_Data_Portfolio,COLUMN('Reordered Data'!BH$182)-2,FALSE)),"-",VLOOKUP($C183,CE_Unordered_Data_Portfolio,COLUMN('Reordered Data'!BH$182)-2,FALSE))</f>
        <v>($000's)</v>
      </c>
      <c r="BI183" s="401" t="str">
        <f>IF(ISERROR(VLOOKUP($C183,CE_Unordered_Data_Portfolio,COLUMN('Reordered Data'!BI$182)-2,FALSE)),"-",VLOOKUP($C183,CE_Unordered_Data_Portfolio,COLUMN('Reordered Data'!BI$182)-2,FALSE))</f>
        <v>($000's)</v>
      </c>
      <c r="BJ183" s="401" t="str">
        <f>IF(ISERROR(VLOOKUP($C183,CE_Unordered_Data_Portfolio,COLUMN('Reordered Data'!BJ$182)-2,FALSE)),"-",VLOOKUP($C183,CE_Unordered_Data_Portfolio,COLUMN('Reordered Data'!BJ$182)-2,FALSE))</f>
        <v>Ratio</v>
      </c>
      <c r="BK183" s="401" t="str">
        <f>IF(ISERROR(VLOOKUP($C183,CE_Unordered_Data_Portfolio,COLUMN('Reordered Data'!BK$182)-2,FALSE)),"-",VLOOKUP($C183,CE_Unordered_Data_Portfolio,COLUMN('Reordered Data'!BK$182)-2,FALSE))</f>
        <v>($/MWh)</v>
      </c>
      <c r="BL183" s="401" t="str">
        <f>IF(ISERROR(VLOOKUP($C183,CE_Unordered_Data_Portfolio,COLUMN('Reordered Data'!BL$182)-2,FALSE)),"-",VLOOKUP($C183,CE_Unordered_Data_Portfolio,COLUMN('Reordered Data'!BL$182)-2,FALSE))</f>
        <v>($000's)</v>
      </c>
      <c r="BM183" s="401" t="str">
        <f>IF(ISERROR(VLOOKUP($C183,CE_Unordered_Data_Portfolio,COLUMN('Reordered Data'!BM$182)-2,FALSE)),"-",VLOOKUP($C183,CE_Unordered_Data_Portfolio,COLUMN('Reordered Data'!BM$182)-2,FALSE))</f>
        <v>($000's)</v>
      </c>
      <c r="BN183" s="401" t="str">
        <f>IF(ISERROR(VLOOKUP($C183,CE_Unordered_Data_Portfolio,COLUMN('Reordered Data'!BN$182)-2,FALSE)),"-",VLOOKUP($C183,CE_Unordered_Data_Portfolio,COLUMN('Reordered Data'!BN$182)-2,FALSE))</f>
        <v>($000's)</v>
      </c>
      <c r="BO183" s="401" t="str">
        <f>IF(ISERROR(VLOOKUP($C183,CE_Unordered_Data_Portfolio,COLUMN('Reordered Data'!BO$182)-2,FALSE)),"-",VLOOKUP($C183,CE_Unordered_Data_Portfolio,COLUMN('Reordered Data'!BO$182)-2,FALSE))</f>
        <v>Ratio</v>
      </c>
      <c r="BP183" s="401" t="str">
        <f>IF(ISERROR(VLOOKUP($C183,CE_Unordered_Data_Portfolio,COLUMN('Reordered Data'!BP$182)-2,FALSE)),"-",VLOOKUP($C183,CE_Unordered_Data_Portfolio,COLUMN('Reordered Data'!BP$182)-2,FALSE))</f>
        <v>($/MWh)</v>
      </c>
      <c r="BQ183" s="401" t="str">
        <f>IF(ISERROR(VLOOKUP($C183,CE_Unordered_Data_Portfolio,COLUMN('Reordered Data'!BQ$182)-2,FALSE)),"-",VLOOKUP($C183,CE_Unordered_Data_Portfolio,COLUMN('Reordered Data'!BQ$182)-2,FALSE))</f>
        <v>($000's)</v>
      </c>
      <c r="BR183" s="401" t="str">
        <f>IF(ISERROR(VLOOKUP($C183,CE_Unordered_Data_Portfolio,COLUMN('Reordered Data'!BR$182)-2,FALSE)),"-",VLOOKUP($C183,CE_Unordered_Data_Portfolio,COLUMN('Reordered Data'!BR$182)-2,FALSE))</f>
        <v>($000's)</v>
      </c>
      <c r="BS183" s="401" t="str">
        <f>IF(ISERROR(VLOOKUP($C183,CE_Unordered_Data_Portfolio,COLUMN('Reordered Data'!BS$182)-2,FALSE)),"-",VLOOKUP($C183,CE_Unordered_Data_Portfolio,COLUMN('Reordered Data'!BS$182)-2,FALSE))</f>
        <v>($000's)</v>
      </c>
      <c r="BT183" s="401" t="str">
        <f>IF(ISERROR(VLOOKUP($C183,CE_Unordered_Data_Portfolio,COLUMN('Reordered Data'!BT$182)-2,FALSE)),"-",VLOOKUP($C183,CE_Unordered_Data_Portfolio,COLUMN('Reordered Data'!BT$182)-2,FALSE))</f>
        <v>Ratio</v>
      </c>
      <c r="BU183" s="401" t="str">
        <f>IF(ISERROR(VLOOKUP($C183,CE_Unordered_Data_Portfolio,COLUMN('Reordered Data'!BU$182)-2,FALSE)),"-",VLOOKUP($C183,CE_Unordered_Data_Portfolio,COLUMN('Reordered Data'!BU$182)-2,FALSE))</f>
        <v>($/)</v>
      </c>
      <c r="BV183" s="401" t="str">
        <f>IF(ISERROR(VLOOKUP($C183,CE_Unordered_Data_Portfolio,COLUMN('Reordered Data'!BV$182)-2,FALSE)),"-",VLOOKUP($C183,CE_Unordered_Data_Portfolio,COLUMN('Reordered Data'!BV$182)-2,FALSE))</f>
        <v>($000's)</v>
      </c>
      <c r="BW183" s="401" t="str">
        <f>IF(ISERROR(VLOOKUP($C183,CE_Unordered_Data_Portfolio,COLUMN('Reordered Data'!BW$182)-2,FALSE)),"-",VLOOKUP($C183,CE_Unordered_Data_Portfolio,COLUMN('Reordered Data'!BW$182)-2,FALSE))</f>
        <v>($000's)</v>
      </c>
      <c r="BX183" s="401" t="str">
        <f>IF(ISERROR(VLOOKUP($C183,CE_Unordered_Data_Portfolio,COLUMN('Reordered Data'!BX$182)-2,FALSE)),"-",VLOOKUP($C183,CE_Unordered_Data_Portfolio,COLUMN('Reordered Data'!BX$182)-2,FALSE))</f>
        <v>($000's)</v>
      </c>
      <c r="BY183" s="401" t="str">
        <f>IF(ISERROR(VLOOKUP($C183,CE_Unordered_Data_Portfolio,COLUMN('Reordered Data'!BY$182)-2,FALSE)),"-",VLOOKUP($C183,CE_Unordered_Data_Portfolio,COLUMN('Reordered Data'!BY$182)-2,FALSE))</f>
        <v>Ratio</v>
      </c>
      <c r="BZ183" s="401" t="str">
        <f>IF(ISERROR(VLOOKUP($C183,CE_Unordered_Data_Portfolio,COLUMN('Reordered Data'!BZ$182)-2,FALSE)),"-",VLOOKUP($C183,CE_Unordered_Data_Portfolio,COLUMN('Reordered Data'!BZ$182)-2,FALSE))</f>
        <v>($/MWh)</v>
      </c>
      <c r="CA183" s="401" t="str">
        <f>IF(ISERROR(VLOOKUP($C183,CE_Unordered_Data_Portfolio,COLUMN('Reordered Data'!CA$182)-2,FALSE)),"-",VLOOKUP($C183,CE_Unordered_Data_Portfolio,COLUMN('Reordered Data'!CA$182)-2,FALSE))</f>
        <v>($000's)</v>
      </c>
      <c r="CB183" s="401" t="str">
        <f>IF(ISERROR(VLOOKUP($C183,CE_Unordered_Data_Portfolio,COLUMN('Reordered Data'!CB$182)-2,FALSE)),"-",VLOOKUP($C183,CE_Unordered_Data_Portfolio,COLUMN('Reordered Data'!CB$182)-2,FALSE))</f>
        <v>($000's)</v>
      </c>
      <c r="CC183" s="401" t="str">
        <f>IF(ISERROR(VLOOKUP($C183,CE_Unordered_Data_Portfolio,COLUMN('Reordered Data'!CC$182)-2,FALSE)),"-",VLOOKUP($C183,CE_Unordered_Data_Portfolio,COLUMN('Reordered Data'!CC$182)-2,FALSE))</f>
        <v>($000's)</v>
      </c>
      <c r="CD183" s="401" t="str">
        <f>IF(ISERROR(VLOOKUP($C183,CE_Unordered_Data_Portfolio,COLUMN('Reordered Data'!CD$182)-2,FALSE)),"-",VLOOKUP($C183,CE_Unordered_Data_Portfolio,COLUMN('Reordered Data'!CD$182)-2,FALSE))</f>
        <v>Ratio</v>
      </c>
      <c r="CE183" s="401" t="str">
        <f>IF(ISERROR(VLOOKUP($C183,CE_Unordered_Data_Portfolio,COLUMN('Reordered Data'!CE$182)-2,FALSE)),"-",VLOOKUP($C183,CE_Unordered_Data_Portfolio,COLUMN('Reordered Data'!CE$182)-2,FALSE))</f>
        <v>($/)</v>
      </c>
      <c r="CF183" s="401" t="str">
        <f>IF(ISERROR(VLOOKUP($C183,CE_Unordered_Data_Portfolio,COLUMN('Reordered Data'!CF$182)-2,FALSE)),"-",VLOOKUP($C183,CE_Unordered_Data_Portfolio,COLUMN('Reordered Data'!CF$182)-2,FALSE))</f>
        <v>($000's)</v>
      </c>
      <c r="CG183" s="401" t="str">
        <f>IF(ISERROR(VLOOKUP($C183,CE_Unordered_Data_Portfolio,COLUMN('Reordered Data'!CG$182)-2,FALSE)),"-",VLOOKUP($C183,CE_Unordered_Data_Portfolio,COLUMN('Reordered Data'!CG$182)-2,FALSE))</f>
        <v>($000's)</v>
      </c>
      <c r="CH183" s="401" t="str">
        <f>IF(ISERROR(VLOOKUP($C183,CE_Unordered_Data_Portfolio,COLUMN('Reordered Data'!CH$182)-2,FALSE)),"-",VLOOKUP($C183,CE_Unordered_Data_Portfolio,COLUMN('Reordered Data'!CH$182)-2,FALSE))</f>
        <v>($000's)</v>
      </c>
      <c r="CI183" s="401" t="str">
        <f>IF(ISERROR(VLOOKUP($C183,CE_Unordered_Data_Portfolio,COLUMN('Reordered Data'!CI$182)-2,FALSE)),"-",VLOOKUP($C183,CE_Unordered_Data_Portfolio,COLUMN('Reordered Data'!CI$182)-2,FALSE))</f>
        <v>Ratio</v>
      </c>
      <c r="CJ183" s="401" t="str">
        <f>IF(ISERROR(VLOOKUP($C183,CE_Unordered_Data_Portfolio,COLUMN('Reordered Data'!CJ$182)-2,FALSE)),"-",VLOOKUP($C183,CE_Unordered_Data_Portfolio,COLUMN('Reordered Data'!CJ$182)-2,FALSE))</f>
        <v>($/)</v>
      </c>
      <c r="CK183" s="401" t="str">
        <f>IF(ISERROR(VLOOKUP($C183,CE_Unordered_Data_Portfolio,COLUMN('Reordered Data'!CK$182)-2,FALSE)),"-",VLOOKUP($C183,CE_Unordered_Data_Portfolio,COLUMN('Reordered Data'!CK$182)-2,FALSE))</f>
        <v>($000's)</v>
      </c>
      <c r="CL183" s="401" t="str">
        <f>IF(ISERROR(VLOOKUP($C183,CE_Unordered_Data_Portfolio,COLUMN('Reordered Data'!CL$182)-2,FALSE)),"-",VLOOKUP($C183,CE_Unordered_Data_Portfolio,COLUMN('Reordered Data'!CL$182)-2,FALSE))</f>
        <v>($000's)</v>
      </c>
      <c r="CM183" s="401" t="str">
        <f>IF(ISERROR(VLOOKUP($C183,CE_Unordered_Data_Portfolio,COLUMN('Reordered Data'!CM$182)-2,FALSE)),"-",VLOOKUP($C183,CE_Unordered_Data_Portfolio,COLUMN('Reordered Data'!CM$182)-2,FALSE))</f>
        <v>($000's)</v>
      </c>
      <c r="CN183" s="401" t="str">
        <f>IF(ISERROR(VLOOKUP($C183,CE_Unordered_Data_Portfolio,COLUMN('Reordered Data'!CN$182)-2,FALSE)),"-",VLOOKUP($C183,CE_Unordered_Data_Portfolio,COLUMN('Reordered Data'!CN$182)-2,FALSE))</f>
        <v>Ratio</v>
      </c>
      <c r="CO183" s="401" t="str">
        <f>IF(ISERROR(VLOOKUP($C183,CE_Unordered_Data_Portfolio,COLUMN('Reordered Data'!CO$182)-2,FALSE)),"-",VLOOKUP($C183,CE_Unordered_Data_Portfolio,COLUMN('Reordered Data'!CO$182)-2,FALSE))</f>
        <v>($/MWh)</v>
      </c>
      <c r="CP183" s="401" t="str">
        <f>IF(ISERROR(VLOOKUP($C183,CE_Unordered_Data_Portfolio,COLUMN('Reordered Data'!CP$182)-2,FALSE)),"-",VLOOKUP($C183,CE_Unordered_Data_Portfolio,COLUMN('Reordered Data'!CP$182)-2,FALSE))</f>
        <v>($000's)</v>
      </c>
      <c r="CQ183" s="401" t="str">
        <f>IF(ISERROR(VLOOKUP($C183,CE_Unordered_Data_Portfolio,COLUMN('Reordered Data'!CQ$182)-2,FALSE)),"-",VLOOKUP($C183,CE_Unordered_Data_Portfolio,COLUMN('Reordered Data'!CQ$182)-2,FALSE))</f>
        <v>($000's)</v>
      </c>
      <c r="CR183" s="401" t="str">
        <f>IF(ISERROR(VLOOKUP($C183,CE_Unordered_Data_Portfolio,COLUMN('Reordered Data'!CR$182)-2,FALSE)),"-",VLOOKUP($C183,CE_Unordered_Data_Portfolio,COLUMN('Reordered Data'!CR$182)-2,FALSE))</f>
        <v>($000's)</v>
      </c>
      <c r="CS183" s="401" t="str">
        <f>IF(ISERROR(VLOOKUP($C183,CE_Unordered_Data_Portfolio,COLUMN('Reordered Data'!CS$182)-2,FALSE)),"-",VLOOKUP($C183,CE_Unordered_Data_Portfolio,COLUMN('Reordered Data'!CS$182)-2,FALSE))</f>
        <v>Ratio</v>
      </c>
      <c r="CT183" s="401" t="str">
        <f>IF(ISERROR(VLOOKUP($C183,CE_Unordered_Data_Portfolio,COLUMN('Reordered Data'!CT$182)-2,FALSE)),"-",VLOOKUP($C183,CE_Unordered_Data_Portfolio,COLUMN('Reordered Data'!CT$182)-2,FALSE))</f>
        <v>($/)</v>
      </c>
      <c r="CU183" s="401" t="str">
        <f>IF(ISERROR(VLOOKUP($C183,CE_Unordered_Data_Portfolio,COLUMN('Reordered Data'!CU$182)-2,FALSE)),"-",VLOOKUP($C183,CE_Unordered_Data_Portfolio,COLUMN('Reordered Data'!CU$182)-2,FALSE))</f>
        <v>($000's)</v>
      </c>
      <c r="CV183" s="401" t="str">
        <f>IF(ISERROR(VLOOKUP($C183,CE_Unordered_Data_Portfolio,COLUMN('Reordered Data'!CV$182)-2,FALSE)),"-",VLOOKUP($C183,CE_Unordered_Data_Portfolio,COLUMN('Reordered Data'!CV$182)-2,FALSE))</f>
        <v>($000's)</v>
      </c>
      <c r="CW183" s="401" t="str">
        <f>IF(ISERROR(VLOOKUP($C183,CE_Unordered_Data_Portfolio,COLUMN('Reordered Data'!CW$182)-2,FALSE)),"-",VLOOKUP($C183,CE_Unordered_Data_Portfolio,COLUMN('Reordered Data'!CW$182)-2,FALSE))</f>
        <v>($000's)</v>
      </c>
      <c r="CX183" s="401" t="str">
        <f>IF(ISERROR(VLOOKUP($C183,CE_Unordered_Data_Portfolio,COLUMN('Reordered Data'!CX$182)-2,FALSE)),"-",VLOOKUP($C183,CE_Unordered_Data_Portfolio,COLUMN('Reordered Data'!CX$182)-2,FALSE))</f>
        <v>Ratio</v>
      </c>
      <c r="CY183" s="401" t="str">
        <f>IF(ISERROR(VLOOKUP($C183,CE_Unordered_Data_Portfolio,COLUMN('Reordered Data'!CY$182)-2,FALSE)),"-",VLOOKUP($C183,CE_Unordered_Data_Portfolio,COLUMN('Reordered Data'!CY$182)-2,FALSE))</f>
        <v>($/MWh)</v>
      </c>
      <c r="CZ183" s="401" t="str">
        <f>IF(ISERROR(VLOOKUP($C183,CE_Unordered_Data_Portfolio,COLUMN('Reordered Data'!CZ$182)-2,FALSE)),"-",VLOOKUP($C183,CE_Unordered_Data_Portfolio,COLUMN('Reordered Data'!CZ$182)-2,FALSE))</f>
        <v>($000's)</v>
      </c>
      <c r="DA183" s="401" t="str">
        <f>IF(ISERROR(VLOOKUP($C183,CE_Unordered_Data_Portfolio,COLUMN('Reordered Data'!DA$182)-2,FALSE)),"-",VLOOKUP($C183,CE_Unordered_Data_Portfolio,COLUMN('Reordered Data'!DA$182)-2,FALSE))</f>
        <v>($000's)</v>
      </c>
      <c r="DB183" s="401" t="str">
        <f>IF(ISERROR(VLOOKUP($C183,CE_Unordered_Data_Portfolio,COLUMN('Reordered Data'!DB$182)-2,FALSE)),"-",VLOOKUP($C183,CE_Unordered_Data_Portfolio,COLUMN('Reordered Data'!DB$182)-2,FALSE))</f>
        <v>($000's)</v>
      </c>
      <c r="DC183" s="401" t="str">
        <f>IF(ISERROR(VLOOKUP($C183,CE_Unordered_Data_Portfolio,COLUMN('Reordered Data'!DC$182)-2,FALSE)),"-",VLOOKUP($C183,CE_Unordered_Data_Portfolio,COLUMN('Reordered Data'!DC$182)-2,FALSE))</f>
        <v>Ratio</v>
      </c>
      <c r="DD183" s="401" t="str">
        <f>IF(ISERROR(VLOOKUP($C183,CE_Unordered_Data_Portfolio,COLUMN('Reordered Data'!DD$182)-2,FALSE)),"-",VLOOKUP($C183,CE_Unordered_Data_Portfolio,COLUMN('Reordered Data'!DD$182)-2,FALSE))</f>
        <v>($/MWh)</v>
      </c>
      <c r="DE183" s="401" t="str">
        <f>IF(ISERROR(VLOOKUP($C183,CE_Unordered_Data_Portfolio,COLUMN('Reordered Data'!DE$182)-2,FALSE)),"-",VLOOKUP($C183,CE_Unordered_Data_Portfolio,COLUMN('Reordered Data'!DE$182)-2,FALSE))</f>
        <v>($000's)</v>
      </c>
      <c r="DF183" s="401" t="str">
        <f>IF(ISERROR(VLOOKUP($C183,CE_Unordered_Data_Portfolio,COLUMN('Reordered Data'!DF$182)-2,FALSE)),"-",VLOOKUP($C183,CE_Unordered_Data_Portfolio,COLUMN('Reordered Data'!DF$182)-2,FALSE))</f>
        <v>($000's)</v>
      </c>
      <c r="DG183" s="401" t="str">
        <f>IF(ISERROR(VLOOKUP($C183,CE_Unordered_Data_Portfolio,COLUMN('Reordered Data'!DG$182)-2,FALSE)),"-",VLOOKUP($C183,CE_Unordered_Data_Portfolio,COLUMN('Reordered Data'!DG$182)-2,FALSE))</f>
        <v>($000's)</v>
      </c>
      <c r="DH183" s="401" t="str">
        <f>IF(ISERROR(VLOOKUP($C183,CE_Unordered_Data_Portfolio,COLUMN('Reordered Data'!DH$182)-2,FALSE)),"-",VLOOKUP($C183,CE_Unordered_Data_Portfolio,COLUMN('Reordered Data'!DH$182)-2,FALSE))</f>
        <v>Ratio</v>
      </c>
      <c r="DI183" s="401" t="str">
        <f>IF(ISERROR(VLOOKUP($C183,CE_Unordered_Data_Portfolio,COLUMN('Reordered Data'!DI$182)-2,FALSE)),"-",VLOOKUP($C183,CE_Unordered_Data_Portfolio,COLUMN('Reordered Data'!DI$182)-2,FALSE))</f>
        <v>($/)</v>
      </c>
      <c r="DJ183" s="401" t="str">
        <f>IF(ISERROR(VLOOKUP($C183,CE_Unordered_Data_Portfolio,COLUMN('Reordered Data'!DJ$182)-2,FALSE)),"-",VLOOKUP($C183,CE_Unordered_Data_Portfolio,COLUMN('Reordered Data'!DJ$182)-2,FALSE))</f>
        <v>($000's)</v>
      </c>
      <c r="DK183" s="401" t="str">
        <f>IF(ISERROR(VLOOKUP($C183,CE_Unordered_Data_Portfolio,COLUMN('Reordered Data'!DK$182)-2,FALSE)),"-",VLOOKUP($C183,CE_Unordered_Data_Portfolio,COLUMN('Reordered Data'!DK$182)-2,FALSE))</f>
        <v>($000's)</v>
      </c>
      <c r="DL183" s="401" t="str">
        <f>IF(ISERROR(VLOOKUP($C183,CE_Unordered_Data_Portfolio,COLUMN('Reordered Data'!DL$182)-2,FALSE)),"-",VLOOKUP($C183,CE_Unordered_Data_Portfolio,COLUMN('Reordered Data'!DL$182)-2,FALSE))</f>
        <v>($000's)</v>
      </c>
      <c r="DM183" s="401" t="str">
        <f>IF(ISERROR(VLOOKUP($C183,CE_Unordered_Data_Portfolio,COLUMN('Reordered Data'!DM$182)-2,FALSE)),"-",VLOOKUP($C183,CE_Unordered_Data_Portfolio,COLUMN('Reordered Data'!DM$182)-2,FALSE))</f>
        <v>Ratio</v>
      </c>
      <c r="DN183" s="401" t="str">
        <f>IF(ISERROR(VLOOKUP($C183,CE_Unordered_Data_Portfolio,COLUMN('Reordered Data'!DN$182)-2,FALSE)),"-",VLOOKUP($C183,CE_Unordered_Data_Portfolio,COLUMN('Reordered Data'!DN$182)-2,FALSE))</f>
        <v>($/MWh)</v>
      </c>
      <c r="DO183" s="401" t="str">
        <f>IF(ISERROR(VLOOKUP($C183,CE_Unordered_Data_Portfolio,COLUMN('Reordered Data'!DO$182)-2,FALSE)),"-",VLOOKUP($C183,CE_Unordered_Data_Portfolio,COLUMN('Reordered Data'!DO$182)-2,FALSE))</f>
        <v>($000's)</v>
      </c>
      <c r="DP183" s="401" t="str">
        <f>IF(ISERROR(VLOOKUP($C183,CE_Unordered_Data_Portfolio,COLUMN('Reordered Data'!DP$182)-2,FALSE)),"-",VLOOKUP($C183,CE_Unordered_Data_Portfolio,COLUMN('Reordered Data'!DP$182)-2,FALSE))</f>
        <v>($000's)</v>
      </c>
      <c r="DQ183" s="401" t="str">
        <f>IF(ISERROR(VLOOKUP($C183,CE_Unordered_Data_Portfolio,COLUMN('Reordered Data'!DQ$182)-2,FALSE)),"-",VLOOKUP($C183,CE_Unordered_Data_Portfolio,COLUMN('Reordered Data'!DQ$182)-2,FALSE))</f>
        <v>($000's)</v>
      </c>
      <c r="DR183" s="401" t="str">
        <f>IF(ISERROR(VLOOKUP($C183,CE_Unordered_Data_Portfolio,COLUMN('Reordered Data'!DR$182)-2,FALSE)),"-",VLOOKUP($C183,CE_Unordered_Data_Portfolio,COLUMN('Reordered Data'!DR$182)-2,FALSE))</f>
        <v>Ratio</v>
      </c>
      <c r="DS183" s="401" t="str">
        <f>IF(ISERROR(VLOOKUP($C183,CE_Unordered_Data_Portfolio,COLUMN('Reordered Data'!DS$182)-2,FALSE)),"-",VLOOKUP($C183,CE_Unordered_Data_Portfolio,COLUMN('Reordered Data'!DS$182)-2,FALSE))</f>
        <v>($/MWh)</v>
      </c>
      <c r="DT183" s="401" t="str">
        <f>IF(ISERROR(VLOOKUP($C183,CE_Unordered_Data_Portfolio,COLUMN('Reordered Data'!DT$182)-2,FALSE)),"-",VLOOKUP($C183,CE_Unordered_Data_Portfolio,COLUMN('Reordered Data'!DT$182)-2,FALSE))</f>
        <v>($000's)</v>
      </c>
      <c r="DU183" s="401" t="str">
        <f>IF(ISERROR(VLOOKUP($C183,CE_Unordered_Data_Portfolio,COLUMN('Reordered Data'!DU$182)-2,FALSE)),"-",VLOOKUP($C183,CE_Unordered_Data_Portfolio,COLUMN('Reordered Data'!DU$182)-2,FALSE))</f>
        <v>($000's)</v>
      </c>
      <c r="DV183" s="401" t="str">
        <f>IF(ISERROR(VLOOKUP($C183,CE_Unordered_Data_Portfolio,COLUMN('Reordered Data'!DV$182)-2,FALSE)),"-",VLOOKUP($C183,CE_Unordered_Data_Portfolio,COLUMN('Reordered Data'!DV$182)-2,FALSE))</f>
        <v>($000's)</v>
      </c>
      <c r="DW183" s="401" t="str">
        <f>IF(ISERROR(VLOOKUP($C183,CE_Unordered_Data_Portfolio,COLUMN('Reordered Data'!DW$182)-2,FALSE)),"-",VLOOKUP($C183,CE_Unordered_Data_Portfolio,COLUMN('Reordered Data'!DW$182)-2,FALSE))</f>
        <v>Ratio</v>
      </c>
      <c r="DX183" s="401" t="str">
        <f>IF(ISERROR(VLOOKUP($C183,CE_Unordered_Data_Portfolio,COLUMN('Reordered Data'!DX$182)-2,FALSE)),"-",VLOOKUP($C183,CE_Unordered_Data_Portfolio,COLUMN('Reordered Data'!DX$182)-2,FALSE))</f>
        <v>($/MWh)</v>
      </c>
      <c r="DY183" s="401" t="str">
        <f>IF(ISERROR(VLOOKUP($C183,CE_Unordered_Data_Portfolio,COLUMN('Reordered Data'!DY$182)-2,FALSE)),"-",VLOOKUP($C183,CE_Unordered_Data_Portfolio,COLUMN('Reordered Data'!DY$182)-2,FALSE))</f>
        <v>($000's)</v>
      </c>
      <c r="DZ183" s="401" t="str">
        <f>IF(ISERROR(VLOOKUP($C183,CE_Unordered_Data_Portfolio,COLUMN('Reordered Data'!DZ$182)-2,FALSE)),"-",VLOOKUP($C183,CE_Unordered_Data_Portfolio,COLUMN('Reordered Data'!DZ$182)-2,FALSE))</f>
        <v>($000's)</v>
      </c>
      <c r="EA183" s="401" t="str">
        <f>IF(ISERROR(VLOOKUP($C183,CE_Unordered_Data_Portfolio,COLUMN('Reordered Data'!EA$182)-2,FALSE)),"-",VLOOKUP($C183,CE_Unordered_Data_Portfolio,COLUMN('Reordered Data'!EA$182)-2,FALSE))</f>
        <v>($000's)</v>
      </c>
      <c r="EB183" s="401" t="str">
        <f>IF(ISERROR(VLOOKUP($C183,CE_Unordered_Data_Portfolio,COLUMN('Reordered Data'!EB$182)-2,FALSE)),"-",VLOOKUP($C183,CE_Unordered_Data_Portfolio,COLUMN('Reordered Data'!EB$182)-2,FALSE))</f>
        <v>Ratio</v>
      </c>
      <c r="EC183" s="401" t="str">
        <f>IF(ISERROR(VLOOKUP($C183,CE_Unordered_Data_Portfolio,COLUMN('Reordered Data'!EC$182)-2,FALSE)),"-",VLOOKUP($C183,CE_Unordered_Data_Portfolio,COLUMN('Reordered Data'!EC$182)-2,FALSE))</f>
        <v>($/)</v>
      </c>
      <c r="ED183" s="401" t="str">
        <f>IF(ISERROR(VLOOKUP($C183,CE_Unordered_Data_Portfolio,COLUMN('Reordered Data'!ED$182)-2,FALSE)),"-",VLOOKUP($C183,CE_Unordered_Data_Portfolio,COLUMN('Reordered Data'!ED$182)-2,FALSE))</f>
        <v>($000's)</v>
      </c>
      <c r="EE183" s="401" t="str">
        <f>IF(ISERROR(VLOOKUP($C183,CE_Unordered_Data_Portfolio,COLUMN('Reordered Data'!EE$182)-2,FALSE)),"-",VLOOKUP($C183,CE_Unordered_Data_Portfolio,COLUMN('Reordered Data'!EE$182)-2,FALSE))</f>
        <v>($000's)</v>
      </c>
      <c r="EF183" s="401" t="str">
        <f>IF(ISERROR(VLOOKUP($C183,CE_Unordered_Data_Portfolio,COLUMN('Reordered Data'!EF$182)-2,FALSE)),"-",VLOOKUP($C183,CE_Unordered_Data_Portfolio,COLUMN('Reordered Data'!EF$182)-2,FALSE))</f>
        <v>($000's)</v>
      </c>
      <c r="EG183" s="401" t="str">
        <f>IF(ISERROR(VLOOKUP($C183,CE_Unordered_Data_Portfolio,COLUMN('Reordered Data'!EG$182)-2,FALSE)),"-",VLOOKUP($C183,CE_Unordered_Data_Portfolio,COLUMN('Reordered Data'!EG$182)-2,FALSE))</f>
        <v>Ratio</v>
      </c>
      <c r="EH183" s="401" t="str">
        <f>IF(ISERROR(VLOOKUP($C183,CE_Unordered_Data_Portfolio,COLUMN('Reordered Data'!EH$182)-2,FALSE)),"-",VLOOKUP($C183,CE_Unordered_Data_Portfolio,COLUMN('Reordered Data'!EH$182)-2,FALSE))</f>
        <v>($/)</v>
      </c>
      <c r="EI183" s="401" t="str">
        <f>IF(ISERROR(VLOOKUP($C183,CE_Unordered_Data_Portfolio,COLUMN('Reordered Data'!EI$182)-2,FALSE)),"-",VLOOKUP($C183,CE_Unordered_Data_Portfolio,COLUMN('Reordered Data'!EI$182)-2,FALSE))</f>
        <v>($000's)</v>
      </c>
      <c r="EJ183" s="401" t="str">
        <f>IF(ISERROR(VLOOKUP($C183,CE_Unordered_Data_Portfolio,COLUMN('Reordered Data'!EJ$182)-2,FALSE)),"-",VLOOKUP($C183,CE_Unordered_Data_Portfolio,COLUMN('Reordered Data'!EJ$182)-2,FALSE))</f>
        <v>($000's)</v>
      </c>
      <c r="EK183" s="401" t="str">
        <f>IF(ISERROR(VLOOKUP($C183,CE_Unordered_Data_Portfolio,COLUMN('Reordered Data'!EK$182)-2,FALSE)),"-",VLOOKUP($C183,CE_Unordered_Data_Portfolio,COLUMN('Reordered Data'!EK$182)-2,FALSE))</f>
        <v>($000's)</v>
      </c>
      <c r="EL183" s="401" t="str">
        <f>IF(ISERROR(VLOOKUP($C183,CE_Unordered_Data_Portfolio,COLUMN('Reordered Data'!EL$182)-2,FALSE)),"-",VLOOKUP($C183,CE_Unordered_Data_Portfolio,COLUMN('Reordered Data'!EL$182)-2,FALSE))</f>
        <v>Ratio</v>
      </c>
      <c r="EM183" s="401" t="str">
        <f>IF(ISERROR(VLOOKUP($C183,CE_Unordered_Data_Portfolio,COLUMN('Reordered Data'!EM$182)-2,FALSE)),"-",VLOOKUP($C183,CE_Unordered_Data_Portfolio,COLUMN('Reordered Data'!EM$182)-2,FALSE))</f>
        <v>($/MWh)</v>
      </c>
      <c r="EN183" s="401" t="str">
        <f>IF(ISERROR(VLOOKUP($C183,CE_Unordered_Data_Portfolio,COLUMN('Reordered Data'!EN$182)-2,FALSE)),"-",VLOOKUP($C183,CE_Unordered_Data_Portfolio,COLUMN('Reordered Data'!EN$182)-2,FALSE))</f>
        <v>($000's)</v>
      </c>
      <c r="EO183" s="401" t="str">
        <f>IF(ISERROR(VLOOKUP($C183,CE_Unordered_Data_Portfolio,COLUMN('Reordered Data'!EO$182)-2,FALSE)),"-",VLOOKUP($C183,CE_Unordered_Data_Portfolio,COLUMN('Reordered Data'!EO$182)-2,FALSE))</f>
        <v>($000's)</v>
      </c>
      <c r="EP183" s="401" t="str">
        <f>IF(ISERROR(VLOOKUP($C183,CE_Unordered_Data_Portfolio,COLUMN('Reordered Data'!EP$182)-2,FALSE)),"-",VLOOKUP($C183,CE_Unordered_Data_Portfolio,COLUMN('Reordered Data'!EP$182)-2,FALSE))</f>
        <v>($000's)</v>
      </c>
      <c r="EQ183" s="401" t="str">
        <f>IF(ISERROR(VLOOKUP($C183,CE_Unordered_Data_Portfolio,COLUMN('Reordered Data'!EQ$182)-2,FALSE)),"-",VLOOKUP($C183,CE_Unordered_Data_Portfolio,COLUMN('Reordered Data'!EQ$182)-2,FALSE))</f>
        <v>Ratio</v>
      </c>
      <c r="ER183" s="401" t="str">
        <f>IF(ISERROR(VLOOKUP($C183,CE_Unordered_Data_Portfolio,COLUMN('Reordered Data'!ER$182)-2,FALSE)),"-",VLOOKUP($C183,CE_Unordered_Data_Portfolio,COLUMN('Reordered Data'!ER$182)-2,FALSE))</f>
        <v>($/)</v>
      </c>
      <c r="ES183" s="401" t="str">
        <f>IF(ISERROR(VLOOKUP($C183,CE_Unordered_Data_Portfolio,COLUMN('Reordered Data'!ES$182)-2,FALSE)),"-",VLOOKUP($C183,CE_Unordered_Data_Portfolio,COLUMN('Reordered Data'!ES$182)-2,FALSE))</f>
        <v>($000's)</v>
      </c>
      <c r="ET183" s="401" t="str">
        <f>IF(ISERROR(VLOOKUP($C183,CE_Unordered_Data_Portfolio,COLUMN('Reordered Data'!ET$182)-2,FALSE)),"-",VLOOKUP($C183,CE_Unordered_Data_Portfolio,COLUMN('Reordered Data'!ET$182)-2,FALSE))</f>
        <v>($000's)</v>
      </c>
      <c r="EU183" s="401" t="str">
        <f>IF(ISERROR(VLOOKUP($C183,CE_Unordered_Data_Portfolio,COLUMN('Reordered Data'!EU$182)-2,FALSE)),"-",VLOOKUP($C183,CE_Unordered_Data_Portfolio,COLUMN('Reordered Data'!EU$182)-2,FALSE))</f>
        <v>($000's)</v>
      </c>
      <c r="EV183" s="401" t="str">
        <f>IF(ISERROR(VLOOKUP($C183,CE_Unordered_Data_Portfolio,COLUMN('Reordered Data'!EV$182)-2,FALSE)),"-",VLOOKUP($C183,CE_Unordered_Data_Portfolio,COLUMN('Reordered Data'!EV$182)-2,FALSE))</f>
        <v>Ratio</v>
      </c>
      <c r="EW183" s="401" t="str">
        <f>IF(ISERROR(VLOOKUP($C183,CE_Unordered_Data_Portfolio,COLUMN('Reordered Data'!EW$182)-2,FALSE)),"-",VLOOKUP($C183,CE_Unordered_Data_Portfolio,COLUMN('Reordered Data'!EW$182)-2,FALSE))</f>
        <v>($/)</v>
      </c>
      <c r="EX183" s="401" t="str">
        <f>IF(ISERROR(VLOOKUP($C183,CE_Unordered_Data_Portfolio,COLUMN('Reordered Data'!EX$182)-2,FALSE)),"-",VLOOKUP($C183,CE_Unordered_Data_Portfolio,COLUMN('Reordered Data'!EX$182)-2,FALSE))</f>
        <v>($000's)</v>
      </c>
      <c r="EY183" s="401" t="str">
        <f>IF(ISERROR(VLOOKUP($C183,CE_Unordered_Data_Portfolio,COLUMN('Reordered Data'!EY$182)-2,FALSE)),"-",VLOOKUP($C183,CE_Unordered_Data_Portfolio,COLUMN('Reordered Data'!EY$182)-2,FALSE))</f>
        <v>($000's)</v>
      </c>
      <c r="EZ183" s="401" t="str">
        <f>IF(ISERROR(VLOOKUP($C183,CE_Unordered_Data_Portfolio,COLUMN('Reordered Data'!EZ$182)-2,FALSE)),"-",VLOOKUP($C183,CE_Unordered_Data_Portfolio,COLUMN('Reordered Data'!EZ$182)-2,FALSE))</f>
        <v>($000's)</v>
      </c>
      <c r="FA183" s="401" t="str">
        <f>IF(ISERROR(VLOOKUP($C183,CE_Unordered_Data_Portfolio,COLUMN('Reordered Data'!FA$182)-2,FALSE)),"-",VLOOKUP($C183,CE_Unordered_Data_Portfolio,COLUMN('Reordered Data'!FA$182)-2,FALSE))</f>
        <v>Ratio</v>
      </c>
      <c r="FB183" s="401" t="str">
        <f>IF(ISERROR(VLOOKUP($C183,CE_Unordered_Data_Portfolio,COLUMN('Reordered Data'!FB$182)-2,FALSE)),"-",VLOOKUP($C183,CE_Unordered_Data_Portfolio,COLUMN('Reordered Data'!FB$182)-2,FALSE))</f>
        <v>($/MWh)</v>
      </c>
      <c r="FC183" s="401" t="str">
        <f>IF(ISERROR(VLOOKUP($C183,CE_Unordered_Data_Portfolio,COLUMN('Reordered Data'!FC$182)-2,FALSE)),"-",VLOOKUP($C183,CE_Unordered_Data_Portfolio,COLUMN('Reordered Data'!FC$182)-2,FALSE))</f>
        <v>($000's)</v>
      </c>
      <c r="FD183" s="401" t="str">
        <f>IF(ISERROR(VLOOKUP($C183,CE_Unordered_Data_Portfolio,COLUMN('Reordered Data'!FD$182)-2,FALSE)),"-",VLOOKUP($C183,CE_Unordered_Data_Portfolio,COLUMN('Reordered Data'!FD$182)-2,FALSE))</f>
        <v>($000's)</v>
      </c>
      <c r="FE183" s="401" t="str">
        <f>IF(ISERROR(VLOOKUP($C183,CE_Unordered_Data_Portfolio,COLUMN('Reordered Data'!FE$182)-2,FALSE)),"-",VLOOKUP($C183,CE_Unordered_Data_Portfolio,COLUMN('Reordered Data'!FE$182)-2,FALSE))</f>
        <v>($000's)</v>
      </c>
      <c r="FF183" s="401" t="str">
        <f>IF(ISERROR(VLOOKUP($C183,CE_Unordered_Data_Portfolio,COLUMN('Reordered Data'!FF$182)-2,FALSE)),"-",VLOOKUP($C183,CE_Unordered_Data_Portfolio,COLUMN('Reordered Data'!FF$182)-2,FALSE))</f>
        <v>Ratio</v>
      </c>
      <c r="FG183" s="401" t="str">
        <f>IF(ISERROR(VLOOKUP($C183,CE_Unordered_Data_Portfolio,COLUMN('Reordered Data'!FG$182)-2,FALSE)),"-",VLOOKUP($C183,CE_Unordered_Data_Portfolio,COLUMN('Reordered Data'!FG$182)-2,FALSE))</f>
        <v>($/)</v>
      </c>
    </row>
    <row r="184" spans="3:163">
      <c r="C184" s="400" t="str">
        <f>'Portfolio TRC'!C7</f>
        <v>Residential</v>
      </c>
      <c r="D184" s="401">
        <f>IF(ISERROR(VLOOKUP($C184,CE_Unordered_Data_Portfolio,COLUMN('Reordered Data'!D$182)-2,FALSE)),"-",VLOOKUP($C184,CE_Unordered_Data_Portfolio,COLUMN('Reordered Data'!D$182)-2,FALSE))</f>
        <v>0</v>
      </c>
      <c r="E184" s="401">
        <f>IF(ISERROR(VLOOKUP($C184,CE_Unordered_Data_Portfolio,COLUMN('Reordered Data'!E$182)-2,FALSE)),"-",VLOOKUP($C184,CE_Unordered_Data_Portfolio,COLUMN('Reordered Data'!E$182)-2,FALSE))</f>
        <v>0</v>
      </c>
      <c r="F184" s="401">
        <f>IF(ISERROR(VLOOKUP($C184,CE_Unordered_Data_Portfolio,COLUMN('Reordered Data'!F$182)-2,FALSE)),"-",VLOOKUP($C184,CE_Unordered_Data_Portfolio,COLUMN('Reordered Data'!F$182)-2,FALSE))</f>
        <v>0</v>
      </c>
      <c r="G184" s="401" t="str">
        <f>IF(ISERROR(VLOOKUP($C184,CE_Unordered_Data_Portfolio,COLUMN('Reordered Data'!G$182)-2,FALSE)),"-",VLOOKUP($C184,CE_Unordered_Data_Portfolio,COLUMN('Reordered Data'!G$182)-2,FALSE))</f>
        <v/>
      </c>
      <c r="H184" s="401">
        <f>IF(ISERROR(VLOOKUP($C184,CE_Unordered_Data_Portfolio,COLUMN('Reordered Data'!H$182)-2,FALSE)),"-",VLOOKUP($C184,CE_Unordered_Data_Portfolio,COLUMN('Reordered Data'!H$182)-2,FALSE))</f>
        <v>0</v>
      </c>
      <c r="I184" s="401">
        <f>IF(ISERROR(VLOOKUP($C184,CE_Unordered_Data_Portfolio,COLUMN('Reordered Data'!I$182)-2,FALSE)),"-",VLOOKUP($C184,CE_Unordered_Data_Portfolio,COLUMN('Reordered Data'!I$182)-2,FALSE))</f>
        <v>0</v>
      </c>
      <c r="J184" s="401">
        <f>IF(ISERROR(VLOOKUP($C184,CE_Unordered_Data_Portfolio,COLUMN('Reordered Data'!J$182)-2,FALSE)),"-",VLOOKUP($C184,CE_Unordered_Data_Portfolio,COLUMN('Reordered Data'!J$182)-2,FALSE))</f>
        <v>0</v>
      </c>
      <c r="K184" s="401">
        <f>IF(ISERROR(VLOOKUP($C184,CE_Unordered_Data_Portfolio,COLUMN('Reordered Data'!K$182)-2,FALSE)),"-",VLOOKUP($C184,CE_Unordered_Data_Portfolio,COLUMN('Reordered Data'!K$182)-2,FALSE))</f>
        <v>0</v>
      </c>
      <c r="L184" s="401" t="str">
        <f>IF(ISERROR(VLOOKUP($C184,CE_Unordered_Data_Portfolio,COLUMN('Reordered Data'!L$182)-2,FALSE)),"-",VLOOKUP($C184,CE_Unordered_Data_Portfolio,COLUMN('Reordered Data'!L$182)-2,FALSE))</f>
        <v/>
      </c>
      <c r="M184" s="401">
        <f>IF(ISERROR(VLOOKUP($C184,CE_Unordered_Data_Portfolio,COLUMN('Reordered Data'!M$182)-2,FALSE)),"-",VLOOKUP($C184,CE_Unordered_Data_Portfolio,COLUMN('Reordered Data'!M$182)-2,FALSE))</f>
        <v>0</v>
      </c>
      <c r="N184" s="401">
        <f>IF(ISERROR(VLOOKUP($C184,CE_Unordered_Data_Portfolio,COLUMN('Reordered Data'!N$182)-2,FALSE)),"-",VLOOKUP($C184,CE_Unordered_Data_Portfolio,COLUMN('Reordered Data'!N$182)-2,FALSE))</f>
        <v>0</v>
      </c>
      <c r="O184" s="401">
        <f>IF(ISERROR(VLOOKUP($C184,CE_Unordered_Data_Portfolio,COLUMN('Reordered Data'!O$182)-2,FALSE)),"-",VLOOKUP($C184,CE_Unordered_Data_Portfolio,COLUMN('Reordered Data'!O$182)-2,FALSE))</f>
        <v>0</v>
      </c>
      <c r="P184" s="401">
        <f>IF(ISERROR(VLOOKUP($C184,CE_Unordered_Data_Portfolio,COLUMN('Reordered Data'!P$182)-2,FALSE)),"-",VLOOKUP($C184,CE_Unordered_Data_Portfolio,COLUMN('Reordered Data'!P$182)-2,FALSE))</f>
        <v>0</v>
      </c>
      <c r="Q184" s="401" t="str">
        <f>IF(ISERROR(VLOOKUP($C184,CE_Unordered_Data_Portfolio,COLUMN('Reordered Data'!Q$182)-2,FALSE)),"-",VLOOKUP($C184,CE_Unordered_Data_Portfolio,COLUMN('Reordered Data'!Q$182)-2,FALSE))</f>
        <v/>
      </c>
      <c r="R184" s="401">
        <f>IF(ISERROR(VLOOKUP($C184,CE_Unordered_Data_Portfolio,COLUMN('Reordered Data'!R$182)-2,FALSE)),"-",VLOOKUP($C184,CE_Unordered_Data_Portfolio,COLUMN('Reordered Data'!R$182)-2,FALSE))</f>
        <v>0</v>
      </c>
      <c r="S184" s="401">
        <f>IF(ISERROR(VLOOKUP($C184,CE_Unordered_Data_Portfolio,COLUMN('Reordered Data'!S$182)-2,FALSE)),"-",VLOOKUP($C184,CE_Unordered_Data_Portfolio,COLUMN('Reordered Data'!S$182)-2,FALSE))</f>
        <v>0</v>
      </c>
      <c r="T184" s="401">
        <f>IF(ISERROR(VLOOKUP($C184,CE_Unordered_Data_Portfolio,COLUMN('Reordered Data'!T$182)-2,FALSE)),"-",VLOOKUP($C184,CE_Unordered_Data_Portfolio,COLUMN('Reordered Data'!T$182)-2,FALSE))</f>
        <v>0</v>
      </c>
      <c r="U184" s="401">
        <f>IF(ISERROR(VLOOKUP($C184,CE_Unordered_Data_Portfolio,COLUMN('Reordered Data'!U$182)-2,FALSE)),"-",VLOOKUP($C184,CE_Unordered_Data_Portfolio,COLUMN('Reordered Data'!U$182)-2,FALSE))</f>
        <v>0</v>
      </c>
      <c r="V184" s="401" t="str">
        <f>IF(ISERROR(VLOOKUP($C184,CE_Unordered_Data_Portfolio,COLUMN('Reordered Data'!V$182)-2,FALSE)),"-",VLOOKUP($C184,CE_Unordered_Data_Portfolio,COLUMN('Reordered Data'!V$182)-2,FALSE))</f>
        <v/>
      </c>
      <c r="W184" s="401">
        <f>IF(ISERROR(VLOOKUP($C184,CE_Unordered_Data_Portfolio,COLUMN('Reordered Data'!W$182)-2,FALSE)),"-",VLOOKUP($C184,CE_Unordered_Data_Portfolio,COLUMN('Reordered Data'!W$182)-2,FALSE))</f>
        <v>0</v>
      </c>
      <c r="X184" s="401">
        <f>IF(ISERROR(VLOOKUP($C184,CE_Unordered_Data_Portfolio,COLUMN('Reordered Data'!X$182)-2,FALSE)),"-",VLOOKUP($C184,CE_Unordered_Data_Portfolio,COLUMN('Reordered Data'!X$182)-2,FALSE))</f>
        <v>0</v>
      </c>
      <c r="Y184" s="401">
        <f>IF(ISERROR(VLOOKUP($C184,CE_Unordered_Data_Portfolio,COLUMN('Reordered Data'!Y$182)-2,FALSE)),"-",VLOOKUP($C184,CE_Unordered_Data_Portfolio,COLUMN('Reordered Data'!Y$182)-2,FALSE))</f>
        <v>0</v>
      </c>
      <c r="Z184" s="401">
        <f>IF(ISERROR(VLOOKUP($C184,CE_Unordered_Data_Portfolio,COLUMN('Reordered Data'!Z$182)-2,FALSE)),"-",VLOOKUP($C184,CE_Unordered_Data_Portfolio,COLUMN('Reordered Data'!Z$182)-2,FALSE))</f>
        <v>0</v>
      </c>
      <c r="AA184" s="401" t="str">
        <f>IF(ISERROR(VLOOKUP($C184,CE_Unordered_Data_Portfolio,COLUMN('Reordered Data'!AA$182)-2,FALSE)),"-",VLOOKUP($C184,CE_Unordered_Data_Portfolio,COLUMN('Reordered Data'!AA$182)-2,FALSE))</f>
        <v/>
      </c>
      <c r="AB184" s="401">
        <f>IF(ISERROR(VLOOKUP($C184,CE_Unordered_Data_Portfolio,COLUMN('Reordered Data'!AB$182)-2,FALSE)),"-",VLOOKUP($C184,CE_Unordered_Data_Portfolio,COLUMN('Reordered Data'!AB$182)-2,FALSE))</f>
        <v>0</v>
      </c>
      <c r="AC184" s="401">
        <f>IF(ISERROR(VLOOKUP($C184,CE_Unordered_Data_Portfolio,COLUMN('Reordered Data'!AC$182)-2,FALSE)),"-",VLOOKUP($C184,CE_Unordered_Data_Portfolio,COLUMN('Reordered Data'!AC$182)-2,FALSE))</f>
        <v>0</v>
      </c>
      <c r="AD184" s="401">
        <f>IF(ISERROR(VLOOKUP($C184,CE_Unordered_Data_Portfolio,COLUMN('Reordered Data'!AD$182)-2,FALSE)),"-",VLOOKUP($C184,CE_Unordered_Data_Portfolio,COLUMN('Reordered Data'!AD$182)-2,FALSE))</f>
        <v>0</v>
      </c>
      <c r="AE184" s="401">
        <f>IF(ISERROR(VLOOKUP($C184,CE_Unordered_Data_Portfolio,COLUMN('Reordered Data'!AE$182)-2,FALSE)),"-",VLOOKUP($C184,CE_Unordered_Data_Portfolio,COLUMN('Reordered Data'!AE$182)-2,FALSE))</f>
        <v>0</v>
      </c>
      <c r="AF184" s="401" t="str">
        <f>IF(ISERROR(VLOOKUP($C184,CE_Unordered_Data_Portfolio,COLUMN('Reordered Data'!AF$182)-2,FALSE)),"-",VLOOKUP($C184,CE_Unordered_Data_Portfolio,COLUMN('Reordered Data'!AF$182)-2,FALSE))</f>
        <v/>
      </c>
      <c r="AG184" s="401">
        <f>IF(ISERROR(VLOOKUP($C184,CE_Unordered_Data_Portfolio,COLUMN('Reordered Data'!AG$182)-2,FALSE)),"-",VLOOKUP($C184,CE_Unordered_Data_Portfolio,COLUMN('Reordered Data'!AG$182)-2,FALSE))</f>
        <v>0</v>
      </c>
      <c r="AH184" s="401">
        <f>IF(ISERROR(VLOOKUP($C184,CE_Unordered_Data_Portfolio,COLUMN('Reordered Data'!AH$182)-2,FALSE)),"-",VLOOKUP($C184,CE_Unordered_Data_Portfolio,COLUMN('Reordered Data'!AH$182)-2,FALSE))</f>
        <v>0</v>
      </c>
      <c r="AI184" s="401">
        <f>IF(ISERROR(VLOOKUP($C184,CE_Unordered_Data_Portfolio,COLUMN('Reordered Data'!AI$182)-2,FALSE)),"-",VLOOKUP($C184,CE_Unordered_Data_Portfolio,COLUMN('Reordered Data'!AI$182)-2,FALSE))</f>
        <v>0</v>
      </c>
      <c r="AJ184" s="401">
        <f>IF(ISERROR(VLOOKUP($C184,CE_Unordered_Data_Portfolio,COLUMN('Reordered Data'!AJ$182)-2,FALSE)),"-",VLOOKUP($C184,CE_Unordered_Data_Portfolio,COLUMN('Reordered Data'!AJ$182)-2,FALSE))</f>
        <v>0</v>
      </c>
      <c r="AK184" s="401" t="str">
        <f>IF(ISERROR(VLOOKUP($C184,CE_Unordered_Data_Portfolio,COLUMN('Reordered Data'!AK$182)-2,FALSE)),"-",VLOOKUP($C184,CE_Unordered_Data_Portfolio,COLUMN('Reordered Data'!AK$182)-2,FALSE))</f>
        <v/>
      </c>
      <c r="AL184" s="401">
        <f>IF(ISERROR(VLOOKUP($C184,CE_Unordered_Data_Portfolio,COLUMN('Reordered Data'!AL$182)-2,FALSE)),"-",VLOOKUP($C184,CE_Unordered_Data_Portfolio,COLUMN('Reordered Data'!AL$182)-2,FALSE))</f>
        <v>0</v>
      </c>
      <c r="AM184" s="401">
        <f>IF(ISERROR(VLOOKUP($C184,CE_Unordered_Data_Portfolio,COLUMN('Reordered Data'!AM$182)-2,FALSE)),"-",VLOOKUP($C184,CE_Unordered_Data_Portfolio,COLUMN('Reordered Data'!AM$182)-2,FALSE))</f>
        <v>0</v>
      </c>
      <c r="AN184" s="401">
        <f>IF(ISERROR(VLOOKUP($C184,CE_Unordered_Data_Portfolio,COLUMN('Reordered Data'!AN$182)-2,FALSE)),"-",VLOOKUP($C184,CE_Unordered_Data_Portfolio,COLUMN('Reordered Data'!AN$182)-2,FALSE))</f>
        <v>0</v>
      </c>
      <c r="AO184" s="401">
        <f>IF(ISERROR(VLOOKUP($C184,CE_Unordered_Data_Portfolio,COLUMN('Reordered Data'!AO$182)-2,FALSE)),"-",VLOOKUP($C184,CE_Unordered_Data_Portfolio,COLUMN('Reordered Data'!AO$182)-2,FALSE))</f>
        <v>0</v>
      </c>
      <c r="AP184" s="401" t="str">
        <f>IF(ISERROR(VLOOKUP($C184,CE_Unordered_Data_Portfolio,COLUMN('Reordered Data'!AP$182)-2,FALSE)),"-",VLOOKUP($C184,CE_Unordered_Data_Portfolio,COLUMN('Reordered Data'!AP$182)-2,FALSE))</f>
        <v/>
      </c>
      <c r="AQ184" s="401">
        <f>IF(ISERROR(VLOOKUP($C184,CE_Unordered_Data_Portfolio,COLUMN('Reordered Data'!AQ$182)-2,FALSE)),"-",VLOOKUP($C184,CE_Unordered_Data_Portfolio,COLUMN('Reordered Data'!AQ$182)-2,FALSE))</f>
        <v>0</v>
      </c>
      <c r="AR184" s="401">
        <f>IF(ISERROR(VLOOKUP($C184,CE_Unordered_Data_Portfolio,COLUMN('Reordered Data'!AR$182)-2,FALSE)),"-",VLOOKUP($C184,CE_Unordered_Data_Portfolio,COLUMN('Reordered Data'!AR$182)-2,FALSE))</f>
        <v>0</v>
      </c>
      <c r="AS184" s="401">
        <f>IF(ISERROR(VLOOKUP($C184,CE_Unordered_Data_Portfolio,COLUMN('Reordered Data'!AS$182)-2,FALSE)),"-",VLOOKUP($C184,CE_Unordered_Data_Portfolio,COLUMN('Reordered Data'!AS$182)-2,FALSE))</f>
        <v>0</v>
      </c>
      <c r="AT184" s="401">
        <f>IF(ISERROR(VLOOKUP($C184,CE_Unordered_Data_Portfolio,COLUMN('Reordered Data'!AT$182)-2,FALSE)),"-",VLOOKUP($C184,CE_Unordered_Data_Portfolio,COLUMN('Reordered Data'!AT$182)-2,FALSE))</f>
        <v>0</v>
      </c>
      <c r="AU184" s="401" t="str">
        <f>IF(ISERROR(VLOOKUP($C184,CE_Unordered_Data_Portfolio,COLUMN('Reordered Data'!AU$182)-2,FALSE)),"-",VLOOKUP($C184,CE_Unordered_Data_Portfolio,COLUMN('Reordered Data'!AU$182)-2,FALSE))</f>
        <v/>
      </c>
      <c r="AV184" s="401">
        <f>IF(ISERROR(VLOOKUP($C184,CE_Unordered_Data_Portfolio,COLUMN('Reordered Data'!AV$182)-2,FALSE)),"-",VLOOKUP($C184,CE_Unordered_Data_Portfolio,COLUMN('Reordered Data'!AV$182)-2,FALSE))</f>
        <v>0</v>
      </c>
      <c r="AW184" s="401">
        <f>IF(ISERROR(VLOOKUP($C184,CE_Unordered_Data_Portfolio,COLUMN('Reordered Data'!AW$182)-2,FALSE)),"-",VLOOKUP($C184,CE_Unordered_Data_Portfolio,COLUMN('Reordered Data'!AW$182)-2,FALSE))</f>
        <v>0</v>
      </c>
      <c r="AX184" s="401">
        <f>IF(ISERROR(VLOOKUP($C184,CE_Unordered_Data_Portfolio,COLUMN('Reordered Data'!AX$182)-2,FALSE)),"-",VLOOKUP($C184,CE_Unordered_Data_Portfolio,COLUMN('Reordered Data'!AX$182)-2,FALSE))</f>
        <v>0</v>
      </c>
      <c r="AY184" s="401">
        <f>IF(ISERROR(VLOOKUP($C184,CE_Unordered_Data_Portfolio,COLUMN('Reordered Data'!AY$182)-2,FALSE)),"-",VLOOKUP($C184,CE_Unordered_Data_Portfolio,COLUMN('Reordered Data'!AY$182)-2,FALSE))</f>
        <v>0</v>
      </c>
      <c r="AZ184" s="401" t="str">
        <f>IF(ISERROR(VLOOKUP($C184,CE_Unordered_Data_Portfolio,COLUMN('Reordered Data'!AZ$182)-2,FALSE)),"-",VLOOKUP($C184,CE_Unordered_Data_Portfolio,COLUMN('Reordered Data'!AZ$182)-2,FALSE))</f>
        <v/>
      </c>
      <c r="BA184" s="401">
        <f>IF(ISERROR(VLOOKUP($C184,CE_Unordered_Data_Portfolio,COLUMN('Reordered Data'!BA$182)-2,FALSE)),"-",VLOOKUP($C184,CE_Unordered_Data_Portfolio,COLUMN('Reordered Data'!BA$182)-2,FALSE))</f>
        <v>0</v>
      </c>
      <c r="BB184" s="401">
        <f>IF(ISERROR(VLOOKUP($C184,CE_Unordered_Data_Portfolio,COLUMN('Reordered Data'!BB$182)-2,FALSE)),"-",VLOOKUP($C184,CE_Unordered_Data_Portfolio,COLUMN('Reordered Data'!BB$182)-2,FALSE))</f>
        <v>0</v>
      </c>
      <c r="BC184" s="401">
        <f>IF(ISERROR(VLOOKUP($C184,CE_Unordered_Data_Portfolio,COLUMN('Reordered Data'!BC$182)-2,FALSE)),"-",VLOOKUP($C184,CE_Unordered_Data_Portfolio,COLUMN('Reordered Data'!BC$182)-2,FALSE))</f>
        <v>0</v>
      </c>
      <c r="BD184" s="401">
        <f>IF(ISERROR(VLOOKUP($C184,CE_Unordered_Data_Portfolio,COLUMN('Reordered Data'!BD$182)-2,FALSE)),"-",VLOOKUP($C184,CE_Unordered_Data_Portfolio,COLUMN('Reordered Data'!BD$182)-2,FALSE))</f>
        <v>0</v>
      </c>
      <c r="BE184" s="401" t="str">
        <f>IF(ISERROR(VLOOKUP($C184,CE_Unordered_Data_Portfolio,COLUMN('Reordered Data'!BE$182)-2,FALSE)),"-",VLOOKUP($C184,CE_Unordered_Data_Portfolio,COLUMN('Reordered Data'!BE$182)-2,FALSE))</f>
        <v/>
      </c>
      <c r="BF184" s="401">
        <f>IF(ISERROR(VLOOKUP($C184,CE_Unordered_Data_Portfolio,COLUMN('Reordered Data'!BF$182)-2,FALSE)),"-",VLOOKUP($C184,CE_Unordered_Data_Portfolio,COLUMN('Reordered Data'!BF$182)-2,FALSE))</f>
        <v>0</v>
      </c>
      <c r="BG184" s="401">
        <f>IF(ISERROR(VLOOKUP($C184,CE_Unordered_Data_Portfolio,COLUMN('Reordered Data'!BG$182)-2,FALSE)),"-",VLOOKUP($C184,CE_Unordered_Data_Portfolio,COLUMN('Reordered Data'!BG$182)-2,FALSE))</f>
        <v>0</v>
      </c>
      <c r="BH184" s="401">
        <f>IF(ISERROR(VLOOKUP($C184,CE_Unordered_Data_Portfolio,COLUMN('Reordered Data'!BH$182)-2,FALSE)),"-",VLOOKUP($C184,CE_Unordered_Data_Portfolio,COLUMN('Reordered Data'!BH$182)-2,FALSE))</f>
        <v>0</v>
      </c>
      <c r="BI184" s="401">
        <f>IF(ISERROR(VLOOKUP($C184,CE_Unordered_Data_Portfolio,COLUMN('Reordered Data'!BI$182)-2,FALSE)),"-",VLOOKUP($C184,CE_Unordered_Data_Portfolio,COLUMN('Reordered Data'!BI$182)-2,FALSE))</f>
        <v>0</v>
      </c>
      <c r="BJ184" s="401" t="str">
        <f>IF(ISERROR(VLOOKUP($C184,CE_Unordered_Data_Portfolio,COLUMN('Reordered Data'!BJ$182)-2,FALSE)),"-",VLOOKUP($C184,CE_Unordered_Data_Portfolio,COLUMN('Reordered Data'!BJ$182)-2,FALSE))</f>
        <v/>
      </c>
      <c r="BK184" s="401">
        <f>IF(ISERROR(VLOOKUP($C184,CE_Unordered_Data_Portfolio,COLUMN('Reordered Data'!BK$182)-2,FALSE)),"-",VLOOKUP($C184,CE_Unordered_Data_Portfolio,COLUMN('Reordered Data'!BK$182)-2,FALSE))</f>
        <v>0</v>
      </c>
      <c r="BL184" s="401">
        <f>IF(ISERROR(VLOOKUP($C184,CE_Unordered_Data_Portfolio,COLUMN('Reordered Data'!BL$182)-2,FALSE)),"-",VLOOKUP($C184,CE_Unordered_Data_Portfolio,COLUMN('Reordered Data'!BL$182)-2,FALSE))</f>
        <v>0</v>
      </c>
      <c r="BM184" s="401">
        <f>IF(ISERROR(VLOOKUP($C184,CE_Unordered_Data_Portfolio,COLUMN('Reordered Data'!BM$182)-2,FALSE)),"-",VLOOKUP($C184,CE_Unordered_Data_Portfolio,COLUMN('Reordered Data'!BM$182)-2,FALSE))</f>
        <v>0</v>
      </c>
      <c r="BN184" s="401">
        <f>IF(ISERROR(VLOOKUP($C184,CE_Unordered_Data_Portfolio,COLUMN('Reordered Data'!BN$182)-2,FALSE)),"-",VLOOKUP($C184,CE_Unordered_Data_Portfolio,COLUMN('Reordered Data'!BN$182)-2,FALSE))</f>
        <v>0</v>
      </c>
      <c r="BO184" s="401" t="str">
        <f>IF(ISERROR(VLOOKUP($C184,CE_Unordered_Data_Portfolio,COLUMN('Reordered Data'!BO$182)-2,FALSE)),"-",VLOOKUP($C184,CE_Unordered_Data_Portfolio,COLUMN('Reordered Data'!BO$182)-2,FALSE))</f>
        <v/>
      </c>
      <c r="BP184" s="401">
        <f>IF(ISERROR(VLOOKUP($C184,CE_Unordered_Data_Portfolio,COLUMN('Reordered Data'!BP$182)-2,FALSE)),"-",VLOOKUP($C184,CE_Unordered_Data_Portfolio,COLUMN('Reordered Data'!BP$182)-2,FALSE))</f>
        <v>0</v>
      </c>
      <c r="BQ184" s="401">
        <f>IF(ISERROR(VLOOKUP($C184,CE_Unordered_Data_Portfolio,COLUMN('Reordered Data'!BQ$182)-2,FALSE)),"-",VLOOKUP($C184,CE_Unordered_Data_Portfolio,COLUMN('Reordered Data'!BQ$182)-2,FALSE))</f>
        <v>0</v>
      </c>
      <c r="BR184" s="401">
        <f>IF(ISERROR(VLOOKUP($C184,CE_Unordered_Data_Portfolio,COLUMN('Reordered Data'!BR$182)-2,FALSE)),"-",VLOOKUP($C184,CE_Unordered_Data_Portfolio,COLUMN('Reordered Data'!BR$182)-2,FALSE))</f>
        <v>0</v>
      </c>
      <c r="BS184" s="401">
        <f>IF(ISERROR(VLOOKUP($C184,CE_Unordered_Data_Portfolio,COLUMN('Reordered Data'!BS$182)-2,FALSE)),"-",VLOOKUP($C184,CE_Unordered_Data_Portfolio,COLUMN('Reordered Data'!BS$182)-2,FALSE))</f>
        <v>0</v>
      </c>
      <c r="BT184" s="401" t="str">
        <f>IF(ISERROR(VLOOKUP($C184,CE_Unordered_Data_Portfolio,COLUMN('Reordered Data'!BT$182)-2,FALSE)),"-",VLOOKUP($C184,CE_Unordered_Data_Portfolio,COLUMN('Reordered Data'!BT$182)-2,FALSE))</f>
        <v/>
      </c>
      <c r="BU184" s="401">
        <f>IF(ISERROR(VLOOKUP($C184,CE_Unordered_Data_Portfolio,COLUMN('Reordered Data'!BU$182)-2,FALSE)),"-",VLOOKUP($C184,CE_Unordered_Data_Portfolio,COLUMN('Reordered Data'!BU$182)-2,FALSE))</f>
        <v>0</v>
      </c>
      <c r="BV184" s="401">
        <f>IF(ISERROR(VLOOKUP($C184,CE_Unordered_Data_Portfolio,COLUMN('Reordered Data'!BV$182)-2,FALSE)),"-",VLOOKUP($C184,CE_Unordered_Data_Portfolio,COLUMN('Reordered Data'!BV$182)-2,FALSE))</f>
        <v>0</v>
      </c>
      <c r="BW184" s="401">
        <f>IF(ISERROR(VLOOKUP($C184,CE_Unordered_Data_Portfolio,COLUMN('Reordered Data'!BW$182)-2,FALSE)),"-",VLOOKUP($C184,CE_Unordered_Data_Portfolio,COLUMN('Reordered Data'!BW$182)-2,FALSE))</f>
        <v>0</v>
      </c>
      <c r="BX184" s="401">
        <f>IF(ISERROR(VLOOKUP($C184,CE_Unordered_Data_Portfolio,COLUMN('Reordered Data'!BX$182)-2,FALSE)),"-",VLOOKUP($C184,CE_Unordered_Data_Portfolio,COLUMN('Reordered Data'!BX$182)-2,FALSE))</f>
        <v>0</v>
      </c>
      <c r="BY184" s="401" t="str">
        <f>IF(ISERROR(VLOOKUP($C184,CE_Unordered_Data_Portfolio,COLUMN('Reordered Data'!BY$182)-2,FALSE)),"-",VLOOKUP($C184,CE_Unordered_Data_Portfolio,COLUMN('Reordered Data'!BY$182)-2,FALSE))</f>
        <v/>
      </c>
      <c r="BZ184" s="401">
        <f>IF(ISERROR(VLOOKUP($C184,CE_Unordered_Data_Portfolio,COLUMN('Reordered Data'!BZ$182)-2,FALSE)),"-",VLOOKUP($C184,CE_Unordered_Data_Portfolio,COLUMN('Reordered Data'!BZ$182)-2,FALSE))</f>
        <v>0</v>
      </c>
      <c r="CA184" s="401">
        <f>IF(ISERROR(VLOOKUP($C184,CE_Unordered_Data_Portfolio,COLUMN('Reordered Data'!CA$182)-2,FALSE)),"-",VLOOKUP($C184,CE_Unordered_Data_Portfolio,COLUMN('Reordered Data'!CA$182)-2,FALSE))</f>
        <v>0</v>
      </c>
      <c r="CB184" s="401">
        <f>IF(ISERROR(VLOOKUP($C184,CE_Unordered_Data_Portfolio,COLUMN('Reordered Data'!CB$182)-2,FALSE)),"-",VLOOKUP($C184,CE_Unordered_Data_Portfolio,COLUMN('Reordered Data'!CB$182)-2,FALSE))</f>
        <v>0</v>
      </c>
      <c r="CC184" s="401">
        <f>IF(ISERROR(VLOOKUP($C184,CE_Unordered_Data_Portfolio,COLUMN('Reordered Data'!CC$182)-2,FALSE)),"-",VLOOKUP($C184,CE_Unordered_Data_Portfolio,COLUMN('Reordered Data'!CC$182)-2,FALSE))</f>
        <v>0</v>
      </c>
      <c r="CD184" s="401" t="str">
        <f>IF(ISERROR(VLOOKUP($C184,CE_Unordered_Data_Portfolio,COLUMN('Reordered Data'!CD$182)-2,FALSE)),"-",VLOOKUP($C184,CE_Unordered_Data_Portfolio,COLUMN('Reordered Data'!CD$182)-2,FALSE))</f>
        <v/>
      </c>
      <c r="CE184" s="401">
        <f>IF(ISERROR(VLOOKUP($C184,CE_Unordered_Data_Portfolio,COLUMN('Reordered Data'!CE$182)-2,FALSE)),"-",VLOOKUP($C184,CE_Unordered_Data_Portfolio,COLUMN('Reordered Data'!CE$182)-2,FALSE))</f>
        <v>0</v>
      </c>
      <c r="CF184" s="401">
        <f>IF(ISERROR(VLOOKUP($C184,CE_Unordered_Data_Portfolio,COLUMN('Reordered Data'!CF$182)-2,FALSE)),"-",VLOOKUP($C184,CE_Unordered_Data_Portfolio,COLUMN('Reordered Data'!CF$182)-2,FALSE))</f>
        <v>0</v>
      </c>
      <c r="CG184" s="401">
        <f>IF(ISERROR(VLOOKUP($C184,CE_Unordered_Data_Portfolio,COLUMN('Reordered Data'!CG$182)-2,FALSE)),"-",VLOOKUP($C184,CE_Unordered_Data_Portfolio,COLUMN('Reordered Data'!CG$182)-2,FALSE))</f>
        <v>0</v>
      </c>
      <c r="CH184" s="401">
        <f>IF(ISERROR(VLOOKUP($C184,CE_Unordered_Data_Portfolio,COLUMN('Reordered Data'!CH$182)-2,FALSE)),"-",VLOOKUP($C184,CE_Unordered_Data_Portfolio,COLUMN('Reordered Data'!CH$182)-2,FALSE))</f>
        <v>0</v>
      </c>
      <c r="CI184" s="401" t="str">
        <f>IF(ISERROR(VLOOKUP($C184,CE_Unordered_Data_Portfolio,COLUMN('Reordered Data'!CI$182)-2,FALSE)),"-",VLOOKUP($C184,CE_Unordered_Data_Portfolio,COLUMN('Reordered Data'!CI$182)-2,FALSE))</f>
        <v/>
      </c>
      <c r="CJ184" s="401">
        <f>IF(ISERROR(VLOOKUP($C184,CE_Unordered_Data_Portfolio,COLUMN('Reordered Data'!CJ$182)-2,FALSE)),"-",VLOOKUP($C184,CE_Unordered_Data_Portfolio,COLUMN('Reordered Data'!CJ$182)-2,FALSE))</f>
        <v>0</v>
      </c>
      <c r="CK184" s="401">
        <f>IF(ISERROR(VLOOKUP($C184,CE_Unordered_Data_Portfolio,COLUMN('Reordered Data'!CK$182)-2,FALSE)),"-",VLOOKUP($C184,CE_Unordered_Data_Portfolio,COLUMN('Reordered Data'!CK$182)-2,FALSE))</f>
        <v>0</v>
      </c>
      <c r="CL184" s="401">
        <f>IF(ISERROR(VLOOKUP($C184,CE_Unordered_Data_Portfolio,COLUMN('Reordered Data'!CL$182)-2,FALSE)),"-",VLOOKUP($C184,CE_Unordered_Data_Portfolio,COLUMN('Reordered Data'!CL$182)-2,FALSE))</f>
        <v>0</v>
      </c>
      <c r="CM184" s="401">
        <f>IF(ISERROR(VLOOKUP($C184,CE_Unordered_Data_Portfolio,COLUMN('Reordered Data'!CM$182)-2,FALSE)),"-",VLOOKUP($C184,CE_Unordered_Data_Portfolio,COLUMN('Reordered Data'!CM$182)-2,FALSE))</f>
        <v>0</v>
      </c>
      <c r="CN184" s="401" t="str">
        <f>IF(ISERROR(VLOOKUP($C184,CE_Unordered_Data_Portfolio,COLUMN('Reordered Data'!CN$182)-2,FALSE)),"-",VLOOKUP($C184,CE_Unordered_Data_Portfolio,COLUMN('Reordered Data'!CN$182)-2,FALSE))</f>
        <v/>
      </c>
      <c r="CO184" s="401">
        <f>IF(ISERROR(VLOOKUP($C184,CE_Unordered_Data_Portfolio,COLUMN('Reordered Data'!CO$182)-2,FALSE)),"-",VLOOKUP($C184,CE_Unordered_Data_Portfolio,COLUMN('Reordered Data'!CO$182)-2,FALSE))</f>
        <v>0</v>
      </c>
      <c r="CP184" s="401">
        <f>IF(ISERROR(VLOOKUP($C184,CE_Unordered_Data_Portfolio,COLUMN('Reordered Data'!CP$182)-2,FALSE)),"-",VLOOKUP($C184,CE_Unordered_Data_Portfolio,COLUMN('Reordered Data'!CP$182)-2,FALSE))</f>
        <v>0</v>
      </c>
      <c r="CQ184" s="401">
        <f>IF(ISERROR(VLOOKUP($C184,CE_Unordered_Data_Portfolio,COLUMN('Reordered Data'!CQ$182)-2,FALSE)),"-",VLOOKUP($C184,CE_Unordered_Data_Portfolio,COLUMN('Reordered Data'!CQ$182)-2,FALSE))</f>
        <v>0</v>
      </c>
      <c r="CR184" s="401">
        <f>IF(ISERROR(VLOOKUP($C184,CE_Unordered_Data_Portfolio,COLUMN('Reordered Data'!CR$182)-2,FALSE)),"-",VLOOKUP($C184,CE_Unordered_Data_Portfolio,COLUMN('Reordered Data'!CR$182)-2,FALSE))</f>
        <v>0</v>
      </c>
      <c r="CS184" s="401" t="str">
        <f>IF(ISERROR(VLOOKUP($C184,CE_Unordered_Data_Portfolio,COLUMN('Reordered Data'!CS$182)-2,FALSE)),"-",VLOOKUP($C184,CE_Unordered_Data_Portfolio,COLUMN('Reordered Data'!CS$182)-2,FALSE))</f>
        <v/>
      </c>
      <c r="CT184" s="401">
        <f>IF(ISERROR(VLOOKUP($C184,CE_Unordered_Data_Portfolio,COLUMN('Reordered Data'!CT$182)-2,FALSE)),"-",VLOOKUP($C184,CE_Unordered_Data_Portfolio,COLUMN('Reordered Data'!CT$182)-2,FALSE))</f>
        <v>0</v>
      </c>
      <c r="CU184" s="401">
        <f>IF(ISERROR(VLOOKUP($C184,CE_Unordered_Data_Portfolio,COLUMN('Reordered Data'!CU$182)-2,FALSE)),"-",VLOOKUP($C184,CE_Unordered_Data_Portfolio,COLUMN('Reordered Data'!CU$182)-2,FALSE))</f>
        <v>0</v>
      </c>
      <c r="CV184" s="401">
        <f>IF(ISERROR(VLOOKUP($C184,CE_Unordered_Data_Portfolio,COLUMN('Reordered Data'!CV$182)-2,FALSE)),"-",VLOOKUP($C184,CE_Unordered_Data_Portfolio,COLUMN('Reordered Data'!CV$182)-2,FALSE))</f>
        <v>0</v>
      </c>
      <c r="CW184" s="401">
        <f>IF(ISERROR(VLOOKUP($C184,CE_Unordered_Data_Portfolio,COLUMN('Reordered Data'!CW$182)-2,FALSE)),"-",VLOOKUP($C184,CE_Unordered_Data_Portfolio,COLUMN('Reordered Data'!CW$182)-2,FALSE))</f>
        <v>0</v>
      </c>
      <c r="CX184" s="401" t="str">
        <f>IF(ISERROR(VLOOKUP($C184,CE_Unordered_Data_Portfolio,COLUMN('Reordered Data'!CX$182)-2,FALSE)),"-",VLOOKUP($C184,CE_Unordered_Data_Portfolio,COLUMN('Reordered Data'!CX$182)-2,FALSE))</f>
        <v/>
      </c>
      <c r="CY184" s="401">
        <f>IF(ISERROR(VLOOKUP($C184,CE_Unordered_Data_Portfolio,COLUMN('Reordered Data'!CY$182)-2,FALSE)),"-",VLOOKUP($C184,CE_Unordered_Data_Portfolio,COLUMN('Reordered Data'!CY$182)-2,FALSE))</f>
        <v>0</v>
      </c>
      <c r="CZ184" s="401">
        <f>IF(ISERROR(VLOOKUP($C184,CE_Unordered_Data_Portfolio,COLUMN('Reordered Data'!CZ$182)-2,FALSE)),"-",VLOOKUP($C184,CE_Unordered_Data_Portfolio,COLUMN('Reordered Data'!CZ$182)-2,FALSE))</f>
        <v>0</v>
      </c>
      <c r="DA184" s="401">
        <f>IF(ISERROR(VLOOKUP($C184,CE_Unordered_Data_Portfolio,COLUMN('Reordered Data'!DA$182)-2,FALSE)),"-",VLOOKUP($C184,CE_Unordered_Data_Portfolio,COLUMN('Reordered Data'!DA$182)-2,FALSE))</f>
        <v>0</v>
      </c>
      <c r="DB184" s="401">
        <f>IF(ISERROR(VLOOKUP($C184,CE_Unordered_Data_Portfolio,COLUMN('Reordered Data'!DB$182)-2,FALSE)),"-",VLOOKUP($C184,CE_Unordered_Data_Portfolio,COLUMN('Reordered Data'!DB$182)-2,FALSE))</f>
        <v>0</v>
      </c>
      <c r="DC184" s="401" t="str">
        <f>IF(ISERROR(VLOOKUP($C184,CE_Unordered_Data_Portfolio,COLUMN('Reordered Data'!DC$182)-2,FALSE)),"-",VLOOKUP($C184,CE_Unordered_Data_Portfolio,COLUMN('Reordered Data'!DC$182)-2,FALSE))</f>
        <v/>
      </c>
      <c r="DD184" s="401">
        <f>IF(ISERROR(VLOOKUP($C184,CE_Unordered_Data_Portfolio,COLUMN('Reordered Data'!DD$182)-2,FALSE)),"-",VLOOKUP($C184,CE_Unordered_Data_Portfolio,COLUMN('Reordered Data'!DD$182)-2,FALSE))</f>
        <v>0</v>
      </c>
      <c r="DE184" s="401">
        <f>IF(ISERROR(VLOOKUP($C184,CE_Unordered_Data_Portfolio,COLUMN('Reordered Data'!DE$182)-2,FALSE)),"-",VLOOKUP($C184,CE_Unordered_Data_Portfolio,COLUMN('Reordered Data'!DE$182)-2,FALSE))</f>
        <v>0</v>
      </c>
      <c r="DF184" s="401">
        <f>IF(ISERROR(VLOOKUP($C184,CE_Unordered_Data_Portfolio,COLUMN('Reordered Data'!DF$182)-2,FALSE)),"-",VLOOKUP($C184,CE_Unordered_Data_Portfolio,COLUMN('Reordered Data'!DF$182)-2,FALSE))</f>
        <v>0</v>
      </c>
      <c r="DG184" s="401">
        <f>IF(ISERROR(VLOOKUP($C184,CE_Unordered_Data_Portfolio,COLUMN('Reordered Data'!DG$182)-2,FALSE)),"-",VLOOKUP($C184,CE_Unordered_Data_Portfolio,COLUMN('Reordered Data'!DG$182)-2,FALSE))</f>
        <v>0</v>
      </c>
      <c r="DH184" s="401" t="str">
        <f>IF(ISERROR(VLOOKUP($C184,CE_Unordered_Data_Portfolio,COLUMN('Reordered Data'!DH$182)-2,FALSE)),"-",VLOOKUP($C184,CE_Unordered_Data_Portfolio,COLUMN('Reordered Data'!DH$182)-2,FALSE))</f>
        <v/>
      </c>
      <c r="DI184" s="401">
        <f>IF(ISERROR(VLOOKUP($C184,CE_Unordered_Data_Portfolio,COLUMN('Reordered Data'!DI$182)-2,FALSE)),"-",VLOOKUP($C184,CE_Unordered_Data_Portfolio,COLUMN('Reordered Data'!DI$182)-2,FALSE))</f>
        <v>0</v>
      </c>
      <c r="DJ184" s="401">
        <f>IF(ISERROR(VLOOKUP($C184,CE_Unordered_Data_Portfolio,COLUMN('Reordered Data'!DJ$182)-2,FALSE)),"-",VLOOKUP($C184,CE_Unordered_Data_Portfolio,COLUMN('Reordered Data'!DJ$182)-2,FALSE))</f>
        <v>0</v>
      </c>
      <c r="DK184" s="401">
        <f>IF(ISERROR(VLOOKUP($C184,CE_Unordered_Data_Portfolio,COLUMN('Reordered Data'!DK$182)-2,FALSE)),"-",VLOOKUP($C184,CE_Unordered_Data_Portfolio,COLUMN('Reordered Data'!DK$182)-2,FALSE))</f>
        <v>0</v>
      </c>
      <c r="DL184" s="401">
        <f>IF(ISERROR(VLOOKUP($C184,CE_Unordered_Data_Portfolio,COLUMN('Reordered Data'!DL$182)-2,FALSE)),"-",VLOOKUP($C184,CE_Unordered_Data_Portfolio,COLUMN('Reordered Data'!DL$182)-2,FALSE))</f>
        <v>0</v>
      </c>
      <c r="DM184" s="401" t="str">
        <f>IF(ISERROR(VLOOKUP($C184,CE_Unordered_Data_Portfolio,COLUMN('Reordered Data'!DM$182)-2,FALSE)),"-",VLOOKUP($C184,CE_Unordered_Data_Portfolio,COLUMN('Reordered Data'!DM$182)-2,FALSE))</f>
        <v/>
      </c>
      <c r="DN184" s="401">
        <f>IF(ISERROR(VLOOKUP($C184,CE_Unordered_Data_Portfolio,COLUMN('Reordered Data'!DN$182)-2,FALSE)),"-",VLOOKUP($C184,CE_Unordered_Data_Portfolio,COLUMN('Reordered Data'!DN$182)-2,FALSE))</f>
        <v>0</v>
      </c>
      <c r="DO184" s="401">
        <f>IF(ISERROR(VLOOKUP($C184,CE_Unordered_Data_Portfolio,COLUMN('Reordered Data'!DO$182)-2,FALSE)),"-",VLOOKUP($C184,CE_Unordered_Data_Portfolio,COLUMN('Reordered Data'!DO$182)-2,FALSE))</f>
        <v>0</v>
      </c>
      <c r="DP184" s="401">
        <f>IF(ISERROR(VLOOKUP($C184,CE_Unordered_Data_Portfolio,COLUMN('Reordered Data'!DP$182)-2,FALSE)),"-",VLOOKUP($C184,CE_Unordered_Data_Portfolio,COLUMN('Reordered Data'!DP$182)-2,FALSE))</f>
        <v>0</v>
      </c>
      <c r="DQ184" s="401">
        <f>IF(ISERROR(VLOOKUP($C184,CE_Unordered_Data_Portfolio,COLUMN('Reordered Data'!DQ$182)-2,FALSE)),"-",VLOOKUP($C184,CE_Unordered_Data_Portfolio,COLUMN('Reordered Data'!DQ$182)-2,FALSE))</f>
        <v>0</v>
      </c>
      <c r="DR184" s="401" t="str">
        <f>IF(ISERROR(VLOOKUP($C184,CE_Unordered_Data_Portfolio,COLUMN('Reordered Data'!DR$182)-2,FALSE)),"-",VLOOKUP($C184,CE_Unordered_Data_Portfolio,COLUMN('Reordered Data'!DR$182)-2,FALSE))</f>
        <v/>
      </c>
      <c r="DS184" s="401">
        <f>IF(ISERROR(VLOOKUP($C184,CE_Unordered_Data_Portfolio,COLUMN('Reordered Data'!DS$182)-2,FALSE)),"-",VLOOKUP($C184,CE_Unordered_Data_Portfolio,COLUMN('Reordered Data'!DS$182)-2,FALSE))</f>
        <v>0</v>
      </c>
      <c r="DT184" s="401">
        <f>IF(ISERROR(VLOOKUP($C184,CE_Unordered_Data_Portfolio,COLUMN('Reordered Data'!DT$182)-2,FALSE)),"-",VLOOKUP($C184,CE_Unordered_Data_Portfolio,COLUMN('Reordered Data'!DT$182)-2,FALSE))</f>
        <v>0</v>
      </c>
      <c r="DU184" s="401">
        <f>IF(ISERROR(VLOOKUP($C184,CE_Unordered_Data_Portfolio,COLUMN('Reordered Data'!DU$182)-2,FALSE)),"-",VLOOKUP($C184,CE_Unordered_Data_Portfolio,COLUMN('Reordered Data'!DU$182)-2,FALSE))</f>
        <v>0</v>
      </c>
      <c r="DV184" s="401">
        <f>IF(ISERROR(VLOOKUP($C184,CE_Unordered_Data_Portfolio,COLUMN('Reordered Data'!DV$182)-2,FALSE)),"-",VLOOKUP($C184,CE_Unordered_Data_Portfolio,COLUMN('Reordered Data'!DV$182)-2,FALSE))</f>
        <v>0</v>
      </c>
      <c r="DW184" s="401" t="str">
        <f>IF(ISERROR(VLOOKUP($C184,CE_Unordered_Data_Portfolio,COLUMN('Reordered Data'!DW$182)-2,FALSE)),"-",VLOOKUP($C184,CE_Unordered_Data_Portfolio,COLUMN('Reordered Data'!DW$182)-2,FALSE))</f>
        <v/>
      </c>
      <c r="DX184" s="401">
        <f>IF(ISERROR(VLOOKUP($C184,CE_Unordered_Data_Portfolio,COLUMN('Reordered Data'!DX$182)-2,FALSE)),"-",VLOOKUP($C184,CE_Unordered_Data_Portfolio,COLUMN('Reordered Data'!DX$182)-2,FALSE))</f>
        <v>0</v>
      </c>
      <c r="DY184" s="401">
        <f>IF(ISERROR(VLOOKUP($C184,CE_Unordered_Data_Portfolio,COLUMN('Reordered Data'!DY$182)-2,FALSE)),"-",VLOOKUP($C184,CE_Unordered_Data_Portfolio,COLUMN('Reordered Data'!DY$182)-2,FALSE))</f>
        <v>0</v>
      </c>
      <c r="DZ184" s="401">
        <f>IF(ISERROR(VLOOKUP($C184,CE_Unordered_Data_Portfolio,COLUMN('Reordered Data'!DZ$182)-2,FALSE)),"-",VLOOKUP($C184,CE_Unordered_Data_Portfolio,COLUMN('Reordered Data'!DZ$182)-2,FALSE))</f>
        <v>0</v>
      </c>
      <c r="EA184" s="401">
        <f>IF(ISERROR(VLOOKUP($C184,CE_Unordered_Data_Portfolio,COLUMN('Reordered Data'!EA$182)-2,FALSE)),"-",VLOOKUP($C184,CE_Unordered_Data_Portfolio,COLUMN('Reordered Data'!EA$182)-2,FALSE))</f>
        <v>0</v>
      </c>
      <c r="EB184" s="401" t="str">
        <f>IF(ISERROR(VLOOKUP($C184,CE_Unordered_Data_Portfolio,COLUMN('Reordered Data'!EB$182)-2,FALSE)),"-",VLOOKUP($C184,CE_Unordered_Data_Portfolio,COLUMN('Reordered Data'!EB$182)-2,FALSE))</f>
        <v/>
      </c>
      <c r="EC184" s="401">
        <f>IF(ISERROR(VLOOKUP($C184,CE_Unordered_Data_Portfolio,COLUMN('Reordered Data'!EC$182)-2,FALSE)),"-",VLOOKUP($C184,CE_Unordered_Data_Portfolio,COLUMN('Reordered Data'!EC$182)-2,FALSE))</f>
        <v>0</v>
      </c>
      <c r="ED184" s="401">
        <f>IF(ISERROR(VLOOKUP($C184,CE_Unordered_Data_Portfolio,COLUMN('Reordered Data'!ED$182)-2,FALSE)),"-",VLOOKUP($C184,CE_Unordered_Data_Portfolio,COLUMN('Reordered Data'!ED$182)-2,FALSE))</f>
        <v>0</v>
      </c>
      <c r="EE184" s="401">
        <f>IF(ISERROR(VLOOKUP($C184,CE_Unordered_Data_Portfolio,COLUMN('Reordered Data'!EE$182)-2,FALSE)),"-",VLOOKUP($C184,CE_Unordered_Data_Portfolio,COLUMN('Reordered Data'!EE$182)-2,FALSE))</f>
        <v>0</v>
      </c>
      <c r="EF184" s="401">
        <f>IF(ISERROR(VLOOKUP($C184,CE_Unordered_Data_Portfolio,COLUMN('Reordered Data'!EF$182)-2,FALSE)),"-",VLOOKUP($C184,CE_Unordered_Data_Portfolio,COLUMN('Reordered Data'!EF$182)-2,FALSE))</f>
        <v>0</v>
      </c>
      <c r="EG184" s="401" t="str">
        <f>IF(ISERROR(VLOOKUP($C184,CE_Unordered_Data_Portfolio,COLUMN('Reordered Data'!EG$182)-2,FALSE)),"-",VLOOKUP($C184,CE_Unordered_Data_Portfolio,COLUMN('Reordered Data'!EG$182)-2,FALSE))</f>
        <v/>
      </c>
      <c r="EH184" s="401">
        <f>IF(ISERROR(VLOOKUP($C184,CE_Unordered_Data_Portfolio,COLUMN('Reordered Data'!EH$182)-2,FALSE)),"-",VLOOKUP($C184,CE_Unordered_Data_Portfolio,COLUMN('Reordered Data'!EH$182)-2,FALSE))</f>
        <v>0</v>
      </c>
      <c r="EI184" s="401">
        <f>IF(ISERROR(VLOOKUP($C184,CE_Unordered_Data_Portfolio,COLUMN('Reordered Data'!EI$182)-2,FALSE)),"-",VLOOKUP($C184,CE_Unordered_Data_Portfolio,COLUMN('Reordered Data'!EI$182)-2,FALSE))</f>
        <v>0</v>
      </c>
      <c r="EJ184" s="401">
        <f>IF(ISERROR(VLOOKUP($C184,CE_Unordered_Data_Portfolio,COLUMN('Reordered Data'!EJ$182)-2,FALSE)),"-",VLOOKUP($C184,CE_Unordered_Data_Portfolio,COLUMN('Reordered Data'!EJ$182)-2,FALSE))</f>
        <v>0</v>
      </c>
      <c r="EK184" s="401">
        <f>IF(ISERROR(VLOOKUP($C184,CE_Unordered_Data_Portfolio,COLUMN('Reordered Data'!EK$182)-2,FALSE)),"-",VLOOKUP($C184,CE_Unordered_Data_Portfolio,COLUMN('Reordered Data'!EK$182)-2,FALSE))</f>
        <v>0</v>
      </c>
      <c r="EL184" s="401" t="str">
        <f>IF(ISERROR(VLOOKUP($C184,CE_Unordered_Data_Portfolio,COLUMN('Reordered Data'!EL$182)-2,FALSE)),"-",VLOOKUP($C184,CE_Unordered_Data_Portfolio,COLUMN('Reordered Data'!EL$182)-2,FALSE))</f>
        <v/>
      </c>
      <c r="EM184" s="401">
        <f>IF(ISERROR(VLOOKUP($C184,CE_Unordered_Data_Portfolio,COLUMN('Reordered Data'!EM$182)-2,FALSE)),"-",VLOOKUP($C184,CE_Unordered_Data_Portfolio,COLUMN('Reordered Data'!EM$182)-2,FALSE))</f>
        <v>0</v>
      </c>
      <c r="EN184" s="401">
        <f>IF(ISERROR(VLOOKUP($C184,CE_Unordered_Data_Portfolio,COLUMN('Reordered Data'!EN$182)-2,FALSE)),"-",VLOOKUP($C184,CE_Unordered_Data_Portfolio,COLUMN('Reordered Data'!EN$182)-2,FALSE))</f>
        <v>0</v>
      </c>
      <c r="EO184" s="401">
        <f>IF(ISERROR(VLOOKUP($C184,CE_Unordered_Data_Portfolio,COLUMN('Reordered Data'!EO$182)-2,FALSE)),"-",VLOOKUP($C184,CE_Unordered_Data_Portfolio,COLUMN('Reordered Data'!EO$182)-2,FALSE))</f>
        <v>0</v>
      </c>
      <c r="EP184" s="401">
        <f>IF(ISERROR(VLOOKUP($C184,CE_Unordered_Data_Portfolio,COLUMN('Reordered Data'!EP$182)-2,FALSE)),"-",VLOOKUP($C184,CE_Unordered_Data_Portfolio,COLUMN('Reordered Data'!EP$182)-2,FALSE))</f>
        <v>0</v>
      </c>
      <c r="EQ184" s="401" t="str">
        <f>IF(ISERROR(VLOOKUP($C184,CE_Unordered_Data_Portfolio,COLUMN('Reordered Data'!EQ$182)-2,FALSE)),"-",VLOOKUP($C184,CE_Unordered_Data_Portfolio,COLUMN('Reordered Data'!EQ$182)-2,FALSE))</f>
        <v/>
      </c>
      <c r="ER184" s="401">
        <f>IF(ISERROR(VLOOKUP($C184,CE_Unordered_Data_Portfolio,COLUMN('Reordered Data'!ER$182)-2,FALSE)),"-",VLOOKUP($C184,CE_Unordered_Data_Portfolio,COLUMN('Reordered Data'!ER$182)-2,FALSE))</f>
        <v>0</v>
      </c>
      <c r="ES184" s="401">
        <f>IF(ISERROR(VLOOKUP($C184,CE_Unordered_Data_Portfolio,COLUMN('Reordered Data'!ES$182)-2,FALSE)),"-",VLOOKUP($C184,CE_Unordered_Data_Portfolio,COLUMN('Reordered Data'!ES$182)-2,FALSE))</f>
        <v>0</v>
      </c>
      <c r="ET184" s="401">
        <f>IF(ISERROR(VLOOKUP($C184,CE_Unordered_Data_Portfolio,COLUMN('Reordered Data'!ET$182)-2,FALSE)),"-",VLOOKUP($C184,CE_Unordered_Data_Portfolio,COLUMN('Reordered Data'!ET$182)-2,FALSE))</f>
        <v>0</v>
      </c>
      <c r="EU184" s="401">
        <f>IF(ISERROR(VLOOKUP($C184,CE_Unordered_Data_Portfolio,COLUMN('Reordered Data'!EU$182)-2,FALSE)),"-",VLOOKUP($C184,CE_Unordered_Data_Portfolio,COLUMN('Reordered Data'!EU$182)-2,FALSE))</f>
        <v>0</v>
      </c>
      <c r="EV184" s="401" t="str">
        <f>IF(ISERROR(VLOOKUP($C184,CE_Unordered_Data_Portfolio,COLUMN('Reordered Data'!EV$182)-2,FALSE)),"-",VLOOKUP($C184,CE_Unordered_Data_Portfolio,COLUMN('Reordered Data'!EV$182)-2,FALSE))</f>
        <v/>
      </c>
      <c r="EW184" s="401">
        <f>IF(ISERROR(VLOOKUP($C184,CE_Unordered_Data_Portfolio,COLUMN('Reordered Data'!EW$182)-2,FALSE)),"-",VLOOKUP($C184,CE_Unordered_Data_Portfolio,COLUMN('Reordered Data'!EW$182)-2,FALSE))</f>
        <v>0</v>
      </c>
      <c r="EX184" s="401">
        <f>IF(ISERROR(VLOOKUP($C184,CE_Unordered_Data_Portfolio,COLUMN('Reordered Data'!EX$182)-2,FALSE)),"-",VLOOKUP($C184,CE_Unordered_Data_Portfolio,COLUMN('Reordered Data'!EX$182)-2,FALSE))</f>
        <v>0</v>
      </c>
      <c r="EY184" s="401">
        <f>IF(ISERROR(VLOOKUP($C184,CE_Unordered_Data_Portfolio,COLUMN('Reordered Data'!EY$182)-2,FALSE)),"-",VLOOKUP($C184,CE_Unordered_Data_Portfolio,COLUMN('Reordered Data'!EY$182)-2,FALSE))</f>
        <v>0</v>
      </c>
      <c r="EZ184" s="401">
        <f>IF(ISERROR(VLOOKUP($C184,CE_Unordered_Data_Portfolio,COLUMN('Reordered Data'!EZ$182)-2,FALSE)),"-",VLOOKUP($C184,CE_Unordered_Data_Portfolio,COLUMN('Reordered Data'!EZ$182)-2,FALSE))</f>
        <v>0</v>
      </c>
      <c r="FA184" s="401" t="str">
        <f>IF(ISERROR(VLOOKUP($C184,CE_Unordered_Data_Portfolio,COLUMN('Reordered Data'!FA$182)-2,FALSE)),"-",VLOOKUP($C184,CE_Unordered_Data_Portfolio,COLUMN('Reordered Data'!FA$182)-2,FALSE))</f>
        <v/>
      </c>
      <c r="FB184" s="401">
        <f>IF(ISERROR(VLOOKUP($C184,CE_Unordered_Data_Portfolio,COLUMN('Reordered Data'!FB$182)-2,FALSE)),"-",VLOOKUP($C184,CE_Unordered_Data_Portfolio,COLUMN('Reordered Data'!FB$182)-2,FALSE))</f>
        <v>0</v>
      </c>
      <c r="FC184" s="401">
        <f>IF(ISERROR(VLOOKUP($C184,CE_Unordered_Data_Portfolio,COLUMN('Reordered Data'!FC$182)-2,FALSE)),"-",VLOOKUP($C184,CE_Unordered_Data_Portfolio,COLUMN('Reordered Data'!FC$182)-2,FALSE))</f>
        <v>0</v>
      </c>
      <c r="FD184" s="401">
        <f>IF(ISERROR(VLOOKUP($C184,CE_Unordered_Data_Portfolio,COLUMN('Reordered Data'!FD$182)-2,FALSE)),"-",VLOOKUP($C184,CE_Unordered_Data_Portfolio,COLUMN('Reordered Data'!FD$182)-2,FALSE))</f>
        <v>0</v>
      </c>
      <c r="FE184" s="401">
        <f>IF(ISERROR(VLOOKUP($C184,CE_Unordered_Data_Portfolio,COLUMN('Reordered Data'!FE$182)-2,FALSE)),"-",VLOOKUP($C184,CE_Unordered_Data_Portfolio,COLUMN('Reordered Data'!FE$182)-2,FALSE))</f>
        <v>0</v>
      </c>
      <c r="FF184" s="401" t="str">
        <f>IF(ISERROR(VLOOKUP($C184,CE_Unordered_Data_Portfolio,COLUMN('Reordered Data'!FF$182)-2,FALSE)),"-",VLOOKUP($C184,CE_Unordered_Data_Portfolio,COLUMN('Reordered Data'!FF$182)-2,FALSE))</f>
        <v/>
      </c>
      <c r="FG184" s="401">
        <f>IF(ISERROR(VLOOKUP($C184,CE_Unordered_Data_Portfolio,COLUMN('Reordered Data'!FG$182)-2,FALSE)),"-",VLOOKUP($C184,CE_Unordered_Data_Portfolio,COLUMN('Reordered Data'!FG$182)-2,FALSE))</f>
        <v>0</v>
      </c>
    </row>
    <row r="185" spans="3:163">
      <c r="C185" s="400" t="str">
        <f>'Portfolio TRC'!C8</f>
        <v>Low-income</v>
      </c>
      <c r="D185" s="401">
        <f>IF(ISERROR(VLOOKUP($C185,CE_Unordered_Data_Portfolio,COLUMN('Reordered Data'!D$182)-2,FALSE)),"-",VLOOKUP($C185,CE_Unordered_Data_Portfolio,COLUMN('Reordered Data'!D$182)-2,FALSE))</f>
        <v>0</v>
      </c>
      <c r="E185" s="401">
        <f>IF(ISERROR(VLOOKUP($C185,CE_Unordered_Data_Portfolio,COLUMN('Reordered Data'!E$182)-2,FALSE)),"-",VLOOKUP($C185,CE_Unordered_Data_Portfolio,COLUMN('Reordered Data'!E$182)-2,FALSE))</f>
        <v>0</v>
      </c>
      <c r="F185" s="401">
        <f>IF(ISERROR(VLOOKUP($C185,CE_Unordered_Data_Portfolio,COLUMN('Reordered Data'!F$182)-2,FALSE)),"-",VLOOKUP($C185,CE_Unordered_Data_Portfolio,COLUMN('Reordered Data'!F$182)-2,FALSE))</f>
        <v>0</v>
      </c>
      <c r="G185" s="401" t="str">
        <f>IF(ISERROR(VLOOKUP($C185,CE_Unordered_Data_Portfolio,COLUMN('Reordered Data'!G$182)-2,FALSE)),"-",VLOOKUP($C185,CE_Unordered_Data_Portfolio,COLUMN('Reordered Data'!G$182)-2,FALSE))</f>
        <v/>
      </c>
      <c r="H185" s="401">
        <f>IF(ISERROR(VLOOKUP($C185,CE_Unordered_Data_Portfolio,COLUMN('Reordered Data'!H$182)-2,FALSE)),"-",VLOOKUP($C185,CE_Unordered_Data_Portfolio,COLUMN('Reordered Data'!H$182)-2,FALSE))</f>
        <v>0</v>
      </c>
      <c r="I185" s="401">
        <f>IF(ISERROR(VLOOKUP($C185,CE_Unordered_Data_Portfolio,COLUMN('Reordered Data'!I$182)-2,FALSE)),"-",VLOOKUP($C185,CE_Unordered_Data_Portfolio,COLUMN('Reordered Data'!I$182)-2,FALSE))</f>
        <v>0</v>
      </c>
      <c r="J185" s="401">
        <f>IF(ISERROR(VLOOKUP($C185,CE_Unordered_Data_Portfolio,COLUMN('Reordered Data'!J$182)-2,FALSE)),"-",VLOOKUP($C185,CE_Unordered_Data_Portfolio,COLUMN('Reordered Data'!J$182)-2,FALSE))</f>
        <v>0</v>
      </c>
      <c r="K185" s="401">
        <f>IF(ISERROR(VLOOKUP($C185,CE_Unordered_Data_Portfolio,COLUMN('Reordered Data'!K$182)-2,FALSE)),"-",VLOOKUP($C185,CE_Unordered_Data_Portfolio,COLUMN('Reordered Data'!K$182)-2,FALSE))</f>
        <v>0</v>
      </c>
      <c r="L185" s="401" t="str">
        <f>IF(ISERROR(VLOOKUP($C185,CE_Unordered_Data_Portfolio,COLUMN('Reordered Data'!L$182)-2,FALSE)),"-",VLOOKUP($C185,CE_Unordered_Data_Portfolio,COLUMN('Reordered Data'!L$182)-2,FALSE))</f>
        <v/>
      </c>
      <c r="M185" s="401">
        <f>IF(ISERROR(VLOOKUP($C185,CE_Unordered_Data_Portfolio,COLUMN('Reordered Data'!M$182)-2,FALSE)),"-",VLOOKUP($C185,CE_Unordered_Data_Portfolio,COLUMN('Reordered Data'!M$182)-2,FALSE))</f>
        <v>0</v>
      </c>
      <c r="N185" s="401">
        <f>IF(ISERROR(VLOOKUP($C185,CE_Unordered_Data_Portfolio,COLUMN('Reordered Data'!N$182)-2,FALSE)),"-",VLOOKUP($C185,CE_Unordered_Data_Portfolio,COLUMN('Reordered Data'!N$182)-2,FALSE))</f>
        <v>0</v>
      </c>
      <c r="O185" s="401">
        <f>IF(ISERROR(VLOOKUP($C185,CE_Unordered_Data_Portfolio,COLUMN('Reordered Data'!O$182)-2,FALSE)),"-",VLOOKUP($C185,CE_Unordered_Data_Portfolio,COLUMN('Reordered Data'!O$182)-2,FALSE))</f>
        <v>0</v>
      </c>
      <c r="P185" s="401">
        <f>IF(ISERROR(VLOOKUP($C185,CE_Unordered_Data_Portfolio,COLUMN('Reordered Data'!P$182)-2,FALSE)),"-",VLOOKUP($C185,CE_Unordered_Data_Portfolio,COLUMN('Reordered Data'!P$182)-2,FALSE))</f>
        <v>0</v>
      </c>
      <c r="Q185" s="401" t="str">
        <f>IF(ISERROR(VLOOKUP($C185,CE_Unordered_Data_Portfolio,COLUMN('Reordered Data'!Q$182)-2,FALSE)),"-",VLOOKUP($C185,CE_Unordered_Data_Portfolio,COLUMN('Reordered Data'!Q$182)-2,FALSE))</f>
        <v/>
      </c>
      <c r="R185" s="401">
        <f>IF(ISERROR(VLOOKUP($C185,CE_Unordered_Data_Portfolio,COLUMN('Reordered Data'!R$182)-2,FALSE)),"-",VLOOKUP($C185,CE_Unordered_Data_Portfolio,COLUMN('Reordered Data'!R$182)-2,FALSE))</f>
        <v>0</v>
      </c>
      <c r="S185" s="401">
        <f>IF(ISERROR(VLOOKUP($C185,CE_Unordered_Data_Portfolio,COLUMN('Reordered Data'!S$182)-2,FALSE)),"-",VLOOKUP($C185,CE_Unordered_Data_Portfolio,COLUMN('Reordered Data'!S$182)-2,FALSE))</f>
        <v>0</v>
      </c>
      <c r="T185" s="401">
        <f>IF(ISERROR(VLOOKUP($C185,CE_Unordered_Data_Portfolio,COLUMN('Reordered Data'!T$182)-2,FALSE)),"-",VLOOKUP($C185,CE_Unordered_Data_Portfolio,COLUMN('Reordered Data'!T$182)-2,FALSE))</f>
        <v>0</v>
      </c>
      <c r="U185" s="401">
        <f>IF(ISERROR(VLOOKUP($C185,CE_Unordered_Data_Portfolio,COLUMN('Reordered Data'!U$182)-2,FALSE)),"-",VLOOKUP($C185,CE_Unordered_Data_Portfolio,COLUMN('Reordered Data'!U$182)-2,FALSE))</f>
        <v>0</v>
      </c>
      <c r="V185" s="401" t="str">
        <f>IF(ISERROR(VLOOKUP($C185,CE_Unordered_Data_Portfolio,COLUMN('Reordered Data'!V$182)-2,FALSE)),"-",VLOOKUP($C185,CE_Unordered_Data_Portfolio,COLUMN('Reordered Data'!V$182)-2,FALSE))</f>
        <v/>
      </c>
      <c r="W185" s="401">
        <f>IF(ISERROR(VLOOKUP($C185,CE_Unordered_Data_Portfolio,COLUMN('Reordered Data'!W$182)-2,FALSE)),"-",VLOOKUP($C185,CE_Unordered_Data_Portfolio,COLUMN('Reordered Data'!W$182)-2,FALSE))</f>
        <v>0</v>
      </c>
      <c r="X185" s="401">
        <f>IF(ISERROR(VLOOKUP($C185,CE_Unordered_Data_Portfolio,COLUMN('Reordered Data'!X$182)-2,FALSE)),"-",VLOOKUP($C185,CE_Unordered_Data_Portfolio,COLUMN('Reordered Data'!X$182)-2,FALSE))</f>
        <v>0</v>
      </c>
      <c r="Y185" s="401">
        <f>IF(ISERROR(VLOOKUP($C185,CE_Unordered_Data_Portfolio,COLUMN('Reordered Data'!Y$182)-2,FALSE)),"-",VLOOKUP($C185,CE_Unordered_Data_Portfolio,COLUMN('Reordered Data'!Y$182)-2,FALSE))</f>
        <v>0</v>
      </c>
      <c r="Z185" s="401">
        <f>IF(ISERROR(VLOOKUP($C185,CE_Unordered_Data_Portfolio,COLUMN('Reordered Data'!Z$182)-2,FALSE)),"-",VLOOKUP($C185,CE_Unordered_Data_Portfolio,COLUMN('Reordered Data'!Z$182)-2,FALSE))</f>
        <v>0</v>
      </c>
      <c r="AA185" s="401" t="str">
        <f>IF(ISERROR(VLOOKUP($C185,CE_Unordered_Data_Portfolio,COLUMN('Reordered Data'!AA$182)-2,FALSE)),"-",VLOOKUP($C185,CE_Unordered_Data_Portfolio,COLUMN('Reordered Data'!AA$182)-2,FALSE))</f>
        <v/>
      </c>
      <c r="AB185" s="401">
        <f>IF(ISERROR(VLOOKUP($C185,CE_Unordered_Data_Portfolio,COLUMN('Reordered Data'!AB$182)-2,FALSE)),"-",VLOOKUP($C185,CE_Unordered_Data_Portfolio,COLUMN('Reordered Data'!AB$182)-2,FALSE))</f>
        <v>0</v>
      </c>
      <c r="AC185" s="401">
        <f>IF(ISERROR(VLOOKUP($C185,CE_Unordered_Data_Portfolio,COLUMN('Reordered Data'!AC$182)-2,FALSE)),"-",VLOOKUP($C185,CE_Unordered_Data_Portfolio,COLUMN('Reordered Data'!AC$182)-2,FALSE))</f>
        <v>0</v>
      </c>
      <c r="AD185" s="401">
        <f>IF(ISERROR(VLOOKUP($C185,CE_Unordered_Data_Portfolio,COLUMN('Reordered Data'!AD$182)-2,FALSE)),"-",VLOOKUP($C185,CE_Unordered_Data_Portfolio,COLUMN('Reordered Data'!AD$182)-2,FALSE))</f>
        <v>0</v>
      </c>
      <c r="AE185" s="401">
        <f>IF(ISERROR(VLOOKUP($C185,CE_Unordered_Data_Portfolio,COLUMN('Reordered Data'!AE$182)-2,FALSE)),"-",VLOOKUP($C185,CE_Unordered_Data_Portfolio,COLUMN('Reordered Data'!AE$182)-2,FALSE))</f>
        <v>0</v>
      </c>
      <c r="AF185" s="401" t="str">
        <f>IF(ISERROR(VLOOKUP($C185,CE_Unordered_Data_Portfolio,COLUMN('Reordered Data'!AF$182)-2,FALSE)),"-",VLOOKUP($C185,CE_Unordered_Data_Portfolio,COLUMN('Reordered Data'!AF$182)-2,FALSE))</f>
        <v/>
      </c>
      <c r="AG185" s="401">
        <f>IF(ISERROR(VLOOKUP($C185,CE_Unordered_Data_Portfolio,COLUMN('Reordered Data'!AG$182)-2,FALSE)),"-",VLOOKUP($C185,CE_Unordered_Data_Portfolio,COLUMN('Reordered Data'!AG$182)-2,FALSE))</f>
        <v>0</v>
      </c>
      <c r="AH185" s="401">
        <f>IF(ISERROR(VLOOKUP($C185,CE_Unordered_Data_Portfolio,COLUMN('Reordered Data'!AH$182)-2,FALSE)),"-",VLOOKUP($C185,CE_Unordered_Data_Portfolio,COLUMN('Reordered Data'!AH$182)-2,FALSE))</f>
        <v>0</v>
      </c>
      <c r="AI185" s="401">
        <f>IF(ISERROR(VLOOKUP($C185,CE_Unordered_Data_Portfolio,COLUMN('Reordered Data'!AI$182)-2,FALSE)),"-",VLOOKUP($C185,CE_Unordered_Data_Portfolio,COLUMN('Reordered Data'!AI$182)-2,FALSE))</f>
        <v>0</v>
      </c>
      <c r="AJ185" s="401">
        <f>IF(ISERROR(VLOOKUP($C185,CE_Unordered_Data_Portfolio,COLUMN('Reordered Data'!AJ$182)-2,FALSE)),"-",VLOOKUP($C185,CE_Unordered_Data_Portfolio,COLUMN('Reordered Data'!AJ$182)-2,FALSE))</f>
        <v>0</v>
      </c>
      <c r="AK185" s="401" t="str">
        <f>IF(ISERROR(VLOOKUP($C185,CE_Unordered_Data_Portfolio,COLUMN('Reordered Data'!AK$182)-2,FALSE)),"-",VLOOKUP($C185,CE_Unordered_Data_Portfolio,COLUMN('Reordered Data'!AK$182)-2,FALSE))</f>
        <v/>
      </c>
      <c r="AL185" s="401">
        <f>IF(ISERROR(VLOOKUP($C185,CE_Unordered_Data_Portfolio,COLUMN('Reordered Data'!AL$182)-2,FALSE)),"-",VLOOKUP($C185,CE_Unordered_Data_Portfolio,COLUMN('Reordered Data'!AL$182)-2,FALSE))</f>
        <v>0</v>
      </c>
      <c r="AM185" s="401">
        <f>IF(ISERROR(VLOOKUP($C185,CE_Unordered_Data_Portfolio,COLUMN('Reordered Data'!AM$182)-2,FALSE)),"-",VLOOKUP($C185,CE_Unordered_Data_Portfolio,COLUMN('Reordered Data'!AM$182)-2,FALSE))</f>
        <v>0</v>
      </c>
      <c r="AN185" s="401">
        <f>IF(ISERROR(VLOOKUP($C185,CE_Unordered_Data_Portfolio,COLUMN('Reordered Data'!AN$182)-2,FALSE)),"-",VLOOKUP($C185,CE_Unordered_Data_Portfolio,COLUMN('Reordered Data'!AN$182)-2,FALSE))</f>
        <v>0</v>
      </c>
      <c r="AO185" s="401">
        <f>IF(ISERROR(VLOOKUP($C185,CE_Unordered_Data_Portfolio,COLUMN('Reordered Data'!AO$182)-2,FALSE)),"-",VLOOKUP($C185,CE_Unordered_Data_Portfolio,COLUMN('Reordered Data'!AO$182)-2,FALSE))</f>
        <v>0</v>
      </c>
      <c r="AP185" s="401" t="str">
        <f>IF(ISERROR(VLOOKUP($C185,CE_Unordered_Data_Portfolio,COLUMN('Reordered Data'!AP$182)-2,FALSE)),"-",VLOOKUP($C185,CE_Unordered_Data_Portfolio,COLUMN('Reordered Data'!AP$182)-2,FALSE))</f>
        <v/>
      </c>
      <c r="AQ185" s="401">
        <f>IF(ISERROR(VLOOKUP($C185,CE_Unordered_Data_Portfolio,COLUMN('Reordered Data'!AQ$182)-2,FALSE)),"-",VLOOKUP($C185,CE_Unordered_Data_Portfolio,COLUMN('Reordered Data'!AQ$182)-2,FALSE))</f>
        <v>0</v>
      </c>
      <c r="AR185" s="401">
        <f>IF(ISERROR(VLOOKUP($C185,CE_Unordered_Data_Portfolio,COLUMN('Reordered Data'!AR$182)-2,FALSE)),"-",VLOOKUP($C185,CE_Unordered_Data_Portfolio,COLUMN('Reordered Data'!AR$182)-2,FALSE))</f>
        <v>0</v>
      </c>
      <c r="AS185" s="401">
        <f>IF(ISERROR(VLOOKUP($C185,CE_Unordered_Data_Portfolio,COLUMN('Reordered Data'!AS$182)-2,FALSE)),"-",VLOOKUP($C185,CE_Unordered_Data_Portfolio,COLUMN('Reordered Data'!AS$182)-2,FALSE))</f>
        <v>0</v>
      </c>
      <c r="AT185" s="401">
        <f>IF(ISERROR(VLOOKUP($C185,CE_Unordered_Data_Portfolio,COLUMN('Reordered Data'!AT$182)-2,FALSE)),"-",VLOOKUP($C185,CE_Unordered_Data_Portfolio,COLUMN('Reordered Data'!AT$182)-2,FALSE))</f>
        <v>0</v>
      </c>
      <c r="AU185" s="401" t="str">
        <f>IF(ISERROR(VLOOKUP($C185,CE_Unordered_Data_Portfolio,COLUMN('Reordered Data'!AU$182)-2,FALSE)),"-",VLOOKUP($C185,CE_Unordered_Data_Portfolio,COLUMN('Reordered Data'!AU$182)-2,FALSE))</f>
        <v/>
      </c>
      <c r="AV185" s="401">
        <f>IF(ISERROR(VLOOKUP($C185,CE_Unordered_Data_Portfolio,COLUMN('Reordered Data'!AV$182)-2,FALSE)),"-",VLOOKUP($C185,CE_Unordered_Data_Portfolio,COLUMN('Reordered Data'!AV$182)-2,FALSE))</f>
        <v>0</v>
      </c>
      <c r="AW185" s="401">
        <f>IF(ISERROR(VLOOKUP($C185,CE_Unordered_Data_Portfolio,COLUMN('Reordered Data'!AW$182)-2,FALSE)),"-",VLOOKUP($C185,CE_Unordered_Data_Portfolio,COLUMN('Reordered Data'!AW$182)-2,FALSE))</f>
        <v>0</v>
      </c>
      <c r="AX185" s="401">
        <f>IF(ISERROR(VLOOKUP($C185,CE_Unordered_Data_Portfolio,COLUMN('Reordered Data'!AX$182)-2,FALSE)),"-",VLOOKUP($C185,CE_Unordered_Data_Portfolio,COLUMN('Reordered Data'!AX$182)-2,FALSE))</f>
        <v>0</v>
      </c>
      <c r="AY185" s="401">
        <f>IF(ISERROR(VLOOKUP($C185,CE_Unordered_Data_Portfolio,COLUMN('Reordered Data'!AY$182)-2,FALSE)),"-",VLOOKUP($C185,CE_Unordered_Data_Portfolio,COLUMN('Reordered Data'!AY$182)-2,FALSE))</f>
        <v>0</v>
      </c>
      <c r="AZ185" s="401" t="str">
        <f>IF(ISERROR(VLOOKUP($C185,CE_Unordered_Data_Portfolio,COLUMN('Reordered Data'!AZ$182)-2,FALSE)),"-",VLOOKUP($C185,CE_Unordered_Data_Portfolio,COLUMN('Reordered Data'!AZ$182)-2,FALSE))</f>
        <v/>
      </c>
      <c r="BA185" s="401">
        <f>IF(ISERROR(VLOOKUP($C185,CE_Unordered_Data_Portfolio,COLUMN('Reordered Data'!BA$182)-2,FALSE)),"-",VLOOKUP($C185,CE_Unordered_Data_Portfolio,COLUMN('Reordered Data'!BA$182)-2,FALSE))</f>
        <v>0</v>
      </c>
      <c r="BB185" s="401">
        <f>IF(ISERROR(VLOOKUP($C185,CE_Unordered_Data_Portfolio,COLUMN('Reordered Data'!BB$182)-2,FALSE)),"-",VLOOKUP($C185,CE_Unordered_Data_Portfolio,COLUMN('Reordered Data'!BB$182)-2,FALSE))</f>
        <v>0</v>
      </c>
      <c r="BC185" s="401">
        <f>IF(ISERROR(VLOOKUP($C185,CE_Unordered_Data_Portfolio,COLUMN('Reordered Data'!BC$182)-2,FALSE)),"-",VLOOKUP($C185,CE_Unordered_Data_Portfolio,COLUMN('Reordered Data'!BC$182)-2,FALSE))</f>
        <v>0</v>
      </c>
      <c r="BD185" s="401">
        <f>IF(ISERROR(VLOOKUP($C185,CE_Unordered_Data_Portfolio,COLUMN('Reordered Data'!BD$182)-2,FALSE)),"-",VLOOKUP($C185,CE_Unordered_Data_Portfolio,COLUMN('Reordered Data'!BD$182)-2,FALSE))</f>
        <v>0</v>
      </c>
      <c r="BE185" s="401" t="str">
        <f>IF(ISERROR(VLOOKUP($C185,CE_Unordered_Data_Portfolio,COLUMN('Reordered Data'!BE$182)-2,FALSE)),"-",VLOOKUP($C185,CE_Unordered_Data_Portfolio,COLUMN('Reordered Data'!BE$182)-2,FALSE))</f>
        <v/>
      </c>
      <c r="BF185" s="401">
        <f>IF(ISERROR(VLOOKUP($C185,CE_Unordered_Data_Portfolio,COLUMN('Reordered Data'!BF$182)-2,FALSE)),"-",VLOOKUP($C185,CE_Unordered_Data_Portfolio,COLUMN('Reordered Data'!BF$182)-2,FALSE))</f>
        <v>0</v>
      </c>
      <c r="BG185" s="401">
        <f>IF(ISERROR(VLOOKUP($C185,CE_Unordered_Data_Portfolio,COLUMN('Reordered Data'!BG$182)-2,FALSE)),"-",VLOOKUP($C185,CE_Unordered_Data_Portfolio,COLUMN('Reordered Data'!BG$182)-2,FALSE))</f>
        <v>0</v>
      </c>
      <c r="BH185" s="401">
        <f>IF(ISERROR(VLOOKUP($C185,CE_Unordered_Data_Portfolio,COLUMN('Reordered Data'!BH$182)-2,FALSE)),"-",VLOOKUP($C185,CE_Unordered_Data_Portfolio,COLUMN('Reordered Data'!BH$182)-2,FALSE))</f>
        <v>0</v>
      </c>
      <c r="BI185" s="401">
        <f>IF(ISERROR(VLOOKUP($C185,CE_Unordered_Data_Portfolio,COLUMN('Reordered Data'!BI$182)-2,FALSE)),"-",VLOOKUP($C185,CE_Unordered_Data_Portfolio,COLUMN('Reordered Data'!BI$182)-2,FALSE))</f>
        <v>0</v>
      </c>
      <c r="BJ185" s="401" t="str">
        <f>IF(ISERROR(VLOOKUP($C185,CE_Unordered_Data_Portfolio,COLUMN('Reordered Data'!BJ$182)-2,FALSE)),"-",VLOOKUP($C185,CE_Unordered_Data_Portfolio,COLUMN('Reordered Data'!BJ$182)-2,FALSE))</f>
        <v/>
      </c>
      <c r="BK185" s="401">
        <f>IF(ISERROR(VLOOKUP($C185,CE_Unordered_Data_Portfolio,COLUMN('Reordered Data'!BK$182)-2,FALSE)),"-",VLOOKUP($C185,CE_Unordered_Data_Portfolio,COLUMN('Reordered Data'!BK$182)-2,FALSE))</f>
        <v>0</v>
      </c>
      <c r="BL185" s="401">
        <f>IF(ISERROR(VLOOKUP($C185,CE_Unordered_Data_Portfolio,COLUMN('Reordered Data'!BL$182)-2,FALSE)),"-",VLOOKUP($C185,CE_Unordered_Data_Portfolio,COLUMN('Reordered Data'!BL$182)-2,FALSE))</f>
        <v>0</v>
      </c>
      <c r="BM185" s="401">
        <f>IF(ISERROR(VLOOKUP($C185,CE_Unordered_Data_Portfolio,COLUMN('Reordered Data'!BM$182)-2,FALSE)),"-",VLOOKUP($C185,CE_Unordered_Data_Portfolio,COLUMN('Reordered Data'!BM$182)-2,FALSE))</f>
        <v>0</v>
      </c>
      <c r="BN185" s="401">
        <f>IF(ISERROR(VLOOKUP($C185,CE_Unordered_Data_Portfolio,COLUMN('Reordered Data'!BN$182)-2,FALSE)),"-",VLOOKUP($C185,CE_Unordered_Data_Portfolio,COLUMN('Reordered Data'!BN$182)-2,FALSE))</f>
        <v>0</v>
      </c>
      <c r="BO185" s="401" t="str">
        <f>IF(ISERROR(VLOOKUP($C185,CE_Unordered_Data_Portfolio,COLUMN('Reordered Data'!BO$182)-2,FALSE)),"-",VLOOKUP($C185,CE_Unordered_Data_Portfolio,COLUMN('Reordered Data'!BO$182)-2,FALSE))</f>
        <v/>
      </c>
      <c r="BP185" s="401">
        <f>IF(ISERROR(VLOOKUP($C185,CE_Unordered_Data_Portfolio,COLUMN('Reordered Data'!BP$182)-2,FALSE)),"-",VLOOKUP($C185,CE_Unordered_Data_Portfolio,COLUMN('Reordered Data'!BP$182)-2,FALSE))</f>
        <v>0</v>
      </c>
      <c r="BQ185" s="401">
        <f>IF(ISERROR(VLOOKUP($C185,CE_Unordered_Data_Portfolio,COLUMN('Reordered Data'!BQ$182)-2,FALSE)),"-",VLOOKUP($C185,CE_Unordered_Data_Portfolio,COLUMN('Reordered Data'!BQ$182)-2,FALSE))</f>
        <v>0</v>
      </c>
      <c r="BR185" s="401">
        <f>IF(ISERROR(VLOOKUP($C185,CE_Unordered_Data_Portfolio,COLUMN('Reordered Data'!BR$182)-2,FALSE)),"-",VLOOKUP($C185,CE_Unordered_Data_Portfolio,COLUMN('Reordered Data'!BR$182)-2,FALSE))</f>
        <v>0</v>
      </c>
      <c r="BS185" s="401">
        <f>IF(ISERROR(VLOOKUP($C185,CE_Unordered_Data_Portfolio,COLUMN('Reordered Data'!BS$182)-2,FALSE)),"-",VLOOKUP($C185,CE_Unordered_Data_Portfolio,COLUMN('Reordered Data'!BS$182)-2,FALSE))</f>
        <v>0</v>
      </c>
      <c r="BT185" s="401" t="str">
        <f>IF(ISERROR(VLOOKUP($C185,CE_Unordered_Data_Portfolio,COLUMN('Reordered Data'!BT$182)-2,FALSE)),"-",VLOOKUP($C185,CE_Unordered_Data_Portfolio,COLUMN('Reordered Data'!BT$182)-2,FALSE))</f>
        <v/>
      </c>
      <c r="BU185" s="401">
        <f>IF(ISERROR(VLOOKUP($C185,CE_Unordered_Data_Portfolio,COLUMN('Reordered Data'!BU$182)-2,FALSE)),"-",VLOOKUP($C185,CE_Unordered_Data_Portfolio,COLUMN('Reordered Data'!BU$182)-2,FALSE))</f>
        <v>0</v>
      </c>
      <c r="BV185" s="401">
        <f>IF(ISERROR(VLOOKUP($C185,CE_Unordered_Data_Portfolio,COLUMN('Reordered Data'!BV$182)-2,FALSE)),"-",VLOOKUP($C185,CE_Unordered_Data_Portfolio,COLUMN('Reordered Data'!BV$182)-2,FALSE))</f>
        <v>0</v>
      </c>
      <c r="BW185" s="401">
        <f>IF(ISERROR(VLOOKUP($C185,CE_Unordered_Data_Portfolio,COLUMN('Reordered Data'!BW$182)-2,FALSE)),"-",VLOOKUP($C185,CE_Unordered_Data_Portfolio,COLUMN('Reordered Data'!BW$182)-2,FALSE))</f>
        <v>0</v>
      </c>
      <c r="BX185" s="401">
        <f>IF(ISERROR(VLOOKUP($C185,CE_Unordered_Data_Portfolio,COLUMN('Reordered Data'!BX$182)-2,FALSE)),"-",VLOOKUP($C185,CE_Unordered_Data_Portfolio,COLUMN('Reordered Data'!BX$182)-2,FALSE))</f>
        <v>0</v>
      </c>
      <c r="BY185" s="401" t="str">
        <f>IF(ISERROR(VLOOKUP($C185,CE_Unordered_Data_Portfolio,COLUMN('Reordered Data'!BY$182)-2,FALSE)),"-",VLOOKUP($C185,CE_Unordered_Data_Portfolio,COLUMN('Reordered Data'!BY$182)-2,FALSE))</f>
        <v/>
      </c>
      <c r="BZ185" s="401">
        <f>IF(ISERROR(VLOOKUP($C185,CE_Unordered_Data_Portfolio,COLUMN('Reordered Data'!BZ$182)-2,FALSE)),"-",VLOOKUP($C185,CE_Unordered_Data_Portfolio,COLUMN('Reordered Data'!BZ$182)-2,FALSE))</f>
        <v>0</v>
      </c>
      <c r="CA185" s="401">
        <f>IF(ISERROR(VLOOKUP($C185,CE_Unordered_Data_Portfolio,COLUMN('Reordered Data'!CA$182)-2,FALSE)),"-",VLOOKUP($C185,CE_Unordered_Data_Portfolio,COLUMN('Reordered Data'!CA$182)-2,FALSE))</f>
        <v>0</v>
      </c>
      <c r="CB185" s="401">
        <f>IF(ISERROR(VLOOKUP($C185,CE_Unordered_Data_Portfolio,COLUMN('Reordered Data'!CB$182)-2,FALSE)),"-",VLOOKUP($C185,CE_Unordered_Data_Portfolio,COLUMN('Reordered Data'!CB$182)-2,FALSE))</f>
        <v>0</v>
      </c>
      <c r="CC185" s="401">
        <f>IF(ISERROR(VLOOKUP($C185,CE_Unordered_Data_Portfolio,COLUMN('Reordered Data'!CC$182)-2,FALSE)),"-",VLOOKUP($C185,CE_Unordered_Data_Portfolio,COLUMN('Reordered Data'!CC$182)-2,FALSE))</f>
        <v>0</v>
      </c>
      <c r="CD185" s="401" t="str">
        <f>IF(ISERROR(VLOOKUP($C185,CE_Unordered_Data_Portfolio,COLUMN('Reordered Data'!CD$182)-2,FALSE)),"-",VLOOKUP($C185,CE_Unordered_Data_Portfolio,COLUMN('Reordered Data'!CD$182)-2,FALSE))</f>
        <v/>
      </c>
      <c r="CE185" s="401">
        <f>IF(ISERROR(VLOOKUP($C185,CE_Unordered_Data_Portfolio,COLUMN('Reordered Data'!CE$182)-2,FALSE)),"-",VLOOKUP($C185,CE_Unordered_Data_Portfolio,COLUMN('Reordered Data'!CE$182)-2,FALSE))</f>
        <v>0</v>
      </c>
      <c r="CF185" s="401">
        <f>IF(ISERROR(VLOOKUP($C185,CE_Unordered_Data_Portfolio,COLUMN('Reordered Data'!CF$182)-2,FALSE)),"-",VLOOKUP($C185,CE_Unordered_Data_Portfolio,COLUMN('Reordered Data'!CF$182)-2,FALSE))</f>
        <v>0</v>
      </c>
      <c r="CG185" s="401">
        <f>IF(ISERROR(VLOOKUP($C185,CE_Unordered_Data_Portfolio,COLUMN('Reordered Data'!CG$182)-2,FALSE)),"-",VLOOKUP($C185,CE_Unordered_Data_Portfolio,COLUMN('Reordered Data'!CG$182)-2,FALSE))</f>
        <v>0</v>
      </c>
      <c r="CH185" s="401">
        <f>IF(ISERROR(VLOOKUP($C185,CE_Unordered_Data_Portfolio,COLUMN('Reordered Data'!CH$182)-2,FALSE)),"-",VLOOKUP($C185,CE_Unordered_Data_Portfolio,COLUMN('Reordered Data'!CH$182)-2,FALSE))</f>
        <v>0</v>
      </c>
      <c r="CI185" s="401" t="str">
        <f>IF(ISERROR(VLOOKUP($C185,CE_Unordered_Data_Portfolio,COLUMN('Reordered Data'!CI$182)-2,FALSE)),"-",VLOOKUP($C185,CE_Unordered_Data_Portfolio,COLUMN('Reordered Data'!CI$182)-2,FALSE))</f>
        <v/>
      </c>
      <c r="CJ185" s="401">
        <f>IF(ISERROR(VLOOKUP($C185,CE_Unordered_Data_Portfolio,COLUMN('Reordered Data'!CJ$182)-2,FALSE)),"-",VLOOKUP($C185,CE_Unordered_Data_Portfolio,COLUMN('Reordered Data'!CJ$182)-2,FALSE))</f>
        <v>0</v>
      </c>
      <c r="CK185" s="401">
        <f>IF(ISERROR(VLOOKUP($C185,CE_Unordered_Data_Portfolio,COLUMN('Reordered Data'!CK$182)-2,FALSE)),"-",VLOOKUP($C185,CE_Unordered_Data_Portfolio,COLUMN('Reordered Data'!CK$182)-2,FALSE))</f>
        <v>0</v>
      </c>
      <c r="CL185" s="401">
        <f>IF(ISERROR(VLOOKUP($C185,CE_Unordered_Data_Portfolio,COLUMN('Reordered Data'!CL$182)-2,FALSE)),"-",VLOOKUP($C185,CE_Unordered_Data_Portfolio,COLUMN('Reordered Data'!CL$182)-2,FALSE))</f>
        <v>0</v>
      </c>
      <c r="CM185" s="401">
        <f>IF(ISERROR(VLOOKUP($C185,CE_Unordered_Data_Portfolio,COLUMN('Reordered Data'!CM$182)-2,FALSE)),"-",VLOOKUP($C185,CE_Unordered_Data_Portfolio,COLUMN('Reordered Data'!CM$182)-2,FALSE))</f>
        <v>0</v>
      </c>
      <c r="CN185" s="401" t="str">
        <f>IF(ISERROR(VLOOKUP($C185,CE_Unordered_Data_Portfolio,COLUMN('Reordered Data'!CN$182)-2,FALSE)),"-",VLOOKUP($C185,CE_Unordered_Data_Portfolio,COLUMN('Reordered Data'!CN$182)-2,FALSE))</f>
        <v/>
      </c>
      <c r="CO185" s="401">
        <f>IF(ISERROR(VLOOKUP($C185,CE_Unordered_Data_Portfolio,COLUMN('Reordered Data'!CO$182)-2,FALSE)),"-",VLOOKUP($C185,CE_Unordered_Data_Portfolio,COLUMN('Reordered Data'!CO$182)-2,FALSE))</f>
        <v>0</v>
      </c>
      <c r="CP185" s="401">
        <f>IF(ISERROR(VLOOKUP($C185,CE_Unordered_Data_Portfolio,COLUMN('Reordered Data'!CP$182)-2,FALSE)),"-",VLOOKUP($C185,CE_Unordered_Data_Portfolio,COLUMN('Reordered Data'!CP$182)-2,FALSE))</f>
        <v>0</v>
      </c>
      <c r="CQ185" s="401">
        <f>IF(ISERROR(VLOOKUP($C185,CE_Unordered_Data_Portfolio,COLUMN('Reordered Data'!CQ$182)-2,FALSE)),"-",VLOOKUP($C185,CE_Unordered_Data_Portfolio,COLUMN('Reordered Data'!CQ$182)-2,FALSE))</f>
        <v>0</v>
      </c>
      <c r="CR185" s="401">
        <f>IF(ISERROR(VLOOKUP($C185,CE_Unordered_Data_Portfolio,COLUMN('Reordered Data'!CR$182)-2,FALSE)),"-",VLOOKUP($C185,CE_Unordered_Data_Portfolio,COLUMN('Reordered Data'!CR$182)-2,FALSE))</f>
        <v>0</v>
      </c>
      <c r="CS185" s="401" t="str">
        <f>IF(ISERROR(VLOOKUP($C185,CE_Unordered_Data_Portfolio,COLUMN('Reordered Data'!CS$182)-2,FALSE)),"-",VLOOKUP($C185,CE_Unordered_Data_Portfolio,COLUMN('Reordered Data'!CS$182)-2,FALSE))</f>
        <v/>
      </c>
      <c r="CT185" s="401">
        <f>IF(ISERROR(VLOOKUP($C185,CE_Unordered_Data_Portfolio,COLUMN('Reordered Data'!CT$182)-2,FALSE)),"-",VLOOKUP($C185,CE_Unordered_Data_Portfolio,COLUMN('Reordered Data'!CT$182)-2,FALSE))</f>
        <v>0</v>
      </c>
      <c r="CU185" s="401">
        <f>IF(ISERROR(VLOOKUP($C185,CE_Unordered_Data_Portfolio,COLUMN('Reordered Data'!CU$182)-2,FALSE)),"-",VLOOKUP($C185,CE_Unordered_Data_Portfolio,COLUMN('Reordered Data'!CU$182)-2,FALSE))</f>
        <v>0</v>
      </c>
      <c r="CV185" s="401">
        <f>IF(ISERROR(VLOOKUP($C185,CE_Unordered_Data_Portfolio,COLUMN('Reordered Data'!CV$182)-2,FALSE)),"-",VLOOKUP($C185,CE_Unordered_Data_Portfolio,COLUMN('Reordered Data'!CV$182)-2,FALSE))</f>
        <v>0</v>
      </c>
      <c r="CW185" s="401">
        <f>IF(ISERROR(VLOOKUP($C185,CE_Unordered_Data_Portfolio,COLUMN('Reordered Data'!CW$182)-2,FALSE)),"-",VLOOKUP($C185,CE_Unordered_Data_Portfolio,COLUMN('Reordered Data'!CW$182)-2,FALSE))</f>
        <v>0</v>
      </c>
      <c r="CX185" s="401" t="str">
        <f>IF(ISERROR(VLOOKUP($C185,CE_Unordered_Data_Portfolio,COLUMN('Reordered Data'!CX$182)-2,FALSE)),"-",VLOOKUP($C185,CE_Unordered_Data_Portfolio,COLUMN('Reordered Data'!CX$182)-2,FALSE))</f>
        <v/>
      </c>
      <c r="CY185" s="401">
        <f>IF(ISERROR(VLOOKUP($C185,CE_Unordered_Data_Portfolio,COLUMN('Reordered Data'!CY$182)-2,FALSE)),"-",VLOOKUP($C185,CE_Unordered_Data_Portfolio,COLUMN('Reordered Data'!CY$182)-2,FALSE))</f>
        <v>0</v>
      </c>
      <c r="CZ185" s="401">
        <f>IF(ISERROR(VLOOKUP($C185,CE_Unordered_Data_Portfolio,COLUMN('Reordered Data'!CZ$182)-2,FALSE)),"-",VLOOKUP($C185,CE_Unordered_Data_Portfolio,COLUMN('Reordered Data'!CZ$182)-2,FALSE))</f>
        <v>0</v>
      </c>
      <c r="DA185" s="401">
        <f>IF(ISERROR(VLOOKUP($C185,CE_Unordered_Data_Portfolio,COLUMN('Reordered Data'!DA$182)-2,FALSE)),"-",VLOOKUP($C185,CE_Unordered_Data_Portfolio,COLUMN('Reordered Data'!DA$182)-2,FALSE))</f>
        <v>0</v>
      </c>
      <c r="DB185" s="401">
        <f>IF(ISERROR(VLOOKUP($C185,CE_Unordered_Data_Portfolio,COLUMN('Reordered Data'!DB$182)-2,FALSE)),"-",VLOOKUP($C185,CE_Unordered_Data_Portfolio,COLUMN('Reordered Data'!DB$182)-2,FALSE))</f>
        <v>0</v>
      </c>
      <c r="DC185" s="401" t="str">
        <f>IF(ISERROR(VLOOKUP($C185,CE_Unordered_Data_Portfolio,COLUMN('Reordered Data'!DC$182)-2,FALSE)),"-",VLOOKUP($C185,CE_Unordered_Data_Portfolio,COLUMN('Reordered Data'!DC$182)-2,FALSE))</f>
        <v/>
      </c>
      <c r="DD185" s="401">
        <f>IF(ISERROR(VLOOKUP($C185,CE_Unordered_Data_Portfolio,COLUMN('Reordered Data'!DD$182)-2,FALSE)),"-",VLOOKUP($C185,CE_Unordered_Data_Portfolio,COLUMN('Reordered Data'!DD$182)-2,FALSE))</f>
        <v>0</v>
      </c>
      <c r="DE185" s="401">
        <f>IF(ISERROR(VLOOKUP($C185,CE_Unordered_Data_Portfolio,COLUMN('Reordered Data'!DE$182)-2,FALSE)),"-",VLOOKUP($C185,CE_Unordered_Data_Portfolio,COLUMN('Reordered Data'!DE$182)-2,FALSE))</f>
        <v>0</v>
      </c>
      <c r="DF185" s="401">
        <f>IF(ISERROR(VLOOKUP($C185,CE_Unordered_Data_Portfolio,COLUMN('Reordered Data'!DF$182)-2,FALSE)),"-",VLOOKUP($C185,CE_Unordered_Data_Portfolio,COLUMN('Reordered Data'!DF$182)-2,FALSE))</f>
        <v>0</v>
      </c>
      <c r="DG185" s="401">
        <f>IF(ISERROR(VLOOKUP($C185,CE_Unordered_Data_Portfolio,COLUMN('Reordered Data'!DG$182)-2,FALSE)),"-",VLOOKUP($C185,CE_Unordered_Data_Portfolio,COLUMN('Reordered Data'!DG$182)-2,FALSE))</f>
        <v>0</v>
      </c>
      <c r="DH185" s="401" t="str">
        <f>IF(ISERROR(VLOOKUP($C185,CE_Unordered_Data_Portfolio,COLUMN('Reordered Data'!DH$182)-2,FALSE)),"-",VLOOKUP($C185,CE_Unordered_Data_Portfolio,COLUMN('Reordered Data'!DH$182)-2,FALSE))</f>
        <v/>
      </c>
      <c r="DI185" s="401">
        <f>IF(ISERROR(VLOOKUP($C185,CE_Unordered_Data_Portfolio,COLUMN('Reordered Data'!DI$182)-2,FALSE)),"-",VLOOKUP($C185,CE_Unordered_Data_Portfolio,COLUMN('Reordered Data'!DI$182)-2,FALSE))</f>
        <v>0</v>
      </c>
      <c r="DJ185" s="401">
        <f>IF(ISERROR(VLOOKUP($C185,CE_Unordered_Data_Portfolio,COLUMN('Reordered Data'!DJ$182)-2,FALSE)),"-",VLOOKUP($C185,CE_Unordered_Data_Portfolio,COLUMN('Reordered Data'!DJ$182)-2,FALSE))</f>
        <v>0</v>
      </c>
      <c r="DK185" s="401">
        <f>IF(ISERROR(VLOOKUP($C185,CE_Unordered_Data_Portfolio,COLUMN('Reordered Data'!DK$182)-2,FALSE)),"-",VLOOKUP($C185,CE_Unordered_Data_Portfolio,COLUMN('Reordered Data'!DK$182)-2,FALSE))</f>
        <v>0</v>
      </c>
      <c r="DL185" s="401">
        <f>IF(ISERROR(VLOOKUP($C185,CE_Unordered_Data_Portfolio,COLUMN('Reordered Data'!DL$182)-2,FALSE)),"-",VLOOKUP($C185,CE_Unordered_Data_Portfolio,COLUMN('Reordered Data'!DL$182)-2,FALSE))</f>
        <v>0</v>
      </c>
      <c r="DM185" s="401" t="str">
        <f>IF(ISERROR(VLOOKUP($C185,CE_Unordered_Data_Portfolio,COLUMN('Reordered Data'!DM$182)-2,FALSE)),"-",VLOOKUP($C185,CE_Unordered_Data_Portfolio,COLUMN('Reordered Data'!DM$182)-2,FALSE))</f>
        <v/>
      </c>
      <c r="DN185" s="401">
        <f>IF(ISERROR(VLOOKUP($C185,CE_Unordered_Data_Portfolio,COLUMN('Reordered Data'!DN$182)-2,FALSE)),"-",VLOOKUP($C185,CE_Unordered_Data_Portfolio,COLUMN('Reordered Data'!DN$182)-2,FALSE))</f>
        <v>0</v>
      </c>
      <c r="DO185" s="401">
        <f>IF(ISERROR(VLOOKUP($C185,CE_Unordered_Data_Portfolio,COLUMN('Reordered Data'!DO$182)-2,FALSE)),"-",VLOOKUP($C185,CE_Unordered_Data_Portfolio,COLUMN('Reordered Data'!DO$182)-2,FALSE))</f>
        <v>0</v>
      </c>
      <c r="DP185" s="401">
        <f>IF(ISERROR(VLOOKUP($C185,CE_Unordered_Data_Portfolio,COLUMN('Reordered Data'!DP$182)-2,FALSE)),"-",VLOOKUP($C185,CE_Unordered_Data_Portfolio,COLUMN('Reordered Data'!DP$182)-2,FALSE))</f>
        <v>0</v>
      </c>
      <c r="DQ185" s="401">
        <f>IF(ISERROR(VLOOKUP($C185,CE_Unordered_Data_Portfolio,COLUMN('Reordered Data'!DQ$182)-2,FALSE)),"-",VLOOKUP($C185,CE_Unordered_Data_Portfolio,COLUMN('Reordered Data'!DQ$182)-2,FALSE))</f>
        <v>0</v>
      </c>
      <c r="DR185" s="401" t="str">
        <f>IF(ISERROR(VLOOKUP($C185,CE_Unordered_Data_Portfolio,COLUMN('Reordered Data'!DR$182)-2,FALSE)),"-",VLOOKUP($C185,CE_Unordered_Data_Portfolio,COLUMN('Reordered Data'!DR$182)-2,FALSE))</f>
        <v/>
      </c>
      <c r="DS185" s="401">
        <f>IF(ISERROR(VLOOKUP($C185,CE_Unordered_Data_Portfolio,COLUMN('Reordered Data'!DS$182)-2,FALSE)),"-",VLOOKUP($C185,CE_Unordered_Data_Portfolio,COLUMN('Reordered Data'!DS$182)-2,FALSE))</f>
        <v>0</v>
      </c>
      <c r="DT185" s="401">
        <f>IF(ISERROR(VLOOKUP($C185,CE_Unordered_Data_Portfolio,COLUMN('Reordered Data'!DT$182)-2,FALSE)),"-",VLOOKUP($C185,CE_Unordered_Data_Portfolio,COLUMN('Reordered Data'!DT$182)-2,FALSE))</f>
        <v>0</v>
      </c>
      <c r="DU185" s="401">
        <f>IF(ISERROR(VLOOKUP($C185,CE_Unordered_Data_Portfolio,COLUMN('Reordered Data'!DU$182)-2,FALSE)),"-",VLOOKUP($C185,CE_Unordered_Data_Portfolio,COLUMN('Reordered Data'!DU$182)-2,FALSE))</f>
        <v>0</v>
      </c>
      <c r="DV185" s="401">
        <f>IF(ISERROR(VLOOKUP($C185,CE_Unordered_Data_Portfolio,COLUMN('Reordered Data'!DV$182)-2,FALSE)),"-",VLOOKUP($C185,CE_Unordered_Data_Portfolio,COLUMN('Reordered Data'!DV$182)-2,FALSE))</f>
        <v>0</v>
      </c>
      <c r="DW185" s="401" t="str">
        <f>IF(ISERROR(VLOOKUP($C185,CE_Unordered_Data_Portfolio,COLUMN('Reordered Data'!DW$182)-2,FALSE)),"-",VLOOKUP($C185,CE_Unordered_Data_Portfolio,COLUMN('Reordered Data'!DW$182)-2,FALSE))</f>
        <v/>
      </c>
      <c r="DX185" s="401">
        <f>IF(ISERROR(VLOOKUP($C185,CE_Unordered_Data_Portfolio,COLUMN('Reordered Data'!DX$182)-2,FALSE)),"-",VLOOKUP($C185,CE_Unordered_Data_Portfolio,COLUMN('Reordered Data'!DX$182)-2,FALSE))</f>
        <v>0</v>
      </c>
      <c r="DY185" s="401">
        <f>IF(ISERROR(VLOOKUP($C185,CE_Unordered_Data_Portfolio,COLUMN('Reordered Data'!DY$182)-2,FALSE)),"-",VLOOKUP($C185,CE_Unordered_Data_Portfolio,COLUMN('Reordered Data'!DY$182)-2,FALSE))</f>
        <v>0</v>
      </c>
      <c r="DZ185" s="401">
        <f>IF(ISERROR(VLOOKUP($C185,CE_Unordered_Data_Portfolio,COLUMN('Reordered Data'!DZ$182)-2,FALSE)),"-",VLOOKUP($C185,CE_Unordered_Data_Portfolio,COLUMN('Reordered Data'!DZ$182)-2,FALSE))</f>
        <v>0</v>
      </c>
      <c r="EA185" s="401">
        <f>IF(ISERROR(VLOOKUP($C185,CE_Unordered_Data_Portfolio,COLUMN('Reordered Data'!EA$182)-2,FALSE)),"-",VLOOKUP($C185,CE_Unordered_Data_Portfolio,COLUMN('Reordered Data'!EA$182)-2,FALSE))</f>
        <v>0</v>
      </c>
      <c r="EB185" s="401" t="str">
        <f>IF(ISERROR(VLOOKUP($C185,CE_Unordered_Data_Portfolio,COLUMN('Reordered Data'!EB$182)-2,FALSE)),"-",VLOOKUP($C185,CE_Unordered_Data_Portfolio,COLUMN('Reordered Data'!EB$182)-2,FALSE))</f>
        <v/>
      </c>
      <c r="EC185" s="401">
        <f>IF(ISERROR(VLOOKUP($C185,CE_Unordered_Data_Portfolio,COLUMN('Reordered Data'!EC$182)-2,FALSE)),"-",VLOOKUP($C185,CE_Unordered_Data_Portfolio,COLUMN('Reordered Data'!EC$182)-2,FALSE))</f>
        <v>0</v>
      </c>
      <c r="ED185" s="401">
        <f>IF(ISERROR(VLOOKUP($C185,CE_Unordered_Data_Portfolio,COLUMN('Reordered Data'!ED$182)-2,FALSE)),"-",VLOOKUP($C185,CE_Unordered_Data_Portfolio,COLUMN('Reordered Data'!ED$182)-2,FALSE))</f>
        <v>0</v>
      </c>
      <c r="EE185" s="401">
        <f>IF(ISERROR(VLOOKUP($C185,CE_Unordered_Data_Portfolio,COLUMN('Reordered Data'!EE$182)-2,FALSE)),"-",VLOOKUP($C185,CE_Unordered_Data_Portfolio,COLUMN('Reordered Data'!EE$182)-2,FALSE))</f>
        <v>0</v>
      </c>
      <c r="EF185" s="401">
        <f>IF(ISERROR(VLOOKUP($C185,CE_Unordered_Data_Portfolio,COLUMN('Reordered Data'!EF$182)-2,FALSE)),"-",VLOOKUP($C185,CE_Unordered_Data_Portfolio,COLUMN('Reordered Data'!EF$182)-2,FALSE))</f>
        <v>0</v>
      </c>
      <c r="EG185" s="401" t="str">
        <f>IF(ISERROR(VLOOKUP($C185,CE_Unordered_Data_Portfolio,COLUMN('Reordered Data'!EG$182)-2,FALSE)),"-",VLOOKUP($C185,CE_Unordered_Data_Portfolio,COLUMN('Reordered Data'!EG$182)-2,FALSE))</f>
        <v/>
      </c>
      <c r="EH185" s="401">
        <f>IF(ISERROR(VLOOKUP($C185,CE_Unordered_Data_Portfolio,COLUMN('Reordered Data'!EH$182)-2,FALSE)),"-",VLOOKUP($C185,CE_Unordered_Data_Portfolio,COLUMN('Reordered Data'!EH$182)-2,FALSE))</f>
        <v>0</v>
      </c>
      <c r="EI185" s="401">
        <f>IF(ISERROR(VLOOKUP($C185,CE_Unordered_Data_Portfolio,COLUMN('Reordered Data'!EI$182)-2,FALSE)),"-",VLOOKUP($C185,CE_Unordered_Data_Portfolio,COLUMN('Reordered Data'!EI$182)-2,FALSE))</f>
        <v>0</v>
      </c>
      <c r="EJ185" s="401">
        <f>IF(ISERROR(VLOOKUP($C185,CE_Unordered_Data_Portfolio,COLUMN('Reordered Data'!EJ$182)-2,FALSE)),"-",VLOOKUP($C185,CE_Unordered_Data_Portfolio,COLUMN('Reordered Data'!EJ$182)-2,FALSE))</f>
        <v>0</v>
      </c>
      <c r="EK185" s="401">
        <f>IF(ISERROR(VLOOKUP($C185,CE_Unordered_Data_Portfolio,COLUMN('Reordered Data'!EK$182)-2,FALSE)),"-",VLOOKUP($C185,CE_Unordered_Data_Portfolio,COLUMN('Reordered Data'!EK$182)-2,FALSE))</f>
        <v>0</v>
      </c>
      <c r="EL185" s="401" t="str">
        <f>IF(ISERROR(VLOOKUP($C185,CE_Unordered_Data_Portfolio,COLUMN('Reordered Data'!EL$182)-2,FALSE)),"-",VLOOKUP($C185,CE_Unordered_Data_Portfolio,COLUMN('Reordered Data'!EL$182)-2,FALSE))</f>
        <v/>
      </c>
      <c r="EM185" s="401">
        <f>IF(ISERROR(VLOOKUP($C185,CE_Unordered_Data_Portfolio,COLUMN('Reordered Data'!EM$182)-2,FALSE)),"-",VLOOKUP($C185,CE_Unordered_Data_Portfolio,COLUMN('Reordered Data'!EM$182)-2,FALSE))</f>
        <v>0</v>
      </c>
      <c r="EN185" s="401">
        <f>IF(ISERROR(VLOOKUP($C185,CE_Unordered_Data_Portfolio,COLUMN('Reordered Data'!EN$182)-2,FALSE)),"-",VLOOKUP($C185,CE_Unordered_Data_Portfolio,COLUMN('Reordered Data'!EN$182)-2,FALSE))</f>
        <v>0</v>
      </c>
      <c r="EO185" s="401">
        <f>IF(ISERROR(VLOOKUP($C185,CE_Unordered_Data_Portfolio,COLUMN('Reordered Data'!EO$182)-2,FALSE)),"-",VLOOKUP($C185,CE_Unordered_Data_Portfolio,COLUMN('Reordered Data'!EO$182)-2,FALSE))</f>
        <v>0</v>
      </c>
      <c r="EP185" s="401">
        <f>IF(ISERROR(VLOOKUP($C185,CE_Unordered_Data_Portfolio,COLUMN('Reordered Data'!EP$182)-2,FALSE)),"-",VLOOKUP($C185,CE_Unordered_Data_Portfolio,COLUMN('Reordered Data'!EP$182)-2,FALSE))</f>
        <v>0</v>
      </c>
      <c r="EQ185" s="401" t="str">
        <f>IF(ISERROR(VLOOKUP($C185,CE_Unordered_Data_Portfolio,COLUMN('Reordered Data'!EQ$182)-2,FALSE)),"-",VLOOKUP($C185,CE_Unordered_Data_Portfolio,COLUMN('Reordered Data'!EQ$182)-2,FALSE))</f>
        <v/>
      </c>
      <c r="ER185" s="401">
        <f>IF(ISERROR(VLOOKUP($C185,CE_Unordered_Data_Portfolio,COLUMN('Reordered Data'!ER$182)-2,FALSE)),"-",VLOOKUP($C185,CE_Unordered_Data_Portfolio,COLUMN('Reordered Data'!ER$182)-2,FALSE))</f>
        <v>0</v>
      </c>
      <c r="ES185" s="401">
        <f>IF(ISERROR(VLOOKUP($C185,CE_Unordered_Data_Portfolio,COLUMN('Reordered Data'!ES$182)-2,FALSE)),"-",VLOOKUP($C185,CE_Unordered_Data_Portfolio,COLUMN('Reordered Data'!ES$182)-2,FALSE))</f>
        <v>0</v>
      </c>
      <c r="ET185" s="401">
        <f>IF(ISERROR(VLOOKUP($C185,CE_Unordered_Data_Portfolio,COLUMN('Reordered Data'!ET$182)-2,FALSE)),"-",VLOOKUP($C185,CE_Unordered_Data_Portfolio,COLUMN('Reordered Data'!ET$182)-2,FALSE))</f>
        <v>0</v>
      </c>
      <c r="EU185" s="401">
        <f>IF(ISERROR(VLOOKUP($C185,CE_Unordered_Data_Portfolio,COLUMN('Reordered Data'!EU$182)-2,FALSE)),"-",VLOOKUP($C185,CE_Unordered_Data_Portfolio,COLUMN('Reordered Data'!EU$182)-2,FALSE))</f>
        <v>0</v>
      </c>
      <c r="EV185" s="401" t="str">
        <f>IF(ISERROR(VLOOKUP($C185,CE_Unordered_Data_Portfolio,COLUMN('Reordered Data'!EV$182)-2,FALSE)),"-",VLOOKUP($C185,CE_Unordered_Data_Portfolio,COLUMN('Reordered Data'!EV$182)-2,FALSE))</f>
        <v/>
      </c>
      <c r="EW185" s="401">
        <f>IF(ISERROR(VLOOKUP($C185,CE_Unordered_Data_Portfolio,COLUMN('Reordered Data'!EW$182)-2,FALSE)),"-",VLOOKUP($C185,CE_Unordered_Data_Portfolio,COLUMN('Reordered Data'!EW$182)-2,FALSE))</f>
        <v>0</v>
      </c>
      <c r="EX185" s="401">
        <f>IF(ISERROR(VLOOKUP($C185,CE_Unordered_Data_Portfolio,COLUMN('Reordered Data'!EX$182)-2,FALSE)),"-",VLOOKUP($C185,CE_Unordered_Data_Portfolio,COLUMN('Reordered Data'!EX$182)-2,FALSE))</f>
        <v>0</v>
      </c>
      <c r="EY185" s="401">
        <f>IF(ISERROR(VLOOKUP($C185,CE_Unordered_Data_Portfolio,COLUMN('Reordered Data'!EY$182)-2,FALSE)),"-",VLOOKUP($C185,CE_Unordered_Data_Portfolio,COLUMN('Reordered Data'!EY$182)-2,FALSE))</f>
        <v>0</v>
      </c>
      <c r="EZ185" s="401">
        <f>IF(ISERROR(VLOOKUP($C185,CE_Unordered_Data_Portfolio,COLUMN('Reordered Data'!EZ$182)-2,FALSE)),"-",VLOOKUP($C185,CE_Unordered_Data_Portfolio,COLUMN('Reordered Data'!EZ$182)-2,FALSE))</f>
        <v>0</v>
      </c>
      <c r="FA185" s="401" t="str">
        <f>IF(ISERROR(VLOOKUP($C185,CE_Unordered_Data_Portfolio,COLUMN('Reordered Data'!FA$182)-2,FALSE)),"-",VLOOKUP($C185,CE_Unordered_Data_Portfolio,COLUMN('Reordered Data'!FA$182)-2,FALSE))</f>
        <v/>
      </c>
      <c r="FB185" s="401">
        <f>IF(ISERROR(VLOOKUP($C185,CE_Unordered_Data_Portfolio,COLUMN('Reordered Data'!FB$182)-2,FALSE)),"-",VLOOKUP($C185,CE_Unordered_Data_Portfolio,COLUMN('Reordered Data'!FB$182)-2,FALSE))</f>
        <v>0</v>
      </c>
      <c r="FC185" s="401">
        <f>IF(ISERROR(VLOOKUP($C185,CE_Unordered_Data_Portfolio,COLUMN('Reordered Data'!FC$182)-2,FALSE)),"-",VLOOKUP($C185,CE_Unordered_Data_Portfolio,COLUMN('Reordered Data'!FC$182)-2,FALSE))</f>
        <v>0</v>
      </c>
      <c r="FD185" s="401">
        <f>IF(ISERROR(VLOOKUP($C185,CE_Unordered_Data_Portfolio,COLUMN('Reordered Data'!FD$182)-2,FALSE)),"-",VLOOKUP($C185,CE_Unordered_Data_Portfolio,COLUMN('Reordered Data'!FD$182)-2,FALSE))</f>
        <v>0</v>
      </c>
      <c r="FE185" s="401">
        <f>IF(ISERROR(VLOOKUP($C185,CE_Unordered_Data_Portfolio,COLUMN('Reordered Data'!FE$182)-2,FALSE)),"-",VLOOKUP($C185,CE_Unordered_Data_Portfolio,COLUMN('Reordered Data'!FE$182)-2,FALSE))</f>
        <v>0</v>
      </c>
      <c r="FF185" s="401" t="str">
        <f>IF(ISERROR(VLOOKUP($C185,CE_Unordered_Data_Portfolio,COLUMN('Reordered Data'!FF$182)-2,FALSE)),"-",VLOOKUP($C185,CE_Unordered_Data_Portfolio,COLUMN('Reordered Data'!FF$182)-2,FALSE))</f>
        <v/>
      </c>
      <c r="FG185" s="401">
        <f>IF(ISERROR(VLOOKUP($C185,CE_Unordered_Data_Portfolio,COLUMN('Reordered Data'!FG$182)-2,FALSE)),"-",VLOOKUP($C185,CE_Unordered_Data_Portfolio,COLUMN('Reordered Data'!FG$182)-2,FALSE))</f>
        <v>0</v>
      </c>
    </row>
    <row r="186" spans="3:163">
      <c r="C186" s="400" t="str">
        <f>'Portfolio TRC'!C9</f>
        <v>C&amp;I</v>
      </c>
      <c r="D186" s="401">
        <f>IF(ISERROR(VLOOKUP($C186,CE_Unordered_Data_Portfolio,COLUMN('Reordered Data'!D$182)-2,FALSE)),"-",VLOOKUP($C186,CE_Unordered_Data_Portfolio,COLUMN('Reordered Data'!D$182)-2,FALSE))</f>
        <v>0</v>
      </c>
      <c r="E186" s="401">
        <f>IF(ISERROR(VLOOKUP($C186,CE_Unordered_Data_Portfolio,COLUMN('Reordered Data'!E$182)-2,FALSE)),"-",VLOOKUP($C186,CE_Unordered_Data_Portfolio,COLUMN('Reordered Data'!E$182)-2,FALSE))</f>
        <v>0</v>
      </c>
      <c r="F186" s="401">
        <f>IF(ISERROR(VLOOKUP($C186,CE_Unordered_Data_Portfolio,COLUMN('Reordered Data'!F$182)-2,FALSE)),"-",VLOOKUP($C186,CE_Unordered_Data_Portfolio,COLUMN('Reordered Data'!F$182)-2,FALSE))</f>
        <v>0</v>
      </c>
      <c r="G186" s="401" t="str">
        <f>IF(ISERROR(VLOOKUP($C186,CE_Unordered_Data_Portfolio,COLUMN('Reordered Data'!G$182)-2,FALSE)),"-",VLOOKUP($C186,CE_Unordered_Data_Portfolio,COLUMN('Reordered Data'!G$182)-2,FALSE))</f>
        <v/>
      </c>
      <c r="H186" s="401">
        <f>IF(ISERROR(VLOOKUP($C186,CE_Unordered_Data_Portfolio,COLUMN('Reordered Data'!H$182)-2,FALSE)),"-",VLOOKUP($C186,CE_Unordered_Data_Portfolio,COLUMN('Reordered Data'!H$182)-2,FALSE))</f>
        <v>0</v>
      </c>
      <c r="I186" s="401">
        <f>IF(ISERROR(VLOOKUP($C186,CE_Unordered_Data_Portfolio,COLUMN('Reordered Data'!I$182)-2,FALSE)),"-",VLOOKUP($C186,CE_Unordered_Data_Portfolio,COLUMN('Reordered Data'!I$182)-2,FALSE))</f>
        <v>0</v>
      </c>
      <c r="J186" s="401">
        <f>IF(ISERROR(VLOOKUP($C186,CE_Unordered_Data_Portfolio,COLUMN('Reordered Data'!J$182)-2,FALSE)),"-",VLOOKUP($C186,CE_Unordered_Data_Portfolio,COLUMN('Reordered Data'!J$182)-2,FALSE))</f>
        <v>0</v>
      </c>
      <c r="K186" s="401">
        <f>IF(ISERROR(VLOOKUP($C186,CE_Unordered_Data_Portfolio,COLUMN('Reordered Data'!K$182)-2,FALSE)),"-",VLOOKUP($C186,CE_Unordered_Data_Portfolio,COLUMN('Reordered Data'!K$182)-2,FALSE))</f>
        <v>0</v>
      </c>
      <c r="L186" s="401" t="str">
        <f>IF(ISERROR(VLOOKUP($C186,CE_Unordered_Data_Portfolio,COLUMN('Reordered Data'!L$182)-2,FALSE)),"-",VLOOKUP($C186,CE_Unordered_Data_Portfolio,COLUMN('Reordered Data'!L$182)-2,FALSE))</f>
        <v/>
      </c>
      <c r="M186" s="401">
        <f>IF(ISERROR(VLOOKUP($C186,CE_Unordered_Data_Portfolio,COLUMN('Reordered Data'!M$182)-2,FALSE)),"-",VLOOKUP($C186,CE_Unordered_Data_Portfolio,COLUMN('Reordered Data'!M$182)-2,FALSE))</f>
        <v>0</v>
      </c>
      <c r="N186" s="401">
        <f>IF(ISERROR(VLOOKUP($C186,CE_Unordered_Data_Portfolio,COLUMN('Reordered Data'!N$182)-2,FALSE)),"-",VLOOKUP($C186,CE_Unordered_Data_Portfolio,COLUMN('Reordered Data'!N$182)-2,FALSE))</f>
        <v>0</v>
      </c>
      <c r="O186" s="401">
        <f>IF(ISERROR(VLOOKUP($C186,CE_Unordered_Data_Portfolio,COLUMN('Reordered Data'!O$182)-2,FALSE)),"-",VLOOKUP($C186,CE_Unordered_Data_Portfolio,COLUMN('Reordered Data'!O$182)-2,FALSE))</f>
        <v>0</v>
      </c>
      <c r="P186" s="401">
        <f>IF(ISERROR(VLOOKUP($C186,CE_Unordered_Data_Portfolio,COLUMN('Reordered Data'!P$182)-2,FALSE)),"-",VLOOKUP($C186,CE_Unordered_Data_Portfolio,COLUMN('Reordered Data'!P$182)-2,FALSE))</f>
        <v>0</v>
      </c>
      <c r="Q186" s="401" t="str">
        <f>IF(ISERROR(VLOOKUP($C186,CE_Unordered_Data_Portfolio,COLUMN('Reordered Data'!Q$182)-2,FALSE)),"-",VLOOKUP($C186,CE_Unordered_Data_Portfolio,COLUMN('Reordered Data'!Q$182)-2,FALSE))</f>
        <v/>
      </c>
      <c r="R186" s="401">
        <f>IF(ISERROR(VLOOKUP($C186,CE_Unordered_Data_Portfolio,COLUMN('Reordered Data'!R$182)-2,FALSE)),"-",VLOOKUP($C186,CE_Unordered_Data_Portfolio,COLUMN('Reordered Data'!R$182)-2,FALSE))</f>
        <v>0</v>
      </c>
      <c r="S186" s="401">
        <f>IF(ISERROR(VLOOKUP($C186,CE_Unordered_Data_Portfolio,COLUMN('Reordered Data'!S$182)-2,FALSE)),"-",VLOOKUP($C186,CE_Unordered_Data_Portfolio,COLUMN('Reordered Data'!S$182)-2,FALSE))</f>
        <v>0</v>
      </c>
      <c r="T186" s="401">
        <f>IF(ISERROR(VLOOKUP($C186,CE_Unordered_Data_Portfolio,COLUMN('Reordered Data'!T$182)-2,FALSE)),"-",VLOOKUP($C186,CE_Unordered_Data_Portfolio,COLUMN('Reordered Data'!T$182)-2,FALSE))</f>
        <v>0</v>
      </c>
      <c r="U186" s="401">
        <f>IF(ISERROR(VLOOKUP($C186,CE_Unordered_Data_Portfolio,COLUMN('Reordered Data'!U$182)-2,FALSE)),"-",VLOOKUP($C186,CE_Unordered_Data_Portfolio,COLUMN('Reordered Data'!U$182)-2,FALSE))</f>
        <v>0</v>
      </c>
      <c r="V186" s="401" t="str">
        <f>IF(ISERROR(VLOOKUP($C186,CE_Unordered_Data_Portfolio,COLUMN('Reordered Data'!V$182)-2,FALSE)),"-",VLOOKUP($C186,CE_Unordered_Data_Portfolio,COLUMN('Reordered Data'!V$182)-2,FALSE))</f>
        <v/>
      </c>
      <c r="W186" s="401">
        <f>IF(ISERROR(VLOOKUP($C186,CE_Unordered_Data_Portfolio,COLUMN('Reordered Data'!W$182)-2,FALSE)),"-",VLOOKUP($C186,CE_Unordered_Data_Portfolio,COLUMN('Reordered Data'!W$182)-2,FALSE))</f>
        <v>0</v>
      </c>
      <c r="X186" s="401">
        <f>IF(ISERROR(VLOOKUP($C186,CE_Unordered_Data_Portfolio,COLUMN('Reordered Data'!X$182)-2,FALSE)),"-",VLOOKUP($C186,CE_Unordered_Data_Portfolio,COLUMN('Reordered Data'!X$182)-2,FALSE))</f>
        <v>0</v>
      </c>
      <c r="Y186" s="401">
        <f>IF(ISERROR(VLOOKUP($C186,CE_Unordered_Data_Portfolio,COLUMN('Reordered Data'!Y$182)-2,FALSE)),"-",VLOOKUP($C186,CE_Unordered_Data_Portfolio,COLUMN('Reordered Data'!Y$182)-2,FALSE))</f>
        <v>0</v>
      </c>
      <c r="Z186" s="401">
        <f>IF(ISERROR(VLOOKUP($C186,CE_Unordered_Data_Portfolio,COLUMN('Reordered Data'!Z$182)-2,FALSE)),"-",VLOOKUP($C186,CE_Unordered_Data_Portfolio,COLUMN('Reordered Data'!Z$182)-2,FALSE))</f>
        <v>0</v>
      </c>
      <c r="AA186" s="401" t="str">
        <f>IF(ISERROR(VLOOKUP($C186,CE_Unordered_Data_Portfolio,COLUMN('Reordered Data'!AA$182)-2,FALSE)),"-",VLOOKUP($C186,CE_Unordered_Data_Portfolio,COLUMN('Reordered Data'!AA$182)-2,FALSE))</f>
        <v/>
      </c>
      <c r="AB186" s="401">
        <f>IF(ISERROR(VLOOKUP($C186,CE_Unordered_Data_Portfolio,COLUMN('Reordered Data'!AB$182)-2,FALSE)),"-",VLOOKUP($C186,CE_Unordered_Data_Portfolio,COLUMN('Reordered Data'!AB$182)-2,FALSE))</f>
        <v>0</v>
      </c>
      <c r="AC186" s="401">
        <f>IF(ISERROR(VLOOKUP($C186,CE_Unordered_Data_Portfolio,COLUMN('Reordered Data'!AC$182)-2,FALSE)),"-",VLOOKUP($C186,CE_Unordered_Data_Portfolio,COLUMN('Reordered Data'!AC$182)-2,FALSE))</f>
        <v>0</v>
      </c>
      <c r="AD186" s="401">
        <f>IF(ISERROR(VLOOKUP($C186,CE_Unordered_Data_Portfolio,COLUMN('Reordered Data'!AD$182)-2,FALSE)),"-",VLOOKUP($C186,CE_Unordered_Data_Portfolio,COLUMN('Reordered Data'!AD$182)-2,FALSE))</f>
        <v>0</v>
      </c>
      <c r="AE186" s="401">
        <f>IF(ISERROR(VLOOKUP($C186,CE_Unordered_Data_Portfolio,COLUMN('Reordered Data'!AE$182)-2,FALSE)),"-",VLOOKUP($C186,CE_Unordered_Data_Portfolio,COLUMN('Reordered Data'!AE$182)-2,FALSE))</f>
        <v>0</v>
      </c>
      <c r="AF186" s="401" t="str">
        <f>IF(ISERROR(VLOOKUP($C186,CE_Unordered_Data_Portfolio,COLUMN('Reordered Data'!AF$182)-2,FALSE)),"-",VLOOKUP($C186,CE_Unordered_Data_Portfolio,COLUMN('Reordered Data'!AF$182)-2,FALSE))</f>
        <v/>
      </c>
      <c r="AG186" s="401">
        <f>IF(ISERROR(VLOOKUP($C186,CE_Unordered_Data_Portfolio,COLUMN('Reordered Data'!AG$182)-2,FALSE)),"-",VLOOKUP($C186,CE_Unordered_Data_Portfolio,COLUMN('Reordered Data'!AG$182)-2,FALSE))</f>
        <v>0</v>
      </c>
      <c r="AH186" s="401">
        <f>IF(ISERROR(VLOOKUP($C186,CE_Unordered_Data_Portfolio,COLUMN('Reordered Data'!AH$182)-2,FALSE)),"-",VLOOKUP($C186,CE_Unordered_Data_Portfolio,COLUMN('Reordered Data'!AH$182)-2,FALSE))</f>
        <v>0</v>
      </c>
      <c r="AI186" s="401">
        <f>IF(ISERROR(VLOOKUP($C186,CE_Unordered_Data_Portfolio,COLUMN('Reordered Data'!AI$182)-2,FALSE)),"-",VLOOKUP($C186,CE_Unordered_Data_Portfolio,COLUMN('Reordered Data'!AI$182)-2,FALSE))</f>
        <v>0</v>
      </c>
      <c r="AJ186" s="401">
        <f>IF(ISERROR(VLOOKUP($C186,CE_Unordered_Data_Portfolio,COLUMN('Reordered Data'!AJ$182)-2,FALSE)),"-",VLOOKUP($C186,CE_Unordered_Data_Portfolio,COLUMN('Reordered Data'!AJ$182)-2,FALSE))</f>
        <v>0</v>
      </c>
      <c r="AK186" s="401" t="str">
        <f>IF(ISERROR(VLOOKUP($C186,CE_Unordered_Data_Portfolio,COLUMN('Reordered Data'!AK$182)-2,FALSE)),"-",VLOOKUP($C186,CE_Unordered_Data_Portfolio,COLUMN('Reordered Data'!AK$182)-2,FALSE))</f>
        <v/>
      </c>
      <c r="AL186" s="401">
        <f>IF(ISERROR(VLOOKUP($C186,CE_Unordered_Data_Portfolio,COLUMN('Reordered Data'!AL$182)-2,FALSE)),"-",VLOOKUP($C186,CE_Unordered_Data_Portfolio,COLUMN('Reordered Data'!AL$182)-2,FALSE))</f>
        <v>0</v>
      </c>
      <c r="AM186" s="401">
        <f>IF(ISERROR(VLOOKUP($C186,CE_Unordered_Data_Portfolio,COLUMN('Reordered Data'!AM$182)-2,FALSE)),"-",VLOOKUP($C186,CE_Unordered_Data_Portfolio,COLUMN('Reordered Data'!AM$182)-2,FALSE))</f>
        <v>0</v>
      </c>
      <c r="AN186" s="401">
        <f>IF(ISERROR(VLOOKUP($C186,CE_Unordered_Data_Portfolio,COLUMN('Reordered Data'!AN$182)-2,FALSE)),"-",VLOOKUP($C186,CE_Unordered_Data_Portfolio,COLUMN('Reordered Data'!AN$182)-2,FALSE))</f>
        <v>0</v>
      </c>
      <c r="AO186" s="401">
        <f>IF(ISERROR(VLOOKUP($C186,CE_Unordered_Data_Portfolio,COLUMN('Reordered Data'!AO$182)-2,FALSE)),"-",VLOOKUP($C186,CE_Unordered_Data_Portfolio,COLUMN('Reordered Data'!AO$182)-2,FALSE))</f>
        <v>0</v>
      </c>
      <c r="AP186" s="401" t="str">
        <f>IF(ISERROR(VLOOKUP($C186,CE_Unordered_Data_Portfolio,COLUMN('Reordered Data'!AP$182)-2,FALSE)),"-",VLOOKUP($C186,CE_Unordered_Data_Portfolio,COLUMN('Reordered Data'!AP$182)-2,FALSE))</f>
        <v/>
      </c>
      <c r="AQ186" s="401">
        <f>IF(ISERROR(VLOOKUP($C186,CE_Unordered_Data_Portfolio,COLUMN('Reordered Data'!AQ$182)-2,FALSE)),"-",VLOOKUP($C186,CE_Unordered_Data_Portfolio,COLUMN('Reordered Data'!AQ$182)-2,FALSE))</f>
        <v>0</v>
      </c>
      <c r="AR186" s="401">
        <f>IF(ISERROR(VLOOKUP($C186,CE_Unordered_Data_Portfolio,COLUMN('Reordered Data'!AR$182)-2,FALSE)),"-",VLOOKUP($C186,CE_Unordered_Data_Portfolio,COLUMN('Reordered Data'!AR$182)-2,FALSE))</f>
        <v>0</v>
      </c>
      <c r="AS186" s="401">
        <f>IF(ISERROR(VLOOKUP($C186,CE_Unordered_Data_Portfolio,COLUMN('Reordered Data'!AS$182)-2,FALSE)),"-",VLOOKUP($C186,CE_Unordered_Data_Portfolio,COLUMN('Reordered Data'!AS$182)-2,FALSE))</f>
        <v>0</v>
      </c>
      <c r="AT186" s="401">
        <f>IF(ISERROR(VLOOKUP($C186,CE_Unordered_Data_Portfolio,COLUMN('Reordered Data'!AT$182)-2,FALSE)),"-",VLOOKUP($C186,CE_Unordered_Data_Portfolio,COLUMN('Reordered Data'!AT$182)-2,FALSE))</f>
        <v>0</v>
      </c>
      <c r="AU186" s="401" t="str">
        <f>IF(ISERROR(VLOOKUP($C186,CE_Unordered_Data_Portfolio,COLUMN('Reordered Data'!AU$182)-2,FALSE)),"-",VLOOKUP($C186,CE_Unordered_Data_Portfolio,COLUMN('Reordered Data'!AU$182)-2,FALSE))</f>
        <v/>
      </c>
      <c r="AV186" s="401">
        <f>IF(ISERROR(VLOOKUP($C186,CE_Unordered_Data_Portfolio,COLUMN('Reordered Data'!AV$182)-2,FALSE)),"-",VLOOKUP($C186,CE_Unordered_Data_Portfolio,COLUMN('Reordered Data'!AV$182)-2,FALSE))</f>
        <v>0</v>
      </c>
      <c r="AW186" s="401">
        <f>IF(ISERROR(VLOOKUP($C186,CE_Unordered_Data_Portfolio,COLUMN('Reordered Data'!AW$182)-2,FALSE)),"-",VLOOKUP($C186,CE_Unordered_Data_Portfolio,COLUMN('Reordered Data'!AW$182)-2,FALSE))</f>
        <v>0</v>
      </c>
      <c r="AX186" s="401">
        <f>IF(ISERROR(VLOOKUP($C186,CE_Unordered_Data_Portfolio,COLUMN('Reordered Data'!AX$182)-2,FALSE)),"-",VLOOKUP($C186,CE_Unordered_Data_Portfolio,COLUMN('Reordered Data'!AX$182)-2,FALSE))</f>
        <v>0</v>
      </c>
      <c r="AY186" s="401">
        <f>IF(ISERROR(VLOOKUP($C186,CE_Unordered_Data_Portfolio,COLUMN('Reordered Data'!AY$182)-2,FALSE)),"-",VLOOKUP($C186,CE_Unordered_Data_Portfolio,COLUMN('Reordered Data'!AY$182)-2,FALSE))</f>
        <v>0</v>
      </c>
      <c r="AZ186" s="401" t="str">
        <f>IF(ISERROR(VLOOKUP($C186,CE_Unordered_Data_Portfolio,COLUMN('Reordered Data'!AZ$182)-2,FALSE)),"-",VLOOKUP($C186,CE_Unordered_Data_Portfolio,COLUMN('Reordered Data'!AZ$182)-2,FALSE))</f>
        <v/>
      </c>
      <c r="BA186" s="401">
        <f>IF(ISERROR(VLOOKUP($C186,CE_Unordered_Data_Portfolio,COLUMN('Reordered Data'!BA$182)-2,FALSE)),"-",VLOOKUP($C186,CE_Unordered_Data_Portfolio,COLUMN('Reordered Data'!BA$182)-2,FALSE))</f>
        <v>0</v>
      </c>
      <c r="BB186" s="401">
        <f>IF(ISERROR(VLOOKUP($C186,CE_Unordered_Data_Portfolio,COLUMN('Reordered Data'!BB$182)-2,FALSE)),"-",VLOOKUP($C186,CE_Unordered_Data_Portfolio,COLUMN('Reordered Data'!BB$182)-2,FALSE))</f>
        <v>0</v>
      </c>
      <c r="BC186" s="401">
        <f>IF(ISERROR(VLOOKUP($C186,CE_Unordered_Data_Portfolio,COLUMN('Reordered Data'!BC$182)-2,FALSE)),"-",VLOOKUP($C186,CE_Unordered_Data_Portfolio,COLUMN('Reordered Data'!BC$182)-2,FALSE))</f>
        <v>0</v>
      </c>
      <c r="BD186" s="401">
        <f>IF(ISERROR(VLOOKUP($C186,CE_Unordered_Data_Portfolio,COLUMN('Reordered Data'!BD$182)-2,FALSE)),"-",VLOOKUP($C186,CE_Unordered_Data_Portfolio,COLUMN('Reordered Data'!BD$182)-2,FALSE))</f>
        <v>0</v>
      </c>
      <c r="BE186" s="401" t="str">
        <f>IF(ISERROR(VLOOKUP($C186,CE_Unordered_Data_Portfolio,COLUMN('Reordered Data'!BE$182)-2,FALSE)),"-",VLOOKUP($C186,CE_Unordered_Data_Portfolio,COLUMN('Reordered Data'!BE$182)-2,FALSE))</f>
        <v/>
      </c>
      <c r="BF186" s="401">
        <f>IF(ISERROR(VLOOKUP($C186,CE_Unordered_Data_Portfolio,COLUMN('Reordered Data'!BF$182)-2,FALSE)),"-",VLOOKUP($C186,CE_Unordered_Data_Portfolio,COLUMN('Reordered Data'!BF$182)-2,FALSE))</f>
        <v>0</v>
      </c>
      <c r="BG186" s="401">
        <f>IF(ISERROR(VLOOKUP($C186,CE_Unordered_Data_Portfolio,COLUMN('Reordered Data'!BG$182)-2,FALSE)),"-",VLOOKUP($C186,CE_Unordered_Data_Portfolio,COLUMN('Reordered Data'!BG$182)-2,FALSE))</f>
        <v>0</v>
      </c>
      <c r="BH186" s="401">
        <f>IF(ISERROR(VLOOKUP($C186,CE_Unordered_Data_Portfolio,COLUMN('Reordered Data'!BH$182)-2,FALSE)),"-",VLOOKUP($C186,CE_Unordered_Data_Portfolio,COLUMN('Reordered Data'!BH$182)-2,FALSE))</f>
        <v>0</v>
      </c>
      <c r="BI186" s="401">
        <f>IF(ISERROR(VLOOKUP($C186,CE_Unordered_Data_Portfolio,COLUMN('Reordered Data'!BI$182)-2,FALSE)),"-",VLOOKUP($C186,CE_Unordered_Data_Portfolio,COLUMN('Reordered Data'!BI$182)-2,FALSE))</f>
        <v>0</v>
      </c>
      <c r="BJ186" s="401" t="str">
        <f>IF(ISERROR(VLOOKUP($C186,CE_Unordered_Data_Portfolio,COLUMN('Reordered Data'!BJ$182)-2,FALSE)),"-",VLOOKUP($C186,CE_Unordered_Data_Portfolio,COLUMN('Reordered Data'!BJ$182)-2,FALSE))</f>
        <v/>
      </c>
      <c r="BK186" s="401">
        <f>IF(ISERROR(VLOOKUP($C186,CE_Unordered_Data_Portfolio,COLUMN('Reordered Data'!BK$182)-2,FALSE)),"-",VLOOKUP($C186,CE_Unordered_Data_Portfolio,COLUMN('Reordered Data'!BK$182)-2,FALSE))</f>
        <v>0</v>
      </c>
      <c r="BL186" s="401">
        <f>IF(ISERROR(VLOOKUP($C186,CE_Unordered_Data_Portfolio,COLUMN('Reordered Data'!BL$182)-2,FALSE)),"-",VLOOKUP($C186,CE_Unordered_Data_Portfolio,COLUMN('Reordered Data'!BL$182)-2,FALSE))</f>
        <v>0</v>
      </c>
      <c r="BM186" s="401">
        <f>IF(ISERROR(VLOOKUP($C186,CE_Unordered_Data_Portfolio,COLUMN('Reordered Data'!BM$182)-2,FALSE)),"-",VLOOKUP($C186,CE_Unordered_Data_Portfolio,COLUMN('Reordered Data'!BM$182)-2,FALSE))</f>
        <v>0</v>
      </c>
      <c r="BN186" s="401">
        <f>IF(ISERROR(VLOOKUP($C186,CE_Unordered_Data_Portfolio,COLUMN('Reordered Data'!BN$182)-2,FALSE)),"-",VLOOKUP($C186,CE_Unordered_Data_Portfolio,COLUMN('Reordered Data'!BN$182)-2,FALSE))</f>
        <v>0</v>
      </c>
      <c r="BO186" s="401" t="str">
        <f>IF(ISERROR(VLOOKUP($C186,CE_Unordered_Data_Portfolio,COLUMN('Reordered Data'!BO$182)-2,FALSE)),"-",VLOOKUP($C186,CE_Unordered_Data_Portfolio,COLUMN('Reordered Data'!BO$182)-2,FALSE))</f>
        <v/>
      </c>
      <c r="BP186" s="401">
        <f>IF(ISERROR(VLOOKUP($C186,CE_Unordered_Data_Portfolio,COLUMN('Reordered Data'!BP$182)-2,FALSE)),"-",VLOOKUP($C186,CE_Unordered_Data_Portfolio,COLUMN('Reordered Data'!BP$182)-2,FALSE))</f>
        <v>0</v>
      </c>
      <c r="BQ186" s="401">
        <f>IF(ISERROR(VLOOKUP($C186,CE_Unordered_Data_Portfolio,COLUMN('Reordered Data'!BQ$182)-2,FALSE)),"-",VLOOKUP($C186,CE_Unordered_Data_Portfolio,COLUMN('Reordered Data'!BQ$182)-2,FALSE))</f>
        <v>0</v>
      </c>
      <c r="BR186" s="401">
        <f>IF(ISERROR(VLOOKUP($C186,CE_Unordered_Data_Portfolio,COLUMN('Reordered Data'!BR$182)-2,FALSE)),"-",VLOOKUP($C186,CE_Unordered_Data_Portfolio,COLUMN('Reordered Data'!BR$182)-2,FALSE))</f>
        <v>0</v>
      </c>
      <c r="BS186" s="401">
        <f>IF(ISERROR(VLOOKUP($C186,CE_Unordered_Data_Portfolio,COLUMN('Reordered Data'!BS$182)-2,FALSE)),"-",VLOOKUP($C186,CE_Unordered_Data_Portfolio,COLUMN('Reordered Data'!BS$182)-2,FALSE))</f>
        <v>0</v>
      </c>
      <c r="BT186" s="401" t="str">
        <f>IF(ISERROR(VLOOKUP($C186,CE_Unordered_Data_Portfolio,COLUMN('Reordered Data'!BT$182)-2,FALSE)),"-",VLOOKUP($C186,CE_Unordered_Data_Portfolio,COLUMN('Reordered Data'!BT$182)-2,FALSE))</f>
        <v/>
      </c>
      <c r="BU186" s="401">
        <f>IF(ISERROR(VLOOKUP($C186,CE_Unordered_Data_Portfolio,COLUMN('Reordered Data'!BU$182)-2,FALSE)),"-",VLOOKUP($C186,CE_Unordered_Data_Portfolio,COLUMN('Reordered Data'!BU$182)-2,FALSE))</f>
        <v>0</v>
      </c>
      <c r="BV186" s="401">
        <f>IF(ISERROR(VLOOKUP($C186,CE_Unordered_Data_Portfolio,COLUMN('Reordered Data'!BV$182)-2,FALSE)),"-",VLOOKUP($C186,CE_Unordered_Data_Portfolio,COLUMN('Reordered Data'!BV$182)-2,FALSE))</f>
        <v>0</v>
      </c>
      <c r="BW186" s="401">
        <f>IF(ISERROR(VLOOKUP($C186,CE_Unordered_Data_Portfolio,COLUMN('Reordered Data'!BW$182)-2,FALSE)),"-",VLOOKUP($C186,CE_Unordered_Data_Portfolio,COLUMN('Reordered Data'!BW$182)-2,FALSE))</f>
        <v>0</v>
      </c>
      <c r="BX186" s="401">
        <f>IF(ISERROR(VLOOKUP($C186,CE_Unordered_Data_Portfolio,COLUMN('Reordered Data'!BX$182)-2,FALSE)),"-",VLOOKUP($C186,CE_Unordered_Data_Portfolio,COLUMN('Reordered Data'!BX$182)-2,FALSE))</f>
        <v>0</v>
      </c>
      <c r="BY186" s="401" t="str">
        <f>IF(ISERROR(VLOOKUP($C186,CE_Unordered_Data_Portfolio,COLUMN('Reordered Data'!BY$182)-2,FALSE)),"-",VLOOKUP($C186,CE_Unordered_Data_Portfolio,COLUMN('Reordered Data'!BY$182)-2,FALSE))</f>
        <v/>
      </c>
      <c r="BZ186" s="401">
        <f>IF(ISERROR(VLOOKUP($C186,CE_Unordered_Data_Portfolio,COLUMN('Reordered Data'!BZ$182)-2,FALSE)),"-",VLOOKUP($C186,CE_Unordered_Data_Portfolio,COLUMN('Reordered Data'!BZ$182)-2,FALSE))</f>
        <v>0</v>
      </c>
      <c r="CA186" s="401">
        <f>IF(ISERROR(VLOOKUP($C186,CE_Unordered_Data_Portfolio,COLUMN('Reordered Data'!CA$182)-2,FALSE)),"-",VLOOKUP($C186,CE_Unordered_Data_Portfolio,COLUMN('Reordered Data'!CA$182)-2,FALSE))</f>
        <v>0</v>
      </c>
      <c r="CB186" s="401">
        <f>IF(ISERROR(VLOOKUP($C186,CE_Unordered_Data_Portfolio,COLUMN('Reordered Data'!CB$182)-2,FALSE)),"-",VLOOKUP($C186,CE_Unordered_Data_Portfolio,COLUMN('Reordered Data'!CB$182)-2,FALSE))</f>
        <v>0</v>
      </c>
      <c r="CC186" s="401">
        <f>IF(ISERROR(VLOOKUP($C186,CE_Unordered_Data_Portfolio,COLUMN('Reordered Data'!CC$182)-2,FALSE)),"-",VLOOKUP($C186,CE_Unordered_Data_Portfolio,COLUMN('Reordered Data'!CC$182)-2,FALSE))</f>
        <v>0</v>
      </c>
      <c r="CD186" s="401" t="str">
        <f>IF(ISERROR(VLOOKUP($C186,CE_Unordered_Data_Portfolio,COLUMN('Reordered Data'!CD$182)-2,FALSE)),"-",VLOOKUP($C186,CE_Unordered_Data_Portfolio,COLUMN('Reordered Data'!CD$182)-2,FALSE))</f>
        <v/>
      </c>
      <c r="CE186" s="401">
        <f>IF(ISERROR(VLOOKUP($C186,CE_Unordered_Data_Portfolio,COLUMN('Reordered Data'!CE$182)-2,FALSE)),"-",VLOOKUP($C186,CE_Unordered_Data_Portfolio,COLUMN('Reordered Data'!CE$182)-2,FALSE))</f>
        <v>0</v>
      </c>
      <c r="CF186" s="401">
        <f>IF(ISERROR(VLOOKUP($C186,CE_Unordered_Data_Portfolio,COLUMN('Reordered Data'!CF$182)-2,FALSE)),"-",VLOOKUP($C186,CE_Unordered_Data_Portfolio,COLUMN('Reordered Data'!CF$182)-2,FALSE))</f>
        <v>0</v>
      </c>
      <c r="CG186" s="401">
        <f>IF(ISERROR(VLOOKUP($C186,CE_Unordered_Data_Portfolio,COLUMN('Reordered Data'!CG$182)-2,FALSE)),"-",VLOOKUP($C186,CE_Unordered_Data_Portfolio,COLUMN('Reordered Data'!CG$182)-2,FALSE))</f>
        <v>0</v>
      </c>
      <c r="CH186" s="401">
        <f>IF(ISERROR(VLOOKUP($C186,CE_Unordered_Data_Portfolio,COLUMN('Reordered Data'!CH$182)-2,FALSE)),"-",VLOOKUP($C186,CE_Unordered_Data_Portfolio,COLUMN('Reordered Data'!CH$182)-2,FALSE))</f>
        <v>0</v>
      </c>
      <c r="CI186" s="401" t="str">
        <f>IF(ISERROR(VLOOKUP($C186,CE_Unordered_Data_Portfolio,COLUMN('Reordered Data'!CI$182)-2,FALSE)),"-",VLOOKUP($C186,CE_Unordered_Data_Portfolio,COLUMN('Reordered Data'!CI$182)-2,FALSE))</f>
        <v/>
      </c>
      <c r="CJ186" s="401">
        <f>IF(ISERROR(VLOOKUP($C186,CE_Unordered_Data_Portfolio,COLUMN('Reordered Data'!CJ$182)-2,FALSE)),"-",VLOOKUP($C186,CE_Unordered_Data_Portfolio,COLUMN('Reordered Data'!CJ$182)-2,FALSE))</f>
        <v>0</v>
      </c>
      <c r="CK186" s="401">
        <f>IF(ISERROR(VLOOKUP($C186,CE_Unordered_Data_Portfolio,COLUMN('Reordered Data'!CK$182)-2,FALSE)),"-",VLOOKUP($C186,CE_Unordered_Data_Portfolio,COLUMN('Reordered Data'!CK$182)-2,FALSE))</f>
        <v>0</v>
      </c>
      <c r="CL186" s="401">
        <f>IF(ISERROR(VLOOKUP($C186,CE_Unordered_Data_Portfolio,COLUMN('Reordered Data'!CL$182)-2,FALSE)),"-",VLOOKUP($C186,CE_Unordered_Data_Portfolio,COLUMN('Reordered Data'!CL$182)-2,FALSE))</f>
        <v>0</v>
      </c>
      <c r="CM186" s="401">
        <f>IF(ISERROR(VLOOKUP($C186,CE_Unordered_Data_Portfolio,COLUMN('Reordered Data'!CM$182)-2,FALSE)),"-",VLOOKUP($C186,CE_Unordered_Data_Portfolio,COLUMN('Reordered Data'!CM$182)-2,FALSE))</f>
        <v>0</v>
      </c>
      <c r="CN186" s="401" t="str">
        <f>IF(ISERROR(VLOOKUP($C186,CE_Unordered_Data_Portfolio,COLUMN('Reordered Data'!CN$182)-2,FALSE)),"-",VLOOKUP($C186,CE_Unordered_Data_Portfolio,COLUMN('Reordered Data'!CN$182)-2,FALSE))</f>
        <v/>
      </c>
      <c r="CO186" s="401">
        <f>IF(ISERROR(VLOOKUP($C186,CE_Unordered_Data_Portfolio,COLUMN('Reordered Data'!CO$182)-2,FALSE)),"-",VLOOKUP($C186,CE_Unordered_Data_Portfolio,COLUMN('Reordered Data'!CO$182)-2,FALSE))</f>
        <v>0</v>
      </c>
      <c r="CP186" s="401">
        <f>IF(ISERROR(VLOOKUP($C186,CE_Unordered_Data_Portfolio,COLUMN('Reordered Data'!CP$182)-2,FALSE)),"-",VLOOKUP($C186,CE_Unordered_Data_Portfolio,COLUMN('Reordered Data'!CP$182)-2,FALSE))</f>
        <v>0</v>
      </c>
      <c r="CQ186" s="401">
        <f>IF(ISERROR(VLOOKUP($C186,CE_Unordered_Data_Portfolio,COLUMN('Reordered Data'!CQ$182)-2,FALSE)),"-",VLOOKUP($C186,CE_Unordered_Data_Portfolio,COLUMN('Reordered Data'!CQ$182)-2,FALSE))</f>
        <v>0</v>
      </c>
      <c r="CR186" s="401">
        <f>IF(ISERROR(VLOOKUP($C186,CE_Unordered_Data_Portfolio,COLUMN('Reordered Data'!CR$182)-2,FALSE)),"-",VLOOKUP($C186,CE_Unordered_Data_Portfolio,COLUMN('Reordered Data'!CR$182)-2,FALSE))</f>
        <v>0</v>
      </c>
      <c r="CS186" s="401" t="str">
        <f>IF(ISERROR(VLOOKUP($C186,CE_Unordered_Data_Portfolio,COLUMN('Reordered Data'!CS$182)-2,FALSE)),"-",VLOOKUP($C186,CE_Unordered_Data_Portfolio,COLUMN('Reordered Data'!CS$182)-2,FALSE))</f>
        <v/>
      </c>
      <c r="CT186" s="401">
        <f>IF(ISERROR(VLOOKUP($C186,CE_Unordered_Data_Portfolio,COLUMN('Reordered Data'!CT$182)-2,FALSE)),"-",VLOOKUP($C186,CE_Unordered_Data_Portfolio,COLUMN('Reordered Data'!CT$182)-2,FALSE))</f>
        <v>0</v>
      </c>
      <c r="CU186" s="401">
        <f>IF(ISERROR(VLOOKUP($C186,CE_Unordered_Data_Portfolio,COLUMN('Reordered Data'!CU$182)-2,FALSE)),"-",VLOOKUP($C186,CE_Unordered_Data_Portfolio,COLUMN('Reordered Data'!CU$182)-2,FALSE))</f>
        <v>0</v>
      </c>
      <c r="CV186" s="401">
        <f>IF(ISERROR(VLOOKUP($C186,CE_Unordered_Data_Portfolio,COLUMN('Reordered Data'!CV$182)-2,FALSE)),"-",VLOOKUP($C186,CE_Unordered_Data_Portfolio,COLUMN('Reordered Data'!CV$182)-2,FALSE))</f>
        <v>0</v>
      </c>
      <c r="CW186" s="401">
        <f>IF(ISERROR(VLOOKUP($C186,CE_Unordered_Data_Portfolio,COLUMN('Reordered Data'!CW$182)-2,FALSE)),"-",VLOOKUP($C186,CE_Unordered_Data_Portfolio,COLUMN('Reordered Data'!CW$182)-2,FALSE))</f>
        <v>0</v>
      </c>
      <c r="CX186" s="401" t="str">
        <f>IF(ISERROR(VLOOKUP($C186,CE_Unordered_Data_Portfolio,COLUMN('Reordered Data'!CX$182)-2,FALSE)),"-",VLOOKUP($C186,CE_Unordered_Data_Portfolio,COLUMN('Reordered Data'!CX$182)-2,FALSE))</f>
        <v/>
      </c>
      <c r="CY186" s="401">
        <f>IF(ISERROR(VLOOKUP($C186,CE_Unordered_Data_Portfolio,COLUMN('Reordered Data'!CY$182)-2,FALSE)),"-",VLOOKUP($C186,CE_Unordered_Data_Portfolio,COLUMN('Reordered Data'!CY$182)-2,FALSE))</f>
        <v>0</v>
      </c>
      <c r="CZ186" s="401">
        <f>IF(ISERROR(VLOOKUP($C186,CE_Unordered_Data_Portfolio,COLUMN('Reordered Data'!CZ$182)-2,FALSE)),"-",VLOOKUP($C186,CE_Unordered_Data_Portfolio,COLUMN('Reordered Data'!CZ$182)-2,FALSE))</f>
        <v>0</v>
      </c>
      <c r="DA186" s="401">
        <f>IF(ISERROR(VLOOKUP($C186,CE_Unordered_Data_Portfolio,COLUMN('Reordered Data'!DA$182)-2,FALSE)),"-",VLOOKUP($C186,CE_Unordered_Data_Portfolio,COLUMN('Reordered Data'!DA$182)-2,FALSE))</f>
        <v>0</v>
      </c>
      <c r="DB186" s="401">
        <f>IF(ISERROR(VLOOKUP($C186,CE_Unordered_Data_Portfolio,COLUMN('Reordered Data'!DB$182)-2,FALSE)),"-",VLOOKUP($C186,CE_Unordered_Data_Portfolio,COLUMN('Reordered Data'!DB$182)-2,FALSE))</f>
        <v>0</v>
      </c>
      <c r="DC186" s="401" t="str">
        <f>IF(ISERROR(VLOOKUP($C186,CE_Unordered_Data_Portfolio,COLUMN('Reordered Data'!DC$182)-2,FALSE)),"-",VLOOKUP($C186,CE_Unordered_Data_Portfolio,COLUMN('Reordered Data'!DC$182)-2,FALSE))</f>
        <v/>
      </c>
      <c r="DD186" s="401">
        <f>IF(ISERROR(VLOOKUP($C186,CE_Unordered_Data_Portfolio,COLUMN('Reordered Data'!DD$182)-2,FALSE)),"-",VLOOKUP($C186,CE_Unordered_Data_Portfolio,COLUMN('Reordered Data'!DD$182)-2,FALSE))</f>
        <v>0</v>
      </c>
      <c r="DE186" s="401">
        <f>IF(ISERROR(VLOOKUP($C186,CE_Unordered_Data_Portfolio,COLUMN('Reordered Data'!DE$182)-2,FALSE)),"-",VLOOKUP($C186,CE_Unordered_Data_Portfolio,COLUMN('Reordered Data'!DE$182)-2,FALSE))</f>
        <v>0</v>
      </c>
      <c r="DF186" s="401">
        <f>IF(ISERROR(VLOOKUP($C186,CE_Unordered_Data_Portfolio,COLUMN('Reordered Data'!DF$182)-2,FALSE)),"-",VLOOKUP($C186,CE_Unordered_Data_Portfolio,COLUMN('Reordered Data'!DF$182)-2,FALSE))</f>
        <v>0</v>
      </c>
      <c r="DG186" s="401">
        <f>IF(ISERROR(VLOOKUP($C186,CE_Unordered_Data_Portfolio,COLUMN('Reordered Data'!DG$182)-2,FALSE)),"-",VLOOKUP($C186,CE_Unordered_Data_Portfolio,COLUMN('Reordered Data'!DG$182)-2,FALSE))</f>
        <v>0</v>
      </c>
      <c r="DH186" s="401" t="str">
        <f>IF(ISERROR(VLOOKUP($C186,CE_Unordered_Data_Portfolio,COLUMN('Reordered Data'!DH$182)-2,FALSE)),"-",VLOOKUP($C186,CE_Unordered_Data_Portfolio,COLUMN('Reordered Data'!DH$182)-2,FALSE))</f>
        <v/>
      </c>
      <c r="DI186" s="401">
        <f>IF(ISERROR(VLOOKUP($C186,CE_Unordered_Data_Portfolio,COLUMN('Reordered Data'!DI$182)-2,FALSE)),"-",VLOOKUP($C186,CE_Unordered_Data_Portfolio,COLUMN('Reordered Data'!DI$182)-2,FALSE))</f>
        <v>0</v>
      </c>
      <c r="DJ186" s="401">
        <f>IF(ISERROR(VLOOKUP($C186,CE_Unordered_Data_Portfolio,COLUMN('Reordered Data'!DJ$182)-2,FALSE)),"-",VLOOKUP($C186,CE_Unordered_Data_Portfolio,COLUMN('Reordered Data'!DJ$182)-2,FALSE))</f>
        <v>0</v>
      </c>
      <c r="DK186" s="401">
        <f>IF(ISERROR(VLOOKUP($C186,CE_Unordered_Data_Portfolio,COLUMN('Reordered Data'!DK$182)-2,FALSE)),"-",VLOOKUP($C186,CE_Unordered_Data_Portfolio,COLUMN('Reordered Data'!DK$182)-2,FALSE))</f>
        <v>0</v>
      </c>
      <c r="DL186" s="401">
        <f>IF(ISERROR(VLOOKUP($C186,CE_Unordered_Data_Portfolio,COLUMN('Reordered Data'!DL$182)-2,FALSE)),"-",VLOOKUP($C186,CE_Unordered_Data_Portfolio,COLUMN('Reordered Data'!DL$182)-2,FALSE))</f>
        <v>0</v>
      </c>
      <c r="DM186" s="401" t="str">
        <f>IF(ISERROR(VLOOKUP($C186,CE_Unordered_Data_Portfolio,COLUMN('Reordered Data'!DM$182)-2,FALSE)),"-",VLOOKUP($C186,CE_Unordered_Data_Portfolio,COLUMN('Reordered Data'!DM$182)-2,FALSE))</f>
        <v/>
      </c>
      <c r="DN186" s="401">
        <f>IF(ISERROR(VLOOKUP($C186,CE_Unordered_Data_Portfolio,COLUMN('Reordered Data'!DN$182)-2,FALSE)),"-",VLOOKUP($C186,CE_Unordered_Data_Portfolio,COLUMN('Reordered Data'!DN$182)-2,FALSE))</f>
        <v>0</v>
      </c>
      <c r="DO186" s="401">
        <f>IF(ISERROR(VLOOKUP($C186,CE_Unordered_Data_Portfolio,COLUMN('Reordered Data'!DO$182)-2,FALSE)),"-",VLOOKUP($C186,CE_Unordered_Data_Portfolio,COLUMN('Reordered Data'!DO$182)-2,FALSE))</f>
        <v>0</v>
      </c>
      <c r="DP186" s="401">
        <f>IF(ISERROR(VLOOKUP($C186,CE_Unordered_Data_Portfolio,COLUMN('Reordered Data'!DP$182)-2,FALSE)),"-",VLOOKUP($C186,CE_Unordered_Data_Portfolio,COLUMN('Reordered Data'!DP$182)-2,FALSE))</f>
        <v>0</v>
      </c>
      <c r="DQ186" s="401">
        <f>IF(ISERROR(VLOOKUP($C186,CE_Unordered_Data_Portfolio,COLUMN('Reordered Data'!DQ$182)-2,FALSE)),"-",VLOOKUP($C186,CE_Unordered_Data_Portfolio,COLUMN('Reordered Data'!DQ$182)-2,FALSE))</f>
        <v>0</v>
      </c>
      <c r="DR186" s="401" t="str">
        <f>IF(ISERROR(VLOOKUP($C186,CE_Unordered_Data_Portfolio,COLUMN('Reordered Data'!DR$182)-2,FALSE)),"-",VLOOKUP($C186,CE_Unordered_Data_Portfolio,COLUMN('Reordered Data'!DR$182)-2,FALSE))</f>
        <v/>
      </c>
      <c r="DS186" s="401">
        <f>IF(ISERROR(VLOOKUP($C186,CE_Unordered_Data_Portfolio,COLUMN('Reordered Data'!DS$182)-2,FALSE)),"-",VLOOKUP($C186,CE_Unordered_Data_Portfolio,COLUMN('Reordered Data'!DS$182)-2,FALSE))</f>
        <v>0</v>
      </c>
      <c r="DT186" s="401">
        <f>IF(ISERROR(VLOOKUP($C186,CE_Unordered_Data_Portfolio,COLUMN('Reordered Data'!DT$182)-2,FALSE)),"-",VLOOKUP($C186,CE_Unordered_Data_Portfolio,COLUMN('Reordered Data'!DT$182)-2,FALSE))</f>
        <v>0</v>
      </c>
      <c r="DU186" s="401">
        <f>IF(ISERROR(VLOOKUP($C186,CE_Unordered_Data_Portfolio,COLUMN('Reordered Data'!DU$182)-2,FALSE)),"-",VLOOKUP($C186,CE_Unordered_Data_Portfolio,COLUMN('Reordered Data'!DU$182)-2,FALSE))</f>
        <v>0</v>
      </c>
      <c r="DV186" s="401">
        <f>IF(ISERROR(VLOOKUP($C186,CE_Unordered_Data_Portfolio,COLUMN('Reordered Data'!DV$182)-2,FALSE)),"-",VLOOKUP($C186,CE_Unordered_Data_Portfolio,COLUMN('Reordered Data'!DV$182)-2,FALSE))</f>
        <v>0</v>
      </c>
      <c r="DW186" s="401" t="str">
        <f>IF(ISERROR(VLOOKUP($C186,CE_Unordered_Data_Portfolio,COLUMN('Reordered Data'!DW$182)-2,FALSE)),"-",VLOOKUP($C186,CE_Unordered_Data_Portfolio,COLUMN('Reordered Data'!DW$182)-2,FALSE))</f>
        <v/>
      </c>
      <c r="DX186" s="401">
        <f>IF(ISERROR(VLOOKUP($C186,CE_Unordered_Data_Portfolio,COLUMN('Reordered Data'!DX$182)-2,FALSE)),"-",VLOOKUP($C186,CE_Unordered_Data_Portfolio,COLUMN('Reordered Data'!DX$182)-2,FALSE))</f>
        <v>0</v>
      </c>
      <c r="DY186" s="401">
        <f>IF(ISERROR(VLOOKUP($C186,CE_Unordered_Data_Portfolio,COLUMN('Reordered Data'!DY$182)-2,FALSE)),"-",VLOOKUP($C186,CE_Unordered_Data_Portfolio,COLUMN('Reordered Data'!DY$182)-2,FALSE))</f>
        <v>0</v>
      </c>
      <c r="DZ186" s="401">
        <f>IF(ISERROR(VLOOKUP($C186,CE_Unordered_Data_Portfolio,COLUMN('Reordered Data'!DZ$182)-2,FALSE)),"-",VLOOKUP($C186,CE_Unordered_Data_Portfolio,COLUMN('Reordered Data'!DZ$182)-2,FALSE))</f>
        <v>0</v>
      </c>
      <c r="EA186" s="401">
        <f>IF(ISERROR(VLOOKUP($C186,CE_Unordered_Data_Portfolio,COLUMN('Reordered Data'!EA$182)-2,FALSE)),"-",VLOOKUP($C186,CE_Unordered_Data_Portfolio,COLUMN('Reordered Data'!EA$182)-2,FALSE))</f>
        <v>0</v>
      </c>
      <c r="EB186" s="401" t="str">
        <f>IF(ISERROR(VLOOKUP($C186,CE_Unordered_Data_Portfolio,COLUMN('Reordered Data'!EB$182)-2,FALSE)),"-",VLOOKUP($C186,CE_Unordered_Data_Portfolio,COLUMN('Reordered Data'!EB$182)-2,FALSE))</f>
        <v/>
      </c>
      <c r="EC186" s="401">
        <f>IF(ISERROR(VLOOKUP($C186,CE_Unordered_Data_Portfolio,COLUMN('Reordered Data'!EC$182)-2,FALSE)),"-",VLOOKUP($C186,CE_Unordered_Data_Portfolio,COLUMN('Reordered Data'!EC$182)-2,FALSE))</f>
        <v>0</v>
      </c>
      <c r="ED186" s="401">
        <f>IF(ISERROR(VLOOKUP($C186,CE_Unordered_Data_Portfolio,COLUMN('Reordered Data'!ED$182)-2,FALSE)),"-",VLOOKUP($C186,CE_Unordered_Data_Portfolio,COLUMN('Reordered Data'!ED$182)-2,FALSE))</f>
        <v>0</v>
      </c>
      <c r="EE186" s="401">
        <f>IF(ISERROR(VLOOKUP($C186,CE_Unordered_Data_Portfolio,COLUMN('Reordered Data'!EE$182)-2,FALSE)),"-",VLOOKUP($C186,CE_Unordered_Data_Portfolio,COLUMN('Reordered Data'!EE$182)-2,FALSE))</f>
        <v>0</v>
      </c>
      <c r="EF186" s="401">
        <f>IF(ISERROR(VLOOKUP($C186,CE_Unordered_Data_Portfolio,COLUMN('Reordered Data'!EF$182)-2,FALSE)),"-",VLOOKUP($C186,CE_Unordered_Data_Portfolio,COLUMN('Reordered Data'!EF$182)-2,FALSE))</f>
        <v>0</v>
      </c>
      <c r="EG186" s="401" t="str">
        <f>IF(ISERROR(VLOOKUP($C186,CE_Unordered_Data_Portfolio,COLUMN('Reordered Data'!EG$182)-2,FALSE)),"-",VLOOKUP($C186,CE_Unordered_Data_Portfolio,COLUMN('Reordered Data'!EG$182)-2,FALSE))</f>
        <v/>
      </c>
      <c r="EH186" s="401">
        <f>IF(ISERROR(VLOOKUP($C186,CE_Unordered_Data_Portfolio,COLUMN('Reordered Data'!EH$182)-2,FALSE)),"-",VLOOKUP($C186,CE_Unordered_Data_Portfolio,COLUMN('Reordered Data'!EH$182)-2,FALSE))</f>
        <v>0</v>
      </c>
      <c r="EI186" s="401">
        <f>IF(ISERROR(VLOOKUP($C186,CE_Unordered_Data_Portfolio,COLUMN('Reordered Data'!EI$182)-2,FALSE)),"-",VLOOKUP($C186,CE_Unordered_Data_Portfolio,COLUMN('Reordered Data'!EI$182)-2,FALSE))</f>
        <v>0</v>
      </c>
      <c r="EJ186" s="401">
        <f>IF(ISERROR(VLOOKUP($C186,CE_Unordered_Data_Portfolio,COLUMN('Reordered Data'!EJ$182)-2,FALSE)),"-",VLOOKUP($C186,CE_Unordered_Data_Portfolio,COLUMN('Reordered Data'!EJ$182)-2,FALSE))</f>
        <v>0</v>
      </c>
      <c r="EK186" s="401">
        <f>IF(ISERROR(VLOOKUP($C186,CE_Unordered_Data_Portfolio,COLUMN('Reordered Data'!EK$182)-2,FALSE)),"-",VLOOKUP($C186,CE_Unordered_Data_Portfolio,COLUMN('Reordered Data'!EK$182)-2,FALSE))</f>
        <v>0</v>
      </c>
      <c r="EL186" s="401" t="str">
        <f>IF(ISERROR(VLOOKUP($C186,CE_Unordered_Data_Portfolio,COLUMN('Reordered Data'!EL$182)-2,FALSE)),"-",VLOOKUP($C186,CE_Unordered_Data_Portfolio,COLUMN('Reordered Data'!EL$182)-2,FALSE))</f>
        <v/>
      </c>
      <c r="EM186" s="401">
        <f>IF(ISERROR(VLOOKUP($C186,CE_Unordered_Data_Portfolio,COLUMN('Reordered Data'!EM$182)-2,FALSE)),"-",VLOOKUP($C186,CE_Unordered_Data_Portfolio,COLUMN('Reordered Data'!EM$182)-2,FALSE))</f>
        <v>0</v>
      </c>
      <c r="EN186" s="401">
        <f>IF(ISERROR(VLOOKUP($C186,CE_Unordered_Data_Portfolio,COLUMN('Reordered Data'!EN$182)-2,FALSE)),"-",VLOOKUP($C186,CE_Unordered_Data_Portfolio,COLUMN('Reordered Data'!EN$182)-2,FALSE))</f>
        <v>0</v>
      </c>
      <c r="EO186" s="401">
        <f>IF(ISERROR(VLOOKUP($C186,CE_Unordered_Data_Portfolio,COLUMN('Reordered Data'!EO$182)-2,FALSE)),"-",VLOOKUP($C186,CE_Unordered_Data_Portfolio,COLUMN('Reordered Data'!EO$182)-2,FALSE))</f>
        <v>0</v>
      </c>
      <c r="EP186" s="401">
        <f>IF(ISERROR(VLOOKUP($C186,CE_Unordered_Data_Portfolio,COLUMN('Reordered Data'!EP$182)-2,FALSE)),"-",VLOOKUP($C186,CE_Unordered_Data_Portfolio,COLUMN('Reordered Data'!EP$182)-2,FALSE))</f>
        <v>0</v>
      </c>
      <c r="EQ186" s="401" t="str">
        <f>IF(ISERROR(VLOOKUP($C186,CE_Unordered_Data_Portfolio,COLUMN('Reordered Data'!EQ$182)-2,FALSE)),"-",VLOOKUP($C186,CE_Unordered_Data_Portfolio,COLUMN('Reordered Data'!EQ$182)-2,FALSE))</f>
        <v/>
      </c>
      <c r="ER186" s="401">
        <f>IF(ISERROR(VLOOKUP($C186,CE_Unordered_Data_Portfolio,COLUMN('Reordered Data'!ER$182)-2,FALSE)),"-",VLOOKUP($C186,CE_Unordered_Data_Portfolio,COLUMN('Reordered Data'!ER$182)-2,FALSE))</f>
        <v>0</v>
      </c>
      <c r="ES186" s="401">
        <f>IF(ISERROR(VLOOKUP($C186,CE_Unordered_Data_Portfolio,COLUMN('Reordered Data'!ES$182)-2,FALSE)),"-",VLOOKUP($C186,CE_Unordered_Data_Portfolio,COLUMN('Reordered Data'!ES$182)-2,FALSE))</f>
        <v>0</v>
      </c>
      <c r="ET186" s="401">
        <f>IF(ISERROR(VLOOKUP($C186,CE_Unordered_Data_Portfolio,COLUMN('Reordered Data'!ET$182)-2,FALSE)),"-",VLOOKUP($C186,CE_Unordered_Data_Portfolio,COLUMN('Reordered Data'!ET$182)-2,FALSE))</f>
        <v>0</v>
      </c>
      <c r="EU186" s="401">
        <f>IF(ISERROR(VLOOKUP($C186,CE_Unordered_Data_Portfolio,COLUMN('Reordered Data'!EU$182)-2,FALSE)),"-",VLOOKUP($C186,CE_Unordered_Data_Portfolio,COLUMN('Reordered Data'!EU$182)-2,FALSE))</f>
        <v>0</v>
      </c>
      <c r="EV186" s="401" t="str">
        <f>IF(ISERROR(VLOOKUP($C186,CE_Unordered_Data_Portfolio,COLUMN('Reordered Data'!EV$182)-2,FALSE)),"-",VLOOKUP($C186,CE_Unordered_Data_Portfolio,COLUMN('Reordered Data'!EV$182)-2,FALSE))</f>
        <v/>
      </c>
      <c r="EW186" s="401">
        <f>IF(ISERROR(VLOOKUP($C186,CE_Unordered_Data_Portfolio,COLUMN('Reordered Data'!EW$182)-2,FALSE)),"-",VLOOKUP($C186,CE_Unordered_Data_Portfolio,COLUMN('Reordered Data'!EW$182)-2,FALSE))</f>
        <v>0</v>
      </c>
      <c r="EX186" s="401">
        <f>IF(ISERROR(VLOOKUP($C186,CE_Unordered_Data_Portfolio,COLUMN('Reordered Data'!EX$182)-2,FALSE)),"-",VLOOKUP($C186,CE_Unordered_Data_Portfolio,COLUMN('Reordered Data'!EX$182)-2,FALSE))</f>
        <v>0</v>
      </c>
      <c r="EY186" s="401">
        <f>IF(ISERROR(VLOOKUP($C186,CE_Unordered_Data_Portfolio,COLUMN('Reordered Data'!EY$182)-2,FALSE)),"-",VLOOKUP($C186,CE_Unordered_Data_Portfolio,COLUMN('Reordered Data'!EY$182)-2,FALSE))</f>
        <v>0</v>
      </c>
      <c r="EZ186" s="401">
        <f>IF(ISERROR(VLOOKUP($C186,CE_Unordered_Data_Portfolio,COLUMN('Reordered Data'!EZ$182)-2,FALSE)),"-",VLOOKUP($C186,CE_Unordered_Data_Portfolio,COLUMN('Reordered Data'!EZ$182)-2,FALSE))</f>
        <v>0</v>
      </c>
      <c r="FA186" s="401" t="str">
        <f>IF(ISERROR(VLOOKUP($C186,CE_Unordered_Data_Portfolio,COLUMN('Reordered Data'!FA$182)-2,FALSE)),"-",VLOOKUP($C186,CE_Unordered_Data_Portfolio,COLUMN('Reordered Data'!FA$182)-2,FALSE))</f>
        <v/>
      </c>
      <c r="FB186" s="401">
        <f>IF(ISERROR(VLOOKUP($C186,CE_Unordered_Data_Portfolio,COLUMN('Reordered Data'!FB$182)-2,FALSE)),"-",VLOOKUP($C186,CE_Unordered_Data_Portfolio,COLUMN('Reordered Data'!FB$182)-2,FALSE))</f>
        <v>0</v>
      </c>
      <c r="FC186" s="401">
        <f>IF(ISERROR(VLOOKUP($C186,CE_Unordered_Data_Portfolio,COLUMN('Reordered Data'!FC$182)-2,FALSE)),"-",VLOOKUP($C186,CE_Unordered_Data_Portfolio,COLUMN('Reordered Data'!FC$182)-2,FALSE))</f>
        <v>0</v>
      </c>
      <c r="FD186" s="401">
        <f>IF(ISERROR(VLOOKUP($C186,CE_Unordered_Data_Portfolio,COLUMN('Reordered Data'!FD$182)-2,FALSE)),"-",VLOOKUP($C186,CE_Unordered_Data_Portfolio,COLUMN('Reordered Data'!FD$182)-2,FALSE))</f>
        <v>0</v>
      </c>
      <c r="FE186" s="401">
        <f>IF(ISERROR(VLOOKUP($C186,CE_Unordered_Data_Portfolio,COLUMN('Reordered Data'!FE$182)-2,FALSE)),"-",VLOOKUP($C186,CE_Unordered_Data_Portfolio,COLUMN('Reordered Data'!FE$182)-2,FALSE))</f>
        <v>0</v>
      </c>
      <c r="FF186" s="401" t="str">
        <f>IF(ISERROR(VLOOKUP($C186,CE_Unordered_Data_Portfolio,COLUMN('Reordered Data'!FF$182)-2,FALSE)),"-",VLOOKUP($C186,CE_Unordered_Data_Portfolio,COLUMN('Reordered Data'!FF$182)-2,FALSE))</f>
        <v/>
      </c>
      <c r="FG186" s="401">
        <f>IF(ISERROR(VLOOKUP($C186,CE_Unordered_Data_Portfolio,COLUMN('Reordered Data'!FG$182)-2,FALSE)),"-",VLOOKUP($C186,CE_Unordered_Data_Portfolio,COLUMN('Reordered Data'!FG$182)-2,FALSE))</f>
        <v>0</v>
      </c>
    </row>
    <row r="187" spans="3:163">
      <c r="C187" s="400" t="str">
        <f>'Portfolio TRC'!C10</f>
        <v>Commerical</v>
      </c>
      <c r="D187" s="401">
        <f>IF(ISERROR(VLOOKUP($C187,CE_Unordered_Data_Portfolio,COLUMN('Reordered Data'!D$182)-2,FALSE)),"-",VLOOKUP($C187,CE_Unordered_Data_Portfolio,COLUMN('Reordered Data'!D$182)-2,FALSE))</f>
        <v>0</v>
      </c>
      <c r="E187" s="401">
        <f>IF(ISERROR(VLOOKUP($C187,CE_Unordered_Data_Portfolio,COLUMN('Reordered Data'!E$182)-2,FALSE)),"-",VLOOKUP($C187,CE_Unordered_Data_Portfolio,COLUMN('Reordered Data'!E$182)-2,FALSE))</f>
        <v>0</v>
      </c>
      <c r="F187" s="401">
        <f>IF(ISERROR(VLOOKUP($C187,CE_Unordered_Data_Portfolio,COLUMN('Reordered Data'!F$182)-2,FALSE)),"-",VLOOKUP($C187,CE_Unordered_Data_Portfolio,COLUMN('Reordered Data'!F$182)-2,FALSE))</f>
        <v>0</v>
      </c>
      <c r="G187" s="401" t="str">
        <f>IF(ISERROR(VLOOKUP($C187,CE_Unordered_Data_Portfolio,COLUMN('Reordered Data'!G$182)-2,FALSE)),"-",VLOOKUP($C187,CE_Unordered_Data_Portfolio,COLUMN('Reordered Data'!G$182)-2,FALSE))</f>
        <v/>
      </c>
      <c r="H187" s="401">
        <f>IF(ISERROR(VLOOKUP($C187,CE_Unordered_Data_Portfolio,COLUMN('Reordered Data'!H$182)-2,FALSE)),"-",VLOOKUP($C187,CE_Unordered_Data_Portfolio,COLUMN('Reordered Data'!H$182)-2,FALSE))</f>
        <v>0</v>
      </c>
      <c r="I187" s="401">
        <f>IF(ISERROR(VLOOKUP($C187,CE_Unordered_Data_Portfolio,COLUMN('Reordered Data'!I$182)-2,FALSE)),"-",VLOOKUP($C187,CE_Unordered_Data_Portfolio,COLUMN('Reordered Data'!I$182)-2,FALSE))</f>
        <v>0</v>
      </c>
      <c r="J187" s="401">
        <f>IF(ISERROR(VLOOKUP($C187,CE_Unordered_Data_Portfolio,COLUMN('Reordered Data'!J$182)-2,FALSE)),"-",VLOOKUP($C187,CE_Unordered_Data_Portfolio,COLUMN('Reordered Data'!J$182)-2,FALSE))</f>
        <v>0</v>
      </c>
      <c r="K187" s="401">
        <f>IF(ISERROR(VLOOKUP($C187,CE_Unordered_Data_Portfolio,COLUMN('Reordered Data'!K$182)-2,FALSE)),"-",VLOOKUP($C187,CE_Unordered_Data_Portfolio,COLUMN('Reordered Data'!K$182)-2,FALSE))</f>
        <v>0</v>
      </c>
      <c r="L187" s="401" t="str">
        <f>IF(ISERROR(VLOOKUP($C187,CE_Unordered_Data_Portfolio,COLUMN('Reordered Data'!L$182)-2,FALSE)),"-",VLOOKUP($C187,CE_Unordered_Data_Portfolio,COLUMN('Reordered Data'!L$182)-2,FALSE))</f>
        <v/>
      </c>
      <c r="M187" s="401">
        <f>IF(ISERROR(VLOOKUP($C187,CE_Unordered_Data_Portfolio,COLUMN('Reordered Data'!M$182)-2,FALSE)),"-",VLOOKUP($C187,CE_Unordered_Data_Portfolio,COLUMN('Reordered Data'!M$182)-2,FALSE))</f>
        <v>0</v>
      </c>
      <c r="N187" s="401">
        <f>IF(ISERROR(VLOOKUP($C187,CE_Unordered_Data_Portfolio,COLUMN('Reordered Data'!N$182)-2,FALSE)),"-",VLOOKUP($C187,CE_Unordered_Data_Portfolio,COLUMN('Reordered Data'!N$182)-2,FALSE))</f>
        <v>0</v>
      </c>
      <c r="O187" s="401">
        <f>IF(ISERROR(VLOOKUP($C187,CE_Unordered_Data_Portfolio,COLUMN('Reordered Data'!O$182)-2,FALSE)),"-",VLOOKUP($C187,CE_Unordered_Data_Portfolio,COLUMN('Reordered Data'!O$182)-2,FALSE))</f>
        <v>0</v>
      </c>
      <c r="P187" s="401">
        <f>IF(ISERROR(VLOOKUP($C187,CE_Unordered_Data_Portfolio,COLUMN('Reordered Data'!P$182)-2,FALSE)),"-",VLOOKUP($C187,CE_Unordered_Data_Portfolio,COLUMN('Reordered Data'!P$182)-2,FALSE))</f>
        <v>0</v>
      </c>
      <c r="Q187" s="401" t="str">
        <f>IF(ISERROR(VLOOKUP($C187,CE_Unordered_Data_Portfolio,COLUMN('Reordered Data'!Q$182)-2,FALSE)),"-",VLOOKUP($C187,CE_Unordered_Data_Portfolio,COLUMN('Reordered Data'!Q$182)-2,FALSE))</f>
        <v/>
      </c>
      <c r="R187" s="401">
        <f>IF(ISERROR(VLOOKUP($C187,CE_Unordered_Data_Portfolio,COLUMN('Reordered Data'!R$182)-2,FALSE)),"-",VLOOKUP($C187,CE_Unordered_Data_Portfolio,COLUMN('Reordered Data'!R$182)-2,FALSE))</f>
        <v>0</v>
      </c>
      <c r="S187" s="401">
        <f>IF(ISERROR(VLOOKUP($C187,CE_Unordered_Data_Portfolio,COLUMN('Reordered Data'!S$182)-2,FALSE)),"-",VLOOKUP($C187,CE_Unordered_Data_Portfolio,COLUMN('Reordered Data'!S$182)-2,FALSE))</f>
        <v>0</v>
      </c>
      <c r="T187" s="401">
        <f>IF(ISERROR(VLOOKUP($C187,CE_Unordered_Data_Portfolio,COLUMN('Reordered Data'!T$182)-2,FALSE)),"-",VLOOKUP($C187,CE_Unordered_Data_Portfolio,COLUMN('Reordered Data'!T$182)-2,FALSE))</f>
        <v>0</v>
      </c>
      <c r="U187" s="401">
        <f>IF(ISERROR(VLOOKUP($C187,CE_Unordered_Data_Portfolio,COLUMN('Reordered Data'!U$182)-2,FALSE)),"-",VLOOKUP($C187,CE_Unordered_Data_Portfolio,COLUMN('Reordered Data'!U$182)-2,FALSE))</f>
        <v>0</v>
      </c>
      <c r="V187" s="401" t="str">
        <f>IF(ISERROR(VLOOKUP($C187,CE_Unordered_Data_Portfolio,COLUMN('Reordered Data'!V$182)-2,FALSE)),"-",VLOOKUP($C187,CE_Unordered_Data_Portfolio,COLUMN('Reordered Data'!V$182)-2,FALSE))</f>
        <v/>
      </c>
      <c r="W187" s="401">
        <f>IF(ISERROR(VLOOKUP($C187,CE_Unordered_Data_Portfolio,COLUMN('Reordered Data'!W$182)-2,FALSE)),"-",VLOOKUP($C187,CE_Unordered_Data_Portfolio,COLUMN('Reordered Data'!W$182)-2,FALSE))</f>
        <v>0</v>
      </c>
      <c r="X187" s="401">
        <f>IF(ISERROR(VLOOKUP($C187,CE_Unordered_Data_Portfolio,COLUMN('Reordered Data'!X$182)-2,FALSE)),"-",VLOOKUP($C187,CE_Unordered_Data_Portfolio,COLUMN('Reordered Data'!X$182)-2,FALSE))</f>
        <v>0</v>
      </c>
      <c r="Y187" s="401">
        <f>IF(ISERROR(VLOOKUP($C187,CE_Unordered_Data_Portfolio,COLUMN('Reordered Data'!Y$182)-2,FALSE)),"-",VLOOKUP($C187,CE_Unordered_Data_Portfolio,COLUMN('Reordered Data'!Y$182)-2,FALSE))</f>
        <v>0</v>
      </c>
      <c r="Z187" s="401">
        <f>IF(ISERROR(VLOOKUP($C187,CE_Unordered_Data_Portfolio,COLUMN('Reordered Data'!Z$182)-2,FALSE)),"-",VLOOKUP($C187,CE_Unordered_Data_Portfolio,COLUMN('Reordered Data'!Z$182)-2,FALSE))</f>
        <v>0</v>
      </c>
      <c r="AA187" s="401" t="str">
        <f>IF(ISERROR(VLOOKUP($C187,CE_Unordered_Data_Portfolio,COLUMN('Reordered Data'!AA$182)-2,FALSE)),"-",VLOOKUP($C187,CE_Unordered_Data_Portfolio,COLUMN('Reordered Data'!AA$182)-2,FALSE))</f>
        <v/>
      </c>
      <c r="AB187" s="401">
        <f>IF(ISERROR(VLOOKUP($C187,CE_Unordered_Data_Portfolio,COLUMN('Reordered Data'!AB$182)-2,FALSE)),"-",VLOOKUP($C187,CE_Unordered_Data_Portfolio,COLUMN('Reordered Data'!AB$182)-2,FALSE))</f>
        <v>0</v>
      </c>
      <c r="AC187" s="401">
        <f>IF(ISERROR(VLOOKUP($C187,CE_Unordered_Data_Portfolio,COLUMN('Reordered Data'!AC$182)-2,FALSE)),"-",VLOOKUP($C187,CE_Unordered_Data_Portfolio,COLUMN('Reordered Data'!AC$182)-2,FALSE))</f>
        <v>0</v>
      </c>
      <c r="AD187" s="401">
        <f>IF(ISERROR(VLOOKUP($C187,CE_Unordered_Data_Portfolio,COLUMN('Reordered Data'!AD$182)-2,FALSE)),"-",VLOOKUP($C187,CE_Unordered_Data_Portfolio,COLUMN('Reordered Data'!AD$182)-2,FALSE))</f>
        <v>0</v>
      </c>
      <c r="AE187" s="401">
        <f>IF(ISERROR(VLOOKUP($C187,CE_Unordered_Data_Portfolio,COLUMN('Reordered Data'!AE$182)-2,FALSE)),"-",VLOOKUP($C187,CE_Unordered_Data_Portfolio,COLUMN('Reordered Data'!AE$182)-2,FALSE))</f>
        <v>0</v>
      </c>
      <c r="AF187" s="401" t="str">
        <f>IF(ISERROR(VLOOKUP($C187,CE_Unordered_Data_Portfolio,COLUMN('Reordered Data'!AF$182)-2,FALSE)),"-",VLOOKUP($C187,CE_Unordered_Data_Portfolio,COLUMN('Reordered Data'!AF$182)-2,FALSE))</f>
        <v/>
      </c>
      <c r="AG187" s="401">
        <f>IF(ISERROR(VLOOKUP($C187,CE_Unordered_Data_Portfolio,COLUMN('Reordered Data'!AG$182)-2,FALSE)),"-",VLOOKUP($C187,CE_Unordered_Data_Portfolio,COLUMN('Reordered Data'!AG$182)-2,FALSE))</f>
        <v>0</v>
      </c>
      <c r="AH187" s="401">
        <f>IF(ISERROR(VLOOKUP($C187,CE_Unordered_Data_Portfolio,COLUMN('Reordered Data'!AH$182)-2,FALSE)),"-",VLOOKUP($C187,CE_Unordered_Data_Portfolio,COLUMN('Reordered Data'!AH$182)-2,FALSE))</f>
        <v>0</v>
      </c>
      <c r="AI187" s="401">
        <f>IF(ISERROR(VLOOKUP($C187,CE_Unordered_Data_Portfolio,COLUMN('Reordered Data'!AI$182)-2,FALSE)),"-",VLOOKUP($C187,CE_Unordered_Data_Portfolio,COLUMN('Reordered Data'!AI$182)-2,FALSE))</f>
        <v>0</v>
      </c>
      <c r="AJ187" s="401">
        <f>IF(ISERROR(VLOOKUP($C187,CE_Unordered_Data_Portfolio,COLUMN('Reordered Data'!AJ$182)-2,FALSE)),"-",VLOOKUP($C187,CE_Unordered_Data_Portfolio,COLUMN('Reordered Data'!AJ$182)-2,FALSE))</f>
        <v>0</v>
      </c>
      <c r="AK187" s="401" t="str">
        <f>IF(ISERROR(VLOOKUP($C187,CE_Unordered_Data_Portfolio,COLUMN('Reordered Data'!AK$182)-2,FALSE)),"-",VLOOKUP($C187,CE_Unordered_Data_Portfolio,COLUMN('Reordered Data'!AK$182)-2,FALSE))</f>
        <v/>
      </c>
      <c r="AL187" s="401">
        <f>IF(ISERROR(VLOOKUP($C187,CE_Unordered_Data_Portfolio,COLUMN('Reordered Data'!AL$182)-2,FALSE)),"-",VLOOKUP($C187,CE_Unordered_Data_Portfolio,COLUMN('Reordered Data'!AL$182)-2,FALSE))</f>
        <v>0</v>
      </c>
      <c r="AM187" s="401">
        <f>IF(ISERROR(VLOOKUP($C187,CE_Unordered_Data_Portfolio,COLUMN('Reordered Data'!AM$182)-2,FALSE)),"-",VLOOKUP($C187,CE_Unordered_Data_Portfolio,COLUMN('Reordered Data'!AM$182)-2,FALSE))</f>
        <v>0</v>
      </c>
      <c r="AN187" s="401">
        <f>IF(ISERROR(VLOOKUP($C187,CE_Unordered_Data_Portfolio,COLUMN('Reordered Data'!AN$182)-2,FALSE)),"-",VLOOKUP($C187,CE_Unordered_Data_Portfolio,COLUMN('Reordered Data'!AN$182)-2,FALSE))</f>
        <v>0</v>
      </c>
      <c r="AO187" s="401">
        <f>IF(ISERROR(VLOOKUP($C187,CE_Unordered_Data_Portfolio,COLUMN('Reordered Data'!AO$182)-2,FALSE)),"-",VLOOKUP($C187,CE_Unordered_Data_Portfolio,COLUMN('Reordered Data'!AO$182)-2,FALSE))</f>
        <v>0</v>
      </c>
      <c r="AP187" s="401" t="str">
        <f>IF(ISERROR(VLOOKUP($C187,CE_Unordered_Data_Portfolio,COLUMN('Reordered Data'!AP$182)-2,FALSE)),"-",VLOOKUP($C187,CE_Unordered_Data_Portfolio,COLUMN('Reordered Data'!AP$182)-2,FALSE))</f>
        <v/>
      </c>
      <c r="AQ187" s="401">
        <f>IF(ISERROR(VLOOKUP($C187,CE_Unordered_Data_Portfolio,COLUMN('Reordered Data'!AQ$182)-2,FALSE)),"-",VLOOKUP($C187,CE_Unordered_Data_Portfolio,COLUMN('Reordered Data'!AQ$182)-2,FALSE))</f>
        <v>0</v>
      </c>
      <c r="AR187" s="401">
        <f>IF(ISERROR(VLOOKUP($C187,CE_Unordered_Data_Portfolio,COLUMN('Reordered Data'!AR$182)-2,FALSE)),"-",VLOOKUP($C187,CE_Unordered_Data_Portfolio,COLUMN('Reordered Data'!AR$182)-2,FALSE))</f>
        <v>0</v>
      </c>
      <c r="AS187" s="401">
        <f>IF(ISERROR(VLOOKUP($C187,CE_Unordered_Data_Portfolio,COLUMN('Reordered Data'!AS$182)-2,FALSE)),"-",VLOOKUP($C187,CE_Unordered_Data_Portfolio,COLUMN('Reordered Data'!AS$182)-2,FALSE))</f>
        <v>0</v>
      </c>
      <c r="AT187" s="401">
        <f>IF(ISERROR(VLOOKUP($C187,CE_Unordered_Data_Portfolio,COLUMN('Reordered Data'!AT$182)-2,FALSE)),"-",VLOOKUP($C187,CE_Unordered_Data_Portfolio,COLUMN('Reordered Data'!AT$182)-2,FALSE))</f>
        <v>0</v>
      </c>
      <c r="AU187" s="401" t="str">
        <f>IF(ISERROR(VLOOKUP($C187,CE_Unordered_Data_Portfolio,COLUMN('Reordered Data'!AU$182)-2,FALSE)),"-",VLOOKUP($C187,CE_Unordered_Data_Portfolio,COLUMN('Reordered Data'!AU$182)-2,FALSE))</f>
        <v/>
      </c>
      <c r="AV187" s="401">
        <f>IF(ISERROR(VLOOKUP($C187,CE_Unordered_Data_Portfolio,COLUMN('Reordered Data'!AV$182)-2,FALSE)),"-",VLOOKUP($C187,CE_Unordered_Data_Portfolio,COLUMN('Reordered Data'!AV$182)-2,FALSE))</f>
        <v>0</v>
      </c>
      <c r="AW187" s="401">
        <f>IF(ISERROR(VLOOKUP($C187,CE_Unordered_Data_Portfolio,COLUMN('Reordered Data'!AW$182)-2,FALSE)),"-",VLOOKUP($C187,CE_Unordered_Data_Portfolio,COLUMN('Reordered Data'!AW$182)-2,FALSE))</f>
        <v>0</v>
      </c>
      <c r="AX187" s="401">
        <f>IF(ISERROR(VLOOKUP($C187,CE_Unordered_Data_Portfolio,COLUMN('Reordered Data'!AX$182)-2,FALSE)),"-",VLOOKUP($C187,CE_Unordered_Data_Portfolio,COLUMN('Reordered Data'!AX$182)-2,FALSE))</f>
        <v>0</v>
      </c>
      <c r="AY187" s="401">
        <f>IF(ISERROR(VLOOKUP($C187,CE_Unordered_Data_Portfolio,COLUMN('Reordered Data'!AY$182)-2,FALSE)),"-",VLOOKUP($C187,CE_Unordered_Data_Portfolio,COLUMN('Reordered Data'!AY$182)-2,FALSE))</f>
        <v>0</v>
      </c>
      <c r="AZ187" s="401" t="str">
        <f>IF(ISERROR(VLOOKUP($C187,CE_Unordered_Data_Portfolio,COLUMN('Reordered Data'!AZ$182)-2,FALSE)),"-",VLOOKUP($C187,CE_Unordered_Data_Portfolio,COLUMN('Reordered Data'!AZ$182)-2,FALSE))</f>
        <v/>
      </c>
      <c r="BA187" s="401">
        <f>IF(ISERROR(VLOOKUP($C187,CE_Unordered_Data_Portfolio,COLUMN('Reordered Data'!BA$182)-2,FALSE)),"-",VLOOKUP($C187,CE_Unordered_Data_Portfolio,COLUMN('Reordered Data'!BA$182)-2,FALSE))</f>
        <v>0</v>
      </c>
      <c r="BB187" s="401">
        <f>IF(ISERROR(VLOOKUP($C187,CE_Unordered_Data_Portfolio,COLUMN('Reordered Data'!BB$182)-2,FALSE)),"-",VLOOKUP($C187,CE_Unordered_Data_Portfolio,COLUMN('Reordered Data'!BB$182)-2,FALSE))</f>
        <v>0</v>
      </c>
      <c r="BC187" s="401">
        <f>IF(ISERROR(VLOOKUP($C187,CE_Unordered_Data_Portfolio,COLUMN('Reordered Data'!BC$182)-2,FALSE)),"-",VLOOKUP($C187,CE_Unordered_Data_Portfolio,COLUMN('Reordered Data'!BC$182)-2,FALSE))</f>
        <v>0</v>
      </c>
      <c r="BD187" s="401">
        <f>IF(ISERROR(VLOOKUP($C187,CE_Unordered_Data_Portfolio,COLUMN('Reordered Data'!BD$182)-2,FALSE)),"-",VLOOKUP($C187,CE_Unordered_Data_Portfolio,COLUMN('Reordered Data'!BD$182)-2,FALSE))</f>
        <v>0</v>
      </c>
      <c r="BE187" s="401" t="str">
        <f>IF(ISERROR(VLOOKUP($C187,CE_Unordered_Data_Portfolio,COLUMN('Reordered Data'!BE$182)-2,FALSE)),"-",VLOOKUP($C187,CE_Unordered_Data_Portfolio,COLUMN('Reordered Data'!BE$182)-2,FALSE))</f>
        <v/>
      </c>
      <c r="BF187" s="401">
        <f>IF(ISERROR(VLOOKUP($C187,CE_Unordered_Data_Portfolio,COLUMN('Reordered Data'!BF$182)-2,FALSE)),"-",VLOOKUP($C187,CE_Unordered_Data_Portfolio,COLUMN('Reordered Data'!BF$182)-2,FALSE))</f>
        <v>0</v>
      </c>
      <c r="BG187" s="401">
        <f>IF(ISERROR(VLOOKUP($C187,CE_Unordered_Data_Portfolio,COLUMN('Reordered Data'!BG$182)-2,FALSE)),"-",VLOOKUP($C187,CE_Unordered_Data_Portfolio,COLUMN('Reordered Data'!BG$182)-2,FALSE))</f>
        <v>0</v>
      </c>
      <c r="BH187" s="401">
        <f>IF(ISERROR(VLOOKUP($C187,CE_Unordered_Data_Portfolio,COLUMN('Reordered Data'!BH$182)-2,FALSE)),"-",VLOOKUP($C187,CE_Unordered_Data_Portfolio,COLUMN('Reordered Data'!BH$182)-2,FALSE))</f>
        <v>0</v>
      </c>
      <c r="BI187" s="401">
        <f>IF(ISERROR(VLOOKUP($C187,CE_Unordered_Data_Portfolio,COLUMN('Reordered Data'!BI$182)-2,FALSE)),"-",VLOOKUP($C187,CE_Unordered_Data_Portfolio,COLUMN('Reordered Data'!BI$182)-2,FALSE))</f>
        <v>0</v>
      </c>
      <c r="BJ187" s="401" t="str">
        <f>IF(ISERROR(VLOOKUP($C187,CE_Unordered_Data_Portfolio,COLUMN('Reordered Data'!BJ$182)-2,FALSE)),"-",VLOOKUP($C187,CE_Unordered_Data_Portfolio,COLUMN('Reordered Data'!BJ$182)-2,FALSE))</f>
        <v/>
      </c>
      <c r="BK187" s="401">
        <f>IF(ISERROR(VLOOKUP($C187,CE_Unordered_Data_Portfolio,COLUMN('Reordered Data'!BK$182)-2,FALSE)),"-",VLOOKUP($C187,CE_Unordered_Data_Portfolio,COLUMN('Reordered Data'!BK$182)-2,FALSE))</f>
        <v>0</v>
      </c>
      <c r="BL187" s="401">
        <f>IF(ISERROR(VLOOKUP($C187,CE_Unordered_Data_Portfolio,COLUMN('Reordered Data'!BL$182)-2,FALSE)),"-",VLOOKUP($C187,CE_Unordered_Data_Portfolio,COLUMN('Reordered Data'!BL$182)-2,FALSE))</f>
        <v>0</v>
      </c>
      <c r="BM187" s="401">
        <f>IF(ISERROR(VLOOKUP($C187,CE_Unordered_Data_Portfolio,COLUMN('Reordered Data'!BM$182)-2,FALSE)),"-",VLOOKUP($C187,CE_Unordered_Data_Portfolio,COLUMN('Reordered Data'!BM$182)-2,FALSE))</f>
        <v>0</v>
      </c>
      <c r="BN187" s="401">
        <f>IF(ISERROR(VLOOKUP($C187,CE_Unordered_Data_Portfolio,COLUMN('Reordered Data'!BN$182)-2,FALSE)),"-",VLOOKUP($C187,CE_Unordered_Data_Portfolio,COLUMN('Reordered Data'!BN$182)-2,FALSE))</f>
        <v>0</v>
      </c>
      <c r="BO187" s="401" t="str">
        <f>IF(ISERROR(VLOOKUP($C187,CE_Unordered_Data_Portfolio,COLUMN('Reordered Data'!BO$182)-2,FALSE)),"-",VLOOKUP($C187,CE_Unordered_Data_Portfolio,COLUMN('Reordered Data'!BO$182)-2,FALSE))</f>
        <v/>
      </c>
      <c r="BP187" s="401">
        <f>IF(ISERROR(VLOOKUP($C187,CE_Unordered_Data_Portfolio,COLUMN('Reordered Data'!BP$182)-2,FALSE)),"-",VLOOKUP($C187,CE_Unordered_Data_Portfolio,COLUMN('Reordered Data'!BP$182)-2,FALSE))</f>
        <v>0</v>
      </c>
      <c r="BQ187" s="401">
        <f>IF(ISERROR(VLOOKUP($C187,CE_Unordered_Data_Portfolio,COLUMN('Reordered Data'!BQ$182)-2,FALSE)),"-",VLOOKUP($C187,CE_Unordered_Data_Portfolio,COLUMN('Reordered Data'!BQ$182)-2,FALSE))</f>
        <v>0</v>
      </c>
      <c r="BR187" s="401">
        <f>IF(ISERROR(VLOOKUP($C187,CE_Unordered_Data_Portfolio,COLUMN('Reordered Data'!BR$182)-2,FALSE)),"-",VLOOKUP($C187,CE_Unordered_Data_Portfolio,COLUMN('Reordered Data'!BR$182)-2,FALSE))</f>
        <v>0</v>
      </c>
      <c r="BS187" s="401">
        <f>IF(ISERROR(VLOOKUP($C187,CE_Unordered_Data_Portfolio,COLUMN('Reordered Data'!BS$182)-2,FALSE)),"-",VLOOKUP($C187,CE_Unordered_Data_Portfolio,COLUMN('Reordered Data'!BS$182)-2,FALSE))</f>
        <v>0</v>
      </c>
      <c r="BT187" s="401" t="str">
        <f>IF(ISERROR(VLOOKUP($C187,CE_Unordered_Data_Portfolio,COLUMN('Reordered Data'!BT$182)-2,FALSE)),"-",VLOOKUP($C187,CE_Unordered_Data_Portfolio,COLUMN('Reordered Data'!BT$182)-2,FALSE))</f>
        <v/>
      </c>
      <c r="BU187" s="401">
        <f>IF(ISERROR(VLOOKUP($C187,CE_Unordered_Data_Portfolio,COLUMN('Reordered Data'!BU$182)-2,FALSE)),"-",VLOOKUP($C187,CE_Unordered_Data_Portfolio,COLUMN('Reordered Data'!BU$182)-2,FALSE))</f>
        <v>0</v>
      </c>
      <c r="BV187" s="401">
        <f>IF(ISERROR(VLOOKUP($C187,CE_Unordered_Data_Portfolio,COLUMN('Reordered Data'!BV$182)-2,FALSE)),"-",VLOOKUP($C187,CE_Unordered_Data_Portfolio,COLUMN('Reordered Data'!BV$182)-2,FALSE))</f>
        <v>0</v>
      </c>
      <c r="BW187" s="401">
        <f>IF(ISERROR(VLOOKUP($C187,CE_Unordered_Data_Portfolio,COLUMN('Reordered Data'!BW$182)-2,FALSE)),"-",VLOOKUP($C187,CE_Unordered_Data_Portfolio,COLUMN('Reordered Data'!BW$182)-2,FALSE))</f>
        <v>0</v>
      </c>
      <c r="BX187" s="401">
        <f>IF(ISERROR(VLOOKUP($C187,CE_Unordered_Data_Portfolio,COLUMN('Reordered Data'!BX$182)-2,FALSE)),"-",VLOOKUP($C187,CE_Unordered_Data_Portfolio,COLUMN('Reordered Data'!BX$182)-2,FALSE))</f>
        <v>0</v>
      </c>
      <c r="BY187" s="401" t="str">
        <f>IF(ISERROR(VLOOKUP($C187,CE_Unordered_Data_Portfolio,COLUMN('Reordered Data'!BY$182)-2,FALSE)),"-",VLOOKUP($C187,CE_Unordered_Data_Portfolio,COLUMN('Reordered Data'!BY$182)-2,FALSE))</f>
        <v/>
      </c>
      <c r="BZ187" s="401">
        <f>IF(ISERROR(VLOOKUP($C187,CE_Unordered_Data_Portfolio,COLUMN('Reordered Data'!BZ$182)-2,FALSE)),"-",VLOOKUP($C187,CE_Unordered_Data_Portfolio,COLUMN('Reordered Data'!BZ$182)-2,FALSE))</f>
        <v>0</v>
      </c>
      <c r="CA187" s="401">
        <f>IF(ISERROR(VLOOKUP($C187,CE_Unordered_Data_Portfolio,COLUMN('Reordered Data'!CA$182)-2,FALSE)),"-",VLOOKUP($C187,CE_Unordered_Data_Portfolio,COLUMN('Reordered Data'!CA$182)-2,FALSE))</f>
        <v>0</v>
      </c>
      <c r="CB187" s="401">
        <f>IF(ISERROR(VLOOKUP($C187,CE_Unordered_Data_Portfolio,COLUMN('Reordered Data'!CB$182)-2,FALSE)),"-",VLOOKUP($C187,CE_Unordered_Data_Portfolio,COLUMN('Reordered Data'!CB$182)-2,FALSE))</f>
        <v>0</v>
      </c>
      <c r="CC187" s="401">
        <f>IF(ISERROR(VLOOKUP($C187,CE_Unordered_Data_Portfolio,COLUMN('Reordered Data'!CC$182)-2,FALSE)),"-",VLOOKUP($C187,CE_Unordered_Data_Portfolio,COLUMN('Reordered Data'!CC$182)-2,FALSE))</f>
        <v>0</v>
      </c>
      <c r="CD187" s="401" t="str">
        <f>IF(ISERROR(VLOOKUP($C187,CE_Unordered_Data_Portfolio,COLUMN('Reordered Data'!CD$182)-2,FALSE)),"-",VLOOKUP($C187,CE_Unordered_Data_Portfolio,COLUMN('Reordered Data'!CD$182)-2,FALSE))</f>
        <v/>
      </c>
      <c r="CE187" s="401">
        <f>IF(ISERROR(VLOOKUP($C187,CE_Unordered_Data_Portfolio,COLUMN('Reordered Data'!CE$182)-2,FALSE)),"-",VLOOKUP($C187,CE_Unordered_Data_Portfolio,COLUMN('Reordered Data'!CE$182)-2,FALSE))</f>
        <v>0</v>
      </c>
      <c r="CF187" s="401">
        <f>IF(ISERROR(VLOOKUP($C187,CE_Unordered_Data_Portfolio,COLUMN('Reordered Data'!CF$182)-2,FALSE)),"-",VLOOKUP($C187,CE_Unordered_Data_Portfolio,COLUMN('Reordered Data'!CF$182)-2,FALSE))</f>
        <v>0</v>
      </c>
      <c r="CG187" s="401">
        <f>IF(ISERROR(VLOOKUP($C187,CE_Unordered_Data_Portfolio,COLUMN('Reordered Data'!CG$182)-2,FALSE)),"-",VLOOKUP($C187,CE_Unordered_Data_Portfolio,COLUMN('Reordered Data'!CG$182)-2,FALSE))</f>
        <v>0</v>
      </c>
      <c r="CH187" s="401">
        <f>IF(ISERROR(VLOOKUP($C187,CE_Unordered_Data_Portfolio,COLUMN('Reordered Data'!CH$182)-2,FALSE)),"-",VLOOKUP($C187,CE_Unordered_Data_Portfolio,COLUMN('Reordered Data'!CH$182)-2,FALSE))</f>
        <v>0</v>
      </c>
      <c r="CI187" s="401" t="str">
        <f>IF(ISERROR(VLOOKUP($C187,CE_Unordered_Data_Portfolio,COLUMN('Reordered Data'!CI$182)-2,FALSE)),"-",VLOOKUP($C187,CE_Unordered_Data_Portfolio,COLUMN('Reordered Data'!CI$182)-2,FALSE))</f>
        <v/>
      </c>
      <c r="CJ187" s="401">
        <f>IF(ISERROR(VLOOKUP($C187,CE_Unordered_Data_Portfolio,COLUMN('Reordered Data'!CJ$182)-2,FALSE)),"-",VLOOKUP($C187,CE_Unordered_Data_Portfolio,COLUMN('Reordered Data'!CJ$182)-2,FALSE))</f>
        <v>0</v>
      </c>
      <c r="CK187" s="401">
        <f>IF(ISERROR(VLOOKUP($C187,CE_Unordered_Data_Portfolio,COLUMN('Reordered Data'!CK$182)-2,FALSE)),"-",VLOOKUP($C187,CE_Unordered_Data_Portfolio,COLUMN('Reordered Data'!CK$182)-2,FALSE))</f>
        <v>0</v>
      </c>
      <c r="CL187" s="401">
        <f>IF(ISERROR(VLOOKUP($C187,CE_Unordered_Data_Portfolio,COLUMN('Reordered Data'!CL$182)-2,FALSE)),"-",VLOOKUP($C187,CE_Unordered_Data_Portfolio,COLUMN('Reordered Data'!CL$182)-2,FALSE))</f>
        <v>0</v>
      </c>
      <c r="CM187" s="401">
        <f>IF(ISERROR(VLOOKUP($C187,CE_Unordered_Data_Portfolio,COLUMN('Reordered Data'!CM$182)-2,FALSE)),"-",VLOOKUP($C187,CE_Unordered_Data_Portfolio,COLUMN('Reordered Data'!CM$182)-2,FALSE))</f>
        <v>0</v>
      </c>
      <c r="CN187" s="401" t="str">
        <f>IF(ISERROR(VLOOKUP($C187,CE_Unordered_Data_Portfolio,COLUMN('Reordered Data'!CN$182)-2,FALSE)),"-",VLOOKUP($C187,CE_Unordered_Data_Portfolio,COLUMN('Reordered Data'!CN$182)-2,FALSE))</f>
        <v/>
      </c>
      <c r="CO187" s="401">
        <f>IF(ISERROR(VLOOKUP($C187,CE_Unordered_Data_Portfolio,COLUMN('Reordered Data'!CO$182)-2,FALSE)),"-",VLOOKUP($C187,CE_Unordered_Data_Portfolio,COLUMN('Reordered Data'!CO$182)-2,FALSE))</f>
        <v>0</v>
      </c>
      <c r="CP187" s="401">
        <f>IF(ISERROR(VLOOKUP($C187,CE_Unordered_Data_Portfolio,COLUMN('Reordered Data'!CP$182)-2,FALSE)),"-",VLOOKUP($C187,CE_Unordered_Data_Portfolio,COLUMN('Reordered Data'!CP$182)-2,FALSE))</f>
        <v>0</v>
      </c>
      <c r="CQ187" s="401">
        <f>IF(ISERROR(VLOOKUP($C187,CE_Unordered_Data_Portfolio,COLUMN('Reordered Data'!CQ$182)-2,FALSE)),"-",VLOOKUP($C187,CE_Unordered_Data_Portfolio,COLUMN('Reordered Data'!CQ$182)-2,FALSE))</f>
        <v>0</v>
      </c>
      <c r="CR187" s="401">
        <f>IF(ISERROR(VLOOKUP($C187,CE_Unordered_Data_Portfolio,COLUMN('Reordered Data'!CR$182)-2,FALSE)),"-",VLOOKUP($C187,CE_Unordered_Data_Portfolio,COLUMN('Reordered Data'!CR$182)-2,FALSE))</f>
        <v>0</v>
      </c>
      <c r="CS187" s="401" t="str">
        <f>IF(ISERROR(VLOOKUP($C187,CE_Unordered_Data_Portfolio,COLUMN('Reordered Data'!CS$182)-2,FALSE)),"-",VLOOKUP($C187,CE_Unordered_Data_Portfolio,COLUMN('Reordered Data'!CS$182)-2,FALSE))</f>
        <v/>
      </c>
      <c r="CT187" s="401">
        <f>IF(ISERROR(VLOOKUP($C187,CE_Unordered_Data_Portfolio,COLUMN('Reordered Data'!CT$182)-2,FALSE)),"-",VLOOKUP($C187,CE_Unordered_Data_Portfolio,COLUMN('Reordered Data'!CT$182)-2,FALSE))</f>
        <v>0</v>
      </c>
      <c r="CU187" s="401">
        <f>IF(ISERROR(VLOOKUP($C187,CE_Unordered_Data_Portfolio,COLUMN('Reordered Data'!CU$182)-2,FALSE)),"-",VLOOKUP($C187,CE_Unordered_Data_Portfolio,COLUMN('Reordered Data'!CU$182)-2,FALSE))</f>
        <v>0</v>
      </c>
      <c r="CV187" s="401">
        <f>IF(ISERROR(VLOOKUP($C187,CE_Unordered_Data_Portfolio,COLUMN('Reordered Data'!CV$182)-2,FALSE)),"-",VLOOKUP($C187,CE_Unordered_Data_Portfolio,COLUMN('Reordered Data'!CV$182)-2,FALSE))</f>
        <v>0</v>
      </c>
      <c r="CW187" s="401">
        <f>IF(ISERROR(VLOOKUP($C187,CE_Unordered_Data_Portfolio,COLUMN('Reordered Data'!CW$182)-2,FALSE)),"-",VLOOKUP($C187,CE_Unordered_Data_Portfolio,COLUMN('Reordered Data'!CW$182)-2,FALSE))</f>
        <v>0</v>
      </c>
      <c r="CX187" s="401" t="str">
        <f>IF(ISERROR(VLOOKUP($C187,CE_Unordered_Data_Portfolio,COLUMN('Reordered Data'!CX$182)-2,FALSE)),"-",VLOOKUP($C187,CE_Unordered_Data_Portfolio,COLUMN('Reordered Data'!CX$182)-2,FALSE))</f>
        <v/>
      </c>
      <c r="CY187" s="401">
        <f>IF(ISERROR(VLOOKUP($C187,CE_Unordered_Data_Portfolio,COLUMN('Reordered Data'!CY$182)-2,FALSE)),"-",VLOOKUP($C187,CE_Unordered_Data_Portfolio,COLUMN('Reordered Data'!CY$182)-2,FALSE))</f>
        <v>0</v>
      </c>
      <c r="CZ187" s="401">
        <f>IF(ISERROR(VLOOKUP($C187,CE_Unordered_Data_Portfolio,COLUMN('Reordered Data'!CZ$182)-2,FALSE)),"-",VLOOKUP($C187,CE_Unordered_Data_Portfolio,COLUMN('Reordered Data'!CZ$182)-2,FALSE))</f>
        <v>0</v>
      </c>
      <c r="DA187" s="401">
        <f>IF(ISERROR(VLOOKUP($C187,CE_Unordered_Data_Portfolio,COLUMN('Reordered Data'!DA$182)-2,FALSE)),"-",VLOOKUP($C187,CE_Unordered_Data_Portfolio,COLUMN('Reordered Data'!DA$182)-2,FALSE))</f>
        <v>0</v>
      </c>
      <c r="DB187" s="401">
        <f>IF(ISERROR(VLOOKUP($C187,CE_Unordered_Data_Portfolio,COLUMN('Reordered Data'!DB$182)-2,FALSE)),"-",VLOOKUP($C187,CE_Unordered_Data_Portfolio,COLUMN('Reordered Data'!DB$182)-2,FALSE))</f>
        <v>0</v>
      </c>
      <c r="DC187" s="401" t="str">
        <f>IF(ISERROR(VLOOKUP($C187,CE_Unordered_Data_Portfolio,COLUMN('Reordered Data'!DC$182)-2,FALSE)),"-",VLOOKUP($C187,CE_Unordered_Data_Portfolio,COLUMN('Reordered Data'!DC$182)-2,FALSE))</f>
        <v/>
      </c>
      <c r="DD187" s="401">
        <f>IF(ISERROR(VLOOKUP($C187,CE_Unordered_Data_Portfolio,COLUMN('Reordered Data'!DD$182)-2,FALSE)),"-",VLOOKUP($C187,CE_Unordered_Data_Portfolio,COLUMN('Reordered Data'!DD$182)-2,FALSE))</f>
        <v>0</v>
      </c>
      <c r="DE187" s="401">
        <f>IF(ISERROR(VLOOKUP($C187,CE_Unordered_Data_Portfolio,COLUMN('Reordered Data'!DE$182)-2,FALSE)),"-",VLOOKUP($C187,CE_Unordered_Data_Portfolio,COLUMN('Reordered Data'!DE$182)-2,FALSE))</f>
        <v>0</v>
      </c>
      <c r="DF187" s="401">
        <f>IF(ISERROR(VLOOKUP($C187,CE_Unordered_Data_Portfolio,COLUMN('Reordered Data'!DF$182)-2,FALSE)),"-",VLOOKUP($C187,CE_Unordered_Data_Portfolio,COLUMN('Reordered Data'!DF$182)-2,FALSE))</f>
        <v>0</v>
      </c>
      <c r="DG187" s="401">
        <f>IF(ISERROR(VLOOKUP($C187,CE_Unordered_Data_Portfolio,COLUMN('Reordered Data'!DG$182)-2,FALSE)),"-",VLOOKUP($C187,CE_Unordered_Data_Portfolio,COLUMN('Reordered Data'!DG$182)-2,FALSE))</f>
        <v>0</v>
      </c>
      <c r="DH187" s="401" t="str">
        <f>IF(ISERROR(VLOOKUP($C187,CE_Unordered_Data_Portfolio,COLUMN('Reordered Data'!DH$182)-2,FALSE)),"-",VLOOKUP($C187,CE_Unordered_Data_Portfolio,COLUMN('Reordered Data'!DH$182)-2,FALSE))</f>
        <v/>
      </c>
      <c r="DI187" s="401">
        <f>IF(ISERROR(VLOOKUP($C187,CE_Unordered_Data_Portfolio,COLUMN('Reordered Data'!DI$182)-2,FALSE)),"-",VLOOKUP($C187,CE_Unordered_Data_Portfolio,COLUMN('Reordered Data'!DI$182)-2,FALSE))</f>
        <v>0</v>
      </c>
      <c r="DJ187" s="401">
        <f>IF(ISERROR(VLOOKUP($C187,CE_Unordered_Data_Portfolio,COLUMN('Reordered Data'!DJ$182)-2,FALSE)),"-",VLOOKUP($C187,CE_Unordered_Data_Portfolio,COLUMN('Reordered Data'!DJ$182)-2,FALSE))</f>
        <v>0</v>
      </c>
      <c r="DK187" s="401">
        <f>IF(ISERROR(VLOOKUP($C187,CE_Unordered_Data_Portfolio,COLUMN('Reordered Data'!DK$182)-2,FALSE)),"-",VLOOKUP($C187,CE_Unordered_Data_Portfolio,COLUMN('Reordered Data'!DK$182)-2,FALSE))</f>
        <v>0</v>
      </c>
      <c r="DL187" s="401">
        <f>IF(ISERROR(VLOOKUP($C187,CE_Unordered_Data_Portfolio,COLUMN('Reordered Data'!DL$182)-2,FALSE)),"-",VLOOKUP($C187,CE_Unordered_Data_Portfolio,COLUMN('Reordered Data'!DL$182)-2,FALSE))</f>
        <v>0</v>
      </c>
      <c r="DM187" s="401" t="str">
        <f>IF(ISERROR(VLOOKUP($C187,CE_Unordered_Data_Portfolio,COLUMN('Reordered Data'!DM$182)-2,FALSE)),"-",VLOOKUP($C187,CE_Unordered_Data_Portfolio,COLUMN('Reordered Data'!DM$182)-2,FALSE))</f>
        <v/>
      </c>
      <c r="DN187" s="401">
        <f>IF(ISERROR(VLOOKUP($C187,CE_Unordered_Data_Portfolio,COLUMN('Reordered Data'!DN$182)-2,FALSE)),"-",VLOOKUP($C187,CE_Unordered_Data_Portfolio,COLUMN('Reordered Data'!DN$182)-2,FALSE))</f>
        <v>0</v>
      </c>
      <c r="DO187" s="401">
        <f>IF(ISERROR(VLOOKUP($C187,CE_Unordered_Data_Portfolio,COLUMN('Reordered Data'!DO$182)-2,FALSE)),"-",VLOOKUP($C187,CE_Unordered_Data_Portfolio,COLUMN('Reordered Data'!DO$182)-2,FALSE))</f>
        <v>0</v>
      </c>
      <c r="DP187" s="401">
        <f>IF(ISERROR(VLOOKUP($C187,CE_Unordered_Data_Portfolio,COLUMN('Reordered Data'!DP$182)-2,FALSE)),"-",VLOOKUP($C187,CE_Unordered_Data_Portfolio,COLUMN('Reordered Data'!DP$182)-2,FALSE))</f>
        <v>0</v>
      </c>
      <c r="DQ187" s="401">
        <f>IF(ISERROR(VLOOKUP($C187,CE_Unordered_Data_Portfolio,COLUMN('Reordered Data'!DQ$182)-2,FALSE)),"-",VLOOKUP($C187,CE_Unordered_Data_Portfolio,COLUMN('Reordered Data'!DQ$182)-2,FALSE))</f>
        <v>0</v>
      </c>
      <c r="DR187" s="401" t="str">
        <f>IF(ISERROR(VLOOKUP($C187,CE_Unordered_Data_Portfolio,COLUMN('Reordered Data'!DR$182)-2,FALSE)),"-",VLOOKUP($C187,CE_Unordered_Data_Portfolio,COLUMN('Reordered Data'!DR$182)-2,FALSE))</f>
        <v/>
      </c>
      <c r="DS187" s="401">
        <f>IF(ISERROR(VLOOKUP($C187,CE_Unordered_Data_Portfolio,COLUMN('Reordered Data'!DS$182)-2,FALSE)),"-",VLOOKUP($C187,CE_Unordered_Data_Portfolio,COLUMN('Reordered Data'!DS$182)-2,FALSE))</f>
        <v>0</v>
      </c>
      <c r="DT187" s="401">
        <f>IF(ISERROR(VLOOKUP($C187,CE_Unordered_Data_Portfolio,COLUMN('Reordered Data'!DT$182)-2,FALSE)),"-",VLOOKUP($C187,CE_Unordered_Data_Portfolio,COLUMN('Reordered Data'!DT$182)-2,FALSE))</f>
        <v>0</v>
      </c>
      <c r="DU187" s="401">
        <f>IF(ISERROR(VLOOKUP($C187,CE_Unordered_Data_Portfolio,COLUMN('Reordered Data'!DU$182)-2,FALSE)),"-",VLOOKUP($C187,CE_Unordered_Data_Portfolio,COLUMN('Reordered Data'!DU$182)-2,FALSE))</f>
        <v>0</v>
      </c>
      <c r="DV187" s="401">
        <f>IF(ISERROR(VLOOKUP($C187,CE_Unordered_Data_Portfolio,COLUMN('Reordered Data'!DV$182)-2,FALSE)),"-",VLOOKUP($C187,CE_Unordered_Data_Portfolio,COLUMN('Reordered Data'!DV$182)-2,FALSE))</f>
        <v>0</v>
      </c>
      <c r="DW187" s="401" t="str">
        <f>IF(ISERROR(VLOOKUP($C187,CE_Unordered_Data_Portfolio,COLUMN('Reordered Data'!DW$182)-2,FALSE)),"-",VLOOKUP($C187,CE_Unordered_Data_Portfolio,COLUMN('Reordered Data'!DW$182)-2,FALSE))</f>
        <v/>
      </c>
      <c r="DX187" s="401">
        <f>IF(ISERROR(VLOOKUP($C187,CE_Unordered_Data_Portfolio,COLUMN('Reordered Data'!DX$182)-2,FALSE)),"-",VLOOKUP($C187,CE_Unordered_Data_Portfolio,COLUMN('Reordered Data'!DX$182)-2,FALSE))</f>
        <v>0</v>
      </c>
      <c r="DY187" s="401">
        <f>IF(ISERROR(VLOOKUP($C187,CE_Unordered_Data_Portfolio,COLUMN('Reordered Data'!DY$182)-2,FALSE)),"-",VLOOKUP($C187,CE_Unordered_Data_Portfolio,COLUMN('Reordered Data'!DY$182)-2,FALSE))</f>
        <v>0</v>
      </c>
      <c r="DZ187" s="401">
        <f>IF(ISERROR(VLOOKUP($C187,CE_Unordered_Data_Portfolio,COLUMN('Reordered Data'!DZ$182)-2,FALSE)),"-",VLOOKUP($C187,CE_Unordered_Data_Portfolio,COLUMN('Reordered Data'!DZ$182)-2,FALSE))</f>
        <v>0</v>
      </c>
      <c r="EA187" s="401">
        <f>IF(ISERROR(VLOOKUP($C187,CE_Unordered_Data_Portfolio,COLUMN('Reordered Data'!EA$182)-2,FALSE)),"-",VLOOKUP($C187,CE_Unordered_Data_Portfolio,COLUMN('Reordered Data'!EA$182)-2,FALSE))</f>
        <v>0</v>
      </c>
      <c r="EB187" s="401" t="str">
        <f>IF(ISERROR(VLOOKUP($C187,CE_Unordered_Data_Portfolio,COLUMN('Reordered Data'!EB$182)-2,FALSE)),"-",VLOOKUP($C187,CE_Unordered_Data_Portfolio,COLUMN('Reordered Data'!EB$182)-2,FALSE))</f>
        <v/>
      </c>
      <c r="EC187" s="401">
        <f>IF(ISERROR(VLOOKUP($C187,CE_Unordered_Data_Portfolio,COLUMN('Reordered Data'!EC$182)-2,FALSE)),"-",VLOOKUP($C187,CE_Unordered_Data_Portfolio,COLUMN('Reordered Data'!EC$182)-2,FALSE))</f>
        <v>0</v>
      </c>
      <c r="ED187" s="401">
        <f>IF(ISERROR(VLOOKUP($C187,CE_Unordered_Data_Portfolio,COLUMN('Reordered Data'!ED$182)-2,FALSE)),"-",VLOOKUP($C187,CE_Unordered_Data_Portfolio,COLUMN('Reordered Data'!ED$182)-2,FALSE))</f>
        <v>0</v>
      </c>
      <c r="EE187" s="401">
        <f>IF(ISERROR(VLOOKUP($C187,CE_Unordered_Data_Portfolio,COLUMN('Reordered Data'!EE$182)-2,FALSE)),"-",VLOOKUP($C187,CE_Unordered_Data_Portfolio,COLUMN('Reordered Data'!EE$182)-2,FALSE))</f>
        <v>0</v>
      </c>
      <c r="EF187" s="401">
        <f>IF(ISERROR(VLOOKUP($C187,CE_Unordered_Data_Portfolio,COLUMN('Reordered Data'!EF$182)-2,FALSE)),"-",VLOOKUP($C187,CE_Unordered_Data_Portfolio,COLUMN('Reordered Data'!EF$182)-2,FALSE))</f>
        <v>0</v>
      </c>
      <c r="EG187" s="401" t="str">
        <f>IF(ISERROR(VLOOKUP($C187,CE_Unordered_Data_Portfolio,COLUMN('Reordered Data'!EG$182)-2,FALSE)),"-",VLOOKUP($C187,CE_Unordered_Data_Portfolio,COLUMN('Reordered Data'!EG$182)-2,FALSE))</f>
        <v/>
      </c>
      <c r="EH187" s="401">
        <f>IF(ISERROR(VLOOKUP($C187,CE_Unordered_Data_Portfolio,COLUMN('Reordered Data'!EH$182)-2,FALSE)),"-",VLOOKUP($C187,CE_Unordered_Data_Portfolio,COLUMN('Reordered Data'!EH$182)-2,FALSE))</f>
        <v>0</v>
      </c>
      <c r="EI187" s="401">
        <f>IF(ISERROR(VLOOKUP($C187,CE_Unordered_Data_Portfolio,COLUMN('Reordered Data'!EI$182)-2,FALSE)),"-",VLOOKUP($C187,CE_Unordered_Data_Portfolio,COLUMN('Reordered Data'!EI$182)-2,FALSE))</f>
        <v>0</v>
      </c>
      <c r="EJ187" s="401">
        <f>IF(ISERROR(VLOOKUP($C187,CE_Unordered_Data_Portfolio,COLUMN('Reordered Data'!EJ$182)-2,FALSE)),"-",VLOOKUP($C187,CE_Unordered_Data_Portfolio,COLUMN('Reordered Data'!EJ$182)-2,FALSE))</f>
        <v>0</v>
      </c>
      <c r="EK187" s="401">
        <f>IF(ISERROR(VLOOKUP($C187,CE_Unordered_Data_Portfolio,COLUMN('Reordered Data'!EK$182)-2,FALSE)),"-",VLOOKUP($C187,CE_Unordered_Data_Portfolio,COLUMN('Reordered Data'!EK$182)-2,FALSE))</f>
        <v>0</v>
      </c>
      <c r="EL187" s="401" t="str">
        <f>IF(ISERROR(VLOOKUP($C187,CE_Unordered_Data_Portfolio,COLUMN('Reordered Data'!EL$182)-2,FALSE)),"-",VLOOKUP($C187,CE_Unordered_Data_Portfolio,COLUMN('Reordered Data'!EL$182)-2,FALSE))</f>
        <v/>
      </c>
      <c r="EM187" s="401">
        <f>IF(ISERROR(VLOOKUP($C187,CE_Unordered_Data_Portfolio,COLUMN('Reordered Data'!EM$182)-2,FALSE)),"-",VLOOKUP($C187,CE_Unordered_Data_Portfolio,COLUMN('Reordered Data'!EM$182)-2,FALSE))</f>
        <v>0</v>
      </c>
      <c r="EN187" s="401">
        <f>IF(ISERROR(VLOOKUP($C187,CE_Unordered_Data_Portfolio,COLUMN('Reordered Data'!EN$182)-2,FALSE)),"-",VLOOKUP($C187,CE_Unordered_Data_Portfolio,COLUMN('Reordered Data'!EN$182)-2,FALSE))</f>
        <v>0</v>
      </c>
      <c r="EO187" s="401">
        <f>IF(ISERROR(VLOOKUP($C187,CE_Unordered_Data_Portfolio,COLUMN('Reordered Data'!EO$182)-2,FALSE)),"-",VLOOKUP($C187,CE_Unordered_Data_Portfolio,COLUMN('Reordered Data'!EO$182)-2,FALSE))</f>
        <v>0</v>
      </c>
      <c r="EP187" s="401">
        <f>IF(ISERROR(VLOOKUP($C187,CE_Unordered_Data_Portfolio,COLUMN('Reordered Data'!EP$182)-2,FALSE)),"-",VLOOKUP($C187,CE_Unordered_Data_Portfolio,COLUMN('Reordered Data'!EP$182)-2,FALSE))</f>
        <v>0</v>
      </c>
      <c r="EQ187" s="401" t="str">
        <f>IF(ISERROR(VLOOKUP($C187,CE_Unordered_Data_Portfolio,COLUMN('Reordered Data'!EQ$182)-2,FALSE)),"-",VLOOKUP($C187,CE_Unordered_Data_Portfolio,COLUMN('Reordered Data'!EQ$182)-2,FALSE))</f>
        <v/>
      </c>
      <c r="ER187" s="401">
        <f>IF(ISERROR(VLOOKUP($C187,CE_Unordered_Data_Portfolio,COLUMN('Reordered Data'!ER$182)-2,FALSE)),"-",VLOOKUP($C187,CE_Unordered_Data_Portfolio,COLUMN('Reordered Data'!ER$182)-2,FALSE))</f>
        <v>0</v>
      </c>
      <c r="ES187" s="401">
        <f>IF(ISERROR(VLOOKUP($C187,CE_Unordered_Data_Portfolio,COLUMN('Reordered Data'!ES$182)-2,FALSE)),"-",VLOOKUP($C187,CE_Unordered_Data_Portfolio,COLUMN('Reordered Data'!ES$182)-2,FALSE))</f>
        <v>0</v>
      </c>
      <c r="ET187" s="401">
        <f>IF(ISERROR(VLOOKUP($C187,CE_Unordered_Data_Portfolio,COLUMN('Reordered Data'!ET$182)-2,FALSE)),"-",VLOOKUP($C187,CE_Unordered_Data_Portfolio,COLUMN('Reordered Data'!ET$182)-2,FALSE))</f>
        <v>0</v>
      </c>
      <c r="EU187" s="401">
        <f>IF(ISERROR(VLOOKUP($C187,CE_Unordered_Data_Portfolio,COLUMN('Reordered Data'!EU$182)-2,FALSE)),"-",VLOOKUP($C187,CE_Unordered_Data_Portfolio,COLUMN('Reordered Data'!EU$182)-2,FALSE))</f>
        <v>0</v>
      </c>
      <c r="EV187" s="401" t="str">
        <f>IF(ISERROR(VLOOKUP($C187,CE_Unordered_Data_Portfolio,COLUMN('Reordered Data'!EV$182)-2,FALSE)),"-",VLOOKUP($C187,CE_Unordered_Data_Portfolio,COLUMN('Reordered Data'!EV$182)-2,FALSE))</f>
        <v/>
      </c>
      <c r="EW187" s="401">
        <f>IF(ISERROR(VLOOKUP($C187,CE_Unordered_Data_Portfolio,COLUMN('Reordered Data'!EW$182)-2,FALSE)),"-",VLOOKUP($C187,CE_Unordered_Data_Portfolio,COLUMN('Reordered Data'!EW$182)-2,FALSE))</f>
        <v>0</v>
      </c>
      <c r="EX187" s="401">
        <f>IF(ISERROR(VLOOKUP($C187,CE_Unordered_Data_Portfolio,COLUMN('Reordered Data'!EX$182)-2,FALSE)),"-",VLOOKUP($C187,CE_Unordered_Data_Portfolio,COLUMN('Reordered Data'!EX$182)-2,FALSE))</f>
        <v>0</v>
      </c>
      <c r="EY187" s="401">
        <f>IF(ISERROR(VLOOKUP($C187,CE_Unordered_Data_Portfolio,COLUMN('Reordered Data'!EY$182)-2,FALSE)),"-",VLOOKUP($C187,CE_Unordered_Data_Portfolio,COLUMN('Reordered Data'!EY$182)-2,FALSE))</f>
        <v>0</v>
      </c>
      <c r="EZ187" s="401">
        <f>IF(ISERROR(VLOOKUP($C187,CE_Unordered_Data_Portfolio,COLUMN('Reordered Data'!EZ$182)-2,FALSE)),"-",VLOOKUP($C187,CE_Unordered_Data_Portfolio,COLUMN('Reordered Data'!EZ$182)-2,FALSE))</f>
        <v>0</v>
      </c>
      <c r="FA187" s="401" t="str">
        <f>IF(ISERROR(VLOOKUP($C187,CE_Unordered_Data_Portfolio,COLUMN('Reordered Data'!FA$182)-2,FALSE)),"-",VLOOKUP($C187,CE_Unordered_Data_Portfolio,COLUMN('Reordered Data'!FA$182)-2,FALSE))</f>
        <v/>
      </c>
      <c r="FB187" s="401">
        <f>IF(ISERROR(VLOOKUP($C187,CE_Unordered_Data_Portfolio,COLUMN('Reordered Data'!FB$182)-2,FALSE)),"-",VLOOKUP($C187,CE_Unordered_Data_Portfolio,COLUMN('Reordered Data'!FB$182)-2,FALSE))</f>
        <v>0</v>
      </c>
      <c r="FC187" s="401">
        <f>IF(ISERROR(VLOOKUP($C187,CE_Unordered_Data_Portfolio,COLUMN('Reordered Data'!FC$182)-2,FALSE)),"-",VLOOKUP($C187,CE_Unordered_Data_Portfolio,COLUMN('Reordered Data'!FC$182)-2,FALSE))</f>
        <v>0</v>
      </c>
      <c r="FD187" s="401">
        <f>IF(ISERROR(VLOOKUP($C187,CE_Unordered_Data_Portfolio,COLUMN('Reordered Data'!FD$182)-2,FALSE)),"-",VLOOKUP($C187,CE_Unordered_Data_Portfolio,COLUMN('Reordered Data'!FD$182)-2,FALSE))</f>
        <v>0</v>
      </c>
      <c r="FE187" s="401">
        <f>IF(ISERROR(VLOOKUP($C187,CE_Unordered_Data_Portfolio,COLUMN('Reordered Data'!FE$182)-2,FALSE)),"-",VLOOKUP($C187,CE_Unordered_Data_Portfolio,COLUMN('Reordered Data'!FE$182)-2,FALSE))</f>
        <v>0</v>
      </c>
      <c r="FF187" s="401" t="str">
        <f>IF(ISERROR(VLOOKUP($C187,CE_Unordered_Data_Portfolio,COLUMN('Reordered Data'!FF$182)-2,FALSE)),"-",VLOOKUP($C187,CE_Unordered_Data_Portfolio,COLUMN('Reordered Data'!FF$182)-2,FALSE))</f>
        <v/>
      </c>
      <c r="FG187" s="401">
        <f>IF(ISERROR(VLOOKUP($C187,CE_Unordered_Data_Portfolio,COLUMN('Reordered Data'!FG$182)-2,FALSE)),"-",VLOOKUP($C187,CE_Unordered_Data_Portfolio,COLUMN('Reordered Data'!FG$182)-2,FALSE))</f>
        <v>0</v>
      </c>
    </row>
    <row r="188" spans="3:163">
      <c r="C188" s="400" t="str">
        <f>'Portfolio TRC'!C11</f>
        <v>Industrial &amp; Agricultural</v>
      </c>
      <c r="D188" s="401">
        <f>IF(ISERROR(VLOOKUP($C188,CE_Unordered_Data_Portfolio,COLUMN('Reordered Data'!D$182)-2,FALSE)),"-",VLOOKUP($C188,CE_Unordered_Data_Portfolio,COLUMN('Reordered Data'!D$182)-2,FALSE))</f>
        <v>0</v>
      </c>
      <c r="E188" s="401">
        <f>IF(ISERROR(VLOOKUP($C188,CE_Unordered_Data_Portfolio,COLUMN('Reordered Data'!E$182)-2,FALSE)),"-",VLOOKUP($C188,CE_Unordered_Data_Portfolio,COLUMN('Reordered Data'!E$182)-2,FALSE))</f>
        <v>0</v>
      </c>
      <c r="F188" s="401">
        <f>IF(ISERROR(VLOOKUP($C188,CE_Unordered_Data_Portfolio,COLUMN('Reordered Data'!F$182)-2,FALSE)),"-",VLOOKUP($C188,CE_Unordered_Data_Portfolio,COLUMN('Reordered Data'!F$182)-2,FALSE))</f>
        <v>0</v>
      </c>
      <c r="G188" s="401" t="str">
        <f>IF(ISERROR(VLOOKUP($C188,CE_Unordered_Data_Portfolio,COLUMN('Reordered Data'!G$182)-2,FALSE)),"-",VLOOKUP($C188,CE_Unordered_Data_Portfolio,COLUMN('Reordered Data'!G$182)-2,FALSE))</f>
        <v/>
      </c>
      <c r="H188" s="401">
        <f>IF(ISERROR(VLOOKUP($C188,CE_Unordered_Data_Portfolio,COLUMN('Reordered Data'!H$182)-2,FALSE)),"-",VLOOKUP($C188,CE_Unordered_Data_Portfolio,COLUMN('Reordered Data'!H$182)-2,FALSE))</f>
        <v>0</v>
      </c>
      <c r="I188" s="401">
        <f>IF(ISERROR(VLOOKUP($C188,CE_Unordered_Data_Portfolio,COLUMN('Reordered Data'!I$182)-2,FALSE)),"-",VLOOKUP($C188,CE_Unordered_Data_Portfolio,COLUMN('Reordered Data'!I$182)-2,FALSE))</f>
        <v>0</v>
      </c>
      <c r="J188" s="401">
        <f>IF(ISERROR(VLOOKUP($C188,CE_Unordered_Data_Portfolio,COLUMN('Reordered Data'!J$182)-2,FALSE)),"-",VLOOKUP($C188,CE_Unordered_Data_Portfolio,COLUMN('Reordered Data'!J$182)-2,FALSE))</f>
        <v>0</v>
      </c>
      <c r="K188" s="401">
        <f>IF(ISERROR(VLOOKUP($C188,CE_Unordered_Data_Portfolio,COLUMN('Reordered Data'!K$182)-2,FALSE)),"-",VLOOKUP($C188,CE_Unordered_Data_Portfolio,COLUMN('Reordered Data'!K$182)-2,FALSE))</f>
        <v>0</v>
      </c>
      <c r="L188" s="401" t="str">
        <f>IF(ISERROR(VLOOKUP($C188,CE_Unordered_Data_Portfolio,COLUMN('Reordered Data'!L$182)-2,FALSE)),"-",VLOOKUP($C188,CE_Unordered_Data_Portfolio,COLUMN('Reordered Data'!L$182)-2,FALSE))</f>
        <v/>
      </c>
      <c r="M188" s="401">
        <f>IF(ISERROR(VLOOKUP($C188,CE_Unordered_Data_Portfolio,COLUMN('Reordered Data'!M$182)-2,FALSE)),"-",VLOOKUP($C188,CE_Unordered_Data_Portfolio,COLUMN('Reordered Data'!M$182)-2,FALSE))</f>
        <v>0</v>
      </c>
      <c r="N188" s="401">
        <f>IF(ISERROR(VLOOKUP($C188,CE_Unordered_Data_Portfolio,COLUMN('Reordered Data'!N$182)-2,FALSE)),"-",VLOOKUP($C188,CE_Unordered_Data_Portfolio,COLUMN('Reordered Data'!N$182)-2,FALSE))</f>
        <v>0</v>
      </c>
      <c r="O188" s="401">
        <f>IF(ISERROR(VLOOKUP($C188,CE_Unordered_Data_Portfolio,COLUMN('Reordered Data'!O$182)-2,FALSE)),"-",VLOOKUP($C188,CE_Unordered_Data_Portfolio,COLUMN('Reordered Data'!O$182)-2,FALSE))</f>
        <v>0</v>
      </c>
      <c r="P188" s="401">
        <f>IF(ISERROR(VLOOKUP($C188,CE_Unordered_Data_Portfolio,COLUMN('Reordered Data'!P$182)-2,FALSE)),"-",VLOOKUP($C188,CE_Unordered_Data_Portfolio,COLUMN('Reordered Data'!P$182)-2,FALSE))</f>
        <v>0</v>
      </c>
      <c r="Q188" s="401" t="str">
        <f>IF(ISERROR(VLOOKUP($C188,CE_Unordered_Data_Portfolio,COLUMN('Reordered Data'!Q$182)-2,FALSE)),"-",VLOOKUP($C188,CE_Unordered_Data_Portfolio,COLUMN('Reordered Data'!Q$182)-2,FALSE))</f>
        <v/>
      </c>
      <c r="R188" s="401">
        <f>IF(ISERROR(VLOOKUP($C188,CE_Unordered_Data_Portfolio,COLUMN('Reordered Data'!R$182)-2,FALSE)),"-",VLOOKUP($C188,CE_Unordered_Data_Portfolio,COLUMN('Reordered Data'!R$182)-2,FALSE))</f>
        <v>0</v>
      </c>
      <c r="S188" s="401">
        <f>IF(ISERROR(VLOOKUP($C188,CE_Unordered_Data_Portfolio,COLUMN('Reordered Data'!S$182)-2,FALSE)),"-",VLOOKUP($C188,CE_Unordered_Data_Portfolio,COLUMN('Reordered Data'!S$182)-2,FALSE))</f>
        <v>0</v>
      </c>
      <c r="T188" s="401">
        <f>IF(ISERROR(VLOOKUP($C188,CE_Unordered_Data_Portfolio,COLUMN('Reordered Data'!T$182)-2,FALSE)),"-",VLOOKUP($C188,CE_Unordered_Data_Portfolio,COLUMN('Reordered Data'!T$182)-2,FALSE))</f>
        <v>0</v>
      </c>
      <c r="U188" s="401">
        <f>IF(ISERROR(VLOOKUP($C188,CE_Unordered_Data_Portfolio,COLUMN('Reordered Data'!U$182)-2,FALSE)),"-",VLOOKUP($C188,CE_Unordered_Data_Portfolio,COLUMN('Reordered Data'!U$182)-2,FALSE))</f>
        <v>0</v>
      </c>
      <c r="V188" s="401" t="str">
        <f>IF(ISERROR(VLOOKUP($C188,CE_Unordered_Data_Portfolio,COLUMN('Reordered Data'!V$182)-2,FALSE)),"-",VLOOKUP($C188,CE_Unordered_Data_Portfolio,COLUMN('Reordered Data'!V$182)-2,FALSE))</f>
        <v/>
      </c>
      <c r="W188" s="401">
        <f>IF(ISERROR(VLOOKUP($C188,CE_Unordered_Data_Portfolio,COLUMN('Reordered Data'!W$182)-2,FALSE)),"-",VLOOKUP($C188,CE_Unordered_Data_Portfolio,COLUMN('Reordered Data'!W$182)-2,FALSE))</f>
        <v>0</v>
      </c>
      <c r="X188" s="401">
        <f>IF(ISERROR(VLOOKUP($C188,CE_Unordered_Data_Portfolio,COLUMN('Reordered Data'!X$182)-2,FALSE)),"-",VLOOKUP($C188,CE_Unordered_Data_Portfolio,COLUMN('Reordered Data'!X$182)-2,FALSE))</f>
        <v>0</v>
      </c>
      <c r="Y188" s="401">
        <f>IF(ISERROR(VLOOKUP($C188,CE_Unordered_Data_Portfolio,COLUMN('Reordered Data'!Y$182)-2,FALSE)),"-",VLOOKUP($C188,CE_Unordered_Data_Portfolio,COLUMN('Reordered Data'!Y$182)-2,FALSE))</f>
        <v>0</v>
      </c>
      <c r="Z188" s="401">
        <f>IF(ISERROR(VLOOKUP($C188,CE_Unordered_Data_Portfolio,COLUMN('Reordered Data'!Z$182)-2,FALSE)),"-",VLOOKUP($C188,CE_Unordered_Data_Portfolio,COLUMN('Reordered Data'!Z$182)-2,FALSE))</f>
        <v>0</v>
      </c>
      <c r="AA188" s="401" t="str">
        <f>IF(ISERROR(VLOOKUP($C188,CE_Unordered_Data_Portfolio,COLUMN('Reordered Data'!AA$182)-2,FALSE)),"-",VLOOKUP($C188,CE_Unordered_Data_Portfolio,COLUMN('Reordered Data'!AA$182)-2,FALSE))</f>
        <v/>
      </c>
      <c r="AB188" s="401">
        <f>IF(ISERROR(VLOOKUP($C188,CE_Unordered_Data_Portfolio,COLUMN('Reordered Data'!AB$182)-2,FALSE)),"-",VLOOKUP($C188,CE_Unordered_Data_Portfolio,COLUMN('Reordered Data'!AB$182)-2,FALSE))</f>
        <v>0</v>
      </c>
      <c r="AC188" s="401">
        <f>IF(ISERROR(VLOOKUP($C188,CE_Unordered_Data_Portfolio,COLUMN('Reordered Data'!AC$182)-2,FALSE)),"-",VLOOKUP($C188,CE_Unordered_Data_Portfolio,COLUMN('Reordered Data'!AC$182)-2,FALSE))</f>
        <v>0</v>
      </c>
      <c r="AD188" s="401">
        <f>IF(ISERROR(VLOOKUP($C188,CE_Unordered_Data_Portfolio,COLUMN('Reordered Data'!AD$182)-2,FALSE)),"-",VLOOKUP($C188,CE_Unordered_Data_Portfolio,COLUMN('Reordered Data'!AD$182)-2,FALSE))</f>
        <v>0</v>
      </c>
      <c r="AE188" s="401">
        <f>IF(ISERROR(VLOOKUP($C188,CE_Unordered_Data_Portfolio,COLUMN('Reordered Data'!AE$182)-2,FALSE)),"-",VLOOKUP($C188,CE_Unordered_Data_Portfolio,COLUMN('Reordered Data'!AE$182)-2,FALSE))</f>
        <v>0</v>
      </c>
      <c r="AF188" s="401" t="str">
        <f>IF(ISERROR(VLOOKUP($C188,CE_Unordered_Data_Portfolio,COLUMN('Reordered Data'!AF$182)-2,FALSE)),"-",VLOOKUP($C188,CE_Unordered_Data_Portfolio,COLUMN('Reordered Data'!AF$182)-2,FALSE))</f>
        <v/>
      </c>
      <c r="AG188" s="401">
        <f>IF(ISERROR(VLOOKUP($C188,CE_Unordered_Data_Portfolio,COLUMN('Reordered Data'!AG$182)-2,FALSE)),"-",VLOOKUP($C188,CE_Unordered_Data_Portfolio,COLUMN('Reordered Data'!AG$182)-2,FALSE))</f>
        <v>0</v>
      </c>
      <c r="AH188" s="401">
        <f>IF(ISERROR(VLOOKUP($C188,CE_Unordered_Data_Portfolio,COLUMN('Reordered Data'!AH$182)-2,FALSE)),"-",VLOOKUP($C188,CE_Unordered_Data_Portfolio,COLUMN('Reordered Data'!AH$182)-2,FALSE))</f>
        <v>0</v>
      </c>
      <c r="AI188" s="401">
        <f>IF(ISERROR(VLOOKUP($C188,CE_Unordered_Data_Portfolio,COLUMN('Reordered Data'!AI$182)-2,FALSE)),"-",VLOOKUP($C188,CE_Unordered_Data_Portfolio,COLUMN('Reordered Data'!AI$182)-2,FALSE))</f>
        <v>0</v>
      </c>
      <c r="AJ188" s="401">
        <f>IF(ISERROR(VLOOKUP($C188,CE_Unordered_Data_Portfolio,COLUMN('Reordered Data'!AJ$182)-2,FALSE)),"-",VLOOKUP($C188,CE_Unordered_Data_Portfolio,COLUMN('Reordered Data'!AJ$182)-2,FALSE))</f>
        <v>0</v>
      </c>
      <c r="AK188" s="401" t="str">
        <f>IF(ISERROR(VLOOKUP($C188,CE_Unordered_Data_Portfolio,COLUMN('Reordered Data'!AK$182)-2,FALSE)),"-",VLOOKUP($C188,CE_Unordered_Data_Portfolio,COLUMN('Reordered Data'!AK$182)-2,FALSE))</f>
        <v/>
      </c>
      <c r="AL188" s="401">
        <f>IF(ISERROR(VLOOKUP($C188,CE_Unordered_Data_Portfolio,COLUMN('Reordered Data'!AL$182)-2,FALSE)),"-",VLOOKUP($C188,CE_Unordered_Data_Portfolio,COLUMN('Reordered Data'!AL$182)-2,FALSE))</f>
        <v>0</v>
      </c>
      <c r="AM188" s="401">
        <f>IF(ISERROR(VLOOKUP($C188,CE_Unordered_Data_Portfolio,COLUMN('Reordered Data'!AM$182)-2,FALSE)),"-",VLOOKUP($C188,CE_Unordered_Data_Portfolio,COLUMN('Reordered Data'!AM$182)-2,FALSE))</f>
        <v>0</v>
      </c>
      <c r="AN188" s="401">
        <f>IF(ISERROR(VLOOKUP($C188,CE_Unordered_Data_Portfolio,COLUMN('Reordered Data'!AN$182)-2,FALSE)),"-",VLOOKUP($C188,CE_Unordered_Data_Portfolio,COLUMN('Reordered Data'!AN$182)-2,FALSE))</f>
        <v>0</v>
      </c>
      <c r="AO188" s="401">
        <f>IF(ISERROR(VLOOKUP($C188,CE_Unordered_Data_Portfolio,COLUMN('Reordered Data'!AO$182)-2,FALSE)),"-",VLOOKUP($C188,CE_Unordered_Data_Portfolio,COLUMN('Reordered Data'!AO$182)-2,FALSE))</f>
        <v>0</v>
      </c>
      <c r="AP188" s="401" t="str">
        <f>IF(ISERROR(VLOOKUP($C188,CE_Unordered_Data_Portfolio,COLUMN('Reordered Data'!AP$182)-2,FALSE)),"-",VLOOKUP($C188,CE_Unordered_Data_Portfolio,COLUMN('Reordered Data'!AP$182)-2,FALSE))</f>
        <v/>
      </c>
      <c r="AQ188" s="401">
        <f>IF(ISERROR(VLOOKUP($C188,CE_Unordered_Data_Portfolio,COLUMN('Reordered Data'!AQ$182)-2,FALSE)),"-",VLOOKUP($C188,CE_Unordered_Data_Portfolio,COLUMN('Reordered Data'!AQ$182)-2,FALSE))</f>
        <v>0</v>
      </c>
      <c r="AR188" s="401">
        <f>IF(ISERROR(VLOOKUP($C188,CE_Unordered_Data_Portfolio,COLUMN('Reordered Data'!AR$182)-2,FALSE)),"-",VLOOKUP($C188,CE_Unordered_Data_Portfolio,COLUMN('Reordered Data'!AR$182)-2,FALSE))</f>
        <v>0</v>
      </c>
      <c r="AS188" s="401">
        <f>IF(ISERROR(VLOOKUP($C188,CE_Unordered_Data_Portfolio,COLUMN('Reordered Data'!AS$182)-2,FALSE)),"-",VLOOKUP($C188,CE_Unordered_Data_Portfolio,COLUMN('Reordered Data'!AS$182)-2,FALSE))</f>
        <v>0</v>
      </c>
      <c r="AT188" s="401">
        <f>IF(ISERROR(VLOOKUP($C188,CE_Unordered_Data_Portfolio,COLUMN('Reordered Data'!AT$182)-2,FALSE)),"-",VLOOKUP($C188,CE_Unordered_Data_Portfolio,COLUMN('Reordered Data'!AT$182)-2,FALSE))</f>
        <v>0</v>
      </c>
      <c r="AU188" s="401" t="str">
        <f>IF(ISERROR(VLOOKUP($C188,CE_Unordered_Data_Portfolio,COLUMN('Reordered Data'!AU$182)-2,FALSE)),"-",VLOOKUP($C188,CE_Unordered_Data_Portfolio,COLUMN('Reordered Data'!AU$182)-2,FALSE))</f>
        <v/>
      </c>
      <c r="AV188" s="401">
        <f>IF(ISERROR(VLOOKUP($C188,CE_Unordered_Data_Portfolio,COLUMN('Reordered Data'!AV$182)-2,FALSE)),"-",VLOOKUP($C188,CE_Unordered_Data_Portfolio,COLUMN('Reordered Data'!AV$182)-2,FALSE))</f>
        <v>0</v>
      </c>
      <c r="AW188" s="401">
        <f>IF(ISERROR(VLOOKUP($C188,CE_Unordered_Data_Portfolio,COLUMN('Reordered Data'!AW$182)-2,FALSE)),"-",VLOOKUP($C188,CE_Unordered_Data_Portfolio,COLUMN('Reordered Data'!AW$182)-2,FALSE))</f>
        <v>0</v>
      </c>
      <c r="AX188" s="401">
        <f>IF(ISERROR(VLOOKUP($C188,CE_Unordered_Data_Portfolio,COLUMN('Reordered Data'!AX$182)-2,FALSE)),"-",VLOOKUP($C188,CE_Unordered_Data_Portfolio,COLUMN('Reordered Data'!AX$182)-2,FALSE))</f>
        <v>0</v>
      </c>
      <c r="AY188" s="401">
        <f>IF(ISERROR(VLOOKUP($C188,CE_Unordered_Data_Portfolio,COLUMN('Reordered Data'!AY$182)-2,FALSE)),"-",VLOOKUP($C188,CE_Unordered_Data_Portfolio,COLUMN('Reordered Data'!AY$182)-2,FALSE))</f>
        <v>0</v>
      </c>
      <c r="AZ188" s="401" t="str">
        <f>IF(ISERROR(VLOOKUP($C188,CE_Unordered_Data_Portfolio,COLUMN('Reordered Data'!AZ$182)-2,FALSE)),"-",VLOOKUP($C188,CE_Unordered_Data_Portfolio,COLUMN('Reordered Data'!AZ$182)-2,FALSE))</f>
        <v/>
      </c>
      <c r="BA188" s="401">
        <f>IF(ISERROR(VLOOKUP($C188,CE_Unordered_Data_Portfolio,COLUMN('Reordered Data'!BA$182)-2,FALSE)),"-",VLOOKUP($C188,CE_Unordered_Data_Portfolio,COLUMN('Reordered Data'!BA$182)-2,FALSE))</f>
        <v>0</v>
      </c>
      <c r="BB188" s="401">
        <f>IF(ISERROR(VLOOKUP($C188,CE_Unordered_Data_Portfolio,COLUMN('Reordered Data'!BB$182)-2,FALSE)),"-",VLOOKUP($C188,CE_Unordered_Data_Portfolio,COLUMN('Reordered Data'!BB$182)-2,FALSE))</f>
        <v>0</v>
      </c>
      <c r="BC188" s="401">
        <f>IF(ISERROR(VLOOKUP($C188,CE_Unordered_Data_Portfolio,COLUMN('Reordered Data'!BC$182)-2,FALSE)),"-",VLOOKUP($C188,CE_Unordered_Data_Portfolio,COLUMN('Reordered Data'!BC$182)-2,FALSE))</f>
        <v>0</v>
      </c>
      <c r="BD188" s="401">
        <f>IF(ISERROR(VLOOKUP($C188,CE_Unordered_Data_Portfolio,COLUMN('Reordered Data'!BD$182)-2,FALSE)),"-",VLOOKUP($C188,CE_Unordered_Data_Portfolio,COLUMN('Reordered Data'!BD$182)-2,FALSE))</f>
        <v>0</v>
      </c>
      <c r="BE188" s="401" t="str">
        <f>IF(ISERROR(VLOOKUP($C188,CE_Unordered_Data_Portfolio,COLUMN('Reordered Data'!BE$182)-2,FALSE)),"-",VLOOKUP($C188,CE_Unordered_Data_Portfolio,COLUMN('Reordered Data'!BE$182)-2,FALSE))</f>
        <v/>
      </c>
      <c r="BF188" s="401">
        <f>IF(ISERROR(VLOOKUP($C188,CE_Unordered_Data_Portfolio,COLUMN('Reordered Data'!BF$182)-2,FALSE)),"-",VLOOKUP($C188,CE_Unordered_Data_Portfolio,COLUMN('Reordered Data'!BF$182)-2,FALSE))</f>
        <v>0</v>
      </c>
      <c r="BG188" s="401">
        <f>IF(ISERROR(VLOOKUP($C188,CE_Unordered_Data_Portfolio,COLUMN('Reordered Data'!BG$182)-2,FALSE)),"-",VLOOKUP($C188,CE_Unordered_Data_Portfolio,COLUMN('Reordered Data'!BG$182)-2,FALSE))</f>
        <v>0</v>
      </c>
      <c r="BH188" s="401">
        <f>IF(ISERROR(VLOOKUP($C188,CE_Unordered_Data_Portfolio,COLUMN('Reordered Data'!BH$182)-2,FALSE)),"-",VLOOKUP($C188,CE_Unordered_Data_Portfolio,COLUMN('Reordered Data'!BH$182)-2,FALSE))</f>
        <v>0</v>
      </c>
      <c r="BI188" s="401">
        <f>IF(ISERROR(VLOOKUP($C188,CE_Unordered_Data_Portfolio,COLUMN('Reordered Data'!BI$182)-2,FALSE)),"-",VLOOKUP($C188,CE_Unordered_Data_Portfolio,COLUMN('Reordered Data'!BI$182)-2,FALSE))</f>
        <v>0</v>
      </c>
      <c r="BJ188" s="401" t="str">
        <f>IF(ISERROR(VLOOKUP($C188,CE_Unordered_Data_Portfolio,COLUMN('Reordered Data'!BJ$182)-2,FALSE)),"-",VLOOKUP($C188,CE_Unordered_Data_Portfolio,COLUMN('Reordered Data'!BJ$182)-2,FALSE))</f>
        <v/>
      </c>
      <c r="BK188" s="401">
        <f>IF(ISERROR(VLOOKUP($C188,CE_Unordered_Data_Portfolio,COLUMN('Reordered Data'!BK$182)-2,FALSE)),"-",VLOOKUP($C188,CE_Unordered_Data_Portfolio,COLUMN('Reordered Data'!BK$182)-2,FALSE))</f>
        <v>0</v>
      </c>
      <c r="BL188" s="401">
        <f>IF(ISERROR(VLOOKUP($C188,CE_Unordered_Data_Portfolio,COLUMN('Reordered Data'!BL$182)-2,FALSE)),"-",VLOOKUP($C188,CE_Unordered_Data_Portfolio,COLUMN('Reordered Data'!BL$182)-2,FALSE))</f>
        <v>0</v>
      </c>
      <c r="BM188" s="401">
        <f>IF(ISERROR(VLOOKUP($C188,CE_Unordered_Data_Portfolio,COLUMN('Reordered Data'!BM$182)-2,FALSE)),"-",VLOOKUP($C188,CE_Unordered_Data_Portfolio,COLUMN('Reordered Data'!BM$182)-2,FALSE))</f>
        <v>0</v>
      </c>
      <c r="BN188" s="401">
        <f>IF(ISERROR(VLOOKUP($C188,CE_Unordered_Data_Portfolio,COLUMN('Reordered Data'!BN$182)-2,FALSE)),"-",VLOOKUP($C188,CE_Unordered_Data_Portfolio,COLUMN('Reordered Data'!BN$182)-2,FALSE))</f>
        <v>0</v>
      </c>
      <c r="BO188" s="401" t="str">
        <f>IF(ISERROR(VLOOKUP($C188,CE_Unordered_Data_Portfolio,COLUMN('Reordered Data'!BO$182)-2,FALSE)),"-",VLOOKUP($C188,CE_Unordered_Data_Portfolio,COLUMN('Reordered Data'!BO$182)-2,FALSE))</f>
        <v/>
      </c>
      <c r="BP188" s="401">
        <f>IF(ISERROR(VLOOKUP($C188,CE_Unordered_Data_Portfolio,COLUMN('Reordered Data'!BP$182)-2,FALSE)),"-",VLOOKUP($C188,CE_Unordered_Data_Portfolio,COLUMN('Reordered Data'!BP$182)-2,FALSE))</f>
        <v>0</v>
      </c>
      <c r="BQ188" s="401">
        <f>IF(ISERROR(VLOOKUP($C188,CE_Unordered_Data_Portfolio,COLUMN('Reordered Data'!BQ$182)-2,FALSE)),"-",VLOOKUP($C188,CE_Unordered_Data_Portfolio,COLUMN('Reordered Data'!BQ$182)-2,FALSE))</f>
        <v>0</v>
      </c>
      <c r="BR188" s="401">
        <f>IF(ISERROR(VLOOKUP($C188,CE_Unordered_Data_Portfolio,COLUMN('Reordered Data'!BR$182)-2,FALSE)),"-",VLOOKUP($C188,CE_Unordered_Data_Portfolio,COLUMN('Reordered Data'!BR$182)-2,FALSE))</f>
        <v>0</v>
      </c>
      <c r="BS188" s="401">
        <f>IF(ISERROR(VLOOKUP($C188,CE_Unordered_Data_Portfolio,COLUMN('Reordered Data'!BS$182)-2,FALSE)),"-",VLOOKUP($C188,CE_Unordered_Data_Portfolio,COLUMN('Reordered Data'!BS$182)-2,FALSE))</f>
        <v>0</v>
      </c>
      <c r="BT188" s="401" t="str">
        <f>IF(ISERROR(VLOOKUP($C188,CE_Unordered_Data_Portfolio,COLUMN('Reordered Data'!BT$182)-2,FALSE)),"-",VLOOKUP($C188,CE_Unordered_Data_Portfolio,COLUMN('Reordered Data'!BT$182)-2,FALSE))</f>
        <v/>
      </c>
      <c r="BU188" s="401">
        <f>IF(ISERROR(VLOOKUP($C188,CE_Unordered_Data_Portfolio,COLUMN('Reordered Data'!BU$182)-2,FALSE)),"-",VLOOKUP($C188,CE_Unordered_Data_Portfolio,COLUMN('Reordered Data'!BU$182)-2,FALSE))</f>
        <v>0</v>
      </c>
      <c r="BV188" s="401">
        <f>IF(ISERROR(VLOOKUP($C188,CE_Unordered_Data_Portfolio,COLUMN('Reordered Data'!BV$182)-2,FALSE)),"-",VLOOKUP($C188,CE_Unordered_Data_Portfolio,COLUMN('Reordered Data'!BV$182)-2,FALSE))</f>
        <v>0</v>
      </c>
      <c r="BW188" s="401">
        <f>IF(ISERROR(VLOOKUP($C188,CE_Unordered_Data_Portfolio,COLUMN('Reordered Data'!BW$182)-2,FALSE)),"-",VLOOKUP($C188,CE_Unordered_Data_Portfolio,COLUMN('Reordered Data'!BW$182)-2,FALSE))</f>
        <v>0</v>
      </c>
      <c r="BX188" s="401">
        <f>IF(ISERROR(VLOOKUP($C188,CE_Unordered_Data_Portfolio,COLUMN('Reordered Data'!BX$182)-2,FALSE)),"-",VLOOKUP($C188,CE_Unordered_Data_Portfolio,COLUMN('Reordered Data'!BX$182)-2,FALSE))</f>
        <v>0</v>
      </c>
      <c r="BY188" s="401" t="str">
        <f>IF(ISERROR(VLOOKUP($C188,CE_Unordered_Data_Portfolio,COLUMN('Reordered Data'!BY$182)-2,FALSE)),"-",VLOOKUP($C188,CE_Unordered_Data_Portfolio,COLUMN('Reordered Data'!BY$182)-2,FALSE))</f>
        <v/>
      </c>
      <c r="BZ188" s="401">
        <f>IF(ISERROR(VLOOKUP($C188,CE_Unordered_Data_Portfolio,COLUMN('Reordered Data'!BZ$182)-2,FALSE)),"-",VLOOKUP($C188,CE_Unordered_Data_Portfolio,COLUMN('Reordered Data'!BZ$182)-2,FALSE))</f>
        <v>0</v>
      </c>
      <c r="CA188" s="401">
        <f>IF(ISERROR(VLOOKUP($C188,CE_Unordered_Data_Portfolio,COLUMN('Reordered Data'!CA$182)-2,FALSE)),"-",VLOOKUP($C188,CE_Unordered_Data_Portfolio,COLUMN('Reordered Data'!CA$182)-2,FALSE))</f>
        <v>0</v>
      </c>
      <c r="CB188" s="401">
        <f>IF(ISERROR(VLOOKUP($C188,CE_Unordered_Data_Portfolio,COLUMN('Reordered Data'!CB$182)-2,FALSE)),"-",VLOOKUP($C188,CE_Unordered_Data_Portfolio,COLUMN('Reordered Data'!CB$182)-2,FALSE))</f>
        <v>0</v>
      </c>
      <c r="CC188" s="401">
        <f>IF(ISERROR(VLOOKUP($C188,CE_Unordered_Data_Portfolio,COLUMN('Reordered Data'!CC$182)-2,FALSE)),"-",VLOOKUP($C188,CE_Unordered_Data_Portfolio,COLUMN('Reordered Data'!CC$182)-2,FALSE))</f>
        <v>0</v>
      </c>
      <c r="CD188" s="401" t="str">
        <f>IF(ISERROR(VLOOKUP($C188,CE_Unordered_Data_Portfolio,COLUMN('Reordered Data'!CD$182)-2,FALSE)),"-",VLOOKUP($C188,CE_Unordered_Data_Portfolio,COLUMN('Reordered Data'!CD$182)-2,FALSE))</f>
        <v/>
      </c>
      <c r="CE188" s="401">
        <f>IF(ISERROR(VLOOKUP($C188,CE_Unordered_Data_Portfolio,COLUMN('Reordered Data'!CE$182)-2,FALSE)),"-",VLOOKUP($C188,CE_Unordered_Data_Portfolio,COLUMN('Reordered Data'!CE$182)-2,FALSE))</f>
        <v>0</v>
      </c>
      <c r="CF188" s="401">
        <f>IF(ISERROR(VLOOKUP($C188,CE_Unordered_Data_Portfolio,COLUMN('Reordered Data'!CF$182)-2,FALSE)),"-",VLOOKUP($C188,CE_Unordered_Data_Portfolio,COLUMN('Reordered Data'!CF$182)-2,FALSE))</f>
        <v>0</v>
      </c>
      <c r="CG188" s="401">
        <f>IF(ISERROR(VLOOKUP($C188,CE_Unordered_Data_Portfolio,COLUMN('Reordered Data'!CG$182)-2,FALSE)),"-",VLOOKUP($C188,CE_Unordered_Data_Portfolio,COLUMN('Reordered Data'!CG$182)-2,FALSE))</f>
        <v>0</v>
      </c>
      <c r="CH188" s="401">
        <f>IF(ISERROR(VLOOKUP($C188,CE_Unordered_Data_Portfolio,COLUMN('Reordered Data'!CH$182)-2,FALSE)),"-",VLOOKUP($C188,CE_Unordered_Data_Portfolio,COLUMN('Reordered Data'!CH$182)-2,FALSE))</f>
        <v>0</v>
      </c>
      <c r="CI188" s="401" t="str">
        <f>IF(ISERROR(VLOOKUP($C188,CE_Unordered_Data_Portfolio,COLUMN('Reordered Data'!CI$182)-2,FALSE)),"-",VLOOKUP($C188,CE_Unordered_Data_Portfolio,COLUMN('Reordered Data'!CI$182)-2,FALSE))</f>
        <v/>
      </c>
      <c r="CJ188" s="401">
        <f>IF(ISERROR(VLOOKUP($C188,CE_Unordered_Data_Portfolio,COLUMN('Reordered Data'!CJ$182)-2,FALSE)),"-",VLOOKUP($C188,CE_Unordered_Data_Portfolio,COLUMN('Reordered Data'!CJ$182)-2,FALSE))</f>
        <v>0</v>
      </c>
      <c r="CK188" s="401">
        <f>IF(ISERROR(VLOOKUP($C188,CE_Unordered_Data_Portfolio,COLUMN('Reordered Data'!CK$182)-2,FALSE)),"-",VLOOKUP($C188,CE_Unordered_Data_Portfolio,COLUMN('Reordered Data'!CK$182)-2,FALSE))</f>
        <v>0</v>
      </c>
      <c r="CL188" s="401">
        <f>IF(ISERROR(VLOOKUP($C188,CE_Unordered_Data_Portfolio,COLUMN('Reordered Data'!CL$182)-2,FALSE)),"-",VLOOKUP($C188,CE_Unordered_Data_Portfolio,COLUMN('Reordered Data'!CL$182)-2,FALSE))</f>
        <v>0</v>
      </c>
      <c r="CM188" s="401">
        <f>IF(ISERROR(VLOOKUP($C188,CE_Unordered_Data_Portfolio,COLUMN('Reordered Data'!CM$182)-2,FALSE)),"-",VLOOKUP($C188,CE_Unordered_Data_Portfolio,COLUMN('Reordered Data'!CM$182)-2,FALSE))</f>
        <v>0</v>
      </c>
      <c r="CN188" s="401" t="str">
        <f>IF(ISERROR(VLOOKUP($C188,CE_Unordered_Data_Portfolio,COLUMN('Reordered Data'!CN$182)-2,FALSE)),"-",VLOOKUP($C188,CE_Unordered_Data_Portfolio,COLUMN('Reordered Data'!CN$182)-2,FALSE))</f>
        <v/>
      </c>
      <c r="CO188" s="401">
        <f>IF(ISERROR(VLOOKUP($C188,CE_Unordered_Data_Portfolio,COLUMN('Reordered Data'!CO$182)-2,FALSE)),"-",VLOOKUP($C188,CE_Unordered_Data_Portfolio,COLUMN('Reordered Data'!CO$182)-2,FALSE))</f>
        <v>0</v>
      </c>
      <c r="CP188" s="401">
        <f>IF(ISERROR(VLOOKUP($C188,CE_Unordered_Data_Portfolio,COLUMN('Reordered Data'!CP$182)-2,FALSE)),"-",VLOOKUP($C188,CE_Unordered_Data_Portfolio,COLUMN('Reordered Data'!CP$182)-2,FALSE))</f>
        <v>0</v>
      </c>
      <c r="CQ188" s="401">
        <f>IF(ISERROR(VLOOKUP($C188,CE_Unordered_Data_Portfolio,COLUMN('Reordered Data'!CQ$182)-2,FALSE)),"-",VLOOKUP($C188,CE_Unordered_Data_Portfolio,COLUMN('Reordered Data'!CQ$182)-2,FALSE))</f>
        <v>0</v>
      </c>
      <c r="CR188" s="401">
        <f>IF(ISERROR(VLOOKUP($C188,CE_Unordered_Data_Portfolio,COLUMN('Reordered Data'!CR$182)-2,FALSE)),"-",VLOOKUP($C188,CE_Unordered_Data_Portfolio,COLUMN('Reordered Data'!CR$182)-2,FALSE))</f>
        <v>0</v>
      </c>
      <c r="CS188" s="401" t="str">
        <f>IF(ISERROR(VLOOKUP($C188,CE_Unordered_Data_Portfolio,COLUMN('Reordered Data'!CS$182)-2,FALSE)),"-",VLOOKUP($C188,CE_Unordered_Data_Portfolio,COLUMN('Reordered Data'!CS$182)-2,FALSE))</f>
        <v/>
      </c>
      <c r="CT188" s="401">
        <f>IF(ISERROR(VLOOKUP($C188,CE_Unordered_Data_Portfolio,COLUMN('Reordered Data'!CT$182)-2,FALSE)),"-",VLOOKUP($C188,CE_Unordered_Data_Portfolio,COLUMN('Reordered Data'!CT$182)-2,FALSE))</f>
        <v>0</v>
      </c>
      <c r="CU188" s="401">
        <f>IF(ISERROR(VLOOKUP($C188,CE_Unordered_Data_Portfolio,COLUMN('Reordered Data'!CU$182)-2,FALSE)),"-",VLOOKUP($C188,CE_Unordered_Data_Portfolio,COLUMN('Reordered Data'!CU$182)-2,FALSE))</f>
        <v>0</v>
      </c>
      <c r="CV188" s="401">
        <f>IF(ISERROR(VLOOKUP($C188,CE_Unordered_Data_Portfolio,COLUMN('Reordered Data'!CV$182)-2,FALSE)),"-",VLOOKUP($C188,CE_Unordered_Data_Portfolio,COLUMN('Reordered Data'!CV$182)-2,FALSE))</f>
        <v>0</v>
      </c>
      <c r="CW188" s="401">
        <f>IF(ISERROR(VLOOKUP($C188,CE_Unordered_Data_Portfolio,COLUMN('Reordered Data'!CW$182)-2,FALSE)),"-",VLOOKUP($C188,CE_Unordered_Data_Portfolio,COLUMN('Reordered Data'!CW$182)-2,FALSE))</f>
        <v>0</v>
      </c>
      <c r="CX188" s="401" t="str">
        <f>IF(ISERROR(VLOOKUP($C188,CE_Unordered_Data_Portfolio,COLUMN('Reordered Data'!CX$182)-2,FALSE)),"-",VLOOKUP($C188,CE_Unordered_Data_Portfolio,COLUMN('Reordered Data'!CX$182)-2,FALSE))</f>
        <v/>
      </c>
      <c r="CY188" s="401">
        <f>IF(ISERROR(VLOOKUP($C188,CE_Unordered_Data_Portfolio,COLUMN('Reordered Data'!CY$182)-2,FALSE)),"-",VLOOKUP($C188,CE_Unordered_Data_Portfolio,COLUMN('Reordered Data'!CY$182)-2,FALSE))</f>
        <v>0</v>
      </c>
      <c r="CZ188" s="401">
        <f>IF(ISERROR(VLOOKUP($C188,CE_Unordered_Data_Portfolio,COLUMN('Reordered Data'!CZ$182)-2,FALSE)),"-",VLOOKUP($C188,CE_Unordered_Data_Portfolio,COLUMN('Reordered Data'!CZ$182)-2,FALSE))</f>
        <v>0</v>
      </c>
      <c r="DA188" s="401">
        <f>IF(ISERROR(VLOOKUP($C188,CE_Unordered_Data_Portfolio,COLUMN('Reordered Data'!DA$182)-2,FALSE)),"-",VLOOKUP($C188,CE_Unordered_Data_Portfolio,COLUMN('Reordered Data'!DA$182)-2,FALSE))</f>
        <v>0</v>
      </c>
      <c r="DB188" s="401">
        <f>IF(ISERROR(VLOOKUP($C188,CE_Unordered_Data_Portfolio,COLUMN('Reordered Data'!DB$182)-2,FALSE)),"-",VLOOKUP($C188,CE_Unordered_Data_Portfolio,COLUMN('Reordered Data'!DB$182)-2,FALSE))</f>
        <v>0</v>
      </c>
      <c r="DC188" s="401" t="str">
        <f>IF(ISERROR(VLOOKUP($C188,CE_Unordered_Data_Portfolio,COLUMN('Reordered Data'!DC$182)-2,FALSE)),"-",VLOOKUP($C188,CE_Unordered_Data_Portfolio,COLUMN('Reordered Data'!DC$182)-2,FALSE))</f>
        <v/>
      </c>
      <c r="DD188" s="401">
        <f>IF(ISERROR(VLOOKUP($C188,CE_Unordered_Data_Portfolio,COLUMN('Reordered Data'!DD$182)-2,FALSE)),"-",VLOOKUP($C188,CE_Unordered_Data_Portfolio,COLUMN('Reordered Data'!DD$182)-2,FALSE))</f>
        <v>0</v>
      </c>
      <c r="DE188" s="401">
        <f>IF(ISERROR(VLOOKUP($C188,CE_Unordered_Data_Portfolio,COLUMN('Reordered Data'!DE$182)-2,FALSE)),"-",VLOOKUP($C188,CE_Unordered_Data_Portfolio,COLUMN('Reordered Data'!DE$182)-2,FALSE))</f>
        <v>0</v>
      </c>
      <c r="DF188" s="401">
        <f>IF(ISERROR(VLOOKUP($C188,CE_Unordered_Data_Portfolio,COLUMN('Reordered Data'!DF$182)-2,FALSE)),"-",VLOOKUP($C188,CE_Unordered_Data_Portfolio,COLUMN('Reordered Data'!DF$182)-2,FALSE))</f>
        <v>0</v>
      </c>
      <c r="DG188" s="401">
        <f>IF(ISERROR(VLOOKUP($C188,CE_Unordered_Data_Portfolio,COLUMN('Reordered Data'!DG$182)-2,FALSE)),"-",VLOOKUP($C188,CE_Unordered_Data_Portfolio,COLUMN('Reordered Data'!DG$182)-2,FALSE))</f>
        <v>0</v>
      </c>
      <c r="DH188" s="401" t="str">
        <f>IF(ISERROR(VLOOKUP($C188,CE_Unordered_Data_Portfolio,COLUMN('Reordered Data'!DH$182)-2,FALSE)),"-",VLOOKUP($C188,CE_Unordered_Data_Portfolio,COLUMN('Reordered Data'!DH$182)-2,FALSE))</f>
        <v/>
      </c>
      <c r="DI188" s="401">
        <f>IF(ISERROR(VLOOKUP($C188,CE_Unordered_Data_Portfolio,COLUMN('Reordered Data'!DI$182)-2,FALSE)),"-",VLOOKUP($C188,CE_Unordered_Data_Portfolio,COLUMN('Reordered Data'!DI$182)-2,FALSE))</f>
        <v>0</v>
      </c>
      <c r="DJ188" s="401">
        <f>IF(ISERROR(VLOOKUP($C188,CE_Unordered_Data_Portfolio,COLUMN('Reordered Data'!DJ$182)-2,FALSE)),"-",VLOOKUP($C188,CE_Unordered_Data_Portfolio,COLUMN('Reordered Data'!DJ$182)-2,FALSE))</f>
        <v>0</v>
      </c>
      <c r="DK188" s="401">
        <f>IF(ISERROR(VLOOKUP($C188,CE_Unordered_Data_Portfolio,COLUMN('Reordered Data'!DK$182)-2,FALSE)),"-",VLOOKUP($C188,CE_Unordered_Data_Portfolio,COLUMN('Reordered Data'!DK$182)-2,FALSE))</f>
        <v>0</v>
      </c>
      <c r="DL188" s="401">
        <f>IF(ISERROR(VLOOKUP($C188,CE_Unordered_Data_Portfolio,COLUMN('Reordered Data'!DL$182)-2,FALSE)),"-",VLOOKUP($C188,CE_Unordered_Data_Portfolio,COLUMN('Reordered Data'!DL$182)-2,FALSE))</f>
        <v>0</v>
      </c>
      <c r="DM188" s="401" t="str">
        <f>IF(ISERROR(VLOOKUP($C188,CE_Unordered_Data_Portfolio,COLUMN('Reordered Data'!DM$182)-2,FALSE)),"-",VLOOKUP($C188,CE_Unordered_Data_Portfolio,COLUMN('Reordered Data'!DM$182)-2,FALSE))</f>
        <v/>
      </c>
      <c r="DN188" s="401">
        <f>IF(ISERROR(VLOOKUP($C188,CE_Unordered_Data_Portfolio,COLUMN('Reordered Data'!DN$182)-2,FALSE)),"-",VLOOKUP($C188,CE_Unordered_Data_Portfolio,COLUMN('Reordered Data'!DN$182)-2,FALSE))</f>
        <v>0</v>
      </c>
      <c r="DO188" s="401">
        <f>IF(ISERROR(VLOOKUP($C188,CE_Unordered_Data_Portfolio,COLUMN('Reordered Data'!DO$182)-2,FALSE)),"-",VLOOKUP($C188,CE_Unordered_Data_Portfolio,COLUMN('Reordered Data'!DO$182)-2,FALSE))</f>
        <v>0</v>
      </c>
      <c r="DP188" s="401">
        <f>IF(ISERROR(VLOOKUP($C188,CE_Unordered_Data_Portfolio,COLUMN('Reordered Data'!DP$182)-2,FALSE)),"-",VLOOKUP($C188,CE_Unordered_Data_Portfolio,COLUMN('Reordered Data'!DP$182)-2,FALSE))</f>
        <v>0</v>
      </c>
      <c r="DQ188" s="401">
        <f>IF(ISERROR(VLOOKUP($C188,CE_Unordered_Data_Portfolio,COLUMN('Reordered Data'!DQ$182)-2,FALSE)),"-",VLOOKUP($C188,CE_Unordered_Data_Portfolio,COLUMN('Reordered Data'!DQ$182)-2,FALSE))</f>
        <v>0</v>
      </c>
      <c r="DR188" s="401" t="str">
        <f>IF(ISERROR(VLOOKUP($C188,CE_Unordered_Data_Portfolio,COLUMN('Reordered Data'!DR$182)-2,FALSE)),"-",VLOOKUP($C188,CE_Unordered_Data_Portfolio,COLUMN('Reordered Data'!DR$182)-2,FALSE))</f>
        <v/>
      </c>
      <c r="DS188" s="401">
        <f>IF(ISERROR(VLOOKUP($C188,CE_Unordered_Data_Portfolio,COLUMN('Reordered Data'!DS$182)-2,FALSE)),"-",VLOOKUP($C188,CE_Unordered_Data_Portfolio,COLUMN('Reordered Data'!DS$182)-2,FALSE))</f>
        <v>0</v>
      </c>
      <c r="DT188" s="401">
        <f>IF(ISERROR(VLOOKUP($C188,CE_Unordered_Data_Portfolio,COLUMN('Reordered Data'!DT$182)-2,FALSE)),"-",VLOOKUP($C188,CE_Unordered_Data_Portfolio,COLUMN('Reordered Data'!DT$182)-2,FALSE))</f>
        <v>0</v>
      </c>
      <c r="DU188" s="401">
        <f>IF(ISERROR(VLOOKUP($C188,CE_Unordered_Data_Portfolio,COLUMN('Reordered Data'!DU$182)-2,FALSE)),"-",VLOOKUP($C188,CE_Unordered_Data_Portfolio,COLUMN('Reordered Data'!DU$182)-2,FALSE))</f>
        <v>0</v>
      </c>
      <c r="DV188" s="401">
        <f>IF(ISERROR(VLOOKUP($C188,CE_Unordered_Data_Portfolio,COLUMN('Reordered Data'!DV$182)-2,FALSE)),"-",VLOOKUP($C188,CE_Unordered_Data_Portfolio,COLUMN('Reordered Data'!DV$182)-2,FALSE))</f>
        <v>0</v>
      </c>
      <c r="DW188" s="401" t="str">
        <f>IF(ISERROR(VLOOKUP($C188,CE_Unordered_Data_Portfolio,COLUMN('Reordered Data'!DW$182)-2,FALSE)),"-",VLOOKUP($C188,CE_Unordered_Data_Portfolio,COLUMN('Reordered Data'!DW$182)-2,FALSE))</f>
        <v/>
      </c>
      <c r="DX188" s="401">
        <f>IF(ISERROR(VLOOKUP($C188,CE_Unordered_Data_Portfolio,COLUMN('Reordered Data'!DX$182)-2,FALSE)),"-",VLOOKUP($C188,CE_Unordered_Data_Portfolio,COLUMN('Reordered Data'!DX$182)-2,FALSE))</f>
        <v>0</v>
      </c>
      <c r="DY188" s="401">
        <f>IF(ISERROR(VLOOKUP($C188,CE_Unordered_Data_Portfolio,COLUMN('Reordered Data'!DY$182)-2,FALSE)),"-",VLOOKUP($C188,CE_Unordered_Data_Portfolio,COLUMN('Reordered Data'!DY$182)-2,FALSE))</f>
        <v>0</v>
      </c>
      <c r="DZ188" s="401">
        <f>IF(ISERROR(VLOOKUP($C188,CE_Unordered_Data_Portfolio,COLUMN('Reordered Data'!DZ$182)-2,FALSE)),"-",VLOOKUP($C188,CE_Unordered_Data_Portfolio,COLUMN('Reordered Data'!DZ$182)-2,FALSE))</f>
        <v>0</v>
      </c>
      <c r="EA188" s="401">
        <f>IF(ISERROR(VLOOKUP($C188,CE_Unordered_Data_Portfolio,COLUMN('Reordered Data'!EA$182)-2,FALSE)),"-",VLOOKUP($C188,CE_Unordered_Data_Portfolio,COLUMN('Reordered Data'!EA$182)-2,FALSE))</f>
        <v>0</v>
      </c>
      <c r="EB188" s="401" t="str">
        <f>IF(ISERROR(VLOOKUP($C188,CE_Unordered_Data_Portfolio,COLUMN('Reordered Data'!EB$182)-2,FALSE)),"-",VLOOKUP($C188,CE_Unordered_Data_Portfolio,COLUMN('Reordered Data'!EB$182)-2,FALSE))</f>
        <v/>
      </c>
      <c r="EC188" s="401">
        <f>IF(ISERROR(VLOOKUP($C188,CE_Unordered_Data_Portfolio,COLUMN('Reordered Data'!EC$182)-2,FALSE)),"-",VLOOKUP($C188,CE_Unordered_Data_Portfolio,COLUMN('Reordered Data'!EC$182)-2,FALSE))</f>
        <v>0</v>
      </c>
      <c r="ED188" s="401">
        <f>IF(ISERROR(VLOOKUP($C188,CE_Unordered_Data_Portfolio,COLUMN('Reordered Data'!ED$182)-2,FALSE)),"-",VLOOKUP($C188,CE_Unordered_Data_Portfolio,COLUMN('Reordered Data'!ED$182)-2,FALSE))</f>
        <v>0</v>
      </c>
      <c r="EE188" s="401">
        <f>IF(ISERROR(VLOOKUP($C188,CE_Unordered_Data_Portfolio,COLUMN('Reordered Data'!EE$182)-2,FALSE)),"-",VLOOKUP($C188,CE_Unordered_Data_Portfolio,COLUMN('Reordered Data'!EE$182)-2,FALSE))</f>
        <v>0</v>
      </c>
      <c r="EF188" s="401">
        <f>IF(ISERROR(VLOOKUP($C188,CE_Unordered_Data_Portfolio,COLUMN('Reordered Data'!EF$182)-2,FALSE)),"-",VLOOKUP($C188,CE_Unordered_Data_Portfolio,COLUMN('Reordered Data'!EF$182)-2,FALSE))</f>
        <v>0</v>
      </c>
      <c r="EG188" s="401" t="str">
        <f>IF(ISERROR(VLOOKUP($C188,CE_Unordered_Data_Portfolio,COLUMN('Reordered Data'!EG$182)-2,FALSE)),"-",VLOOKUP($C188,CE_Unordered_Data_Portfolio,COLUMN('Reordered Data'!EG$182)-2,FALSE))</f>
        <v/>
      </c>
      <c r="EH188" s="401">
        <f>IF(ISERROR(VLOOKUP($C188,CE_Unordered_Data_Portfolio,COLUMN('Reordered Data'!EH$182)-2,FALSE)),"-",VLOOKUP($C188,CE_Unordered_Data_Portfolio,COLUMN('Reordered Data'!EH$182)-2,FALSE))</f>
        <v>0</v>
      </c>
      <c r="EI188" s="401">
        <f>IF(ISERROR(VLOOKUP($C188,CE_Unordered_Data_Portfolio,COLUMN('Reordered Data'!EI$182)-2,FALSE)),"-",VLOOKUP($C188,CE_Unordered_Data_Portfolio,COLUMN('Reordered Data'!EI$182)-2,FALSE))</f>
        <v>0</v>
      </c>
      <c r="EJ188" s="401">
        <f>IF(ISERROR(VLOOKUP($C188,CE_Unordered_Data_Portfolio,COLUMN('Reordered Data'!EJ$182)-2,FALSE)),"-",VLOOKUP($C188,CE_Unordered_Data_Portfolio,COLUMN('Reordered Data'!EJ$182)-2,FALSE))</f>
        <v>0</v>
      </c>
      <c r="EK188" s="401">
        <f>IF(ISERROR(VLOOKUP($C188,CE_Unordered_Data_Portfolio,COLUMN('Reordered Data'!EK$182)-2,FALSE)),"-",VLOOKUP($C188,CE_Unordered_Data_Portfolio,COLUMN('Reordered Data'!EK$182)-2,FALSE))</f>
        <v>0</v>
      </c>
      <c r="EL188" s="401" t="str">
        <f>IF(ISERROR(VLOOKUP($C188,CE_Unordered_Data_Portfolio,COLUMN('Reordered Data'!EL$182)-2,FALSE)),"-",VLOOKUP($C188,CE_Unordered_Data_Portfolio,COLUMN('Reordered Data'!EL$182)-2,FALSE))</f>
        <v/>
      </c>
      <c r="EM188" s="401">
        <f>IF(ISERROR(VLOOKUP($C188,CE_Unordered_Data_Portfolio,COLUMN('Reordered Data'!EM$182)-2,FALSE)),"-",VLOOKUP($C188,CE_Unordered_Data_Portfolio,COLUMN('Reordered Data'!EM$182)-2,FALSE))</f>
        <v>0</v>
      </c>
      <c r="EN188" s="401">
        <f>IF(ISERROR(VLOOKUP($C188,CE_Unordered_Data_Portfolio,COLUMN('Reordered Data'!EN$182)-2,FALSE)),"-",VLOOKUP($C188,CE_Unordered_Data_Portfolio,COLUMN('Reordered Data'!EN$182)-2,FALSE))</f>
        <v>0</v>
      </c>
      <c r="EO188" s="401">
        <f>IF(ISERROR(VLOOKUP($C188,CE_Unordered_Data_Portfolio,COLUMN('Reordered Data'!EO$182)-2,FALSE)),"-",VLOOKUP($C188,CE_Unordered_Data_Portfolio,COLUMN('Reordered Data'!EO$182)-2,FALSE))</f>
        <v>0</v>
      </c>
      <c r="EP188" s="401">
        <f>IF(ISERROR(VLOOKUP($C188,CE_Unordered_Data_Portfolio,COLUMN('Reordered Data'!EP$182)-2,FALSE)),"-",VLOOKUP($C188,CE_Unordered_Data_Portfolio,COLUMN('Reordered Data'!EP$182)-2,FALSE))</f>
        <v>0</v>
      </c>
      <c r="EQ188" s="401" t="str">
        <f>IF(ISERROR(VLOOKUP($C188,CE_Unordered_Data_Portfolio,COLUMN('Reordered Data'!EQ$182)-2,FALSE)),"-",VLOOKUP($C188,CE_Unordered_Data_Portfolio,COLUMN('Reordered Data'!EQ$182)-2,FALSE))</f>
        <v/>
      </c>
      <c r="ER188" s="401">
        <f>IF(ISERROR(VLOOKUP($C188,CE_Unordered_Data_Portfolio,COLUMN('Reordered Data'!ER$182)-2,FALSE)),"-",VLOOKUP($C188,CE_Unordered_Data_Portfolio,COLUMN('Reordered Data'!ER$182)-2,FALSE))</f>
        <v>0</v>
      </c>
      <c r="ES188" s="401">
        <f>IF(ISERROR(VLOOKUP($C188,CE_Unordered_Data_Portfolio,COLUMN('Reordered Data'!ES$182)-2,FALSE)),"-",VLOOKUP($C188,CE_Unordered_Data_Portfolio,COLUMN('Reordered Data'!ES$182)-2,FALSE))</f>
        <v>0</v>
      </c>
      <c r="ET188" s="401">
        <f>IF(ISERROR(VLOOKUP($C188,CE_Unordered_Data_Portfolio,COLUMN('Reordered Data'!ET$182)-2,FALSE)),"-",VLOOKUP($C188,CE_Unordered_Data_Portfolio,COLUMN('Reordered Data'!ET$182)-2,FALSE))</f>
        <v>0</v>
      </c>
      <c r="EU188" s="401">
        <f>IF(ISERROR(VLOOKUP($C188,CE_Unordered_Data_Portfolio,COLUMN('Reordered Data'!EU$182)-2,FALSE)),"-",VLOOKUP($C188,CE_Unordered_Data_Portfolio,COLUMN('Reordered Data'!EU$182)-2,FALSE))</f>
        <v>0</v>
      </c>
      <c r="EV188" s="401" t="str">
        <f>IF(ISERROR(VLOOKUP($C188,CE_Unordered_Data_Portfolio,COLUMN('Reordered Data'!EV$182)-2,FALSE)),"-",VLOOKUP($C188,CE_Unordered_Data_Portfolio,COLUMN('Reordered Data'!EV$182)-2,FALSE))</f>
        <v/>
      </c>
      <c r="EW188" s="401">
        <f>IF(ISERROR(VLOOKUP($C188,CE_Unordered_Data_Portfolio,COLUMN('Reordered Data'!EW$182)-2,FALSE)),"-",VLOOKUP($C188,CE_Unordered_Data_Portfolio,COLUMN('Reordered Data'!EW$182)-2,FALSE))</f>
        <v>0</v>
      </c>
      <c r="EX188" s="401">
        <f>IF(ISERROR(VLOOKUP($C188,CE_Unordered_Data_Portfolio,COLUMN('Reordered Data'!EX$182)-2,FALSE)),"-",VLOOKUP($C188,CE_Unordered_Data_Portfolio,COLUMN('Reordered Data'!EX$182)-2,FALSE))</f>
        <v>0</v>
      </c>
      <c r="EY188" s="401">
        <f>IF(ISERROR(VLOOKUP($C188,CE_Unordered_Data_Portfolio,COLUMN('Reordered Data'!EY$182)-2,FALSE)),"-",VLOOKUP($C188,CE_Unordered_Data_Portfolio,COLUMN('Reordered Data'!EY$182)-2,FALSE))</f>
        <v>0</v>
      </c>
      <c r="EZ188" s="401">
        <f>IF(ISERROR(VLOOKUP($C188,CE_Unordered_Data_Portfolio,COLUMN('Reordered Data'!EZ$182)-2,FALSE)),"-",VLOOKUP($C188,CE_Unordered_Data_Portfolio,COLUMN('Reordered Data'!EZ$182)-2,FALSE))</f>
        <v>0</v>
      </c>
      <c r="FA188" s="401" t="str">
        <f>IF(ISERROR(VLOOKUP($C188,CE_Unordered_Data_Portfolio,COLUMN('Reordered Data'!FA$182)-2,FALSE)),"-",VLOOKUP($C188,CE_Unordered_Data_Portfolio,COLUMN('Reordered Data'!FA$182)-2,FALSE))</f>
        <v/>
      </c>
      <c r="FB188" s="401">
        <f>IF(ISERROR(VLOOKUP($C188,CE_Unordered_Data_Portfolio,COLUMN('Reordered Data'!FB$182)-2,FALSE)),"-",VLOOKUP($C188,CE_Unordered_Data_Portfolio,COLUMN('Reordered Data'!FB$182)-2,FALSE))</f>
        <v>0</v>
      </c>
      <c r="FC188" s="401">
        <f>IF(ISERROR(VLOOKUP($C188,CE_Unordered_Data_Portfolio,COLUMN('Reordered Data'!FC$182)-2,FALSE)),"-",VLOOKUP($C188,CE_Unordered_Data_Portfolio,COLUMN('Reordered Data'!FC$182)-2,FALSE))</f>
        <v>0</v>
      </c>
      <c r="FD188" s="401">
        <f>IF(ISERROR(VLOOKUP($C188,CE_Unordered_Data_Portfolio,COLUMN('Reordered Data'!FD$182)-2,FALSE)),"-",VLOOKUP($C188,CE_Unordered_Data_Portfolio,COLUMN('Reordered Data'!FD$182)-2,FALSE))</f>
        <v>0</v>
      </c>
      <c r="FE188" s="401">
        <f>IF(ISERROR(VLOOKUP($C188,CE_Unordered_Data_Portfolio,COLUMN('Reordered Data'!FE$182)-2,FALSE)),"-",VLOOKUP($C188,CE_Unordered_Data_Portfolio,COLUMN('Reordered Data'!FE$182)-2,FALSE))</f>
        <v>0</v>
      </c>
      <c r="FF188" s="401" t="str">
        <f>IF(ISERROR(VLOOKUP($C188,CE_Unordered_Data_Portfolio,COLUMN('Reordered Data'!FF$182)-2,FALSE)),"-",VLOOKUP($C188,CE_Unordered_Data_Portfolio,COLUMN('Reordered Data'!FF$182)-2,FALSE))</f>
        <v/>
      </c>
      <c r="FG188" s="401">
        <f>IF(ISERROR(VLOOKUP($C188,CE_Unordered_Data_Portfolio,COLUMN('Reordered Data'!FG$182)-2,FALSE)),"-",VLOOKUP($C188,CE_Unordered_Data_Portfolio,COLUMN('Reordered Data'!FG$182)-2,FALSE))</f>
        <v>0</v>
      </c>
    </row>
    <row r="189" spans="3:163">
      <c r="C189" s="400" t="str">
        <f>'Portfolio TRC'!C12</f>
        <v>CHP</v>
      </c>
      <c r="D189" s="401">
        <f>IF(ISERROR(VLOOKUP($C189,CE_Unordered_Data_Portfolio,COLUMN('Reordered Data'!D$182)-2,FALSE)),"-",VLOOKUP($C189,CE_Unordered_Data_Portfolio,COLUMN('Reordered Data'!D$182)-2,FALSE))</f>
        <v>0</v>
      </c>
      <c r="E189" s="401">
        <f>IF(ISERROR(VLOOKUP($C189,CE_Unordered_Data_Portfolio,COLUMN('Reordered Data'!E$182)-2,FALSE)),"-",VLOOKUP($C189,CE_Unordered_Data_Portfolio,COLUMN('Reordered Data'!E$182)-2,FALSE))</f>
        <v>0</v>
      </c>
      <c r="F189" s="401">
        <f>IF(ISERROR(VLOOKUP($C189,CE_Unordered_Data_Portfolio,COLUMN('Reordered Data'!F$182)-2,FALSE)),"-",VLOOKUP($C189,CE_Unordered_Data_Portfolio,COLUMN('Reordered Data'!F$182)-2,FALSE))</f>
        <v>0</v>
      </c>
      <c r="G189" s="401" t="str">
        <f>IF(ISERROR(VLOOKUP($C189,CE_Unordered_Data_Portfolio,COLUMN('Reordered Data'!G$182)-2,FALSE)),"-",VLOOKUP($C189,CE_Unordered_Data_Portfolio,COLUMN('Reordered Data'!G$182)-2,FALSE))</f>
        <v/>
      </c>
      <c r="H189" s="401">
        <f>IF(ISERROR(VLOOKUP($C189,CE_Unordered_Data_Portfolio,COLUMN('Reordered Data'!H$182)-2,FALSE)),"-",VLOOKUP($C189,CE_Unordered_Data_Portfolio,COLUMN('Reordered Data'!H$182)-2,FALSE))</f>
        <v>0</v>
      </c>
      <c r="I189" s="401">
        <f>IF(ISERROR(VLOOKUP($C189,CE_Unordered_Data_Portfolio,COLUMN('Reordered Data'!I$182)-2,FALSE)),"-",VLOOKUP($C189,CE_Unordered_Data_Portfolio,COLUMN('Reordered Data'!I$182)-2,FALSE))</f>
        <v>0</v>
      </c>
      <c r="J189" s="401">
        <f>IF(ISERROR(VLOOKUP($C189,CE_Unordered_Data_Portfolio,COLUMN('Reordered Data'!J$182)-2,FALSE)),"-",VLOOKUP($C189,CE_Unordered_Data_Portfolio,COLUMN('Reordered Data'!J$182)-2,FALSE))</f>
        <v>0</v>
      </c>
      <c r="K189" s="401">
        <f>IF(ISERROR(VLOOKUP($C189,CE_Unordered_Data_Portfolio,COLUMN('Reordered Data'!K$182)-2,FALSE)),"-",VLOOKUP($C189,CE_Unordered_Data_Portfolio,COLUMN('Reordered Data'!K$182)-2,FALSE))</f>
        <v>0</v>
      </c>
      <c r="L189" s="401" t="str">
        <f>IF(ISERROR(VLOOKUP($C189,CE_Unordered_Data_Portfolio,COLUMN('Reordered Data'!L$182)-2,FALSE)),"-",VLOOKUP($C189,CE_Unordered_Data_Portfolio,COLUMN('Reordered Data'!L$182)-2,FALSE))</f>
        <v/>
      </c>
      <c r="M189" s="401">
        <f>IF(ISERROR(VLOOKUP($C189,CE_Unordered_Data_Portfolio,COLUMN('Reordered Data'!M$182)-2,FALSE)),"-",VLOOKUP($C189,CE_Unordered_Data_Portfolio,COLUMN('Reordered Data'!M$182)-2,FALSE))</f>
        <v>0</v>
      </c>
      <c r="N189" s="401">
        <f>IF(ISERROR(VLOOKUP($C189,CE_Unordered_Data_Portfolio,COLUMN('Reordered Data'!N$182)-2,FALSE)),"-",VLOOKUP($C189,CE_Unordered_Data_Portfolio,COLUMN('Reordered Data'!N$182)-2,FALSE))</f>
        <v>0</v>
      </c>
      <c r="O189" s="401">
        <f>IF(ISERROR(VLOOKUP($C189,CE_Unordered_Data_Portfolio,COLUMN('Reordered Data'!O$182)-2,FALSE)),"-",VLOOKUP($C189,CE_Unordered_Data_Portfolio,COLUMN('Reordered Data'!O$182)-2,FALSE))</f>
        <v>0</v>
      </c>
      <c r="P189" s="401">
        <f>IF(ISERROR(VLOOKUP($C189,CE_Unordered_Data_Portfolio,COLUMN('Reordered Data'!P$182)-2,FALSE)),"-",VLOOKUP($C189,CE_Unordered_Data_Portfolio,COLUMN('Reordered Data'!P$182)-2,FALSE))</f>
        <v>0</v>
      </c>
      <c r="Q189" s="401" t="str">
        <f>IF(ISERROR(VLOOKUP($C189,CE_Unordered_Data_Portfolio,COLUMN('Reordered Data'!Q$182)-2,FALSE)),"-",VLOOKUP($C189,CE_Unordered_Data_Portfolio,COLUMN('Reordered Data'!Q$182)-2,FALSE))</f>
        <v/>
      </c>
      <c r="R189" s="401">
        <f>IF(ISERROR(VLOOKUP($C189,CE_Unordered_Data_Portfolio,COLUMN('Reordered Data'!R$182)-2,FALSE)),"-",VLOOKUP($C189,CE_Unordered_Data_Portfolio,COLUMN('Reordered Data'!R$182)-2,FALSE))</f>
        <v>0</v>
      </c>
      <c r="S189" s="401">
        <f>IF(ISERROR(VLOOKUP($C189,CE_Unordered_Data_Portfolio,COLUMN('Reordered Data'!S$182)-2,FALSE)),"-",VLOOKUP($C189,CE_Unordered_Data_Portfolio,COLUMN('Reordered Data'!S$182)-2,FALSE))</f>
        <v>0</v>
      </c>
      <c r="T189" s="401">
        <f>IF(ISERROR(VLOOKUP($C189,CE_Unordered_Data_Portfolio,COLUMN('Reordered Data'!T$182)-2,FALSE)),"-",VLOOKUP($C189,CE_Unordered_Data_Portfolio,COLUMN('Reordered Data'!T$182)-2,FALSE))</f>
        <v>0</v>
      </c>
      <c r="U189" s="401">
        <f>IF(ISERROR(VLOOKUP($C189,CE_Unordered_Data_Portfolio,COLUMN('Reordered Data'!U$182)-2,FALSE)),"-",VLOOKUP($C189,CE_Unordered_Data_Portfolio,COLUMN('Reordered Data'!U$182)-2,FALSE))</f>
        <v>0</v>
      </c>
      <c r="V189" s="401" t="str">
        <f>IF(ISERROR(VLOOKUP($C189,CE_Unordered_Data_Portfolio,COLUMN('Reordered Data'!V$182)-2,FALSE)),"-",VLOOKUP($C189,CE_Unordered_Data_Portfolio,COLUMN('Reordered Data'!V$182)-2,FALSE))</f>
        <v/>
      </c>
      <c r="W189" s="401">
        <f>IF(ISERROR(VLOOKUP($C189,CE_Unordered_Data_Portfolio,COLUMN('Reordered Data'!W$182)-2,FALSE)),"-",VLOOKUP($C189,CE_Unordered_Data_Portfolio,COLUMN('Reordered Data'!W$182)-2,FALSE))</f>
        <v>0</v>
      </c>
      <c r="X189" s="401">
        <f>IF(ISERROR(VLOOKUP($C189,CE_Unordered_Data_Portfolio,COLUMN('Reordered Data'!X$182)-2,FALSE)),"-",VLOOKUP($C189,CE_Unordered_Data_Portfolio,COLUMN('Reordered Data'!X$182)-2,FALSE))</f>
        <v>0</v>
      </c>
      <c r="Y189" s="401">
        <f>IF(ISERROR(VLOOKUP($C189,CE_Unordered_Data_Portfolio,COLUMN('Reordered Data'!Y$182)-2,FALSE)),"-",VLOOKUP($C189,CE_Unordered_Data_Portfolio,COLUMN('Reordered Data'!Y$182)-2,FALSE))</f>
        <v>0</v>
      </c>
      <c r="Z189" s="401">
        <f>IF(ISERROR(VLOOKUP($C189,CE_Unordered_Data_Portfolio,COLUMN('Reordered Data'!Z$182)-2,FALSE)),"-",VLOOKUP($C189,CE_Unordered_Data_Portfolio,COLUMN('Reordered Data'!Z$182)-2,FALSE))</f>
        <v>0</v>
      </c>
      <c r="AA189" s="401" t="str">
        <f>IF(ISERROR(VLOOKUP($C189,CE_Unordered_Data_Portfolio,COLUMN('Reordered Data'!AA$182)-2,FALSE)),"-",VLOOKUP($C189,CE_Unordered_Data_Portfolio,COLUMN('Reordered Data'!AA$182)-2,FALSE))</f>
        <v/>
      </c>
      <c r="AB189" s="401">
        <f>IF(ISERROR(VLOOKUP($C189,CE_Unordered_Data_Portfolio,COLUMN('Reordered Data'!AB$182)-2,FALSE)),"-",VLOOKUP($C189,CE_Unordered_Data_Portfolio,COLUMN('Reordered Data'!AB$182)-2,FALSE))</f>
        <v>0</v>
      </c>
      <c r="AC189" s="401">
        <f>IF(ISERROR(VLOOKUP($C189,CE_Unordered_Data_Portfolio,COLUMN('Reordered Data'!AC$182)-2,FALSE)),"-",VLOOKUP($C189,CE_Unordered_Data_Portfolio,COLUMN('Reordered Data'!AC$182)-2,FALSE))</f>
        <v>0</v>
      </c>
      <c r="AD189" s="401">
        <f>IF(ISERROR(VLOOKUP($C189,CE_Unordered_Data_Portfolio,COLUMN('Reordered Data'!AD$182)-2,FALSE)),"-",VLOOKUP($C189,CE_Unordered_Data_Portfolio,COLUMN('Reordered Data'!AD$182)-2,FALSE))</f>
        <v>0</v>
      </c>
      <c r="AE189" s="401">
        <f>IF(ISERROR(VLOOKUP($C189,CE_Unordered_Data_Portfolio,COLUMN('Reordered Data'!AE$182)-2,FALSE)),"-",VLOOKUP($C189,CE_Unordered_Data_Portfolio,COLUMN('Reordered Data'!AE$182)-2,FALSE))</f>
        <v>0</v>
      </c>
      <c r="AF189" s="401" t="str">
        <f>IF(ISERROR(VLOOKUP($C189,CE_Unordered_Data_Portfolio,COLUMN('Reordered Data'!AF$182)-2,FALSE)),"-",VLOOKUP($C189,CE_Unordered_Data_Portfolio,COLUMN('Reordered Data'!AF$182)-2,FALSE))</f>
        <v/>
      </c>
      <c r="AG189" s="401">
        <f>IF(ISERROR(VLOOKUP($C189,CE_Unordered_Data_Portfolio,COLUMN('Reordered Data'!AG$182)-2,FALSE)),"-",VLOOKUP($C189,CE_Unordered_Data_Portfolio,COLUMN('Reordered Data'!AG$182)-2,FALSE))</f>
        <v>0</v>
      </c>
      <c r="AH189" s="401">
        <f>IF(ISERROR(VLOOKUP($C189,CE_Unordered_Data_Portfolio,COLUMN('Reordered Data'!AH$182)-2,FALSE)),"-",VLOOKUP($C189,CE_Unordered_Data_Portfolio,COLUMN('Reordered Data'!AH$182)-2,FALSE))</f>
        <v>0</v>
      </c>
      <c r="AI189" s="401">
        <f>IF(ISERROR(VLOOKUP($C189,CE_Unordered_Data_Portfolio,COLUMN('Reordered Data'!AI$182)-2,FALSE)),"-",VLOOKUP($C189,CE_Unordered_Data_Portfolio,COLUMN('Reordered Data'!AI$182)-2,FALSE))</f>
        <v>0</v>
      </c>
      <c r="AJ189" s="401">
        <f>IF(ISERROR(VLOOKUP($C189,CE_Unordered_Data_Portfolio,COLUMN('Reordered Data'!AJ$182)-2,FALSE)),"-",VLOOKUP($C189,CE_Unordered_Data_Portfolio,COLUMN('Reordered Data'!AJ$182)-2,FALSE))</f>
        <v>0</v>
      </c>
      <c r="AK189" s="401" t="str">
        <f>IF(ISERROR(VLOOKUP($C189,CE_Unordered_Data_Portfolio,COLUMN('Reordered Data'!AK$182)-2,FALSE)),"-",VLOOKUP($C189,CE_Unordered_Data_Portfolio,COLUMN('Reordered Data'!AK$182)-2,FALSE))</f>
        <v/>
      </c>
      <c r="AL189" s="401">
        <f>IF(ISERROR(VLOOKUP($C189,CE_Unordered_Data_Portfolio,COLUMN('Reordered Data'!AL$182)-2,FALSE)),"-",VLOOKUP($C189,CE_Unordered_Data_Portfolio,COLUMN('Reordered Data'!AL$182)-2,FALSE))</f>
        <v>0</v>
      </c>
      <c r="AM189" s="401">
        <f>IF(ISERROR(VLOOKUP($C189,CE_Unordered_Data_Portfolio,COLUMN('Reordered Data'!AM$182)-2,FALSE)),"-",VLOOKUP($C189,CE_Unordered_Data_Portfolio,COLUMN('Reordered Data'!AM$182)-2,FALSE))</f>
        <v>0</v>
      </c>
      <c r="AN189" s="401">
        <f>IF(ISERROR(VLOOKUP($C189,CE_Unordered_Data_Portfolio,COLUMN('Reordered Data'!AN$182)-2,FALSE)),"-",VLOOKUP($C189,CE_Unordered_Data_Portfolio,COLUMN('Reordered Data'!AN$182)-2,FALSE))</f>
        <v>0</v>
      </c>
      <c r="AO189" s="401">
        <f>IF(ISERROR(VLOOKUP($C189,CE_Unordered_Data_Portfolio,COLUMN('Reordered Data'!AO$182)-2,FALSE)),"-",VLOOKUP($C189,CE_Unordered_Data_Portfolio,COLUMN('Reordered Data'!AO$182)-2,FALSE))</f>
        <v>0</v>
      </c>
      <c r="AP189" s="401" t="str">
        <f>IF(ISERROR(VLOOKUP($C189,CE_Unordered_Data_Portfolio,COLUMN('Reordered Data'!AP$182)-2,FALSE)),"-",VLOOKUP($C189,CE_Unordered_Data_Portfolio,COLUMN('Reordered Data'!AP$182)-2,FALSE))</f>
        <v/>
      </c>
      <c r="AQ189" s="401">
        <f>IF(ISERROR(VLOOKUP($C189,CE_Unordered_Data_Portfolio,COLUMN('Reordered Data'!AQ$182)-2,FALSE)),"-",VLOOKUP($C189,CE_Unordered_Data_Portfolio,COLUMN('Reordered Data'!AQ$182)-2,FALSE))</f>
        <v>0</v>
      </c>
      <c r="AR189" s="401">
        <f>IF(ISERROR(VLOOKUP($C189,CE_Unordered_Data_Portfolio,COLUMN('Reordered Data'!AR$182)-2,FALSE)),"-",VLOOKUP($C189,CE_Unordered_Data_Portfolio,COLUMN('Reordered Data'!AR$182)-2,FALSE))</f>
        <v>0</v>
      </c>
      <c r="AS189" s="401">
        <f>IF(ISERROR(VLOOKUP($C189,CE_Unordered_Data_Portfolio,COLUMN('Reordered Data'!AS$182)-2,FALSE)),"-",VLOOKUP($C189,CE_Unordered_Data_Portfolio,COLUMN('Reordered Data'!AS$182)-2,FALSE))</f>
        <v>0</v>
      </c>
      <c r="AT189" s="401">
        <f>IF(ISERROR(VLOOKUP($C189,CE_Unordered_Data_Portfolio,COLUMN('Reordered Data'!AT$182)-2,FALSE)),"-",VLOOKUP($C189,CE_Unordered_Data_Portfolio,COLUMN('Reordered Data'!AT$182)-2,FALSE))</f>
        <v>0</v>
      </c>
      <c r="AU189" s="401" t="str">
        <f>IF(ISERROR(VLOOKUP($C189,CE_Unordered_Data_Portfolio,COLUMN('Reordered Data'!AU$182)-2,FALSE)),"-",VLOOKUP($C189,CE_Unordered_Data_Portfolio,COLUMN('Reordered Data'!AU$182)-2,FALSE))</f>
        <v/>
      </c>
      <c r="AV189" s="401">
        <f>IF(ISERROR(VLOOKUP($C189,CE_Unordered_Data_Portfolio,COLUMN('Reordered Data'!AV$182)-2,FALSE)),"-",VLOOKUP($C189,CE_Unordered_Data_Portfolio,COLUMN('Reordered Data'!AV$182)-2,FALSE))</f>
        <v>0</v>
      </c>
      <c r="AW189" s="401">
        <f>IF(ISERROR(VLOOKUP($C189,CE_Unordered_Data_Portfolio,COLUMN('Reordered Data'!AW$182)-2,FALSE)),"-",VLOOKUP($C189,CE_Unordered_Data_Portfolio,COLUMN('Reordered Data'!AW$182)-2,FALSE))</f>
        <v>0</v>
      </c>
      <c r="AX189" s="401">
        <f>IF(ISERROR(VLOOKUP($C189,CE_Unordered_Data_Portfolio,COLUMN('Reordered Data'!AX$182)-2,FALSE)),"-",VLOOKUP($C189,CE_Unordered_Data_Portfolio,COLUMN('Reordered Data'!AX$182)-2,FALSE))</f>
        <v>0</v>
      </c>
      <c r="AY189" s="401">
        <f>IF(ISERROR(VLOOKUP($C189,CE_Unordered_Data_Portfolio,COLUMN('Reordered Data'!AY$182)-2,FALSE)),"-",VLOOKUP($C189,CE_Unordered_Data_Portfolio,COLUMN('Reordered Data'!AY$182)-2,FALSE))</f>
        <v>0</v>
      </c>
      <c r="AZ189" s="401" t="str">
        <f>IF(ISERROR(VLOOKUP($C189,CE_Unordered_Data_Portfolio,COLUMN('Reordered Data'!AZ$182)-2,FALSE)),"-",VLOOKUP($C189,CE_Unordered_Data_Portfolio,COLUMN('Reordered Data'!AZ$182)-2,FALSE))</f>
        <v/>
      </c>
      <c r="BA189" s="401">
        <f>IF(ISERROR(VLOOKUP($C189,CE_Unordered_Data_Portfolio,COLUMN('Reordered Data'!BA$182)-2,FALSE)),"-",VLOOKUP($C189,CE_Unordered_Data_Portfolio,COLUMN('Reordered Data'!BA$182)-2,FALSE))</f>
        <v>0</v>
      </c>
      <c r="BB189" s="401">
        <f>IF(ISERROR(VLOOKUP($C189,CE_Unordered_Data_Portfolio,COLUMN('Reordered Data'!BB$182)-2,FALSE)),"-",VLOOKUP($C189,CE_Unordered_Data_Portfolio,COLUMN('Reordered Data'!BB$182)-2,FALSE))</f>
        <v>0</v>
      </c>
      <c r="BC189" s="401">
        <f>IF(ISERROR(VLOOKUP($C189,CE_Unordered_Data_Portfolio,COLUMN('Reordered Data'!BC$182)-2,FALSE)),"-",VLOOKUP($C189,CE_Unordered_Data_Portfolio,COLUMN('Reordered Data'!BC$182)-2,FALSE))</f>
        <v>0</v>
      </c>
      <c r="BD189" s="401">
        <f>IF(ISERROR(VLOOKUP($C189,CE_Unordered_Data_Portfolio,COLUMN('Reordered Data'!BD$182)-2,FALSE)),"-",VLOOKUP($C189,CE_Unordered_Data_Portfolio,COLUMN('Reordered Data'!BD$182)-2,FALSE))</f>
        <v>0</v>
      </c>
      <c r="BE189" s="401" t="str">
        <f>IF(ISERROR(VLOOKUP($C189,CE_Unordered_Data_Portfolio,COLUMN('Reordered Data'!BE$182)-2,FALSE)),"-",VLOOKUP($C189,CE_Unordered_Data_Portfolio,COLUMN('Reordered Data'!BE$182)-2,FALSE))</f>
        <v/>
      </c>
      <c r="BF189" s="401">
        <f>IF(ISERROR(VLOOKUP($C189,CE_Unordered_Data_Portfolio,COLUMN('Reordered Data'!BF$182)-2,FALSE)),"-",VLOOKUP($C189,CE_Unordered_Data_Portfolio,COLUMN('Reordered Data'!BF$182)-2,FALSE))</f>
        <v>0</v>
      </c>
      <c r="BG189" s="401">
        <f>IF(ISERROR(VLOOKUP($C189,CE_Unordered_Data_Portfolio,COLUMN('Reordered Data'!BG$182)-2,FALSE)),"-",VLOOKUP($C189,CE_Unordered_Data_Portfolio,COLUMN('Reordered Data'!BG$182)-2,FALSE))</f>
        <v>0</v>
      </c>
      <c r="BH189" s="401">
        <f>IF(ISERROR(VLOOKUP($C189,CE_Unordered_Data_Portfolio,COLUMN('Reordered Data'!BH$182)-2,FALSE)),"-",VLOOKUP($C189,CE_Unordered_Data_Portfolio,COLUMN('Reordered Data'!BH$182)-2,FALSE))</f>
        <v>0</v>
      </c>
      <c r="BI189" s="401">
        <f>IF(ISERROR(VLOOKUP($C189,CE_Unordered_Data_Portfolio,COLUMN('Reordered Data'!BI$182)-2,FALSE)),"-",VLOOKUP($C189,CE_Unordered_Data_Portfolio,COLUMN('Reordered Data'!BI$182)-2,FALSE))</f>
        <v>0</v>
      </c>
      <c r="BJ189" s="401" t="str">
        <f>IF(ISERROR(VLOOKUP($C189,CE_Unordered_Data_Portfolio,COLUMN('Reordered Data'!BJ$182)-2,FALSE)),"-",VLOOKUP($C189,CE_Unordered_Data_Portfolio,COLUMN('Reordered Data'!BJ$182)-2,FALSE))</f>
        <v/>
      </c>
      <c r="BK189" s="401">
        <f>IF(ISERROR(VLOOKUP($C189,CE_Unordered_Data_Portfolio,COLUMN('Reordered Data'!BK$182)-2,FALSE)),"-",VLOOKUP($C189,CE_Unordered_Data_Portfolio,COLUMN('Reordered Data'!BK$182)-2,FALSE))</f>
        <v>0</v>
      </c>
      <c r="BL189" s="401">
        <f>IF(ISERROR(VLOOKUP($C189,CE_Unordered_Data_Portfolio,COLUMN('Reordered Data'!BL$182)-2,FALSE)),"-",VLOOKUP($C189,CE_Unordered_Data_Portfolio,COLUMN('Reordered Data'!BL$182)-2,FALSE))</f>
        <v>0</v>
      </c>
      <c r="BM189" s="401">
        <f>IF(ISERROR(VLOOKUP($C189,CE_Unordered_Data_Portfolio,COLUMN('Reordered Data'!BM$182)-2,FALSE)),"-",VLOOKUP($C189,CE_Unordered_Data_Portfolio,COLUMN('Reordered Data'!BM$182)-2,FALSE))</f>
        <v>0</v>
      </c>
      <c r="BN189" s="401">
        <f>IF(ISERROR(VLOOKUP($C189,CE_Unordered_Data_Portfolio,COLUMN('Reordered Data'!BN$182)-2,FALSE)),"-",VLOOKUP($C189,CE_Unordered_Data_Portfolio,COLUMN('Reordered Data'!BN$182)-2,FALSE))</f>
        <v>0</v>
      </c>
      <c r="BO189" s="401" t="str">
        <f>IF(ISERROR(VLOOKUP($C189,CE_Unordered_Data_Portfolio,COLUMN('Reordered Data'!BO$182)-2,FALSE)),"-",VLOOKUP($C189,CE_Unordered_Data_Portfolio,COLUMN('Reordered Data'!BO$182)-2,FALSE))</f>
        <v/>
      </c>
      <c r="BP189" s="401">
        <f>IF(ISERROR(VLOOKUP($C189,CE_Unordered_Data_Portfolio,COLUMN('Reordered Data'!BP$182)-2,FALSE)),"-",VLOOKUP($C189,CE_Unordered_Data_Portfolio,COLUMN('Reordered Data'!BP$182)-2,FALSE))</f>
        <v>0</v>
      </c>
      <c r="BQ189" s="401">
        <f>IF(ISERROR(VLOOKUP($C189,CE_Unordered_Data_Portfolio,COLUMN('Reordered Data'!BQ$182)-2,FALSE)),"-",VLOOKUP($C189,CE_Unordered_Data_Portfolio,COLUMN('Reordered Data'!BQ$182)-2,FALSE))</f>
        <v>0</v>
      </c>
      <c r="BR189" s="401">
        <f>IF(ISERROR(VLOOKUP($C189,CE_Unordered_Data_Portfolio,COLUMN('Reordered Data'!BR$182)-2,FALSE)),"-",VLOOKUP($C189,CE_Unordered_Data_Portfolio,COLUMN('Reordered Data'!BR$182)-2,FALSE))</f>
        <v>0</v>
      </c>
      <c r="BS189" s="401">
        <f>IF(ISERROR(VLOOKUP($C189,CE_Unordered_Data_Portfolio,COLUMN('Reordered Data'!BS$182)-2,FALSE)),"-",VLOOKUP($C189,CE_Unordered_Data_Portfolio,COLUMN('Reordered Data'!BS$182)-2,FALSE))</f>
        <v>0</v>
      </c>
      <c r="BT189" s="401" t="str">
        <f>IF(ISERROR(VLOOKUP($C189,CE_Unordered_Data_Portfolio,COLUMN('Reordered Data'!BT$182)-2,FALSE)),"-",VLOOKUP($C189,CE_Unordered_Data_Portfolio,COLUMN('Reordered Data'!BT$182)-2,FALSE))</f>
        <v/>
      </c>
      <c r="BU189" s="401">
        <f>IF(ISERROR(VLOOKUP($C189,CE_Unordered_Data_Portfolio,COLUMN('Reordered Data'!BU$182)-2,FALSE)),"-",VLOOKUP($C189,CE_Unordered_Data_Portfolio,COLUMN('Reordered Data'!BU$182)-2,FALSE))</f>
        <v>0</v>
      </c>
      <c r="BV189" s="401">
        <f>IF(ISERROR(VLOOKUP($C189,CE_Unordered_Data_Portfolio,COLUMN('Reordered Data'!BV$182)-2,FALSE)),"-",VLOOKUP($C189,CE_Unordered_Data_Portfolio,COLUMN('Reordered Data'!BV$182)-2,FALSE))</f>
        <v>0</v>
      </c>
      <c r="BW189" s="401">
        <f>IF(ISERROR(VLOOKUP($C189,CE_Unordered_Data_Portfolio,COLUMN('Reordered Data'!BW$182)-2,FALSE)),"-",VLOOKUP($C189,CE_Unordered_Data_Portfolio,COLUMN('Reordered Data'!BW$182)-2,FALSE))</f>
        <v>0</v>
      </c>
      <c r="BX189" s="401">
        <f>IF(ISERROR(VLOOKUP($C189,CE_Unordered_Data_Portfolio,COLUMN('Reordered Data'!BX$182)-2,FALSE)),"-",VLOOKUP($C189,CE_Unordered_Data_Portfolio,COLUMN('Reordered Data'!BX$182)-2,FALSE))</f>
        <v>0</v>
      </c>
      <c r="BY189" s="401" t="str">
        <f>IF(ISERROR(VLOOKUP($C189,CE_Unordered_Data_Portfolio,COLUMN('Reordered Data'!BY$182)-2,FALSE)),"-",VLOOKUP($C189,CE_Unordered_Data_Portfolio,COLUMN('Reordered Data'!BY$182)-2,FALSE))</f>
        <v/>
      </c>
      <c r="BZ189" s="401">
        <f>IF(ISERROR(VLOOKUP($C189,CE_Unordered_Data_Portfolio,COLUMN('Reordered Data'!BZ$182)-2,FALSE)),"-",VLOOKUP($C189,CE_Unordered_Data_Portfolio,COLUMN('Reordered Data'!BZ$182)-2,FALSE))</f>
        <v>0</v>
      </c>
      <c r="CA189" s="401">
        <f>IF(ISERROR(VLOOKUP($C189,CE_Unordered_Data_Portfolio,COLUMN('Reordered Data'!CA$182)-2,FALSE)),"-",VLOOKUP($C189,CE_Unordered_Data_Portfolio,COLUMN('Reordered Data'!CA$182)-2,FALSE))</f>
        <v>0</v>
      </c>
      <c r="CB189" s="401">
        <f>IF(ISERROR(VLOOKUP($C189,CE_Unordered_Data_Portfolio,COLUMN('Reordered Data'!CB$182)-2,FALSE)),"-",VLOOKUP($C189,CE_Unordered_Data_Portfolio,COLUMN('Reordered Data'!CB$182)-2,FALSE))</f>
        <v>0</v>
      </c>
      <c r="CC189" s="401">
        <f>IF(ISERROR(VLOOKUP($C189,CE_Unordered_Data_Portfolio,COLUMN('Reordered Data'!CC$182)-2,FALSE)),"-",VLOOKUP($C189,CE_Unordered_Data_Portfolio,COLUMN('Reordered Data'!CC$182)-2,FALSE))</f>
        <v>0</v>
      </c>
      <c r="CD189" s="401" t="str">
        <f>IF(ISERROR(VLOOKUP($C189,CE_Unordered_Data_Portfolio,COLUMN('Reordered Data'!CD$182)-2,FALSE)),"-",VLOOKUP($C189,CE_Unordered_Data_Portfolio,COLUMN('Reordered Data'!CD$182)-2,FALSE))</f>
        <v/>
      </c>
      <c r="CE189" s="401">
        <f>IF(ISERROR(VLOOKUP($C189,CE_Unordered_Data_Portfolio,COLUMN('Reordered Data'!CE$182)-2,FALSE)),"-",VLOOKUP($C189,CE_Unordered_Data_Portfolio,COLUMN('Reordered Data'!CE$182)-2,FALSE))</f>
        <v>0</v>
      </c>
      <c r="CF189" s="401">
        <f>IF(ISERROR(VLOOKUP($C189,CE_Unordered_Data_Portfolio,COLUMN('Reordered Data'!CF$182)-2,FALSE)),"-",VLOOKUP($C189,CE_Unordered_Data_Portfolio,COLUMN('Reordered Data'!CF$182)-2,FALSE))</f>
        <v>0</v>
      </c>
      <c r="CG189" s="401">
        <f>IF(ISERROR(VLOOKUP($C189,CE_Unordered_Data_Portfolio,COLUMN('Reordered Data'!CG$182)-2,FALSE)),"-",VLOOKUP($C189,CE_Unordered_Data_Portfolio,COLUMN('Reordered Data'!CG$182)-2,FALSE))</f>
        <v>0</v>
      </c>
      <c r="CH189" s="401">
        <f>IF(ISERROR(VLOOKUP($C189,CE_Unordered_Data_Portfolio,COLUMN('Reordered Data'!CH$182)-2,FALSE)),"-",VLOOKUP($C189,CE_Unordered_Data_Portfolio,COLUMN('Reordered Data'!CH$182)-2,FALSE))</f>
        <v>0</v>
      </c>
      <c r="CI189" s="401" t="str">
        <f>IF(ISERROR(VLOOKUP($C189,CE_Unordered_Data_Portfolio,COLUMN('Reordered Data'!CI$182)-2,FALSE)),"-",VLOOKUP($C189,CE_Unordered_Data_Portfolio,COLUMN('Reordered Data'!CI$182)-2,FALSE))</f>
        <v/>
      </c>
      <c r="CJ189" s="401">
        <f>IF(ISERROR(VLOOKUP($C189,CE_Unordered_Data_Portfolio,COLUMN('Reordered Data'!CJ$182)-2,FALSE)),"-",VLOOKUP($C189,CE_Unordered_Data_Portfolio,COLUMN('Reordered Data'!CJ$182)-2,FALSE))</f>
        <v>0</v>
      </c>
      <c r="CK189" s="401">
        <f>IF(ISERROR(VLOOKUP($C189,CE_Unordered_Data_Portfolio,COLUMN('Reordered Data'!CK$182)-2,FALSE)),"-",VLOOKUP($C189,CE_Unordered_Data_Portfolio,COLUMN('Reordered Data'!CK$182)-2,FALSE))</f>
        <v>0</v>
      </c>
      <c r="CL189" s="401">
        <f>IF(ISERROR(VLOOKUP($C189,CE_Unordered_Data_Portfolio,COLUMN('Reordered Data'!CL$182)-2,FALSE)),"-",VLOOKUP($C189,CE_Unordered_Data_Portfolio,COLUMN('Reordered Data'!CL$182)-2,FALSE))</f>
        <v>0</v>
      </c>
      <c r="CM189" s="401">
        <f>IF(ISERROR(VLOOKUP($C189,CE_Unordered_Data_Portfolio,COLUMN('Reordered Data'!CM$182)-2,FALSE)),"-",VLOOKUP($C189,CE_Unordered_Data_Portfolio,COLUMN('Reordered Data'!CM$182)-2,FALSE))</f>
        <v>0</v>
      </c>
      <c r="CN189" s="401" t="str">
        <f>IF(ISERROR(VLOOKUP($C189,CE_Unordered_Data_Portfolio,COLUMN('Reordered Data'!CN$182)-2,FALSE)),"-",VLOOKUP($C189,CE_Unordered_Data_Portfolio,COLUMN('Reordered Data'!CN$182)-2,FALSE))</f>
        <v/>
      </c>
      <c r="CO189" s="401">
        <f>IF(ISERROR(VLOOKUP($C189,CE_Unordered_Data_Portfolio,COLUMN('Reordered Data'!CO$182)-2,FALSE)),"-",VLOOKUP($C189,CE_Unordered_Data_Portfolio,COLUMN('Reordered Data'!CO$182)-2,FALSE))</f>
        <v>0</v>
      </c>
      <c r="CP189" s="401">
        <f>IF(ISERROR(VLOOKUP($C189,CE_Unordered_Data_Portfolio,COLUMN('Reordered Data'!CP$182)-2,FALSE)),"-",VLOOKUP($C189,CE_Unordered_Data_Portfolio,COLUMN('Reordered Data'!CP$182)-2,FALSE))</f>
        <v>0</v>
      </c>
      <c r="CQ189" s="401">
        <f>IF(ISERROR(VLOOKUP($C189,CE_Unordered_Data_Portfolio,COLUMN('Reordered Data'!CQ$182)-2,FALSE)),"-",VLOOKUP($C189,CE_Unordered_Data_Portfolio,COLUMN('Reordered Data'!CQ$182)-2,FALSE))</f>
        <v>0</v>
      </c>
      <c r="CR189" s="401">
        <f>IF(ISERROR(VLOOKUP($C189,CE_Unordered_Data_Portfolio,COLUMN('Reordered Data'!CR$182)-2,FALSE)),"-",VLOOKUP($C189,CE_Unordered_Data_Portfolio,COLUMN('Reordered Data'!CR$182)-2,FALSE))</f>
        <v>0</v>
      </c>
      <c r="CS189" s="401" t="str">
        <f>IF(ISERROR(VLOOKUP($C189,CE_Unordered_Data_Portfolio,COLUMN('Reordered Data'!CS$182)-2,FALSE)),"-",VLOOKUP($C189,CE_Unordered_Data_Portfolio,COLUMN('Reordered Data'!CS$182)-2,FALSE))</f>
        <v/>
      </c>
      <c r="CT189" s="401">
        <f>IF(ISERROR(VLOOKUP($C189,CE_Unordered_Data_Portfolio,COLUMN('Reordered Data'!CT$182)-2,FALSE)),"-",VLOOKUP($C189,CE_Unordered_Data_Portfolio,COLUMN('Reordered Data'!CT$182)-2,FALSE))</f>
        <v>0</v>
      </c>
      <c r="CU189" s="401">
        <f>IF(ISERROR(VLOOKUP($C189,CE_Unordered_Data_Portfolio,COLUMN('Reordered Data'!CU$182)-2,FALSE)),"-",VLOOKUP($C189,CE_Unordered_Data_Portfolio,COLUMN('Reordered Data'!CU$182)-2,FALSE))</f>
        <v>0</v>
      </c>
      <c r="CV189" s="401">
        <f>IF(ISERROR(VLOOKUP($C189,CE_Unordered_Data_Portfolio,COLUMN('Reordered Data'!CV$182)-2,FALSE)),"-",VLOOKUP($C189,CE_Unordered_Data_Portfolio,COLUMN('Reordered Data'!CV$182)-2,FALSE))</f>
        <v>0</v>
      </c>
      <c r="CW189" s="401">
        <f>IF(ISERROR(VLOOKUP($C189,CE_Unordered_Data_Portfolio,COLUMN('Reordered Data'!CW$182)-2,FALSE)),"-",VLOOKUP($C189,CE_Unordered_Data_Portfolio,COLUMN('Reordered Data'!CW$182)-2,FALSE))</f>
        <v>0</v>
      </c>
      <c r="CX189" s="401" t="str">
        <f>IF(ISERROR(VLOOKUP($C189,CE_Unordered_Data_Portfolio,COLUMN('Reordered Data'!CX$182)-2,FALSE)),"-",VLOOKUP($C189,CE_Unordered_Data_Portfolio,COLUMN('Reordered Data'!CX$182)-2,FALSE))</f>
        <v/>
      </c>
      <c r="CY189" s="401">
        <f>IF(ISERROR(VLOOKUP($C189,CE_Unordered_Data_Portfolio,COLUMN('Reordered Data'!CY$182)-2,FALSE)),"-",VLOOKUP($C189,CE_Unordered_Data_Portfolio,COLUMN('Reordered Data'!CY$182)-2,FALSE))</f>
        <v>0</v>
      </c>
      <c r="CZ189" s="401">
        <f>IF(ISERROR(VLOOKUP($C189,CE_Unordered_Data_Portfolio,COLUMN('Reordered Data'!CZ$182)-2,FALSE)),"-",VLOOKUP($C189,CE_Unordered_Data_Portfolio,COLUMN('Reordered Data'!CZ$182)-2,FALSE))</f>
        <v>0</v>
      </c>
      <c r="DA189" s="401">
        <f>IF(ISERROR(VLOOKUP($C189,CE_Unordered_Data_Portfolio,COLUMN('Reordered Data'!DA$182)-2,FALSE)),"-",VLOOKUP($C189,CE_Unordered_Data_Portfolio,COLUMN('Reordered Data'!DA$182)-2,FALSE))</f>
        <v>0</v>
      </c>
      <c r="DB189" s="401">
        <f>IF(ISERROR(VLOOKUP($C189,CE_Unordered_Data_Portfolio,COLUMN('Reordered Data'!DB$182)-2,FALSE)),"-",VLOOKUP($C189,CE_Unordered_Data_Portfolio,COLUMN('Reordered Data'!DB$182)-2,FALSE))</f>
        <v>0</v>
      </c>
      <c r="DC189" s="401" t="str">
        <f>IF(ISERROR(VLOOKUP($C189,CE_Unordered_Data_Portfolio,COLUMN('Reordered Data'!DC$182)-2,FALSE)),"-",VLOOKUP($C189,CE_Unordered_Data_Portfolio,COLUMN('Reordered Data'!DC$182)-2,FALSE))</f>
        <v/>
      </c>
      <c r="DD189" s="401">
        <f>IF(ISERROR(VLOOKUP($C189,CE_Unordered_Data_Portfolio,COLUMN('Reordered Data'!DD$182)-2,FALSE)),"-",VLOOKUP($C189,CE_Unordered_Data_Portfolio,COLUMN('Reordered Data'!DD$182)-2,FALSE))</f>
        <v>0</v>
      </c>
      <c r="DE189" s="401">
        <f>IF(ISERROR(VLOOKUP($C189,CE_Unordered_Data_Portfolio,COLUMN('Reordered Data'!DE$182)-2,FALSE)),"-",VLOOKUP($C189,CE_Unordered_Data_Portfolio,COLUMN('Reordered Data'!DE$182)-2,FALSE))</f>
        <v>0</v>
      </c>
      <c r="DF189" s="401">
        <f>IF(ISERROR(VLOOKUP($C189,CE_Unordered_Data_Portfolio,COLUMN('Reordered Data'!DF$182)-2,FALSE)),"-",VLOOKUP($C189,CE_Unordered_Data_Portfolio,COLUMN('Reordered Data'!DF$182)-2,FALSE))</f>
        <v>0</v>
      </c>
      <c r="DG189" s="401">
        <f>IF(ISERROR(VLOOKUP($C189,CE_Unordered_Data_Portfolio,COLUMN('Reordered Data'!DG$182)-2,FALSE)),"-",VLOOKUP($C189,CE_Unordered_Data_Portfolio,COLUMN('Reordered Data'!DG$182)-2,FALSE))</f>
        <v>0</v>
      </c>
      <c r="DH189" s="401" t="str">
        <f>IF(ISERROR(VLOOKUP($C189,CE_Unordered_Data_Portfolio,COLUMN('Reordered Data'!DH$182)-2,FALSE)),"-",VLOOKUP($C189,CE_Unordered_Data_Portfolio,COLUMN('Reordered Data'!DH$182)-2,FALSE))</f>
        <v/>
      </c>
      <c r="DI189" s="401">
        <f>IF(ISERROR(VLOOKUP($C189,CE_Unordered_Data_Portfolio,COLUMN('Reordered Data'!DI$182)-2,FALSE)),"-",VLOOKUP($C189,CE_Unordered_Data_Portfolio,COLUMN('Reordered Data'!DI$182)-2,FALSE))</f>
        <v>0</v>
      </c>
      <c r="DJ189" s="401">
        <f>IF(ISERROR(VLOOKUP($C189,CE_Unordered_Data_Portfolio,COLUMN('Reordered Data'!DJ$182)-2,FALSE)),"-",VLOOKUP($C189,CE_Unordered_Data_Portfolio,COLUMN('Reordered Data'!DJ$182)-2,FALSE))</f>
        <v>0</v>
      </c>
      <c r="DK189" s="401">
        <f>IF(ISERROR(VLOOKUP($C189,CE_Unordered_Data_Portfolio,COLUMN('Reordered Data'!DK$182)-2,FALSE)),"-",VLOOKUP($C189,CE_Unordered_Data_Portfolio,COLUMN('Reordered Data'!DK$182)-2,FALSE))</f>
        <v>0</v>
      </c>
      <c r="DL189" s="401">
        <f>IF(ISERROR(VLOOKUP($C189,CE_Unordered_Data_Portfolio,COLUMN('Reordered Data'!DL$182)-2,FALSE)),"-",VLOOKUP($C189,CE_Unordered_Data_Portfolio,COLUMN('Reordered Data'!DL$182)-2,FALSE))</f>
        <v>0</v>
      </c>
      <c r="DM189" s="401" t="str">
        <f>IF(ISERROR(VLOOKUP($C189,CE_Unordered_Data_Portfolio,COLUMN('Reordered Data'!DM$182)-2,FALSE)),"-",VLOOKUP($C189,CE_Unordered_Data_Portfolio,COLUMN('Reordered Data'!DM$182)-2,FALSE))</f>
        <v/>
      </c>
      <c r="DN189" s="401">
        <f>IF(ISERROR(VLOOKUP($C189,CE_Unordered_Data_Portfolio,COLUMN('Reordered Data'!DN$182)-2,FALSE)),"-",VLOOKUP($C189,CE_Unordered_Data_Portfolio,COLUMN('Reordered Data'!DN$182)-2,FALSE))</f>
        <v>0</v>
      </c>
      <c r="DO189" s="401">
        <f>IF(ISERROR(VLOOKUP($C189,CE_Unordered_Data_Portfolio,COLUMN('Reordered Data'!DO$182)-2,FALSE)),"-",VLOOKUP($C189,CE_Unordered_Data_Portfolio,COLUMN('Reordered Data'!DO$182)-2,FALSE))</f>
        <v>0</v>
      </c>
      <c r="DP189" s="401">
        <f>IF(ISERROR(VLOOKUP($C189,CE_Unordered_Data_Portfolio,COLUMN('Reordered Data'!DP$182)-2,FALSE)),"-",VLOOKUP($C189,CE_Unordered_Data_Portfolio,COLUMN('Reordered Data'!DP$182)-2,FALSE))</f>
        <v>0</v>
      </c>
      <c r="DQ189" s="401">
        <f>IF(ISERROR(VLOOKUP($C189,CE_Unordered_Data_Portfolio,COLUMN('Reordered Data'!DQ$182)-2,FALSE)),"-",VLOOKUP($C189,CE_Unordered_Data_Portfolio,COLUMN('Reordered Data'!DQ$182)-2,FALSE))</f>
        <v>0</v>
      </c>
      <c r="DR189" s="401" t="str">
        <f>IF(ISERROR(VLOOKUP($C189,CE_Unordered_Data_Portfolio,COLUMN('Reordered Data'!DR$182)-2,FALSE)),"-",VLOOKUP($C189,CE_Unordered_Data_Portfolio,COLUMN('Reordered Data'!DR$182)-2,FALSE))</f>
        <v/>
      </c>
      <c r="DS189" s="401">
        <f>IF(ISERROR(VLOOKUP($C189,CE_Unordered_Data_Portfolio,COLUMN('Reordered Data'!DS$182)-2,FALSE)),"-",VLOOKUP($C189,CE_Unordered_Data_Portfolio,COLUMN('Reordered Data'!DS$182)-2,FALSE))</f>
        <v>0</v>
      </c>
      <c r="DT189" s="401">
        <f>IF(ISERROR(VLOOKUP($C189,CE_Unordered_Data_Portfolio,COLUMN('Reordered Data'!DT$182)-2,FALSE)),"-",VLOOKUP($C189,CE_Unordered_Data_Portfolio,COLUMN('Reordered Data'!DT$182)-2,FALSE))</f>
        <v>0</v>
      </c>
      <c r="DU189" s="401">
        <f>IF(ISERROR(VLOOKUP($C189,CE_Unordered_Data_Portfolio,COLUMN('Reordered Data'!DU$182)-2,FALSE)),"-",VLOOKUP($C189,CE_Unordered_Data_Portfolio,COLUMN('Reordered Data'!DU$182)-2,FALSE))</f>
        <v>0</v>
      </c>
      <c r="DV189" s="401">
        <f>IF(ISERROR(VLOOKUP($C189,CE_Unordered_Data_Portfolio,COLUMN('Reordered Data'!DV$182)-2,FALSE)),"-",VLOOKUP($C189,CE_Unordered_Data_Portfolio,COLUMN('Reordered Data'!DV$182)-2,FALSE))</f>
        <v>0</v>
      </c>
      <c r="DW189" s="401" t="str">
        <f>IF(ISERROR(VLOOKUP($C189,CE_Unordered_Data_Portfolio,COLUMN('Reordered Data'!DW$182)-2,FALSE)),"-",VLOOKUP($C189,CE_Unordered_Data_Portfolio,COLUMN('Reordered Data'!DW$182)-2,FALSE))</f>
        <v/>
      </c>
      <c r="DX189" s="401">
        <f>IF(ISERROR(VLOOKUP($C189,CE_Unordered_Data_Portfolio,COLUMN('Reordered Data'!DX$182)-2,FALSE)),"-",VLOOKUP($C189,CE_Unordered_Data_Portfolio,COLUMN('Reordered Data'!DX$182)-2,FALSE))</f>
        <v>0</v>
      </c>
      <c r="DY189" s="401">
        <f>IF(ISERROR(VLOOKUP($C189,CE_Unordered_Data_Portfolio,COLUMN('Reordered Data'!DY$182)-2,FALSE)),"-",VLOOKUP($C189,CE_Unordered_Data_Portfolio,COLUMN('Reordered Data'!DY$182)-2,FALSE))</f>
        <v>0</v>
      </c>
      <c r="DZ189" s="401">
        <f>IF(ISERROR(VLOOKUP($C189,CE_Unordered_Data_Portfolio,COLUMN('Reordered Data'!DZ$182)-2,FALSE)),"-",VLOOKUP($C189,CE_Unordered_Data_Portfolio,COLUMN('Reordered Data'!DZ$182)-2,FALSE))</f>
        <v>0</v>
      </c>
      <c r="EA189" s="401">
        <f>IF(ISERROR(VLOOKUP($C189,CE_Unordered_Data_Portfolio,COLUMN('Reordered Data'!EA$182)-2,FALSE)),"-",VLOOKUP($C189,CE_Unordered_Data_Portfolio,COLUMN('Reordered Data'!EA$182)-2,FALSE))</f>
        <v>0</v>
      </c>
      <c r="EB189" s="401" t="str">
        <f>IF(ISERROR(VLOOKUP($C189,CE_Unordered_Data_Portfolio,COLUMN('Reordered Data'!EB$182)-2,FALSE)),"-",VLOOKUP($C189,CE_Unordered_Data_Portfolio,COLUMN('Reordered Data'!EB$182)-2,FALSE))</f>
        <v/>
      </c>
      <c r="EC189" s="401">
        <f>IF(ISERROR(VLOOKUP($C189,CE_Unordered_Data_Portfolio,COLUMN('Reordered Data'!EC$182)-2,FALSE)),"-",VLOOKUP($C189,CE_Unordered_Data_Portfolio,COLUMN('Reordered Data'!EC$182)-2,FALSE))</f>
        <v>0</v>
      </c>
      <c r="ED189" s="401">
        <f>IF(ISERROR(VLOOKUP($C189,CE_Unordered_Data_Portfolio,COLUMN('Reordered Data'!ED$182)-2,FALSE)),"-",VLOOKUP($C189,CE_Unordered_Data_Portfolio,COLUMN('Reordered Data'!ED$182)-2,FALSE))</f>
        <v>0</v>
      </c>
      <c r="EE189" s="401">
        <f>IF(ISERROR(VLOOKUP($C189,CE_Unordered_Data_Portfolio,COLUMN('Reordered Data'!EE$182)-2,FALSE)),"-",VLOOKUP($C189,CE_Unordered_Data_Portfolio,COLUMN('Reordered Data'!EE$182)-2,FALSE))</f>
        <v>0</v>
      </c>
      <c r="EF189" s="401">
        <f>IF(ISERROR(VLOOKUP($C189,CE_Unordered_Data_Portfolio,COLUMN('Reordered Data'!EF$182)-2,FALSE)),"-",VLOOKUP($C189,CE_Unordered_Data_Portfolio,COLUMN('Reordered Data'!EF$182)-2,FALSE))</f>
        <v>0</v>
      </c>
      <c r="EG189" s="401" t="str">
        <f>IF(ISERROR(VLOOKUP($C189,CE_Unordered_Data_Portfolio,COLUMN('Reordered Data'!EG$182)-2,FALSE)),"-",VLOOKUP($C189,CE_Unordered_Data_Portfolio,COLUMN('Reordered Data'!EG$182)-2,FALSE))</f>
        <v/>
      </c>
      <c r="EH189" s="401">
        <f>IF(ISERROR(VLOOKUP($C189,CE_Unordered_Data_Portfolio,COLUMN('Reordered Data'!EH$182)-2,FALSE)),"-",VLOOKUP($C189,CE_Unordered_Data_Portfolio,COLUMN('Reordered Data'!EH$182)-2,FALSE))</f>
        <v>0</v>
      </c>
      <c r="EI189" s="401">
        <f>IF(ISERROR(VLOOKUP($C189,CE_Unordered_Data_Portfolio,COLUMN('Reordered Data'!EI$182)-2,FALSE)),"-",VLOOKUP($C189,CE_Unordered_Data_Portfolio,COLUMN('Reordered Data'!EI$182)-2,FALSE))</f>
        <v>0</v>
      </c>
      <c r="EJ189" s="401">
        <f>IF(ISERROR(VLOOKUP($C189,CE_Unordered_Data_Portfolio,COLUMN('Reordered Data'!EJ$182)-2,FALSE)),"-",VLOOKUP($C189,CE_Unordered_Data_Portfolio,COLUMN('Reordered Data'!EJ$182)-2,FALSE))</f>
        <v>0</v>
      </c>
      <c r="EK189" s="401">
        <f>IF(ISERROR(VLOOKUP($C189,CE_Unordered_Data_Portfolio,COLUMN('Reordered Data'!EK$182)-2,FALSE)),"-",VLOOKUP($C189,CE_Unordered_Data_Portfolio,COLUMN('Reordered Data'!EK$182)-2,FALSE))</f>
        <v>0</v>
      </c>
      <c r="EL189" s="401" t="str">
        <f>IF(ISERROR(VLOOKUP($C189,CE_Unordered_Data_Portfolio,COLUMN('Reordered Data'!EL$182)-2,FALSE)),"-",VLOOKUP($C189,CE_Unordered_Data_Portfolio,COLUMN('Reordered Data'!EL$182)-2,FALSE))</f>
        <v/>
      </c>
      <c r="EM189" s="401">
        <f>IF(ISERROR(VLOOKUP($C189,CE_Unordered_Data_Portfolio,COLUMN('Reordered Data'!EM$182)-2,FALSE)),"-",VLOOKUP($C189,CE_Unordered_Data_Portfolio,COLUMN('Reordered Data'!EM$182)-2,FALSE))</f>
        <v>0</v>
      </c>
      <c r="EN189" s="401">
        <f>IF(ISERROR(VLOOKUP($C189,CE_Unordered_Data_Portfolio,COLUMN('Reordered Data'!EN$182)-2,FALSE)),"-",VLOOKUP($C189,CE_Unordered_Data_Portfolio,COLUMN('Reordered Data'!EN$182)-2,FALSE))</f>
        <v>0</v>
      </c>
      <c r="EO189" s="401">
        <f>IF(ISERROR(VLOOKUP($C189,CE_Unordered_Data_Portfolio,COLUMN('Reordered Data'!EO$182)-2,FALSE)),"-",VLOOKUP($C189,CE_Unordered_Data_Portfolio,COLUMN('Reordered Data'!EO$182)-2,FALSE))</f>
        <v>0</v>
      </c>
      <c r="EP189" s="401">
        <f>IF(ISERROR(VLOOKUP($C189,CE_Unordered_Data_Portfolio,COLUMN('Reordered Data'!EP$182)-2,FALSE)),"-",VLOOKUP($C189,CE_Unordered_Data_Portfolio,COLUMN('Reordered Data'!EP$182)-2,FALSE))</f>
        <v>0</v>
      </c>
      <c r="EQ189" s="401" t="str">
        <f>IF(ISERROR(VLOOKUP($C189,CE_Unordered_Data_Portfolio,COLUMN('Reordered Data'!EQ$182)-2,FALSE)),"-",VLOOKUP($C189,CE_Unordered_Data_Portfolio,COLUMN('Reordered Data'!EQ$182)-2,FALSE))</f>
        <v/>
      </c>
      <c r="ER189" s="401">
        <f>IF(ISERROR(VLOOKUP($C189,CE_Unordered_Data_Portfolio,COLUMN('Reordered Data'!ER$182)-2,FALSE)),"-",VLOOKUP($C189,CE_Unordered_Data_Portfolio,COLUMN('Reordered Data'!ER$182)-2,FALSE))</f>
        <v>0</v>
      </c>
      <c r="ES189" s="401">
        <f>IF(ISERROR(VLOOKUP($C189,CE_Unordered_Data_Portfolio,COLUMN('Reordered Data'!ES$182)-2,FALSE)),"-",VLOOKUP($C189,CE_Unordered_Data_Portfolio,COLUMN('Reordered Data'!ES$182)-2,FALSE))</f>
        <v>0</v>
      </c>
      <c r="ET189" s="401">
        <f>IF(ISERROR(VLOOKUP($C189,CE_Unordered_Data_Portfolio,COLUMN('Reordered Data'!ET$182)-2,FALSE)),"-",VLOOKUP($C189,CE_Unordered_Data_Portfolio,COLUMN('Reordered Data'!ET$182)-2,FALSE))</f>
        <v>0</v>
      </c>
      <c r="EU189" s="401">
        <f>IF(ISERROR(VLOOKUP($C189,CE_Unordered_Data_Portfolio,COLUMN('Reordered Data'!EU$182)-2,FALSE)),"-",VLOOKUP($C189,CE_Unordered_Data_Portfolio,COLUMN('Reordered Data'!EU$182)-2,FALSE))</f>
        <v>0</v>
      </c>
      <c r="EV189" s="401" t="str">
        <f>IF(ISERROR(VLOOKUP($C189,CE_Unordered_Data_Portfolio,COLUMN('Reordered Data'!EV$182)-2,FALSE)),"-",VLOOKUP($C189,CE_Unordered_Data_Portfolio,COLUMN('Reordered Data'!EV$182)-2,FALSE))</f>
        <v/>
      </c>
      <c r="EW189" s="401">
        <f>IF(ISERROR(VLOOKUP($C189,CE_Unordered_Data_Portfolio,COLUMN('Reordered Data'!EW$182)-2,FALSE)),"-",VLOOKUP($C189,CE_Unordered_Data_Portfolio,COLUMN('Reordered Data'!EW$182)-2,FALSE))</f>
        <v>0</v>
      </c>
      <c r="EX189" s="401">
        <f>IF(ISERROR(VLOOKUP($C189,CE_Unordered_Data_Portfolio,COLUMN('Reordered Data'!EX$182)-2,FALSE)),"-",VLOOKUP($C189,CE_Unordered_Data_Portfolio,COLUMN('Reordered Data'!EX$182)-2,FALSE))</f>
        <v>0</v>
      </c>
      <c r="EY189" s="401">
        <f>IF(ISERROR(VLOOKUP($C189,CE_Unordered_Data_Portfolio,COLUMN('Reordered Data'!EY$182)-2,FALSE)),"-",VLOOKUP($C189,CE_Unordered_Data_Portfolio,COLUMN('Reordered Data'!EY$182)-2,FALSE))</f>
        <v>0</v>
      </c>
      <c r="EZ189" s="401">
        <f>IF(ISERROR(VLOOKUP($C189,CE_Unordered_Data_Portfolio,COLUMN('Reordered Data'!EZ$182)-2,FALSE)),"-",VLOOKUP($C189,CE_Unordered_Data_Portfolio,COLUMN('Reordered Data'!EZ$182)-2,FALSE))</f>
        <v>0</v>
      </c>
      <c r="FA189" s="401" t="str">
        <f>IF(ISERROR(VLOOKUP($C189,CE_Unordered_Data_Portfolio,COLUMN('Reordered Data'!FA$182)-2,FALSE)),"-",VLOOKUP($C189,CE_Unordered_Data_Portfolio,COLUMN('Reordered Data'!FA$182)-2,FALSE))</f>
        <v/>
      </c>
      <c r="FB189" s="401">
        <f>IF(ISERROR(VLOOKUP($C189,CE_Unordered_Data_Portfolio,COLUMN('Reordered Data'!FB$182)-2,FALSE)),"-",VLOOKUP($C189,CE_Unordered_Data_Portfolio,COLUMN('Reordered Data'!FB$182)-2,FALSE))</f>
        <v>0</v>
      </c>
      <c r="FC189" s="401">
        <f>IF(ISERROR(VLOOKUP($C189,CE_Unordered_Data_Portfolio,COLUMN('Reordered Data'!FC$182)-2,FALSE)),"-",VLOOKUP($C189,CE_Unordered_Data_Portfolio,COLUMN('Reordered Data'!FC$182)-2,FALSE))</f>
        <v>0</v>
      </c>
      <c r="FD189" s="401">
        <f>IF(ISERROR(VLOOKUP($C189,CE_Unordered_Data_Portfolio,COLUMN('Reordered Data'!FD$182)-2,FALSE)),"-",VLOOKUP($C189,CE_Unordered_Data_Portfolio,COLUMN('Reordered Data'!FD$182)-2,FALSE))</f>
        <v>0</v>
      </c>
      <c r="FE189" s="401">
        <f>IF(ISERROR(VLOOKUP($C189,CE_Unordered_Data_Portfolio,COLUMN('Reordered Data'!FE$182)-2,FALSE)),"-",VLOOKUP($C189,CE_Unordered_Data_Portfolio,COLUMN('Reordered Data'!FE$182)-2,FALSE))</f>
        <v>0</v>
      </c>
      <c r="FF189" s="401" t="str">
        <f>IF(ISERROR(VLOOKUP($C189,CE_Unordered_Data_Portfolio,COLUMN('Reordered Data'!FF$182)-2,FALSE)),"-",VLOOKUP($C189,CE_Unordered_Data_Portfolio,COLUMN('Reordered Data'!FF$182)-2,FALSE))</f>
        <v/>
      </c>
      <c r="FG189" s="401">
        <f>IF(ISERROR(VLOOKUP($C189,CE_Unordered_Data_Portfolio,COLUMN('Reordered Data'!FG$182)-2,FALSE)),"-",VLOOKUP($C189,CE_Unordered_Data_Portfolio,COLUMN('Reordered Data'!FG$182)-2,FALSE))</f>
        <v>0</v>
      </c>
    </row>
    <row r="190" spans="3:163">
      <c r="C190" s="400" t="str">
        <f>'Portfolio TRC'!C13</f>
        <v>Cross Sectoral/Other</v>
      </c>
      <c r="D190" s="401">
        <f>IF(ISERROR(VLOOKUP($C190,CE_Unordered_Data_Portfolio,COLUMN('Reordered Data'!D$182)-2,FALSE)),"-",VLOOKUP($C190,CE_Unordered_Data_Portfolio,COLUMN('Reordered Data'!D$182)-2,FALSE))</f>
        <v>0</v>
      </c>
      <c r="E190" s="401">
        <f>IF(ISERROR(VLOOKUP($C190,CE_Unordered_Data_Portfolio,COLUMN('Reordered Data'!E$182)-2,FALSE)),"-",VLOOKUP($C190,CE_Unordered_Data_Portfolio,COLUMN('Reordered Data'!E$182)-2,FALSE))</f>
        <v>0</v>
      </c>
      <c r="F190" s="401">
        <f>IF(ISERROR(VLOOKUP($C190,CE_Unordered_Data_Portfolio,COLUMN('Reordered Data'!F$182)-2,FALSE)),"-",VLOOKUP($C190,CE_Unordered_Data_Portfolio,COLUMN('Reordered Data'!F$182)-2,FALSE))</f>
        <v>0</v>
      </c>
      <c r="G190" s="401" t="str">
        <f>IF(ISERROR(VLOOKUP($C190,CE_Unordered_Data_Portfolio,COLUMN('Reordered Data'!G$182)-2,FALSE)),"-",VLOOKUP($C190,CE_Unordered_Data_Portfolio,COLUMN('Reordered Data'!G$182)-2,FALSE))</f>
        <v/>
      </c>
      <c r="H190" s="401">
        <f>IF(ISERROR(VLOOKUP($C190,CE_Unordered_Data_Portfolio,COLUMN('Reordered Data'!H$182)-2,FALSE)),"-",VLOOKUP($C190,CE_Unordered_Data_Portfolio,COLUMN('Reordered Data'!H$182)-2,FALSE))</f>
        <v>0</v>
      </c>
      <c r="I190" s="401">
        <f>IF(ISERROR(VLOOKUP($C190,CE_Unordered_Data_Portfolio,COLUMN('Reordered Data'!I$182)-2,FALSE)),"-",VLOOKUP($C190,CE_Unordered_Data_Portfolio,COLUMN('Reordered Data'!I$182)-2,FALSE))</f>
        <v>0</v>
      </c>
      <c r="J190" s="401">
        <f>IF(ISERROR(VLOOKUP($C190,CE_Unordered_Data_Portfolio,COLUMN('Reordered Data'!J$182)-2,FALSE)),"-",VLOOKUP($C190,CE_Unordered_Data_Portfolio,COLUMN('Reordered Data'!J$182)-2,FALSE))</f>
        <v>0</v>
      </c>
      <c r="K190" s="401">
        <f>IF(ISERROR(VLOOKUP($C190,CE_Unordered_Data_Portfolio,COLUMN('Reordered Data'!K$182)-2,FALSE)),"-",VLOOKUP($C190,CE_Unordered_Data_Portfolio,COLUMN('Reordered Data'!K$182)-2,FALSE))</f>
        <v>0</v>
      </c>
      <c r="L190" s="401" t="str">
        <f>IF(ISERROR(VLOOKUP($C190,CE_Unordered_Data_Portfolio,COLUMN('Reordered Data'!L$182)-2,FALSE)),"-",VLOOKUP($C190,CE_Unordered_Data_Portfolio,COLUMN('Reordered Data'!L$182)-2,FALSE))</f>
        <v/>
      </c>
      <c r="M190" s="401">
        <f>IF(ISERROR(VLOOKUP($C190,CE_Unordered_Data_Portfolio,COLUMN('Reordered Data'!M$182)-2,FALSE)),"-",VLOOKUP($C190,CE_Unordered_Data_Portfolio,COLUMN('Reordered Data'!M$182)-2,FALSE))</f>
        <v>0</v>
      </c>
      <c r="N190" s="401">
        <f>IF(ISERROR(VLOOKUP($C190,CE_Unordered_Data_Portfolio,COLUMN('Reordered Data'!N$182)-2,FALSE)),"-",VLOOKUP($C190,CE_Unordered_Data_Portfolio,COLUMN('Reordered Data'!N$182)-2,FALSE))</f>
        <v>0</v>
      </c>
      <c r="O190" s="401">
        <f>IF(ISERROR(VLOOKUP($C190,CE_Unordered_Data_Portfolio,COLUMN('Reordered Data'!O$182)-2,FALSE)),"-",VLOOKUP($C190,CE_Unordered_Data_Portfolio,COLUMN('Reordered Data'!O$182)-2,FALSE))</f>
        <v>0</v>
      </c>
      <c r="P190" s="401">
        <f>IF(ISERROR(VLOOKUP($C190,CE_Unordered_Data_Portfolio,COLUMN('Reordered Data'!P$182)-2,FALSE)),"-",VLOOKUP($C190,CE_Unordered_Data_Portfolio,COLUMN('Reordered Data'!P$182)-2,FALSE))</f>
        <v>0</v>
      </c>
      <c r="Q190" s="401" t="str">
        <f>IF(ISERROR(VLOOKUP($C190,CE_Unordered_Data_Portfolio,COLUMN('Reordered Data'!Q$182)-2,FALSE)),"-",VLOOKUP($C190,CE_Unordered_Data_Portfolio,COLUMN('Reordered Data'!Q$182)-2,FALSE))</f>
        <v/>
      </c>
      <c r="R190" s="401">
        <f>IF(ISERROR(VLOOKUP($C190,CE_Unordered_Data_Portfolio,COLUMN('Reordered Data'!R$182)-2,FALSE)),"-",VLOOKUP($C190,CE_Unordered_Data_Portfolio,COLUMN('Reordered Data'!R$182)-2,FALSE))</f>
        <v>0</v>
      </c>
      <c r="S190" s="401">
        <f>IF(ISERROR(VLOOKUP($C190,CE_Unordered_Data_Portfolio,COLUMN('Reordered Data'!S$182)-2,FALSE)),"-",VLOOKUP($C190,CE_Unordered_Data_Portfolio,COLUMN('Reordered Data'!S$182)-2,FALSE))</f>
        <v>0</v>
      </c>
      <c r="T190" s="401">
        <f>IF(ISERROR(VLOOKUP($C190,CE_Unordered_Data_Portfolio,COLUMN('Reordered Data'!T$182)-2,FALSE)),"-",VLOOKUP($C190,CE_Unordered_Data_Portfolio,COLUMN('Reordered Data'!T$182)-2,FALSE))</f>
        <v>0</v>
      </c>
      <c r="U190" s="401">
        <f>IF(ISERROR(VLOOKUP($C190,CE_Unordered_Data_Portfolio,COLUMN('Reordered Data'!U$182)-2,FALSE)),"-",VLOOKUP($C190,CE_Unordered_Data_Portfolio,COLUMN('Reordered Data'!U$182)-2,FALSE))</f>
        <v>0</v>
      </c>
      <c r="V190" s="401" t="str">
        <f>IF(ISERROR(VLOOKUP($C190,CE_Unordered_Data_Portfolio,COLUMN('Reordered Data'!V$182)-2,FALSE)),"-",VLOOKUP($C190,CE_Unordered_Data_Portfolio,COLUMN('Reordered Data'!V$182)-2,FALSE))</f>
        <v/>
      </c>
      <c r="W190" s="401">
        <f>IF(ISERROR(VLOOKUP($C190,CE_Unordered_Data_Portfolio,COLUMN('Reordered Data'!W$182)-2,FALSE)),"-",VLOOKUP($C190,CE_Unordered_Data_Portfolio,COLUMN('Reordered Data'!W$182)-2,FALSE))</f>
        <v>0</v>
      </c>
      <c r="X190" s="401">
        <f>IF(ISERROR(VLOOKUP($C190,CE_Unordered_Data_Portfolio,COLUMN('Reordered Data'!X$182)-2,FALSE)),"-",VLOOKUP($C190,CE_Unordered_Data_Portfolio,COLUMN('Reordered Data'!X$182)-2,FALSE))</f>
        <v>0</v>
      </c>
      <c r="Y190" s="401">
        <f>IF(ISERROR(VLOOKUP($C190,CE_Unordered_Data_Portfolio,COLUMN('Reordered Data'!Y$182)-2,FALSE)),"-",VLOOKUP($C190,CE_Unordered_Data_Portfolio,COLUMN('Reordered Data'!Y$182)-2,FALSE))</f>
        <v>0</v>
      </c>
      <c r="Z190" s="401">
        <f>IF(ISERROR(VLOOKUP($C190,CE_Unordered_Data_Portfolio,COLUMN('Reordered Data'!Z$182)-2,FALSE)),"-",VLOOKUP($C190,CE_Unordered_Data_Portfolio,COLUMN('Reordered Data'!Z$182)-2,FALSE))</f>
        <v>0</v>
      </c>
      <c r="AA190" s="401" t="str">
        <f>IF(ISERROR(VLOOKUP($C190,CE_Unordered_Data_Portfolio,COLUMN('Reordered Data'!AA$182)-2,FALSE)),"-",VLOOKUP($C190,CE_Unordered_Data_Portfolio,COLUMN('Reordered Data'!AA$182)-2,FALSE))</f>
        <v/>
      </c>
      <c r="AB190" s="401">
        <f>IF(ISERROR(VLOOKUP($C190,CE_Unordered_Data_Portfolio,COLUMN('Reordered Data'!AB$182)-2,FALSE)),"-",VLOOKUP($C190,CE_Unordered_Data_Portfolio,COLUMN('Reordered Data'!AB$182)-2,FALSE))</f>
        <v>0</v>
      </c>
      <c r="AC190" s="401">
        <f>IF(ISERROR(VLOOKUP($C190,CE_Unordered_Data_Portfolio,COLUMN('Reordered Data'!AC$182)-2,FALSE)),"-",VLOOKUP($C190,CE_Unordered_Data_Portfolio,COLUMN('Reordered Data'!AC$182)-2,FALSE))</f>
        <v>0</v>
      </c>
      <c r="AD190" s="401">
        <f>IF(ISERROR(VLOOKUP($C190,CE_Unordered_Data_Portfolio,COLUMN('Reordered Data'!AD$182)-2,FALSE)),"-",VLOOKUP($C190,CE_Unordered_Data_Portfolio,COLUMN('Reordered Data'!AD$182)-2,FALSE))</f>
        <v>0</v>
      </c>
      <c r="AE190" s="401">
        <f>IF(ISERROR(VLOOKUP($C190,CE_Unordered_Data_Portfolio,COLUMN('Reordered Data'!AE$182)-2,FALSE)),"-",VLOOKUP($C190,CE_Unordered_Data_Portfolio,COLUMN('Reordered Data'!AE$182)-2,FALSE))</f>
        <v>0</v>
      </c>
      <c r="AF190" s="401" t="str">
        <f>IF(ISERROR(VLOOKUP($C190,CE_Unordered_Data_Portfolio,COLUMN('Reordered Data'!AF$182)-2,FALSE)),"-",VLOOKUP($C190,CE_Unordered_Data_Portfolio,COLUMN('Reordered Data'!AF$182)-2,FALSE))</f>
        <v/>
      </c>
      <c r="AG190" s="401">
        <f>IF(ISERROR(VLOOKUP($C190,CE_Unordered_Data_Portfolio,COLUMN('Reordered Data'!AG$182)-2,FALSE)),"-",VLOOKUP($C190,CE_Unordered_Data_Portfolio,COLUMN('Reordered Data'!AG$182)-2,FALSE))</f>
        <v>0</v>
      </c>
      <c r="AH190" s="401">
        <f>IF(ISERROR(VLOOKUP($C190,CE_Unordered_Data_Portfolio,COLUMN('Reordered Data'!AH$182)-2,FALSE)),"-",VLOOKUP($C190,CE_Unordered_Data_Portfolio,COLUMN('Reordered Data'!AH$182)-2,FALSE))</f>
        <v>0</v>
      </c>
      <c r="AI190" s="401">
        <f>IF(ISERROR(VLOOKUP($C190,CE_Unordered_Data_Portfolio,COLUMN('Reordered Data'!AI$182)-2,FALSE)),"-",VLOOKUP($C190,CE_Unordered_Data_Portfolio,COLUMN('Reordered Data'!AI$182)-2,FALSE))</f>
        <v>0</v>
      </c>
      <c r="AJ190" s="401">
        <f>IF(ISERROR(VLOOKUP($C190,CE_Unordered_Data_Portfolio,COLUMN('Reordered Data'!AJ$182)-2,FALSE)),"-",VLOOKUP($C190,CE_Unordered_Data_Portfolio,COLUMN('Reordered Data'!AJ$182)-2,FALSE))</f>
        <v>0</v>
      </c>
      <c r="AK190" s="401" t="str">
        <f>IF(ISERROR(VLOOKUP($C190,CE_Unordered_Data_Portfolio,COLUMN('Reordered Data'!AK$182)-2,FALSE)),"-",VLOOKUP($C190,CE_Unordered_Data_Portfolio,COLUMN('Reordered Data'!AK$182)-2,FALSE))</f>
        <v/>
      </c>
      <c r="AL190" s="401">
        <f>IF(ISERROR(VLOOKUP($C190,CE_Unordered_Data_Portfolio,COLUMN('Reordered Data'!AL$182)-2,FALSE)),"-",VLOOKUP($C190,CE_Unordered_Data_Portfolio,COLUMN('Reordered Data'!AL$182)-2,FALSE))</f>
        <v>0</v>
      </c>
      <c r="AM190" s="401">
        <f>IF(ISERROR(VLOOKUP($C190,CE_Unordered_Data_Portfolio,COLUMN('Reordered Data'!AM$182)-2,FALSE)),"-",VLOOKUP($C190,CE_Unordered_Data_Portfolio,COLUMN('Reordered Data'!AM$182)-2,FALSE))</f>
        <v>0</v>
      </c>
      <c r="AN190" s="401">
        <f>IF(ISERROR(VLOOKUP($C190,CE_Unordered_Data_Portfolio,COLUMN('Reordered Data'!AN$182)-2,FALSE)),"-",VLOOKUP($C190,CE_Unordered_Data_Portfolio,COLUMN('Reordered Data'!AN$182)-2,FALSE))</f>
        <v>0</v>
      </c>
      <c r="AO190" s="401">
        <f>IF(ISERROR(VLOOKUP($C190,CE_Unordered_Data_Portfolio,COLUMN('Reordered Data'!AO$182)-2,FALSE)),"-",VLOOKUP($C190,CE_Unordered_Data_Portfolio,COLUMN('Reordered Data'!AO$182)-2,FALSE))</f>
        <v>0</v>
      </c>
      <c r="AP190" s="401" t="str">
        <f>IF(ISERROR(VLOOKUP($C190,CE_Unordered_Data_Portfolio,COLUMN('Reordered Data'!AP$182)-2,FALSE)),"-",VLOOKUP($C190,CE_Unordered_Data_Portfolio,COLUMN('Reordered Data'!AP$182)-2,FALSE))</f>
        <v/>
      </c>
      <c r="AQ190" s="401">
        <f>IF(ISERROR(VLOOKUP($C190,CE_Unordered_Data_Portfolio,COLUMN('Reordered Data'!AQ$182)-2,FALSE)),"-",VLOOKUP($C190,CE_Unordered_Data_Portfolio,COLUMN('Reordered Data'!AQ$182)-2,FALSE))</f>
        <v>0</v>
      </c>
      <c r="AR190" s="401">
        <f>IF(ISERROR(VLOOKUP($C190,CE_Unordered_Data_Portfolio,COLUMN('Reordered Data'!AR$182)-2,FALSE)),"-",VLOOKUP($C190,CE_Unordered_Data_Portfolio,COLUMN('Reordered Data'!AR$182)-2,FALSE))</f>
        <v>0</v>
      </c>
      <c r="AS190" s="401">
        <f>IF(ISERROR(VLOOKUP($C190,CE_Unordered_Data_Portfolio,COLUMN('Reordered Data'!AS$182)-2,FALSE)),"-",VLOOKUP($C190,CE_Unordered_Data_Portfolio,COLUMN('Reordered Data'!AS$182)-2,FALSE))</f>
        <v>0</v>
      </c>
      <c r="AT190" s="401">
        <f>IF(ISERROR(VLOOKUP($C190,CE_Unordered_Data_Portfolio,COLUMN('Reordered Data'!AT$182)-2,FALSE)),"-",VLOOKUP($C190,CE_Unordered_Data_Portfolio,COLUMN('Reordered Data'!AT$182)-2,FALSE))</f>
        <v>0</v>
      </c>
      <c r="AU190" s="401" t="str">
        <f>IF(ISERROR(VLOOKUP($C190,CE_Unordered_Data_Portfolio,COLUMN('Reordered Data'!AU$182)-2,FALSE)),"-",VLOOKUP($C190,CE_Unordered_Data_Portfolio,COLUMN('Reordered Data'!AU$182)-2,FALSE))</f>
        <v/>
      </c>
      <c r="AV190" s="401">
        <f>IF(ISERROR(VLOOKUP($C190,CE_Unordered_Data_Portfolio,COLUMN('Reordered Data'!AV$182)-2,FALSE)),"-",VLOOKUP($C190,CE_Unordered_Data_Portfolio,COLUMN('Reordered Data'!AV$182)-2,FALSE))</f>
        <v>0</v>
      </c>
      <c r="AW190" s="401">
        <f>IF(ISERROR(VLOOKUP($C190,CE_Unordered_Data_Portfolio,COLUMN('Reordered Data'!AW$182)-2,FALSE)),"-",VLOOKUP($C190,CE_Unordered_Data_Portfolio,COLUMN('Reordered Data'!AW$182)-2,FALSE))</f>
        <v>0</v>
      </c>
      <c r="AX190" s="401">
        <f>IF(ISERROR(VLOOKUP($C190,CE_Unordered_Data_Portfolio,COLUMN('Reordered Data'!AX$182)-2,FALSE)),"-",VLOOKUP($C190,CE_Unordered_Data_Portfolio,COLUMN('Reordered Data'!AX$182)-2,FALSE))</f>
        <v>0</v>
      </c>
      <c r="AY190" s="401">
        <f>IF(ISERROR(VLOOKUP($C190,CE_Unordered_Data_Portfolio,COLUMN('Reordered Data'!AY$182)-2,FALSE)),"-",VLOOKUP($C190,CE_Unordered_Data_Portfolio,COLUMN('Reordered Data'!AY$182)-2,FALSE))</f>
        <v>0</v>
      </c>
      <c r="AZ190" s="401" t="str">
        <f>IF(ISERROR(VLOOKUP($C190,CE_Unordered_Data_Portfolio,COLUMN('Reordered Data'!AZ$182)-2,FALSE)),"-",VLOOKUP($C190,CE_Unordered_Data_Portfolio,COLUMN('Reordered Data'!AZ$182)-2,FALSE))</f>
        <v/>
      </c>
      <c r="BA190" s="401">
        <f>IF(ISERROR(VLOOKUP($C190,CE_Unordered_Data_Portfolio,COLUMN('Reordered Data'!BA$182)-2,FALSE)),"-",VLOOKUP($C190,CE_Unordered_Data_Portfolio,COLUMN('Reordered Data'!BA$182)-2,FALSE))</f>
        <v>0</v>
      </c>
      <c r="BB190" s="401">
        <f>IF(ISERROR(VLOOKUP($C190,CE_Unordered_Data_Portfolio,COLUMN('Reordered Data'!BB$182)-2,FALSE)),"-",VLOOKUP($C190,CE_Unordered_Data_Portfolio,COLUMN('Reordered Data'!BB$182)-2,FALSE))</f>
        <v>0</v>
      </c>
      <c r="BC190" s="401">
        <f>IF(ISERROR(VLOOKUP($C190,CE_Unordered_Data_Portfolio,COLUMN('Reordered Data'!BC$182)-2,FALSE)),"-",VLOOKUP($C190,CE_Unordered_Data_Portfolio,COLUMN('Reordered Data'!BC$182)-2,FALSE))</f>
        <v>0</v>
      </c>
      <c r="BD190" s="401">
        <f>IF(ISERROR(VLOOKUP($C190,CE_Unordered_Data_Portfolio,COLUMN('Reordered Data'!BD$182)-2,FALSE)),"-",VLOOKUP($C190,CE_Unordered_Data_Portfolio,COLUMN('Reordered Data'!BD$182)-2,FALSE))</f>
        <v>0</v>
      </c>
      <c r="BE190" s="401" t="str">
        <f>IF(ISERROR(VLOOKUP($C190,CE_Unordered_Data_Portfolio,COLUMN('Reordered Data'!BE$182)-2,FALSE)),"-",VLOOKUP($C190,CE_Unordered_Data_Portfolio,COLUMN('Reordered Data'!BE$182)-2,FALSE))</f>
        <v/>
      </c>
      <c r="BF190" s="401">
        <f>IF(ISERROR(VLOOKUP($C190,CE_Unordered_Data_Portfolio,COLUMN('Reordered Data'!BF$182)-2,FALSE)),"-",VLOOKUP($C190,CE_Unordered_Data_Portfolio,COLUMN('Reordered Data'!BF$182)-2,FALSE))</f>
        <v>0</v>
      </c>
      <c r="BG190" s="401">
        <f>IF(ISERROR(VLOOKUP($C190,CE_Unordered_Data_Portfolio,COLUMN('Reordered Data'!BG$182)-2,FALSE)),"-",VLOOKUP($C190,CE_Unordered_Data_Portfolio,COLUMN('Reordered Data'!BG$182)-2,FALSE))</f>
        <v>0</v>
      </c>
      <c r="BH190" s="401">
        <f>IF(ISERROR(VLOOKUP($C190,CE_Unordered_Data_Portfolio,COLUMN('Reordered Data'!BH$182)-2,FALSE)),"-",VLOOKUP($C190,CE_Unordered_Data_Portfolio,COLUMN('Reordered Data'!BH$182)-2,FALSE))</f>
        <v>0</v>
      </c>
      <c r="BI190" s="401">
        <f>IF(ISERROR(VLOOKUP($C190,CE_Unordered_Data_Portfolio,COLUMN('Reordered Data'!BI$182)-2,FALSE)),"-",VLOOKUP($C190,CE_Unordered_Data_Portfolio,COLUMN('Reordered Data'!BI$182)-2,FALSE))</f>
        <v>0</v>
      </c>
      <c r="BJ190" s="401" t="str">
        <f>IF(ISERROR(VLOOKUP($C190,CE_Unordered_Data_Portfolio,COLUMN('Reordered Data'!BJ$182)-2,FALSE)),"-",VLOOKUP($C190,CE_Unordered_Data_Portfolio,COLUMN('Reordered Data'!BJ$182)-2,FALSE))</f>
        <v/>
      </c>
      <c r="BK190" s="401">
        <f>IF(ISERROR(VLOOKUP($C190,CE_Unordered_Data_Portfolio,COLUMN('Reordered Data'!BK$182)-2,FALSE)),"-",VLOOKUP($C190,CE_Unordered_Data_Portfolio,COLUMN('Reordered Data'!BK$182)-2,FALSE))</f>
        <v>0</v>
      </c>
      <c r="BL190" s="401">
        <f>IF(ISERROR(VLOOKUP($C190,CE_Unordered_Data_Portfolio,COLUMN('Reordered Data'!BL$182)-2,FALSE)),"-",VLOOKUP($C190,CE_Unordered_Data_Portfolio,COLUMN('Reordered Data'!BL$182)-2,FALSE))</f>
        <v>0</v>
      </c>
      <c r="BM190" s="401">
        <f>IF(ISERROR(VLOOKUP($C190,CE_Unordered_Data_Portfolio,COLUMN('Reordered Data'!BM$182)-2,FALSE)),"-",VLOOKUP($C190,CE_Unordered_Data_Portfolio,COLUMN('Reordered Data'!BM$182)-2,FALSE))</f>
        <v>0</v>
      </c>
      <c r="BN190" s="401">
        <f>IF(ISERROR(VLOOKUP($C190,CE_Unordered_Data_Portfolio,COLUMN('Reordered Data'!BN$182)-2,FALSE)),"-",VLOOKUP($C190,CE_Unordered_Data_Portfolio,COLUMN('Reordered Data'!BN$182)-2,FALSE))</f>
        <v>0</v>
      </c>
      <c r="BO190" s="401" t="str">
        <f>IF(ISERROR(VLOOKUP($C190,CE_Unordered_Data_Portfolio,COLUMN('Reordered Data'!BO$182)-2,FALSE)),"-",VLOOKUP($C190,CE_Unordered_Data_Portfolio,COLUMN('Reordered Data'!BO$182)-2,FALSE))</f>
        <v/>
      </c>
      <c r="BP190" s="401">
        <f>IF(ISERROR(VLOOKUP($C190,CE_Unordered_Data_Portfolio,COLUMN('Reordered Data'!BP$182)-2,FALSE)),"-",VLOOKUP($C190,CE_Unordered_Data_Portfolio,COLUMN('Reordered Data'!BP$182)-2,FALSE))</f>
        <v>0</v>
      </c>
      <c r="BQ190" s="401">
        <f>IF(ISERROR(VLOOKUP($C190,CE_Unordered_Data_Portfolio,COLUMN('Reordered Data'!BQ$182)-2,FALSE)),"-",VLOOKUP($C190,CE_Unordered_Data_Portfolio,COLUMN('Reordered Data'!BQ$182)-2,FALSE))</f>
        <v>0</v>
      </c>
      <c r="BR190" s="401">
        <f>IF(ISERROR(VLOOKUP($C190,CE_Unordered_Data_Portfolio,COLUMN('Reordered Data'!BR$182)-2,FALSE)),"-",VLOOKUP($C190,CE_Unordered_Data_Portfolio,COLUMN('Reordered Data'!BR$182)-2,FALSE))</f>
        <v>0</v>
      </c>
      <c r="BS190" s="401">
        <f>IF(ISERROR(VLOOKUP($C190,CE_Unordered_Data_Portfolio,COLUMN('Reordered Data'!BS$182)-2,FALSE)),"-",VLOOKUP($C190,CE_Unordered_Data_Portfolio,COLUMN('Reordered Data'!BS$182)-2,FALSE))</f>
        <v>0</v>
      </c>
      <c r="BT190" s="401" t="str">
        <f>IF(ISERROR(VLOOKUP($C190,CE_Unordered_Data_Portfolio,COLUMN('Reordered Data'!BT$182)-2,FALSE)),"-",VLOOKUP($C190,CE_Unordered_Data_Portfolio,COLUMN('Reordered Data'!BT$182)-2,FALSE))</f>
        <v/>
      </c>
      <c r="BU190" s="401">
        <f>IF(ISERROR(VLOOKUP($C190,CE_Unordered_Data_Portfolio,COLUMN('Reordered Data'!BU$182)-2,FALSE)),"-",VLOOKUP($C190,CE_Unordered_Data_Portfolio,COLUMN('Reordered Data'!BU$182)-2,FALSE))</f>
        <v>0</v>
      </c>
      <c r="BV190" s="401">
        <f>IF(ISERROR(VLOOKUP($C190,CE_Unordered_Data_Portfolio,COLUMN('Reordered Data'!BV$182)-2,FALSE)),"-",VLOOKUP($C190,CE_Unordered_Data_Portfolio,COLUMN('Reordered Data'!BV$182)-2,FALSE))</f>
        <v>0</v>
      </c>
      <c r="BW190" s="401">
        <f>IF(ISERROR(VLOOKUP($C190,CE_Unordered_Data_Portfolio,COLUMN('Reordered Data'!BW$182)-2,FALSE)),"-",VLOOKUP($C190,CE_Unordered_Data_Portfolio,COLUMN('Reordered Data'!BW$182)-2,FALSE))</f>
        <v>0</v>
      </c>
      <c r="BX190" s="401">
        <f>IF(ISERROR(VLOOKUP($C190,CE_Unordered_Data_Portfolio,COLUMN('Reordered Data'!BX$182)-2,FALSE)),"-",VLOOKUP($C190,CE_Unordered_Data_Portfolio,COLUMN('Reordered Data'!BX$182)-2,FALSE))</f>
        <v>0</v>
      </c>
      <c r="BY190" s="401" t="str">
        <f>IF(ISERROR(VLOOKUP($C190,CE_Unordered_Data_Portfolio,COLUMN('Reordered Data'!BY$182)-2,FALSE)),"-",VLOOKUP($C190,CE_Unordered_Data_Portfolio,COLUMN('Reordered Data'!BY$182)-2,FALSE))</f>
        <v/>
      </c>
      <c r="BZ190" s="401">
        <f>IF(ISERROR(VLOOKUP($C190,CE_Unordered_Data_Portfolio,COLUMN('Reordered Data'!BZ$182)-2,FALSE)),"-",VLOOKUP($C190,CE_Unordered_Data_Portfolio,COLUMN('Reordered Data'!BZ$182)-2,FALSE))</f>
        <v>0</v>
      </c>
      <c r="CA190" s="401">
        <f>IF(ISERROR(VLOOKUP($C190,CE_Unordered_Data_Portfolio,COLUMN('Reordered Data'!CA$182)-2,FALSE)),"-",VLOOKUP($C190,CE_Unordered_Data_Portfolio,COLUMN('Reordered Data'!CA$182)-2,FALSE))</f>
        <v>0</v>
      </c>
      <c r="CB190" s="401">
        <f>IF(ISERROR(VLOOKUP($C190,CE_Unordered_Data_Portfolio,COLUMN('Reordered Data'!CB$182)-2,FALSE)),"-",VLOOKUP($C190,CE_Unordered_Data_Portfolio,COLUMN('Reordered Data'!CB$182)-2,FALSE))</f>
        <v>0</v>
      </c>
      <c r="CC190" s="401">
        <f>IF(ISERROR(VLOOKUP($C190,CE_Unordered_Data_Portfolio,COLUMN('Reordered Data'!CC$182)-2,FALSE)),"-",VLOOKUP($C190,CE_Unordered_Data_Portfolio,COLUMN('Reordered Data'!CC$182)-2,FALSE))</f>
        <v>0</v>
      </c>
      <c r="CD190" s="401" t="str">
        <f>IF(ISERROR(VLOOKUP($C190,CE_Unordered_Data_Portfolio,COLUMN('Reordered Data'!CD$182)-2,FALSE)),"-",VLOOKUP($C190,CE_Unordered_Data_Portfolio,COLUMN('Reordered Data'!CD$182)-2,FALSE))</f>
        <v/>
      </c>
      <c r="CE190" s="401">
        <f>IF(ISERROR(VLOOKUP($C190,CE_Unordered_Data_Portfolio,COLUMN('Reordered Data'!CE$182)-2,FALSE)),"-",VLOOKUP($C190,CE_Unordered_Data_Portfolio,COLUMN('Reordered Data'!CE$182)-2,FALSE))</f>
        <v>0</v>
      </c>
      <c r="CF190" s="401">
        <f>IF(ISERROR(VLOOKUP($C190,CE_Unordered_Data_Portfolio,COLUMN('Reordered Data'!CF$182)-2,FALSE)),"-",VLOOKUP($C190,CE_Unordered_Data_Portfolio,COLUMN('Reordered Data'!CF$182)-2,FALSE))</f>
        <v>0</v>
      </c>
      <c r="CG190" s="401">
        <f>IF(ISERROR(VLOOKUP($C190,CE_Unordered_Data_Portfolio,COLUMN('Reordered Data'!CG$182)-2,FALSE)),"-",VLOOKUP($C190,CE_Unordered_Data_Portfolio,COLUMN('Reordered Data'!CG$182)-2,FALSE))</f>
        <v>0</v>
      </c>
      <c r="CH190" s="401">
        <f>IF(ISERROR(VLOOKUP($C190,CE_Unordered_Data_Portfolio,COLUMN('Reordered Data'!CH$182)-2,FALSE)),"-",VLOOKUP($C190,CE_Unordered_Data_Portfolio,COLUMN('Reordered Data'!CH$182)-2,FALSE))</f>
        <v>0</v>
      </c>
      <c r="CI190" s="401" t="str">
        <f>IF(ISERROR(VLOOKUP($C190,CE_Unordered_Data_Portfolio,COLUMN('Reordered Data'!CI$182)-2,FALSE)),"-",VLOOKUP($C190,CE_Unordered_Data_Portfolio,COLUMN('Reordered Data'!CI$182)-2,FALSE))</f>
        <v/>
      </c>
      <c r="CJ190" s="401">
        <f>IF(ISERROR(VLOOKUP($C190,CE_Unordered_Data_Portfolio,COLUMN('Reordered Data'!CJ$182)-2,FALSE)),"-",VLOOKUP($C190,CE_Unordered_Data_Portfolio,COLUMN('Reordered Data'!CJ$182)-2,FALSE))</f>
        <v>0</v>
      </c>
      <c r="CK190" s="401">
        <f>IF(ISERROR(VLOOKUP($C190,CE_Unordered_Data_Portfolio,COLUMN('Reordered Data'!CK$182)-2,FALSE)),"-",VLOOKUP($C190,CE_Unordered_Data_Portfolio,COLUMN('Reordered Data'!CK$182)-2,FALSE))</f>
        <v>0</v>
      </c>
      <c r="CL190" s="401">
        <f>IF(ISERROR(VLOOKUP($C190,CE_Unordered_Data_Portfolio,COLUMN('Reordered Data'!CL$182)-2,FALSE)),"-",VLOOKUP($C190,CE_Unordered_Data_Portfolio,COLUMN('Reordered Data'!CL$182)-2,FALSE))</f>
        <v>0</v>
      </c>
      <c r="CM190" s="401">
        <f>IF(ISERROR(VLOOKUP($C190,CE_Unordered_Data_Portfolio,COLUMN('Reordered Data'!CM$182)-2,FALSE)),"-",VLOOKUP($C190,CE_Unordered_Data_Portfolio,COLUMN('Reordered Data'!CM$182)-2,FALSE))</f>
        <v>0</v>
      </c>
      <c r="CN190" s="401" t="str">
        <f>IF(ISERROR(VLOOKUP($C190,CE_Unordered_Data_Portfolio,COLUMN('Reordered Data'!CN$182)-2,FALSE)),"-",VLOOKUP($C190,CE_Unordered_Data_Portfolio,COLUMN('Reordered Data'!CN$182)-2,FALSE))</f>
        <v/>
      </c>
      <c r="CO190" s="401">
        <f>IF(ISERROR(VLOOKUP($C190,CE_Unordered_Data_Portfolio,COLUMN('Reordered Data'!CO$182)-2,FALSE)),"-",VLOOKUP($C190,CE_Unordered_Data_Portfolio,COLUMN('Reordered Data'!CO$182)-2,FALSE))</f>
        <v>0</v>
      </c>
      <c r="CP190" s="401">
        <f>IF(ISERROR(VLOOKUP($C190,CE_Unordered_Data_Portfolio,COLUMN('Reordered Data'!CP$182)-2,FALSE)),"-",VLOOKUP($C190,CE_Unordered_Data_Portfolio,COLUMN('Reordered Data'!CP$182)-2,FALSE))</f>
        <v>0</v>
      </c>
      <c r="CQ190" s="401">
        <f>IF(ISERROR(VLOOKUP($C190,CE_Unordered_Data_Portfolio,COLUMN('Reordered Data'!CQ$182)-2,FALSE)),"-",VLOOKUP($C190,CE_Unordered_Data_Portfolio,COLUMN('Reordered Data'!CQ$182)-2,FALSE))</f>
        <v>0</v>
      </c>
      <c r="CR190" s="401">
        <f>IF(ISERROR(VLOOKUP($C190,CE_Unordered_Data_Portfolio,COLUMN('Reordered Data'!CR$182)-2,FALSE)),"-",VLOOKUP($C190,CE_Unordered_Data_Portfolio,COLUMN('Reordered Data'!CR$182)-2,FALSE))</f>
        <v>0</v>
      </c>
      <c r="CS190" s="401" t="str">
        <f>IF(ISERROR(VLOOKUP($C190,CE_Unordered_Data_Portfolio,COLUMN('Reordered Data'!CS$182)-2,FALSE)),"-",VLOOKUP($C190,CE_Unordered_Data_Portfolio,COLUMN('Reordered Data'!CS$182)-2,FALSE))</f>
        <v/>
      </c>
      <c r="CT190" s="401">
        <f>IF(ISERROR(VLOOKUP($C190,CE_Unordered_Data_Portfolio,COLUMN('Reordered Data'!CT$182)-2,FALSE)),"-",VLOOKUP($C190,CE_Unordered_Data_Portfolio,COLUMN('Reordered Data'!CT$182)-2,FALSE))</f>
        <v>0</v>
      </c>
      <c r="CU190" s="401">
        <f>IF(ISERROR(VLOOKUP($C190,CE_Unordered_Data_Portfolio,COLUMN('Reordered Data'!CU$182)-2,FALSE)),"-",VLOOKUP($C190,CE_Unordered_Data_Portfolio,COLUMN('Reordered Data'!CU$182)-2,FALSE))</f>
        <v>0</v>
      </c>
      <c r="CV190" s="401">
        <f>IF(ISERROR(VLOOKUP($C190,CE_Unordered_Data_Portfolio,COLUMN('Reordered Data'!CV$182)-2,FALSE)),"-",VLOOKUP($C190,CE_Unordered_Data_Portfolio,COLUMN('Reordered Data'!CV$182)-2,FALSE))</f>
        <v>0</v>
      </c>
      <c r="CW190" s="401">
        <f>IF(ISERROR(VLOOKUP($C190,CE_Unordered_Data_Portfolio,COLUMN('Reordered Data'!CW$182)-2,FALSE)),"-",VLOOKUP($C190,CE_Unordered_Data_Portfolio,COLUMN('Reordered Data'!CW$182)-2,FALSE))</f>
        <v>0</v>
      </c>
      <c r="CX190" s="401" t="str">
        <f>IF(ISERROR(VLOOKUP($C190,CE_Unordered_Data_Portfolio,COLUMN('Reordered Data'!CX$182)-2,FALSE)),"-",VLOOKUP($C190,CE_Unordered_Data_Portfolio,COLUMN('Reordered Data'!CX$182)-2,FALSE))</f>
        <v/>
      </c>
      <c r="CY190" s="401">
        <f>IF(ISERROR(VLOOKUP($C190,CE_Unordered_Data_Portfolio,COLUMN('Reordered Data'!CY$182)-2,FALSE)),"-",VLOOKUP($C190,CE_Unordered_Data_Portfolio,COLUMN('Reordered Data'!CY$182)-2,FALSE))</f>
        <v>0</v>
      </c>
      <c r="CZ190" s="401">
        <f>IF(ISERROR(VLOOKUP($C190,CE_Unordered_Data_Portfolio,COLUMN('Reordered Data'!CZ$182)-2,FALSE)),"-",VLOOKUP($C190,CE_Unordered_Data_Portfolio,COLUMN('Reordered Data'!CZ$182)-2,FALSE))</f>
        <v>0</v>
      </c>
      <c r="DA190" s="401">
        <f>IF(ISERROR(VLOOKUP($C190,CE_Unordered_Data_Portfolio,COLUMN('Reordered Data'!DA$182)-2,FALSE)),"-",VLOOKUP($C190,CE_Unordered_Data_Portfolio,COLUMN('Reordered Data'!DA$182)-2,FALSE))</f>
        <v>0</v>
      </c>
      <c r="DB190" s="401">
        <f>IF(ISERROR(VLOOKUP($C190,CE_Unordered_Data_Portfolio,COLUMN('Reordered Data'!DB$182)-2,FALSE)),"-",VLOOKUP($C190,CE_Unordered_Data_Portfolio,COLUMN('Reordered Data'!DB$182)-2,FALSE))</f>
        <v>0</v>
      </c>
      <c r="DC190" s="401" t="str">
        <f>IF(ISERROR(VLOOKUP($C190,CE_Unordered_Data_Portfolio,COLUMN('Reordered Data'!DC$182)-2,FALSE)),"-",VLOOKUP($C190,CE_Unordered_Data_Portfolio,COLUMN('Reordered Data'!DC$182)-2,FALSE))</f>
        <v/>
      </c>
      <c r="DD190" s="401">
        <f>IF(ISERROR(VLOOKUP($C190,CE_Unordered_Data_Portfolio,COLUMN('Reordered Data'!DD$182)-2,FALSE)),"-",VLOOKUP($C190,CE_Unordered_Data_Portfolio,COLUMN('Reordered Data'!DD$182)-2,FALSE))</f>
        <v>0</v>
      </c>
      <c r="DE190" s="401">
        <f>IF(ISERROR(VLOOKUP($C190,CE_Unordered_Data_Portfolio,COLUMN('Reordered Data'!DE$182)-2,FALSE)),"-",VLOOKUP($C190,CE_Unordered_Data_Portfolio,COLUMN('Reordered Data'!DE$182)-2,FALSE))</f>
        <v>0</v>
      </c>
      <c r="DF190" s="401">
        <f>IF(ISERROR(VLOOKUP($C190,CE_Unordered_Data_Portfolio,COLUMN('Reordered Data'!DF$182)-2,FALSE)),"-",VLOOKUP($C190,CE_Unordered_Data_Portfolio,COLUMN('Reordered Data'!DF$182)-2,FALSE))</f>
        <v>0</v>
      </c>
      <c r="DG190" s="401">
        <f>IF(ISERROR(VLOOKUP($C190,CE_Unordered_Data_Portfolio,COLUMN('Reordered Data'!DG$182)-2,FALSE)),"-",VLOOKUP($C190,CE_Unordered_Data_Portfolio,COLUMN('Reordered Data'!DG$182)-2,FALSE))</f>
        <v>0</v>
      </c>
      <c r="DH190" s="401" t="str">
        <f>IF(ISERROR(VLOOKUP($C190,CE_Unordered_Data_Portfolio,COLUMN('Reordered Data'!DH$182)-2,FALSE)),"-",VLOOKUP($C190,CE_Unordered_Data_Portfolio,COLUMN('Reordered Data'!DH$182)-2,FALSE))</f>
        <v/>
      </c>
      <c r="DI190" s="401">
        <f>IF(ISERROR(VLOOKUP($C190,CE_Unordered_Data_Portfolio,COLUMN('Reordered Data'!DI$182)-2,FALSE)),"-",VLOOKUP($C190,CE_Unordered_Data_Portfolio,COLUMN('Reordered Data'!DI$182)-2,FALSE))</f>
        <v>0</v>
      </c>
      <c r="DJ190" s="401">
        <f>IF(ISERROR(VLOOKUP($C190,CE_Unordered_Data_Portfolio,COLUMN('Reordered Data'!DJ$182)-2,FALSE)),"-",VLOOKUP($C190,CE_Unordered_Data_Portfolio,COLUMN('Reordered Data'!DJ$182)-2,FALSE))</f>
        <v>0</v>
      </c>
      <c r="DK190" s="401">
        <f>IF(ISERROR(VLOOKUP($C190,CE_Unordered_Data_Portfolio,COLUMN('Reordered Data'!DK$182)-2,FALSE)),"-",VLOOKUP($C190,CE_Unordered_Data_Portfolio,COLUMN('Reordered Data'!DK$182)-2,FALSE))</f>
        <v>0</v>
      </c>
      <c r="DL190" s="401">
        <f>IF(ISERROR(VLOOKUP($C190,CE_Unordered_Data_Portfolio,COLUMN('Reordered Data'!DL$182)-2,FALSE)),"-",VLOOKUP($C190,CE_Unordered_Data_Portfolio,COLUMN('Reordered Data'!DL$182)-2,FALSE))</f>
        <v>0</v>
      </c>
      <c r="DM190" s="401" t="str">
        <f>IF(ISERROR(VLOOKUP($C190,CE_Unordered_Data_Portfolio,COLUMN('Reordered Data'!DM$182)-2,FALSE)),"-",VLOOKUP($C190,CE_Unordered_Data_Portfolio,COLUMN('Reordered Data'!DM$182)-2,FALSE))</f>
        <v/>
      </c>
      <c r="DN190" s="401">
        <f>IF(ISERROR(VLOOKUP($C190,CE_Unordered_Data_Portfolio,COLUMN('Reordered Data'!DN$182)-2,FALSE)),"-",VLOOKUP($C190,CE_Unordered_Data_Portfolio,COLUMN('Reordered Data'!DN$182)-2,FALSE))</f>
        <v>0</v>
      </c>
      <c r="DO190" s="401">
        <f>IF(ISERROR(VLOOKUP($C190,CE_Unordered_Data_Portfolio,COLUMN('Reordered Data'!DO$182)-2,FALSE)),"-",VLOOKUP($C190,CE_Unordered_Data_Portfolio,COLUMN('Reordered Data'!DO$182)-2,FALSE))</f>
        <v>0</v>
      </c>
      <c r="DP190" s="401">
        <f>IF(ISERROR(VLOOKUP($C190,CE_Unordered_Data_Portfolio,COLUMN('Reordered Data'!DP$182)-2,FALSE)),"-",VLOOKUP($C190,CE_Unordered_Data_Portfolio,COLUMN('Reordered Data'!DP$182)-2,FALSE))</f>
        <v>0</v>
      </c>
      <c r="DQ190" s="401">
        <f>IF(ISERROR(VLOOKUP($C190,CE_Unordered_Data_Portfolio,COLUMN('Reordered Data'!DQ$182)-2,FALSE)),"-",VLOOKUP($C190,CE_Unordered_Data_Portfolio,COLUMN('Reordered Data'!DQ$182)-2,FALSE))</f>
        <v>0</v>
      </c>
      <c r="DR190" s="401" t="str">
        <f>IF(ISERROR(VLOOKUP($C190,CE_Unordered_Data_Portfolio,COLUMN('Reordered Data'!DR$182)-2,FALSE)),"-",VLOOKUP($C190,CE_Unordered_Data_Portfolio,COLUMN('Reordered Data'!DR$182)-2,FALSE))</f>
        <v/>
      </c>
      <c r="DS190" s="401">
        <f>IF(ISERROR(VLOOKUP($C190,CE_Unordered_Data_Portfolio,COLUMN('Reordered Data'!DS$182)-2,FALSE)),"-",VLOOKUP($C190,CE_Unordered_Data_Portfolio,COLUMN('Reordered Data'!DS$182)-2,FALSE))</f>
        <v>0</v>
      </c>
      <c r="DT190" s="401">
        <f>IF(ISERROR(VLOOKUP($C190,CE_Unordered_Data_Portfolio,COLUMN('Reordered Data'!DT$182)-2,FALSE)),"-",VLOOKUP($C190,CE_Unordered_Data_Portfolio,COLUMN('Reordered Data'!DT$182)-2,FALSE))</f>
        <v>0</v>
      </c>
      <c r="DU190" s="401">
        <f>IF(ISERROR(VLOOKUP($C190,CE_Unordered_Data_Portfolio,COLUMN('Reordered Data'!DU$182)-2,FALSE)),"-",VLOOKUP($C190,CE_Unordered_Data_Portfolio,COLUMN('Reordered Data'!DU$182)-2,FALSE))</f>
        <v>0</v>
      </c>
      <c r="DV190" s="401">
        <f>IF(ISERROR(VLOOKUP($C190,CE_Unordered_Data_Portfolio,COLUMN('Reordered Data'!DV$182)-2,FALSE)),"-",VLOOKUP($C190,CE_Unordered_Data_Portfolio,COLUMN('Reordered Data'!DV$182)-2,FALSE))</f>
        <v>0</v>
      </c>
      <c r="DW190" s="401" t="str">
        <f>IF(ISERROR(VLOOKUP($C190,CE_Unordered_Data_Portfolio,COLUMN('Reordered Data'!DW$182)-2,FALSE)),"-",VLOOKUP($C190,CE_Unordered_Data_Portfolio,COLUMN('Reordered Data'!DW$182)-2,FALSE))</f>
        <v/>
      </c>
      <c r="DX190" s="401">
        <f>IF(ISERROR(VLOOKUP($C190,CE_Unordered_Data_Portfolio,COLUMN('Reordered Data'!DX$182)-2,FALSE)),"-",VLOOKUP($C190,CE_Unordered_Data_Portfolio,COLUMN('Reordered Data'!DX$182)-2,FALSE))</f>
        <v>0</v>
      </c>
      <c r="DY190" s="401">
        <f>IF(ISERROR(VLOOKUP($C190,CE_Unordered_Data_Portfolio,COLUMN('Reordered Data'!DY$182)-2,FALSE)),"-",VLOOKUP($C190,CE_Unordered_Data_Portfolio,COLUMN('Reordered Data'!DY$182)-2,FALSE))</f>
        <v>0</v>
      </c>
      <c r="DZ190" s="401">
        <f>IF(ISERROR(VLOOKUP($C190,CE_Unordered_Data_Portfolio,COLUMN('Reordered Data'!DZ$182)-2,FALSE)),"-",VLOOKUP($C190,CE_Unordered_Data_Portfolio,COLUMN('Reordered Data'!DZ$182)-2,FALSE))</f>
        <v>0</v>
      </c>
      <c r="EA190" s="401">
        <f>IF(ISERROR(VLOOKUP($C190,CE_Unordered_Data_Portfolio,COLUMN('Reordered Data'!EA$182)-2,FALSE)),"-",VLOOKUP($C190,CE_Unordered_Data_Portfolio,COLUMN('Reordered Data'!EA$182)-2,FALSE))</f>
        <v>0</v>
      </c>
      <c r="EB190" s="401" t="str">
        <f>IF(ISERROR(VLOOKUP($C190,CE_Unordered_Data_Portfolio,COLUMN('Reordered Data'!EB$182)-2,FALSE)),"-",VLOOKUP($C190,CE_Unordered_Data_Portfolio,COLUMN('Reordered Data'!EB$182)-2,FALSE))</f>
        <v/>
      </c>
      <c r="EC190" s="401">
        <f>IF(ISERROR(VLOOKUP($C190,CE_Unordered_Data_Portfolio,COLUMN('Reordered Data'!EC$182)-2,FALSE)),"-",VLOOKUP($C190,CE_Unordered_Data_Portfolio,COLUMN('Reordered Data'!EC$182)-2,FALSE))</f>
        <v>0</v>
      </c>
      <c r="ED190" s="401">
        <f>IF(ISERROR(VLOOKUP($C190,CE_Unordered_Data_Portfolio,COLUMN('Reordered Data'!ED$182)-2,FALSE)),"-",VLOOKUP($C190,CE_Unordered_Data_Portfolio,COLUMN('Reordered Data'!ED$182)-2,FALSE))</f>
        <v>0</v>
      </c>
      <c r="EE190" s="401">
        <f>IF(ISERROR(VLOOKUP($C190,CE_Unordered_Data_Portfolio,COLUMN('Reordered Data'!EE$182)-2,FALSE)),"-",VLOOKUP($C190,CE_Unordered_Data_Portfolio,COLUMN('Reordered Data'!EE$182)-2,FALSE))</f>
        <v>0</v>
      </c>
      <c r="EF190" s="401">
        <f>IF(ISERROR(VLOOKUP($C190,CE_Unordered_Data_Portfolio,COLUMN('Reordered Data'!EF$182)-2,FALSE)),"-",VLOOKUP($C190,CE_Unordered_Data_Portfolio,COLUMN('Reordered Data'!EF$182)-2,FALSE))</f>
        <v>0</v>
      </c>
      <c r="EG190" s="401" t="str">
        <f>IF(ISERROR(VLOOKUP($C190,CE_Unordered_Data_Portfolio,COLUMN('Reordered Data'!EG$182)-2,FALSE)),"-",VLOOKUP($C190,CE_Unordered_Data_Portfolio,COLUMN('Reordered Data'!EG$182)-2,FALSE))</f>
        <v/>
      </c>
      <c r="EH190" s="401">
        <f>IF(ISERROR(VLOOKUP($C190,CE_Unordered_Data_Portfolio,COLUMN('Reordered Data'!EH$182)-2,FALSE)),"-",VLOOKUP($C190,CE_Unordered_Data_Portfolio,COLUMN('Reordered Data'!EH$182)-2,FALSE))</f>
        <v>0</v>
      </c>
      <c r="EI190" s="401">
        <f>IF(ISERROR(VLOOKUP($C190,CE_Unordered_Data_Portfolio,COLUMN('Reordered Data'!EI$182)-2,FALSE)),"-",VLOOKUP($C190,CE_Unordered_Data_Portfolio,COLUMN('Reordered Data'!EI$182)-2,FALSE))</f>
        <v>0</v>
      </c>
      <c r="EJ190" s="401">
        <f>IF(ISERROR(VLOOKUP($C190,CE_Unordered_Data_Portfolio,COLUMN('Reordered Data'!EJ$182)-2,FALSE)),"-",VLOOKUP($C190,CE_Unordered_Data_Portfolio,COLUMN('Reordered Data'!EJ$182)-2,FALSE))</f>
        <v>0</v>
      </c>
      <c r="EK190" s="401">
        <f>IF(ISERROR(VLOOKUP($C190,CE_Unordered_Data_Portfolio,COLUMN('Reordered Data'!EK$182)-2,FALSE)),"-",VLOOKUP($C190,CE_Unordered_Data_Portfolio,COLUMN('Reordered Data'!EK$182)-2,FALSE))</f>
        <v>0</v>
      </c>
      <c r="EL190" s="401" t="str">
        <f>IF(ISERROR(VLOOKUP($C190,CE_Unordered_Data_Portfolio,COLUMN('Reordered Data'!EL$182)-2,FALSE)),"-",VLOOKUP($C190,CE_Unordered_Data_Portfolio,COLUMN('Reordered Data'!EL$182)-2,FALSE))</f>
        <v/>
      </c>
      <c r="EM190" s="401">
        <f>IF(ISERROR(VLOOKUP($C190,CE_Unordered_Data_Portfolio,COLUMN('Reordered Data'!EM$182)-2,FALSE)),"-",VLOOKUP($C190,CE_Unordered_Data_Portfolio,COLUMN('Reordered Data'!EM$182)-2,FALSE))</f>
        <v>0</v>
      </c>
      <c r="EN190" s="401">
        <f>IF(ISERROR(VLOOKUP($C190,CE_Unordered_Data_Portfolio,COLUMN('Reordered Data'!EN$182)-2,FALSE)),"-",VLOOKUP($C190,CE_Unordered_Data_Portfolio,COLUMN('Reordered Data'!EN$182)-2,FALSE))</f>
        <v>0</v>
      </c>
      <c r="EO190" s="401">
        <f>IF(ISERROR(VLOOKUP($C190,CE_Unordered_Data_Portfolio,COLUMN('Reordered Data'!EO$182)-2,FALSE)),"-",VLOOKUP($C190,CE_Unordered_Data_Portfolio,COLUMN('Reordered Data'!EO$182)-2,FALSE))</f>
        <v>0</v>
      </c>
      <c r="EP190" s="401">
        <f>IF(ISERROR(VLOOKUP($C190,CE_Unordered_Data_Portfolio,COLUMN('Reordered Data'!EP$182)-2,FALSE)),"-",VLOOKUP($C190,CE_Unordered_Data_Portfolio,COLUMN('Reordered Data'!EP$182)-2,FALSE))</f>
        <v>0</v>
      </c>
      <c r="EQ190" s="401" t="str">
        <f>IF(ISERROR(VLOOKUP($C190,CE_Unordered_Data_Portfolio,COLUMN('Reordered Data'!EQ$182)-2,FALSE)),"-",VLOOKUP($C190,CE_Unordered_Data_Portfolio,COLUMN('Reordered Data'!EQ$182)-2,FALSE))</f>
        <v/>
      </c>
      <c r="ER190" s="401">
        <f>IF(ISERROR(VLOOKUP($C190,CE_Unordered_Data_Portfolio,COLUMN('Reordered Data'!ER$182)-2,FALSE)),"-",VLOOKUP($C190,CE_Unordered_Data_Portfolio,COLUMN('Reordered Data'!ER$182)-2,FALSE))</f>
        <v>0</v>
      </c>
      <c r="ES190" s="401">
        <f>IF(ISERROR(VLOOKUP($C190,CE_Unordered_Data_Portfolio,COLUMN('Reordered Data'!ES$182)-2,FALSE)),"-",VLOOKUP($C190,CE_Unordered_Data_Portfolio,COLUMN('Reordered Data'!ES$182)-2,FALSE))</f>
        <v>0</v>
      </c>
      <c r="ET190" s="401">
        <f>IF(ISERROR(VLOOKUP($C190,CE_Unordered_Data_Portfolio,COLUMN('Reordered Data'!ET$182)-2,FALSE)),"-",VLOOKUP($C190,CE_Unordered_Data_Portfolio,COLUMN('Reordered Data'!ET$182)-2,FALSE))</f>
        <v>0</v>
      </c>
      <c r="EU190" s="401">
        <f>IF(ISERROR(VLOOKUP($C190,CE_Unordered_Data_Portfolio,COLUMN('Reordered Data'!EU$182)-2,FALSE)),"-",VLOOKUP($C190,CE_Unordered_Data_Portfolio,COLUMN('Reordered Data'!EU$182)-2,FALSE))</f>
        <v>0</v>
      </c>
      <c r="EV190" s="401" t="str">
        <f>IF(ISERROR(VLOOKUP($C190,CE_Unordered_Data_Portfolio,COLUMN('Reordered Data'!EV$182)-2,FALSE)),"-",VLOOKUP($C190,CE_Unordered_Data_Portfolio,COLUMN('Reordered Data'!EV$182)-2,FALSE))</f>
        <v/>
      </c>
      <c r="EW190" s="401">
        <f>IF(ISERROR(VLOOKUP($C190,CE_Unordered_Data_Portfolio,COLUMN('Reordered Data'!EW$182)-2,FALSE)),"-",VLOOKUP($C190,CE_Unordered_Data_Portfolio,COLUMN('Reordered Data'!EW$182)-2,FALSE))</f>
        <v>0</v>
      </c>
      <c r="EX190" s="401">
        <f>IF(ISERROR(VLOOKUP($C190,CE_Unordered_Data_Portfolio,COLUMN('Reordered Data'!EX$182)-2,FALSE)),"-",VLOOKUP($C190,CE_Unordered_Data_Portfolio,COLUMN('Reordered Data'!EX$182)-2,FALSE))</f>
        <v>0</v>
      </c>
      <c r="EY190" s="401">
        <f>IF(ISERROR(VLOOKUP($C190,CE_Unordered_Data_Portfolio,COLUMN('Reordered Data'!EY$182)-2,FALSE)),"-",VLOOKUP($C190,CE_Unordered_Data_Portfolio,COLUMN('Reordered Data'!EY$182)-2,FALSE))</f>
        <v>0</v>
      </c>
      <c r="EZ190" s="401">
        <f>IF(ISERROR(VLOOKUP($C190,CE_Unordered_Data_Portfolio,COLUMN('Reordered Data'!EZ$182)-2,FALSE)),"-",VLOOKUP($C190,CE_Unordered_Data_Portfolio,COLUMN('Reordered Data'!EZ$182)-2,FALSE))</f>
        <v>0</v>
      </c>
      <c r="FA190" s="401" t="str">
        <f>IF(ISERROR(VLOOKUP($C190,CE_Unordered_Data_Portfolio,COLUMN('Reordered Data'!FA$182)-2,FALSE)),"-",VLOOKUP($C190,CE_Unordered_Data_Portfolio,COLUMN('Reordered Data'!FA$182)-2,FALSE))</f>
        <v/>
      </c>
      <c r="FB190" s="401">
        <f>IF(ISERROR(VLOOKUP($C190,CE_Unordered_Data_Portfolio,COLUMN('Reordered Data'!FB$182)-2,FALSE)),"-",VLOOKUP($C190,CE_Unordered_Data_Portfolio,COLUMN('Reordered Data'!FB$182)-2,FALSE))</f>
        <v>0</v>
      </c>
      <c r="FC190" s="401">
        <f>IF(ISERROR(VLOOKUP($C190,CE_Unordered_Data_Portfolio,COLUMN('Reordered Data'!FC$182)-2,FALSE)),"-",VLOOKUP($C190,CE_Unordered_Data_Portfolio,COLUMN('Reordered Data'!FC$182)-2,FALSE))</f>
        <v>0</v>
      </c>
      <c r="FD190" s="401">
        <f>IF(ISERROR(VLOOKUP($C190,CE_Unordered_Data_Portfolio,COLUMN('Reordered Data'!FD$182)-2,FALSE)),"-",VLOOKUP($C190,CE_Unordered_Data_Portfolio,COLUMN('Reordered Data'!FD$182)-2,FALSE))</f>
        <v>0</v>
      </c>
      <c r="FE190" s="401">
        <f>IF(ISERROR(VLOOKUP($C190,CE_Unordered_Data_Portfolio,COLUMN('Reordered Data'!FE$182)-2,FALSE)),"-",VLOOKUP($C190,CE_Unordered_Data_Portfolio,COLUMN('Reordered Data'!FE$182)-2,FALSE))</f>
        <v>0</v>
      </c>
      <c r="FF190" s="401" t="str">
        <f>IF(ISERROR(VLOOKUP($C190,CE_Unordered_Data_Portfolio,COLUMN('Reordered Data'!FF$182)-2,FALSE)),"-",VLOOKUP($C190,CE_Unordered_Data_Portfolio,COLUMN('Reordered Data'!FF$182)-2,FALSE))</f>
        <v/>
      </c>
      <c r="FG190" s="401">
        <f>IF(ISERROR(VLOOKUP($C190,CE_Unordered_Data_Portfolio,COLUMN('Reordered Data'!FG$182)-2,FALSE)),"-",VLOOKUP($C190,CE_Unordered_Data_Portfolio,COLUMN('Reordered Data'!FG$182)-2,FALSE))</f>
        <v>0</v>
      </c>
    </row>
    <row r="191" spans="3:163">
      <c r="C191" s="400" t="str">
        <f>'Portfolio TRC'!C14</f>
        <v>Demand Response</v>
      </c>
      <c r="D191" s="401">
        <f>IF(ISERROR(VLOOKUP($C191,CE_Unordered_Data_Portfolio,COLUMN('Reordered Data'!D$182)-2,FALSE)),"-",VLOOKUP($C191,CE_Unordered_Data_Portfolio,COLUMN('Reordered Data'!D$182)-2,FALSE))</f>
        <v>0</v>
      </c>
      <c r="E191" s="401">
        <f>IF(ISERROR(VLOOKUP($C191,CE_Unordered_Data_Portfolio,COLUMN('Reordered Data'!E$182)-2,FALSE)),"-",VLOOKUP($C191,CE_Unordered_Data_Portfolio,COLUMN('Reordered Data'!E$182)-2,FALSE))</f>
        <v>0</v>
      </c>
      <c r="F191" s="401">
        <f>IF(ISERROR(VLOOKUP($C191,CE_Unordered_Data_Portfolio,COLUMN('Reordered Data'!F$182)-2,FALSE)),"-",VLOOKUP($C191,CE_Unordered_Data_Portfolio,COLUMN('Reordered Data'!F$182)-2,FALSE))</f>
        <v>0</v>
      </c>
      <c r="G191" s="401" t="str">
        <f>IF(ISERROR(VLOOKUP($C191,CE_Unordered_Data_Portfolio,COLUMN('Reordered Data'!G$182)-2,FALSE)),"-",VLOOKUP($C191,CE_Unordered_Data_Portfolio,COLUMN('Reordered Data'!G$182)-2,FALSE))</f>
        <v/>
      </c>
      <c r="H191" s="401">
        <f>IF(ISERROR(VLOOKUP($C191,CE_Unordered_Data_Portfolio,COLUMN('Reordered Data'!H$182)-2,FALSE)),"-",VLOOKUP($C191,CE_Unordered_Data_Portfolio,COLUMN('Reordered Data'!H$182)-2,FALSE))</f>
        <v>0</v>
      </c>
      <c r="I191" s="401">
        <f>IF(ISERROR(VLOOKUP($C191,CE_Unordered_Data_Portfolio,COLUMN('Reordered Data'!I$182)-2,FALSE)),"-",VLOOKUP($C191,CE_Unordered_Data_Portfolio,COLUMN('Reordered Data'!I$182)-2,FALSE))</f>
        <v>0</v>
      </c>
      <c r="J191" s="401">
        <f>IF(ISERROR(VLOOKUP($C191,CE_Unordered_Data_Portfolio,COLUMN('Reordered Data'!J$182)-2,FALSE)),"-",VLOOKUP($C191,CE_Unordered_Data_Portfolio,COLUMN('Reordered Data'!J$182)-2,FALSE))</f>
        <v>0</v>
      </c>
      <c r="K191" s="401">
        <f>IF(ISERROR(VLOOKUP($C191,CE_Unordered_Data_Portfolio,COLUMN('Reordered Data'!K$182)-2,FALSE)),"-",VLOOKUP($C191,CE_Unordered_Data_Portfolio,COLUMN('Reordered Data'!K$182)-2,FALSE))</f>
        <v>0</v>
      </c>
      <c r="L191" s="401" t="str">
        <f>IF(ISERROR(VLOOKUP($C191,CE_Unordered_Data_Portfolio,COLUMN('Reordered Data'!L$182)-2,FALSE)),"-",VLOOKUP($C191,CE_Unordered_Data_Portfolio,COLUMN('Reordered Data'!L$182)-2,FALSE))</f>
        <v/>
      </c>
      <c r="M191" s="401">
        <f>IF(ISERROR(VLOOKUP($C191,CE_Unordered_Data_Portfolio,COLUMN('Reordered Data'!M$182)-2,FALSE)),"-",VLOOKUP($C191,CE_Unordered_Data_Portfolio,COLUMN('Reordered Data'!M$182)-2,FALSE))</f>
        <v>0</v>
      </c>
      <c r="N191" s="401">
        <f>IF(ISERROR(VLOOKUP($C191,CE_Unordered_Data_Portfolio,COLUMN('Reordered Data'!N$182)-2,FALSE)),"-",VLOOKUP($C191,CE_Unordered_Data_Portfolio,COLUMN('Reordered Data'!N$182)-2,FALSE))</f>
        <v>0</v>
      </c>
      <c r="O191" s="401">
        <f>IF(ISERROR(VLOOKUP($C191,CE_Unordered_Data_Portfolio,COLUMN('Reordered Data'!O$182)-2,FALSE)),"-",VLOOKUP($C191,CE_Unordered_Data_Portfolio,COLUMN('Reordered Data'!O$182)-2,FALSE))</f>
        <v>0</v>
      </c>
      <c r="P191" s="401">
        <f>IF(ISERROR(VLOOKUP($C191,CE_Unordered_Data_Portfolio,COLUMN('Reordered Data'!P$182)-2,FALSE)),"-",VLOOKUP($C191,CE_Unordered_Data_Portfolio,COLUMN('Reordered Data'!P$182)-2,FALSE))</f>
        <v>0</v>
      </c>
      <c r="Q191" s="401" t="str">
        <f>IF(ISERROR(VLOOKUP($C191,CE_Unordered_Data_Portfolio,COLUMN('Reordered Data'!Q$182)-2,FALSE)),"-",VLOOKUP($C191,CE_Unordered_Data_Portfolio,COLUMN('Reordered Data'!Q$182)-2,FALSE))</f>
        <v/>
      </c>
      <c r="R191" s="401">
        <f>IF(ISERROR(VLOOKUP($C191,CE_Unordered_Data_Portfolio,COLUMN('Reordered Data'!R$182)-2,FALSE)),"-",VLOOKUP($C191,CE_Unordered_Data_Portfolio,COLUMN('Reordered Data'!R$182)-2,FALSE))</f>
        <v>0</v>
      </c>
      <c r="S191" s="401">
        <f>IF(ISERROR(VLOOKUP($C191,CE_Unordered_Data_Portfolio,COLUMN('Reordered Data'!S$182)-2,FALSE)),"-",VLOOKUP($C191,CE_Unordered_Data_Portfolio,COLUMN('Reordered Data'!S$182)-2,FALSE))</f>
        <v>0</v>
      </c>
      <c r="T191" s="401">
        <f>IF(ISERROR(VLOOKUP($C191,CE_Unordered_Data_Portfolio,COLUMN('Reordered Data'!T$182)-2,FALSE)),"-",VLOOKUP($C191,CE_Unordered_Data_Portfolio,COLUMN('Reordered Data'!T$182)-2,FALSE))</f>
        <v>0</v>
      </c>
      <c r="U191" s="401">
        <f>IF(ISERROR(VLOOKUP($C191,CE_Unordered_Data_Portfolio,COLUMN('Reordered Data'!U$182)-2,FALSE)),"-",VLOOKUP($C191,CE_Unordered_Data_Portfolio,COLUMN('Reordered Data'!U$182)-2,FALSE))</f>
        <v>0</v>
      </c>
      <c r="V191" s="401" t="str">
        <f>IF(ISERROR(VLOOKUP($C191,CE_Unordered_Data_Portfolio,COLUMN('Reordered Data'!V$182)-2,FALSE)),"-",VLOOKUP($C191,CE_Unordered_Data_Portfolio,COLUMN('Reordered Data'!V$182)-2,FALSE))</f>
        <v/>
      </c>
      <c r="W191" s="401">
        <f>IF(ISERROR(VLOOKUP($C191,CE_Unordered_Data_Portfolio,COLUMN('Reordered Data'!W$182)-2,FALSE)),"-",VLOOKUP($C191,CE_Unordered_Data_Portfolio,COLUMN('Reordered Data'!W$182)-2,FALSE))</f>
        <v>0</v>
      </c>
      <c r="X191" s="401">
        <f>IF(ISERROR(VLOOKUP($C191,CE_Unordered_Data_Portfolio,COLUMN('Reordered Data'!X$182)-2,FALSE)),"-",VLOOKUP($C191,CE_Unordered_Data_Portfolio,COLUMN('Reordered Data'!X$182)-2,FALSE))</f>
        <v>0</v>
      </c>
      <c r="Y191" s="401">
        <f>IF(ISERROR(VLOOKUP($C191,CE_Unordered_Data_Portfolio,COLUMN('Reordered Data'!Y$182)-2,FALSE)),"-",VLOOKUP($C191,CE_Unordered_Data_Portfolio,COLUMN('Reordered Data'!Y$182)-2,FALSE))</f>
        <v>0</v>
      </c>
      <c r="Z191" s="401">
        <f>IF(ISERROR(VLOOKUP($C191,CE_Unordered_Data_Portfolio,COLUMN('Reordered Data'!Z$182)-2,FALSE)),"-",VLOOKUP($C191,CE_Unordered_Data_Portfolio,COLUMN('Reordered Data'!Z$182)-2,FALSE))</f>
        <v>0</v>
      </c>
      <c r="AA191" s="401" t="str">
        <f>IF(ISERROR(VLOOKUP($C191,CE_Unordered_Data_Portfolio,COLUMN('Reordered Data'!AA$182)-2,FALSE)),"-",VLOOKUP($C191,CE_Unordered_Data_Portfolio,COLUMN('Reordered Data'!AA$182)-2,FALSE))</f>
        <v/>
      </c>
      <c r="AB191" s="401">
        <f>IF(ISERROR(VLOOKUP($C191,CE_Unordered_Data_Portfolio,COLUMN('Reordered Data'!AB$182)-2,FALSE)),"-",VLOOKUP($C191,CE_Unordered_Data_Portfolio,COLUMN('Reordered Data'!AB$182)-2,FALSE))</f>
        <v>0</v>
      </c>
      <c r="AC191" s="401">
        <f>IF(ISERROR(VLOOKUP($C191,CE_Unordered_Data_Portfolio,COLUMN('Reordered Data'!AC$182)-2,FALSE)),"-",VLOOKUP($C191,CE_Unordered_Data_Portfolio,COLUMN('Reordered Data'!AC$182)-2,FALSE))</f>
        <v>0</v>
      </c>
      <c r="AD191" s="401">
        <f>IF(ISERROR(VLOOKUP($C191,CE_Unordered_Data_Portfolio,COLUMN('Reordered Data'!AD$182)-2,FALSE)),"-",VLOOKUP($C191,CE_Unordered_Data_Portfolio,COLUMN('Reordered Data'!AD$182)-2,FALSE))</f>
        <v>0</v>
      </c>
      <c r="AE191" s="401">
        <f>IF(ISERROR(VLOOKUP($C191,CE_Unordered_Data_Portfolio,COLUMN('Reordered Data'!AE$182)-2,FALSE)),"-",VLOOKUP($C191,CE_Unordered_Data_Portfolio,COLUMN('Reordered Data'!AE$182)-2,FALSE))</f>
        <v>0</v>
      </c>
      <c r="AF191" s="401" t="str">
        <f>IF(ISERROR(VLOOKUP($C191,CE_Unordered_Data_Portfolio,COLUMN('Reordered Data'!AF$182)-2,FALSE)),"-",VLOOKUP($C191,CE_Unordered_Data_Portfolio,COLUMN('Reordered Data'!AF$182)-2,FALSE))</f>
        <v/>
      </c>
      <c r="AG191" s="401">
        <f>IF(ISERROR(VLOOKUP($C191,CE_Unordered_Data_Portfolio,COLUMN('Reordered Data'!AG$182)-2,FALSE)),"-",VLOOKUP($C191,CE_Unordered_Data_Portfolio,COLUMN('Reordered Data'!AG$182)-2,FALSE))</f>
        <v>0</v>
      </c>
      <c r="AH191" s="401">
        <f>IF(ISERROR(VLOOKUP($C191,CE_Unordered_Data_Portfolio,COLUMN('Reordered Data'!AH$182)-2,FALSE)),"-",VLOOKUP($C191,CE_Unordered_Data_Portfolio,COLUMN('Reordered Data'!AH$182)-2,FALSE))</f>
        <v>0</v>
      </c>
      <c r="AI191" s="401">
        <f>IF(ISERROR(VLOOKUP($C191,CE_Unordered_Data_Portfolio,COLUMN('Reordered Data'!AI$182)-2,FALSE)),"-",VLOOKUP($C191,CE_Unordered_Data_Portfolio,COLUMN('Reordered Data'!AI$182)-2,FALSE))</f>
        <v>0</v>
      </c>
      <c r="AJ191" s="401">
        <f>IF(ISERROR(VLOOKUP($C191,CE_Unordered_Data_Portfolio,COLUMN('Reordered Data'!AJ$182)-2,FALSE)),"-",VLOOKUP($C191,CE_Unordered_Data_Portfolio,COLUMN('Reordered Data'!AJ$182)-2,FALSE))</f>
        <v>0</v>
      </c>
      <c r="AK191" s="401" t="str">
        <f>IF(ISERROR(VLOOKUP($C191,CE_Unordered_Data_Portfolio,COLUMN('Reordered Data'!AK$182)-2,FALSE)),"-",VLOOKUP($C191,CE_Unordered_Data_Portfolio,COLUMN('Reordered Data'!AK$182)-2,FALSE))</f>
        <v/>
      </c>
      <c r="AL191" s="401">
        <f>IF(ISERROR(VLOOKUP($C191,CE_Unordered_Data_Portfolio,COLUMN('Reordered Data'!AL$182)-2,FALSE)),"-",VLOOKUP($C191,CE_Unordered_Data_Portfolio,COLUMN('Reordered Data'!AL$182)-2,FALSE))</f>
        <v>0</v>
      </c>
      <c r="AM191" s="401">
        <f>IF(ISERROR(VLOOKUP($C191,CE_Unordered_Data_Portfolio,COLUMN('Reordered Data'!AM$182)-2,FALSE)),"-",VLOOKUP($C191,CE_Unordered_Data_Portfolio,COLUMN('Reordered Data'!AM$182)-2,FALSE))</f>
        <v>0</v>
      </c>
      <c r="AN191" s="401">
        <f>IF(ISERROR(VLOOKUP($C191,CE_Unordered_Data_Portfolio,COLUMN('Reordered Data'!AN$182)-2,FALSE)),"-",VLOOKUP($C191,CE_Unordered_Data_Portfolio,COLUMN('Reordered Data'!AN$182)-2,FALSE))</f>
        <v>0</v>
      </c>
      <c r="AO191" s="401">
        <f>IF(ISERROR(VLOOKUP($C191,CE_Unordered_Data_Portfolio,COLUMN('Reordered Data'!AO$182)-2,FALSE)),"-",VLOOKUP($C191,CE_Unordered_Data_Portfolio,COLUMN('Reordered Data'!AO$182)-2,FALSE))</f>
        <v>0</v>
      </c>
      <c r="AP191" s="401" t="str">
        <f>IF(ISERROR(VLOOKUP($C191,CE_Unordered_Data_Portfolio,COLUMN('Reordered Data'!AP$182)-2,FALSE)),"-",VLOOKUP($C191,CE_Unordered_Data_Portfolio,COLUMN('Reordered Data'!AP$182)-2,FALSE))</f>
        <v/>
      </c>
      <c r="AQ191" s="401">
        <f>IF(ISERROR(VLOOKUP($C191,CE_Unordered_Data_Portfolio,COLUMN('Reordered Data'!AQ$182)-2,FALSE)),"-",VLOOKUP($C191,CE_Unordered_Data_Portfolio,COLUMN('Reordered Data'!AQ$182)-2,FALSE))</f>
        <v>0</v>
      </c>
      <c r="AR191" s="401">
        <f>IF(ISERROR(VLOOKUP($C191,CE_Unordered_Data_Portfolio,COLUMN('Reordered Data'!AR$182)-2,FALSE)),"-",VLOOKUP($C191,CE_Unordered_Data_Portfolio,COLUMN('Reordered Data'!AR$182)-2,FALSE))</f>
        <v>0</v>
      </c>
      <c r="AS191" s="401">
        <f>IF(ISERROR(VLOOKUP($C191,CE_Unordered_Data_Portfolio,COLUMN('Reordered Data'!AS$182)-2,FALSE)),"-",VLOOKUP($C191,CE_Unordered_Data_Portfolio,COLUMN('Reordered Data'!AS$182)-2,FALSE))</f>
        <v>0</v>
      </c>
      <c r="AT191" s="401">
        <f>IF(ISERROR(VLOOKUP($C191,CE_Unordered_Data_Portfolio,COLUMN('Reordered Data'!AT$182)-2,FALSE)),"-",VLOOKUP($C191,CE_Unordered_Data_Portfolio,COLUMN('Reordered Data'!AT$182)-2,FALSE))</f>
        <v>0</v>
      </c>
      <c r="AU191" s="401" t="str">
        <f>IF(ISERROR(VLOOKUP($C191,CE_Unordered_Data_Portfolio,COLUMN('Reordered Data'!AU$182)-2,FALSE)),"-",VLOOKUP($C191,CE_Unordered_Data_Portfolio,COLUMN('Reordered Data'!AU$182)-2,FALSE))</f>
        <v/>
      </c>
      <c r="AV191" s="401">
        <f>IF(ISERROR(VLOOKUP($C191,CE_Unordered_Data_Portfolio,COLUMN('Reordered Data'!AV$182)-2,FALSE)),"-",VLOOKUP($C191,CE_Unordered_Data_Portfolio,COLUMN('Reordered Data'!AV$182)-2,FALSE))</f>
        <v>0</v>
      </c>
      <c r="AW191" s="401">
        <f>IF(ISERROR(VLOOKUP($C191,CE_Unordered_Data_Portfolio,COLUMN('Reordered Data'!AW$182)-2,FALSE)),"-",VLOOKUP($C191,CE_Unordered_Data_Portfolio,COLUMN('Reordered Data'!AW$182)-2,FALSE))</f>
        <v>0</v>
      </c>
      <c r="AX191" s="401">
        <f>IF(ISERROR(VLOOKUP($C191,CE_Unordered_Data_Portfolio,COLUMN('Reordered Data'!AX$182)-2,FALSE)),"-",VLOOKUP($C191,CE_Unordered_Data_Portfolio,COLUMN('Reordered Data'!AX$182)-2,FALSE))</f>
        <v>0</v>
      </c>
      <c r="AY191" s="401">
        <f>IF(ISERROR(VLOOKUP($C191,CE_Unordered_Data_Portfolio,COLUMN('Reordered Data'!AY$182)-2,FALSE)),"-",VLOOKUP($C191,CE_Unordered_Data_Portfolio,COLUMN('Reordered Data'!AY$182)-2,FALSE))</f>
        <v>0</v>
      </c>
      <c r="AZ191" s="401" t="str">
        <f>IF(ISERROR(VLOOKUP($C191,CE_Unordered_Data_Portfolio,COLUMN('Reordered Data'!AZ$182)-2,FALSE)),"-",VLOOKUP($C191,CE_Unordered_Data_Portfolio,COLUMN('Reordered Data'!AZ$182)-2,FALSE))</f>
        <v/>
      </c>
      <c r="BA191" s="401">
        <f>IF(ISERROR(VLOOKUP($C191,CE_Unordered_Data_Portfolio,COLUMN('Reordered Data'!BA$182)-2,FALSE)),"-",VLOOKUP($C191,CE_Unordered_Data_Portfolio,COLUMN('Reordered Data'!BA$182)-2,FALSE))</f>
        <v>0</v>
      </c>
      <c r="BB191" s="401">
        <f>IF(ISERROR(VLOOKUP($C191,CE_Unordered_Data_Portfolio,COLUMN('Reordered Data'!BB$182)-2,FALSE)),"-",VLOOKUP($C191,CE_Unordered_Data_Portfolio,COLUMN('Reordered Data'!BB$182)-2,FALSE))</f>
        <v>0</v>
      </c>
      <c r="BC191" s="401">
        <f>IF(ISERROR(VLOOKUP($C191,CE_Unordered_Data_Portfolio,COLUMN('Reordered Data'!BC$182)-2,FALSE)),"-",VLOOKUP($C191,CE_Unordered_Data_Portfolio,COLUMN('Reordered Data'!BC$182)-2,FALSE))</f>
        <v>0</v>
      </c>
      <c r="BD191" s="401">
        <f>IF(ISERROR(VLOOKUP($C191,CE_Unordered_Data_Portfolio,COLUMN('Reordered Data'!BD$182)-2,FALSE)),"-",VLOOKUP($C191,CE_Unordered_Data_Portfolio,COLUMN('Reordered Data'!BD$182)-2,FALSE))</f>
        <v>0</v>
      </c>
      <c r="BE191" s="401" t="str">
        <f>IF(ISERROR(VLOOKUP($C191,CE_Unordered_Data_Portfolio,COLUMN('Reordered Data'!BE$182)-2,FALSE)),"-",VLOOKUP($C191,CE_Unordered_Data_Portfolio,COLUMN('Reordered Data'!BE$182)-2,FALSE))</f>
        <v/>
      </c>
      <c r="BF191" s="401">
        <f>IF(ISERROR(VLOOKUP($C191,CE_Unordered_Data_Portfolio,COLUMN('Reordered Data'!BF$182)-2,FALSE)),"-",VLOOKUP($C191,CE_Unordered_Data_Portfolio,COLUMN('Reordered Data'!BF$182)-2,FALSE))</f>
        <v>0</v>
      </c>
      <c r="BG191" s="401">
        <f>IF(ISERROR(VLOOKUP($C191,CE_Unordered_Data_Portfolio,COLUMN('Reordered Data'!BG$182)-2,FALSE)),"-",VLOOKUP($C191,CE_Unordered_Data_Portfolio,COLUMN('Reordered Data'!BG$182)-2,FALSE))</f>
        <v>0</v>
      </c>
      <c r="BH191" s="401">
        <f>IF(ISERROR(VLOOKUP($C191,CE_Unordered_Data_Portfolio,COLUMN('Reordered Data'!BH$182)-2,FALSE)),"-",VLOOKUP($C191,CE_Unordered_Data_Portfolio,COLUMN('Reordered Data'!BH$182)-2,FALSE))</f>
        <v>0</v>
      </c>
      <c r="BI191" s="401">
        <f>IF(ISERROR(VLOOKUP($C191,CE_Unordered_Data_Portfolio,COLUMN('Reordered Data'!BI$182)-2,FALSE)),"-",VLOOKUP($C191,CE_Unordered_Data_Portfolio,COLUMN('Reordered Data'!BI$182)-2,FALSE))</f>
        <v>0</v>
      </c>
      <c r="BJ191" s="401" t="str">
        <f>IF(ISERROR(VLOOKUP($C191,CE_Unordered_Data_Portfolio,COLUMN('Reordered Data'!BJ$182)-2,FALSE)),"-",VLOOKUP($C191,CE_Unordered_Data_Portfolio,COLUMN('Reordered Data'!BJ$182)-2,FALSE))</f>
        <v/>
      </c>
      <c r="BK191" s="401">
        <f>IF(ISERROR(VLOOKUP($C191,CE_Unordered_Data_Portfolio,COLUMN('Reordered Data'!BK$182)-2,FALSE)),"-",VLOOKUP($C191,CE_Unordered_Data_Portfolio,COLUMN('Reordered Data'!BK$182)-2,FALSE))</f>
        <v>0</v>
      </c>
      <c r="BL191" s="401">
        <f>IF(ISERROR(VLOOKUP($C191,CE_Unordered_Data_Portfolio,COLUMN('Reordered Data'!BL$182)-2,FALSE)),"-",VLOOKUP($C191,CE_Unordered_Data_Portfolio,COLUMN('Reordered Data'!BL$182)-2,FALSE))</f>
        <v>0</v>
      </c>
      <c r="BM191" s="401">
        <f>IF(ISERROR(VLOOKUP($C191,CE_Unordered_Data_Portfolio,COLUMN('Reordered Data'!BM$182)-2,FALSE)),"-",VLOOKUP($C191,CE_Unordered_Data_Portfolio,COLUMN('Reordered Data'!BM$182)-2,FALSE))</f>
        <v>0</v>
      </c>
      <c r="BN191" s="401">
        <f>IF(ISERROR(VLOOKUP($C191,CE_Unordered_Data_Portfolio,COLUMN('Reordered Data'!BN$182)-2,FALSE)),"-",VLOOKUP($C191,CE_Unordered_Data_Portfolio,COLUMN('Reordered Data'!BN$182)-2,FALSE))</f>
        <v>0</v>
      </c>
      <c r="BO191" s="401" t="str">
        <f>IF(ISERROR(VLOOKUP($C191,CE_Unordered_Data_Portfolio,COLUMN('Reordered Data'!BO$182)-2,FALSE)),"-",VLOOKUP($C191,CE_Unordered_Data_Portfolio,COLUMN('Reordered Data'!BO$182)-2,FALSE))</f>
        <v/>
      </c>
      <c r="BP191" s="401">
        <f>IF(ISERROR(VLOOKUP($C191,CE_Unordered_Data_Portfolio,COLUMN('Reordered Data'!BP$182)-2,FALSE)),"-",VLOOKUP($C191,CE_Unordered_Data_Portfolio,COLUMN('Reordered Data'!BP$182)-2,FALSE))</f>
        <v>0</v>
      </c>
      <c r="BQ191" s="401">
        <f>IF(ISERROR(VLOOKUP($C191,CE_Unordered_Data_Portfolio,COLUMN('Reordered Data'!BQ$182)-2,FALSE)),"-",VLOOKUP($C191,CE_Unordered_Data_Portfolio,COLUMN('Reordered Data'!BQ$182)-2,FALSE))</f>
        <v>0</v>
      </c>
      <c r="BR191" s="401">
        <f>IF(ISERROR(VLOOKUP($C191,CE_Unordered_Data_Portfolio,COLUMN('Reordered Data'!BR$182)-2,FALSE)),"-",VLOOKUP($C191,CE_Unordered_Data_Portfolio,COLUMN('Reordered Data'!BR$182)-2,FALSE))</f>
        <v>0</v>
      </c>
      <c r="BS191" s="401">
        <f>IF(ISERROR(VLOOKUP($C191,CE_Unordered_Data_Portfolio,COLUMN('Reordered Data'!BS$182)-2,FALSE)),"-",VLOOKUP($C191,CE_Unordered_Data_Portfolio,COLUMN('Reordered Data'!BS$182)-2,FALSE))</f>
        <v>0</v>
      </c>
      <c r="BT191" s="401" t="str">
        <f>IF(ISERROR(VLOOKUP($C191,CE_Unordered_Data_Portfolio,COLUMN('Reordered Data'!BT$182)-2,FALSE)),"-",VLOOKUP($C191,CE_Unordered_Data_Portfolio,COLUMN('Reordered Data'!BT$182)-2,FALSE))</f>
        <v/>
      </c>
      <c r="BU191" s="401">
        <f>IF(ISERROR(VLOOKUP($C191,CE_Unordered_Data_Portfolio,COLUMN('Reordered Data'!BU$182)-2,FALSE)),"-",VLOOKUP($C191,CE_Unordered_Data_Portfolio,COLUMN('Reordered Data'!BU$182)-2,FALSE))</f>
        <v>0</v>
      </c>
      <c r="BV191" s="401">
        <f>IF(ISERROR(VLOOKUP($C191,CE_Unordered_Data_Portfolio,COLUMN('Reordered Data'!BV$182)-2,FALSE)),"-",VLOOKUP($C191,CE_Unordered_Data_Portfolio,COLUMN('Reordered Data'!BV$182)-2,FALSE))</f>
        <v>0</v>
      </c>
      <c r="BW191" s="401">
        <f>IF(ISERROR(VLOOKUP($C191,CE_Unordered_Data_Portfolio,COLUMN('Reordered Data'!BW$182)-2,FALSE)),"-",VLOOKUP($C191,CE_Unordered_Data_Portfolio,COLUMN('Reordered Data'!BW$182)-2,FALSE))</f>
        <v>0</v>
      </c>
      <c r="BX191" s="401">
        <f>IF(ISERROR(VLOOKUP($C191,CE_Unordered_Data_Portfolio,COLUMN('Reordered Data'!BX$182)-2,FALSE)),"-",VLOOKUP($C191,CE_Unordered_Data_Portfolio,COLUMN('Reordered Data'!BX$182)-2,FALSE))</f>
        <v>0</v>
      </c>
      <c r="BY191" s="401" t="str">
        <f>IF(ISERROR(VLOOKUP($C191,CE_Unordered_Data_Portfolio,COLUMN('Reordered Data'!BY$182)-2,FALSE)),"-",VLOOKUP($C191,CE_Unordered_Data_Portfolio,COLUMN('Reordered Data'!BY$182)-2,FALSE))</f>
        <v/>
      </c>
      <c r="BZ191" s="401">
        <f>IF(ISERROR(VLOOKUP($C191,CE_Unordered_Data_Portfolio,COLUMN('Reordered Data'!BZ$182)-2,FALSE)),"-",VLOOKUP($C191,CE_Unordered_Data_Portfolio,COLUMN('Reordered Data'!BZ$182)-2,FALSE))</f>
        <v>0</v>
      </c>
      <c r="CA191" s="401">
        <f>IF(ISERROR(VLOOKUP($C191,CE_Unordered_Data_Portfolio,COLUMN('Reordered Data'!CA$182)-2,FALSE)),"-",VLOOKUP($C191,CE_Unordered_Data_Portfolio,COLUMN('Reordered Data'!CA$182)-2,FALSE))</f>
        <v>0</v>
      </c>
      <c r="CB191" s="401">
        <f>IF(ISERROR(VLOOKUP($C191,CE_Unordered_Data_Portfolio,COLUMN('Reordered Data'!CB$182)-2,FALSE)),"-",VLOOKUP($C191,CE_Unordered_Data_Portfolio,COLUMN('Reordered Data'!CB$182)-2,FALSE))</f>
        <v>0</v>
      </c>
      <c r="CC191" s="401">
        <f>IF(ISERROR(VLOOKUP($C191,CE_Unordered_Data_Portfolio,COLUMN('Reordered Data'!CC$182)-2,FALSE)),"-",VLOOKUP($C191,CE_Unordered_Data_Portfolio,COLUMN('Reordered Data'!CC$182)-2,FALSE))</f>
        <v>0</v>
      </c>
      <c r="CD191" s="401" t="str">
        <f>IF(ISERROR(VLOOKUP($C191,CE_Unordered_Data_Portfolio,COLUMN('Reordered Data'!CD$182)-2,FALSE)),"-",VLOOKUP($C191,CE_Unordered_Data_Portfolio,COLUMN('Reordered Data'!CD$182)-2,FALSE))</f>
        <v/>
      </c>
      <c r="CE191" s="401">
        <f>IF(ISERROR(VLOOKUP($C191,CE_Unordered_Data_Portfolio,COLUMN('Reordered Data'!CE$182)-2,FALSE)),"-",VLOOKUP($C191,CE_Unordered_Data_Portfolio,COLUMN('Reordered Data'!CE$182)-2,FALSE))</f>
        <v>0</v>
      </c>
      <c r="CF191" s="401">
        <f>IF(ISERROR(VLOOKUP($C191,CE_Unordered_Data_Portfolio,COLUMN('Reordered Data'!CF$182)-2,FALSE)),"-",VLOOKUP($C191,CE_Unordered_Data_Portfolio,COLUMN('Reordered Data'!CF$182)-2,FALSE))</f>
        <v>0</v>
      </c>
      <c r="CG191" s="401">
        <f>IF(ISERROR(VLOOKUP($C191,CE_Unordered_Data_Portfolio,COLUMN('Reordered Data'!CG$182)-2,FALSE)),"-",VLOOKUP($C191,CE_Unordered_Data_Portfolio,COLUMN('Reordered Data'!CG$182)-2,FALSE))</f>
        <v>0</v>
      </c>
      <c r="CH191" s="401">
        <f>IF(ISERROR(VLOOKUP($C191,CE_Unordered_Data_Portfolio,COLUMN('Reordered Data'!CH$182)-2,FALSE)),"-",VLOOKUP($C191,CE_Unordered_Data_Portfolio,COLUMN('Reordered Data'!CH$182)-2,FALSE))</f>
        <v>0</v>
      </c>
      <c r="CI191" s="401" t="str">
        <f>IF(ISERROR(VLOOKUP($C191,CE_Unordered_Data_Portfolio,COLUMN('Reordered Data'!CI$182)-2,FALSE)),"-",VLOOKUP($C191,CE_Unordered_Data_Portfolio,COLUMN('Reordered Data'!CI$182)-2,FALSE))</f>
        <v/>
      </c>
      <c r="CJ191" s="401">
        <f>IF(ISERROR(VLOOKUP($C191,CE_Unordered_Data_Portfolio,COLUMN('Reordered Data'!CJ$182)-2,FALSE)),"-",VLOOKUP($C191,CE_Unordered_Data_Portfolio,COLUMN('Reordered Data'!CJ$182)-2,FALSE))</f>
        <v>0</v>
      </c>
      <c r="CK191" s="401">
        <f>IF(ISERROR(VLOOKUP($C191,CE_Unordered_Data_Portfolio,COLUMN('Reordered Data'!CK$182)-2,FALSE)),"-",VLOOKUP($C191,CE_Unordered_Data_Portfolio,COLUMN('Reordered Data'!CK$182)-2,FALSE))</f>
        <v>0</v>
      </c>
      <c r="CL191" s="401">
        <f>IF(ISERROR(VLOOKUP($C191,CE_Unordered_Data_Portfolio,COLUMN('Reordered Data'!CL$182)-2,FALSE)),"-",VLOOKUP($C191,CE_Unordered_Data_Portfolio,COLUMN('Reordered Data'!CL$182)-2,FALSE))</f>
        <v>0</v>
      </c>
      <c r="CM191" s="401">
        <f>IF(ISERROR(VLOOKUP($C191,CE_Unordered_Data_Portfolio,COLUMN('Reordered Data'!CM$182)-2,FALSE)),"-",VLOOKUP($C191,CE_Unordered_Data_Portfolio,COLUMN('Reordered Data'!CM$182)-2,FALSE))</f>
        <v>0</v>
      </c>
      <c r="CN191" s="401" t="str">
        <f>IF(ISERROR(VLOOKUP($C191,CE_Unordered_Data_Portfolio,COLUMN('Reordered Data'!CN$182)-2,FALSE)),"-",VLOOKUP($C191,CE_Unordered_Data_Portfolio,COLUMN('Reordered Data'!CN$182)-2,FALSE))</f>
        <v/>
      </c>
      <c r="CO191" s="401">
        <f>IF(ISERROR(VLOOKUP($C191,CE_Unordered_Data_Portfolio,COLUMN('Reordered Data'!CO$182)-2,FALSE)),"-",VLOOKUP($C191,CE_Unordered_Data_Portfolio,COLUMN('Reordered Data'!CO$182)-2,FALSE))</f>
        <v>0</v>
      </c>
      <c r="CP191" s="401">
        <f>IF(ISERROR(VLOOKUP($C191,CE_Unordered_Data_Portfolio,COLUMN('Reordered Data'!CP$182)-2,FALSE)),"-",VLOOKUP($C191,CE_Unordered_Data_Portfolio,COLUMN('Reordered Data'!CP$182)-2,FALSE))</f>
        <v>0</v>
      </c>
      <c r="CQ191" s="401">
        <f>IF(ISERROR(VLOOKUP($C191,CE_Unordered_Data_Portfolio,COLUMN('Reordered Data'!CQ$182)-2,FALSE)),"-",VLOOKUP($C191,CE_Unordered_Data_Portfolio,COLUMN('Reordered Data'!CQ$182)-2,FALSE))</f>
        <v>0</v>
      </c>
      <c r="CR191" s="401">
        <f>IF(ISERROR(VLOOKUP($C191,CE_Unordered_Data_Portfolio,COLUMN('Reordered Data'!CR$182)-2,FALSE)),"-",VLOOKUP($C191,CE_Unordered_Data_Portfolio,COLUMN('Reordered Data'!CR$182)-2,FALSE))</f>
        <v>0</v>
      </c>
      <c r="CS191" s="401" t="str">
        <f>IF(ISERROR(VLOOKUP($C191,CE_Unordered_Data_Portfolio,COLUMN('Reordered Data'!CS$182)-2,FALSE)),"-",VLOOKUP($C191,CE_Unordered_Data_Portfolio,COLUMN('Reordered Data'!CS$182)-2,FALSE))</f>
        <v/>
      </c>
      <c r="CT191" s="401">
        <f>IF(ISERROR(VLOOKUP($C191,CE_Unordered_Data_Portfolio,COLUMN('Reordered Data'!CT$182)-2,FALSE)),"-",VLOOKUP($C191,CE_Unordered_Data_Portfolio,COLUMN('Reordered Data'!CT$182)-2,FALSE))</f>
        <v>0</v>
      </c>
      <c r="CU191" s="401">
        <f>IF(ISERROR(VLOOKUP($C191,CE_Unordered_Data_Portfolio,COLUMN('Reordered Data'!CU$182)-2,FALSE)),"-",VLOOKUP($C191,CE_Unordered_Data_Portfolio,COLUMN('Reordered Data'!CU$182)-2,FALSE))</f>
        <v>0</v>
      </c>
      <c r="CV191" s="401">
        <f>IF(ISERROR(VLOOKUP($C191,CE_Unordered_Data_Portfolio,COLUMN('Reordered Data'!CV$182)-2,FALSE)),"-",VLOOKUP($C191,CE_Unordered_Data_Portfolio,COLUMN('Reordered Data'!CV$182)-2,FALSE))</f>
        <v>0</v>
      </c>
      <c r="CW191" s="401">
        <f>IF(ISERROR(VLOOKUP($C191,CE_Unordered_Data_Portfolio,COLUMN('Reordered Data'!CW$182)-2,FALSE)),"-",VLOOKUP($C191,CE_Unordered_Data_Portfolio,COLUMN('Reordered Data'!CW$182)-2,FALSE))</f>
        <v>0</v>
      </c>
      <c r="CX191" s="401" t="str">
        <f>IF(ISERROR(VLOOKUP($C191,CE_Unordered_Data_Portfolio,COLUMN('Reordered Data'!CX$182)-2,FALSE)),"-",VLOOKUP($C191,CE_Unordered_Data_Portfolio,COLUMN('Reordered Data'!CX$182)-2,FALSE))</f>
        <v/>
      </c>
      <c r="CY191" s="401">
        <f>IF(ISERROR(VLOOKUP($C191,CE_Unordered_Data_Portfolio,COLUMN('Reordered Data'!CY$182)-2,FALSE)),"-",VLOOKUP($C191,CE_Unordered_Data_Portfolio,COLUMN('Reordered Data'!CY$182)-2,FALSE))</f>
        <v>0</v>
      </c>
      <c r="CZ191" s="401">
        <f>IF(ISERROR(VLOOKUP($C191,CE_Unordered_Data_Portfolio,COLUMN('Reordered Data'!CZ$182)-2,FALSE)),"-",VLOOKUP($C191,CE_Unordered_Data_Portfolio,COLUMN('Reordered Data'!CZ$182)-2,FALSE))</f>
        <v>0</v>
      </c>
      <c r="DA191" s="401">
        <f>IF(ISERROR(VLOOKUP($C191,CE_Unordered_Data_Portfolio,COLUMN('Reordered Data'!DA$182)-2,FALSE)),"-",VLOOKUP($C191,CE_Unordered_Data_Portfolio,COLUMN('Reordered Data'!DA$182)-2,FALSE))</f>
        <v>0</v>
      </c>
      <c r="DB191" s="401">
        <f>IF(ISERROR(VLOOKUP($C191,CE_Unordered_Data_Portfolio,COLUMN('Reordered Data'!DB$182)-2,FALSE)),"-",VLOOKUP($C191,CE_Unordered_Data_Portfolio,COLUMN('Reordered Data'!DB$182)-2,FALSE))</f>
        <v>0</v>
      </c>
      <c r="DC191" s="401" t="str">
        <f>IF(ISERROR(VLOOKUP($C191,CE_Unordered_Data_Portfolio,COLUMN('Reordered Data'!DC$182)-2,FALSE)),"-",VLOOKUP($C191,CE_Unordered_Data_Portfolio,COLUMN('Reordered Data'!DC$182)-2,FALSE))</f>
        <v/>
      </c>
      <c r="DD191" s="401">
        <f>IF(ISERROR(VLOOKUP($C191,CE_Unordered_Data_Portfolio,COLUMN('Reordered Data'!DD$182)-2,FALSE)),"-",VLOOKUP($C191,CE_Unordered_Data_Portfolio,COLUMN('Reordered Data'!DD$182)-2,FALSE))</f>
        <v>0</v>
      </c>
      <c r="DE191" s="401">
        <f>IF(ISERROR(VLOOKUP($C191,CE_Unordered_Data_Portfolio,COLUMN('Reordered Data'!DE$182)-2,FALSE)),"-",VLOOKUP($C191,CE_Unordered_Data_Portfolio,COLUMN('Reordered Data'!DE$182)-2,FALSE))</f>
        <v>0</v>
      </c>
      <c r="DF191" s="401">
        <f>IF(ISERROR(VLOOKUP($C191,CE_Unordered_Data_Portfolio,COLUMN('Reordered Data'!DF$182)-2,FALSE)),"-",VLOOKUP($C191,CE_Unordered_Data_Portfolio,COLUMN('Reordered Data'!DF$182)-2,FALSE))</f>
        <v>0</v>
      </c>
      <c r="DG191" s="401">
        <f>IF(ISERROR(VLOOKUP($C191,CE_Unordered_Data_Portfolio,COLUMN('Reordered Data'!DG$182)-2,FALSE)),"-",VLOOKUP($C191,CE_Unordered_Data_Portfolio,COLUMN('Reordered Data'!DG$182)-2,FALSE))</f>
        <v>0</v>
      </c>
      <c r="DH191" s="401" t="str">
        <f>IF(ISERROR(VLOOKUP($C191,CE_Unordered_Data_Portfolio,COLUMN('Reordered Data'!DH$182)-2,FALSE)),"-",VLOOKUP($C191,CE_Unordered_Data_Portfolio,COLUMN('Reordered Data'!DH$182)-2,FALSE))</f>
        <v/>
      </c>
      <c r="DI191" s="401">
        <f>IF(ISERROR(VLOOKUP($C191,CE_Unordered_Data_Portfolio,COLUMN('Reordered Data'!DI$182)-2,FALSE)),"-",VLOOKUP($C191,CE_Unordered_Data_Portfolio,COLUMN('Reordered Data'!DI$182)-2,FALSE))</f>
        <v>0</v>
      </c>
      <c r="DJ191" s="401">
        <f>IF(ISERROR(VLOOKUP($C191,CE_Unordered_Data_Portfolio,COLUMN('Reordered Data'!DJ$182)-2,FALSE)),"-",VLOOKUP($C191,CE_Unordered_Data_Portfolio,COLUMN('Reordered Data'!DJ$182)-2,FALSE))</f>
        <v>0</v>
      </c>
      <c r="DK191" s="401">
        <f>IF(ISERROR(VLOOKUP($C191,CE_Unordered_Data_Portfolio,COLUMN('Reordered Data'!DK$182)-2,FALSE)),"-",VLOOKUP($C191,CE_Unordered_Data_Portfolio,COLUMN('Reordered Data'!DK$182)-2,FALSE))</f>
        <v>0</v>
      </c>
      <c r="DL191" s="401">
        <f>IF(ISERROR(VLOOKUP($C191,CE_Unordered_Data_Portfolio,COLUMN('Reordered Data'!DL$182)-2,FALSE)),"-",VLOOKUP($C191,CE_Unordered_Data_Portfolio,COLUMN('Reordered Data'!DL$182)-2,FALSE))</f>
        <v>0</v>
      </c>
      <c r="DM191" s="401" t="str">
        <f>IF(ISERROR(VLOOKUP($C191,CE_Unordered_Data_Portfolio,COLUMN('Reordered Data'!DM$182)-2,FALSE)),"-",VLOOKUP($C191,CE_Unordered_Data_Portfolio,COLUMN('Reordered Data'!DM$182)-2,FALSE))</f>
        <v/>
      </c>
      <c r="DN191" s="401">
        <f>IF(ISERROR(VLOOKUP($C191,CE_Unordered_Data_Portfolio,COLUMN('Reordered Data'!DN$182)-2,FALSE)),"-",VLOOKUP($C191,CE_Unordered_Data_Portfolio,COLUMN('Reordered Data'!DN$182)-2,FALSE))</f>
        <v>0</v>
      </c>
      <c r="DO191" s="401">
        <f>IF(ISERROR(VLOOKUP($C191,CE_Unordered_Data_Portfolio,COLUMN('Reordered Data'!DO$182)-2,FALSE)),"-",VLOOKUP($C191,CE_Unordered_Data_Portfolio,COLUMN('Reordered Data'!DO$182)-2,FALSE))</f>
        <v>0</v>
      </c>
      <c r="DP191" s="401">
        <f>IF(ISERROR(VLOOKUP($C191,CE_Unordered_Data_Portfolio,COLUMN('Reordered Data'!DP$182)-2,FALSE)),"-",VLOOKUP($C191,CE_Unordered_Data_Portfolio,COLUMN('Reordered Data'!DP$182)-2,FALSE))</f>
        <v>0</v>
      </c>
      <c r="DQ191" s="401">
        <f>IF(ISERROR(VLOOKUP($C191,CE_Unordered_Data_Portfolio,COLUMN('Reordered Data'!DQ$182)-2,FALSE)),"-",VLOOKUP($C191,CE_Unordered_Data_Portfolio,COLUMN('Reordered Data'!DQ$182)-2,FALSE))</f>
        <v>0</v>
      </c>
      <c r="DR191" s="401" t="str">
        <f>IF(ISERROR(VLOOKUP($C191,CE_Unordered_Data_Portfolio,COLUMN('Reordered Data'!DR$182)-2,FALSE)),"-",VLOOKUP($C191,CE_Unordered_Data_Portfolio,COLUMN('Reordered Data'!DR$182)-2,FALSE))</f>
        <v/>
      </c>
      <c r="DS191" s="401">
        <f>IF(ISERROR(VLOOKUP($C191,CE_Unordered_Data_Portfolio,COLUMN('Reordered Data'!DS$182)-2,FALSE)),"-",VLOOKUP($C191,CE_Unordered_Data_Portfolio,COLUMN('Reordered Data'!DS$182)-2,FALSE))</f>
        <v>0</v>
      </c>
      <c r="DT191" s="401">
        <f>IF(ISERROR(VLOOKUP($C191,CE_Unordered_Data_Portfolio,COLUMN('Reordered Data'!DT$182)-2,FALSE)),"-",VLOOKUP($C191,CE_Unordered_Data_Portfolio,COLUMN('Reordered Data'!DT$182)-2,FALSE))</f>
        <v>0</v>
      </c>
      <c r="DU191" s="401">
        <f>IF(ISERROR(VLOOKUP($C191,CE_Unordered_Data_Portfolio,COLUMN('Reordered Data'!DU$182)-2,FALSE)),"-",VLOOKUP($C191,CE_Unordered_Data_Portfolio,COLUMN('Reordered Data'!DU$182)-2,FALSE))</f>
        <v>0</v>
      </c>
      <c r="DV191" s="401">
        <f>IF(ISERROR(VLOOKUP($C191,CE_Unordered_Data_Portfolio,COLUMN('Reordered Data'!DV$182)-2,FALSE)),"-",VLOOKUP($C191,CE_Unordered_Data_Portfolio,COLUMN('Reordered Data'!DV$182)-2,FALSE))</f>
        <v>0</v>
      </c>
      <c r="DW191" s="401" t="str">
        <f>IF(ISERROR(VLOOKUP($C191,CE_Unordered_Data_Portfolio,COLUMN('Reordered Data'!DW$182)-2,FALSE)),"-",VLOOKUP($C191,CE_Unordered_Data_Portfolio,COLUMN('Reordered Data'!DW$182)-2,FALSE))</f>
        <v/>
      </c>
      <c r="DX191" s="401">
        <f>IF(ISERROR(VLOOKUP($C191,CE_Unordered_Data_Portfolio,COLUMN('Reordered Data'!DX$182)-2,FALSE)),"-",VLOOKUP($C191,CE_Unordered_Data_Portfolio,COLUMN('Reordered Data'!DX$182)-2,FALSE))</f>
        <v>0</v>
      </c>
      <c r="DY191" s="401">
        <f>IF(ISERROR(VLOOKUP($C191,CE_Unordered_Data_Portfolio,COLUMN('Reordered Data'!DY$182)-2,FALSE)),"-",VLOOKUP($C191,CE_Unordered_Data_Portfolio,COLUMN('Reordered Data'!DY$182)-2,FALSE))</f>
        <v>0</v>
      </c>
      <c r="DZ191" s="401">
        <f>IF(ISERROR(VLOOKUP($C191,CE_Unordered_Data_Portfolio,COLUMN('Reordered Data'!DZ$182)-2,FALSE)),"-",VLOOKUP($C191,CE_Unordered_Data_Portfolio,COLUMN('Reordered Data'!DZ$182)-2,FALSE))</f>
        <v>0</v>
      </c>
      <c r="EA191" s="401">
        <f>IF(ISERROR(VLOOKUP($C191,CE_Unordered_Data_Portfolio,COLUMN('Reordered Data'!EA$182)-2,FALSE)),"-",VLOOKUP($C191,CE_Unordered_Data_Portfolio,COLUMN('Reordered Data'!EA$182)-2,FALSE))</f>
        <v>0</v>
      </c>
      <c r="EB191" s="401" t="str">
        <f>IF(ISERROR(VLOOKUP($C191,CE_Unordered_Data_Portfolio,COLUMN('Reordered Data'!EB$182)-2,FALSE)),"-",VLOOKUP($C191,CE_Unordered_Data_Portfolio,COLUMN('Reordered Data'!EB$182)-2,FALSE))</f>
        <v/>
      </c>
      <c r="EC191" s="401">
        <f>IF(ISERROR(VLOOKUP($C191,CE_Unordered_Data_Portfolio,COLUMN('Reordered Data'!EC$182)-2,FALSE)),"-",VLOOKUP($C191,CE_Unordered_Data_Portfolio,COLUMN('Reordered Data'!EC$182)-2,FALSE))</f>
        <v>0</v>
      </c>
      <c r="ED191" s="401">
        <f>IF(ISERROR(VLOOKUP($C191,CE_Unordered_Data_Portfolio,COLUMN('Reordered Data'!ED$182)-2,FALSE)),"-",VLOOKUP($C191,CE_Unordered_Data_Portfolio,COLUMN('Reordered Data'!ED$182)-2,FALSE))</f>
        <v>0</v>
      </c>
      <c r="EE191" s="401">
        <f>IF(ISERROR(VLOOKUP($C191,CE_Unordered_Data_Portfolio,COLUMN('Reordered Data'!EE$182)-2,FALSE)),"-",VLOOKUP($C191,CE_Unordered_Data_Portfolio,COLUMN('Reordered Data'!EE$182)-2,FALSE))</f>
        <v>0</v>
      </c>
      <c r="EF191" s="401">
        <f>IF(ISERROR(VLOOKUP($C191,CE_Unordered_Data_Portfolio,COLUMN('Reordered Data'!EF$182)-2,FALSE)),"-",VLOOKUP($C191,CE_Unordered_Data_Portfolio,COLUMN('Reordered Data'!EF$182)-2,FALSE))</f>
        <v>0</v>
      </c>
      <c r="EG191" s="401" t="str">
        <f>IF(ISERROR(VLOOKUP($C191,CE_Unordered_Data_Portfolio,COLUMN('Reordered Data'!EG$182)-2,FALSE)),"-",VLOOKUP($C191,CE_Unordered_Data_Portfolio,COLUMN('Reordered Data'!EG$182)-2,FALSE))</f>
        <v/>
      </c>
      <c r="EH191" s="401">
        <f>IF(ISERROR(VLOOKUP($C191,CE_Unordered_Data_Portfolio,COLUMN('Reordered Data'!EH$182)-2,FALSE)),"-",VLOOKUP($C191,CE_Unordered_Data_Portfolio,COLUMN('Reordered Data'!EH$182)-2,FALSE))</f>
        <v>0</v>
      </c>
      <c r="EI191" s="401">
        <f>IF(ISERROR(VLOOKUP($C191,CE_Unordered_Data_Portfolio,COLUMN('Reordered Data'!EI$182)-2,FALSE)),"-",VLOOKUP($C191,CE_Unordered_Data_Portfolio,COLUMN('Reordered Data'!EI$182)-2,FALSE))</f>
        <v>0</v>
      </c>
      <c r="EJ191" s="401">
        <f>IF(ISERROR(VLOOKUP($C191,CE_Unordered_Data_Portfolio,COLUMN('Reordered Data'!EJ$182)-2,FALSE)),"-",VLOOKUP($C191,CE_Unordered_Data_Portfolio,COLUMN('Reordered Data'!EJ$182)-2,FALSE))</f>
        <v>0</v>
      </c>
      <c r="EK191" s="401">
        <f>IF(ISERROR(VLOOKUP($C191,CE_Unordered_Data_Portfolio,COLUMN('Reordered Data'!EK$182)-2,FALSE)),"-",VLOOKUP($C191,CE_Unordered_Data_Portfolio,COLUMN('Reordered Data'!EK$182)-2,FALSE))</f>
        <v>0</v>
      </c>
      <c r="EL191" s="401" t="str">
        <f>IF(ISERROR(VLOOKUP($C191,CE_Unordered_Data_Portfolio,COLUMN('Reordered Data'!EL$182)-2,FALSE)),"-",VLOOKUP($C191,CE_Unordered_Data_Portfolio,COLUMN('Reordered Data'!EL$182)-2,FALSE))</f>
        <v/>
      </c>
      <c r="EM191" s="401">
        <f>IF(ISERROR(VLOOKUP($C191,CE_Unordered_Data_Portfolio,COLUMN('Reordered Data'!EM$182)-2,FALSE)),"-",VLOOKUP($C191,CE_Unordered_Data_Portfolio,COLUMN('Reordered Data'!EM$182)-2,FALSE))</f>
        <v>0</v>
      </c>
      <c r="EN191" s="401">
        <f>IF(ISERROR(VLOOKUP($C191,CE_Unordered_Data_Portfolio,COLUMN('Reordered Data'!EN$182)-2,FALSE)),"-",VLOOKUP($C191,CE_Unordered_Data_Portfolio,COLUMN('Reordered Data'!EN$182)-2,FALSE))</f>
        <v>0</v>
      </c>
      <c r="EO191" s="401">
        <f>IF(ISERROR(VLOOKUP($C191,CE_Unordered_Data_Portfolio,COLUMN('Reordered Data'!EO$182)-2,FALSE)),"-",VLOOKUP($C191,CE_Unordered_Data_Portfolio,COLUMN('Reordered Data'!EO$182)-2,FALSE))</f>
        <v>0</v>
      </c>
      <c r="EP191" s="401">
        <f>IF(ISERROR(VLOOKUP($C191,CE_Unordered_Data_Portfolio,COLUMN('Reordered Data'!EP$182)-2,FALSE)),"-",VLOOKUP($C191,CE_Unordered_Data_Portfolio,COLUMN('Reordered Data'!EP$182)-2,FALSE))</f>
        <v>0</v>
      </c>
      <c r="EQ191" s="401" t="str">
        <f>IF(ISERROR(VLOOKUP($C191,CE_Unordered_Data_Portfolio,COLUMN('Reordered Data'!EQ$182)-2,FALSE)),"-",VLOOKUP($C191,CE_Unordered_Data_Portfolio,COLUMN('Reordered Data'!EQ$182)-2,FALSE))</f>
        <v/>
      </c>
      <c r="ER191" s="401">
        <f>IF(ISERROR(VLOOKUP($C191,CE_Unordered_Data_Portfolio,COLUMN('Reordered Data'!ER$182)-2,FALSE)),"-",VLOOKUP($C191,CE_Unordered_Data_Portfolio,COLUMN('Reordered Data'!ER$182)-2,FALSE))</f>
        <v>0</v>
      </c>
      <c r="ES191" s="401">
        <f>IF(ISERROR(VLOOKUP($C191,CE_Unordered_Data_Portfolio,COLUMN('Reordered Data'!ES$182)-2,FALSE)),"-",VLOOKUP($C191,CE_Unordered_Data_Portfolio,COLUMN('Reordered Data'!ES$182)-2,FALSE))</f>
        <v>0</v>
      </c>
      <c r="ET191" s="401">
        <f>IF(ISERROR(VLOOKUP($C191,CE_Unordered_Data_Portfolio,COLUMN('Reordered Data'!ET$182)-2,FALSE)),"-",VLOOKUP($C191,CE_Unordered_Data_Portfolio,COLUMN('Reordered Data'!ET$182)-2,FALSE))</f>
        <v>0</v>
      </c>
      <c r="EU191" s="401">
        <f>IF(ISERROR(VLOOKUP($C191,CE_Unordered_Data_Portfolio,COLUMN('Reordered Data'!EU$182)-2,FALSE)),"-",VLOOKUP($C191,CE_Unordered_Data_Portfolio,COLUMN('Reordered Data'!EU$182)-2,FALSE))</f>
        <v>0</v>
      </c>
      <c r="EV191" s="401" t="str">
        <f>IF(ISERROR(VLOOKUP($C191,CE_Unordered_Data_Portfolio,COLUMN('Reordered Data'!EV$182)-2,FALSE)),"-",VLOOKUP($C191,CE_Unordered_Data_Portfolio,COLUMN('Reordered Data'!EV$182)-2,FALSE))</f>
        <v/>
      </c>
      <c r="EW191" s="401">
        <f>IF(ISERROR(VLOOKUP($C191,CE_Unordered_Data_Portfolio,COLUMN('Reordered Data'!EW$182)-2,FALSE)),"-",VLOOKUP($C191,CE_Unordered_Data_Portfolio,COLUMN('Reordered Data'!EW$182)-2,FALSE))</f>
        <v>0</v>
      </c>
      <c r="EX191" s="401">
        <f>IF(ISERROR(VLOOKUP($C191,CE_Unordered_Data_Portfolio,COLUMN('Reordered Data'!EX$182)-2,FALSE)),"-",VLOOKUP($C191,CE_Unordered_Data_Portfolio,COLUMN('Reordered Data'!EX$182)-2,FALSE))</f>
        <v>0</v>
      </c>
      <c r="EY191" s="401">
        <f>IF(ISERROR(VLOOKUP($C191,CE_Unordered_Data_Portfolio,COLUMN('Reordered Data'!EY$182)-2,FALSE)),"-",VLOOKUP($C191,CE_Unordered_Data_Portfolio,COLUMN('Reordered Data'!EY$182)-2,FALSE))</f>
        <v>0</v>
      </c>
      <c r="EZ191" s="401">
        <f>IF(ISERROR(VLOOKUP($C191,CE_Unordered_Data_Portfolio,COLUMN('Reordered Data'!EZ$182)-2,FALSE)),"-",VLOOKUP($C191,CE_Unordered_Data_Portfolio,COLUMN('Reordered Data'!EZ$182)-2,FALSE))</f>
        <v>0</v>
      </c>
      <c r="FA191" s="401" t="str">
        <f>IF(ISERROR(VLOOKUP($C191,CE_Unordered_Data_Portfolio,COLUMN('Reordered Data'!FA$182)-2,FALSE)),"-",VLOOKUP($C191,CE_Unordered_Data_Portfolio,COLUMN('Reordered Data'!FA$182)-2,FALSE))</f>
        <v/>
      </c>
      <c r="FB191" s="401">
        <f>IF(ISERROR(VLOOKUP($C191,CE_Unordered_Data_Portfolio,COLUMN('Reordered Data'!FB$182)-2,FALSE)),"-",VLOOKUP($C191,CE_Unordered_Data_Portfolio,COLUMN('Reordered Data'!FB$182)-2,FALSE))</f>
        <v>0</v>
      </c>
      <c r="FC191" s="401">
        <f>IF(ISERROR(VLOOKUP($C191,CE_Unordered_Data_Portfolio,COLUMN('Reordered Data'!FC$182)-2,FALSE)),"-",VLOOKUP($C191,CE_Unordered_Data_Portfolio,COLUMN('Reordered Data'!FC$182)-2,FALSE))</f>
        <v>0</v>
      </c>
      <c r="FD191" s="401">
        <f>IF(ISERROR(VLOOKUP($C191,CE_Unordered_Data_Portfolio,COLUMN('Reordered Data'!FD$182)-2,FALSE)),"-",VLOOKUP($C191,CE_Unordered_Data_Portfolio,COLUMN('Reordered Data'!FD$182)-2,FALSE))</f>
        <v>0</v>
      </c>
      <c r="FE191" s="401">
        <f>IF(ISERROR(VLOOKUP($C191,CE_Unordered_Data_Portfolio,COLUMN('Reordered Data'!FE$182)-2,FALSE)),"-",VLOOKUP($C191,CE_Unordered_Data_Portfolio,COLUMN('Reordered Data'!FE$182)-2,FALSE))</f>
        <v>0</v>
      </c>
      <c r="FF191" s="401" t="str">
        <f>IF(ISERROR(VLOOKUP($C191,CE_Unordered_Data_Portfolio,COLUMN('Reordered Data'!FF$182)-2,FALSE)),"-",VLOOKUP($C191,CE_Unordered_Data_Portfolio,COLUMN('Reordered Data'!FF$182)-2,FALSE))</f>
        <v/>
      </c>
      <c r="FG191" s="401">
        <f>IF(ISERROR(VLOOKUP($C191,CE_Unordered_Data_Portfolio,COLUMN('Reordered Data'!FG$182)-2,FALSE)),"-",VLOOKUP($C191,CE_Unordered_Data_Portfolio,COLUMN('Reordered Data'!FG$182)-2,FALSE))</f>
        <v>0</v>
      </c>
    </row>
    <row r="192" spans="3:163">
      <c r="C192" s="400" t="str">
        <f>'Portfolio TRC'!C15</f>
        <v>Portfolio Total</v>
      </c>
      <c r="D192" s="401">
        <f>IF(ISERROR(VLOOKUP($C192,CE_Unordered_Data_Portfolio,COLUMN('Reordered Data'!D$182)-2,FALSE)),"-",VLOOKUP($C192,CE_Unordered_Data_Portfolio,COLUMN('Reordered Data'!D$182)-2,FALSE))</f>
        <v>0</v>
      </c>
      <c r="E192" s="401">
        <f>IF(ISERROR(VLOOKUP($C192,CE_Unordered_Data_Portfolio,COLUMN('Reordered Data'!E$182)-2,FALSE)),"-",VLOOKUP($C192,CE_Unordered_Data_Portfolio,COLUMN('Reordered Data'!E$182)-2,FALSE))</f>
        <v>0</v>
      </c>
      <c r="F192" s="401">
        <f>IF(ISERROR(VLOOKUP($C192,CE_Unordered_Data_Portfolio,COLUMN('Reordered Data'!F$182)-2,FALSE)),"-",VLOOKUP($C192,CE_Unordered_Data_Portfolio,COLUMN('Reordered Data'!F$182)-2,FALSE))</f>
        <v>0</v>
      </c>
      <c r="G192" s="401" t="str">
        <f>IF(ISERROR(VLOOKUP($C192,CE_Unordered_Data_Portfolio,COLUMN('Reordered Data'!G$182)-2,FALSE)),"-",VLOOKUP($C192,CE_Unordered_Data_Portfolio,COLUMN('Reordered Data'!G$182)-2,FALSE))</f>
        <v/>
      </c>
      <c r="H192" s="401">
        <f>IF(ISERROR(VLOOKUP($C192,CE_Unordered_Data_Portfolio,COLUMN('Reordered Data'!H$182)-2,FALSE)),"-",VLOOKUP($C192,CE_Unordered_Data_Portfolio,COLUMN('Reordered Data'!H$182)-2,FALSE))</f>
        <v>0</v>
      </c>
      <c r="I192" s="401">
        <f>IF(ISERROR(VLOOKUP($C192,CE_Unordered_Data_Portfolio,COLUMN('Reordered Data'!I$182)-2,FALSE)),"-",VLOOKUP($C192,CE_Unordered_Data_Portfolio,COLUMN('Reordered Data'!I$182)-2,FALSE))</f>
        <v>0</v>
      </c>
      <c r="J192" s="401">
        <f>IF(ISERROR(VLOOKUP($C192,CE_Unordered_Data_Portfolio,COLUMN('Reordered Data'!J$182)-2,FALSE)),"-",VLOOKUP($C192,CE_Unordered_Data_Portfolio,COLUMN('Reordered Data'!J$182)-2,FALSE))</f>
        <v>0</v>
      </c>
      <c r="K192" s="401">
        <f>IF(ISERROR(VLOOKUP($C192,CE_Unordered_Data_Portfolio,COLUMN('Reordered Data'!K$182)-2,FALSE)),"-",VLOOKUP($C192,CE_Unordered_Data_Portfolio,COLUMN('Reordered Data'!K$182)-2,FALSE))</f>
        <v>0</v>
      </c>
      <c r="L192" s="401" t="str">
        <f>IF(ISERROR(VLOOKUP($C192,CE_Unordered_Data_Portfolio,COLUMN('Reordered Data'!L$182)-2,FALSE)),"-",VLOOKUP($C192,CE_Unordered_Data_Portfolio,COLUMN('Reordered Data'!L$182)-2,FALSE))</f>
        <v/>
      </c>
      <c r="M192" s="401">
        <f>IF(ISERROR(VLOOKUP($C192,CE_Unordered_Data_Portfolio,COLUMN('Reordered Data'!M$182)-2,FALSE)),"-",VLOOKUP($C192,CE_Unordered_Data_Portfolio,COLUMN('Reordered Data'!M$182)-2,FALSE))</f>
        <v>0</v>
      </c>
      <c r="N192" s="401">
        <f>IF(ISERROR(VLOOKUP($C192,CE_Unordered_Data_Portfolio,COLUMN('Reordered Data'!N$182)-2,FALSE)),"-",VLOOKUP($C192,CE_Unordered_Data_Portfolio,COLUMN('Reordered Data'!N$182)-2,FALSE))</f>
        <v>0</v>
      </c>
      <c r="O192" s="401">
        <f>IF(ISERROR(VLOOKUP($C192,CE_Unordered_Data_Portfolio,COLUMN('Reordered Data'!O$182)-2,FALSE)),"-",VLOOKUP($C192,CE_Unordered_Data_Portfolio,COLUMN('Reordered Data'!O$182)-2,FALSE))</f>
        <v>0</v>
      </c>
      <c r="P192" s="401">
        <f>IF(ISERROR(VLOOKUP($C192,CE_Unordered_Data_Portfolio,COLUMN('Reordered Data'!P$182)-2,FALSE)),"-",VLOOKUP($C192,CE_Unordered_Data_Portfolio,COLUMN('Reordered Data'!P$182)-2,FALSE))</f>
        <v>0</v>
      </c>
      <c r="Q192" s="401" t="str">
        <f>IF(ISERROR(VLOOKUP($C192,CE_Unordered_Data_Portfolio,COLUMN('Reordered Data'!Q$182)-2,FALSE)),"-",VLOOKUP($C192,CE_Unordered_Data_Portfolio,COLUMN('Reordered Data'!Q$182)-2,FALSE))</f>
        <v/>
      </c>
      <c r="R192" s="401">
        <f>IF(ISERROR(VLOOKUP($C192,CE_Unordered_Data_Portfolio,COLUMN('Reordered Data'!R$182)-2,FALSE)),"-",VLOOKUP($C192,CE_Unordered_Data_Portfolio,COLUMN('Reordered Data'!R$182)-2,FALSE))</f>
        <v>0</v>
      </c>
      <c r="S192" s="401">
        <f>IF(ISERROR(VLOOKUP($C192,CE_Unordered_Data_Portfolio,COLUMN('Reordered Data'!S$182)-2,FALSE)),"-",VLOOKUP($C192,CE_Unordered_Data_Portfolio,COLUMN('Reordered Data'!S$182)-2,FALSE))</f>
        <v>0</v>
      </c>
      <c r="T192" s="401">
        <f>IF(ISERROR(VLOOKUP($C192,CE_Unordered_Data_Portfolio,COLUMN('Reordered Data'!T$182)-2,FALSE)),"-",VLOOKUP($C192,CE_Unordered_Data_Portfolio,COLUMN('Reordered Data'!T$182)-2,FALSE))</f>
        <v>0</v>
      </c>
      <c r="U192" s="401">
        <f>IF(ISERROR(VLOOKUP($C192,CE_Unordered_Data_Portfolio,COLUMN('Reordered Data'!U$182)-2,FALSE)),"-",VLOOKUP($C192,CE_Unordered_Data_Portfolio,COLUMN('Reordered Data'!U$182)-2,FALSE))</f>
        <v>0</v>
      </c>
      <c r="V192" s="401" t="str">
        <f>IF(ISERROR(VLOOKUP($C192,CE_Unordered_Data_Portfolio,COLUMN('Reordered Data'!V$182)-2,FALSE)),"-",VLOOKUP($C192,CE_Unordered_Data_Portfolio,COLUMN('Reordered Data'!V$182)-2,FALSE))</f>
        <v/>
      </c>
      <c r="W192" s="401">
        <f>IF(ISERROR(VLOOKUP($C192,CE_Unordered_Data_Portfolio,COLUMN('Reordered Data'!W$182)-2,FALSE)),"-",VLOOKUP($C192,CE_Unordered_Data_Portfolio,COLUMN('Reordered Data'!W$182)-2,FALSE))</f>
        <v>0</v>
      </c>
      <c r="X192" s="401">
        <f>IF(ISERROR(VLOOKUP($C192,CE_Unordered_Data_Portfolio,COLUMN('Reordered Data'!X$182)-2,FALSE)),"-",VLOOKUP($C192,CE_Unordered_Data_Portfolio,COLUMN('Reordered Data'!X$182)-2,FALSE))</f>
        <v>0</v>
      </c>
      <c r="Y192" s="401">
        <f>IF(ISERROR(VLOOKUP($C192,CE_Unordered_Data_Portfolio,COLUMN('Reordered Data'!Y$182)-2,FALSE)),"-",VLOOKUP($C192,CE_Unordered_Data_Portfolio,COLUMN('Reordered Data'!Y$182)-2,FALSE))</f>
        <v>0</v>
      </c>
      <c r="Z192" s="401">
        <f>IF(ISERROR(VLOOKUP($C192,CE_Unordered_Data_Portfolio,COLUMN('Reordered Data'!Z$182)-2,FALSE)),"-",VLOOKUP($C192,CE_Unordered_Data_Portfolio,COLUMN('Reordered Data'!Z$182)-2,FALSE))</f>
        <v>0</v>
      </c>
      <c r="AA192" s="401" t="str">
        <f>IF(ISERROR(VLOOKUP($C192,CE_Unordered_Data_Portfolio,COLUMN('Reordered Data'!AA$182)-2,FALSE)),"-",VLOOKUP($C192,CE_Unordered_Data_Portfolio,COLUMN('Reordered Data'!AA$182)-2,FALSE))</f>
        <v/>
      </c>
      <c r="AB192" s="401">
        <f>IF(ISERROR(VLOOKUP($C192,CE_Unordered_Data_Portfolio,COLUMN('Reordered Data'!AB$182)-2,FALSE)),"-",VLOOKUP($C192,CE_Unordered_Data_Portfolio,COLUMN('Reordered Data'!AB$182)-2,FALSE))</f>
        <v>0</v>
      </c>
      <c r="AC192" s="401">
        <f>IF(ISERROR(VLOOKUP($C192,CE_Unordered_Data_Portfolio,COLUMN('Reordered Data'!AC$182)-2,FALSE)),"-",VLOOKUP($C192,CE_Unordered_Data_Portfolio,COLUMN('Reordered Data'!AC$182)-2,FALSE))</f>
        <v>0</v>
      </c>
      <c r="AD192" s="401">
        <f>IF(ISERROR(VLOOKUP($C192,CE_Unordered_Data_Portfolio,COLUMN('Reordered Data'!AD$182)-2,FALSE)),"-",VLOOKUP($C192,CE_Unordered_Data_Portfolio,COLUMN('Reordered Data'!AD$182)-2,FALSE))</f>
        <v>0</v>
      </c>
      <c r="AE192" s="401">
        <f>IF(ISERROR(VLOOKUP($C192,CE_Unordered_Data_Portfolio,COLUMN('Reordered Data'!AE$182)-2,FALSE)),"-",VLOOKUP($C192,CE_Unordered_Data_Portfolio,COLUMN('Reordered Data'!AE$182)-2,FALSE))</f>
        <v>0</v>
      </c>
      <c r="AF192" s="401" t="str">
        <f>IF(ISERROR(VLOOKUP($C192,CE_Unordered_Data_Portfolio,COLUMN('Reordered Data'!AF$182)-2,FALSE)),"-",VLOOKUP($C192,CE_Unordered_Data_Portfolio,COLUMN('Reordered Data'!AF$182)-2,FALSE))</f>
        <v/>
      </c>
      <c r="AG192" s="401">
        <f>IF(ISERROR(VLOOKUP($C192,CE_Unordered_Data_Portfolio,COLUMN('Reordered Data'!AG$182)-2,FALSE)),"-",VLOOKUP($C192,CE_Unordered_Data_Portfolio,COLUMN('Reordered Data'!AG$182)-2,FALSE))</f>
        <v>0</v>
      </c>
      <c r="AH192" s="401">
        <f>IF(ISERROR(VLOOKUP($C192,CE_Unordered_Data_Portfolio,COLUMN('Reordered Data'!AH$182)-2,FALSE)),"-",VLOOKUP($C192,CE_Unordered_Data_Portfolio,COLUMN('Reordered Data'!AH$182)-2,FALSE))</f>
        <v>0</v>
      </c>
      <c r="AI192" s="401">
        <f>IF(ISERROR(VLOOKUP($C192,CE_Unordered_Data_Portfolio,COLUMN('Reordered Data'!AI$182)-2,FALSE)),"-",VLOOKUP($C192,CE_Unordered_Data_Portfolio,COLUMN('Reordered Data'!AI$182)-2,FALSE))</f>
        <v>0</v>
      </c>
      <c r="AJ192" s="401">
        <f>IF(ISERROR(VLOOKUP($C192,CE_Unordered_Data_Portfolio,COLUMN('Reordered Data'!AJ$182)-2,FALSE)),"-",VLOOKUP($C192,CE_Unordered_Data_Portfolio,COLUMN('Reordered Data'!AJ$182)-2,FALSE))</f>
        <v>0</v>
      </c>
      <c r="AK192" s="401" t="str">
        <f>IF(ISERROR(VLOOKUP($C192,CE_Unordered_Data_Portfolio,COLUMN('Reordered Data'!AK$182)-2,FALSE)),"-",VLOOKUP($C192,CE_Unordered_Data_Portfolio,COLUMN('Reordered Data'!AK$182)-2,FALSE))</f>
        <v/>
      </c>
      <c r="AL192" s="401">
        <f>IF(ISERROR(VLOOKUP($C192,CE_Unordered_Data_Portfolio,COLUMN('Reordered Data'!AL$182)-2,FALSE)),"-",VLOOKUP($C192,CE_Unordered_Data_Portfolio,COLUMN('Reordered Data'!AL$182)-2,FALSE))</f>
        <v>0</v>
      </c>
      <c r="AM192" s="401">
        <f>IF(ISERROR(VLOOKUP($C192,CE_Unordered_Data_Portfolio,COLUMN('Reordered Data'!AM$182)-2,FALSE)),"-",VLOOKUP($C192,CE_Unordered_Data_Portfolio,COLUMN('Reordered Data'!AM$182)-2,FALSE))</f>
        <v>0</v>
      </c>
      <c r="AN192" s="401">
        <f>IF(ISERROR(VLOOKUP($C192,CE_Unordered_Data_Portfolio,COLUMN('Reordered Data'!AN$182)-2,FALSE)),"-",VLOOKUP($C192,CE_Unordered_Data_Portfolio,COLUMN('Reordered Data'!AN$182)-2,FALSE))</f>
        <v>0</v>
      </c>
      <c r="AO192" s="401">
        <f>IF(ISERROR(VLOOKUP($C192,CE_Unordered_Data_Portfolio,COLUMN('Reordered Data'!AO$182)-2,FALSE)),"-",VLOOKUP($C192,CE_Unordered_Data_Portfolio,COLUMN('Reordered Data'!AO$182)-2,FALSE))</f>
        <v>0</v>
      </c>
      <c r="AP192" s="401" t="str">
        <f>IF(ISERROR(VLOOKUP($C192,CE_Unordered_Data_Portfolio,COLUMN('Reordered Data'!AP$182)-2,FALSE)),"-",VLOOKUP($C192,CE_Unordered_Data_Portfolio,COLUMN('Reordered Data'!AP$182)-2,FALSE))</f>
        <v/>
      </c>
      <c r="AQ192" s="401">
        <f>IF(ISERROR(VLOOKUP($C192,CE_Unordered_Data_Portfolio,COLUMN('Reordered Data'!AQ$182)-2,FALSE)),"-",VLOOKUP($C192,CE_Unordered_Data_Portfolio,COLUMN('Reordered Data'!AQ$182)-2,FALSE))</f>
        <v>0</v>
      </c>
      <c r="AR192" s="401">
        <f>IF(ISERROR(VLOOKUP($C192,CE_Unordered_Data_Portfolio,COLUMN('Reordered Data'!AR$182)-2,FALSE)),"-",VLOOKUP($C192,CE_Unordered_Data_Portfolio,COLUMN('Reordered Data'!AR$182)-2,FALSE))</f>
        <v>0</v>
      </c>
      <c r="AS192" s="401">
        <f>IF(ISERROR(VLOOKUP($C192,CE_Unordered_Data_Portfolio,COLUMN('Reordered Data'!AS$182)-2,FALSE)),"-",VLOOKUP($C192,CE_Unordered_Data_Portfolio,COLUMN('Reordered Data'!AS$182)-2,FALSE))</f>
        <v>0</v>
      </c>
      <c r="AT192" s="401">
        <f>IF(ISERROR(VLOOKUP($C192,CE_Unordered_Data_Portfolio,COLUMN('Reordered Data'!AT$182)-2,FALSE)),"-",VLOOKUP($C192,CE_Unordered_Data_Portfolio,COLUMN('Reordered Data'!AT$182)-2,FALSE))</f>
        <v>0</v>
      </c>
      <c r="AU192" s="401" t="str">
        <f>IF(ISERROR(VLOOKUP($C192,CE_Unordered_Data_Portfolio,COLUMN('Reordered Data'!AU$182)-2,FALSE)),"-",VLOOKUP($C192,CE_Unordered_Data_Portfolio,COLUMN('Reordered Data'!AU$182)-2,FALSE))</f>
        <v/>
      </c>
      <c r="AV192" s="401">
        <f>IF(ISERROR(VLOOKUP($C192,CE_Unordered_Data_Portfolio,COLUMN('Reordered Data'!AV$182)-2,FALSE)),"-",VLOOKUP($C192,CE_Unordered_Data_Portfolio,COLUMN('Reordered Data'!AV$182)-2,FALSE))</f>
        <v>0</v>
      </c>
      <c r="AW192" s="401">
        <f>IF(ISERROR(VLOOKUP($C192,CE_Unordered_Data_Portfolio,COLUMN('Reordered Data'!AW$182)-2,FALSE)),"-",VLOOKUP($C192,CE_Unordered_Data_Portfolio,COLUMN('Reordered Data'!AW$182)-2,FALSE))</f>
        <v>0</v>
      </c>
      <c r="AX192" s="401">
        <f>IF(ISERROR(VLOOKUP($C192,CE_Unordered_Data_Portfolio,COLUMN('Reordered Data'!AX$182)-2,FALSE)),"-",VLOOKUP($C192,CE_Unordered_Data_Portfolio,COLUMN('Reordered Data'!AX$182)-2,FALSE))</f>
        <v>0</v>
      </c>
      <c r="AY192" s="401">
        <f>IF(ISERROR(VLOOKUP($C192,CE_Unordered_Data_Portfolio,COLUMN('Reordered Data'!AY$182)-2,FALSE)),"-",VLOOKUP($C192,CE_Unordered_Data_Portfolio,COLUMN('Reordered Data'!AY$182)-2,FALSE))</f>
        <v>0</v>
      </c>
      <c r="AZ192" s="401" t="str">
        <f>IF(ISERROR(VLOOKUP($C192,CE_Unordered_Data_Portfolio,COLUMN('Reordered Data'!AZ$182)-2,FALSE)),"-",VLOOKUP($C192,CE_Unordered_Data_Portfolio,COLUMN('Reordered Data'!AZ$182)-2,FALSE))</f>
        <v/>
      </c>
      <c r="BA192" s="401">
        <f>IF(ISERROR(VLOOKUP($C192,CE_Unordered_Data_Portfolio,COLUMN('Reordered Data'!BA$182)-2,FALSE)),"-",VLOOKUP($C192,CE_Unordered_Data_Portfolio,COLUMN('Reordered Data'!BA$182)-2,FALSE))</f>
        <v>0</v>
      </c>
      <c r="BB192" s="401">
        <f>IF(ISERROR(VLOOKUP($C192,CE_Unordered_Data_Portfolio,COLUMN('Reordered Data'!BB$182)-2,FALSE)),"-",VLOOKUP($C192,CE_Unordered_Data_Portfolio,COLUMN('Reordered Data'!BB$182)-2,FALSE))</f>
        <v>0</v>
      </c>
      <c r="BC192" s="401">
        <f>IF(ISERROR(VLOOKUP($C192,CE_Unordered_Data_Portfolio,COLUMN('Reordered Data'!BC$182)-2,FALSE)),"-",VLOOKUP($C192,CE_Unordered_Data_Portfolio,COLUMN('Reordered Data'!BC$182)-2,FALSE))</f>
        <v>0</v>
      </c>
      <c r="BD192" s="401">
        <f>IF(ISERROR(VLOOKUP($C192,CE_Unordered_Data_Portfolio,COLUMN('Reordered Data'!BD$182)-2,FALSE)),"-",VLOOKUP($C192,CE_Unordered_Data_Portfolio,COLUMN('Reordered Data'!BD$182)-2,FALSE))</f>
        <v>0</v>
      </c>
      <c r="BE192" s="401" t="str">
        <f>IF(ISERROR(VLOOKUP($C192,CE_Unordered_Data_Portfolio,COLUMN('Reordered Data'!BE$182)-2,FALSE)),"-",VLOOKUP($C192,CE_Unordered_Data_Portfolio,COLUMN('Reordered Data'!BE$182)-2,FALSE))</f>
        <v/>
      </c>
      <c r="BF192" s="401">
        <f>IF(ISERROR(VLOOKUP($C192,CE_Unordered_Data_Portfolio,COLUMN('Reordered Data'!BF$182)-2,FALSE)),"-",VLOOKUP($C192,CE_Unordered_Data_Portfolio,COLUMN('Reordered Data'!BF$182)-2,FALSE))</f>
        <v>0</v>
      </c>
      <c r="BG192" s="401">
        <f>IF(ISERROR(VLOOKUP($C192,CE_Unordered_Data_Portfolio,COLUMN('Reordered Data'!BG$182)-2,FALSE)),"-",VLOOKUP($C192,CE_Unordered_Data_Portfolio,COLUMN('Reordered Data'!BG$182)-2,FALSE))</f>
        <v>0</v>
      </c>
      <c r="BH192" s="401">
        <f>IF(ISERROR(VLOOKUP($C192,CE_Unordered_Data_Portfolio,COLUMN('Reordered Data'!BH$182)-2,FALSE)),"-",VLOOKUP($C192,CE_Unordered_Data_Portfolio,COLUMN('Reordered Data'!BH$182)-2,FALSE))</f>
        <v>0</v>
      </c>
      <c r="BI192" s="401">
        <f>IF(ISERROR(VLOOKUP($C192,CE_Unordered_Data_Portfolio,COLUMN('Reordered Data'!BI$182)-2,FALSE)),"-",VLOOKUP($C192,CE_Unordered_Data_Portfolio,COLUMN('Reordered Data'!BI$182)-2,FALSE))</f>
        <v>0</v>
      </c>
      <c r="BJ192" s="401" t="str">
        <f>IF(ISERROR(VLOOKUP($C192,CE_Unordered_Data_Portfolio,COLUMN('Reordered Data'!BJ$182)-2,FALSE)),"-",VLOOKUP($C192,CE_Unordered_Data_Portfolio,COLUMN('Reordered Data'!BJ$182)-2,FALSE))</f>
        <v/>
      </c>
      <c r="BK192" s="401">
        <f>IF(ISERROR(VLOOKUP($C192,CE_Unordered_Data_Portfolio,COLUMN('Reordered Data'!BK$182)-2,FALSE)),"-",VLOOKUP($C192,CE_Unordered_Data_Portfolio,COLUMN('Reordered Data'!BK$182)-2,FALSE))</f>
        <v>0</v>
      </c>
      <c r="BL192" s="401">
        <f>IF(ISERROR(VLOOKUP($C192,CE_Unordered_Data_Portfolio,COLUMN('Reordered Data'!BL$182)-2,FALSE)),"-",VLOOKUP($C192,CE_Unordered_Data_Portfolio,COLUMN('Reordered Data'!BL$182)-2,FALSE))</f>
        <v>0</v>
      </c>
      <c r="BM192" s="401">
        <f>IF(ISERROR(VLOOKUP($C192,CE_Unordered_Data_Portfolio,COLUMN('Reordered Data'!BM$182)-2,FALSE)),"-",VLOOKUP($C192,CE_Unordered_Data_Portfolio,COLUMN('Reordered Data'!BM$182)-2,FALSE))</f>
        <v>0</v>
      </c>
      <c r="BN192" s="401">
        <f>IF(ISERROR(VLOOKUP($C192,CE_Unordered_Data_Portfolio,COLUMN('Reordered Data'!BN$182)-2,FALSE)),"-",VLOOKUP($C192,CE_Unordered_Data_Portfolio,COLUMN('Reordered Data'!BN$182)-2,FALSE))</f>
        <v>0</v>
      </c>
      <c r="BO192" s="401" t="str">
        <f>IF(ISERROR(VLOOKUP($C192,CE_Unordered_Data_Portfolio,COLUMN('Reordered Data'!BO$182)-2,FALSE)),"-",VLOOKUP($C192,CE_Unordered_Data_Portfolio,COLUMN('Reordered Data'!BO$182)-2,FALSE))</f>
        <v/>
      </c>
      <c r="BP192" s="401">
        <f>IF(ISERROR(VLOOKUP($C192,CE_Unordered_Data_Portfolio,COLUMN('Reordered Data'!BP$182)-2,FALSE)),"-",VLOOKUP($C192,CE_Unordered_Data_Portfolio,COLUMN('Reordered Data'!BP$182)-2,FALSE))</f>
        <v>0</v>
      </c>
      <c r="BQ192" s="401">
        <f>IF(ISERROR(VLOOKUP($C192,CE_Unordered_Data_Portfolio,COLUMN('Reordered Data'!BQ$182)-2,FALSE)),"-",VLOOKUP($C192,CE_Unordered_Data_Portfolio,COLUMN('Reordered Data'!BQ$182)-2,FALSE))</f>
        <v>0</v>
      </c>
      <c r="BR192" s="401">
        <f>IF(ISERROR(VLOOKUP($C192,CE_Unordered_Data_Portfolio,COLUMN('Reordered Data'!BR$182)-2,FALSE)),"-",VLOOKUP($C192,CE_Unordered_Data_Portfolio,COLUMN('Reordered Data'!BR$182)-2,FALSE))</f>
        <v>0</v>
      </c>
      <c r="BS192" s="401">
        <f>IF(ISERROR(VLOOKUP($C192,CE_Unordered_Data_Portfolio,COLUMN('Reordered Data'!BS$182)-2,FALSE)),"-",VLOOKUP($C192,CE_Unordered_Data_Portfolio,COLUMN('Reordered Data'!BS$182)-2,FALSE))</f>
        <v>0</v>
      </c>
      <c r="BT192" s="401" t="str">
        <f>IF(ISERROR(VLOOKUP($C192,CE_Unordered_Data_Portfolio,COLUMN('Reordered Data'!BT$182)-2,FALSE)),"-",VLOOKUP($C192,CE_Unordered_Data_Portfolio,COLUMN('Reordered Data'!BT$182)-2,FALSE))</f>
        <v/>
      </c>
      <c r="BU192" s="401">
        <f>IF(ISERROR(VLOOKUP($C192,CE_Unordered_Data_Portfolio,COLUMN('Reordered Data'!BU$182)-2,FALSE)),"-",VLOOKUP($C192,CE_Unordered_Data_Portfolio,COLUMN('Reordered Data'!BU$182)-2,FALSE))</f>
        <v>0</v>
      </c>
      <c r="BV192" s="401">
        <f>IF(ISERROR(VLOOKUP($C192,CE_Unordered_Data_Portfolio,COLUMN('Reordered Data'!BV$182)-2,FALSE)),"-",VLOOKUP($C192,CE_Unordered_Data_Portfolio,COLUMN('Reordered Data'!BV$182)-2,FALSE))</f>
        <v>0</v>
      </c>
      <c r="BW192" s="401">
        <f>IF(ISERROR(VLOOKUP($C192,CE_Unordered_Data_Portfolio,COLUMN('Reordered Data'!BW$182)-2,FALSE)),"-",VLOOKUP($C192,CE_Unordered_Data_Portfolio,COLUMN('Reordered Data'!BW$182)-2,FALSE))</f>
        <v>0</v>
      </c>
      <c r="BX192" s="401">
        <f>IF(ISERROR(VLOOKUP($C192,CE_Unordered_Data_Portfolio,COLUMN('Reordered Data'!BX$182)-2,FALSE)),"-",VLOOKUP($C192,CE_Unordered_Data_Portfolio,COLUMN('Reordered Data'!BX$182)-2,FALSE))</f>
        <v>0</v>
      </c>
      <c r="BY192" s="401" t="str">
        <f>IF(ISERROR(VLOOKUP($C192,CE_Unordered_Data_Portfolio,COLUMN('Reordered Data'!BY$182)-2,FALSE)),"-",VLOOKUP($C192,CE_Unordered_Data_Portfolio,COLUMN('Reordered Data'!BY$182)-2,FALSE))</f>
        <v/>
      </c>
      <c r="BZ192" s="401">
        <f>IF(ISERROR(VLOOKUP($C192,CE_Unordered_Data_Portfolio,COLUMN('Reordered Data'!BZ$182)-2,FALSE)),"-",VLOOKUP($C192,CE_Unordered_Data_Portfolio,COLUMN('Reordered Data'!BZ$182)-2,FALSE))</f>
        <v>0</v>
      </c>
      <c r="CA192" s="401">
        <f>IF(ISERROR(VLOOKUP($C192,CE_Unordered_Data_Portfolio,COLUMN('Reordered Data'!CA$182)-2,FALSE)),"-",VLOOKUP($C192,CE_Unordered_Data_Portfolio,COLUMN('Reordered Data'!CA$182)-2,FALSE))</f>
        <v>0</v>
      </c>
      <c r="CB192" s="401">
        <f>IF(ISERROR(VLOOKUP($C192,CE_Unordered_Data_Portfolio,COLUMN('Reordered Data'!CB$182)-2,FALSE)),"-",VLOOKUP($C192,CE_Unordered_Data_Portfolio,COLUMN('Reordered Data'!CB$182)-2,FALSE))</f>
        <v>0</v>
      </c>
      <c r="CC192" s="401">
        <f>IF(ISERROR(VLOOKUP($C192,CE_Unordered_Data_Portfolio,COLUMN('Reordered Data'!CC$182)-2,FALSE)),"-",VLOOKUP($C192,CE_Unordered_Data_Portfolio,COLUMN('Reordered Data'!CC$182)-2,FALSE))</f>
        <v>0</v>
      </c>
      <c r="CD192" s="401" t="str">
        <f>IF(ISERROR(VLOOKUP($C192,CE_Unordered_Data_Portfolio,COLUMN('Reordered Data'!CD$182)-2,FALSE)),"-",VLOOKUP($C192,CE_Unordered_Data_Portfolio,COLUMN('Reordered Data'!CD$182)-2,FALSE))</f>
        <v/>
      </c>
      <c r="CE192" s="401">
        <f>IF(ISERROR(VLOOKUP($C192,CE_Unordered_Data_Portfolio,COLUMN('Reordered Data'!CE$182)-2,FALSE)),"-",VLOOKUP($C192,CE_Unordered_Data_Portfolio,COLUMN('Reordered Data'!CE$182)-2,FALSE))</f>
        <v>0</v>
      </c>
      <c r="CF192" s="401">
        <f>IF(ISERROR(VLOOKUP($C192,CE_Unordered_Data_Portfolio,COLUMN('Reordered Data'!CF$182)-2,FALSE)),"-",VLOOKUP($C192,CE_Unordered_Data_Portfolio,COLUMN('Reordered Data'!CF$182)-2,FALSE))</f>
        <v>0</v>
      </c>
      <c r="CG192" s="401">
        <f>IF(ISERROR(VLOOKUP($C192,CE_Unordered_Data_Portfolio,COLUMN('Reordered Data'!CG$182)-2,FALSE)),"-",VLOOKUP($C192,CE_Unordered_Data_Portfolio,COLUMN('Reordered Data'!CG$182)-2,FALSE))</f>
        <v>0</v>
      </c>
      <c r="CH192" s="401">
        <f>IF(ISERROR(VLOOKUP($C192,CE_Unordered_Data_Portfolio,COLUMN('Reordered Data'!CH$182)-2,FALSE)),"-",VLOOKUP($C192,CE_Unordered_Data_Portfolio,COLUMN('Reordered Data'!CH$182)-2,FALSE))</f>
        <v>0</v>
      </c>
      <c r="CI192" s="401" t="str">
        <f>IF(ISERROR(VLOOKUP($C192,CE_Unordered_Data_Portfolio,COLUMN('Reordered Data'!CI$182)-2,FALSE)),"-",VLOOKUP($C192,CE_Unordered_Data_Portfolio,COLUMN('Reordered Data'!CI$182)-2,FALSE))</f>
        <v/>
      </c>
      <c r="CJ192" s="401">
        <f>IF(ISERROR(VLOOKUP($C192,CE_Unordered_Data_Portfolio,COLUMN('Reordered Data'!CJ$182)-2,FALSE)),"-",VLOOKUP($C192,CE_Unordered_Data_Portfolio,COLUMN('Reordered Data'!CJ$182)-2,FALSE))</f>
        <v>0</v>
      </c>
      <c r="CK192" s="401">
        <f>IF(ISERROR(VLOOKUP($C192,CE_Unordered_Data_Portfolio,COLUMN('Reordered Data'!CK$182)-2,FALSE)),"-",VLOOKUP($C192,CE_Unordered_Data_Portfolio,COLUMN('Reordered Data'!CK$182)-2,FALSE))</f>
        <v>0</v>
      </c>
      <c r="CL192" s="401">
        <f>IF(ISERROR(VLOOKUP($C192,CE_Unordered_Data_Portfolio,COLUMN('Reordered Data'!CL$182)-2,FALSE)),"-",VLOOKUP($C192,CE_Unordered_Data_Portfolio,COLUMN('Reordered Data'!CL$182)-2,FALSE))</f>
        <v>0</v>
      </c>
      <c r="CM192" s="401">
        <f>IF(ISERROR(VLOOKUP($C192,CE_Unordered_Data_Portfolio,COLUMN('Reordered Data'!CM$182)-2,FALSE)),"-",VLOOKUP($C192,CE_Unordered_Data_Portfolio,COLUMN('Reordered Data'!CM$182)-2,FALSE))</f>
        <v>0</v>
      </c>
      <c r="CN192" s="401" t="str">
        <f>IF(ISERROR(VLOOKUP($C192,CE_Unordered_Data_Portfolio,COLUMN('Reordered Data'!CN$182)-2,FALSE)),"-",VLOOKUP($C192,CE_Unordered_Data_Portfolio,COLUMN('Reordered Data'!CN$182)-2,FALSE))</f>
        <v/>
      </c>
      <c r="CO192" s="401">
        <f>IF(ISERROR(VLOOKUP($C192,CE_Unordered_Data_Portfolio,COLUMN('Reordered Data'!CO$182)-2,FALSE)),"-",VLOOKUP($C192,CE_Unordered_Data_Portfolio,COLUMN('Reordered Data'!CO$182)-2,FALSE))</f>
        <v>0</v>
      </c>
      <c r="CP192" s="401">
        <f>IF(ISERROR(VLOOKUP($C192,CE_Unordered_Data_Portfolio,COLUMN('Reordered Data'!CP$182)-2,FALSE)),"-",VLOOKUP($C192,CE_Unordered_Data_Portfolio,COLUMN('Reordered Data'!CP$182)-2,FALSE))</f>
        <v>0</v>
      </c>
      <c r="CQ192" s="401">
        <f>IF(ISERROR(VLOOKUP($C192,CE_Unordered_Data_Portfolio,COLUMN('Reordered Data'!CQ$182)-2,FALSE)),"-",VLOOKUP($C192,CE_Unordered_Data_Portfolio,COLUMN('Reordered Data'!CQ$182)-2,FALSE))</f>
        <v>0</v>
      </c>
      <c r="CR192" s="401">
        <f>IF(ISERROR(VLOOKUP($C192,CE_Unordered_Data_Portfolio,COLUMN('Reordered Data'!CR$182)-2,FALSE)),"-",VLOOKUP($C192,CE_Unordered_Data_Portfolio,COLUMN('Reordered Data'!CR$182)-2,FALSE))</f>
        <v>0</v>
      </c>
      <c r="CS192" s="401" t="str">
        <f>IF(ISERROR(VLOOKUP($C192,CE_Unordered_Data_Portfolio,COLUMN('Reordered Data'!CS$182)-2,FALSE)),"-",VLOOKUP($C192,CE_Unordered_Data_Portfolio,COLUMN('Reordered Data'!CS$182)-2,FALSE))</f>
        <v/>
      </c>
      <c r="CT192" s="401">
        <f>IF(ISERROR(VLOOKUP($C192,CE_Unordered_Data_Portfolio,COLUMN('Reordered Data'!CT$182)-2,FALSE)),"-",VLOOKUP($C192,CE_Unordered_Data_Portfolio,COLUMN('Reordered Data'!CT$182)-2,FALSE))</f>
        <v>0</v>
      </c>
      <c r="CU192" s="401">
        <f>IF(ISERROR(VLOOKUP($C192,CE_Unordered_Data_Portfolio,COLUMN('Reordered Data'!CU$182)-2,FALSE)),"-",VLOOKUP($C192,CE_Unordered_Data_Portfolio,COLUMN('Reordered Data'!CU$182)-2,FALSE))</f>
        <v>0</v>
      </c>
      <c r="CV192" s="401">
        <f>IF(ISERROR(VLOOKUP($C192,CE_Unordered_Data_Portfolio,COLUMN('Reordered Data'!CV$182)-2,FALSE)),"-",VLOOKUP($C192,CE_Unordered_Data_Portfolio,COLUMN('Reordered Data'!CV$182)-2,FALSE))</f>
        <v>0</v>
      </c>
      <c r="CW192" s="401">
        <f>IF(ISERROR(VLOOKUP($C192,CE_Unordered_Data_Portfolio,COLUMN('Reordered Data'!CW$182)-2,FALSE)),"-",VLOOKUP($C192,CE_Unordered_Data_Portfolio,COLUMN('Reordered Data'!CW$182)-2,FALSE))</f>
        <v>0</v>
      </c>
      <c r="CX192" s="401" t="str">
        <f>IF(ISERROR(VLOOKUP($C192,CE_Unordered_Data_Portfolio,COLUMN('Reordered Data'!CX$182)-2,FALSE)),"-",VLOOKUP($C192,CE_Unordered_Data_Portfolio,COLUMN('Reordered Data'!CX$182)-2,FALSE))</f>
        <v/>
      </c>
      <c r="CY192" s="401">
        <f>IF(ISERROR(VLOOKUP($C192,CE_Unordered_Data_Portfolio,COLUMN('Reordered Data'!CY$182)-2,FALSE)),"-",VLOOKUP($C192,CE_Unordered_Data_Portfolio,COLUMN('Reordered Data'!CY$182)-2,FALSE))</f>
        <v>0</v>
      </c>
      <c r="CZ192" s="401">
        <f>IF(ISERROR(VLOOKUP($C192,CE_Unordered_Data_Portfolio,COLUMN('Reordered Data'!CZ$182)-2,FALSE)),"-",VLOOKUP($C192,CE_Unordered_Data_Portfolio,COLUMN('Reordered Data'!CZ$182)-2,FALSE))</f>
        <v>0</v>
      </c>
      <c r="DA192" s="401">
        <f>IF(ISERROR(VLOOKUP($C192,CE_Unordered_Data_Portfolio,COLUMN('Reordered Data'!DA$182)-2,FALSE)),"-",VLOOKUP($C192,CE_Unordered_Data_Portfolio,COLUMN('Reordered Data'!DA$182)-2,FALSE))</f>
        <v>0</v>
      </c>
      <c r="DB192" s="401">
        <f>IF(ISERROR(VLOOKUP($C192,CE_Unordered_Data_Portfolio,COLUMN('Reordered Data'!DB$182)-2,FALSE)),"-",VLOOKUP($C192,CE_Unordered_Data_Portfolio,COLUMN('Reordered Data'!DB$182)-2,FALSE))</f>
        <v>0</v>
      </c>
      <c r="DC192" s="401" t="str">
        <f>IF(ISERROR(VLOOKUP($C192,CE_Unordered_Data_Portfolio,COLUMN('Reordered Data'!DC$182)-2,FALSE)),"-",VLOOKUP($C192,CE_Unordered_Data_Portfolio,COLUMN('Reordered Data'!DC$182)-2,FALSE))</f>
        <v/>
      </c>
      <c r="DD192" s="401">
        <f>IF(ISERROR(VLOOKUP($C192,CE_Unordered_Data_Portfolio,COLUMN('Reordered Data'!DD$182)-2,FALSE)),"-",VLOOKUP($C192,CE_Unordered_Data_Portfolio,COLUMN('Reordered Data'!DD$182)-2,FALSE))</f>
        <v>0</v>
      </c>
      <c r="DE192" s="401">
        <f>IF(ISERROR(VLOOKUP($C192,CE_Unordered_Data_Portfolio,COLUMN('Reordered Data'!DE$182)-2,FALSE)),"-",VLOOKUP($C192,CE_Unordered_Data_Portfolio,COLUMN('Reordered Data'!DE$182)-2,FALSE))</f>
        <v>0</v>
      </c>
      <c r="DF192" s="401">
        <f>IF(ISERROR(VLOOKUP($C192,CE_Unordered_Data_Portfolio,COLUMN('Reordered Data'!DF$182)-2,FALSE)),"-",VLOOKUP($C192,CE_Unordered_Data_Portfolio,COLUMN('Reordered Data'!DF$182)-2,FALSE))</f>
        <v>0</v>
      </c>
      <c r="DG192" s="401">
        <f>IF(ISERROR(VLOOKUP($C192,CE_Unordered_Data_Portfolio,COLUMN('Reordered Data'!DG$182)-2,FALSE)),"-",VLOOKUP($C192,CE_Unordered_Data_Portfolio,COLUMN('Reordered Data'!DG$182)-2,FALSE))</f>
        <v>0</v>
      </c>
      <c r="DH192" s="401" t="str">
        <f>IF(ISERROR(VLOOKUP($C192,CE_Unordered_Data_Portfolio,COLUMN('Reordered Data'!DH$182)-2,FALSE)),"-",VLOOKUP($C192,CE_Unordered_Data_Portfolio,COLUMN('Reordered Data'!DH$182)-2,FALSE))</f>
        <v/>
      </c>
      <c r="DI192" s="401">
        <f>IF(ISERROR(VLOOKUP($C192,CE_Unordered_Data_Portfolio,COLUMN('Reordered Data'!DI$182)-2,FALSE)),"-",VLOOKUP($C192,CE_Unordered_Data_Portfolio,COLUMN('Reordered Data'!DI$182)-2,FALSE))</f>
        <v>0</v>
      </c>
      <c r="DJ192" s="401">
        <f>IF(ISERROR(VLOOKUP($C192,CE_Unordered_Data_Portfolio,COLUMN('Reordered Data'!DJ$182)-2,FALSE)),"-",VLOOKUP($C192,CE_Unordered_Data_Portfolio,COLUMN('Reordered Data'!DJ$182)-2,FALSE))</f>
        <v>0</v>
      </c>
      <c r="DK192" s="401">
        <f>IF(ISERROR(VLOOKUP($C192,CE_Unordered_Data_Portfolio,COLUMN('Reordered Data'!DK$182)-2,FALSE)),"-",VLOOKUP($C192,CE_Unordered_Data_Portfolio,COLUMN('Reordered Data'!DK$182)-2,FALSE))</f>
        <v>0</v>
      </c>
      <c r="DL192" s="401">
        <f>IF(ISERROR(VLOOKUP($C192,CE_Unordered_Data_Portfolio,COLUMN('Reordered Data'!DL$182)-2,FALSE)),"-",VLOOKUP($C192,CE_Unordered_Data_Portfolio,COLUMN('Reordered Data'!DL$182)-2,FALSE))</f>
        <v>0</v>
      </c>
      <c r="DM192" s="401" t="str">
        <f>IF(ISERROR(VLOOKUP($C192,CE_Unordered_Data_Portfolio,COLUMN('Reordered Data'!DM$182)-2,FALSE)),"-",VLOOKUP($C192,CE_Unordered_Data_Portfolio,COLUMN('Reordered Data'!DM$182)-2,FALSE))</f>
        <v/>
      </c>
      <c r="DN192" s="401">
        <f>IF(ISERROR(VLOOKUP($C192,CE_Unordered_Data_Portfolio,COLUMN('Reordered Data'!DN$182)-2,FALSE)),"-",VLOOKUP($C192,CE_Unordered_Data_Portfolio,COLUMN('Reordered Data'!DN$182)-2,FALSE))</f>
        <v>0</v>
      </c>
      <c r="DO192" s="401">
        <f>IF(ISERROR(VLOOKUP($C192,CE_Unordered_Data_Portfolio,COLUMN('Reordered Data'!DO$182)-2,FALSE)),"-",VLOOKUP($C192,CE_Unordered_Data_Portfolio,COLUMN('Reordered Data'!DO$182)-2,FALSE))</f>
        <v>0</v>
      </c>
      <c r="DP192" s="401">
        <f>IF(ISERROR(VLOOKUP($C192,CE_Unordered_Data_Portfolio,COLUMN('Reordered Data'!DP$182)-2,FALSE)),"-",VLOOKUP($C192,CE_Unordered_Data_Portfolio,COLUMN('Reordered Data'!DP$182)-2,FALSE))</f>
        <v>0</v>
      </c>
      <c r="DQ192" s="401">
        <f>IF(ISERROR(VLOOKUP($C192,CE_Unordered_Data_Portfolio,COLUMN('Reordered Data'!DQ$182)-2,FALSE)),"-",VLOOKUP($C192,CE_Unordered_Data_Portfolio,COLUMN('Reordered Data'!DQ$182)-2,FALSE))</f>
        <v>0</v>
      </c>
      <c r="DR192" s="401" t="str">
        <f>IF(ISERROR(VLOOKUP($C192,CE_Unordered_Data_Portfolio,COLUMN('Reordered Data'!DR$182)-2,FALSE)),"-",VLOOKUP($C192,CE_Unordered_Data_Portfolio,COLUMN('Reordered Data'!DR$182)-2,FALSE))</f>
        <v/>
      </c>
      <c r="DS192" s="401">
        <f>IF(ISERROR(VLOOKUP($C192,CE_Unordered_Data_Portfolio,COLUMN('Reordered Data'!DS$182)-2,FALSE)),"-",VLOOKUP($C192,CE_Unordered_Data_Portfolio,COLUMN('Reordered Data'!DS$182)-2,FALSE))</f>
        <v>0</v>
      </c>
      <c r="DT192" s="401">
        <f>IF(ISERROR(VLOOKUP($C192,CE_Unordered_Data_Portfolio,COLUMN('Reordered Data'!DT$182)-2,FALSE)),"-",VLOOKUP($C192,CE_Unordered_Data_Portfolio,COLUMN('Reordered Data'!DT$182)-2,FALSE))</f>
        <v>0</v>
      </c>
      <c r="DU192" s="401">
        <f>IF(ISERROR(VLOOKUP($C192,CE_Unordered_Data_Portfolio,COLUMN('Reordered Data'!DU$182)-2,FALSE)),"-",VLOOKUP($C192,CE_Unordered_Data_Portfolio,COLUMN('Reordered Data'!DU$182)-2,FALSE))</f>
        <v>0</v>
      </c>
      <c r="DV192" s="401">
        <f>IF(ISERROR(VLOOKUP($C192,CE_Unordered_Data_Portfolio,COLUMN('Reordered Data'!DV$182)-2,FALSE)),"-",VLOOKUP($C192,CE_Unordered_Data_Portfolio,COLUMN('Reordered Data'!DV$182)-2,FALSE))</f>
        <v>0</v>
      </c>
      <c r="DW192" s="401" t="str">
        <f>IF(ISERROR(VLOOKUP($C192,CE_Unordered_Data_Portfolio,COLUMN('Reordered Data'!DW$182)-2,FALSE)),"-",VLOOKUP($C192,CE_Unordered_Data_Portfolio,COLUMN('Reordered Data'!DW$182)-2,FALSE))</f>
        <v/>
      </c>
      <c r="DX192" s="401">
        <f>IF(ISERROR(VLOOKUP($C192,CE_Unordered_Data_Portfolio,COLUMN('Reordered Data'!DX$182)-2,FALSE)),"-",VLOOKUP($C192,CE_Unordered_Data_Portfolio,COLUMN('Reordered Data'!DX$182)-2,FALSE))</f>
        <v>0</v>
      </c>
      <c r="DY192" s="401">
        <f>IF(ISERROR(VLOOKUP($C192,CE_Unordered_Data_Portfolio,COLUMN('Reordered Data'!DY$182)-2,FALSE)),"-",VLOOKUP($C192,CE_Unordered_Data_Portfolio,COLUMN('Reordered Data'!DY$182)-2,FALSE))</f>
        <v>0</v>
      </c>
      <c r="DZ192" s="401">
        <f>IF(ISERROR(VLOOKUP($C192,CE_Unordered_Data_Portfolio,COLUMN('Reordered Data'!DZ$182)-2,FALSE)),"-",VLOOKUP($C192,CE_Unordered_Data_Portfolio,COLUMN('Reordered Data'!DZ$182)-2,FALSE))</f>
        <v>0</v>
      </c>
      <c r="EA192" s="401">
        <f>IF(ISERROR(VLOOKUP($C192,CE_Unordered_Data_Portfolio,COLUMN('Reordered Data'!EA$182)-2,FALSE)),"-",VLOOKUP($C192,CE_Unordered_Data_Portfolio,COLUMN('Reordered Data'!EA$182)-2,FALSE))</f>
        <v>0</v>
      </c>
      <c r="EB192" s="401" t="str">
        <f>IF(ISERROR(VLOOKUP($C192,CE_Unordered_Data_Portfolio,COLUMN('Reordered Data'!EB$182)-2,FALSE)),"-",VLOOKUP($C192,CE_Unordered_Data_Portfolio,COLUMN('Reordered Data'!EB$182)-2,FALSE))</f>
        <v/>
      </c>
      <c r="EC192" s="401">
        <f>IF(ISERROR(VLOOKUP($C192,CE_Unordered_Data_Portfolio,COLUMN('Reordered Data'!EC$182)-2,FALSE)),"-",VLOOKUP($C192,CE_Unordered_Data_Portfolio,COLUMN('Reordered Data'!EC$182)-2,FALSE))</f>
        <v>0</v>
      </c>
      <c r="ED192" s="401">
        <f>IF(ISERROR(VLOOKUP($C192,CE_Unordered_Data_Portfolio,COLUMN('Reordered Data'!ED$182)-2,FALSE)),"-",VLOOKUP($C192,CE_Unordered_Data_Portfolio,COLUMN('Reordered Data'!ED$182)-2,FALSE))</f>
        <v>0</v>
      </c>
      <c r="EE192" s="401">
        <f>IF(ISERROR(VLOOKUP($C192,CE_Unordered_Data_Portfolio,COLUMN('Reordered Data'!EE$182)-2,FALSE)),"-",VLOOKUP($C192,CE_Unordered_Data_Portfolio,COLUMN('Reordered Data'!EE$182)-2,FALSE))</f>
        <v>0</v>
      </c>
      <c r="EF192" s="401">
        <f>IF(ISERROR(VLOOKUP($C192,CE_Unordered_Data_Portfolio,COLUMN('Reordered Data'!EF$182)-2,FALSE)),"-",VLOOKUP($C192,CE_Unordered_Data_Portfolio,COLUMN('Reordered Data'!EF$182)-2,FALSE))</f>
        <v>0</v>
      </c>
      <c r="EG192" s="401" t="str">
        <f>IF(ISERROR(VLOOKUP($C192,CE_Unordered_Data_Portfolio,COLUMN('Reordered Data'!EG$182)-2,FALSE)),"-",VLOOKUP($C192,CE_Unordered_Data_Portfolio,COLUMN('Reordered Data'!EG$182)-2,FALSE))</f>
        <v/>
      </c>
      <c r="EH192" s="401">
        <f>IF(ISERROR(VLOOKUP($C192,CE_Unordered_Data_Portfolio,COLUMN('Reordered Data'!EH$182)-2,FALSE)),"-",VLOOKUP($C192,CE_Unordered_Data_Portfolio,COLUMN('Reordered Data'!EH$182)-2,FALSE))</f>
        <v>0</v>
      </c>
      <c r="EI192" s="401">
        <f>IF(ISERROR(VLOOKUP($C192,CE_Unordered_Data_Portfolio,COLUMN('Reordered Data'!EI$182)-2,FALSE)),"-",VLOOKUP($C192,CE_Unordered_Data_Portfolio,COLUMN('Reordered Data'!EI$182)-2,FALSE))</f>
        <v>0</v>
      </c>
      <c r="EJ192" s="401">
        <f>IF(ISERROR(VLOOKUP($C192,CE_Unordered_Data_Portfolio,COLUMN('Reordered Data'!EJ$182)-2,FALSE)),"-",VLOOKUP($C192,CE_Unordered_Data_Portfolio,COLUMN('Reordered Data'!EJ$182)-2,FALSE))</f>
        <v>0</v>
      </c>
      <c r="EK192" s="401">
        <f>IF(ISERROR(VLOOKUP($C192,CE_Unordered_Data_Portfolio,COLUMN('Reordered Data'!EK$182)-2,FALSE)),"-",VLOOKUP($C192,CE_Unordered_Data_Portfolio,COLUMN('Reordered Data'!EK$182)-2,FALSE))</f>
        <v>0</v>
      </c>
      <c r="EL192" s="401" t="str">
        <f>IF(ISERROR(VLOOKUP($C192,CE_Unordered_Data_Portfolio,COLUMN('Reordered Data'!EL$182)-2,FALSE)),"-",VLOOKUP($C192,CE_Unordered_Data_Portfolio,COLUMN('Reordered Data'!EL$182)-2,FALSE))</f>
        <v/>
      </c>
      <c r="EM192" s="401">
        <f>IF(ISERROR(VLOOKUP($C192,CE_Unordered_Data_Portfolio,COLUMN('Reordered Data'!EM$182)-2,FALSE)),"-",VLOOKUP($C192,CE_Unordered_Data_Portfolio,COLUMN('Reordered Data'!EM$182)-2,FALSE))</f>
        <v>0</v>
      </c>
      <c r="EN192" s="401">
        <f>IF(ISERROR(VLOOKUP($C192,CE_Unordered_Data_Portfolio,COLUMN('Reordered Data'!EN$182)-2,FALSE)),"-",VLOOKUP($C192,CE_Unordered_Data_Portfolio,COLUMN('Reordered Data'!EN$182)-2,FALSE))</f>
        <v>0</v>
      </c>
      <c r="EO192" s="401">
        <f>IF(ISERROR(VLOOKUP($C192,CE_Unordered_Data_Portfolio,COLUMN('Reordered Data'!EO$182)-2,FALSE)),"-",VLOOKUP($C192,CE_Unordered_Data_Portfolio,COLUMN('Reordered Data'!EO$182)-2,FALSE))</f>
        <v>0</v>
      </c>
      <c r="EP192" s="401">
        <f>IF(ISERROR(VLOOKUP($C192,CE_Unordered_Data_Portfolio,COLUMN('Reordered Data'!EP$182)-2,FALSE)),"-",VLOOKUP($C192,CE_Unordered_Data_Portfolio,COLUMN('Reordered Data'!EP$182)-2,FALSE))</f>
        <v>0</v>
      </c>
      <c r="EQ192" s="401" t="str">
        <f>IF(ISERROR(VLOOKUP($C192,CE_Unordered_Data_Portfolio,COLUMN('Reordered Data'!EQ$182)-2,FALSE)),"-",VLOOKUP($C192,CE_Unordered_Data_Portfolio,COLUMN('Reordered Data'!EQ$182)-2,FALSE))</f>
        <v/>
      </c>
      <c r="ER192" s="401">
        <f>IF(ISERROR(VLOOKUP($C192,CE_Unordered_Data_Portfolio,COLUMN('Reordered Data'!ER$182)-2,FALSE)),"-",VLOOKUP($C192,CE_Unordered_Data_Portfolio,COLUMN('Reordered Data'!ER$182)-2,FALSE))</f>
        <v>0</v>
      </c>
      <c r="ES192" s="401">
        <f>IF(ISERROR(VLOOKUP($C192,CE_Unordered_Data_Portfolio,COLUMN('Reordered Data'!ES$182)-2,FALSE)),"-",VLOOKUP($C192,CE_Unordered_Data_Portfolio,COLUMN('Reordered Data'!ES$182)-2,FALSE))</f>
        <v>0</v>
      </c>
      <c r="ET192" s="401">
        <f>IF(ISERROR(VLOOKUP($C192,CE_Unordered_Data_Portfolio,COLUMN('Reordered Data'!ET$182)-2,FALSE)),"-",VLOOKUP($C192,CE_Unordered_Data_Portfolio,COLUMN('Reordered Data'!ET$182)-2,FALSE))</f>
        <v>0</v>
      </c>
      <c r="EU192" s="401">
        <f>IF(ISERROR(VLOOKUP($C192,CE_Unordered_Data_Portfolio,COLUMN('Reordered Data'!EU$182)-2,FALSE)),"-",VLOOKUP($C192,CE_Unordered_Data_Portfolio,COLUMN('Reordered Data'!EU$182)-2,FALSE))</f>
        <v>0</v>
      </c>
      <c r="EV192" s="401" t="str">
        <f>IF(ISERROR(VLOOKUP($C192,CE_Unordered_Data_Portfolio,COLUMN('Reordered Data'!EV$182)-2,FALSE)),"-",VLOOKUP($C192,CE_Unordered_Data_Portfolio,COLUMN('Reordered Data'!EV$182)-2,FALSE))</f>
        <v/>
      </c>
      <c r="EW192" s="401">
        <f>IF(ISERROR(VLOOKUP($C192,CE_Unordered_Data_Portfolio,COLUMN('Reordered Data'!EW$182)-2,FALSE)),"-",VLOOKUP($C192,CE_Unordered_Data_Portfolio,COLUMN('Reordered Data'!EW$182)-2,FALSE))</f>
        <v>0</v>
      </c>
      <c r="EX192" s="401">
        <f>IF(ISERROR(VLOOKUP($C192,CE_Unordered_Data_Portfolio,COLUMN('Reordered Data'!EX$182)-2,FALSE)),"-",VLOOKUP($C192,CE_Unordered_Data_Portfolio,COLUMN('Reordered Data'!EX$182)-2,FALSE))</f>
        <v>0</v>
      </c>
      <c r="EY192" s="401">
        <f>IF(ISERROR(VLOOKUP($C192,CE_Unordered_Data_Portfolio,COLUMN('Reordered Data'!EY$182)-2,FALSE)),"-",VLOOKUP($C192,CE_Unordered_Data_Portfolio,COLUMN('Reordered Data'!EY$182)-2,FALSE))</f>
        <v>0</v>
      </c>
      <c r="EZ192" s="401">
        <f>IF(ISERROR(VLOOKUP($C192,CE_Unordered_Data_Portfolio,COLUMN('Reordered Data'!EZ$182)-2,FALSE)),"-",VLOOKUP($C192,CE_Unordered_Data_Portfolio,COLUMN('Reordered Data'!EZ$182)-2,FALSE))</f>
        <v>0</v>
      </c>
      <c r="FA192" s="401" t="str">
        <f>IF(ISERROR(VLOOKUP($C192,CE_Unordered_Data_Portfolio,COLUMN('Reordered Data'!FA$182)-2,FALSE)),"-",VLOOKUP($C192,CE_Unordered_Data_Portfolio,COLUMN('Reordered Data'!FA$182)-2,FALSE))</f>
        <v/>
      </c>
      <c r="FB192" s="401">
        <f>IF(ISERROR(VLOOKUP($C192,CE_Unordered_Data_Portfolio,COLUMN('Reordered Data'!FB$182)-2,FALSE)),"-",VLOOKUP($C192,CE_Unordered_Data_Portfolio,COLUMN('Reordered Data'!FB$182)-2,FALSE))</f>
        <v>0</v>
      </c>
      <c r="FC192" s="401">
        <f>IF(ISERROR(VLOOKUP($C192,CE_Unordered_Data_Portfolio,COLUMN('Reordered Data'!FC$182)-2,FALSE)),"-",VLOOKUP($C192,CE_Unordered_Data_Portfolio,COLUMN('Reordered Data'!FC$182)-2,FALSE))</f>
        <v>0</v>
      </c>
      <c r="FD192" s="401">
        <f>IF(ISERROR(VLOOKUP($C192,CE_Unordered_Data_Portfolio,COLUMN('Reordered Data'!FD$182)-2,FALSE)),"-",VLOOKUP($C192,CE_Unordered_Data_Portfolio,COLUMN('Reordered Data'!FD$182)-2,FALSE))</f>
        <v>0</v>
      </c>
      <c r="FE192" s="401">
        <f>IF(ISERROR(VLOOKUP($C192,CE_Unordered_Data_Portfolio,COLUMN('Reordered Data'!FE$182)-2,FALSE)),"-",VLOOKUP($C192,CE_Unordered_Data_Portfolio,COLUMN('Reordered Data'!FE$182)-2,FALSE))</f>
        <v>0</v>
      </c>
      <c r="FF192" s="401" t="str">
        <f>IF(ISERROR(VLOOKUP($C192,CE_Unordered_Data_Portfolio,COLUMN('Reordered Data'!FF$182)-2,FALSE)),"-",VLOOKUP($C192,CE_Unordered_Data_Portfolio,COLUMN('Reordered Data'!FF$182)-2,FALSE))</f>
        <v/>
      </c>
      <c r="FG192" s="401">
        <f>IF(ISERROR(VLOOKUP($C192,CE_Unordered_Data_Portfolio,COLUMN('Reordered Data'!FG$182)-2,FALSE)),"-",VLOOKUP($C192,CE_Unordered_Data_Portfolio,COLUMN('Reordered Data'!FG$182)-2,FALSE))</f>
        <v>0</v>
      </c>
    </row>
    <row r="201" spans="3:63">
      <c r="C201" s="100" t="s">
        <v>121</v>
      </c>
    </row>
    <row r="202" spans="3:63">
      <c r="C202" s="101">
        <v>1</v>
      </c>
      <c r="D202" s="101">
        <v>2</v>
      </c>
      <c r="E202" s="101">
        <v>3</v>
      </c>
      <c r="F202" s="101">
        <v>4</v>
      </c>
      <c r="G202" s="101">
        <v>5</v>
      </c>
      <c r="H202" s="101">
        <v>6</v>
      </c>
      <c r="I202" s="101">
        <v>7</v>
      </c>
      <c r="J202" s="101">
        <v>8</v>
      </c>
      <c r="K202" s="101">
        <v>9</v>
      </c>
      <c r="L202" s="101">
        <v>10</v>
      </c>
      <c r="M202" s="101">
        <v>11</v>
      </c>
      <c r="N202" s="101">
        <v>12</v>
      </c>
      <c r="O202" s="101">
        <v>13</v>
      </c>
      <c r="P202" s="101">
        <v>14</v>
      </c>
      <c r="Q202" s="101">
        <v>15</v>
      </c>
      <c r="R202" s="101">
        <v>16</v>
      </c>
      <c r="S202" s="101">
        <v>17</v>
      </c>
      <c r="T202" s="101">
        <v>18</v>
      </c>
      <c r="U202" s="101">
        <v>19</v>
      </c>
      <c r="V202" s="101">
        <v>20</v>
      </c>
      <c r="W202" s="101">
        <v>21</v>
      </c>
      <c r="X202" s="101">
        <v>22</v>
      </c>
      <c r="Y202" s="101">
        <v>23</v>
      </c>
      <c r="Z202" s="101">
        <v>24</v>
      </c>
      <c r="AA202" s="101">
        <v>25</v>
      </c>
      <c r="AB202" s="101">
        <v>26</v>
      </c>
      <c r="AC202" s="101">
        <v>27</v>
      </c>
      <c r="AD202" s="101">
        <v>28</v>
      </c>
      <c r="AE202" s="101">
        <v>29</v>
      </c>
      <c r="AF202" s="101">
        <v>30</v>
      </c>
      <c r="AG202" s="101">
        <v>31</v>
      </c>
      <c r="AH202" s="101">
        <v>32</v>
      </c>
      <c r="AI202" s="101">
        <v>33</v>
      </c>
      <c r="AJ202" s="101">
        <v>34</v>
      </c>
      <c r="AK202" s="101">
        <v>35</v>
      </c>
      <c r="AL202" s="101">
        <v>36</v>
      </c>
      <c r="AM202" s="101">
        <v>37</v>
      </c>
      <c r="AN202" s="101">
        <v>1</v>
      </c>
      <c r="AO202" s="101">
        <v>2</v>
      </c>
      <c r="AP202" s="101">
        <v>3</v>
      </c>
      <c r="AQ202" s="101">
        <v>4</v>
      </c>
      <c r="AR202" s="101">
        <v>5</v>
      </c>
      <c r="AS202" s="101">
        <v>6</v>
      </c>
      <c r="AT202" s="101">
        <v>7</v>
      </c>
      <c r="AU202" s="101">
        <v>8</v>
      </c>
      <c r="AV202" s="101">
        <v>9</v>
      </c>
      <c r="AW202" s="101">
        <v>10</v>
      </c>
      <c r="AX202" s="101">
        <v>11</v>
      </c>
      <c r="AY202" s="101">
        <v>12</v>
      </c>
      <c r="AZ202" s="101">
        <v>13</v>
      </c>
      <c r="BA202" s="101">
        <v>14</v>
      </c>
      <c r="BB202" s="101">
        <v>15</v>
      </c>
      <c r="BC202" s="101">
        <v>16</v>
      </c>
      <c r="BD202" s="101">
        <v>17</v>
      </c>
      <c r="BE202" s="101">
        <v>18</v>
      </c>
      <c r="BF202" s="101">
        <v>19</v>
      </c>
      <c r="BG202" s="101">
        <v>20</v>
      </c>
      <c r="BH202" s="101">
        <v>21</v>
      </c>
      <c r="BI202" s="101">
        <v>22</v>
      </c>
      <c r="BJ202" s="101">
        <v>23</v>
      </c>
      <c r="BK202" s="101">
        <v>24</v>
      </c>
    </row>
    <row r="203" spans="3:63">
      <c r="C203" s="432"/>
      <c r="D203" s="432"/>
      <c r="E203" s="432"/>
      <c r="F203" s="432"/>
      <c r="G203" s="432"/>
      <c r="H203" s="432"/>
      <c r="I203" s="432" t="str">
        <f>Data!I197</f>
        <v>Energy</v>
      </c>
      <c r="J203" s="432"/>
      <c r="K203" s="432"/>
      <c r="L203" s="432"/>
      <c r="M203" s="432"/>
      <c r="N203" s="432"/>
      <c r="O203" s="432"/>
      <c r="P203" s="432"/>
      <c r="Q203" s="432"/>
      <c r="R203" s="432"/>
      <c r="S203" s="432"/>
      <c r="T203" s="432"/>
      <c r="U203" s="432"/>
      <c r="V203" s="432"/>
      <c r="W203" s="432"/>
      <c r="X203" s="432" t="str">
        <f>Data!X197</f>
        <v>Demand</v>
      </c>
      <c r="Y203" s="432"/>
      <c r="Z203" s="432"/>
      <c r="AA203" s="432"/>
      <c r="AB203" s="432"/>
      <c r="AC203" s="432"/>
      <c r="AD203" s="432"/>
      <c r="AE203" s="432"/>
      <c r="AF203" s="432"/>
      <c r="AG203" s="432"/>
      <c r="AH203" s="432"/>
      <c r="AI203" s="432"/>
      <c r="AJ203" s="432"/>
      <c r="AK203" s="432"/>
      <c r="AL203" s="432"/>
      <c r="AM203" s="432"/>
      <c r="AN203" s="432"/>
      <c r="AO203" s="432" t="s">
        <v>480</v>
      </c>
      <c r="AP203" s="432"/>
      <c r="AQ203" s="432"/>
      <c r="AR203" s="432"/>
      <c r="AS203" s="432"/>
      <c r="AT203" s="432">
        <f>Data!AT197</f>
        <v>0</v>
      </c>
      <c r="AU203" s="432"/>
      <c r="AV203" s="432"/>
      <c r="AW203" s="432"/>
      <c r="AX203" s="432"/>
      <c r="AY203" s="432"/>
      <c r="AZ203" s="432"/>
      <c r="BA203" s="432"/>
      <c r="BB203" s="432"/>
      <c r="BC203" s="432">
        <f>Data!BC197</f>
        <v>0</v>
      </c>
      <c r="BD203" s="432"/>
      <c r="BE203" s="432"/>
      <c r="BF203" s="432"/>
      <c r="BG203" s="432"/>
      <c r="BH203" s="432"/>
      <c r="BI203" s="432"/>
      <c r="BJ203" s="432"/>
      <c r="BK203" s="432"/>
    </row>
    <row r="204" spans="3:63">
      <c r="C204" s="432"/>
      <c r="D204" s="432" t="str">
        <f>Data!D198</f>
        <v>Revenue, Sales and Peak Demand for Past Four Years</v>
      </c>
      <c r="E204" s="432"/>
      <c r="F204" s="432"/>
      <c r="G204" s="432"/>
      <c r="H204" s="432"/>
      <c r="I204" s="432"/>
      <c r="J204" s="432" t="str">
        <f>Data!J198</f>
        <v>Gross Savings</v>
      </c>
      <c r="K204" s="432"/>
      <c r="L204" s="432"/>
      <c r="M204" s="432"/>
      <c r="N204" s="432"/>
      <c r="O204" s="432"/>
      <c r="P204" s="432">
        <f>Data!P198</f>
        <v>0</v>
      </c>
      <c r="Q204" s="432"/>
      <c r="R204" s="432" t="str">
        <f>Data!R198</f>
        <v>Net Savings</v>
      </c>
      <c r="S204" s="432"/>
      <c r="T204" s="432"/>
      <c r="U204" s="432"/>
      <c r="V204" s="432"/>
      <c r="W204" s="432"/>
      <c r="X204" s="432"/>
      <c r="Y204" s="432" t="str">
        <f>Data!Y198</f>
        <v>Gross Savings</v>
      </c>
      <c r="Z204" s="432"/>
      <c r="AA204" s="432"/>
      <c r="AB204" s="432"/>
      <c r="AC204" s="432"/>
      <c r="AD204" s="432"/>
      <c r="AE204" s="432">
        <f>Data!AE198</f>
        <v>0</v>
      </c>
      <c r="AF204" s="432"/>
      <c r="AG204" s="432" t="str">
        <f>Data!AG198</f>
        <v>Net Savings</v>
      </c>
      <c r="AH204" s="432"/>
      <c r="AI204" s="432"/>
      <c r="AJ204" s="432"/>
      <c r="AK204" s="432"/>
      <c r="AL204" s="432"/>
      <c r="AM204" s="432"/>
      <c r="AN204" s="432"/>
      <c r="AO204" s="432">
        <f>Data!AO198</f>
        <v>0</v>
      </c>
      <c r="AP204" s="432"/>
      <c r="AQ204" s="432"/>
      <c r="AR204" s="432"/>
      <c r="AS204" s="432"/>
      <c r="AT204" s="432"/>
      <c r="AU204" s="432">
        <f>Data!AU198</f>
        <v>0</v>
      </c>
      <c r="AV204" s="432"/>
      <c r="AW204" s="432"/>
      <c r="AX204" s="432"/>
      <c r="AY204" s="432"/>
      <c r="AZ204" s="432"/>
      <c r="BA204" s="432">
        <f>Data!BA198</f>
        <v>0</v>
      </c>
      <c r="BB204" s="432"/>
      <c r="BC204" s="432"/>
      <c r="BD204" s="432">
        <f>Data!BD198</f>
        <v>0</v>
      </c>
      <c r="BE204" s="432"/>
      <c r="BF204" s="432"/>
      <c r="BG204" s="432"/>
      <c r="BH204" s="432"/>
      <c r="BI204" s="432"/>
      <c r="BJ204" s="432">
        <f>Data!BJ198</f>
        <v>0</v>
      </c>
      <c r="BK204" s="432"/>
    </row>
    <row r="205" spans="3:63">
      <c r="C205" s="432" t="str">
        <f>Data!C199</f>
        <v>Program Year</v>
      </c>
      <c r="D205" s="432" t="str">
        <f>Data!D199</f>
        <v>Total Utility Revenue</v>
      </c>
      <c r="E205" s="432" t="str">
        <f>Data!E199</f>
        <v>EE Portfolio Budget</v>
      </c>
      <c r="F205" s="432">
        <f>Data!F199</f>
        <v>0</v>
      </c>
      <c r="G205" s="432" t="str">
        <f>Data!G199</f>
        <v>Actual Expenses</v>
      </c>
      <c r="H205" s="432">
        <f>Data!H199</f>
        <v>0</v>
      </c>
      <c r="I205" s="432" t="str">
        <f>Data!I199</f>
        <v>Utility Total Energy Sales</v>
      </c>
      <c r="J205" s="432" t="str">
        <f>Data!J199</f>
        <v>Planned Energy Savings</v>
      </c>
      <c r="K205" s="432">
        <f>Data!K199</f>
        <v>0</v>
      </c>
      <c r="L205" s="432" t="str">
        <f>Data!L199</f>
        <v>Claimed Energy Savings</v>
      </c>
      <c r="M205" s="432">
        <f>Data!M199</f>
        <v>0</v>
      </c>
      <c r="N205" s="432" t="str">
        <f>Data!N199</f>
        <v>Evaluated Energy Savings</v>
      </c>
      <c r="O205" s="432">
        <f>Data!O199</f>
        <v>0</v>
      </c>
      <c r="P205" s="432">
        <f>Data!P199</f>
        <v>0</v>
      </c>
      <c r="Q205" s="432">
        <f>Data!Q199</f>
        <v>0</v>
      </c>
      <c r="R205" s="432" t="str">
        <f>Data!R199</f>
        <v>Planned Energy Savings</v>
      </c>
      <c r="S205" s="432">
        <f>Data!S199</f>
        <v>0</v>
      </c>
      <c r="T205" s="432" t="str">
        <f>Data!T199</f>
        <v>Claimed Energy Savings</v>
      </c>
      <c r="U205" s="432">
        <f>Data!U199</f>
        <v>0</v>
      </c>
      <c r="V205" s="432" t="str">
        <f>Data!V199</f>
        <v>Evaluated Energy Savings</v>
      </c>
      <c r="W205" s="432">
        <f>Data!W199</f>
        <v>0</v>
      </c>
      <c r="X205" s="432" t="str">
        <f>Data!X199</f>
        <v>Peak demand</v>
      </c>
      <c r="Y205" s="432" t="str">
        <f>Data!Y199</f>
        <v>Planned Demand Reduction</v>
      </c>
      <c r="Z205" s="432">
        <f>Data!Z199</f>
        <v>0</v>
      </c>
      <c r="AA205" s="432" t="str">
        <f>Data!AA199</f>
        <v>Claimed Demand Reduction</v>
      </c>
      <c r="AB205" s="432">
        <f>Data!AB199</f>
        <v>0</v>
      </c>
      <c r="AC205" s="432" t="str">
        <f>Data!AC199</f>
        <v>Evaluated Demand Reduction</v>
      </c>
      <c r="AD205" s="432">
        <f>Data!AD199</f>
        <v>0</v>
      </c>
      <c r="AE205" s="432">
        <f>Data!AE199</f>
        <v>0</v>
      </c>
      <c r="AF205" s="432">
        <f>Data!AF199</f>
        <v>0</v>
      </c>
      <c r="AG205" s="432" t="str">
        <f>Data!AG199</f>
        <v>Planned Demand Reduction</v>
      </c>
      <c r="AH205" s="432">
        <f>Data!AH199</f>
        <v>0</v>
      </c>
      <c r="AI205" s="432" t="str">
        <f>Data!AI199</f>
        <v>Claimed Demand Reduction</v>
      </c>
      <c r="AJ205" s="432">
        <f>Data!AJ199</f>
        <v>0</v>
      </c>
      <c r="AK205" s="432" t="str">
        <f>Data!AK199</f>
        <v>Evaluated Demand Reduction</v>
      </c>
      <c r="AL205" s="432">
        <f>Data!AL199</f>
        <v>0</v>
      </c>
      <c r="AM205" s="432">
        <f>Data!AM199</f>
        <v>0</v>
      </c>
      <c r="AN205" s="432">
        <f>Data!AN199</f>
        <v>0</v>
      </c>
      <c r="AO205" s="432">
        <f>Data!AO199</f>
        <v>0</v>
      </c>
      <c r="AP205" s="432">
        <f>Data!AP199</f>
        <v>0</v>
      </c>
      <c r="AQ205" s="432">
        <f>Data!AQ199</f>
        <v>0</v>
      </c>
      <c r="AR205" s="432">
        <f>Data!AR199</f>
        <v>0</v>
      </c>
      <c r="AS205" s="432">
        <f>Data!AS199</f>
        <v>0</v>
      </c>
      <c r="AT205" s="432">
        <f>Data!AT199</f>
        <v>0</v>
      </c>
      <c r="AU205" s="432">
        <f>Data!AU199</f>
        <v>0</v>
      </c>
      <c r="AV205" s="432">
        <f>Data!AV199</f>
        <v>0</v>
      </c>
      <c r="AW205" s="432">
        <f>Data!AW199</f>
        <v>0</v>
      </c>
      <c r="AX205" s="432">
        <f>Data!AX199</f>
        <v>0</v>
      </c>
      <c r="AY205" s="432">
        <f>Data!AY199</f>
        <v>0</v>
      </c>
      <c r="AZ205" s="432">
        <f>Data!AZ199</f>
        <v>0</v>
      </c>
      <c r="BA205" s="432">
        <f>Data!BA199</f>
        <v>0</v>
      </c>
      <c r="BB205" s="432">
        <f>Data!BB199</f>
        <v>0</v>
      </c>
      <c r="BC205" s="432">
        <f>Data!BC199</f>
        <v>0</v>
      </c>
      <c r="BD205" s="432">
        <f>Data!BD199</f>
        <v>0</v>
      </c>
      <c r="BE205" s="432">
        <f>Data!BE199</f>
        <v>0</v>
      </c>
      <c r="BF205" s="432">
        <f>Data!BF199</f>
        <v>0</v>
      </c>
      <c r="BG205" s="432">
        <f>Data!BG199</f>
        <v>0</v>
      </c>
      <c r="BH205" s="432">
        <f>Data!BH199</f>
        <v>0</v>
      </c>
      <c r="BI205" s="432">
        <f>Data!BI199</f>
        <v>0</v>
      </c>
      <c r="BJ205" s="432">
        <f>Data!BJ199</f>
        <v>0</v>
      </c>
      <c r="BK205" s="432">
        <f>Data!BK199</f>
        <v>0</v>
      </c>
    </row>
    <row r="206" spans="3:63">
      <c r="C206" s="432"/>
      <c r="D206" s="432" t="str">
        <f>Data!D200</f>
        <v>($000's)</v>
      </c>
      <c r="E206" s="432" t="str">
        <f>Data!E200</f>
        <v>($)</v>
      </c>
      <c r="F206" s="432">
        <f>Data!F200</f>
        <v>0</v>
      </c>
      <c r="G206" s="432" t="str">
        <f>Data!G200</f>
        <v>($)</v>
      </c>
      <c r="H206" s="432">
        <f>Data!H200</f>
        <v>0</v>
      </c>
      <c r="I206" s="432" t="str">
        <f>Data!I200</f>
        <v>(MWh)</v>
      </c>
      <c r="J206" s="432" t="str">
        <f>Data!J200</f>
        <v>(MWh)</v>
      </c>
      <c r="K206" s="432">
        <f>Data!K200</f>
        <v>0</v>
      </c>
      <c r="L206" s="432" t="str">
        <f>Data!L200</f>
        <v>(MWh)</v>
      </c>
      <c r="M206" s="432">
        <f>Data!M200</f>
        <v>0</v>
      </c>
      <c r="N206" s="432" t="str">
        <f>Data!N200</f>
        <v>(MWh)</v>
      </c>
      <c r="O206" s="432">
        <f>Data!O200</f>
        <v>0</v>
      </c>
      <c r="P206" s="432">
        <f>Data!P200</f>
        <v>0</v>
      </c>
      <c r="Q206" s="432">
        <f>Data!Q200</f>
        <v>0</v>
      </c>
      <c r="R206" s="432" t="str">
        <f>Data!R200</f>
        <v>(MWh)</v>
      </c>
      <c r="S206" s="432">
        <f>Data!S200</f>
        <v>0</v>
      </c>
      <c r="T206" s="432" t="str">
        <f>Data!T200</f>
        <v>(MWh)</v>
      </c>
      <c r="U206" s="432">
        <f>Data!U200</f>
        <v>0</v>
      </c>
      <c r="V206" s="432" t="str">
        <f>Data!V200</f>
        <v>(MWh)</v>
      </c>
      <c r="W206" s="432">
        <f>Data!W200</f>
        <v>0</v>
      </c>
      <c r="X206" s="432" t="str">
        <f>Data!X200</f>
        <v>(MW)</v>
      </c>
      <c r="Y206" s="432" t="str">
        <f>Data!Y200</f>
        <v>(MW)</v>
      </c>
      <c r="Z206" s="432">
        <f>Data!Z200</f>
        <v>0</v>
      </c>
      <c r="AA206" s="432" t="str">
        <f>Data!AA200</f>
        <v>(MW)</v>
      </c>
      <c r="AB206" s="432">
        <f>Data!AB200</f>
        <v>0</v>
      </c>
      <c r="AC206" s="432" t="str">
        <f>Data!AC200</f>
        <v>(MW)</v>
      </c>
      <c r="AD206" s="432">
        <f>Data!AD200</f>
        <v>0</v>
      </c>
      <c r="AE206" s="432">
        <f>Data!AE200</f>
        <v>0</v>
      </c>
      <c r="AF206" s="432">
        <f>Data!AF200</f>
        <v>0</v>
      </c>
      <c r="AG206" s="432" t="str">
        <f>Data!AG200</f>
        <v>(MW)</v>
      </c>
      <c r="AH206" s="432">
        <f>Data!AH200</f>
        <v>0</v>
      </c>
      <c r="AI206" s="432" t="str">
        <f>Data!AI200</f>
        <v>(MW)</v>
      </c>
      <c r="AJ206" s="432">
        <f>Data!AJ200</f>
        <v>0</v>
      </c>
      <c r="AK206" s="432" t="str">
        <f>Data!AK200</f>
        <v>(MW)</v>
      </c>
      <c r="AL206" s="432">
        <f>Data!AL200</f>
        <v>0</v>
      </c>
      <c r="AM206" s="432">
        <f>Data!AM200</f>
        <v>0</v>
      </c>
      <c r="AN206" s="432">
        <f>Data!AN200</f>
        <v>0</v>
      </c>
      <c r="AO206" s="432">
        <f>Data!AO200</f>
        <v>0</v>
      </c>
      <c r="AP206" s="432">
        <f>Data!AP200</f>
        <v>0</v>
      </c>
      <c r="AQ206" s="432">
        <f>Data!AQ200</f>
        <v>0</v>
      </c>
      <c r="AR206" s="432">
        <f>Data!AR200</f>
        <v>0</v>
      </c>
      <c r="AS206" s="432">
        <f>Data!AS200</f>
        <v>0</v>
      </c>
      <c r="AT206" s="432">
        <f>Data!AT200</f>
        <v>0</v>
      </c>
      <c r="AU206" s="432">
        <f>Data!AU200</f>
        <v>0</v>
      </c>
      <c r="AV206" s="432">
        <f>Data!AV200</f>
        <v>0</v>
      </c>
      <c r="AW206" s="432">
        <f>Data!AW200</f>
        <v>0</v>
      </c>
      <c r="AX206" s="432">
        <f>Data!AX200</f>
        <v>0</v>
      </c>
      <c r="AY206" s="432">
        <f>Data!AY200</f>
        <v>0</v>
      </c>
      <c r="AZ206" s="432">
        <f>Data!AZ200</f>
        <v>0</v>
      </c>
      <c r="BA206" s="432">
        <f>Data!BA200</f>
        <v>0</v>
      </c>
      <c r="BB206" s="432">
        <f>Data!BB200</f>
        <v>0</v>
      </c>
      <c r="BC206" s="432">
        <f>Data!BC200</f>
        <v>0</v>
      </c>
      <c r="BD206" s="432">
        <f>Data!BD200</f>
        <v>0</v>
      </c>
      <c r="BE206" s="432">
        <f>Data!BE200</f>
        <v>0</v>
      </c>
      <c r="BF206" s="432">
        <f>Data!BF200</f>
        <v>0</v>
      </c>
      <c r="BG206" s="432">
        <f>Data!BG200</f>
        <v>0</v>
      </c>
      <c r="BH206" s="432">
        <f>Data!BH200</f>
        <v>0</v>
      </c>
      <c r="BI206" s="432">
        <f>Data!BI200</f>
        <v>0</v>
      </c>
      <c r="BJ206" s="432">
        <f>Data!BJ200</f>
        <v>0</v>
      </c>
      <c r="BK206" s="432">
        <f>Data!BK200</f>
        <v>0</v>
      </c>
    </row>
    <row r="207" spans="3:63">
      <c r="C207" s="432">
        <f>Data!C201</f>
        <v>2010</v>
      </c>
      <c r="D207" s="432">
        <f>Data!D201</f>
        <v>4500</v>
      </c>
      <c r="E207" s="432">
        <f>Data!E201</f>
        <v>80000</v>
      </c>
      <c r="F207" s="432">
        <f>Data!F201</f>
        <v>0</v>
      </c>
      <c r="G207" s="432">
        <f>Data!G201</f>
        <v>75050</v>
      </c>
      <c r="H207" s="432">
        <f>Data!H201</f>
        <v>0</v>
      </c>
      <c r="I207" s="432">
        <f>Data!I201</f>
        <v>200000</v>
      </c>
      <c r="J207" s="432">
        <f>Data!J201</f>
        <v>100</v>
      </c>
      <c r="K207" s="432">
        <f>Data!K201</f>
        <v>0</v>
      </c>
      <c r="L207" s="432">
        <f>Data!L201</f>
        <v>90</v>
      </c>
      <c r="M207" s="432">
        <f>Data!M201</f>
        <v>0</v>
      </c>
      <c r="N207" s="432">
        <f>Data!N201</f>
        <v>80</v>
      </c>
      <c r="O207" s="432">
        <f>Data!O201</f>
        <v>0</v>
      </c>
      <c r="P207" s="432">
        <f>Data!P201</f>
        <v>0</v>
      </c>
      <c r="Q207" s="432">
        <f>Data!Q201</f>
        <v>0</v>
      </c>
      <c r="R207" s="432">
        <f>Data!R201</f>
        <v>90</v>
      </c>
      <c r="S207" s="432">
        <f>Data!S201</f>
        <v>0</v>
      </c>
      <c r="T207" s="432">
        <f>Data!T201</f>
        <v>82</v>
      </c>
      <c r="U207" s="432">
        <f>Data!U201</f>
        <v>0</v>
      </c>
      <c r="V207" s="432">
        <f>Data!V201</f>
        <v>78</v>
      </c>
      <c r="W207" s="432">
        <f>Data!W201</f>
        <v>0</v>
      </c>
      <c r="X207" s="432">
        <f>Data!X201</f>
        <v>0</v>
      </c>
      <c r="Y207" s="432">
        <f>Data!Y201</f>
        <v>0</v>
      </c>
      <c r="Z207" s="432">
        <f>Data!Z201</f>
        <v>0</v>
      </c>
      <c r="AA207" s="432">
        <f>Data!AA201</f>
        <v>0</v>
      </c>
      <c r="AB207" s="432">
        <f>Data!AB201</f>
        <v>0</v>
      </c>
      <c r="AC207" s="432">
        <f>Data!AC201</f>
        <v>0</v>
      </c>
      <c r="AD207" s="432">
        <f>Data!AD201</f>
        <v>0</v>
      </c>
      <c r="AE207" s="432">
        <f>Data!AE201</f>
        <v>0</v>
      </c>
      <c r="AF207" s="432">
        <f>Data!AF201</f>
        <v>0</v>
      </c>
      <c r="AG207" s="432">
        <f>Data!AG201</f>
        <v>0</v>
      </c>
      <c r="AH207" s="432">
        <f>Data!AH201</f>
        <v>0</v>
      </c>
      <c r="AI207" s="432">
        <f>Data!AI201</f>
        <v>0</v>
      </c>
      <c r="AJ207" s="432">
        <f>Data!AJ201</f>
        <v>0</v>
      </c>
      <c r="AK207" s="432">
        <f>Data!AK201</f>
        <v>0</v>
      </c>
      <c r="AL207" s="432">
        <f>Data!AL201</f>
        <v>0</v>
      </c>
      <c r="AM207" s="432">
        <f>Data!AM201</f>
        <v>0</v>
      </c>
      <c r="AN207" s="432">
        <f>Data!AN201</f>
        <v>0</v>
      </c>
      <c r="AO207" s="432">
        <f>Data!AO201</f>
        <v>0</v>
      </c>
      <c r="AP207" s="432">
        <f>Data!AP201</f>
        <v>0</v>
      </c>
      <c r="AQ207" s="432">
        <f>Data!AQ201</f>
        <v>0</v>
      </c>
      <c r="AR207" s="432">
        <f>Data!AR201</f>
        <v>0</v>
      </c>
      <c r="AS207" s="432">
        <f>Data!AS201</f>
        <v>0</v>
      </c>
      <c r="AT207" s="432">
        <f>Data!AT201</f>
        <v>0</v>
      </c>
      <c r="AU207" s="432">
        <f>Data!AU201</f>
        <v>0</v>
      </c>
      <c r="AV207" s="432">
        <f>Data!AV201</f>
        <v>0</v>
      </c>
      <c r="AW207" s="432">
        <f>Data!AW201</f>
        <v>0</v>
      </c>
      <c r="AX207" s="432">
        <f>Data!AX201</f>
        <v>0</v>
      </c>
      <c r="AY207" s="432">
        <f>Data!AY201</f>
        <v>0</v>
      </c>
      <c r="AZ207" s="432">
        <f>Data!AZ201</f>
        <v>0</v>
      </c>
      <c r="BA207" s="432">
        <f>Data!BA201</f>
        <v>0</v>
      </c>
      <c r="BB207" s="432">
        <f>Data!BB201</f>
        <v>0</v>
      </c>
      <c r="BC207" s="432">
        <f>Data!BC201</f>
        <v>0</v>
      </c>
      <c r="BD207" s="432">
        <f>Data!BD201</f>
        <v>0</v>
      </c>
      <c r="BE207" s="432">
        <f>Data!BE201</f>
        <v>0</v>
      </c>
      <c r="BF207" s="432">
        <f>Data!BF201</f>
        <v>0</v>
      </c>
      <c r="BG207" s="432">
        <f>Data!BG201</f>
        <v>0</v>
      </c>
      <c r="BH207" s="432">
        <f>Data!BH201</f>
        <v>0</v>
      </c>
      <c r="BI207" s="432">
        <f>Data!BI201</f>
        <v>0</v>
      </c>
      <c r="BJ207" s="432">
        <f>Data!BJ201</f>
        <v>0</v>
      </c>
      <c r="BK207" s="432">
        <f>Data!BK201</f>
        <v>0</v>
      </c>
    </row>
    <row r="208" spans="3:63" ht="12.75" customHeight="1">
      <c r="C208" s="432">
        <f>Data!C202</f>
        <v>2011</v>
      </c>
      <c r="D208" s="432">
        <f>Data!D202</f>
        <v>4600</v>
      </c>
      <c r="E208" s="432">
        <f>Data!E202</f>
        <v>90000</v>
      </c>
      <c r="F208" s="432">
        <f>Data!F202</f>
        <v>0</v>
      </c>
      <c r="G208" s="432">
        <f>Data!G202</f>
        <v>92000</v>
      </c>
      <c r="H208" s="432">
        <f>Data!H202</f>
        <v>0</v>
      </c>
      <c r="I208" s="432">
        <f>Data!I202</f>
        <v>220000</v>
      </c>
      <c r="J208" s="432">
        <f>Data!J202</f>
        <v>130</v>
      </c>
      <c r="K208" s="432">
        <f>Data!K202</f>
        <v>0</v>
      </c>
      <c r="L208" s="432">
        <f>Data!L202</f>
        <v>120</v>
      </c>
      <c r="M208" s="432">
        <f>Data!M202</f>
        <v>0</v>
      </c>
      <c r="N208" s="432">
        <f>Data!N202</f>
        <v>120</v>
      </c>
      <c r="O208" s="432">
        <f>Data!O202</f>
        <v>0</v>
      </c>
      <c r="P208" s="432">
        <f>Data!P202</f>
        <v>0</v>
      </c>
      <c r="Q208" s="432">
        <f>Data!Q202</f>
        <v>0</v>
      </c>
      <c r="R208" s="432">
        <f>Data!R202</f>
        <v>117</v>
      </c>
      <c r="S208" s="432">
        <f>Data!S202</f>
        <v>0</v>
      </c>
      <c r="T208" s="432">
        <f>Data!T202</f>
        <v>105</v>
      </c>
      <c r="U208" s="432">
        <f>Data!U202</f>
        <v>0</v>
      </c>
      <c r="V208" s="432">
        <f>Data!V202</f>
        <v>105</v>
      </c>
      <c r="W208" s="432">
        <f>Data!W202</f>
        <v>0</v>
      </c>
      <c r="X208" s="432">
        <f>Data!X202</f>
        <v>0</v>
      </c>
      <c r="Y208" s="432">
        <f>Data!Y202</f>
        <v>0</v>
      </c>
      <c r="Z208" s="432">
        <f>Data!Z202</f>
        <v>0</v>
      </c>
      <c r="AA208" s="432">
        <f>Data!AA202</f>
        <v>0</v>
      </c>
      <c r="AB208" s="432">
        <f>Data!AB202</f>
        <v>0</v>
      </c>
      <c r="AC208" s="432">
        <f>Data!AC202</f>
        <v>0</v>
      </c>
      <c r="AD208" s="432">
        <f>Data!AD202</f>
        <v>0</v>
      </c>
      <c r="AE208" s="432">
        <f>Data!AE202</f>
        <v>0</v>
      </c>
      <c r="AF208" s="432">
        <f>Data!AF202</f>
        <v>0</v>
      </c>
      <c r="AG208" s="432">
        <f>Data!AG202</f>
        <v>0</v>
      </c>
      <c r="AH208" s="432">
        <f>Data!AH202</f>
        <v>0</v>
      </c>
      <c r="AI208" s="432">
        <f>Data!AI202</f>
        <v>0</v>
      </c>
      <c r="AJ208" s="432">
        <f>Data!AJ202</f>
        <v>0</v>
      </c>
      <c r="AK208" s="432">
        <f>Data!AK202</f>
        <v>0</v>
      </c>
      <c r="AL208" s="432">
        <f>Data!AL202</f>
        <v>0</v>
      </c>
      <c r="AM208" s="432">
        <f>Data!AM202</f>
        <v>0</v>
      </c>
      <c r="AN208" s="432">
        <f>Data!AN202</f>
        <v>0</v>
      </c>
      <c r="AO208" s="432">
        <f>Data!AO202</f>
        <v>0</v>
      </c>
      <c r="AP208" s="432">
        <f>Data!AP202</f>
        <v>0</v>
      </c>
      <c r="AQ208" s="432">
        <f>Data!AQ202</f>
        <v>0</v>
      </c>
      <c r="AR208" s="432">
        <f>Data!AR202</f>
        <v>0</v>
      </c>
      <c r="AS208" s="432">
        <f>Data!AS202</f>
        <v>0</v>
      </c>
      <c r="AT208" s="432">
        <f>Data!AT202</f>
        <v>0</v>
      </c>
      <c r="AU208" s="432">
        <f>Data!AU202</f>
        <v>0</v>
      </c>
      <c r="AV208" s="432">
        <f>Data!AV202</f>
        <v>0</v>
      </c>
      <c r="AW208" s="432">
        <f>Data!AW202</f>
        <v>0</v>
      </c>
      <c r="AX208" s="432">
        <f>Data!AX202</f>
        <v>0</v>
      </c>
      <c r="AY208" s="432">
        <f>Data!AY202</f>
        <v>0</v>
      </c>
      <c r="AZ208" s="432">
        <f>Data!AZ202</f>
        <v>0</v>
      </c>
      <c r="BA208" s="432">
        <f>Data!BA202</f>
        <v>0</v>
      </c>
      <c r="BB208" s="432">
        <f>Data!BB202</f>
        <v>0</v>
      </c>
      <c r="BC208" s="432">
        <f>Data!BC202</f>
        <v>0</v>
      </c>
      <c r="BD208" s="432">
        <f>Data!BD202</f>
        <v>0</v>
      </c>
      <c r="BE208" s="432">
        <f>Data!BE202</f>
        <v>0</v>
      </c>
      <c r="BF208" s="432">
        <f>Data!BF202</f>
        <v>0</v>
      </c>
      <c r="BG208" s="432">
        <f>Data!BG202</f>
        <v>0</v>
      </c>
      <c r="BH208" s="432">
        <f>Data!BH202</f>
        <v>0</v>
      </c>
      <c r="BI208" s="432">
        <f>Data!BI202</f>
        <v>0</v>
      </c>
      <c r="BJ208" s="432">
        <f>Data!BJ202</f>
        <v>0</v>
      </c>
      <c r="BK208" s="432">
        <f>Data!BK202</f>
        <v>0</v>
      </c>
    </row>
    <row r="209" spans="3:63">
      <c r="C209" s="432">
        <f>Data!C203</f>
        <v>2012</v>
      </c>
      <c r="D209" s="432">
        <f>Data!D203</f>
        <v>4700</v>
      </c>
      <c r="E209" s="432">
        <f>Data!E203</f>
        <v>80000</v>
      </c>
      <c r="F209" s="432">
        <f>Data!F203</f>
        <v>0</v>
      </c>
      <c r="G209" s="432">
        <f>Data!G203</f>
        <v>90000</v>
      </c>
      <c r="H209" s="432">
        <f>Data!H203</f>
        <v>0</v>
      </c>
      <c r="I209" s="432">
        <f>Data!I203</f>
        <v>240000</v>
      </c>
      <c r="J209" s="432">
        <f>Data!J203</f>
        <v>230</v>
      </c>
      <c r="L209" s="432">
        <f>Data!L203</f>
        <v>250</v>
      </c>
      <c r="M209" s="432">
        <f>Data!M203</f>
        <v>0</v>
      </c>
      <c r="N209" s="432">
        <f>Data!N203</f>
        <v>200</v>
      </c>
      <c r="O209" s="432">
        <f>Data!O203</f>
        <v>0</v>
      </c>
      <c r="P209" s="432">
        <f>Data!P203</f>
        <v>0</v>
      </c>
      <c r="Q209" s="432">
        <f>Data!Q203</f>
        <v>0</v>
      </c>
      <c r="R209" s="432">
        <f>Data!R203</f>
        <v>207</v>
      </c>
      <c r="T209" s="432">
        <f>Data!T203</f>
        <v>225</v>
      </c>
      <c r="U209" s="432">
        <f>Data!U203</f>
        <v>0</v>
      </c>
      <c r="V209" s="432">
        <f>Data!V203</f>
        <v>180</v>
      </c>
      <c r="W209" s="432">
        <f>Data!W203</f>
        <v>0</v>
      </c>
      <c r="X209" s="432">
        <f>Data!X203</f>
        <v>0</v>
      </c>
      <c r="Y209" s="432">
        <f>Data!Y203</f>
        <v>0</v>
      </c>
      <c r="Z209" s="432">
        <f>Data!Z203</f>
        <v>0</v>
      </c>
      <c r="AA209" s="432">
        <f>Data!AA203</f>
        <v>0</v>
      </c>
      <c r="AB209" s="432">
        <f>Data!AB203</f>
        <v>0</v>
      </c>
      <c r="AC209" s="432">
        <f>Data!AC203</f>
        <v>0</v>
      </c>
      <c r="AD209" s="432">
        <f>Data!AD203</f>
        <v>0</v>
      </c>
      <c r="AE209" s="432">
        <f>Data!AE203</f>
        <v>0</v>
      </c>
      <c r="AF209" s="432">
        <f>Data!AF203</f>
        <v>0</v>
      </c>
      <c r="AG209" s="432">
        <f>Data!AG203</f>
        <v>0</v>
      </c>
      <c r="AH209" s="432">
        <f>Data!AH203</f>
        <v>0</v>
      </c>
      <c r="AI209" s="432">
        <f>Data!AI203</f>
        <v>0</v>
      </c>
      <c r="AJ209" s="432">
        <f>Data!AJ203</f>
        <v>0</v>
      </c>
      <c r="AK209" s="432">
        <f>Data!AK203</f>
        <v>0</v>
      </c>
      <c r="AL209" s="432">
        <f>Data!AL203</f>
        <v>0</v>
      </c>
      <c r="AM209" s="432">
        <f>Data!AM203</f>
        <v>0</v>
      </c>
      <c r="AN209" s="432">
        <f>Data!AN203</f>
        <v>0</v>
      </c>
      <c r="AO209" s="432">
        <f>Data!AO203</f>
        <v>0</v>
      </c>
      <c r="AP209" s="432">
        <f>Data!AP203</f>
        <v>0</v>
      </c>
      <c r="AQ209" s="432">
        <f>Data!AQ203</f>
        <v>0</v>
      </c>
      <c r="AR209" s="432">
        <f>Data!AR203</f>
        <v>0</v>
      </c>
      <c r="AS209" s="432">
        <f>Data!AS203</f>
        <v>0</v>
      </c>
      <c r="AT209" s="432">
        <f>Data!AT203</f>
        <v>0</v>
      </c>
      <c r="AU209" s="432">
        <f>Data!AU203</f>
        <v>0</v>
      </c>
      <c r="AV209" s="432">
        <f>Data!AV203</f>
        <v>0</v>
      </c>
      <c r="AW209" s="432">
        <f>Data!AW203</f>
        <v>0</v>
      </c>
      <c r="AX209" s="432">
        <f>Data!AX203</f>
        <v>0</v>
      </c>
      <c r="AY209" s="432">
        <f>Data!AY203</f>
        <v>0</v>
      </c>
      <c r="AZ209" s="432">
        <f>Data!AZ203</f>
        <v>0</v>
      </c>
      <c r="BA209" s="432">
        <f>Data!BA203</f>
        <v>0</v>
      </c>
      <c r="BB209" s="432">
        <f>Data!BB203</f>
        <v>0</v>
      </c>
      <c r="BC209" s="432">
        <f>Data!BC203</f>
        <v>0</v>
      </c>
      <c r="BD209" s="432">
        <f>Data!BD203</f>
        <v>0</v>
      </c>
      <c r="BE209" s="432">
        <f>Data!BE203</f>
        <v>0</v>
      </c>
      <c r="BF209" s="432">
        <f>Data!BF203</f>
        <v>0</v>
      </c>
      <c r="BG209" s="432">
        <f>Data!BG203</f>
        <v>0</v>
      </c>
      <c r="BH209" s="432">
        <f>Data!BH203</f>
        <v>0</v>
      </c>
      <c r="BI209" s="432">
        <f>Data!BI203</f>
        <v>0</v>
      </c>
      <c r="BJ209" s="432">
        <f>Data!BJ203</f>
        <v>0</v>
      </c>
      <c r="BK209" s="432">
        <f>Data!BK203</f>
        <v>0</v>
      </c>
    </row>
    <row r="210" spans="3:63">
      <c r="C210" s="432">
        <f>Data!C204</f>
        <v>2013</v>
      </c>
      <c r="D210" s="432">
        <f>Data!D204</f>
        <v>4800</v>
      </c>
      <c r="E210" s="432">
        <f>Data!E204</f>
        <v>100000</v>
      </c>
      <c r="F210" s="432">
        <f>Data!F204</f>
        <v>0</v>
      </c>
      <c r="G210" s="432">
        <f>Data!G204</f>
        <v>105000</v>
      </c>
      <c r="H210" s="432">
        <f>Data!H204</f>
        <v>0</v>
      </c>
      <c r="I210" s="432">
        <f>Data!I204</f>
        <v>260000</v>
      </c>
      <c r="J210" s="432">
        <f>Data!J204</f>
        <v>250</v>
      </c>
      <c r="L210" s="432">
        <f>Data!L204</f>
        <v>253</v>
      </c>
      <c r="M210" s="432">
        <f>Data!M204</f>
        <v>0</v>
      </c>
      <c r="N210" s="432">
        <f>Data!N204</f>
        <v>220</v>
      </c>
      <c r="O210" s="432">
        <f>Data!O204</f>
        <v>0</v>
      </c>
      <c r="P210" s="432">
        <f>Data!P204</f>
        <v>0</v>
      </c>
      <c r="Q210" s="432">
        <f>Data!Q204</f>
        <v>0</v>
      </c>
      <c r="R210" s="432">
        <f>Data!R204</f>
        <v>225</v>
      </c>
      <c r="T210" s="432">
        <f>Data!T204</f>
        <v>207</v>
      </c>
      <c r="U210" s="432">
        <f>Data!U204</f>
        <v>0</v>
      </c>
      <c r="V210" s="432">
        <f>Data!V204</f>
        <v>198</v>
      </c>
      <c r="W210" s="432">
        <f>Data!W204</f>
        <v>0</v>
      </c>
      <c r="X210" s="432">
        <f>Data!X204</f>
        <v>0</v>
      </c>
      <c r="Y210" s="432">
        <f>Data!Y204</f>
        <v>0</v>
      </c>
      <c r="Z210" s="432">
        <f>Data!Z204</f>
        <v>0</v>
      </c>
      <c r="AA210" s="432">
        <f>Data!AA204</f>
        <v>0</v>
      </c>
      <c r="AB210" s="432">
        <f>Data!AB204</f>
        <v>0</v>
      </c>
      <c r="AC210" s="432">
        <f>Data!AC204</f>
        <v>0</v>
      </c>
      <c r="AD210" s="432">
        <f>Data!AD204</f>
        <v>0</v>
      </c>
      <c r="AE210" s="432">
        <f>Data!AE204</f>
        <v>0</v>
      </c>
      <c r="AF210" s="432">
        <f>Data!AF204</f>
        <v>0</v>
      </c>
      <c r="AG210" s="432">
        <f>Data!AG204</f>
        <v>0</v>
      </c>
      <c r="AH210" s="432">
        <f>Data!AH204</f>
        <v>0</v>
      </c>
      <c r="AI210" s="432">
        <f>Data!AI204</f>
        <v>0</v>
      </c>
      <c r="AJ210" s="432">
        <f>Data!AJ204</f>
        <v>0</v>
      </c>
      <c r="AK210" s="432">
        <f>Data!AK204</f>
        <v>0</v>
      </c>
      <c r="AL210" s="432">
        <f>Data!AL204</f>
        <v>0</v>
      </c>
      <c r="AM210" s="432">
        <f>Data!AM204</f>
        <v>0</v>
      </c>
      <c r="AN210" s="432">
        <f>Data!AN204</f>
        <v>0</v>
      </c>
      <c r="AO210" s="432">
        <f>Data!AO204</f>
        <v>0</v>
      </c>
      <c r="AP210" s="432">
        <f>Data!AP204</f>
        <v>0</v>
      </c>
      <c r="AQ210" s="432">
        <f>Data!AQ204</f>
        <v>0</v>
      </c>
      <c r="AR210" s="432">
        <f>Data!AR204</f>
        <v>0</v>
      </c>
      <c r="AS210" s="432">
        <f>Data!AS204</f>
        <v>0</v>
      </c>
      <c r="AT210" s="432">
        <f>Data!AT204</f>
        <v>0</v>
      </c>
      <c r="AU210" s="432">
        <f>Data!AU204</f>
        <v>0</v>
      </c>
      <c r="AV210" s="432">
        <f>Data!AV204</f>
        <v>0</v>
      </c>
      <c r="AW210" s="432">
        <f>Data!AW204</f>
        <v>0</v>
      </c>
      <c r="AX210" s="432">
        <f>Data!AX204</f>
        <v>0</v>
      </c>
      <c r="AY210" s="432">
        <f>Data!AY204</f>
        <v>0</v>
      </c>
      <c r="AZ210" s="432">
        <f>Data!AZ204</f>
        <v>0</v>
      </c>
      <c r="BA210" s="432">
        <f>Data!BA204</f>
        <v>0</v>
      </c>
      <c r="BB210" s="432">
        <f>Data!BB204</f>
        <v>0</v>
      </c>
      <c r="BC210" s="432">
        <f>Data!BC204</f>
        <v>0</v>
      </c>
      <c r="BD210" s="432">
        <f>Data!BD204</f>
        <v>0</v>
      </c>
      <c r="BE210" s="432">
        <f>Data!BE204</f>
        <v>0</v>
      </c>
      <c r="BF210" s="432">
        <f>Data!BF204</f>
        <v>0</v>
      </c>
      <c r="BG210" s="432">
        <f>Data!BG204</f>
        <v>0</v>
      </c>
      <c r="BH210" s="432">
        <f>Data!BH204</f>
        <v>0</v>
      </c>
      <c r="BI210" s="432">
        <f>Data!BI204</f>
        <v>0</v>
      </c>
      <c r="BJ210" s="432">
        <f>Data!BJ204</f>
        <v>0</v>
      </c>
      <c r="BK210" s="432">
        <f>Data!BK204</f>
        <v>0</v>
      </c>
    </row>
    <row r="211" spans="3:63">
      <c r="C211" s="432">
        <f>Data!C205</f>
        <v>2014</v>
      </c>
      <c r="D211" s="432">
        <f>Data!D205</f>
        <v>4800</v>
      </c>
      <c r="E211" s="432">
        <f>Data!E205</f>
        <v>113100</v>
      </c>
      <c r="F211" s="432">
        <f>Data!F205</f>
        <v>0</v>
      </c>
      <c r="G211" s="432">
        <f>Data!G205</f>
        <v>528400</v>
      </c>
      <c r="H211" s="432">
        <f>Data!H205</f>
        <v>0</v>
      </c>
      <c r="I211" s="432">
        <f>Data!I205</f>
        <v>26800</v>
      </c>
      <c r="J211" s="432">
        <f ca="1">Data!J205</f>
        <v>250</v>
      </c>
      <c r="K211" s="432">
        <f>Data!K205</f>
        <v>0</v>
      </c>
      <c r="L211" s="432">
        <f ca="1">Data!L205</f>
        <v>573</v>
      </c>
      <c r="M211" s="432">
        <f>Data!M205</f>
        <v>0</v>
      </c>
      <c r="N211" s="432">
        <f ca="1">Data!N205</f>
        <v>340</v>
      </c>
      <c r="O211" s="432">
        <f>Data!O205</f>
        <v>0</v>
      </c>
      <c r="P211" s="432">
        <f>Data!P205</f>
        <v>0</v>
      </c>
      <c r="Q211" s="432">
        <f>Data!Q205</f>
        <v>0</v>
      </c>
      <c r="R211" s="432">
        <f ca="1">Data!R205</f>
        <v>225</v>
      </c>
      <c r="S211" s="432">
        <f>Data!S205</f>
        <v>0</v>
      </c>
      <c r="T211" s="432">
        <f ca="1">Data!T205</f>
        <v>454.20000000000005</v>
      </c>
      <c r="U211" s="432">
        <f>Data!U205</f>
        <v>0</v>
      </c>
      <c r="V211" s="432">
        <f ca="1">Data!V205</f>
        <v>306</v>
      </c>
      <c r="W211" s="432">
        <f>Data!W205</f>
        <v>0</v>
      </c>
      <c r="X211" s="432">
        <f>Data!X205</f>
        <v>0</v>
      </c>
      <c r="Y211" s="432">
        <f>Data!Y205</f>
        <v>0</v>
      </c>
      <c r="Z211" s="432">
        <f>Data!Z205</f>
        <v>0</v>
      </c>
      <c r="AA211" s="432">
        <f>Data!AA205</f>
        <v>0</v>
      </c>
      <c r="AB211" s="432">
        <f>Data!AB205</f>
        <v>0</v>
      </c>
      <c r="AC211" s="432">
        <f>Data!AC205</f>
        <v>0</v>
      </c>
      <c r="AD211" s="432">
        <f>Data!AD205</f>
        <v>0</v>
      </c>
      <c r="AE211" s="432">
        <f>Data!AE205</f>
        <v>0</v>
      </c>
      <c r="AF211" s="432">
        <f>Data!AF205</f>
        <v>0</v>
      </c>
      <c r="AG211" s="432">
        <f>Data!AG205</f>
        <v>0</v>
      </c>
      <c r="AH211" s="432">
        <f>Data!AH205</f>
        <v>0</v>
      </c>
      <c r="AI211" s="432">
        <f>Data!AI205</f>
        <v>0</v>
      </c>
      <c r="AJ211" s="432">
        <f>Data!AJ205</f>
        <v>0</v>
      </c>
      <c r="AK211" s="432">
        <f>Data!AK205</f>
        <v>0</v>
      </c>
      <c r="AL211" s="432">
        <f>Data!AL205</f>
        <v>0</v>
      </c>
      <c r="AM211" s="432">
        <f>Data!AM205</f>
        <v>0</v>
      </c>
      <c r="AN211" s="432">
        <f>Data!AN205</f>
        <v>0</v>
      </c>
      <c r="AO211" s="432">
        <f>Data!AO205</f>
        <v>0</v>
      </c>
      <c r="AP211" s="432">
        <f>Data!AP205</f>
        <v>0</v>
      </c>
      <c r="AQ211" s="432">
        <f>Data!AQ205</f>
        <v>0</v>
      </c>
      <c r="AR211" s="432">
        <f>Data!AR205</f>
        <v>0</v>
      </c>
      <c r="AS211" s="432">
        <f>Data!AS205</f>
        <v>0</v>
      </c>
      <c r="AT211" s="432">
        <f>Data!AT205</f>
        <v>0</v>
      </c>
      <c r="AU211" s="432">
        <f>Data!AU205</f>
        <v>0</v>
      </c>
      <c r="AV211" s="432">
        <f>Data!AV205</f>
        <v>0</v>
      </c>
      <c r="AW211" s="432">
        <f>Data!AW205</f>
        <v>0</v>
      </c>
      <c r="AX211" s="432">
        <f>Data!AX205</f>
        <v>0</v>
      </c>
      <c r="AY211" s="432">
        <f>Data!AY205</f>
        <v>0</v>
      </c>
      <c r="AZ211" s="432">
        <f>Data!AZ205</f>
        <v>0</v>
      </c>
      <c r="BA211" s="432">
        <f>Data!BA205</f>
        <v>0</v>
      </c>
      <c r="BB211" s="432">
        <f>Data!BB205</f>
        <v>0</v>
      </c>
      <c r="BC211" s="432">
        <f>Data!BC205</f>
        <v>0</v>
      </c>
      <c r="BD211" s="432">
        <f>Data!BD205</f>
        <v>0</v>
      </c>
      <c r="BE211" s="432">
        <f>Data!BE205</f>
        <v>0</v>
      </c>
      <c r="BF211" s="432">
        <f>Data!BF205</f>
        <v>0</v>
      </c>
      <c r="BG211" s="432">
        <f>Data!BG205</f>
        <v>0</v>
      </c>
      <c r="BH211" s="432">
        <f>Data!BH205</f>
        <v>0</v>
      </c>
      <c r="BI211" s="432">
        <f>Data!BI205</f>
        <v>0</v>
      </c>
      <c r="BJ211" s="432">
        <f>Data!BJ205</f>
        <v>0</v>
      </c>
      <c r="BK211" s="432">
        <f>Data!BK205</f>
        <v>0</v>
      </c>
    </row>
    <row r="216" spans="3:63" ht="13.8" thickBot="1">
      <c r="D216" s="101">
        <v>2</v>
      </c>
      <c r="E216" s="101">
        <v>3</v>
      </c>
      <c r="F216" s="101">
        <v>4</v>
      </c>
      <c r="G216" s="101">
        <v>5</v>
      </c>
      <c r="H216" s="101">
        <v>6</v>
      </c>
      <c r="J216" s="101">
        <v>7</v>
      </c>
      <c r="K216" s="101">
        <v>8</v>
      </c>
      <c r="L216" s="101">
        <v>9</v>
      </c>
      <c r="M216" s="101">
        <v>10</v>
      </c>
      <c r="N216" s="101">
        <v>11</v>
      </c>
      <c r="O216" s="101">
        <v>12</v>
      </c>
      <c r="P216" s="101">
        <v>13</v>
      </c>
      <c r="R216" s="101">
        <v>16</v>
      </c>
      <c r="S216" s="101">
        <v>17</v>
      </c>
      <c r="T216" s="101">
        <v>18</v>
      </c>
      <c r="U216" s="101">
        <v>19</v>
      </c>
      <c r="V216" s="101">
        <v>20</v>
      </c>
      <c r="W216" s="101">
        <v>21</v>
      </c>
    </row>
    <row r="217" spans="3:63" ht="13.8" thickBot="1">
      <c r="D217" s="1297" t="s">
        <v>43</v>
      </c>
      <c r="E217" s="1298"/>
      <c r="F217" s="1298"/>
      <c r="G217" s="1298"/>
      <c r="H217" s="1299"/>
      <c r="I217" s="11"/>
      <c r="J217" s="1297" t="s">
        <v>473</v>
      </c>
      <c r="K217" s="1298"/>
      <c r="L217" s="1298"/>
      <c r="M217" s="1298"/>
      <c r="N217" s="1298"/>
      <c r="O217" s="1298"/>
      <c r="P217" s="1299"/>
      <c r="Q217" s="11"/>
      <c r="R217" s="1297" t="s">
        <v>474</v>
      </c>
      <c r="S217" s="1298"/>
      <c r="T217" s="1298"/>
      <c r="U217" s="1298"/>
      <c r="V217" s="1298"/>
      <c r="W217" s="1299"/>
    </row>
    <row r="218" spans="3:63">
      <c r="D218" s="1295" t="s">
        <v>44</v>
      </c>
      <c r="E218" s="1292" t="s">
        <v>58</v>
      </c>
      <c r="F218" s="1293"/>
      <c r="G218" s="1294" t="s">
        <v>59</v>
      </c>
      <c r="H218" s="1293"/>
      <c r="I218" s="11"/>
      <c r="J218" s="1295" t="s">
        <v>95</v>
      </c>
      <c r="K218" s="1292" t="s">
        <v>60</v>
      </c>
      <c r="L218" s="1293"/>
      <c r="M218" s="1292" t="s">
        <v>325</v>
      </c>
      <c r="N218" s="1293"/>
      <c r="O218" s="1294" t="s">
        <v>61</v>
      </c>
      <c r="P218" s="1293"/>
      <c r="Q218" s="11"/>
      <c r="R218" s="1292" t="s">
        <v>60</v>
      </c>
      <c r="S218" s="1293"/>
      <c r="T218" s="1292" t="s">
        <v>325</v>
      </c>
      <c r="U218" s="1293"/>
      <c r="V218" s="1294" t="s">
        <v>61</v>
      </c>
      <c r="W218" s="1293"/>
    </row>
    <row r="219" spans="3:63" ht="41.4">
      <c r="D219" s="1296"/>
      <c r="E219" s="76" t="s">
        <v>45</v>
      </c>
      <c r="F219" s="67" t="s">
        <v>96</v>
      </c>
      <c r="G219" s="145" t="s">
        <v>97</v>
      </c>
      <c r="H219" s="67" t="s">
        <v>96</v>
      </c>
      <c r="I219" s="11"/>
      <c r="J219" s="1296"/>
      <c r="K219" s="76" t="s">
        <v>464</v>
      </c>
      <c r="L219" s="67" t="s">
        <v>98</v>
      </c>
      <c r="M219" s="76" t="s">
        <v>465</v>
      </c>
      <c r="N219" s="67" t="s">
        <v>98</v>
      </c>
      <c r="O219" s="145" t="s">
        <v>466</v>
      </c>
      <c r="P219" s="67" t="s">
        <v>98</v>
      </c>
      <c r="Q219" s="11"/>
      <c r="R219" s="76" t="s">
        <v>467</v>
      </c>
      <c r="S219" s="67" t="s">
        <v>98</v>
      </c>
      <c r="T219" s="76" t="s">
        <v>468</v>
      </c>
      <c r="U219" s="67" t="s">
        <v>98</v>
      </c>
      <c r="V219" s="145" t="s">
        <v>469</v>
      </c>
      <c r="W219" s="67" t="s">
        <v>98</v>
      </c>
    </row>
  </sheetData>
  <mergeCells count="30">
    <mergeCell ref="AY3:BD3"/>
    <mergeCell ref="BT110:BY110"/>
    <mergeCell ref="Y2:AR2"/>
    <mergeCell ref="H110:M110"/>
    <mergeCell ref="N110:S110"/>
    <mergeCell ref="T110:Y110"/>
    <mergeCell ref="Z110:AE110"/>
    <mergeCell ref="AF110:AK110"/>
    <mergeCell ref="AL110:AQ110"/>
    <mergeCell ref="AR110:AU110"/>
    <mergeCell ref="AS2:BK2"/>
    <mergeCell ref="Y3:AH3"/>
    <mergeCell ref="AI3:AR3"/>
    <mergeCell ref="BH110:BM110"/>
    <mergeCell ref="AS3:AX3"/>
    <mergeCell ref="D110:G110"/>
    <mergeCell ref="AV110:BA110"/>
    <mergeCell ref="D217:H217"/>
    <mergeCell ref="J217:P217"/>
    <mergeCell ref="R217:W217"/>
    <mergeCell ref="D218:D219"/>
    <mergeCell ref="E218:F218"/>
    <mergeCell ref="G218:H218"/>
    <mergeCell ref="J218:J219"/>
    <mergeCell ref="K218:L218"/>
    <mergeCell ref="M218:N218"/>
    <mergeCell ref="O218:P218"/>
    <mergeCell ref="R218:S218"/>
    <mergeCell ref="T218:U218"/>
    <mergeCell ref="V218:W218"/>
  </mergeCells>
  <pageMargins left="0.7" right="0.7" top="0.75" bottom="0.75" header="0.3" footer="0.3"/>
  <pageSetup orientation="portrait" r:id="rId1"/>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B2:BG254"/>
  <sheetViews>
    <sheetView zoomScale="70" zoomScaleNormal="70" zoomScalePageLayoutView="75" workbookViewId="0">
      <selection activeCell="H4" sqref="H4"/>
    </sheetView>
  </sheetViews>
  <sheetFormatPr defaultColWidth="8.88671875" defaultRowHeight="13.2"/>
  <cols>
    <col min="1" max="1" width="5" style="101" customWidth="1"/>
    <col min="2" max="2" width="36.5546875" style="101" bestFit="1" customWidth="1"/>
    <col min="3" max="3" width="21.109375" style="101" bestFit="1" customWidth="1"/>
    <col min="4" max="4" width="26.88671875" style="101" bestFit="1" customWidth="1"/>
    <col min="5" max="5" width="13.44140625" style="101" customWidth="1"/>
    <col min="6" max="6" width="15.5546875" style="101" bestFit="1" customWidth="1"/>
    <col min="7" max="7" width="17.33203125" style="101" bestFit="1" customWidth="1"/>
    <col min="8" max="8" width="13.44140625" style="101" bestFit="1" customWidth="1"/>
    <col min="9" max="9" width="9.88671875" style="101" bestFit="1" customWidth="1"/>
    <col min="10" max="10" width="14.5546875" style="101" bestFit="1" customWidth="1"/>
    <col min="11" max="11" width="12.88671875" style="101" bestFit="1" customWidth="1"/>
    <col min="12" max="12" width="17" style="101" bestFit="1" customWidth="1"/>
    <col min="13" max="13" width="17.109375" style="101" customWidth="1"/>
    <col min="14" max="14" width="8.5546875" style="101" bestFit="1" customWidth="1"/>
    <col min="15" max="15" width="21.109375" style="101" bestFit="1" customWidth="1"/>
    <col min="16" max="16" width="8.88671875" style="101"/>
    <col min="17" max="17" width="13.88671875" style="101" customWidth="1"/>
    <col min="18" max="18" width="9" style="101" bestFit="1" customWidth="1"/>
    <col min="19" max="19" width="13.33203125" style="101" customWidth="1"/>
    <col min="20" max="20" width="9" style="101" bestFit="1" customWidth="1"/>
    <col min="21" max="21" width="10" style="101" bestFit="1" customWidth="1"/>
    <col min="22" max="22" width="12.5546875" style="101" bestFit="1" customWidth="1"/>
    <col min="23" max="23" width="12.44140625" style="101" customWidth="1"/>
    <col min="24" max="24" width="8.88671875" style="101"/>
    <col min="25" max="25" width="10.6640625" style="101" customWidth="1"/>
    <col min="26" max="26" width="9" style="101" bestFit="1" customWidth="1"/>
    <col min="27" max="27" width="8.88671875" style="101"/>
    <col min="28" max="28" width="9" style="101" bestFit="1" customWidth="1"/>
    <col min="29" max="29" width="10" style="101" customWidth="1"/>
    <col min="30" max="30" width="8.88671875" style="101"/>
    <col min="31" max="31" width="9" style="101" bestFit="1" customWidth="1"/>
    <col min="32" max="32" width="11" style="101" customWidth="1"/>
    <col min="33" max="16384" width="8.88671875" style="101"/>
  </cols>
  <sheetData>
    <row r="2" spans="2:44">
      <c r="B2" s="400" t="str">
        <f>'Main Menu'!AW21</f>
        <v>Questionaire results</v>
      </c>
      <c r="C2" s="400"/>
      <c r="D2" s="400" t="str">
        <f>'Main Menu'!AY21</f>
        <v>Output</v>
      </c>
      <c r="E2" s="400" t="str">
        <f>'Main Menu'!AZ21</f>
        <v>Meaning</v>
      </c>
      <c r="G2" s="101" t="s">
        <v>365</v>
      </c>
      <c r="M2" s="101" t="s">
        <v>375</v>
      </c>
    </row>
    <row r="3" spans="2:44">
      <c r="B3" s="400" t="str">
        <f>'Main Menu'!AW22</f>
        <v>#1</v>
      </c>
      <c r="C3" s="400" t="str">
        <f>'Main Menu'!AX22</f>
        <v>NTG</v>
      </c>
      <c r="D3" s="400">
        <f>NTG</f>
        <v>1</v>
      </c>
      <c r="E3" s="400" t="str">
        <f>'Main Menu'!AZ22</f>
        <v>Net</v>
      </c>
      <c r="G3" s="101" t="str">
        <f>IF(OR(D3=0,D12=0),"Survey incomplete",IF(AND(D3=1,D12=1),"Net &amp; Interactive",IF(AND(D3=1,D12=2),"Net &amp; No Interactive",IF(AND(D3=2,D12=1),"No NTG &amp; Interactive",IF(AND(D3=2,D12=2),"No Net &amp; No Interactive")))))</f>
        <v>Net &amp; Interactive</v>
      </c>
      <c r="H3" s="101">
        <f>IF(OR(NTG=0,Interactive_Effects=0),"Survey incomplete",IF(AND(NTG=1,Interactive_Effects=1),1,IF(AND(NTG=1,Interactive_Effects=2),2,IF(AND(NTG=2,Interactive_Effects=1),3,IF(AND(NTG=2,Interactive_Effects=2),4)))))</f>
        <v>2</v>
      </c>
      <c r="M3" s="101" t="s">
        <v>373</v>
      </c>
      <c r="N3" s="432"/>
    </row>
    <row r="4" spans="2:44">
      <c r="B4" s="400" t="str">
        <f>'Main Menu'!AW23</f>
        <v>#2</v>
      </c>
      <c r="C4" s="400" t="str">
        <f>'Main Menu'!AX23</f>
        <v>Reporting level</v>
      </c>
      <c r="D4" s="400">
        <f>Reporting_Level</f>
        <v>2</v>
      </c>
      <c r="E4" s="400" t="str">
        <f>'Main Menu'!AZ23</f>
        <v>Program</v>
      </c>
      <c r="M4" s="101" t="s">
        <v>376</v>
      </c>
      <c r="N4" s="432"/>
    </row>
    <row r="5" spans="2:44">
      <c r="B5" s="400" t="str">
        <f>'Main Menu'!AW24</f>
        <v>#3a</v>
      </c>
      <c r="C5" s="400" t="str">
        <f>'Main Menu'!AX24</f>
        <v>TRC</v>
      </c>
      <c r="D5" s="400">
        <f>TRC</f>
        <v>1</v>
      </c>
      <c r="E5" s="400">
        <f>'Main Menu'!AZ24</f>
        <v>1</v>
      </c>
      <c r="G5" s="400">
        <v>1</v>
      </c>
      <c r="H5" s="400">
        <v>2</v>
      </c>
      <c r="I5" s="400">
        <v>3</v>
      </c>
      <c r="J5" s="400">
        <v>4</v>
      </c>
      <c r="N5" s="432"/>
    </row>
    <row r="6" spans="2:44">
      <c r="B6" s="400" t="str">
        <f>'Main Menu'!AW28</f>
        <v>#4</v>
      </c>
      <c r="C6" s="400" t="str">
        <f>'Main Menu'!AX25</f>
        <v>PAC</v>
      </c>
      <c r="D6" s="400">
        <f>PAC</f>
        <v>1</v>
      </c>
      <c r="E6" s="400">
        <f>'Main Menu'!AZ25</f>
        <v>1</v>
      </c>
      <c r="G6" s="400" t="s">
        <v>89</v>
      </c>
      <c r="H6" s="400" t="s">
        <v>89</v>
      </c>
      <c r="I6" s="400" t="s">
        <v>304</v>
      </c>
      <c r="J6" s="400" t="s">
        <v>304</v>
      </c>
      <c r="M6" s="101" t="s">
        <v>377</v>
      </c>
      <c r="N6" s="568">
        <f>IF(Reporting_Level=2,IF(AND(TRC=1,PAC=1,SCT=1,RIM=1),1,IF(AND(TRC=1,PAC=0,SCT=0,RIM=0),2,IF(AND(TRC=0,PAC=1,SCT=0,RIM=0),3,IF(AND(TRC=0,PAC=0,SCT=1,RIM=0),4,IF(AND(TRC=0,PAC=0,SCT=0,RIM=1),5,IF(AND(TRC=0,PAC=1,SCT=1,RIM=1),6,IF(AND(TRC=1,PAC=0,SCT=1,RIM=1),7,IF(AND(TRC=1,PAC=1,SCT=0,RIM=1),8,IF(AND(TRC=1,PAC=1,SCT=1,RIM=0),9, IF(AND(TRC=1,PAC=1,SCT=0,RIM=0),10,IF(AND(TRC=1,PAC=0,SCT=1,RIM=0),11,IF(AND(TRC=1,PAC=0,SCT=0,RIM=1),12,IF(AND(TRC=0,PAC=1,SCT=1,RIM=0),13,IF(AND(TRC=0,PAC=1,SCT=0,RIM=1),14,IF(AND(TRC=0,PAC=0,SCT=1,RIM=1),15))))))))))))))),IF(Reporting_Level=1, IF(AND(TRC=1,PAC=1,SCT=1,RIM=1),16,IF(AND(TRC=1,PAC=0,SCT=0,RIM=0),17,IF(AND(TRC=0,PAC=1,SCT=0,RIM=0),18,IF(AND(TRC=0,PAC=0,SCT=1,RIM=0),19,IF(AND(TRC=0,PAC=0,SCT=0,RIM=1),20,IF(AND(TRC=0,PAC=1,SCT=1,RIM=1),21,IF(AND(TRC=1,PAC=0,SCT=1,RIM=1),22,IF(AND(TRC=1,PAC=1,SCT=0,RIM=1),23,IF(AND(TRC=1,PAC=1,SCT=1,RIM=0),24, IF(AND(TRC=1,PAC=1,SCT=0,RIM=0),25,IF(AND(TRC=1,PAC=0,SCT=1,RIM=0),26,IF(AND(TRC=1,PAC=0,SCT=0,RIM=1),27,IF(AND(TRC=0,PAC=1,SCT=1,RIM=0),28,IF(AND(TRC=0,PAC=1,SCT=0,RIM=1),29,IF(AND(TRC=0,PAC=0,SCT=1,RIM=1),30)))))))))))))))))</f>
        <v>1</v>
      </c>
    </row>
    <row r="7" spans="2:44">
      <c r="B7" s="400" t="str">
        <f>'Main Menu'!AW29</f>
        <v>#5</v>
      </c>
      <c r="C7" s="400" t="str">
        <f>'Main Menu'!AX26</f>
        <v>SCT</v>
      </c>
      <c r="D7" s="400">
        <f>SCT</f>
        <v>1</v>
      </c>
      <c r="E7" s="400">
        <f>'Main Menu'!AZ26</f>
        <v>1</v>
      </c>
      <c r="G7" s="400" t="s">
        <v>366</v>
      </c>
      <c r="H7" s="400" t="s">
        <v>367</v>
      </c>
      <c r="I7" s="400" t="s">
        <v>366</v>
      </c>
      <c r="J7" s="400" t="s">
        <v>367</v>
      </c>
      <c r="M7" s="101" t="s">
        <v>378</v>
      </c>
      <c r="N7" s="432"/>
    </row>
    <row r="8" spans="2:44">
      <c r="B8" s="400" t="str">
        <f>'Main Menu'!AW30</f>
        <v>#6</v>
      </c>
      <c r="C8" s="400" t="str">
        <f>'Main Menu'!AX27</f>
        <v>RIM</v>
      </c>
      <c r="D8" s="400">
        <f>RIM</f>
        <v>1</v>
      </c>
      <c r="E8" s="400">
        <f>'Main Menu'!AZ27</f>
        <v>1</v>
      </c>
      <c r="F8" s="400" t="s">
        <v>309</v>
      </c>
      <c r="G8" s="400">
        <v>1</v>
      </c>
      <c r="H8" s="400">
        <v>1</v>
      </c>
      <c r="I8" s="400">
        <v>2</v>
      </c>
      <c r="J8" s="400">
        <v>2</v>
      </c>
    </row>
    <row r="9" spans="2:44">
      <c r="B9" s="400" t="str">
        <f>'Main Menu'!AW31</f>
        <v>#7</v>
      </c>
      <c r="C9" s="400" t="str">
        <f>'Main Menu'!AX28</f>
        <v>Planned</v>
      </c>
      <c r="D9" s="400">
        <f>Planned</f>
        <v>1</v>
      </c>
      <c r="E9" s="400" t="str">
        <f>'Main Menu'!AZ28</f>
        <v>Yes</v>
      </c>
      <c r="F9" s="400" t="s">
        <v>366</v>
      </c>
      <c r="G9" s="400">
        <v>1</v>
      </c>
      <c r="H9" s="400">
        <v>2</v>
      </c>
      <c r="I9" s="400">
        <v>1</v>
      </c>
      <c r="J9" s="400">
        <v>2</v>
      </c>
      <c r="N9" s="101" t="s">
        <v>100</v>
      </c>
      <c r="O9" s="101">
        <v>2</v>
      </c>
      <c r="P9" s="101">
        <v>2</v>
      </c>
      <c r="Q9" s="101">
        <v>2</v>
      </c>
      <c r="R9" s="101">
        <v>2</v>
      </c>
      <c r="S9" s="101">
        <v>2</v>
      </c>
      <c r="T9" s="101">
        <v>2</v>
      </c>
      <c r="U9" s="101">
        <v>2</v>
      </c>
      <c r="V9" s="101">
        <v>2</v>
      </c>
      <c r="W9" s="101">
        <v>2</v>
      </c>
      <c r="X9" s="101">
        <v>2</v>
      </c>
      <c r="Y9" s="101">
        <v>2</v>
      </c>
      <c r="Z9" s="101">
        <v>2</v>
      </c>
      <c r="AA9" s="101">
        <v>2</v>
      </c>
      <c r="AB9" s="101">
        <v>2</v>
      </c>
      <c r="AC9" s="101">
        <v>2</v>
      </c>
      <c r="AD9" s="101">
        <v>1</v>
      </c>
      <c r="AE9" s="101">
        <v>1</v>
      </c>
      <c r="AF9" s="101">
        <v>1</v>
      </c>
      <c r="AG9" s="101">
        <v>1</v>
      </c>
      <c r="AH9" s="101">
        <v>1</v>
      </c>
      <c r="AI9" s="101">
        <v>1</v>
      </c>
      <c r="AJ9" s="101">
        <v>1</v>
      </c>
      <c r="AK9" s="101">
        <v>1</v>
      </c>
      <c r="AL9" s="101">
        <v>1</v>
      </c>
      <c r="AM9" s="101">
        <v>1</v>
      </c>
      <c r="AN9" s="101">
        <v>1</v>
      </c>
      <c r="AO9" s="101">
        <v>1</v>
      </c>
      <c r="AP9" s="101">
        <v>1</v>
      </c>
      <c r="AQ9" s="101">
        <v>1</v>
      </c>
      <c r="AR9" s="101">
        <v>1</v>
      </c>
    </row>
    <row r="10" spans="2:44">
      <c r="B10" s="400" t="str">
        <f>'Main Menu'!AW32</f>
        <v>#8</v>
      </c>
      <c r="C10" s="400" t="str">
        <f>'Main Menu'!AX29</f>
        <v>Evaluated</v>
      </c>
      <c r="D10" s="400">
        <f>Evaluated</f>
        <v>1</v>
      </c>
      <c r="E10" s="400" t="str">
        <f>'Main Menu'!AZ29</f>
        <v>Yes</v>
      </c>
      <c r="N10" s="101" t="s">
        <v>55</v>
      </c>
      <c r="O10" s="101">
        <v>1</v>
      </c>
      <c r="P10" s="101">
        <v>1</v>
      </c>
      <c r="Q10" s="101">
        <v>0</v>
      </c>
      <c r="R10" s="101">
        <v>0</v>
      </c>
      <c r="S10" s="101">
        <v>0</v>
      </c>
      <c r="T10" s="101">
        <v>0</v>
      </c>
      <c r="U10" s="101">
        <v>1</v>
      </c>
      <c r="V10" s="101">
        <v>1</v>
      </c>
      <c r="W10" s="101">
        <v>1</v>
      </c>
      <c r="X10" s="101">
        <v>1</v>
      </c>
      <c r="Y10" s="101">
        <v>1</v>
      </c>
      <c r="Z10" s="101">
        <v>1</v>
      </c>
      <c r="AA10" s="101">
        <v>0</v>
      </c>
      <c r="AB10" s="101">
        <v>0</v>
      </c>
      <c r="AC10" s="101">
        <v>0</v>
      </c>
      <c r="AD10" s="101">
        <v>1</v>
      </c>
      <c r="AE10" s="101">
        <v>1</v>
      </c>
      <c r="AF10" s="101">
        <v>0</v>
      </c>
      <c r="AG10" s="101">
        <v>0</v>
      </c>
      <c r="AH10" s="101">
        <v>0</v>
      </c>
      <c r="AI10" s="101">
        <v>0</v>
      </c>
      <c r="AJ10" s="101">
        <v>1</v>
      </c>
      <c r="AK10" s="101">
        <v>1</v>
      </c>
      <c r="AL10" s="101">
        <v>1</v>
      </c>
      <c r="AM10" s="101">
        <v>1</v>
      </c>
      <c r="AN10" s="101">
        <v>1</v>
      </c>
      <c r="AO10" s="101">
        <v>1</v>
      </c>
      <c r="AP10" s="101">
        <v>0</v>
      </c>
      <c r="AQ10" s="101">
        <v>0</v>
      </c>
      <c r="AR10" s="101">
        <v>0</v>
      </c>
    </row>
    <row r="11" spans="2:44">
      <c r="B11" s="400" t="str">
        <f>'Main Menu'!AW33</f>
        <v>#9</v>
      </c>
      <c r="C11" s="400" t="str">
        <f>'Main Menu'!AX30</f>
        <v>Prior years</v>
      </c>
      <c r="D11" s="400">
        <f>Prior_Years</f>
        <v>1</v>
      </c>
      <c r="E11" s="400" t="str">
        <f>'Main Menu'!AZ30</f>
        <v>Yes</v>
      </c>
      <c r="N11" s="101" t="s">
        <v>243</v>
      </c>
      <c r="O11" s="101">
        <v>1</v>
      </c>
      <c r="P11" s="101">
        <v>0</v>
      </c>
      <c r="Q11" s="101">
        <v>1</v>
      </c>
      <c r="R11" s="101">
        <v>0</v>
      </c>
      <c r="S11" s="101">
        <v>0</v>
      </c>
      <c r="T11" s="101">
        <v>1</v>
      </c>
      <c r="U11" s="101">
        <v>0</v>
      </c>
      <c r="V11" s="101">
        <v>1</v>
      </c>
      <c r="W11" s="101">
        <v>1</v>
      </c>
      <c r="X11" s="101">
        <v>1</v>
      </c>
      <c r="Y11" s="101">
        <v>0</v>
      </c>
      <c r="Z11" s="101">
        <v>0</v>
      </c>
      <c r="AA11" s="101">
        <v>1</v>
      </c>
      <c r="AB11" s="101">
        <v>1</v>
      </c>
      <c r="AC11" s="101">
        <v>0</v>
      </c>
      <c r="AD11" s="101">
        <v>1</v>
      </c>
      <c r="AE11" s="101">
        <v>0</v>
      </c>
      <c r="AF11" s="101">
        <v>1</v>
      </c>
      <c r="AG11" s="101">
        <v>0</v>
      </c>
      <c r="AH11" s="101">
        <v>0</v>
      </c>
      <c r="AI11" s="101">
        <v>1</v>
      </c>
      <c r="AJ11" s="101">
        <v>0</v>
      </c>
      <c r="AK11" s="101">
        <v>1</v>
      </c>
      <c r="AL11" s="101">
        <v>1</v>
      </c>
      <c r="AM11" s="101">
        <v>1</v>
      </c>
      <c r="AN11" s="101">
        <v>0</v>
      </c>
      <c r="AO11" s="101">
        <v>0</v>
      </c>
      <c r="AP11" s="101">
        <v>1</v>
      </c>
      <c r="AQ11" s="101">
        <v>1</v>
      </c>
      <c r="AR11" s="101">
        <v>0</v>
      </c>
    </row>
    <row r="12" spans="2:44">
      <c r="B12" s="400" t="str">
        <f>'Main Menu'!AW38</f>
        <v>#10</v>
      </c>
      <c r="C12" s="400" t="str">
        <f>'Main Menu'!AX31</f>
        <v>Site or busbar</v>
      </c>
      <c r="D12" s="400">
        <f>Site_or_SitePlusLosses</f>
        <v>1</v>
      </c>
      <c r="E12" s="400" t="str">
        <f>'Main Menu'!AZ31</f>
        <v>Yes</v>
      </c>
      <c r="N12" s="101" t="s">
        <v>256</v>
      </c>
      <c r="O12" s="101">
        <v>1</v>
      </c>
      <c r="P12" s="101">
        <v>0</v>
      </c>
      <c r="Q12" s="101">
        <v>0</v>
      </c>
      <c r="R12" s="101">
        <v>1</v>
      </c>
      <c r="S12" s="101">
        <v>0</v>
      </c>
      <c r="T12" s="101">
        <v>1</v>
      </c>
      <c r="U12" s="101">
        <v>1</v>
      </c>
      <c r="V12" s="101">
        <v>0</v>
      </c>
      <c r="W12" s="101">
        <v>1</v>
      </c>
      <c r="X12" s="101">
        <v>0</v>
      </c>
      <c r="Y12" s="101">
        <v>1</v>
      </c>
      <c r="Z12" s="101">
        <v>0</v>
      </c>
      <c r="AA12" s="101">
        <v>1</v>
      </c>
      <c r="AB12" s="101">
        <v>0</v>
      </c>
      <c r="AC12" s="101">
        <v>1</v>
      </c>
      <c r="AD12" s="101">
        <v>1</v>
      </c>
      <c r="AE12" s="101">
        <v>0</v>
      </c>
      <c r="AF12" s="101">
        <v>0</v>
      </c>
      <c r="AG12" s="101">
        <v>1</v>
      </c>
      <c r="AH12" s="101">
        <v>0</v>
      </c>
      <c r="AI12" s="101">
        <v>1</v>
      </c>
      <c r="AJ12" s="101">
        <v>1</v>
      </c>
      <c r="AK12" s="101">
        <v>0</v>
      </c>
      <c r="AL12" s="101">
        <v>1</v>
      </c>
      <c r="AM12" s="101">
        <v>0</v>
      </c>
      <c r="AN12" s="101">
        <v>1</v>
      </c>
      <c r="AO12" s="101">
        <v>0</v>
      </c>
      <c r="AP12" s="101">
        <v>1</v>
      </c>
      <c r="AQ12" s="101">
        <v>0</v>
      </c>
      <c r="AR12" s="101">
        <v>1</v>
      </c>
    </row>
    <row r="13" spans="2:44">
      <c r="B13" s="400" t="str">
        <f>'Main Menu'!AW39</f>
        <v>#1b</v>
      </c>
      <c r="C13" s="400" t="str">
        <f>'Main Menu'!AX32</f>
        <v>Interactive effects</v>
      </c>
      <c r="D13" s="400">
        <f>Interactive_Effects</f>
        <v>2</v>
      </c>
      <c r="E13" s="400" t="str">
        <f>'Main Menu'!AZ32</f>
        <v>No</v>
      </c>
      <c r="N13" s="101" t="s">
        <v>252</v>
      </c>
      <c r="O13" s="101">
        <v>1</v>
      </c>
      <c r="P13" s="101">
        <v>0</v>
      </c>
      <c r="Q13" s="101">
        <v>0</v>
      </c>
      <c r="R13" s="101">
        <v>0</v>
      </c>
      <c r="S13" s="101">
        <v>1</v>
      </c>
      <c r="T13" s="101">
        <v>1</v>
      </c>
      <c r="U13" s="101">
        <v>1</v>
      </c>
      <c r="V13" s="101">
        <v>1</v>
      </c>
      <c r="W13" s="101">
        <v>0</v>
      </c>
      <c r="X13" s="101">
        <v>0</v>
      </c>
      <c r="Y13" s="101">
        <v>0</v>
      </c>
      <c r="Z13" s="101">
        <v>1</v>
      </c>
      <c r="AA13" s="101">
        <v>0</v>
      </c>
      <c r="AB13" s="101">
        <v>1</v>
      </c>
      <c r="AC13" s="101">
        <v>1</v>
      </c>
      <c r="AD13" s="101">
        <v>1</v>
      </c>
      <c r="AE13" s="101">
        <v>0</v>
      </c>
      <c r="AF13" s="101">
        <v>0</v>
      </c>
      <c r="AG13" s="101">
        <v>0</v>
      </c>
      <c r="AH13" s="101">
        <v>1</v>
      </c>
      <c r="AI13" s="101">
        <v>1</v>
      </c>
      <c r="AJ13" s="101">
        <v>1</v>
      </c>
      <c r="AK13" s="101">
        <v>1</v>
      </c>
      <c r="AL13" s="101">
        <v>0</v>
      </c>
      <c r="AM13" s="101">
        <v>0</v>
      </c>
      <c r="AN13" s="101">
        <v>0</v>
      </c>
      <c r="AO13" s="101">
        <v>1</v>
      </c>
      <c r="AP13" s="101">
        <v>0</v>
      </c>
      <c r="AQ13" s="101">
        <v>1</v>
      </c>
      <c r="AR13" s="101">
        <v>1</v>
      </c>
    </row>
    <row r="14" spans="2:44">
      <c r="B14" s="400">
        <f>'Main Menu'!AW40</f>
        <v>0</v>
      </c>
      <c r="C14" s="400" t="str">
        <f>'Main Menu'!AX33</f>
        <v>EE Finance</v>
      </c>
      <c r="D14" s="113">
        <f>EE_Finance</f>
        <v>1</v>
      </c>
      <c r="E14" s="400" t="str">
        <f>'Main Menu'!AZ33</f>
        <v>Yes</v>
      </c>
      <c r="O14" s="101">
        <v>1</v>
      </c>
      <c r="P14" s="101">
        <v>2</v>
      </c>
      <c r="Q14" s="101">
        <v>3</v>
      </c>
      <c r="R14" s="101">
        <v>4</v>
      </c>
      <c r="S14" s="101">
        <v>5</v>
      </c>
      <c r="T14" s="101">
        <v>6</v>
      </c>
      <c r="U14" s="101">
        <v>7</v>
      </c>
      <c r="V14" s="101">
        <v>8</v>
      </c>
      <c r="W14" s="101">
        <v>9</v>
      </c>
      <c r="X14" s="101">
        <v>10</v>
      </c>
      <c r="Y14" s="101">
        <v>11</v>
      </c>
      <c r="Z14" s="101">
        <v>12</v>
      </c>
      <c r="AA14" s="101">
        <v>13</v>
      </c>
      <c r="AB14" s="101">
        <v>14</v>
      </c>
      <c r="AC14" s="101">
        <v>15</v>
      </c>
      <c r="AD14" s="101">
        <v>16</v>
      </c>
      <c r="AE14" s="101">
        <v>17</v>
      </c>
      <c r="AF14" s="101">
        <v>18</v>
      </c>
      <c r="AG14" s="101">
        <v>19</v>
      </c>
      <c r="AH14" s="101">
        <v>20</v>
      </c>
      <c r="AI14" s="101">
        <v>21</v>
      </c>
      <c r="AJ14" s="101">
        <v>22</v>
      </c>
      <c r="AK14" s="101">
        <v>23</v>
      </c>
      <c r="AL14" s="101">
        <v>24</v>
      </c>
      <c r="AM14" s="101">
        <v>25</v>
      </c>
      <c r="AN14" s="101">
        <v>26</v>
      </c>
      <c r="AO14" s="101">
        <v>27</v>
      </c>
      <c r="AP14" s="101">
        <v>28</v>
      </c>
      <c r="AQ14" s="101">
        <v>29</v>
      </c>
      <c r="AR14" s="101">
        <v>30</v>
      </c>
    </row>
    <row r="15" spans="2:44" ht="14.4">
      <c r="B15" s="400">
        <f>'Main Menu'!AW41</f>
        <v>0</v>
      </c>
      <c r="C15" s="400" t="str">
        <f>'Main Menu'!AX38</f>
        <v>Performance incentive</v>
      </c>
      <c r="D15" s="113">
        <f>Performance_Incentives</f>
        <v>1</v>
      </c>
      <c r="E15" s="400" t="str">
        <f>'Main Menu'!AZ38</f>
        <v>Yes</v>
      </c>
      <c r="N15" s="523"/>
    </row>
    <row r="16" spans="2:44">
      <c r="B16" s="113"/>
      <c r="C16" s="400"/>
      <c r="D16" s="113"/>
      <c r="E16" s="113"/>
    </row>
    <row r="17" spans="2:59">
      <c r="B17" s="113"/>
      <c r="C17" s="113"/>
      <c r="D17" s="113"/>
      <c r="E17" s="113"/>
      <c r="P17" s="101">
        <f>IF(SUM(TRC,PAC,SCT,RIM)=0,0,IF(SUM(TRC,PAC,SCT,RIM)=1,1,IF(SUM(TRC,PAC,SCT,RIM)=2,2,IF(SUM(TRC,PAC,SCT,RIM)=3,3,IF(SUM(TRC,PAC,SCT,RIM)=4,4)))))</f>
        <v>4</v>
      </c>
    </row>
    <row r="18" spans="2:59">
      <c r="B18" s="113"/>
      <c r="C18" s="113"/>
      <c r="D18" s="113"/>
      <c r="E18" s="113"/>
    </row>
    <row r="20" spans="2:59" ht="13.8" thickBot="1">
      <c r="B20" s="101" t="s">
        <v>356</v>
      </c>
      <c r="Z20" s="101">
        <v>3</v>
      </c>
      <c r="AA20" s="101">
        <v>4</v>
      </c>
      <c r="AB20" s="101">
        <v>5</v>
      </c>
      <c r="AC20" s="101">
        <v>8</v>
      </c>
      <c r="AD20" s="101">
        <v>9</v>
      </c>
      <c r="AE20" s="101">
        <v>10</v>
      </c>
      <c r="AF20" s="101">
        <v>11</v>
      </c>
      <c r="AG20" s="101">
        <v>12</v>
      </c>
      <c r="AH20" s="101">
        <v>13</v>
      </c>
      <c r="AI20" s="101">
        <v>14</v>
      </c>
    </row>
    <row r="21" spans="2:59" ht="13.8" thickBot="1">
      <c r="B21" s="1334" t="s">
        <v>282</v>
      </c>
      <c r="C21" s="1335"/>
      <c r="D21" s="1336"/>
      <c r="E21" s="1334" t="s">
        <v>353</v>
      </c>
      <c r="F21" s="1335"/>
      <c r="G21" s="1336"/>
      <c r="H21" s="1334" t="s">
        <v>281</v>
      </c>
      <c r="I21" s="1335"/>
      <c r="J21" s="1336"/>
      <c r="K21" s="1334" t="s">
        <v>352</v>
      </c>
      <c r="L21" s="1335"/>
      <c r="M21" s="1336"/>
      <c r="N21" s="1334" t="s">
        <v>279</v>
      </c>
      <c r="O21" s="1335"/>
      <c r="P21" s="1336"/>
      <c r="Q21" s="1334" t="s">
        <v>280</v>
      </c>
      <c r="R21" s="1335"/>
      <c r="S21" s="1336"/>
      <c r="T21" s="1337" t="s">
        <v>40</v>
      </c>
      <c r="U21" s="1338"/>
      <c r="V21" s="1339"/>
      <c r="W21" s="1337" t="s">
        <v>253</v>
      </c>
      <c r="X21" s="1338"/>
      <c r="Y21" s="1338"/>
      <c r="Z21" s="1338"/>
      <c r="AA21" s="1338"/>
      <c r="AB21" s="1338"/>
      <c r="AC21" s="1338"/>
      <c r="AD21" s="1338"/>
      <c r="AE21" s="1339"/>
      <c r="BF21" s="101" t="s">
        <v>100</v>
      </c>
      <c r="BG21" s="101" t="s">
        <v>121</v>
      </c>
    </row>
    <row r="22" spans="2:59" ht="79.8" thickBot="1">
      <c r="B22" s="118" t="s">
        <v>90</v>
      </c>
      <c r="C22" s="235" t="s">
        <v>275</v>
      </c>
      <c r="D22" s="119" t="s">
        <v>276</v>
      </c>
      <c r="E22" s="118" t="s">
        <v>90</v>
      </c>
      <c r="F22" s="235" t="s">
        <v>275</v>
      </c>
      <c r="G22" s="119" t="s">
        <v>276</v>
      </c>
      <c r="H22" s="118" t="s">
        <v>90</v>
      </c>
      <c r="I22" s="235" t="s">
        <v>275</v>
      </c>
      <c r="J22" s="119" t="s">
        <v>276</v>
      </c>
      <c r="K22" s="118" t="s">
        <v>90</v>
      </c>
      <c r="L22" s="235" t="s">
        <v>275</v>
      </c>
      <c r="M22" s="119" t="s">
        <v>276</v>
      </c>
      <c r="N22" s="118" t="s">
        <v>90</v>
      </c>
      <c r="O22" s="235" t="s">
        <v>275</v>
      </c>
      <c r="P22" s="119" t="s">
        <v>276</v>
      </c>
      <c r="Q22" s="118" t="s">
        <v>90</v>
      </c>
      <c r="R22" s="235" t="s">
        <v>275</v>
      </c>
      <c r="S22" s="119" t="s">
        <v>276</v>
      </c>
      <c r="T22" s="237" t="s">
        <v>277</v>
      </c>
      <c r="U22" s="243" t="s">
        <v>91</v>
      </c>
      <c r="V22" s="243" t="s">
        <v>92</v>
      </c>
      <c r="W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A1),$N$6-15),INDEX((CE_Program_All,CE_Program_TRC,CE_Program_PAC,CE_Program_SCT,CE_Program_RIM,CE_Program_TRC_Other,CE_Program_PAC_Other,CE_Program_SCT_Other,CE_Program_RIM_Other,CE_Program_TRC_PAC,CE_Program_TRC_SCT,CE_Program_TRC_RIM,CE_Program_PAC_SCT,CE_Program_PAC_RIM,CE_Program_SCT_RIM),$BF22,COLUMN(A1),$N$6))</f>
        <v>Total 
Resource Costs (PV)</v>
      </c>
      <c r="X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B1),$N$6-15),INDEX((CE_Program_All,CE_Program_TRC,CE_Program_PAC,CE_Program_SCT,CE_Program_RIM,CE_Program_TRC_Other,CE_Program_PAC_Other,CE_Program_SCT_Other,CE_Program_RIM_Other,CE_Program_TRC_PAC,CE_Program_TRC_SCT,CE_Program_TRC_RIM,CE_Program_PAC_SCT,CE_Program_PAC_RIM,CE_Program_SCT_RIM),$BF22,COLUMN(B1),$N$6))</f>
        <v>Total Resource Benefits (PV)</v>
      </c>
      <c r="Y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C1),$N$6-15),INDEX((CE_Program_All,CE_Program_TRC,CE_Program_PAC,CE_Program_SCT,CE_Program_RIM,CE_Program_TRC_Other,CE_Program_PAC_Other,CE_Program_SCT_Other,CE_Program_RIM_Other,CE_Program_TRC_PAC,CE_Program_TRC_SCT,CE_Program_TRC_RIM,CE_Program_PAC_SCT,CE_Program_PAC_RIM,CE_Program_SCT_RIM),$BF22,COLUMN(C1),$N$6))</f>
        <v>Total 
Resource Net Benefits (PV)</v>
      </c>
      <c r="Z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D1),$N$6-15),INDEX((CE_Program_All,CE_Program_TRC,CE_Program_PAC,CE_Program_SCT,CE_Program_RIM,CE_Program_TRC_Other,CE_Program_PAC_Other,CE_Program_SCT_Other,CE_Program_RIM_Other,CE_Program_TRC_PAC,CE_Program_TRC_SCT,CE_Program_TRC_RIM,CE_Program_PAC_SCT,CE_Program_PAC_RIM,CE_Program_SCT_RIM),$BF22,COLUMN(D1),$N$6))</f>
        <v>TRC</v>
      </c>
      <c r="AA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E1),$N$6-15),INDEX((CE_Program_All,CE_Program_TRC,CE_Program_PAC,CE_Program_SCT,CE_Program_RIM,CE_Program_TRC_Other,CE_Program_PAC_Other,CE_Program_SCT_Other,CE_Program_RIM_Other,CE_Program_TRC_PAC,CE_Program_TRC_SCT,CE_Program_TRC_RIM,CE_Program_PAC_SCT,CE_Program_PAC_RIM,CE_Program_SCT_RIM),$BF22,COLUMN(E1),$N$6))</f>
        <v>TR Levelized Costs (PV)</v>
      </c>
      <c r="AB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F1),$N$6-15),INDEX((CE_Program_All,CE_Program_TRC,CE_Program_PAC,CE_Program_SCT,CE_Program_RIM,CE_Program_TRC_Other,CE_Program_PAC_Other,CE_Program_SCT_Other,CE_Program_RIM_Other,CE_Program_TRC_PAC,CE_Program_TRC_SCT,CE_Program_TRC_RIM,CE_Program_PAC_SCT,CE_Program_PAC_RIM,CE_Program_SCT_RIM),$BF22,COLUMN(F1),$N$6))</f>
        <v>Program Administrator
Costs (PV)</v>
      </c>
      <c r="AC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G1),$N$6-15),INDEX((CE_Program_All,CE_Program_TRC,CE_Program_PAC,CE_Program_SCT,CE_Program_RIM,CE_Program_TRC_Other,CE_Program_PAC_Other,CE_Program_SCT_Other,CE_Program_RIM_Other,CE_Program_TRC_PAC,CE_Program_TRC_SCT,CE_Program_TRC_RIM,CE_Program_PAC_SCT,CE_Program_PAC_RIM,CE_Program_SCT_RIM),$BF22,COLUMN(G1),$N$6))</f>
        <v>Program Administrator Benefits (PV)</v>
      </c>
      <c r="AD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H1),$N$6-15),INDEX((CE_Program_All,CE_Program_TRC,CE_Program_PAC,CE_Program_SCT,CE_Program_RIM,CE_Program_TRC_Other,CE_Program_PAC_Other,CE_Program_SCT_Other,CE_Program_RIM_Other,CE_Program_TRC_PAC,CE_Program_TRC_SCT,CE_Program_TRC_RIM,CE_Program_PAC_SCT,CE_Program_PAC_RIM,CE_Program_SCT_RIM),$BF22,COLUMN(H1),$N$6))</f>
        <v>Program Administrator Net Benefits (PV)</v>
      </c>
      <c r="AE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I1),$N$6-15),INDEX((CE_Program_All,CE_Program_TRC,CE_Program_PAC,CE_Program_SCT,CE_Program_RIM,CE_Program_TRC_Other,CE_Program_PAC_Other,CE_Program_SCT_Other,CE_Program_RIM_Other,CE_Program_TRC_PAC,CE_Program_TRC_SCT,CE_Program_TRC_RIM,CE_Program_PAC_SCT,CE_Program_PAC_RIM,CE_Program_SCT_RIM),$BF22,COLUMN(I1),$N$6))</f>
        <v>PAC</v>
      </c>
      <c r="AF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J1),$N$6-15),INDEX((CE_Program_All,CE_Program_TRC,CE_Program_PAC,CE_Program_SCT,CE_Program_RIM,CE_Program_TRC_Other,CE_Program_PAC_Other,CE_Program_SCT_Other,CE_Program_RIM_Other,CE_Program_TRC_PAC,CE_Program_TRC_SCT,CE_Program_TRC_RIM,CE_Program_PAC_SCT,CE_Program_PAC_RIM,CE_Program_SCT_RIM),$BF22,COLUMN(J1),$N$6))</f>
        <v>PA Levelized Cost (PV)</v>
      </c>
      <c r="AG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K1),$N$6-15),INDEX((CE_Program_All,CE_Program_TRC,CE_Program_PAC,CE_Program_SCT,CE_Program_RIM,CE_Program_TRC_Other,CE_Program_PAC_Other,CE_Program_SCT_Other,CE_Program_RIM_Other,CE_Program_TRC_PAC,CE_Program_TRC_SCT,CE_Program_TRC_RIM,CE_Program_PAC_SCT,CE_Program_PAC_RIM,CE_Program_SCT_RIM),$BF22,COLUMN(K1),$N$6))</f>
        <v>Societal Costs  (PV)</v>
      </c>
      <c r="AH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L1),$N$6-15),INDEX((CE_Program_All,CE_Program_TRC,CE_Program_PAC,CE_Program_SCT,CE_Program_RIM,CE_Program_TRC_Other,CE_Program_PAC_Other,CE_Program_SCT_Other,CE_Program_RIM_Other,CE_Program_TRC_PAC,CE_Program_TRC_SCT,CE_Program_TRC_RIM,CE_Program_PAC_SCT,CE_Program_PAC_RIM,CE_Program_SCT_RIM),$BF22,COLUMN(L1),$N$6))</f>
        <v>Societal Benefits (PV)</v>
      </c>
      <c r="AI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M1),$N$6-15),INDEX((CE_Program_All,CE_Program_TRC,CE_Program_PAC,CE_Program_SCT,CE_Program_RIM,CE_Program_TRC_Other,CE_Program_PAC_Other,CE_Program_SCT_Other,CE_Program_RIM_Other,CE_Program_TRC_PAC,CE_Program_TRC_SCT,CE_Program_TRC_RIM,CE_Program_PAC_SCT,CE_Program_PAC_RIM,CE_Program_SCT_RIM),$BF22,COLUMN(M1),$N$6))</f>
        <v>Societal
Net Benefits (PV)</v>
      </c>
      <c r="AJ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N1),$N$6-15),INDEX((CE_Program_All,CE_Program_TRC,CE_Program_PAC,CE_Program_SCT,CE_Program_RIM,CE_Program_TRC_Other,CE_Program_PAC_Other,CE_Program_SCT_Other,CE_Program_RIM_Other,CE_Program_TRC_PAC,CE_Program_TRC_SCT,CE_Program_TRC_RIM,CE_Program_PAC_SCT,CE_Program_PAC_RIM,CE_Program_SCT_RIM),$BF22,COLUMN(N1),$N$6))</f>
        <v>SCT</v>
      </c>
      <c r="AK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O1),$N$6-15),INDEX((CE_Program_All,CE_Program_TRC,CE_Program_PAC,CE_Program_SCT,CE_Program_RIM,CE_Program_TRC_Other,CE_Program_PAC_Other,CE_Program_SCT_Other,CE_Program_RIM_Other,CE_Program_TRC_PAC,CE_Program_TRC_SCT,CE_Program_TRC_RIM,CE_Program_PAC_SCT,CE_Program_PAC_RIM,CE_Program_SCT_RIM),$BF22,COLUMN(O1),$N$6))</f>
        <v>Societal Levelized Costs (PV)</v>
      </c>
      <c r="AL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P1),$N$6-15),INDEX((CE_Program_All,CE_Program_TRC,CE_Program_PAC,CE_Program_SCT,CE_Program_RIM,CE_Program_TRC_Other,CE_Program_PAC_Other,CE_Program_SCT_Other,CE_Program_RIM_Other,CE_Program_TRC_PAC,CE_Program_TRC_SCT,CE_Program_TRC_RIM,CE_Program_PAC_SCT,CE_Program_PAC_RIM,CE_Program_SCT_RIM),$BF22,COLUMN(P1),$N$6))</f>
        <v>Rate Impact Measure Costs  (PV)</v>
      </c>
      <c r="AM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Q1),$N$6-15),INDEX((CE_Program_All,CE_Program_TRC,CE_Program_PAC,CE_Program_SCT,CE_Program_RIM,CE_Program_TRC_Other,CE_Program_PAC_Other,CE_Program_SCT_Other,CE_Program_RIM_Other,CE_Program_TRC_PAC,CE_Program_TRC_SCT,CE_Program_TRC_RIM,CE_Program_PAC_SCT,CE_Program_PAC_RIM,CE_Program_SCT_RIM),$BF22,COLUMN(Q1),$N$6))</f>
        <v>Rate Impact Measure Benefits (PV)</v>
      </c>
      <c r="AN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R1),$N$6-15),INDEX((CE_Program_All,CE_Program_TRC,CE_Program_PAC,CE_Program_SCT,CE_Program_RIM,CE_Program_TRC_Other,CE_Program_PAC_Other,CE_Program_SCT_Other,CE_Program_RIM_Other,CE_Program_TRC_PAC,CE_Program_TRC_SCT,CE_Program_TRC_RIM,CE_Program_PAC_SCT,CE_Program_PAC_RIM,CE_Program_SCT_RIM),$BF22,COLUMN(R1),$N$6))</f>
        <v>Rate Impact Measure
Net Benefits (PV)</v>
      </c>
      <c r="AO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S1),$N$6-15),INDEX((CE_Program_All,CE_Program_TRC,CE_Program_PAC,CE_Program_SCT,CE_Program_RIM,CE_Program_TRC_Other,CE_Program_PAC_Other,CE_Program_SCT_Other,CE_Program_RIM_Other,CE_Program_TRC_PAC,CE_Program_TRC_SCT,CE_Program_TRC_RIM,CE_Program_PAC_SCT,CE_Program_PAC_RIM,CE_Program_SCT_RIM),$BF22,COLUMN(S1),$N$6))</f>
        <v>RIM</v>
      </c>
      <c r="AP22" s="23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22,COLUMN(T1),$N$6-15),INDEX((CE_Program_All,CE_Program_TRC,CE_Program_PAC,CE_Program_SCT,CE_Program_RIM,CE_Program_TRC_Other,CE_Program_PAC_Other,CE_Program_SCT_Other,CE_Program_RIM_Other,CE_Program_TRC_PAC,CE_Program_TRC_SCT,CE_Program_TRC_RIM,CE_Program_PAC_SCT,CE_Program_PAC_RIM,CE_Program_SCT_RIM),$BF22,COLUMN(T1),$N$6))</f>
        <v>RIM Levelized Costs (PV)</v>
      </c>
      <c r="BC22" s="101">
        <v>2</v>
      </c>
      <c r="BF22" s="101">
        <v>1</v>
      </c>
      <c r="BG22" s="101">
        <v>1</v>
      </c>
    </row>
    <row r="23" spans="2:59" ht="13.8" thickBot="1">
      <c r="B23" s="240" t="str">
        <f>Titles!F15</f>
        <v>MW</v>
      </c>
      <c r="C23" s="241" t="str">
        <f>Titles!F14</f>
        <v>MWh</v>
      </c>
      <c r="D23" s="242" t="str">
        <f>Titles!F14</f>
        <v>MWh</v>
      </c>
      <c r="E23" s="240" t="str">
        <f>Titles!F15</f>
        <v>MW</v>
      </c>
      <c r="F23" s="241" t="str">
        <f>Titles!F14</f>
        <v>MWh</v>
      </c>
      <c r="G23" s="242" t="str">
        <f>Titles!F14</f>
        <v>MWh</v>
      </c>
      <c r="H23" s="240" t="str">
        <f>Titles!F15</f>
        <v>MW</v>
      </c>
      <c r="I23" s="241" t="str">
        <f>Titles!F14</f>
        <v>MWh</v>
      </c>
      <c r="J23" s="242" t="str">
        <f>Titles!F14</f>
        <v>MWh</v>
      </c>
      <c r="K23" s="240" t="str">
        <f>Titles!F15</f>
        <v>MW</v>
      </c>
      <c r="L23" s="241" t="str">
        <f>Titles!F14</f>
        <v>MWh</v>
      </c>
      <c r="M23" s="242" t="str">
        <f>Titles!F14</f>
        <v>MWh</v>
      </c>
      <c r="N23" s="240" t="str">
        <f>Titles!F15</f>
        <v>MW</v>
      </c>
      <c r="O23" s="241" t="str">
        <f>Titles!F14</f>
        <v>MWh</v>
      </c>
      <c r="P23" s="242" t="str">
        <f>Titles!F14</f>
        <v>MWh</v>
      </c>
      <c r="Q23" s="240" t="str">
        <f>Titles!F15</f>
        <v>MW</v>
      </c>
      <c r="R23" s="241" t="str">
        <f>Titles!F14</f>
        <v>MWh</v>
      </c>
      <c r="S23" s="242" t="str">
        <f>Titles!F14</f>
        <v>MWh</v>
      </c>
      <c r="T23" s="240"/>
      <c r="U23" s="244"/>
      <c r="V23" s="244"/>
      <c r="W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A2),$N$6-15),INDEX((CE_Program_All,CE_Program_TRC,CE_Program_PAC,CE_Program_SCT,CE_Program_RIM,CE_Program_TRC_Other,CE_Program_PAC_Other,CE_Program_SCT_Other,CE_Program_RIM_Other,CE_Program_TRC_PAC,CE_Program_TRC_SCT,CE_Program_TRC_RIM,CE_Program_PAC_SCT,CE_Program_PAC_RIM,CE_Program_SCT_RIM),$BF23,COLUMN(A2),$N$6))</f>
        <v>($000's)</v>
      </c>
      <c r="X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B2),$N$6-15),INDEX((CE_Program_All,CE_Program_TRC,CE_Program_PAC,CE_Program_SCT,CE_Program_RIM,CE_Program_TRC_Other,CE_Program_PAC_Other,CE_Program_SCT_Other,CE_Program_RIM_Other,CE_Program_TRC_PAC,CE_Program_TRC_SCT,CE_Program_TRC_RIM,CE_Program_PAC_SCT,CE_Program_PAC_RIM,CE_Program_SCT_RIM),$BF23,COLUMN(B2),$N$6))</f>
        <v>($000's)</v>
      </c>
      <c r="Y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C2),$N$6-15),INDEX((CE_Program_All,CE_Program_TRC,CE_Program_PAC,CE_Program_SCT,CE_Program_RIM,CE_Program_TRC_Other,CE_Program_PAC_Other,CE_Program_SCT_Other,CE_Program_RIM_Other,CE_Program_TRC_PAC,CE_Program_TRC_SCT,CE_Program_TRC_RIM,CE_Program_PAC_SCT,CE_Program_PAC_RIM,CE_Program_SCT_RIM),$BF23,COLUMN(C2),$N$6))</f>
        <v>($000's)</v>
      </c>
      <c r="Z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D2),$N$6-15),INDEX((CE_Program_All,CE_Program_TRC,CE_Program_PAC,CE_Program_SCT,CE_Program_RIM,CE_Program_TRC_Other,CE_Program_PAC_Other,CE_Program_SCT_Other,CE_Program_RIM_Other,CE_Program_TRC_PAC,CE_Program_TRC_SCT,CE_Program_TRC_RIM,CE_Program_PAC_SCT,CE_Program_PAC_RIM,CE_Program_SCT_RIM),$BF23,COLUMN(D2),$N$6))</f>
        <v>Ratio</v>
      </c>
      <c r="AA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E2),$N$6-15),INDEX((CE_Program_All,CE_Program_TRC,CE_Program_PAC,CE_Program_SCT,CE_Program_RIM,CE_Program_TRC_Other,CE_Program_PAC_Other,CE_Program_SCT_Other,CE_Program_RIM_Other,CE_Program_TRC_PAC,CE_Program_TRC_SCT,CE_Program_TRC_RIM,CE_Program_PAC_SCT,CE_Program_PAC_RIM,CE_Program_SCT_RIM),$BF23,COLUMN(E2),$N$6))</f>
        <v>($/MWh)</v>
      </c>
      <c r="AB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F2),$N$6-15),INDEX((CE_Program_All,CE_Program_TRC,CE_Program_PAC,CE_Program_SCT,CE_Program_RIM,CE_Program_TRC_Other,CE_Program_PAC_Other,CE_Program_SCT_Other,CE_Program_RIM_Other,CE_Program_TRC_PAC,CE_Program_TRC_SCT,CE_Program_TRC_RIM,CE_Program_PAC_SCT,CE_Program_PAC_RIM,CE_Program_SCT_RIM),$BF23,COLUMN(F2),$N$6))</f>
        <v>($000's)</v>
      </c>
      <c r="AC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G2),$N$6-15),INDEX((CE_Program_All,CE_Program_TRC,CE_Program_PAC,CE_Program_SCT,CE_Program_RIM,CE_Program_TRC_Other,CE_Program_PAC_Other,CE_Program_SCT_Other,CE_Program_RIM_Other,CE_Program_TRC_PAC,CE_Program_TRC_SCT,CE_Program_TRC_RIM,CE_Program_PAC_SCT,CE_Program_PAC_RIM,CE_Program_SCT_RIM),$BF23,COLUMN(G2),$N$6))</f>
        <v>($000's)</v>
      </c>
      <c r="AD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H2),$N$6-15),INDEX((CE_Program_All,CE_Program_TRC,CE_Program_PAC,CE_Program_SCT,CE_Program_RIM,CE_Program_TRC_Other,CE_Program_PAC_Other,CE_Program_SCT_Other,CE_Program_RIM_Other,CE_Program_TRC_PAC,CE_Program_TRC_SCT,CE_Program_TRC_RIM,CE_Program_PAC_SCT,CE_Program_PAC_RIM,CE_Program_SCT_RIM),$BF23,COLUMN(H2),$N$6))</f>
        <v>($000's)</v>
      </c>
      <c r="AE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I2),$N$6-15),INDEX((CE_Program_All,CE_Program_TRC,CE_Program_PAC,CE_Program_SCT,CE_Program_RIM,CE_Program_TRC_Other,CE_Program_PAC_Other,CE_Program_SCT_Other,CE_Program_RIM_Other,CE_Program_TRC_PAC,CE_Program_TRC_SCT,CE_Program_TRC_RIM,CE_Program_PAC_SCT,CE_Program_PAC_RIM,CE_Program_SCT_RIM),$BF23,COLUMN(I2),$N$6))</f>
        <v>Ratio</v>
      </c>
      <c r="AF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J2),$N$6-15),INDEX((CE_Program_All,CE_Program_TRC,CE_Program_PAC,CE_Program_SCT,CE_Program_RIM,CE_Program_TRC_Other,CE_Program_PAC_Other,CE_Program_SCT_Other,CE_Program_RIM_Other,CE_Program_TRC_PAC,CE_Program_TRC_SCT,CE_Program_TRC_RIM,CE_Program_PAC_SCT,CE_Program_PAC_RIM,CE_Program_SCT_RIM),$BF23,COLUMN(J2),$N$6))</f>
        <v>($/MWh)</v>
      </c>
      <c r="AG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K2),$N$6-15),INDEX((CE_Program_All,CE_Program_TRC,CE_Program_PAC,CE_Program_SCT,CE_Program_RIM,CE_Program_TRC_Other,CE_Program_PAC_Other,CE_Program_SCT_Other,CE_Program_RIM_Other,CE_Program_TRC_PAC,CE_Program_TRC_SCT,CE_Program_TRC_RIM,CE_Program_PAC_SCT,CE_Program_PAC_RIM,CE_Program_SCT_RIM),$BF23,COLUMN(K2),$N$6))</f>
        <v>($000's)</v>
      </c>
      <c r="AH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L2),$N$6-15),INDEX((CE_Program_All,CE_Program_TRC,CE_Program_PAC,CE_Program_SCT,CE_Program_RIM,CE_Program_TRC_Other,CE_Program_PAC_Other,CE_Program_SCT_Other,CE_Program_RIM_Other,CE_Program_TRC_PAC,CE_Program_TRC_SCT,CE_Program_TRC_RIM,CE_Program_PAC_SCT,CE_Program_PAC_RIM,CE_Program_SCT_RIM),$BF23,COLUMN(L2),$N$6))</f>
        <v>($000's)</v>
      </c>
      <c r="AI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M2),$N$6-15),INDEX((CE_Program_All,CE_Program_TRC,CE_Program_PAC,CE_Program_SCT,CE_Program_RIM,CE_Program_TRC_Other,CE_Program_PAC_Other,CE_Program_SCT_Other,CE_Program_RIM_Other,CE_Program_TRC_PAC,CE_Program_TRC_SCT,CE_Program_TRC_RIM,CE_Program_PAC_SCT,CE_Program_PAC_RIM,CE_Program_SCT_RIM),$BF23,COLUMN(M2),$N$6))</f>
        <v>($000's)</v>
      </c>
      <c r="AJ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N2),$N$6-15),INDEX((CE_Program_All,CE_Program_TRC,CE_Program_PAC,CE_Program_SCT,CE_Program_RIM,CE_Program_TRC_Other,CE_Program_PAC_Other,CE_Program_SCT_Other,CE_Program_RIM_Other,CE_Program_TRC_PAC,CE_Program_TRC_SCT,CE_Program_TRC_RIM,CE_Program_PAC_SCT,CE_Program_PAC_RIM,CE_Program_SCT_RIM),$BF23,COLUMN(N2),$N$6))</f>
        <v>Ratio</v>
      </c>
      <c r="AK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O2),$N$6-15),INDEX((CE_Program_All,CE_Program_TRC,CE_Program_PAC,CE_Program_SCT,CE_Program_RIM,CE_Program_TRC_Other,CE_Program_PAC_Other,CE_Program_SCT_Other,CE_Program_RIM_Other,CE_Program_TRC_PAC,CE_Program_TRC_SCT,CE_Program_TRC_RIM,CE_Program_PAC_SCT,CE_Program_PAC_RIM,CE_Program_SCT_RIM),$BF23,COLUMN(O2),$N$6))</f>
        <v>($/MWh)</v>
      </c>
      <c r="AL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P2),$N$6-15),INDEX((CE_Program_All,CE_Program_TRC,CE_Program_PAC,CE_Program_SCT,CE_Program_RIM,CE_Program_TRC_Other,CE_Program_PAC_Other,CE_Program_SCT_Other,CE_Program_RIM_Other,CE_Program_TRC_PAC,CE_Program_TRC_SCT,CE_Program_TRC_RIM,CE_Program_PAC_SCT,CE_Program_PAC_RIM,CE_Program_SCT_RIM),$BF23,COLUMN(P2),$N$6))</f>
        <v>($000's)</v>
      </c>
      <c r="AM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Q2),$N$6-15),INDEX((CE_Program_All,CE_Program_TRC,CE_Program_PAC,CE_Program_SCT,CE_Program_RIM,CE_Program_TRC_Other,CE_Program_PAC_Other,CE_Program_SCT_Other,CE_Program_RIM_Other,CE_Program_TRC_PAC,CE_Program_TRC_SCT,CE_Program_TRC_RIM,CE_Program_PAC_SCT,CE_Program_PAC_RIM,CE_Program_SCT_RIM),$BF23,COLUMN(Q2),$N$6))</f>
        <v>($000's)</v>
      </c>
      <c r="AN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R2),$N$6-15),INDEX((CE_Program_All,CE_Program_TRC,CE_Program_PAC,CE_Program_SCT,CE_Program_RIM,CE_Program_TRC_Other,CE_Program_PAC_Other,CE_Program_SCT_Other,CE_Program_RIM_Other,CE_Program_TRC_PAC,CE_Program_TRC_SCT,CE_Program_TRC_RIM,CE_Program_PAC_SCT,CE_Program_PAC_RIM,CE_Program_SCT_RIM),$BF23,COLUMN(R2),$N$6))</f>
        <v>($000's)</v>
      </c>
      <c r="AO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S2),$N$6-15),INDEX((CE_Program_All,CE_Program_TRC,CE_Program_PAC,CE_Program_SCT,CE_Program_RIM,CE_Program_TRC_Other,CE_Program_PAC_Other,CE_Program_SCT_Other,CE_Program_RIM_Other,CE_Program_TRC_PAC,CE_Program_TRC_SCT,CE_Program_TRC_RIM,CE_Program_PAC_SCT,CE_Program_PAC_RIM,CE_Program_SCT_RIM),$BF23,COLUMN(S2),$N$6))</f>
        <v>Ratio</v>
      </c>
      <c r="AP23" s="567" t="str">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23,COLUMN(T2),$N$6-15),INDEX((CE_Program_All,CE_Program_TRC,CE_Program_PAC,CE_Program_SCT,CE_Program_RIM,CE_Program_TRC_Other,CE_Program_PAC_Other,CE_Program_SCT_Other,CE_Program_RIM_Other,CE_Program_TRC_PAC,CE_Program_TRC_SCT,CE_Program_TRC_RIM,CE_Program_PAC_SCT,CE_Program_PAC_RIM,CE_Program_SCT_RIM),$BF23,COLUMN(T2),$N$6))</f>
        <v>($/MWh)</v>
      </c>
      <c r="BC23" s="101">
        <v>3</v>
      </c>
      <c r="BF23" s="101">
        <v>2</v>
      </c>
      <c r="BG23" s="101">
        <v>2</v>
      </c>
    </row>
    <row r="24" spans="2:59">
      <c r="B24" s="101">
        <f ca="1">INDEX((Planned_Savings_Summary,Planned_Savings_No_IE_Summary,Planned_Savings_No_NTG_Summary,Planned_Savings_No_IE_No_NTG_Summary),32,1,$H$3)</f>
        <v>34</v>
      </c>
      <c r="C24" s="101">
        <f ca="1">INDEX((Planned_Savings_Summary,Planned_Savings_No_IE_Summary,Planned_Savings_No_NTG_Summary,Planned_Savings_No_IE_No_NTG_Summary),32,2,$H$3)</f>
        <v>250</v>
      </c>
      <c r="D24" s="101">
        <f ca="1">INDEX((Planned_Savings_Summary,Planned_Savings_No_IE_Summary,Planned_Savings_No_NTG_Summary,Planned_Savings_No_IE_No_NTG_Summary),32,3,$H$3)</f>
        <v>2500</v>
      </c>
      <c r="E24" s="101">
        <f ca="1">INDEX((Planned_Savings_Summary,Planned_Savings_No_IE_Summary,Planned_Savings_No_NTG_Summary,Planned_Savings_No_IE_No_NTG_Summary),32,IF(NTG=2,1,5),$H$3)</f>
        <v>30.6</v>
      </c>
      <c r="F24" s="101">
        <f ca="1">INDEX((Planned_Savings_Summary,Planned_Savings_No_IE_Summary,Planned_Savings_No_NTG_Summary,Planned_Savings_No_IE_No_NTG_Summary),32,IF(NTG=2,2,6),$H$3)</f>
        <v>225</v>
      </c>
      <c r="G24" s="101">
        <f ca="1">INDEX((Planned_Savings_Summary,Planned_Savings_No_IE_Summary,Planned_Savings_No_NTG_Summary,Planned_Savings_No_IE_No_NTG_Summary),32,IF(NTG=2,3,7),$H$3)</f>
        <v>2250</v>
      </c>
      <c r="H24" s="101">
        <f ca="1">INDEX((Claimed_Savings_Summary,Claimed_Savings_No_IE_Summary,Claimed_Savings_No_NTG_Summary,Claimed_Savings_No_IE_No_NTG_Summary),32,1,$H$3)</f>
        <v>48</v>
      </c>
      <c r="I24" s="101">
        <f ca="1">INDEX((Claimed_Savings_Summary,Claimed_Savings_No_IE_Summary,Claimed_Savings_No_NTG_Summary,Claimed_Savings_No_IE_No_NTG_Summary),32,2,$H$3)</f>
        <v>573</v>
      </c>
      <c r="J24" s="101">
        <f ca="1">INDEX((Claimed_Savings_Summary,Claimed_Savings_No_IE_Summary,Claimed_Savings_No_NTG_Summary,Claimed_Savings_No_IE_No_NTG_Summary),32,3,$H$3)</f>
        <v>6246</v>
      </c>
      <c r="K24" s="101">
        <f ca="1">INDEX((Claimed_Savings_Summary,Claimed_Savings_No_IE_Summary,Claimed_Savings_No_NTG_Summary,Claimed_Savings_No_IE_No_NTG_Summary),32,IF(NTG=2,1,5),$H$3)</f>
        <v>39.4</v>
      </c>
      <c r="L24" s="101">
        <f ca="1">INDEX((Claimed_Savings_Summary,Claimed_Savings_No_IE_Summary,Claimed_Savings_No_NTG_Summary,Claimed_Savings_No_IE_No_NTG_Summary),32,IF(NTG=2,2,6),$H$3)</f>
        <v>454.20000000000005</v>
      </c>
      <c r="M24" s="101">
        <f ca="1">INDEX((Claimed_Savings_Summary,Claimed_Savings_No_IE_Summary,Claimed_Savings_No_NTG_Summary,Claimed_Savings_No_IE_No_NTG_Summary),32,IF(NTG=2,3,7),$H$3)</f>
        <v>5131.4000000000005</v>
      </c>
      <c r="N24" s="101">
        <f ca="1">INDEX((Evaluated_Savings_Summary,Evaluated_Savings_No_IE_Summary,Evaluated_Savings_No_NTG_Summary,Evaluated_Savings_No_IE_No_NTG_Summary),32,1,$H$3)</f>
        <v>82.4</v>
      </c>
      <c r="O24" s="101">
        <f ca="1">INDEX((Evaluated_Savings_Summary,Evaluated_Savings_No_IE_Summary,Evaluated_Savings_No_NTG_Summary,Evaluated_Savings_No_IE_No_NTG_Summary),32,2,$H$3)</f>
        <v>340</v>
      </c>
      <c r="P24" s="101">
        <f ca="1">INDEX((Evaluated_Savings_Summary,Evaluated_Savings_No_IE_Summary,Evaluated_Savings_No_NTG_Summary,Evaluated_Savings_No_IE_No_NTG_Summary),32,3,$H$3)</f>
        <v>3400</v>
      </c>
      <c r="Q24" s="101">
        <f ca="1">INDEX((Evaluated_Savings_Summary,Evaluated_Savings_No_IE_Summary,Evaluated_Savings_No_NTG_Summary,Evaluated_Savings_No_IE_No_NTG_Summary),32,IF(NTG=2,1,5),$H$3)</f>
        <v>74.160000000000011</v>
      </c>
      <c r="R24" s="101">
        <f ca="1">INDEX((Evaluated_Savings_Summary,Evaluated_Savings_No_IE_Summary,Evaluated_Savings_No_NTG_Summary,Evaluated_Savings_No_IE_No_NTG_Summary),32,IF(NTG=2,2,6),$H$3)</f>
        <v>306</v>
      </c>
      <c r="S24" s="101">
        <f ca="1">INDEX((Evaluated_Savings_Summary,Evaluated_Savings_No_IE_Summary,Evaluated_Savings_No_NTG_Summary,Evaluated_Savings_No_IE_No_NTG_Summary),32,IF(NTG=2,3,7),$H$3)</f>
        <v>3060</v>
      </c>
      <c r="T24" s="382">
        <f ca="1">'Reordered Data'!U35</f>
        <v>113100</v>
      </c>
      <c r="U24" s="382">
        <f ca="1">'Reordered Data'!X70</f>
        <v>528400</v>
      </c>
      <c r="V24" s="101">
        <f ca="1">IF(ISERROR(U24/T24),"-",U24/T24)</f>
        <v>4.6719717064544648</v>
      </c>
      <c r="W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A3),$N$6-15),INDEX((CE_Program_All,CE_Program_TRC,CE_Program_PAC,CE_Program_SCT,CE_Program_RIM,CE_Program_TRC_Other,CE_Program_PAC_Other,CE_Program_SCT_Other,CE_Program_RIM_Other,CE_Program_TRC_PAC,CE_Program_TRC_SCT,CE_Program_TRC_RIM,CE_Program_PAC_SCT,CE_Program_PAC_RIM,CE_Program_SCT_RIM),$BF24,COLUMN(A3),$N$6))</f>
        <v>2000</v>
      </c>
      <c r="X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B3),$N$6-15),INDEX((CE_Program_All,CE_Program_TRC,CE_Program_PAC,CE_Program_SCT,CE_Program_RIM,CE_Program_TRC_Other,CE_Program_PAC_Other,CE_Program_SCT_Other,CE_Program_RIM_Other,CE_Program_TRC_PAC,CE_Program_TRC_SCT,CE_Program_TRC_RIM,CE_Program_PAC_SCT,CE_Program_PAC_RIM,CE_Program_SCT_RIM),$BF24,COLUMN(B3),$N$6))</f>
        <v>3123</v>
      </c>
      <c r="Y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C3),$N$6-15),INDEX((CE_Program_All,CE_Program_TRC,CE_Program_PAC,CE_Program_SCT,CE_Program_RIM,CE_Program_TRC_Other,CE_Program_PAC_Other,CE_Program_SCT_Other,CE_Program_RIM_Other,CE_Program_TRC_PAC,CE_Program_TRC_SCT,CE_Program_TRC_RIM,CE_Program_PAC_SCT,CE_Program_PAC_RIM,CE_Program_SCT_RIM),$BF24,COLUMN(C3),$N$6))</f>
        <v>1123</v>
      </c>
      <c r="Z24" s="594">
        <f>IF(ISERROR(X24/W24),"-",X24/W24)</f>
        <v>1.5615000000000001</v>
      </c>
      <c r="AA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E3),$N$6-15),INDEX((CE_Program_All,CE_Program_TRC,CE_Program_PAC,CE_Program_SCT,CE_Program_RIM,CE_Program_TRC_Other,CE_Program_PAC_Other,CE_Program_SCT_Other,CE_Program_RIM_Other,CE_Program_TRC_PAC,CE_Program_TRC_SCT,CE_Program_TRC_RIM,CE_Program_PAC_SCT,CE_Program_PAC_RIM,CE_Program_SCT_RIM),$BF24,COLUMN(E3),$N$6))</f>
        <v>0</v>
      </c>
      <c r="AB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F3),$N$6-15),INDEX((CE_Program_All,CE_Program_TRC,CE_Program_PAC,CE_Program_SCT,CE_Program_RIM,CE_Program_TRC_Other,CE_Program_PAC_Other,CE_Program_SCT_Other,CE_Program_RIM_Other,CE_Program_TRC_PAC,CE_Program_TRC_SCT,CE_Program_TRC_RIM,CE_Program_PAC_SCT,CE_Program_PAC_RIM,CE_Program_SCT_RIM),$BF24,COLUMN(F3),$N$6))</f>
        <v>0</v>
      </c>
      <c r="AC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G3),$N$6-15),INDEX((CE_Program_All,CE_Program_TRC,CE_Program_PAC,CE_Program_SCT,CE_Program_RIM,CE_Program_TRC_Other,CE_Program_PAC_Other,CE_Program_SCT_Other,CE_Program_RIM_Other,CE_Program_TRC_PAC,CE_Program_TRC_SCT,CE_Program_TRC_RIM,CE_Program_PAC_SCT,CE_Program_PAC_RIM,CE_Program_SCT_RIM),$BF24,COLUMN(G3),$N$6))</f>
        <v>0</v>
      </c>
      <c r="AD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H3),$N$6-15),INDEX((CE_Program_All,CE_Program_TRC,CE_Program_PAC,CE_Program_SCT,CE_Program_RIM,CE_Program_TRC_Other,CE_Program_PAC_Other,CE_Program_SCT_Other,CE_Program_RIM_Other,CE_Program_TRC_PAC,CE_Program_TRC_SCT,CE_Program_TRC_RIM,CE_Program_PAC_SCT,CE_Program_PAC_RIM,CE_Program_SCT_RIM),$BF24,COLUMN(H3),$N$6))</f>
        <v>0</v>
      </c>
      <c r="AE24" s="594" t="str">
        <f>IF(ISERROR(AC24/AB24),"-",AC24/AB24)</f>
        <v>-</v>
      </c>
      <c r="AF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J3),$N$6-15),INDEX((CE_Program_All,CE_Program_TRC,CE_Program_PAC,CE_Program_SCT,CE_Program_RIM,CE_Program_TRC_Other,CE_Program_PAC_Other,CE_Program_SCT_Other,CE_Program_RIM_Other,CE_Program_TRC_PAC,CE_Program_TRC_SCT,CE_Program_TRC_RIM,CE_Program_PAC_SCT,CE_Program_PAC_RIM,CE_Program_SCT_RIM),$BF24,COLUMN(J3),$N$6))</f>
        <v>0</v>
      </c>
      <c r="AG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K3),$N$6-15),INDEX((CE_Program_All,CE_Program_TRC,CE_Program_PAC,CE_Program_SCT,CE_Program_RIM,CE_Program_TRC_Other,CE_Program_PAC_Other,CE_Program_SCT_Other,CE_Program_RIM_Other,CE_Program_TRC_PAC,CE_Program_TRC_SCT,CE_Program_TRC_RIM,CE_Program_PAC_SCT,CE_Program_PAC_RIM,CE_Program_SCT_RIM),$BF24,COLUMN(K3),$N$6))</f>
        <v>0</v>
      </c>
      <c r="AH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L3),$N$6-15),INDEX((CE_Program_All,CE_Program_TRC,CE_Program_PAC,CE_Program_SCT,CE_Program_RIM,CE_Program_TRC_Other,CE_Program_PAC_Other,CE_Program_SCT_Other,CE_Program_RIM_Other,CE_Program_TRC_PAC,CE_Program_TRC_SCT,CE_Program_TRC_RIM,CE_Program_PAC_SCT,CE_Program_PAC_RIM,CE_Program_SCT_RIM),$BF24,COLUMN(L3),$N$6))</f>
        <v>0</v>
      </c>
      <c r="AI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M3),$N$6-15),INDEX((CE_Program_All,CE_Program_TRC,CE_Program_PAC,CE_Program_SCT,CE_Program_RIM,CE_Program_TRC_Other,CE_Program_PAC_Other,CE_Program_SCT_Other,CE_Program_RIM_Other,CE_Program_TRC_PAC,CE_Program_TRC_SCT,CE_Program_TRC_RIM,CE_Program_PAC_SCT,CE_Program_PAC_RIM,CE_Program_SCT_RIM),$BF24,COLUMN(M3),$N$6))</f>
        <v>0</v>
      </c>
      <c r="AJ24" s="594" t="str">
        <f>IF(ISERROR(AH24/AG24),"-",AH24/AG24)</f>
        <v>-</v>
      </c>
      <c r="AK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O3),$N$6-15),INDEX((CE_Program_All,CE_Program_TRC,CE_Program_PAC,CE_Program_SCT,CE_Program_RIM,CE_Program_TRC_Other,CE_Program_PAC_Other,CE_Program_SCT_Other,CE_Program_RIM_Other,CE_Program_TRC_PAC,CE_Program_TRC_SCT,CE_Program_TRC_RIM,CE_Program_PAC_SCT,CE_Program_PAC_RIM,CE_Program_SCT_RIM),$BF24,COLUMN(O3),$N$6))</f>
        <v>0</v>
      </c>
      <c r="AL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P3),$N$6-15),INDEX((CE_Program_All,CE_Program_TRC,CE_Program_PAC,CE_Program_SCT,CE_Program_RIM,CE_Program_TRC_Other,CE_Program_PAC_Other,CE_Program_SCT_Other,CE_Program_RIM_Other,CE_Program_TRC_PAC,CE_Program_TRC_SCT,CE_Program_TRC_RIM,CE_Program_PAC_SCT,CE_Program_PAC_RIM,CE_Program_SCT_RIM),$BF24,COLUMN(P3),$N$6))</f>
        <v>0</v>
      </c>
      <c r="AM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Q3),$N$6-15),INDEX((CE_Program_All,CE_Program_TRC,CE_Program_PAC,CE_Program_SCT,CE_Program_RIM,CE_Program_TRC_Other,CE_Program_PAC_Other,CE_Program_SCT_Other,CE_Program_RIM_Other,CE_Program_TRC_PAC,CE_Program_TRC_SCT,CE_Program_TRC_RIM,CE_Program_PAC_SCT,CE_Program_PAC_RIM,CE_Program_SCT_RIM),$BF24,COLUMN(Q3),$N$6))</f>
        <v>0</v>
      </c>
      <c r="AN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R3),$N$6-15),INDEX((CE_Program_All,CE_Program_TRC,CE_Program_PAC,CE_Program_SCT,CE_Program_RIM,CE_Program_TRC_Other,CE_Program_PAC_Other,CE_Program_SCT_Other,CE_Program_RIM_Other,CE_Program_TRC_PAC,CE_Program_TRC_SCT,CE_Program_TRC_RIM,CE_Program_PAC_SCT,CE_Program_PAC_RIM,CE_Program_SCT_RIM),$BF24,COLUMN(R3),$N$6))</f>
        <v>0</v>
      </c>
      <c r="AO24" s="594" t="str">
        <f>IF(ISERROR(AM24/AL24),"-",AM24/AL24)</f>
        <v>-</v>
      </c>
      <c r="AP24" s="567">
        <f>IF(Reporting_Level=1,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BG24,COLUMN(T3),$N$6-15),INDEX((CE_Program_All,CE_Program_TRC,CE_Program_PAC,CE_Program_SCT,CE_Program_RIM,CE_Program_TRC_Other,CE_Program_PAC_Other,CE_Program_SCT_Other,CE_Program_RIM_Other,CE_Program_TRC_PAC,CE_Program_TRC_SCT,CE_Program_TRC_RIM,CE_Program_PAC_SCT,CE_Program_PAC_RIM,CE_Program_SCT_RIM),$BF24,COLUMN(T3),$N$6))</f>
        <v>0</v>
      </c>
      <c r="BC24" s="101">
        <v>12</v>
      </c>
      <c r="BF24" s="101">
        <v>33</v>
      </c>
      <c r="BG24" s="101">
        <v>11</v>
      </c>
    </row>
    <row r="26" spans="2:59">
      <c r="B26" s="102" t="s">
        <v>381</v>
      </c>
      <c r="C26" s="102" t="s">
        <v>77</v>
      </c>
      <c r="D26" s="102" t="s">
        <v>78</v>
      </c>
      <c r="E26" s="107" t="s">
        <v>58</v>
      </c>
      <c r="F26" s="107" t="s">
        <v>59</v>
      </c>
    </row>
    <row r="27" spans="2:59">
      <c r="B27" s="104" t="str">
        <f ca="1">Order!I3</f>
        <v>Residential New Construction (example)</v>
      </c>
      <c r="C27" s="110" t="str">
        <f ca="1">IF(ISERROR(VLOOKUP(B27,Data!$C$5:$O$34,2,FALSE)),"-",VLOOKUP(B27,Data!$C$5:$O$34,2,FALSE))</f>
        <v>Residential</v>
      </c>
      <c r="D27" s="111" t="str">
        <f ca="1">IF(ISERROR(VLOOKUP(B27,Data!$C$5:$O$34,3,FALSE)),"-",VLOOKUP(B27,Data!$C$5:$O$34,3,FALSE))</f>
        <v>Res: New Construction</v>
      </c>
      <c r="E27" s="112">
        <f ca="1">IF(ISERROR(INDEX(Budget_Summary,ROW(A2),COLUMN('Reordered Data'!U4)-COLUMN('Reordered Data'!F4))),"-",INDEX(Budget_Summary,ROW(A2),COLUMN('Reordered Data'!U4)-COLUMN('Reordered Data'!F4)))</f>
        <v>113100</v>
      </c>
      <c r="F27" s="112">
        <f ca="1">IF(ISERROR(INDEX(Actual_Spending_Summary,ROW(A2),COLUMN('Reordered Data'!X4)-COLUMN('Reordered Data'!F4))),"-",INDEX(Actual_Spending_Summary,ROW(A2),COLUMN('Reordered Data'!X4)-COLUMN('Reordered Data'!F4)))</f>
        <v>156400</v>
      </c>
    </row>
    <row r="28" spans="2:59">
      <c r="B28" s="104" t="str">
        <f ca="1">Order!I4</f>
        <v>Residential Whole Home Retrofit</v>
      </c>
      <c r="C28" s="110" t="str">
        <f ca="1">IF(ISERROR(VLOOKUP(B28,Data!$C$5:$O$34,2,FALSE)),"-",VLOOKUP(B28,Data!$C$5:$O$34,2,FALSE))</f>
        <v>Residential</v>
      </c>
      <c r="D28" s="111" t="str">
        <f ca="1">IF(ISERROR(VLOOKUP(B28,Data!$C$5:$O$34,3,FALSE)),"-",VLOOKUP(B28,Data!$C$5:$O$34,3,FALSE))</f>
        <v>Res: Whole Home/Retrofit</v>
      </c>
      <c r="E28" s="112">
        <f ca="1">IF(ISERROR(INDEX(Budget_Summary,ROW(A3),COLUMN('Reordered Data'!U5)-COLUMN('Reordered Data'!F5))),"-",INDEX(Budget_Summary,ROW(A3),COLUMN('Reordered Data'!U5)-COLUMN('Reordered Data'!F5)))</f>
        <v>0</v>
      </c>
      <c r="F28" s="112">
        <f ca="1">IF(ISERROR(INDEX(Actual_Spending_Summary,ROW(A3),COLUMN('Reordered Data'!X5)-COLUMN('Reordered Data'!F5))),"-",INDEX(Actual_Spending_Summary,ROW(A3),COLUMN('Reordered Data'!X5)-COLUMN('Reordered Data'!F5)))</f>
        <v>215600</v>
      </c>
    </row>
    <row r="29" spans="2:59">
      <c r="B29" s="104" t="str">
        <f ca="1">Order!I5</f>
        <v>C&amp;I Prescriptive</v>
      </c>
      <c r="C29" s="110" t="str">
        <f ca="1">IF(ISERROR(VLOOKUP(B29,Data!$C$5:$O$34,2,FALSE)),"-",VLOOKUP(B29,Data!$C$5:$O$34,2,FALSE))</f>
        <v>Commercial_Industrial</v>
      </c>
      <c r="D29" s="111" t="str">
        <f ca="1">IF(ISERROR(VLOOKUP(B29,Data!$C$5:$O$34,3,FALSE)),"-",VLOOKUP(B29,Data!$C$5:$O$34,3,FALSE))</f>
        <v>CI: Prescriptive</v>
      </c>
      <c r="E29" s="112">
        <f ca="1">IF(ISERROR(INDEX(Budget_Summary,ROW(A4),COLUMN('Reordered Data'!U6)-COLUMN('Reordered Data'!F6))),"-",INDEX(Budget_Summary,ROW(A4),COLUMN('Reordered Data'!U6)-COLUMN('Reordered Data'!F6)))</f>
        <v>0</v>
      </c>
      <c r="F29" s="112">
        <f ca="1">IF(ISERROR(INDEX(Actual_Spending_Summary,ROW(A4),COLUMN('Reordered Data'!X6)-COLUMN('Reordered Data'!F6))),"-",INDEX(Actual_Spending_Summary,ROW(A4),COLUMN('Reordered Data'!X6)-COLUMN('Reordered Data'!F6)))</f>
        <v>156400</v>
      </c>
    </row>
    <row r="30" spans="2:59">
      <c r="B30" s="104" t="str">
        <f ca="1">Order!I6</f>
        <v>*Hide*</v>
      </c>
      <c r="C30" s="110" t="str">
        <f ca="1">IF(ISERROR(VLOOKUP(B30,Data!$C$5:$O$34,2,FALSE)),"-",VLOOKUP(B30,Data!$C$5:$O$34,2,FALSE))</f>
        <v>-</v>
      </c>
      <c r="D30" s="111" t="str">
        <f ca="1">IF(ISERROR(VLOOKUP(B30,Data!$C$5:$O$34,3,FALSE)),"-",VLOOKUP(B30,Data!$C$5:$O$34,3,FALSE))</f>
        <v>-</v>
      </c>
      <c r="E30" s="112" t="str">
        <f ca="1">IF(ISERROR(INDEX(Budget_Summary,ROW(A5),COLUMN('Reordered Data'!U7)-COLUMN('Reordered Data'!F7))),"-",INDEX(Budget_Summary,ROW(A5),COLUMN('Reordered Data'!U7)-COLUMN('Reordered Data'!F7)))</f>
        <v>-</v>
      </c>
      <c r="F30" s="112" t="str">
        <f ca="1">IF(ISERROR(INDEX(Actual_Spending_Summary,ROW(A5),COLUMN('Reordered Data'!X7)-COLUMN('Reordered Data'!F7))),"-",INDEX(Actual_Spending_Summary,ROW(A5),COLUMN('Reordered Data'!X7)-COLUMN('Reordered Data'!F7)))</f>
        <v>-</v>
      </c>
    </row>
    <row r="31" spans="2:59">
      <c r="B31" s="104" t="str">
        <f ca="1">Order!I7</f>
        <v>*Hide*</v>
      </c>
      <c r="C31" s="110" t="str">
        <f ca="1">IF(ISERROR(VLOOKUP(B31,Data!$C$5:$O$34,2,FALSE)),"-",VLOOKUP(B31,Data!$C$5:$O$34,2,FALSE))</f>
        <v>-</v>
      </c>
      <c r="D31" s="111" t="str">
        <f ca="1">IF(ISERROR(VLOOKUP(B31,Data!$C$5:$O$34,3,FALSE)),"-",VLOOKUP(B31,Data!$C$5:$O$34,3,FALSE))</f>
        <v>-</v>
      </c>
      <c r="E31" s="112" t="str">
        <f ca="1">IF(ISERROR(INDEX(Budget_Summary,ROW(A6),COLUMN('Reordered Data'!U8)-COLUMN('Reordered Data'!F8))),"-",INDEX(Budget_Summary,ROW(A6),COLUMN('Reordered Data'!U8)-COLUMN('Reordered Data'!F8)))</f>
        <v>-</v>
      </c>
      <c r="F31" s="112" t="str">
        <f ca="1">IF(ISERROR(INDEX(Actual_Spending_Summary,ROW(A6),COLUMN('Reordered Data'!X8)-COLUMN('Reordered Data'!F8))),"-",INDEX(Actual_Spending_Summary,ROW(A6),COLUMN('Reordered Data'!X8)-COLUMN('Reordered Data'!F8)))</f>
        <v>-</v>
      </c>
    </row>
    <row r="32" spans="2:59">
      <c r="B32" s="104" t="str">
        <f ca="1">Order!I8</f>
        <v>*Hide*</v>
      </c>
      <c r="C32" s="110" t="str">
        <f ca="1">IF(ISERROR(VLOOKUP(B32,Data!$C$5:$O$34,2,FALSE)),"-",VLOOKUP(B32,Data!$C$5:$O$34,2,FALSE))</f>
        <v>-</v>
      </c>
      <c r="D32" s="111" t="str">
        <f ca="1">IF(ISERROR(VLOOKUP(B32,Data!$C$5:$O$34,3,FALSE)),"-",VLOOKUP(B32,Data!$C$5:$O$34,3,FALSE))</f>
        <v>-</v>
      </c>
      <c r="E32" s="112" t="str">
        <f ca="1">IF(ISERROR(INDEX(Budget_Summary,ROW(A7),COLUMN('Reordered Data'!U9)-COLUMN('Reordered Data'!F9))),"-",INDEX(Budget_Summary,ROW(A7),COLUMN('Reordered Data'!U9)-COLUMN('Reordered Data'!F9)))</f>
        <v>-</v>
      </c>
      <c r="F32" s="112" t="str">
        <f ca="1">IF(ISERROR(INDEX(Actual_Spending_Summary,ROW(A7),COLUMN('Reordered Data'!X9)-COLUMN('Reordered Data'!F9))),"-",INDEX(Actual_Spending_Summary,ROW(A7),COLUMN('Reordered Data'!X9)-COLUMN('Reordered Data'!F9)))</f>
        <v>-</v>
      </c>
    </row>
    <row r="33" spans="2:6">
      <c r="B33" s="104" t="str">
        <f ca="1">Order!I9</f>
        <v>*Hide*</v>
      </c>
      <c r="C33" s="110" t="str">
        <f ca="1">IF(ISERROR(VLOOKUP(B33,Data!$C$5:$O$34,2,FALSE)),"-",VLOOKUP(B33,Data!$C$5:$O$34,2,FALSE))</f>
        <v>-</v>
      </c>
      <c r="D33" s="111" t="str">
        <f ca="1">IF(ISERROR(VLOOKUP(B33,Data!$C$5:$O$34,3,FALSE)),"-",VLOOKUP(B33,Data!$C$5:$O$34,3,FALSE))</f>
        <v>-</v>
      </c>
      <c r="E33" s="112" t="str">
        <f ca="1">IF(ISERROR(INDEX(Budget_Summary,ROW(A8),COLUMN('Reordered Data'!U10)-COLUMN('Reordered Data'!F10))),"-",INDEX(Budget_Summary,ROW(A8),COLUMN('Reordered Data'!U10)-COLUMN('Reordered Data'!F10)))</f>
        <v>-</v>
      </c>
      <c r="F33" s="112" t="str">
        <f ca="1">IF(ISERROR(INDEX(Actual_Spending_Summary,ROW(A8),COLUMN('Reordered Data'!X10)-COLUMN('Reordered Data'!F10))),"-",INDEX(Actual_Spending_Summary,ROW(A8),COLUMN('Reordered Data'!X10)-COLUMN('Reordered Data'!F10)))</f>
        <v>-</v>
      </c>
    </row>
    <row r="34" spans="2:6">
      <c r="B34" s="104" t="str">
        <f ca="1">Order!I10</f>
        <v>*Hide*</v>
      </c>
      <c r="C34" s="110" t="str">
        <f ca="1">IF(ISERROR(VLOOKUP(B34,Data!$C$5:$O$34,2,FALSE)),"-",VLOOKUP(B34,Data!$C$5:$O$34,2,FALSE))</f>
        <v>-</v>
      </c>
      <c r="D34" s="111" t="str">
        <f ca="1">IF(ISERROR(VLOOKUP(B34,Data!$C$5:$O$34,3,FALSE)),"-",VLOOKUP(B34,Data!$C$5:$O$34,3,FALSE))</f>
        <v>-</v>
      </c>
      <c r="E34" s="112" t="str">
        <f ca="1">IF(ISERROR(INDEX(Budget_Summary,ROW(A9),COLUMN('Reordered Data'!U11)-COLUMN('Reordered Data'!F11))),"-",INDEX(Budget_Summary,ROW(A9),COLUMN('Reordered Data'!U11)-COLUMN('Reordered Data'!F11)))</f>
        <v>-</v>
      </c>
      <c r="F34" s="112" t="str">
        <f ca="1">IF(ISERROR(INDEX(Actual_Spending_Summary,ROW(A9),COLUMN('Reordered Data'!X11)-COLUMN('Reordered Data'!F11))),"-",INDEX(Actual_Spending_Summary,ROW(A9),COLUMN('Reordered Data'!X11)-COLUMN('Reordered Data'!F11)))</f>
        <v>-</v>
      </c>
    </row>
    <row r="35" spans="2:6">
      <c r="B35" s="104" t="str">
        <f ca="1">Order!I11</f>
        <v>*Hide*</v>
      </c>
      <c r="C35" s="110" t="str">
        <f ca="1">IF(ISERROR(VLOOKUP(B35,Data!$C$5:$O$34,2,FALSE)),"-",VLOOKUP(B35,Data!$C$5:$O$34,2,FALSE))</f>
        <v>-</v>
      </c>
      <c r="D35" s="111" t="str">
        <f ca="1">IF(ISERROR(VLOOKUP(B35,Data!$C$5:$O$34,3,FALSE)),"-",VLOOKUP(B35,Data!$C$5:$O$34,3,FALSE))</f>
        <v>-</v>
      </c>
      <c r="E35" s="112" t="str">
        <f ca="1">IF(ISERROR(INDEX(Budget_Summary,ROW(A10),COLUMN('Reordered Data'!U12)-COLUMN('Reordered Data'!F12))),"-",INDEX(Budget_Summary,ROW(A10),COLUMN('Reordered Data'!U12)-COLUMN('Reordered Data'!F12)))</f>
        <v>-</v>
      </c>
      <c r="F35" s="112" t="str">
        <f ca="1">IF(ISERROR(INDEX(Actual_Spending_Summary,ROW(A10),COLUMN('Reordered Data'!X12)-COLUMN('Reordered Data'!F12))),"-",INDEX(Actual_Spending_Summary,ROW(A10),COLUMN('Reordered Data'!X12)-COLUMN('Reordered Data'!F12)))</f>
        <v>-</v>
      </c>
    </row>
    <row r="36" spans="2:6">
      <c r="B36" s="104" t="str">
        <f ca="1">Order!I12</f>
        <v>*Hide*</v>
      </c>
      <c r="C36" s="110" t="str">
        <f ca="1">IF(ISERROR(VLOOKUP(B36,Data!$C$5:$O$34,2,FALSE)),"-",VLOOKUP(B36,Data!$C$5:$O$34,2,FALSE))</f>
        <v>-</v>
      </c>
      <c r="D36" s="111" t="str">
        <f ca="1">IF(ISERROR(VLOOKUP(B36,Data!$C$5:$O$34,3,FALSE)),"-",VLOOKUP(B36,Data!$C$5:$O$34,3,FALSE))</f>
        <v>-</v>
      </c>
      <c r="E36" s="112" t="str">
        <f ca="1">IF(ISERROR(INDEX(Budget_Summary,ROW(A11),COLUMN('Reordered Data'!U13)-COLUMN('Reordered Data'!F13))),"-",INDEX(Budget_Summary,ROW(A11),COLUMN('Reordered Data'!U13)-COLUMN('Reordered Data'!F13)))</f>
        <v>-</v>
      </c>
      <c r="F36" s="112" t="str">
        <f ca="1">IF(ISERROR(INDEX(Actual_Spending_Summary,ROW(A11),COLUMN('Reordered Data'!X13)-COLUMN('Reordered Data'!F13))),"-",INDEX(Actual_Spending_Summary,ROW(A11),COLUMN('Reordered Data'!X13)-COLUMN('Reordered Data'!F13)))</f>
        <v>-</v>
      </c>
    </row>
    <row r="37" spans="2:6">
      <c r="B37" s="104" t="str">
        <f ca="1">Order!I13</f>
        <v>*Hide*</v>
      </c>
      <c r="C37" s="110" t="str">
        <f ca="1">IF(ISERROR(VLOOKUP(B37,Data!$C$5:$O$34,2,FALSE)),"-",VLOOKUP(B37,Data!$C$5:$O$34,2,FALSE))</f>
        <v>-</v>
      </c>
      <c r="D37" s="111" t="str">
        <f ca="1">IF(ISERROR(VLOOKUP(B37,Data!$C$5:$O$34,3,FALSE)),"-",VLOOKUP(B37,Data!$C$5:$O$34,3,FALSE))</f>
        <v>-</v>
      </c>
      <c r="E37" s="112" t="str">
        <f ca="1">IF(ISERROR(INDEX(Budget_Summary,ROW(A12),COLUMN('Reordered Data'!U14)-COLUMN('Reordered Data'!F14))),"-",INDEX(Budget_Summary,ROW(A12),COLUMN('Reordered Data'!U14)-COLUMN('Reordered Data'!F14)))</f>
        <v>-</v>
      </c>
      <c r="F37" s="112" t="str">
        <f ca="1">IF(ISERROR(INDEX(Actual_Spending_Summary,ROW(A12),COLUMN('Reordered Data'!X14)-COLUMN('Reordered Data'!F14))),"-",INDEX(Actual_Spending_Summary,ROW(A12),COLUMN('Reordered Data'!X14)-COLUMN('Reordered Data'!F14)))</f>
        <v>-</v>
      </c>
    </row>
    <row r="38" spans="2:6">
      <c r="B38" s="104" t="str">
        <f ca="1">Order!I14</f>
        <v>*Hide*</v>
      </c>
      <c r="C38" s="110" t="str">
        <f ca="1">IF(ISERROR(VLOOKUP(B38,Data!$C$5:$O$34,2,FALSE)),"-",VLOOKUP(B38,Data!$C$5:$O$34,2,FALSE))</f>
        <v>-</v>
      </c>
      <c r="D38" s="111" t="str">
        <f ca="1">IF(ISERROR(VLOOKUP(B38,Data!$C$5:$O$34,3,FALSE)),"-",VLOOKUP(B38,Data!$C$5:$O$34,3,FALSE))</f>
        <v>-</v>
      </c>
      <c r="E38" s="112" t="str">
        <f ca="1">IF(ISERROR(INDEX(Budget_Summary,ROW(A13),COLUMN('Reordered Data'!U15)-COLUMN('Reordered Data'!F15))),"-",INDEX(Budget_Summary,ROW(A13),COLUMN('Reordered Data'!U15)-COLUMN('Reordered Data'!F15)))</f>
        <v>-</v>
      </c>
      <c r="F38" s="112" t="str">
        <f ca="1">IF(ISERROR(INDEX(Actual_Spending_Summary,ROW(A13),COLUMN('Reordered Data'!X15)-COLUMN('Reordered Data'!F15))),"-",INDEX(Actual_Spending_Summary,ROW(A13),COLUMN('Reordered Data'!X15)-COLUMN('Reordered Data'!F15)))</f>
        <v>-</v>
      </c>
    </row>
    <row r="39" spans="2:6">
      <c r="B39" s="104" t="str">
        <f ca="1">Order!I15</f>
        <v>*Hide*</v>
      </c>
      <c r="C39" s="110" t="str">
        <f ca="1">IF(ISERROR(VLOOKUP(B39,Data!$C$5:$O$34,2,FALSE)),"-",VLOOKUP(B39,Data!$C$5:$O$34,2,FALSE))</f>
        <v>-</v>
      </c>
      <c r="D39" s="111" t="str">
        <f ca="1">IF(ISERROR(VLOOKUP(B39,Data!$C$5:$O$34,3,FALSE)),"-",VLOOKUP(B39,Data!$C$5:$O$34,3,FALSE))</f>
        <v>-</v>
      </c>
      <c r="E39" s="112" t="str">
        <f ca="1">IF(ISERROR(INDEX(Budget_Summary,ROW(A14),COLUMN('Reordered Data'!U16)-COLUMN('Reordered Data'!F16))),"-",INDEX(Budget_Summary,ROW(A14),COLUMN('Reordered Data'!U16)-COLUMN('Reordered Data'!F16)))</f>
        <v>-</v>
      </c>
      <c r="F39" s="112" t="str">
        <f ca="1">IF(ISERROR(INDEX(Actual_Spending_Summary,ROW(A14),COLUMN('Reordered Data'!X16)-COLUMN('Reordered Data'!F16))),"-",INDEX(Actual_Spending_Summary,ROW(A14),COLUMN('Reordered Data'!X16)-COLUMN('Reordered Data'!F16)))</f>
        <v>-</v>
      </c>
    </row>
    <row r="40" spans="2:6">
      <c r="B40" s="104" t="str">
        <f ca="1">Order!I16</f>
        <v>*Hide*</v>
      </c>
      <c r="C40" s="110" t="str">
        <f ca="1">IF(ISERROR(VLOOKUP(B40,Data!$C$5:$O$34,2,FALSE)),"-",VLOOKUP(B40,Data!$C$5:$O$34,2,FALSE))</f>
        <v>-</v>
      </c>
      <c r="D40" s="111" t="str">
        <f ca="1">IF(ISERROR(VLOOKUP(B40,Data!$C$5:$O$34,3,FALSE)),"-",VLOOKUP(B40,Data!$C$5:$O$34,3,FALSE))</f>
        <v>-</v>
      </c>
      <c r="E40" s="112" t="str">
        <f ca="1">IF(ISERROR(INDEX(Budget_Summary,ROW(A15),COLUMN('Reordered Data'!U17)-COLUMN('Reordered Data'!F17))),"-",INDEX(Budget_Summary,ROW(A15),COLUMN('Reordered Data'!U17)-COLUMN('Reordered Data'!F17)))</f>
        <v>-</v>
      </c>
      <c r="F40" s="112" t="str">
        <f ca="1">IF(ISERROR(INDEX(Actual_Spending_Summary,ROW(A15),COLUMN('Reordered Data'!X17)-COLUMN('Reordered Data'!F17))),"-",INDEX(Actual_Spending_Summary,ROW(A15),COLUMN('Reordered Data'!X17)-COLUMN('Reordered Data'!F17)))</f>
        <v>-</v>
      </c>
    </row>
    <row r="41" spans="2:6">
      <c r="B41" s="104" t="str">
        <f ca="1">Order!I17</f>
        <v>*Hide*</v>
      </c>
      <c r="C41" s="110" t="str">
        <f ca="1">IF(ISERROR(VLOOKUP(B41,Data!$C$5:$O$34,2,FALSE)),"-",VLOOKUP(B41,Data!$C$5:$O$34,2,FALSE))</f>
        <v>-</v>
      </c>
      <c r="D41" s="111" t="str">
        <f ca="1">IF(ISERROR(VLOOKUP(B41,Data!$C$5:$O$34,3,FALSE)),"-",VLOOKUP(B41,Data!$C$5:$O$34,3,FALSE))</f>
        <v>-</v>
      </c>
      <c r="E41" s="112" t="str">
        <f ca="1">IF(ISERROR(INDEX(Budget_Summary,ROW(A16),COLUMN('Reordered Data'!U18)-COLUMN('Reordered Data'!F18))),"-",INDEX(Budget_Summary,ROW(A16),COLUMN('Reordered Data'!U18)-COLUMN('Reordered Data'!F18)))</f>
        <v>-</v>
      </c>
      <c r="F41" s="112" t="str">
        <f ca="1">IF(ISERROR(INDEX(Actual_Spending_Summary,ROW(A16),COLUMN('Reordered Data'!X18)-COLUMN('Reordered Data'!F18))),"-",INDEX(Actual_Spending_Summary,ROW(A16),COLUMN('Reordered Data'!X18)-COLUMN('Reordered Data'!F18)))</f>
        <v>-</v>
      </c>
    </row>
    <row r="42" spans="2:6">
      <c r="B42" s="104" t="str">
        <f ca="1">Order!I18</f>
        <v>*Hide*</v>
      </c>
      <c r="C42" s="110" t="str">
        <f ca="1">IF(ISERROR(VLOOKUP(B42,Data!$C$5:$O$34,2,FALSE)),"-",VLOOKUP(B42,Data!$C$5:$O$34,2,FALSE))</f>
        <v>-</v>
      </c>
      <c r="D42" s="111" t="str">
        <f ca="1">IF(ISERROR(VLOOKUP(B42,Data!$C$5:$O$34,3,FALSE)),"-",VLOOKUP(B42,Data!$C$5:$O$34,3,FALSE))</f>
        <v>-</v>
      </c>
      <c r="E42" s="112" t="str">
        <f ca="1">IF(ISERROR(INDEX(Budget_Summary,ROW(A17),COLUMN('Reordered Data'!U19)-COLUMN('Reordered Data'!F19))),"-",INDEX(Budget_Summary,ROW(A17),COLUMN('Reordered Data'!U19)-COLUMN('Reordered Data'!F19)))</f>
        <v>-</v>
      </c>
      <c r="F42" s="112" t="str">
        <f ca="1">IF(ISERROR(INDEX(Actual_Spending_Summary,ROW(A17),COLUMN('Reordered Data'!X19)-COLUMN('Reordered Data'!F19))),"-",INDEX(Actual_Spending_Summary,ROW(A17),COLUMN('Reordered Data'!X19)-COLUMN('Reordered Data'!F19)))</f>
        <v>-</v>
      </c>
    </row>
    <row r="43" spans="2:6">
      <c r="B43" s="104" t="str">
        <f ca="1">Order!I19</f>
        <v>*Hide*</v>
      </c>
      <c r="C43" s="110" t="str">
        <f ca="1">IF(ISERROR(VLOOKUP(B43,Data!$C$5:$O$34,2,FALSE)),"-",VLOOKUP(B43,Data!$C$5:$O$34,2,FALSE))</f>
        <v>-</v>
      </c>
      <c r="D43" s="111" t="str">
        <f ca="1">IF(ISERROR(VLOOKUP(B43,Data!$C$5:$O$34,3,FALSE)),"-",VLOOKUP(B43,Data!$C$5:$O$34,3,FALSE))</f>
        <v>-</v>
      </c>
      <c r="E43" s="112" t="str">
        <f ca="1">IF(ISERROR(INDEX(Budget_Summary,ROW(A18),COLUMN('Reordered Data'!U20)-COLUMN('Reordered Data'!F20))),"-",INDEX(Budget_Summary,ROW(A18),COLUMN('Reordered Data'!U20)-COLUMN('Reordered Data'!F20)))</f>
        <v>-</v>
      </c>
      <c r="F43" s="112" t="str">
        <f ca="1">IF(ISERROR(INDEX(Actual_Spending_Summary,ROW(A18),COLUMN('Reordered Data'!X20)-COLUMN('Reordered Data'!F20))),"-",INDEX(Actual_Spending_Summary,ROW(A18),COLUMN('Reordered Data'!X20)-COLUMN('Reordered Data'!F20)))</f>
        <v>-</v>
      </c>
    </row>
    <row r="44" spans="2:6">
      <c r="B44" s="104" t="str">
        <f ca="1">Order!I20</f>
        <v>*Hide*</v>
      </c>
      <c r="C44" s="110" t="str">
        <f ca="1">IF(ISERROR(VLOOKUP(B44,Data!$C$5:$O$34,2,FALSE)),"-",VLOOKUP(B44,Data!$C$5:$O$34,2,FALSE))</f>
        <v>-</v>
      </c>
      <c r="D44" s="111" t="str">
        <f ca="1">IF(ISERROR(VLOOKUP(B44,Data!$C$5:$O$34,3,FALSE)),"-",VLOOKUP(B44,Data!$C$5:$O$34,3,FALSE))</f>
        <v>-</v>
      </c>
      <c r="E44" s="112" t="str">
        <f ca="1">IF(ISERROR(INDEX(Budget_Summary,ROW(A19),COLUMN('Reordered Data'!U21)-COLUMN('Reordered Data'!F21))),"-",INDEX(Budget_Summary,ROW(A19),COLUMN('Reordered Data'!U21)-COLUMN('Reordered Data'!F21)))</f>
        <v>-</v>
      </c>
      <c r="F44" s="112" t="str">
        <f ca="1">IF(ISERROR(INDEX(Actual_Spending_Summary,ROW(A19),COLUMN('Reordered Data'!X21)-COLUMN('Reordered Data'!F21))),"-",INDEX(Actual_Spending_Summary,ROW(A19),COLUMN('Reordered Data'!X21)-COLUMN('Reordered Data'!F21)))</f>
        <v>-</v>
      </c>
    </row>
    <row r="45" spans="2:6">
      <c r="B45" s="104" t="str">
        <f ca="1">Order!I21</f>
        <v>*Hide*</v>
      </c>
      <c r="C45" s="110" t="str">
        <f ca="1">IF(ISERROR(VLOOKUP(B45,Data!$C$5:$O$34,2,FALSE)),"-",VLOOKUP(B45,Data!$C$5:$O$34,2,FALSE))</f>
        <v>-</v>
      </c>
      <c r="D45" s="111" t="str">
        <f ca="1">IF(ISERROR(VLOOKUP(B45,Data!$C$5:$O$34,3,FALSE)),"-",VLOOKUP(B45,Data!$C$5:$O$34,3,FALSE))</f>
        <v>-</v>
      </c>
      <c r="E45" s="112" t="str">
        <f ca="1">IF(ISERROR(INDEX(Budget_Summary,ROW(A20),COLUMN('Reordered Data'!U22)-COLUMN('Reordered Data'!F22))),"-",INDEX(Budget_Summary,ROW(A20),COLUMN('Reordered Data'!U22)-COLUMN('Reordered Data'!F22)))</f>
        <v>-</v>
      </c>
      <c r="F45" s="112" t="str">
        <f ca="1">IF(ISERROR(INDEX(Actual_Spending_Summary,ROW(A20),COLUMN('Reordered Data'!X22)-COLUMN('Reordered Data'!F22))),"-",INDEX(Actual_Spending_Summary,ROW(A20),COLUMN('Reordered Data'!X22)-COLUMN('Reordered Data'!F22)))</f>
        <v>-</v>
      </c>
    </row>
    <row r="46" spans="2:6">
      <c r="B46" s="104" t="str">
        <f ca="1">Order!I22</f>
        <v>*Hide*</v>
      </c>
      <c r="C46" s="110" t="str">
        <f ca="1">IF(ISERROR(VLOOKUP(B46,Data!$C$5:$O$34,2,FALSE)),"-",VLOOKUP(B46,Data!$C$5:$O$34,2,FALSE))</f>
        <v>-</v>
      </c>
      <c r="D46" s="111" t="str">
        <f ca="1">IF(ISERROR(VLOOKUP(B46,Data!$C$5:$O$34,3,FALSE)),"-",VLOOKUP(B46,Data!$C$5:$O$34,3,FALSE))</f>
        <v>-</v>
      </c>
      <c r="E46" s="112" t="str">
        <f ca="1">IF(ISERROR(INDEX(Budget_Summary,ROW(A21),COLUMN('Reordered Data'!U23)-COLUMN('Reordered Data'!F23))),"-",INDEX(Budget_Summary,ROW(A21),COLUMN('Reordered Data'!U23)-COLUMN('Reordered Data'!F23)))</f>
        <v>-</v>
      </c>
      <c r="F46" s="112" t="str">
        <f ca="1">IF(ISERROR(INDEX(Actual_Spending_Summary,ROW(A21),COLUMN('Reordered Data'!X23)-COLUMN('Reordered Data'!F23))),"-",INDEX(Actual_Spending_Summary,ROW(A21),COLUMN('Reordered Data'!X23)-COLUMN('Reordered Data'!F23)))</f>
        <v>-</v>
      </c>
    </row>
    <row r="47" spans="2:6">
      <c r="B47" s="104" t="str">
        <f ca="1">Order!I23</f>
        <v>*Hide*</v>
      </c>
      <c r="C47" s="110" t="str">
        <f ca="1">IF(ISERROR(VLOOKUP(B47,Data!$C$5:$O$34,2,FALSE)),"-",VLOOKUP(B47,Data!$C$5:$O$34,2,FALSE))</f>
        <v>-</v>
      </c>
      <c r="D47" s="111" t="str">
        <f ca="1">IF(ISERROR(VLOOKUP(B47,Data!$C$5:$O$34,3,FALSE)),"-",VLOOKUP(B47,Data!$C$5:$O$34,3,FALSE))</f>
        <v>-</v>
      </c>
      <c r="E47" s="112" t="str">
        <f ca="1">IF(ISERROR(INDEX(Budget_Summary,ROW(A22),COLUMN('Reordered Data'!U24)-COLUMN('Reordered Data'!F24))),"-",INDEX(Budget_Summary,ROW(A22),COLUMN('Reordered Data'!U24)-COLUMN('Reordered Data'!F24)))</f>
        <v>-</v>
      </c>
      <c r="F47" s="112" t="str">
        <f ca="1">IF(ISERROR(INDEX(Actual_Spending_Summary,ROW(A22),COLUMN('Reordered Data'!X24)-COLUMN('Reordered Data'!F24))),"-",INDEX(Actual_Spending_Summary,ROW(A22),COLUMN('Reordered Data'!X24)-COLUMN('Reordered Data'!F24)))</f>
        <v>-</v>
      </c>
    </row>
    <row r="48" spans="2:6">
      <c r="B48" s="104" t="str">
        <f ca="1">Order!I24</f>
        <v>*Hide*</v>
      </c>
      <c r="C48" s="110" t="str">
        <f ca="1">IF(ISERROR(VLOOKUP(B48,Data!$C$5:$O$34,2,FALSE)),"-",VLOOKUP(B48,Data!$C$5:$O$34,2,FALSE))</f>
        <v>-</v>
      </c>
      <c r="D48" s="111" t="str">
        <f ca="1">IF(ISERROR(VLOOKUP(B48,Data!$C$5:$O$34,3,FALSE)),"-",VLOOKUP(B48,Data!$C$5:$O$34,3,FALSE))</f>
        <v>-</v>
      </c>
      <c r="E48" s="112" t="str">
        <f ca="1">IF(ISERROR(INDEX(Budget_Summary,ROW(A23),COLUMN('Reordered Data'!U25)-COLUMN('Reordered Data'!F25))),"-",INDEX(Budget_Summary,ROW(A23),COLUMN('Reordered Data'!U25)-COLUMN('Reordered Data'!F25)))</f>
        <v>-</v>
      </c>
      <c r="F48" s="112" t="str">
        <f ca="1">IF(ISERROR(INDEX(Actual_Spending_Summary,ROW(A23),COLUMN('Reordered Data'!X25)-COLUMN('Reordered Data'!F25))),"-",INDEX(Actual_Spending_Summary,ROW(A23),COLUMN('Reordered Data'!X25)-COLUMN('Reordered Data'!F25)))</f>
        <v>-</v>
      </c>
    </row>
    <row r="49" spans="2:6">
      <c r="B49" s="104" t="str">
        <f ca="1">Order!I25</f>
        <v>*Hide*</v>
      </c>
      <c r="C49" s="110" t="str">
        <f ca="1">IF(ISERROR(VLOOKUP(B49,Data!$C$5:$O$34,2,FALSE)),"-",VLOOKUP(B49,Data!$C$5:$O$34,2,FALSE))</f>
        <v>-</v>
      </c>
      <c r="D49" s="111" t="str">
        <f ca="1">IF(ISERROR(VLOOKUP(B49,Data!$C$5:$O$34,3,FALSE)),"-",VLOOKUP(B49,Data!$C$5:$O$34,3,FALSE))</f>
        <v>-</v>
      </c>
      <c r="E49" s="112" t="str">
        <f ca="1">IF(ISERROR(INDEX(Budget_Summary,ROW(A24),COLUMN('Reordered Data'!U26)-COLUMN('Reordered Data'!F26))),"-",INDEX(Budget_Summary,ROW(A24),COLUMN('Reordered Data'!U26)-COLUMN('Reordered Data'!F26)))</f>
        <v>-</v>
      </c>
      <c r="F49" s="112" t="str">
        <f ca="1">IF(ISERROR(INDEX(Actual_Spending_Summary,ROW(A24),COLUMN('Reordered Data'!X26)-COLUMN('Reordered Data'!F26))),"-",INDEX(Actual_Spending_Summary,ROW(A24),COLUMN('Reordered Data'!X26)-COLUMN('Reordered Data'!F26)))</f>
        <v>-</v>
      </c>
    </row>
    <row r="50" spans="2:6">
      <c r="B50" s="104" t="str">
        <f ca="1">Order!I26</f>
        <v>*Hide*</v>
      </c>
      <c r="C50" s="110" t="str">
        <f ca="1">IF(ISERROR(VLOOKUP(B50,Data!$C$5:$O$34,2,FALSE)),"-",VLOOKUP(B50,Data!$C$5:$O$34,2,FALSE))</f>
        <v>-</v>
      </c>
      <c r="D50" s="111" t="str">
        <f ca="1">IF(ISERROR(VLOOKUP(B50,Data!$C$5:$O$34,3,FALSE)),"-",VLOOKUP(B50,Data!$C$5:$O$34,3,FALSE))</f>
        <v>-</v>
      </c>
      <c r="E50" s="112" t="str">
        <f ca="1">IF(ISERROR(INDEX(Budget_Summary,ROW(A25),COLUMN('Reordered Data'!U27)-COLUMN('Reordered Data'!F27))),"-",INDEX(Budget_Summary,ROW(A25),COLUMN('Reordered Data'!U27)-COLUMN('Reordered Data'!F27)))</f>
        <v>-</v>
      </c>
      <c r="F50" s="112" t="str">
        <f ca="1">IF(ISERROR(INDEX(Actual_Spending_Summary,ROW(A25),COLUMN('Reordered Data'!X27)-COLUMN('Reordered Data'!F27))),"-",INDEX(Actual_Spending_Summary,ROW(A25),COLUMN('Reordered Data'!X27)-COLUMN('Reordered Data'!F27)))</f>
        <v>-</v>
      </c>
    </row>
    <row r="51" spans="2:6">
      <c r="B51" s="104" t="str">
        <f ca="1">Order!I27</f>
        <v>*Hide*</v>
      </c>
      <c r="C51" s="110" t="str">
        <f ca="1">IF(ISERROR(VLOOKUP(B51,Data!$C$5:$O$34,2,FALSE)),"-",VLOOKUP(B51,Data!$C$5:$O$34,2,FALSE))</f>
        <v>-</v>
      </c>
      <c r="D51" s="111" t="str">
        <f ca="1">IF(ISERROR(VLOOKUP(B51,Data!$C$5:$O$34,3,FALSE)),"-",VLOOKUP(B51,Data!$C$5:$O$34,3,FALSE))</f>
        <v>-</v>
      </c>
      <c r="E51" s="112" t="str">
        <f ca="1">IF(ISERROR(INDEX(Budget_Summary,ROW(A26),COLUMN('Reordered Data'!U28)-COLUMN('Reordered Data'!F28))),"-",INDEX(Budget_Summary,ROW(A26),COLUMN('Reordered Data'!U28)-COLUMN('Reordered Data'!F28)))</f>
        <v>-</v>
      </c>
      <c r="F51" s="112" t="str">
        <f ca="1">IF(ISERROR(INDEX(Actual_Spending_Summary,ROW(A26),COLUMN('Reordered Data'!X28)-COLUMN('Reordered Data'!F28))),"-",INDEX(Actual_Spending_Summary,ROW(A26),COLUMN('Reordered Data'!X28)-COLUMN('Reordered Data'!F28)))</f>
        <v>-</v>
      </c>
    </row>
    <row r="52" spans="2:6">
      <c r="B52" s="104" t="str">
        <f ca="1">Order!I28</f>
        <v>*Hide*</v>
      </c>
      <c r="C52" s="110" t="str">
        <f ca="1">IF(ISERROR(VLOOKUP(B52,Data!$C$5:$O$34,2,FALSE)),"-",VLOOKUP(B52,Data!$C$5:$O$34,2,FALSE))</f>
        <v>-</v>
      </c>
      <c r="D52" s="111" t="str">
        <f ca="1">IF(ISERROR(VLOOKUP(B52,Data!$C$5:$O$34,3,FALSE)),"-",VLOOKUP(B52,Data!$C$5:$O$34,3,FALSE))</f>
        <v>-</v>
      </c>
      <c r="E52" s="112" t="str">
        <f ca="1">IF(ISERROR(INDEX(Budget_Summary,ROW(A27),COLUMN('Reordered Data'!U29)-COLUMN('Reordered Data'!F29))),"-",INDEX(Budget_Summary,ROW(A27),COLUMN('Reordered Data'!U29)-COLUMN('Reordered Data'!F29)))</f>
        <v>-</v>
      </c>
      <c r="F52" s="112" t="str">
        <f ca="1">IF(ISERROR(INDEX(Actual_Spending_Summary,ROW(A27),COLUMN('Reordered Data'!X29)-COLUMN('Reordered Data'!F29))),"-",INDEX(Actual_Spending_Summary,ROW(A27),COLUMN('Reordered Data'!X29)-COLUMN('Reordered Data'!F29)))</f>
        <v>-</v>
      </c>
    </row>
    <row r="53" spans="2:6">
      <c r="B53" s="104" t="str">
        <f ca="1">Order!I29</f>
        <v>*Hide*</v>
      </c>
      <c r="C53" s="110" t="str">
        <f ca="1">IF(ISERROR(VLOOKUP(B53,Data!$C$5:$O$34,2,FALSE)),"-",VLOOKUP(B53,Data!$C$5:$O$34,2,FALSE))</f>
        <v>-</v>
      </c>
      <c r="D53" s="111" t="str">
        <f ca="1">IF(ISERROR(VLOOKUP(B53,Data!$C$5:$O$34,3,FALSE)),"-",VLOOKUP(B53,Data!$C$5:$O$34,3,FALSE))</f>
        <v>-</v>
      </c>
      <c r="E53" s="112" t="str">
        <f ca="1">IF(ISERROR(INDEX(Budget_Summary,ROW(A28),COLUMN('Reordered Data'!U30)-COLUMN('Reordered Data'!F30))),"-",INDEX(Budget_Summary,ROW(A28),COLUMN('Reordered Data'!U30)-COLUMN('Reordered Data'!F30)))</f>
        <v>-</v>
      </c>
      <c r="F53" s="112" t="str">
        <f ca="1">IF(ISERROR(INDEX(Actual_Spending_Summary,ROW(A28),COLUMN('Reordered Data'!X30)-COLUMN('Reordered Data'!F30))),"-",INDEX(Actual_Spending_Summary,ROW(A28),COLUMN('Reordered Data'!X30)-COLUMN('Reordered Data'!F30)))</f>
        <v>-</v>
      </c>
    </row>
    <row r="54" spans="2:6">
      <c r="B54" s="104" t="str">
        <f ca="1">Order!I30</f>
        <v>*Hide*</v>
      </c>
      <c r="C54" s="110" t="str">
        <f ca="1">IF(ISERROR(VLOOKUP(B54,Data!$C$5:$O$34,2,FALSE)),"-",VLOOKUP(B54,Data!$C$5:$O$34,2,FALSE))</f>
        <v>-</v>
      </c>
      <c r="D54" s="111" t="str">
        <f ca="1">IF(ISERROR(VLOOKUP(B54,Data!$C$5:$O$34,3,FALSE)),"-",VLOOKUP(B54,Data!$C$5:$O$34,3,FALSE))</f>
        <v>-</v>
      </c>
      <c r="E54" s="112" t="str">
        <f ca="1">IF(ISERROR(INDEX(Budget_Summary,ROW(A29),COLUMN('Reordered Data'!U31)-COLUMN('Reordered Data'!F31))),"-",INDEX(Budget_Summary,ROW(A29),COLUMN('Reordered Data'!U31)-COLUMN('Reordered Data'!F31)))</f>
        <v>-</v>
      </c>
      <c r="F54" s="112" t="str">
        <f ca="1">IF(ISERROR(INDEX(Actual_Spending_Summary,ROW(A29),COLUMN('Reordered Data'!X31)-COLUMN('Reordered Data'!F31))),"-",INDEX(Actual_Spending_Summary,ROW(A29),COLUMN('Reordered Data'!X31)-COLUMN('Reordered Data'!F31)))</f>
        <v>-</v>
      </c>
    </row>
    <row r="55" spans="2:6">
      <c r="B55" s="104" t="str">
        <f ca="1">Order!I31</f>
        <v>*Hide*</v>
      </c>
      <c r="C55" s="110" t="str">
        <f ca="1">IF(ISERROR(VLOOKUP(B55,Data!$C$5:$O$34,2,FALSE)),"-",VLOOKUP(B55,Data!$C$5:$O$34,2,FALSE))</f>
        <v>-</v>
      </c>
      <c r="D55" s="111" t="str">
        <f ca="1">IF(ISERROR(VLOOKUP(B55,Data!$C$5:$O$34,3,FALSE)),"-",VLOOKUP(B55,Data!$C$5:$O$34,3,FALSE))</f>
        <v>-</v>
      </c>
      <c r="E55" s="112" t="str">
        <f ca="1">IF(ISERROR(INDEX(Budget_Summary,ROW(A30),COLUMN('Reordered Data'!U32)-COLUMN('Reordered Data'!F32))),"-",INDEX(Budget_Summary,ROW(A30),COLUMN('Reordered Data'!U32)-COLUMN('Reordered Data'!F32)))</f>
        <v>-</v>
      </c>
      <c r="F55" s="112" t="str">
        <f ca="1">IF(ISERROR(INDEX(Actual_Spending_Summary,ROW(A30),COLUMN('Reordered Data'!X32)-COLUMN('Reordered Data'!F32))),"-",INDEX(Actual_Spending_Summary,ROW(A30),COLUMN('Reordered Data'!X32)-COLUMN('Reordered Data'!F32)))</f>
        <v>-</v>
      </c>
    </row>
    <row r="56" spans="2:6">
      <c r="B56" s="104" t="str">
        <f ca="1">Order!I32</f>
        <v>*Hide*</v>
      </c>
      <c r="C56" s="110" t="str">
        <f ca="1">IF(ISERROR(VLOOKUP(B56,Data!$C$5:$O$34,2,FALSE)),"-",VLOOKUP(B56,Data!$C$5:$O$34,2,FALSE))</f>
        <v>-</v>
      </c>
      <c r="D56" s="111" t="str">
        <f ca="1">IF(ISERROR(VLOOKUP(B56,Data!$C$5:$O$34,3,FALSE)),"-",VLOOKUP(B56,Data!$C$5:$O$34,3,FALSE))</f>
        <v>-</v>
      </c>
      <c r="E56" s="112" t="str">
        <f ca="1">IF(ISERROR(INDEX(Budget_Summary,ROW(A31),COLUMN('Reordered Data'!U33)-COLUMN('Reordered Data'!F33))),"-",INDEX(Budget_Summary,ROW(A31),COLUMN('Reordered Data'!U33)-COLUMN('Reordered Data'!F33)))</f>
        <v>-</v>
      </c>
      <c r="F56" s="112" t="str">
        <f ca="1">IF(ISERROR(INDEX(Actual_Spending_Summary,ROW(A31),COLUMN('Reordered Data'!X33)-COLUMN('Reordered Data'!F33))),"-",INDEX(Actual_Spending_Summary,ROW(A31),COLUMN('Reordered Data'!X33)-COLUMN('Reordered Data'!F33)))</f>
        <v>-</v>
      </c>
    </row>
    <row r="58" spans="2:6">
      <c r="B58" s="102" t="s">
        <v>382</v>
      </c>
      <c r="C58" s="107" t="s">
        <v>58</v>
      </c>
      <c r="D58" s="107" t="s">
        <v>59</v>
      </c>
    </row>
    <row r="59" spans="2:6">
      <c r="B59" s="112" t="str">
        <f t="shared" ref="B59:B70" si="0">INDEX(Budget_Summary,1,ROW(A1))</f>
        <v>Staff labor, overhead ($)</v>
      </c>
      <c r="C59" s="112">
        <f t="shared" ref="C59:C70" ca="1" si="1">INDEX(Budget_Summary,32,ROW(A1))</f>
        <v>20000</v>
      </c>
      <c r="D59" s="112">
        <f t="shared" ref="D59:D70" ca="1" si="2">INDEX(Actual_Spending_Summary,32,ROW(A1))</f>
        <v>74000</v>
      </c>
    </row>
    <row r="60" spans="2:6">
      <c r="B60" s="112" t="str">
        <f t="shared" si="0"/>
        <v>Planning &amp; Design ($)</v>
      </c>
      <c r="C60" s="112">
        <f t="shared" ca="1" si="1"/>
        <v>3000</v>
      </c>
      <c r="D60" s="112">
        <f t="shared" ca="1" si="2"/>
        <v>8400</v>
      </c>
    </row>
    <row r="61" spans="2:6">
      <c r="B61" s="112" t="str">
        <f t="shared" si="0"/>
        <v>Administrative Other ($)</v>
      </c>
      <c r="C61" s="112">
        <f t="shared" ca="1" si="1"/>
        <v>1000</v>
      </c>
      <c r="D61" s="112">
        <f t="shared" ca="1" si="2"/>
        <v>0</v>
      </c>
    </row>
    <row r="62" spans="2:6">
      <c r="B62" s="112" t="str">
        <f t="shared" si="0"/>
        <v>Administrative Expenditures</v>
      </c>
      <c r="C62" s="112">
        <f t="shared" ca="1" si="1"/>
        <v>24000</v>
      </c>
      <c r="D62" s="112">
        <f t="shared" ca="1" si="2"/>
        <v>82400</v>
      </c>
    </row>
    <row r="63" spans="2:6">
      <c r="B63" s="112" t="str">
        <f t="shared" si="0"/>
        <v>Technical assistance and on-site audits ($)</v>
      </c>
      <c r="C63" s="112">
        <f t="shared" ca="1" si="1"/>
        <v>25000</v>
      </c>
      <c r="D63" s="112">
        <f t="shared" ca="1" si="2"/>
        <v>16000</v>
      </c>
    </row>
    <row r="64" spans="2:6">
      <c r="B64" s="112" t="str">
        <f t="shared" si="0"/>
        <v>Delivery staff labor ($)</v>
      </c>
      <c r="C64" s="112">
        <f t="shared" ca="1" si="1"/>
        <v>400</v>
      </c>
      <c r="D64" s="112">
        <f t="shared" ca="1" si="2"/>
        <v>60000</v>
      </c>
    </row>
    <row r="65" spans="2:4">
      <c r="B65" s="112" t="str">
        <f t="shared" si="0"/>
        <v>Training ($)</v>
      </c>
      <c r="C65" s="112">
        <f t="shared" ca="1" si="1"/>
        <v>500</v>
      </c>
      <c r="D65" s="112">
        <f t="shared" ca="1" si="2"/>
        <v>16600</v>
      </c>
    </row>
    <row r="66" spans="2:4">
      <c r="B66" s="112" t="str">
        <f t="shared" si="0"/>
        <v>Delivery other ($)</v>
      </c>
      <c r="C66" s="112">
        <f t="shared" ca="1" si="1"/>
        <v>200</v>
      </c>
      <c r="D66" s="112">
        <f t="shared" ca="1" si="2"/>
        <v>18000</v>
      </c>
    </row>
    <row r="67" spans="2:4">
      <c r="B67" s="112" t="str">
        <f t="shared" si="0"/>
        <v>Delivery Expenditures</v>
      </c>
      <c r="C67" s="112">
        <f t="shared" ca="1" si="1"/>
        <v>26100</v>
      </c>
      <c r="D67" s="112">
        <f t="shared" ca="1" si="2"/>
        <v>110600</v>
      </c>
    </row>
    <row r="68" spans="2:4">
      <c r="B68" s="112" t="str">
        <f t="shared" si="0"/>
        <v>Marketing, Education and Outreach ($)</v>
      </c>
      <c r="C68" s="112">
        <f t="shared" ca="1" si="1"/>
        <v>6000</v>
      </c>
      <c r="D68" s="112">
        <f t="shared" ca="1" si="2"/>
        <v>14400</v>
      </c>
    </row>
    <row r="69" spans="2:4">
      <c r="B69" s="112" t="str">
        <f t="shared" si="0"/>
        <v>EM&amp;V ($)</v>
      </c>
      <c r="C69" s="112">
        <f t="shared" ca="1" si="1"/>
        <v>7000</v>
      </c>
      <c r="D69" s="112">
        <f t="shared" ca="1" si="2"/>
        <v>21000</v>
      </c>
    </row>
    <row r="70" spans="2:4">
      <c r="B70" s="112" t="str">
        <f t="shared" si="0"/>
        <v>Participant Incentives ($)</v>
      </c>
      <c r="C70" s="112">
        <f t="shared" ca="1" si="1"/>
        <v>30000</v>
      </c>
      <c r="D70" s="112">
        <f t="shared" ca="1" si="2"/>
        <v>90000</v>
      </c>
    </row>
    <row r="71" spans="2:4">
      <c r="B71" s="112" t="str">
        <f t="shared" ref="B71:B72" si="3">INDEX(Budget_Summary,1,ROW(A13))</f>
        <v>Upstream or Midstream Incentives ($)</v>
      </c>
      <c r="C71" s="112">
        <f t="shared" ref="C71:C72" ca="1" si="4">INDEX(Budget_Summary,32,ROW(A13))</f>
        <v>20000</v>
      </c>
      <c r="D71" s="112">
        <f t="shared" ref="D71:D72" ca="1" si="5">INDEX(Actual_Spending_Summary,32,ROW(A13))</f>
        <v>60000</v>
      </c>
    </row>
    <row r="72" spans="2:4">
      <c r="B72" s="112" t="str">
        <f t="shared" si="3"/>
        <v>Incentive Expenditures</v>
      </c>
      <c r="C72" s="112">
        <f t="shared" ca="1" si="4"/>
        <v>50000</v>
      </c>
      <c r="D72" s="112">
        <f t="shared" ca="1" si="5"/>
        <v>150000</v>
      </c>
    </row>
    <row r="73" spans="2:4">
      <c r="B73" s="112" t="str">
        <f t="shared" ref="B73" si="6">INDEX(Budget_Summary,1,ROW(A15))</f>
        <v>Total Budget ($)</v>
      </c>
      <c r="C73" s="112">
        <f t="shared" ref="C73" ca="1" si="7">INDEX(Budget_Summary,32,ROW(A15))</f>
        <v>113100</v>
      </c>
      <c r="D73" s="112">
        <f t="shared" ref="D73" ca="1" si="8">INDEX(Actual_Spending_Summary,32,ROW(A15))</f>
        <v>150000</v>
      </c>
    </row>
    <row r="74" spans="2:4">
      <c r="B74" s="112"/>
      <c r="C74" s="112"/>
      <c r="D74" s="112"/>
    </row>
    <row r="75" spans="2:4">
      <c r="B75" s="112"/>
      <c r="C75" s="112"/>
      <c r="D75" s="112"/>
    </row>
    <row r="76" spans="2:4">
      <c r="B76" s="112"/>
      <c r="C76" s="112"/>
      <c r="D76" s="112"/>
    </row>
    <row r="77" spans="2:4">
      <c r="B77" s="113"/>
    </row>
    <row r="78" spans="2:4">
      <c r="B78" s="113"/>
    </row>
    <row r="79" spans="2:4">
      <c r="B79" s="113"/>
      <c r="C79" s="114"/>
      <c r="D79" s="114"/>
    </row>
    <row r="81" spans="2:35" ht="13.8" thickBot="1">
      <c r="B81" s="100" t="s">
        <v>383</v>
      </c>
    </row>
    <row r="82" spans="2:35" ht="13.5" customHeight="1" thickBot="1">
      <c r="B82" s="3"/>
      <c r="C82" s="3"/>
      <c r="D82" s="1326" t="s">
        <v>40</v>
      </c>
      <c r="E82" s="1327"/>
      <c r="F82" s="1328"/>
      <c r="G82" s="1326" t="str">
        <f>"Gross Savings ("&amp;Titles!F14&amp;")"</f>
        <v>Gross Savings (MWh)</v>
      </c>
      <c r="H82" s="1329"/>
      <c r="I82" s="1329"/>
      <c r="J82" s="1327"/>
      <c r="K82" s="1328"/>
      <c r="L82" s="1326" t="str">
        <f>"Net Savings ("&amp;Titles!F14&amp;")"</f>
        <v>Net Savings (MWh)</v>
      </c>
      <c r="M82" s="1329"/>
      <c r="N82" s="1329"/>
      <c r="O82" s="1327"/>
      <c r="P82" s="1328"/>
      <c r="Q82" s="1326" t="s">
        <v>34</v>
      </c>
      <c r="R82" s="1329"/>
      <c r="S82" s="1329"/>
      <c r="T82" s="1327"/>
      <c r="U82" s="1328"/>
      <c r="V82" s="377" t="str">
        <f>AF119</f>
        <v>TRC</v>
      </c>
      <c r="W82" s="377" t="str">
        <f>AK119</f>
        <v>PAC</v>
      </c>
      <c r="X82" s="377" t="str">
        <f>AP119</f>
        <v>SCT</v>
      </c>
      <c r="AE82" s="1326" t="str">
        <f>"Net Demand Savings ("&amp;Titles!X79&amp;")"</f>
        <v>Net Demand Savings ()</v>
      </c>
      <c r="AF82" s="1329"/>
      <c r="AG82" s="1329"/>
      <c r="AH82" s="1327"/>
      <c r="AI82" s="1328"/>
    </row>
    <row r="83" spans="2:35" ht="27" thickBot="1">
      <c r="B83" s="164" t="s">
        <v>6</v>
      </c>
      <c r="C83" s="164" t="s">
        <v>7</v>
      </c>
      <c r="D83" s="165" t="s">
        <v>58</v>
      </c>
      <c r="E83" s="166" t="s">
        <v>59</v>
      </c>
      <c r="F83" s="167" t="s">
        <v>101</v>
      </c>
      <c r="G83" s="168" t="s">
        <v>60</v>
      </c>
      <c r="H83" s="166" t="s">
        <v>325</v>
      </c>
      <c r="I83" s="167" t="s">
        <v>101</v>
      </c>
      <c r="J83" s="166" t="s">
        <v>61</v>
      </c>
      <c r="K83" s="167" t="s">
        <v>101</v>
      </c>
      <c r="L83" s="168" t="s">
        <v>60</v>
      </c>
      <c r="M83" s="166" t="s">
        <v>325</v>
      </c>
      <c r="N83" s="167" t="s">
        <v>101</v>
      </c>
      <c r="O83" s="166" t="s">
        <v>61</v>
      </c>
      <c r="P83" s="167" t="s">
        <v>101</v>
      </c>
      <c r="Q83" s="168" t="s">
        <v>60</v>
      </c>
      <c r="R83" s="166" t="s">
        <v>325</v>
      </c>
      <c r="S83" s="167" t="s">
        <v>101</v>
      </c>
      <c r="T83" s="166" t="s">
        <v>61</v>
      </c>
      <c r="U83" s="167" t="s">
        <v>101</v>
      </c>
      <c r="V83" s="414" t="str">
        <f>AF120</f>
        <v>Ratio</v>
      </c>
      <c r="W83" s="414" t="str">
        <f>AK120</f>
        <v>Ratio</v>
      </c>
      <c r="X83" s="414" t="str">
        <f>AP120</f>
        <v>Ratio</v>
      </c>
      <c r="AE83" s="168" t="s">
        <v>60</v>
      </c>
      <c r="AF83" s="166" t="s">
        <v>325</v>
      </c>
      <c r="AG83" s="167" t="s">
        <v>101</v>
      </c>
      <c r="AH83" s="166" t="s">
        <v>61</v>
      </c>
      <c r="AI83" s="167" t="s">
        <v>101</v>
      </c>
    </row>
    <row r="84" spans="2:35">
      <c r="B84" s="104" t="str">
        <f ca="1">'Reordered Data'!C5</f>
        <v>Residential New Construction (example)</v>
      </c>
      <c r="C84" s="104" t="str">
        <f ca="1">'Reordered Data'!D5</f>
        <v>Residential</v>
      </c>
      <c r="D84" s="112">
        <f ca="1">'Reordered Data'!U5</f>
        <v>113100</v>
      </c>
      <c r="E84" s="112">
        <f ca="1">'Reordered Data'!X40</f>
        <v>156400</v>
      </c>
      <c r="F84" s="383">
        <f ca="1">IF(ISERROR(E84/D84),"-",E84/D84)</f>
        <v>1.3828470380194517</v>
      </c>
      <c r="G84" s="106">
        <f ca="1">INDEX((Planned_Savings_Summary,Planned_Savings_No_IE_Summary,Planned_Savings_No_NTG_Summary,Planned_Savings_No_IE_No_NTG_Summary),ROW(A2),2,$H$3)</f>
        <v>250</v>
      </c>
      <c r="H84" s="106">
        <f ca="1">INDEX((Claimed_Savings_Summary,Claimed_Savings_No_IE_Summary,Claimed_Savings_No_NTG_Summary,Claimed_Savings_No_IE_No_NTG_Summary),ROW(B2),2,$H$3)</f>
        <v>258</v>
      </c>
      <c r="I84" s="384">
        <f ca="1">IF(ISERROR(H84/G84),"-",H84/G84)</f>
        <v>1.032</v>
      </c>
      <c r="J84" s="106">
        <f ca="1">INDEX((Evaluated_Savings_Summary,Evaluated_Savings_No_IE_Summary,Evaluated_Savings_No_NTG_Summary,Evaluated_Savings_No_IE_No_NTG_Summary),ROW(D2),2,$H$3)</f>
        <v>340</v>
      </c>
      <c r="K84" s="383">
        <f ca="1">IF(ISERROR(J84/G84),"-",J84/G84)</f>
        <v>1.36</v>
      </c>
      <c r="L84" s="106">
        <f ca="1">INDEX((Planned_Savings_Summary,Planned_Savings_No_IE_Summary,Planned_Savings_No_NTG_Summary,Planned_Savings_No_IE_No_NTG_Summary),ROW(F2),IF(NTG=2,2,6),$H$3)</f>
        <v>225</v>
      </c>
      <c r="M84" s="106">
        <f ca="1">INDEX((Claimed_Savings_Summary,Claimed_Savings_No_IE_Summary,Claimed_Savings_No_NTG_Summary,Claimed_Savings_No_IE_No_NTG_Summary),ROW(G2),IF(NTG=2,2,6),$H$3)</f>
        <v>232.20000000000002</v>
      </c>
      <c r="N84" s="384">
        <f ca="1">IF(ISERROR(M84/L84),"-",M84/L84)</f>
        <v>1.032</v>
      </c>
      <c r="O84" s="106">
        <f ca="1">INDEX((Evaluated_Savings_Summary,Evaluated_Savings_No_IE_Summary,Evaluated_Savings_No_NTG_Summary,Evaluated_Savings_No_IE_No_NTG_Summary),ROW(I2),IF(NTG=2,2,6),$H$3)</f>
        <v>306</v>
      </c>
      <c r="P84" s="383">
        <f ca="1">IF(ISERROR(O84/L84),"-",O84/L84)</f>
        <v>1.36</v>
      </c>
      <c r="Q84" s="106">
        <f ca="1">INDEX((Planned_Savings_Summary,Planned_Savings_No_IE_Summary,Planned_Savings_No_NTG_Summary,Planned_Savings_No_IE_No_NTG_Summary),ROW(F2),IF(NTG=2,5,9),$H$3)</f>
        <v>240</v>
      </c>
      <c r="R84" s="106">
        <f ca="1">INDEX((Claimed_Savings_Summary,Claimed_Savings_No_IE_Summary,Claimed_Savings_No_NTG_Summary,Claimed_Savings_No_IE_No_NTG_Summary),ROW(G2),IF(NTG=2,5,9),$H$3)</f>
        <v>500</v>
      </c>
      <c r="S84" s="384">
        <f ca="1">IF(ISERROR(R84/Q84),"-",R84/Q84)</f>
        <v>2.0833333333333335</v>
      </c>
      <c r="T84" s="106">
        <f ca="1">INDEX((Evaluated_Savings_Summary,Evaluated_Savings_No_IE_Summary,Evaluated_Savings_No_NTG_Summary,Evaluated_Savings_No_IE_No_NTG_Summary),ROW(I2),IF(NTG=2,5,9),$H$3)</f>
        <v>500</v>
      </c>
      <c r="U84" s="412">
        <f ca="1">IF(ISERROR(T84/Q84),"-",T84/Q84)</f>
        <v>2.0833333333333335</v>
      </c>
      <c r="V84" s="415">
        <f ca="1">AF121</f>
        <v>1.5615000000000001</v>
      </c>
      <c r="W84" s="415" t="str">
        <f ca="1">AK121</f>
        <v/>
      </c>
      <c r="X84" s="415" t="str">
        <f ca="1">AP121</f>
        <v/>
      </c>
      <c r="AE84" s="413">
        <f ca="1">INDEX((Planned_Savings_Summary,Planned_Savings_No_IE_Summary,Planned_Savings_No_NTG_Summary,Planned_Savings_No_IE_No_NTG_Summary),ROW(S2),5,$H$3)</f>
        <v>30.6</v>
      </c>
      <c r="AF84" s="106">
        <f ca="1">INDEX((Claimed_Savings_Summary,Claimed_Savings_No_IE_Summary,Claimed_Savings_No_NTG_Summary,Claimed_Savings_No_IE_No_NTG_Summary),ROW(T2),5,$H$3)</f>
        <v>18</v>
      </c>
      <c r="AG84" s="384">
        <f ca="1">IF(ISERROR(AF84/AE84),"-",AF84/AE84)</f>
        <v>0.58823529411764708</v>
      </c>
      <c r="AH84" s="106">
        <f ca="1">INDEX((Evaluated_Savings_Summary,Evaluated_Savings_No_IE_Summary,Evaluated_Savings_No_NTG_Summary,Evaluated_Savings_No_IE_No_NTG_Summary),ROW(V2),5,$H$3)</f>
        <v>74.160000000000011</v>
      </c>
      <c r="AI84" s="383">
        <f ca="1">IF(ISERROR(AH84/AE84),"-",AH84/AE84)</f>
        <v>2.4235294117647062</v>
      </c>
    </row>
    <row r="85" spans="2:35">
      <c r="B85" s="104" t="str">
        <f ca="1">'Reordered Data'!C6</f>
        <v>Residential Whole Home Retrofit</v>
      </c>
      <c r="C85" s="104" t="str">
        <f ca="1">'Reordered Data'!D6</f>
        <v>Residential</v>
      </c>
      <c r="D85" s="112">
        <f ca="1">'Reordered Data'!U6</f>
        <v>0</v>
      </c>
      <c r="E85" s="112">
        <f ca="1">'Reordered Data'!X41</f>
        <v>215600</v>
      </c>
      <c r="F85" s="383" t="str">
        <f t="shared" ref="F85:F113" ca="1" si="9">IF(ISERROR(E85/D85),"-",E85/D85)</f>
        <v>-</v>
      </c>
      <c r="G85" s="106">
        <f ca="1">INDEX((Planned_Savings_Summary,Planned_Savings_No_IE_Summary,Planned_Savings_No_NTG_Summary,Planned_Savings_No_IE_No_NTG_Summary),ROW(A3),2,$H$3)</f>
        <v>0</v>
      </c>
      <c r="H85" s="106">
        <f ca="1">INDEX((Claimed_Savings_Summary,Claimed_Savings_No_IE_Summary,Claimed_Savings_No_NTG_Summary,Claimed_Savings_No_IE_No_NTG_Summary),ROW(B3),2,$H$3)</f>
        <v>15</v>
      </c>
      <c r="I85" s="384" t="str">
        <f t="shared" ref="I85:I113" ca="1" si="10">IF(ISERROR(H85/G85),"-",H85/G85)</f>
        <v>-</v>
      </c>
      <c r="J85" s="106">
        <f ca="1">INDEX((Evaluated_Savings_Summary,Evaluated_Savings_No_IE_Summary,Evaluated_Savings_No_NTG_Summary,Evaluated_Savings_No_IE_No_NTG_Summary),ROW(D3),2,$H$3)</f>
        <v>0</v>
      </c>
      <c r="K85" s="383" t="str">
        <f t="shared" ref="K85:K113" ca="1" si="11">IF(ISERROR(J85/G85),"-",J85/G85)</f>
        <v>-</v>
      </c>
      <c r="L85" s="106">
        <f ca="1">INDEX((Planned_Savings_Summary,Planned_Savings_No_IE_Summary,Planned_Savings_No_NTG_Summary,Planned_Savings_No_IE_No_NTG_Summary),ROW(F3),IF(NTG=2,2,6),$H$3)</f>
        <v>0</v>
      </c>
      <c r="M85" s="106">
        <f ca="1">INDEX((Claimed_Savings_Summary,Claimed_Savings_No_IE_Summary,Claimed_Savings_No_NTG_Summary,Claimed_Savings_No_IE_No_NTG_Summary),ROW(G3),IF(NTG=2,2,6),$H$3)</f>
        <v>12</v>
      </c>
      <c r="N85" s="384" t="str">
        <f t="shared" ref="N85:N113" ca="1" si="12">IF(ISERROR(M85/L85),"-",M85/L85)</f>
        <v>-</v>
      </c>
      <c r="O85" s="106">
        <f ca="1">INDEX((Evaluated_Savings_Summary,Evaluated_Savings_No_IE_Summary,Evaluated_Savings_No_NTG_Summary,Evaluated_Savings_No_IE_No_NTG_Summary),ROW(I3),IF(NTG=2,2,6),$H$3)</f>
        <v>0</v>
      </c>
      <c r="P85" s="383" t="str">
        <f t="shared" ref="P85:P113" ca="1" si="13">IF(ISERROR(O85/L85),"-",O85/L85)</f>
        <v>-</v>
      </c>
      <c r="Q85" s="106">
        <f ca="1">INDEX((Planned_Savings_Summary,Planned_Savings_No_IE_Summary,Planned_Savings_No_NTG_Summary,Planned_Savings_No_IE_No_NTG_Summary),ROW(F3),IF(NTG=2,5,9),$H$3)</f>
        <v>0</v>
      </c>
      <c r="R85" s="106">
        <f ca="1">INDEX((Claimed_Savings_Summary,Claimed_Savings_No_IE_Summary,Claimed_Savings_No_NTG_Summary,Claimed_Savings_No_IE_No_NTG_Summary),ROW(G3),IF(NTG=2,5,9),$H$3)</f>
        <v>400</v>
      </c>
      <c r="S85" s="384" t="str">
        <f t="shared" ref="S85:S113" ca="1" si="14">IF(ISERROR(R85/Q85),"-",R85/Q85)</f>
        <v>-</v>
      </c>
      <c r="T85" s="106">
        <f ca="1">INDEX((Evaluated_Savings_Summary,Evaluated_Savings_No_IE_Summary,Evaluated_Savings_No_NTG_Summary,Evaluated_Savings_No_IE_No_NTG_Summary),ROW(I3),IF(NTG=2,5,9),$H$3)</f>
        <v>0</v>
      </c>
      <c r="U85" s="383" t="str">
        <f t="shared" ref="U85:U113" ca="1" si="15">IF(ISERROR(T85/Q85),"-",T85/Q85)</f>
        <v>-</v>
      </c>
      <c r="V85" s="415" t="str">
        <f t="shared" ref="V85:V113" ca="1" si="16">AF122</f>
        <v/>
      </c>
      <c r="W85" s="415" t="str">
        <f t="shared" ref="W85:W113" ca="1" si="17">AK122</f>
        <v/>
      </c>
      <c r="X85" s="415" t="str">
        <f t="shared" ref="X85:X113" ca="1" si="18">AP122</f>
        <v/>
      </c>
      <c r="AE85" s="413">
        <f ca="1">INDEX((Planned_Savings_Summary,Planned_Savings_No_IE_Summary,Planned_Savings_No_NTG_Summary,Planned_Savings_No_IE_No_NTG_Summary),ROW(S3),5,$H$3)</f>
        <v>0</v>
      </c>
      <c r="AF85" s="106">
        <f ca="1">INDEX((Claimed_Savings_Summary,Claimed_Savings_No_IE_Summary,Claimed_Savings_No_NTG_Summary,Claimed_Savings_No_IE_No_NTG_Summary),ROW(T3),5,$H$3)</f>
        <v>14.4</v>
      </c>
      <c r="AG85" s="384" t="str">
        <f t="shared" ref="AG85:AG113" ca="1" si="19">IF(ISERROR(AF85/AE85),"-",AF85/AE85)</f>
        <v>-</v>
      </c>
      <c r="AH85" s="106">
        <f ca="1">INDEX((Evaluated_Savings_Summary,Evaluated_Savings_No_IE_Summary,Evaluated_Savings_No_NTG_Summary,Evaluated_Savings_No_IE_No_NTG_Summary),ROW(V3),5,$H$3)</f>
        <v>0</v>
      </c>
      <c r="AI85" s="383" t="str">
        <f t="shared" ref="AI85:AI113" ca="1" si="20">IF(ISERROR(AH85/AE85),"-",AH85/AE85)</f>
        <v>-</v>
      </c>
    </row>
    <row r="86" spans="2:35">
      <c r="B86" s="104" t="str">
        <f ca="1">'Reordered Data'!C7</f>
        <v>C&amp;I Prescriptive</v>
      </c>
      <c r="C86" s="104" t="str">
        <f ca="1">'Reordered Data'!D7</f>
        <v>Commercial_Industrial</v>
      </c>
      <c r="D86" s="112">
        <f ca="1">'Reordered Data'!U7</f>
        <v>0</v>
      </c>
      <c r="E86" s="112">
        <f ca="1">'Reordered Data'!X42</f>
        <v>156400</v>
      </c>
      <c r="F86" s="383" t="str">
        <f t="shared" ca="1" si="9"/>
        <v>-</v>
      </c>
      <c r="G86" s="106">
        <f ca="1">INDEX((Planned_Savings_Summary,Planned_Savings_No_IE_Summary,Planned_Savings_No_NTG_Summary,Planned_Savings_No_IE_No_NTG_Summary),ROW(A4),2,$H$3)</f>
        <v>0</v>
      </c>
      <c r="H86" s="106">
        <f ca="1">INDEX((Claimed_Savings_Summary,Claimed_Savings_No_IE_Summary,Claimed_Savings_No_NTG_Summary,Claimed_Savings_No_IE_No_NTG_Summary),ROW(B4),2,$H$3)</f>
        <v>300</v>
      </c>
      <c r="I86" s="384" t="str">
        <f t="shared" ca="1" si="10"/>
        <v>-</v>
      </c>
      <c r="J86" s="106">
        <f ca="1">INDEX((Evaluated_Savings_Summary,Evaluated_Savings_No_IE_Summary,Evaluated_Savings_No_NTG_Summary,Evaluated_Savings_No_IE_No_NTG_Summary),ROW(D4),2,$H$3)</f>
        <v>0</v>
      </c>
      <c r="K86" s="383" t="str">
        <f t="shared" ca="1" si="11"/>
        <v>-</v>
      </c>
      <c r="L86" s="106">
        <f ca="1">INDEX((Planned_Savings_Summary,Planned_Savings_No_IE_Summary,Planned_Savings_No_NTG_Summary,Planned_Savings_No_IE_No_NTG_Summary),ROW(F4),IF(NTG=2,2,6),$H$3)</f>
        <v>0</v>
      </c>
      <c r="M86" s="106">
        <f ca="1">INDEX((Claimed_Savings_Summary,Claimed_Savings_No_IE_Summary,Claimed_Savings_No_NTG_Summary,Claimed_Savings_No_IE_No_NTG_Summary),ROW(G4),IF(NTG=2,2,6),$H$3)</f>
        <v>210</v>
      </c>
      <c r="N86" s="384" t="str">
        <f t="shared" ca="1" si="12"/>
        <v>-</v>
      </c>
      <c r="O86" s="106">
        <f ca="1">INDEX((Evaluated_Savings_Summary,Evaluated_Savings_No_IE_Summary,Evaluated_Savings_No_NTG_Summary,Evaluated_Savings_No_IE_No_NTG_Summary),ROW(I4),IF(NTG=2,2,6),$H$3)</f>
        <v>0</v>
      </c>
      <c r="P86" s="383" t="str">
        <f t="shared" ca="1" si="13"/>
        <v>-</v>
      </c>
      <c r="Q86" s="106">
        <f ca="1">INDEX((Planned_Savings_Summary,Planned_Savings_No_IE_Summary,Planned_Savings_No_NTG_Summary,Planned_Savings_No_IE_No_NTG_Summary),ROW(F4),IF(NTG=2,5,9),$H$3)</f>
        <v>0</v>
      </c>
      <c r="R86" s="106">
        <f ca="1">INDEX((Claimed_Savings_Summary,Claimed_Savings_No_IE_Summary,Claimed_Savings_No_NTG_Summary,Claimed_Savings_No_IE_No_NTG_Summary),ROW(G4),IF(NTG=2,5,9),$H$3)</f>
        <v>32</v>
      </c>
      <c r="S86" s="384" t="str">
        <f t="shared" ca="1" si="14"/>
        <v>-</v>
      </c>
      <c r="T86" s="106">
        <f ca="1">INDEX((Evaluated_Savings_Summary,Evaluated_Savings_No_IE_Summary,Evaluated_Savings_No_NTG_Summary,Evaluated_Savings_No_IE_No_NTG_Summary),ROW(I4),IF(NTG=2,5,9),$H$3)</f>
        <v>0</v>
      </c>
      <c r="U86" s="383" t="str">
        <f t="shared" ca="1" si="15"/>
        <v>-</v>
      </c>
      <c r="V86" s="415" t="str">
        <f t="shared" ca="1" si="16"/>
        <v/>
      </c>
      <c r="W86" s="415" t="str">
        <f t="shared" ca="1" si="17"/>
        <v/>
      </c>
      <c r="X86" s="415" t="str">
        <f t="shared" ca="1" si="18"/>
        <v/>
      </c>
      <c r="AE86" s="413">
        <f ca="1">INDEX((Planned_Savings_Summary,Planned_Savings_No_IE_Summary,Planned_Savings_No_NTG_Summary,Planned_Savings_No_IE_No_NTG_Summary),ROW(S4),5,$H$3)</f>
        <v>0</v>
      </c>
      <c r="AF86" s="106">
        <f ca="1">INDEX((Claimed_Savings_Summary,Claimed_Savings_No_IE_Summary,Claimed_Savings_No_NTG_Summary,Claimed_Savings_No_IE_No_NTG_Summary),ROW(T4),5,$H$3)</f>
        <v>7</v>
      </c>
      <c r="AG86" s="384" t="str">
        <f t="shared" ca="1" si="19"/>
        <v>-</v>
      </c>
      <c r="AH86" s="106">
        <f ca="1">INDEX((Evaluated_Savings_Summary,Evaluated_Savings_No_IE_Summary,Evaluated_Savings_No_NTG_Summary,Evaluated_Savings_No_IE_No_NTG_Summary),ROW(V4),5,$H$3)</f>
        <v>0</v>
      </c>
      <c r="AI86" s="383" t="str">
        <f t="shared" ca="1" si="20"/>
        <v>-</v>
      </c>
    </row>
    <row r="87" spans="2:35">
      <c r="B87" s="104" t="str">
        <f ca="1">'Reordered Data'!C8</f>
        <v>*Hide*</v>
      </c>
      <c r="C87" s="104" t="str">
        <f ca="1">'Reordered Data'!D8</f>
        <v>-</v>
      </c>
      <c r="D87" s="112" t="str">
        <f ca="1">'Reordered Data'!U8</f>
        <v>-</v>
      </c>
      <c r="E87" s="112" t="str">
        <f ca="1">'Reordered Data'!X43</f>
        <v>-</v>
      </c>
      <c r="F87" s="383" t="str">
        <f t="shared" ca="1" si="9"/>
        <v>-</v>
      </c>
      <c r="G87" s="106" t="str">
        <f ca="1">INDEX((Planned_Savings_Summary,Planned_Savings_No_IE_Summary,Planned_Savings_No_NTG_Summary,Planned_Savings_No_IE_No_NTG_Summary),ROW(A5),2,$H$3)</f>
        <v>-</v>
      </c>
      <c r="H87" s="106" t="str">
        <f ca="1">INDEX((Claimed_Savings_Summary,Claimed_Savings_No_IE_Summary,Claimed_Savings_No_NTG_Summary,Claimed_Savings_No_IE_No_NTG_Summary),ROW(B5),2,$H$3)</f>
        <v>-</v>
      </c>
      <c r="I87" s="384" t="str">
        <f t="shared" ca="1" si="10"/>
        <v>-</v>
      </c>
      <c r="J87" s="106" t="str">
        <f ca="1">INDEX((Evaluated_Savings_Summary,Evaluated_Savings_No_IE_Summary,Evaluated_Savings_No_NTG_Summary,Evaluated_Savings_No_IE_No_NTG_Summary),ROW(D5),2,$H$3)</f>
        <v>-</v>
      </c>
      <c r="K87" s="383" t="str">
        <f t="shared" ca="1" si="11"/>
        <v>-</v>
      </c>
      <c r="L87" s="106" t="str">
        <f ca="1">INDEX((Planned_Savings_Summary,Planned_Savings_No_IE_Summary,Planned_Savings_No_NTG_Summary,Planned_Savings_No_IE_No_NTG_Summary),ROW(F5),IF(NTG=2,2,6),$H$3)</f>
        <v>-</v>
      </c>
      <c r="M87" s="106" t="str">
        <f ca="1">INDEX((Claimed_Savings_Summary,Claimed_Savings_No_IE_Summary,Claimed_Savings_No_NTG_Summary,Claimed_Savings_No_IE_No_NTG_Summary),ROW(G5),IF(NTG=2,2,6),$H$3)</f>
        <v>-</v>
      </c>
      <c r="N87" s="384" t="str">
        <f t="shared" ca="1" si="12"/>
        <v>-</v>
      </c>
      <c r="O87" s="106" t="str">
        <f ca="1">INDEX((Evaluated_Savings_Summary,Evaluated_Savings_No_IE_Summary,Evaluated_Savings_No_NTG_Summary,Evaluated_Savings_No_IE_No_NTG_Summary),ROW(I5),IF(NTG=2,2,6),$H$3)</f>
        <v>-</v>
      </c>
      <c r="P87" s="383" t="str">
        <f t="shared" ca="1" si="13"/>
        <v>-</v>
      </c>
      <c r="Q87" s="106" t="str">
        <f ca="1">INDEX((Planned_Savings_Summary,Planned_Savings_No_IE_Summary,Planned_Savings_No_NTG_Summary,Planned_Savings_No_IE_No_NTG_Summary),ROW(F5),IF(NTG=2,5,9),$H$3)</f>
        <v>-</v>
      </c>
      <c r="R87" s="106" t="str">
        <f ca="1">INDEX((Claimed_Savings_Summary,Claimed_Savings_No_IE_Summary,Claimed_Savings_No_NTG_Summary,Claimed_Savings_No_IE_No_NTG_Summary),ROW(G5),IF(NTG=2,5,9),$H$3)</f>
        <v>-</v>
      </c>
      <c r="S87" s="384" t="str">
        <f t="shared" ca="1" si="14"/>
        <v>-</v>
      </c>
      <c r="T87" s="106" t="str">
        <f ca="1">INDEX((Evaluated_Savings_Summary,Evaluated_Savings_No_IE_Summary,Evaluated_Savings_No_NTG_Summary,Evaluated_Savings_No_IE_No_NTG_Summary),ROW(I5),IF(NTG=2,5,9),$H$3)</f>
        <v>-</v>
      </c>
      <c r="U87" s="383" t="str">
        <f t="shared" ca="1" si="15"/>
        <v>-</v>
      </c>
      <c r="V87" s="415" t="str">
        <f t="shared" ca="1" si="16"/>
        <v>-</v>
      </c>
      <c r="W87" s="415" t="str">
        <f t="shared" ca="1" si="17"/>
        <v>-</v>
      </c>
      <c r="X87" s="415" t="str">
        <f t="shared" ca="1" si="18"/>
        <v>-</v>
      </c>
      <c r="AE87" s="413" t="str">
        <f ca="1">INDEX((Planned_Savings_Summary,Planned_Savings_No_IE_Summary,Planned_Savings_No_NTG_Summary,Planned_Savings_No_IE_No_NTG_Summary),ROW(S5),5,$H$3)</f>
        <v>-</v>
      </c>
      <c r="AF87" s="106" t="str">
        <f ca="1">INDEX((Claimed_Savings_Summary,Claimed_Savings_No_IE_Summary,Claimed_Savings_No_NTG_Summary,Claimed_Savings_No_IE_No_NTG_Summary),ROW(T5),5,$H$3)</f>
        <v>-</v>
      </c>
      <c r="AG87" s="384" t="str">
        <f t="shared" ca="1" si="19"/>
        <v>-</v>
      </c>
      <c r="AH87" s="106" t="str">
        <f ca="1">INDEX((Evaluated_Savings_Summary,Evaluated_Savings_No_IE_Summary,Evaluated_Savings_No_NTG_Summary,Evaluated_Savings_No_IE_No_NTG_Summary),ROW(V5),5,$H$3)</f>
        <v>-</v>
      </c>
      <c r="AI87" s="383" t="str">
        <f t="shared" ca="1" si="20"/>
        <v>-</v>
      </c>
    </row>
    <row r="88" spans="2:35">
      <c r="B88" s="104" t="str">
        <f ca="1">'Reordered Data'!C9</f>
        <v>*Hide*</v>
      </c>
      <c r="C88" s="104" t="str">
        <f ca="1">'Reordered Data'!D9</f>
        <v>-</v>
      </c>
      <c r="D88" s="112" t="str">
        <f ca="1">'Reordered Data'!U9</f>
        <v>-</v>
      </c>
      <c r="E88" s="112" t="str">
        <f ca="1">'Reordered Data'!X44</f>
        <v>-</v>
      </c>
      <c r="F88" s="383" t="str">
        <f t="shared" ca="1" si="9"/>
        <v>-</v>
      </c>
      <c r="G88" s="106" t="str">
        <f ca="1">INDEX((Planned_Savings_Summary,Planned_Savings_No_IE_Summary,Planned_Savings_No_NTG_Summary,Planned_Savings_No_IE_No_NTG_Summary),ROW(A6),2,$H$3)</f>
        <v>-</v>
      </c>
      <c r="H88" s="106" t="str">
        <f ca="1">INDEX((Claimed_Savings_Summary,Claimed_Savings_No_IE_Summary,Claimed_Savings_No_NTG_Summary,Claimed_Savings_No_IE_No_NTG_Summary),ROW(B6),2,$H$3)</f>
        <v>-</v>
      </c>
      <c r="I88" s="384" t="str">
        <f t="shared" ca="1" si="10"/>
        <v>-</v>
      </c>
      <c r="J88" s="106" t="str">
        <f ca="1">INDEX((Evaluated_Savings_Summary,Evaluated_Savings_No_IE_Summary,Evaluated_Savings_No_NTG_Summary,Evaluated_Savings_No_IE_No_NTG_Summary),ROW(D6),2,$H$3)</f>
        <v>-</v>
      </c>
      <c r="K88" s="383" t="str">
        <f t="shared" ca="1" si="11"/>
        <v>-</v>
      </c>
      <c r="L88" s="106" t="str">
        <f ca="1">INDEX((Planned_Savings_Summary,Planned_Savings_No_IE_Summary,Planned_Savings_No_NTG_Summary,Planned_Savings_No_IE_No_NTG_Summary),ROW(F6),IF(NTG=2,2,6),$H$3)</f>
        <v>-</v>
      </c>
      <c r="M88" s="106" t="str">
        <f ca="1">INDEX((Claimed_Savings_Summary,Claimed_Savings_No_IE_Summary,Claimed_Savings_No_NTG_Summary,Claimed_Savings_No_IE_No_NTG_Summary),ROW(G6),IF(NTG=2,2,6),$H$3)</f>
        <v>-</v>
      </c>
      <c r="N88" s="384" t="str">
        <f t="shared" ca="1" si="12"/>
        <v>-</v>
      </c>
      <c r="O88" s="106" t="str">
        <f ca="1">INDEX((Evaluated_Savings_Summary,Evaluated_Savings_No_IE_Summary,Evaluated_Savings_No_NTG_Summary,Evaluated_Savings_No_IE_No_NTG_Summary),ROW(I6),IF(NTG=2,2,6),$H$3)</f>
        <v>-</v>
      </c>
      <c r="P88" s="383" t="str">
        <f t="shared" ca="1" si="13"/>
        <v>-</v>
      </c>
      <c r="Q88" s="106" t="str">
        <f ca="1">INDEX((Planned_Savings_Summary,Planned_Savings_No_IE_Summary,Planned_Savings_No_NTG_Summary,Planned_Savings_No_IE_No_NTG_Summary),ROW(F6),IF(NTG=2,5,9),$H$3)</f>
        <v>-</v>
      </c>
      <c r="R88" s="106" t="str">
        <f ca="1">INDEX((Claimed_Savings_Summary,Claimed_Savings_No_IE_Summary,Claimed_Savings_No_NTG_Summary,Claimed_Savings_No_IE_No_NTG_Summary),ROW(G6),IF(NTG=2,5,9),$H$3)</f>
        <v>-</v>
      </c>
      <c r="S88" s="384" t="str">
        <f t="shared" ca="1" si="14"/>
        <v>-</v>
      </c>
      <c r="T88" s="106" t="str">
        <f ca="1">INDEX((Evaluated_Savings_Summary,Evaluated_Savings_No_IE_Summary,Evaluated_Savings_No_NTG_Summary,Evaluated_Savings_No_IE_No_NTG_Summary),ROW(I6),IF(NTG=2,5,9),$H$3)</f>
        <v>-</v>
      </c>
      <c r="U88" s="383" t="str">
        <f t="shared" ca="1" si="15"/>
        <v>-</v>
      </c>
      <c r="V88" s="415" t="str">
        <f t="shared" ca="1" si="16"/>
        <v>-</v>
      </c>
      <c r="W88" s="415" t="str">
        <f t="shared" ca="1" si="17"/>
        <v>-</v>
      </c>
      <c r="X88" s="415" t="str">
        <f t="shared" ca="1" si="18"/>
        <v>-</v>
      </c>
      <c r="AE88" s="413" t="str">
        <f ca="1">INDEX((Planned_Savings_Summary,Planned_Savings_No_IE_Summary,Planned_Savings_No_NTG_Summary,Planned_Savings_No_IE_No_NTG_Summary),ROW(S6),5,$H$3)</f>
        <v>-</v>
      </c>
      <c r="AF88" s="106" t="str">
        <f ca="1">INDEX((Claimed_Savings_Summary,Claimed_Savings_No_IE_Summary,Claimed_Savings_No_NTG_Summary,Claimed_Savings_No_IE_No_NTG_Summary),ROW(T6),5,$H$3)</f>
        <v>-</v>
      </c>
      <c r="AG88" s="384" t="str">
        <f t="shared" ca="1" si="19"/>
        <v>-</v>
      </c>
      <c r="AH88" s="106" t="str">
        <f ca="1">INDEX((Evaluated_Savings_Summary,Evaluated_Savings_No_IE_Summary,Evaluated_Savings_No_NTG_Summary,Evaluated_Savings_No_IE_No_NTG_Summary),ROW(V6),5,$H$3)</f>
        <v>-</v>
      </c>
      <c r="AI88" s="383" t="str">
        <f t="shared" ca="1" si="20"/>
        <v>-</v>
      </c>
    </row>
    <row r="89" spans="2:35">
      <c r="B89" s="104" t="str">
        <f ca="1">'Reordered Data'!C10</f>
        <v>*Hide*</v>
      </c>
      <c r="C89" s="104" t="str">
        <f ca="1">'Reordered Data'!D10</f>
        <v>-</v>
      </c>
      <c r="D89" s="112" t="str">
        <f ca="1">'Reordered Data'!U10</f>
        <v>-</v>
      </c>
      <c r="E89" s="112" t="str">
        <f ca="1">'Reordered Data'!X45</f>
        <v>-</v>
      </c>
      <c r="F89" s="383" t="str">
        <f t="shared" ca="1" si="9"/>
        <v>-</v>
      </c>
      <c r="G89" s="106" t="str">
        <f ca="1">INDEX((Planned_Savings_Summary,Planned_Savings_No_IE_Summary,Planned_Savings_No_NTG_Summary,Planned_Savings_No_IE_No_NTG_Summary),ROW(A7),2,$H$3)</f>
        <v>-</v>
      </c>
      <c r="H89" s="106" t="str">
        <f ca="1">INDEX((Claimed_Savings_Summary,Claimed_Savings_No_IE_Summary,Claimed_Savings_No_NTG_Summary,Claimed_Savings_No_IE_No_NTG_Summary),ROW(B7),2,$H$3)</f>
        <v>-</v>
      </c>
      <c r="I89" s="384" t="str">
        <f t="shared" ca="1" si="10"/>
        <v>-</v>
      </c>
      <c r="J89" s="106" t="str">
        <f ca="1">INDEX((Evaluated_Savings_Summary,Evaluated_Savings_No_IE_Summary,Evaluated_Savings_No_NTG_Summary,Evaluated_Savings_No_IE_No_NTG_Summary),ROW(D7),2,$H$3)</f>
        <v>-</v>
      </c>
      <c r="K89" s="383" t="str">
        <f t="shared" ca="1" si="11"/>
        <v>-</v>
      </c>
      <c r="L89" s="106" t="str">
        <f ca="1">INDEX((Planned_Savings_Summary,Planned_Savings_No_IE_Summary,Planned_Savings_No_NTG_Summary,Planned_Savings_No_IE_No_NTG_Summary),ROW(F7),IF(NTG=2,2,6),$H$3)</f>
        <v>-</v>
      </c>
      <c r="M89" s="106" t="str">
        <f ca="1">INDEX((Claimed_Savings_Summary,Claimed_Savings_No_IE_Summary,Claimed_Savings_No_NTG_Summary,Claimed_Savings_No_IE_No_NTG_Summary),ROW(G7),IF(NTG=2,2,6),$H$3)</f>
        <v>-</v>
      </c>
      <c r="N89" s="384" t="str">
        <f t="shared" ca="1" si="12"/>
        <v>-</v>
      </c>
      <c r="O89" s="106" t="str">
        <f ca="1">INDEX((Evaluated_Savings_Summary,Evaluated_Savings_No_IE_Summary,Evaluated_Savings_No_NTG_Summary,Evaluated_Savings_No_IE_No_NTG_Summary),ROW(I7),IF(NTG=2,2,6),$H$3)</f>
        <v>-</v>
      </c>
      <c r="P89" s="383" t="str">
        <f t="shared" ca="1" si="13"/>
        <v>-</v>
      </c>
      <c r="Q89" s="106" t="str">
        <f ca="1">INDEX((Planned_Savings_Summary,Planned_Savings_No_IE_Summary,Planned_Savings_No_NTG_Summary,Planned_Savings_No_IE_No_NTG_Summary),ROW(F7),IF(NTG=2,5,9),$H$3)</f>
        <v>-</v>
      </c>
      <c r="R89" s="106" t="str">
        <f ca="1">INDEX((Claimed_Savings_Summary,Claimed_Savings_No_IE_Summary,Claimed_Savings_No_NTG_Summary,Claimed_Savings_No_IE_No_NTG_Summary),ROW(G7),IF(NTG=2,5,9),$H$3)</f>
        <v>-</v>
      </c>
      <c r="S89" s="384" t="str">
        <f t="shared" ca="1" si="14"/>
        <v>-</v>
      </c>
      <c r="T89" s="106" t="str">
        <f ca="1">INDEX((Evaluated_Savings_Summary,Evaluated_Savings_No_IE_Summary,Evaluated_Savings_No_NTG_Summary,Evaluated_Savings_No_IE_No_NTG_Summary),ROW(I7),IF(NTG=2,5,9),$H$3)</f>
        <v>-</v>
      </c>
      <c r="U89" s="383" t="str">
        <f t="shared" ca="1" si="15"/>
        <v>-</v>
      </c>
      <c r="V89" s="415" t="str">
        <f t="shared" ca="1" si="16"/>
        <v>-</v>
      </c>
      <c r="W89" s="415" t="str">
        <f t="shared" ca="1" si="17"/>
        <v>-</v>
      </c>
      <c r="X89" s="415" t="str">
        <f t="shared" ca="1" si="18"/>
        <v>-</v>
      </c>
      <c r="AE89" s="413" t="str">
        <f ca="1">INDEX((Planned_Savings_Summary,Planned_Savings_No_IE_Summary,Planned_Savings_No_NTG_Summary,Planned_Savings_No_IE_No_NTG_Summary),ROW(S7),5,$H$3)</f>
        <v>-</v>
      </c>
      <c r="AF89" s="106" t="str">
        <f ca="1">INDEX((Claimed_Savings_Summary,Claimed_Savings_No_IE_Summary,Claimed_Savings_No_NTG_Summary,Claimed_Savings_No_IE_No_NTG_Summary),ROW(T7),5,$H$3)</f>
        <v>-</v>
      </c>
      <c r="AG89" s="384" t="str">
        <f t="shared" ca="1" si="19"/>
        <v>-</v>
      </c>
      <c r="AH89" s="106" t="str">
        <f ca="1">INDEX((Evaluated_Savings_Summary,Evaluated_Savings_No_IE_Summary,Evaluated_Savings_No_NTG_Summary,Evaluated_Savings_No_IE_No_NTG_Summary),ROW(V7),5,$H$3)</f>
        <v>-</v>
      </c>
      <c r="AI89" s="383" t="str">
        <f t="shared" ca="1" si="20"/>
        <v>-</v>
      </c>
    </row>
    <row r="90" spans="2:35">
      <c r="B90" s="104" t="str">
        <f ca="1">'Reordered Data'!C11</f>
        <v>*Hide*</v>
      </c>
      <c r="C90" s="104" t="str">
        <f ca="1">'Reordered Data'!D11</f>
        <v>-</v>
      </c>
      <c r="D90" s="112" t="str">
        <f ca="1">'Reordered Data'!U11</f>
        <v>-</v>
      </c>
      <c r="E90" s="112" t="str">
        <f ca="1">'Reordered Data'!X46</f>
        <v>-</v>
      </c>
      <c r="F90" s="383" t="str">
        <f t="shared" ca="1" si="9"/>
        <v>-</v>
      </c>
      <c r="G90" s="106" t="str">
        <f ca="1">INDEX((Planned_Savings_Summary,Planned_Savings_No_IE_Summary,Planned_Savings_No_NTG_Summary,Planned_Savings_No_IE_No_NTG_Summary),ROW(A8),2,$H$3)</f>
        <v>-</v>
      </c>
      <c r="H90" s="106" t="str">
        <f ca="1">INDEX((Claimed_Savings_Summary,Claimed_Savings_No_IE_Summary,Claimed_Savings_No_NTG_Summary,Claimed_Savings_No_IE_No_NTG_Summary),ROW(B8),2,$H$3)</f>
        <v>-</v>
      </c>
      <c r="I90" s="384" t="str">
        <f t="shared" ca="1" si="10"/>
        <v>-</v>
      </c>
      <c r="J90" s="106" t="str">
        <f ca="1">INDEX((Evaluated_Savings_Summary,Evaluated_Savings_No_IE_Summary,Evaluated_Savings_No_NTG_Summary,Evaluated_Savings_No_IE_No_NTG_Summary),ROW(D8),2,$H$3)</f>
        <v>-</v>
      </c>
      <c r="K90" s="383" t="str">
        <f t="shared" ca="1" si="11"/>
        <v>-</v>
      </c>
      <c r="L90" s="106" t="str">
        <f ca="1">INDEX((Planned_Savings_Summary,Planned_Savings_No_IE_Summary,Planned_Savings_No_NTG_Summary,Planned_Savings_No_IE_No_NTG_Summary),ROW(F8),IF(NTG=2,2,6),$H$3)</f>
        <v>-</v>
      </c>
      <c r="M90" s="106" t="str">
        <f ca="1">INDEX((Claimed_Savings_Summary,Claimed_Savings_No_IE_Summary,Claimed_Savings_No_NTG_Summary,Claimed_Savings_No_IE_No_NTG_Summary),ROW(G8),IF(NTG=2,2,6),$H$3)</f>
        <v>-</v>
      </c>
      <c r="N90" s="384" t="str">
        <f t="shared" ca="1" si="12"/>
        <v>-</v>
      </c>
      <c r="O90" s="106" t="str">
        <f ca="1">INDEX((Evaluated_Savings_Summary,Evaluated_Savings_No_IE_Summary,Evaluated_Savings_No_NTG_Summary,Evaluated_Savings_No_IE_No_NTG_Summary),ROW(I8),IF(NTG=2,2,6),$H$3)</f>
        <v>-</v>
      </c>
      <c r="P90" s="383" t="str">
        <f t="shared" ca="1" si="13"/>
        <v>-</v>
      </c>
      <c r="Q90" s="106" t="str">
        <f ca="1">INDEX((Planned_Savings_Summary,Planned_Savings_No_IE_Summary,Planned_Savings_No_NTG_Summary,Planned_Savings_No_IE_No_NTG_Summary),ROW(F8),IF(NTG=2,5,9),$H$3)</f>
        <v>-</v>
      </c>
      <c r="R90" s="106" t="str">
        <f ca="1">INDEX((Claimed_Savings_Summary,Claimed_Savings_No_IE_Summary,Claimed_Savings_No_NTG_Summary,Claimed_Savings_No_IE_No_NTG_Summary),ROW(G8),IF(NTG=2,5,9),$H$3)</f>
        <v>-</v>
      </c>
      <c r="S90" s="384" t="str">
        <f t="shared" ca="1" si="14"/>
        <v>-</v>
      </c>
      <c r="T90" s="106" t="str">
        <f ca="1">INDEX((Evaluated_Savings_Summary,Evaluated_Savings_No_IE_Summary,Evaluated_Savings_No_NTG_Summary,Evaluated_Savings_No_IE_No_NTG_Summary),ROW(I8),IF(NTG=2,5,9),$H$3)</f>
        <v>-</v>
      </c>
      <c r="U90" s="383" t="str">
        <f t="shared" ca="1" si="15"/>
        <v>-</v>
      </c>
      <c r="V90" s="415" t="str">
        <f t="shared" ca="1" si="16"/>
        <v>-</v>
      </c>
      <c r="W90" s="415" t="str">
        <f t="shared" ca="1" si="17"/>
        <v>-</v>
      </c>
      <c r="X90" s="415" t="str">
        <f t="shared" ca="1" si="18"/>
        <v>-</v>
      </c>
      <c r="AE90" s="413" t="str">
        <f ca="1">INDEX((Planned_Savings_Summary,Planned_Savings_No_IE_Summary,Planned_Savings_No_NTG_Summary,Planned_Savings_No_IE_No_NTG_Summary),ROW(S8),5,$H$3)</f>
        <v>-</v>
      </c>
      <c r="AF90" s="106" t="str">
        <f ca="1">INDEX((Claimed_Savings_Summary,Claimed_Savings_No_IE_Summary,Claimed_Savings_No_NTG_Summary,Claimed_Savings_No_IE_No_NTG_Summary),ROW(T8),5,$H$3)</f>
        <v>-</v>
      </c>
      <c r="AG90" s="384" t="str">
        <f t="shared" ca="1" si="19"/>
        <v>-</v>
      </c>
      <c r="AH90" s="106" t="str">
        <f ca="1">INDEX((Evaluated_Savings_Summary,Evaluated_Savings_No_IE_Summary,Evaluated_Savings_No_NTG_Summary,Evaluated_Savings_No_IE_No_NTG_Summary),ROW(V8),5,$H$3)</f>
        <v>-</v>
      </c>
      <c r="AI90" s="383" t="str">
        <f t="shared" ca="1" si="20"/>
        <v>-</v>
      </c>
    </row>
    <row r="91" spans="2:35">
      <c r="B91" s="104" t="str">
        <f ca="1">'Reordered Data'!C12</f>
        <v>*Hide*</v>
      </c>
      <c r="C91" s="104" t="str">
        <f ca="1">'Reordered Data'!D12</f>
        <v>-</v>
      </c>
      <c r="D91" s="112" t="str">
        <f ca="1">'Reordered Data'!U12</f>
        <v>-</v>
      </c>
      <c r="E91" s="112" t="str">
        <f ca="1">'Reordered Data'!X47</f>
        <v>-</v>
      </c>
      <c r="F91" s="383" t="str">
        <f t="shared" ca="1" si="9"/>
        <v>-</v>
      </c>
      <c r="G91" s="106" t="str">
        <f ca="1">INDEX((Planned_Savings_Summary,Planned_Savings_No_IE_Summary,Planned_Savings_No_NTG_Summary,Planned_Savings_No_IE_No_NTG_Summary),ROW(A9),2,$H$3)</f>
        <v>-</v>
      </c>
      <c r="H91" s="106" t="str">
        <f ca="1">INDEX((Claimed_Savings_Summary,Claimed_Savings_No_IE_Summary,Claimed_Savings_No_NTG_Summary,Claimed_Savings_No_IE_No_NTG_Summary),ROW(B9),2,$H$3)</f>
        <v>-</v>
      </c>
      <c r="I91" s="384" t="str">
        <f t="shared" ca="1" si="10"/>
        <v>-</v>
      </c>
      <c r="J91" s="106" t="str">
        <f ca="1">INDEX((Evaluated_Savings_Summary,Evaluated_Savings_No_IE_Summary,Evaluated_Savings_No_NTG_Summary,Evaluated_Savings_No_IE_No_NTG_Summary),ROW(D9),2,$H$3)</f>
        <v>-</v>
      </c>
      <c r="K91" s="383" t="str">
        <f t="shared" ca="1" si="11"/>
        <v>-</v>
      </c>
      <c r="L91" s="106" t="str">
        <f ca="1">INDEX((Planned_Savings_Summary,Planned_Savings_No_IE_Summary,Planned_Savings_No_NTG_Summary,Planned_Savings_No_IE_No_NTG_Summary),ROW(F9),IF(NTG=2,2,6),$H$3)</f>
        <v>-</v>
      </c>
      <c r="M91" s="106" t="str">
        <f ca="1">INDEX((Claimed_Savings_Summary,Claimed_Savings_No_IE_Summary,Claimed_Savings_No_NTG_Summary,Claimed_Savings_No_IE_No_NTG_Summary),ROW(G9),IF(NTG=2,2,6),$H$3)</f>
        <v>-</v>
      </c>
      <c r="N91" s="384" t="str">
        <f t="shared" ca="1" si="12"/>
        <v>-</v>
      </c>
      <c r="O91" s="106" t="str">
        <f ca="1">INDEX((Evaluated_Savings_Summary,Evaluated_Savings_No_IE_Summary,Evaluated_Savings_No_NTG_Summary,Evaluated_Savings_No_IE_No_NTG_Summary),ROW(I9),IF(NTG=2,2,6),$H$3)</f>
        <v>-</v>
      </c>
      <c r="P91" s="383" t="str">
        <f t="shared" ca="1" si="13"/>
        <v>-</v>
      </c>
      <c r="Q91" s="106" t="str">
        <f ca="1">INDEX((Planned_Savings_Summary,Planned_Savings_No_IE_Summary,Planned_Savings_No_NTG_Summary,Planned_Savings_No_IE_No_NTG_Summary),ROW(F9),IF(NTG=2,5,9),$H$3)</f>
        <v>-</v>
      </c>
      <c r="R91" s="106" t="str">
        <f ca="1">INDEX((Claimed_Savings_Summary,Claimed_Savings_No_IE_Summary,Claimed_Savings_No_NTG_Summary,Claimed_Savings_No_IE_No_NTG_Summary),ROW(G9),IF(NTG=2,5,9),$H$3)</f>
        <v>-</v>
      </c>
      <c r="S91" s="384" t="str">
        <f t="shared" ca="1" si="14"/>
        <v>-</v>
      </c>
      <c r="T91" s="106" t="str">
        <f ca="1">INDEX((Evaluated_Savings_Summary,Evaluated_Savings_No_IE_Summary,Evaluated_Savings_No_NTG_Summary,Evaluated_Savings_No_IE_No_NTG_Summary),ROW(I9),IF(NTG=2,5,9),$H$3)</f>
        <v>-</v>
      </c>
      <c r="U91" s="383" t="str">
        <f t="shared" ca="1" si="15"/>
        <v>-</v>
      </c>
      <c r="V91" s="415" t="str">
        <f t="shared" ca="1" si="16"/>
        <v>-</v>
      </c>
      <c r="W91" s="415" t="str">
        <f t="shared" ca="1" si="17"/>
        <v>-</v>
      </c>
      <c r="X91" s="415" t="str">
        <f t="shared" ca="1" si="18"/>
        <v>-</v>
      </c>
      <c r="AE91" s="413" t="str">
        <f ca="1">INDEX((Planned_Savings_Summary,Planned_Savings_No_IE_Summary,Planned_Savings_No_NTG_Summary,Planned_Savings_No_IE_No_NTG_Summary),ROW(S9),5,$H$3)</f>
        <v>-</v>
      </c>
      <c r="AF91" s="106" t="str">
        <f ca="1">INDEX((Claimed_Savings_Summary,Claimed_Savings_No_IE_Summary,Claimed_Savings_No_NTG_Summary,Claimed_Savings_No_IE_No_NTG_Summary),ROW(T9),5,$H$3)</f>
        <v>-</v>
      </c>
      <c r="AG91" s="384" t="str">
        <f t="shared" ca="1" si="19"/>
        <v>-</v>
      </c>
      <c r="AH91" s="106" t="str">
        <f ca="1">INDEX((Evaluated_Savings_Summary,Evaluated_Savings_No_IE_Summary,Evaluated_Savings_No_NTG_Summary,Evaluated_Savings_No_IE_No_NTG_Summary),ROW(V9),5,$H$3)</f>
        <v>-</v>
      </c>
      <c r="AI91" s="383" t="str">
        <f t="shared" ca="1" si="20"/>
        <v>-</v>
      </c>
    </row>
    <row r="92" spans="2:35">
      <c r="B92" s="104" t="str">
        <f ca="1">'Reordered Data'!C13</f>
        <v>*Hide*</v>
      </c>
      <c r="C92" s="104" t="str">
        <f ca="1">'Reordered Data'!D13</f>
        <v>-</v>
      </c>
      <c r="D92" s="112" t="str">
        <f ca="1">'Reordered Data'!U13</f>
        <v>-</v>
      </c>
      <c r="E92" s="112" t="str">
        <f ca="1">'Reordered Data'!X48</f>
        <v>-</v>
      </c>
      <c r="F92" s="383" t="str">
        <f t="shared" ca="1" si="9"/>
        <v>-</v>
      </c>
      <c r="G92" s="106" t="str">
        <f ca="1">INDEX((Planned_Savings_Summary,Planned_Savings_No_IE_Summary,Planned_Savings_No_NTG_Summary,Planned_Savings_No_IE_No_NTG_Summary),ROW(A10),2,$H$3)</f>
        <v>-</v>
      </c>
      <c r="H92" s="106" t="str">
        <f ca="1">INDEX((Claimed_Savings_Summary,Claimed_Savings_No_IE_Summary,Claimed_Savings_No_NTG_Summary,Claimed_Savings_No_IE_No_NTG_Summary),ROW(B10),2,$H$3)</f>
        <v>-</v>
      </c>
      <c r="I92" s="384" t="str">
        <f t="shared" ca="1" si="10"/>
        <v>-</v>
      </c>
      <c r="J92" s="106" t="str">
        <f ca="1">INDEX((Evaluated_Savings_Summary,Evaluated_Savings_No_IE_Summary,Evaluated_Savings_No_NTG_Summary,Evaluated_Savings_No_IE_No_NTG_Summary),ROW(D10),2,$H$3)</f>
        <v>-</v>
      </c>
      <c r="K92" s="383" t="str">
        <f t="shared" ca="1" si="11"/>
        <v>-</v>
      </c>
      <c r="L92" s="106" t="str">
        <f ca="1">INDEX((Planned_Savings_Summary,Planned_Savings_No_IE_Summary,Planned_Savings_No_NTG_Summary,Planned_Savings_No_IE_No_NTG_Summary),ROW(F10),IF(NTG=2,2,6),$H$3)</f>
        <v>-</v>
      </c>
      <c r="M92" s="106" t="str">
        <f ca="1">INDEX((Claimed_Savings_Summary,Claimed_Savings_No_IE_Summary,Claimed_Savings_No_NTG_Summary,Claimed_Savings_No_IE_No_NTG_Summary),ROW(G10),IF(NTG=2,2,6),$H$3)</f>
        <v>-</v>
      </c>
      <c r="N92" s="384" t="str">
        <f t="shared" ca="1" si="12"/>
        <v>-</v>
      </c>
      <c r="O92" s="106" t="str">
        <f ca="1">INDEX((Evaluated_Savings_Summary,Evaluated_Savings_No_IE_Summary,Evaluated_Savings_No_NTG_Summary,Evaluated_Savings_No_IE_No_NTG_Summary),ROW(I10),IF(NTG=2,2,6),$H$3)</f>
        <v>-</v>
      </c>
      <c r="P92" s="383" t="str">
        <f t="shared" ca="1" si="13"/>
        <v>-</v>
      </c>
      <c r="Q92" s="106" t="str">
        <f ca="1">INDEX((Planned_Savings_Summary,Planned_Savings_No_IE_Summary,Planned_Savings_No_NTG_Summary,Planned_Savings_No_IE_No_NTG_Summary),ROW(F10),IF(NTG=2,5,9),$H$3)</f>
        <v>-</v>
      </c>
      <c r="R92" s="106" t="str">
        <f ca="1">INDEX((Claimed_Savings_Summary,Claimed_Savings_No_IE_Summary,Claimed_Savings_No_NTG_Summary,Claimed_Savings_No_IE_No_NTG_Summary),ROW(G10),IF(NTG=2,5,9),$H$3)</f>
        <v>-</v>
      </c>
      <c r="S92" s="384" t="str">
        <f t="shared" ca="1" si="14"/>
        <v>-</v>
      </c>
      <c r="T92" s="106" t="str">
        <f ca="1">INDEX((Evaluated_Savings_Summary,Evaluated_Savings_No_IE_Summary,Evaluated_Savings_No_NTG_Summary,Evaluated_Savings_No_IE_No_NTG_Summary),ROW(I10),IF(NTG=2,5,9),$H$3)</f>
        <v>-</v>
      </c>
      <c r="U92" s="383" t="str">
        <f t="shared" ca="1" si="15"/>
        <v>-</v>
      </c>
      <c r="V92" s="415" t="str">
        <f t="shared" ca="1" si="16"/>
        <v>-</v>
      </c>
      <c r="W92" s="415" t="str">
        <f t="shared" ca="1" si="17"/>
        <v>-</v>
      </c>
      <c r="X92" s="415" t="str">
        <f t="shared" ca="1" si="18"/>
        <v>-</v>
      </c>
      <c r="AE92" s="413" t="str">
        <f ca="1">INDEX((Planned_Savings_Summary,Planned_Savings_No_IE_Summary,Planned_Savings_No_NTG_Summary,Planned_Savings_No_IE_No_NTG_Summary),ROW(S10),5,$H$3)</f>
        <v>-</v>
      </c>
      <c r="AF92" s="106" t="str">
        <f ca="1">INDEX((Claimed_Savings_Summary,Claimed_Savings_No_IE_Summary,Claimed_Savings_No_NTG_Summary,Claimed_Savings_No_IE_No_NTG_Summary),ROW(T10),5,$H$3)</f>
        <v>-</v>
      </c>
      <c r="AG92" s="384" t="str">
        <f t="shared" ca="1" si="19"/>
        <v>-</v>
      </c>
      <c r="AH92" s="106" t="str">
        <f ca="1">INDEX((Evaluated_Savings_Summary,Evaluated_Savings_No_IE_Summary,Evaluated_Savings_No_NTG_Summary,Evaluated_Savings_No_IE_No_NTG_Summary),ROW(V10),5,$H$3)</f>
        <v>-</v>
      </c>
      <c r="AI92" s="383" t="str">
        <f t="shared" ca="1" si="20"/>
        <v>-</v>
      </c>
    </row>
    <row r="93" spans="2:35">
      <c r="B93" s="104" t="str">
        <f ca="1">'Reordered Data'!C14</f>
        <v>*Hide*</v>
      </c>
      <c r="C93" s="104" t="str">
        <f ca="1">'Reordered Data'!D14</f>
        <v>-</v>
      </c>
      <c r="D93" s="112" t="str">
        <f ca="1">'Reordered Data'!U14</f>
        <v>-</v>
      </c>
      <c r="E93" s="112" t="str">
        <f ca="1">'Reordered Data'!X49</f>
        <v>-</v>
      </c>
      <c r="F93" s="383" t="str">
        <f t="shared" ca="1" si="9"/>
        <v>-</v>
      </c>
      <c r="G93" s="106" t="str">
        <f ca="1">INDEX((Planned_Savings_Summary,Planned_Savings_No_IE_Summary,Planned_Savings_No_NTG_Summary,Planned_Savings_No_IE_No_NTG_Summary),ROW(A11),2,$H$3)</f>
        <v>-</v>
      </c>
      <c r="H93" s="106" t="str">
        <f ca="1">INDEX((Claimed_Savings_Summary,Claimed_Savings_No_IE_Summary,Claimed_Savings_No_NTG_Summary,Claimed_Savings_No_IE_No_NTG_Summary),ROW(B11),2,$H$3)</f>
        <v>-</v>
      </c>
      <c r="I93" s="384" t="str">
        <f t="shared" ca="1" si="10"/>
        <v>-</v>
      </c>
      <c r="J93" s="106" t="str">
        <f ca="1">INDEX((Evaluated_Savings_Summary,Evaluated_Savings_No_IE_Summary,Evaluated_Savings_No_NTG_Summary,Evaluated_Savings_No_IE_No_NTG_Summary),ROW(D11),2,$H$3)</f>
        <v>-</v>
      </c>
      <c r="K93" s="383" t="str">
        <f t="shared" ca="1" si="11"/>
        <v>-</v>
      </c>
      <c r="L93" s="106" t="str">
        <f ca="1">INDEX((Planned_Savings_Summary,Planned_Savings_No_IE_Summary,Planned_Savings_No_NTG_Summary,Planned_Savings_No_IE_No_NTG_Summary),ROW(F11),IF(NTG=2,2,6),$H$3)</f>
        <v>-</v>
      </c>
      <c r="M93" s="106" t="str">
        <f ca="1">INDEX((Claimed_Savings_Summary,Claimed_Savings_No_IE_Summary,Claimed_Savings_No_NTG_Summary,Claimed_Savings_No_IE_No_NTG_Summary),ROW(G11),IF(NTG=2,2,6),$H$3)</f>
        <v>-</v>
      </c>
      <c r="N93" s="384" t="str">
        <f t="shared" ca="1" si="12"/>
        <v>-</v>
      </c>
      <c r="O93" s="106" t="str">
        <f ca="1">INDEX((Evaluated_Savings_Summary,Evaluated_Savings_No_IE_Summary,Evaluated_Savings_No_NTG_Summary,Evaluated_Savings_No_IE_No_NTG_Summary),ROW(I11),IF(NTG=2,2,6),$H$3)</f>
        <v>-</v>
      </c>
      <c r="P93" s="383" t="str">
        <f t="shared" ca="1" si="13"/>
        <v>-</v>
      </c>
      <c r="Q93" s="106" t="str">
        <f ca="1">INDEX((Planned_Savings_Summary,Planned_Savings_No_IE_Summary,Planned_Savings_No_NTG_Summary,Planned_Savings_No_IE_No_NTG_Summary),ROW(F11),IF(NTG=2,5,9),$H$3)</f>
        <v>-</v>
      </c>
      <c r="R93" s="106" t="str">
        <f ca="1">INDEX((Claimed_Savings_Summary,Claimed_Savings_No_IE_Summary,Claimed_Savings_No_NTG_Summary,Claimed_Savings_No_IE_No_NTG_Summary),ROW(G11),IF(NTG=2,5,9),$H$3)</f>
        <v>-</v>
      </c>
      <c r="S93" s="384" t="str">
        <f t="shared" ca="1" si="14"/>
        <v>-</v>
      </c>
      <c r="T93" s="106" t="str">
        <f ca="1">INDEX((Evaluated_Savings_Summary,Evaluated_Savings_No_IE_Summary,Evaluated_Savings_No_NTG_Summary,Evaluated_Savings_No_IE_No_NTG_Summary),ROW(I11),IF(NTG=2,5,9),$H$3)</f>
        <v>-</v>
      </c>
      <c r="U93" s="383" t="str">
        <f t="shared" ca="1" si="15"/>
        <v>-</v>
      </c>
      <c r="V93" s="415" t="str">
        <f t="shared" ca="1" si="16"/>
        <v>-</v>
      </c>
      <c r="W93" s="415" t="str">
        <f t="shared" ca="1" si="17"/>
        <v>-</v>
      </c>
      <c r="X93" s="415" t="str">
        <f t="shared" ca="1" si="18"/>
        <v>-</v>
      </c>
      <c r="AE93" s="413" t="str">
        <f ca="1">INDEX((Planned_Savings_Summary,Planned_Savings_No_IE_Summary,Planned_Savings_No_NTG_Summary,Planned_Savings_No_IE_No_NTG_Summary),ROW(S11),5,$H$3)</f>
        <v>-</v>
      </c>
      <c r="AF93" s="106" t="str">
        <f ca="1">INDEX((Claimed_Savings_Summary,Claimed_Savings_No_IE_Summary,Claimed_Savings_No_NTG_Summary,Claimed_Savings_No_IE_No_NTG_Summary),ROW(T11),5,$H$3)</f>
        <v>-</v>
      </c>
      <c r="AG93" s="384" t="str">
        <f t="shared" ca="1" si="19"/>
        <v>-</v>
      </c>
      <c r="AH93" s="106" t="str">
        <f ca="1">INDEX((Evaluated_Savings_Summary,Evaluated_Savings_No_IE_Summary,Evaluated_Savings_No_NTG_Summary,Evaluated_Savings_No_IE_No_NTG_Summary),ROW(V11),5,$H$3)</f>
        <v>-</v>
      </c>
      <c r="AI93" s="383" t="str">
        <f t="shared" ca="1" si="20"/>
        <v>-</v>
      </c>
    </row>
    <row r="94" spans="2:35">
      <c r="B94" s="104" t="str">
        <f ca="1">'Reordered Data'!C15</f>
        <v>*Hide*</v>
      </c>
      <c r="C94" s="104" t="str">
        <f ca="1">'Reordered Data'!D15</f>
        <v>-</v>
      </c>
      <c r="D94" s="112" t="str">
        <f ca="1">'Reordered Data'!U15</f>
        <v>-</v>
      </c>
      <c r="E94" s="112" t="str">
        <f ca="1">'Reordered Data'!X50</f>
        <v>-</v>
      </c>
      <c r="F94" s="383" t="str">
        <f t="shared" ca="1" si="9"/>
        <v>-</v>
      </c>
      <c r="G94" s="106" t="str">
        <f ca="1">INDEX((Planned_Savings_Summary,Planned_Savings_No_IE_Summary,Planned_Savings_No_NTG_Summary,Planned_Savings_No_IE_No_NTG_Summary),ROW(A12),2,$H$3)</f>
        <v>-</v>
      </c>
      <c r="H94" s="106" t="str">
        <f ca="1">INDEX((Claimed_Savings_Summary,Claimed_Savings_No_IE_Summary,Claimed_Savings_No_NTG_Summary,Claimed_Savings_No_IE_No_NTG_Summary),ROW(B12),2,$H$3)</f>
        <v>-</v>
      </c>
      <c r="I94" s="384" t="str">
        <f t="shared" ca="1" si="10"/>
        <v>-</v>
      </c>
      <c r="J94" s="106" t="str">
        <f ca="1">INDEX((Evaluated_Savings_Summary,Evaluated_Savings_No_IE_Summary,Evaluated_Savings_No_NTG_Summary,Evaluated_Savings_No_IE_No_NTG_Summary),ROW(D12),2,$H$3)</f>
        <v>-</v>
      </c>
      <c r="K94" s="383" t="str">
        <f t="shared" ca="1" si="11"/>
        <v>-</v>
      </c>
      <c r="L94" s="106" t="str">
        <f ca="1">INDEX((Planned_Savings_Summary,Planned_Savings_No_IE_Summary,Planned_Savings_No_NTG_Summary,Planned_Savings_No_IE_No_NTG_Summary),ROW(F12),IF(NTG=2,2,6),$H$3)</f>
        <v>-</v>
      </c>
      <c r="M94" s="106" t="str">
        <f ca="1">INDEX((Claimed_Savings_Summary,Claimed_Savings_No_IE_Summary,Claimed_Savings_No_NTG_Summary,Claimed_Savings_No_IE_No_NTG_Summary),ROW(G12),IF(NTG=2,2,6),$H$3)</f>
        <v>-</v>
      </c>
      <c r="N94" s="384" t="str">
        <f t="shared" ca="1" si="12"/>
        <v>-</v>
      </c>
      <c r="O94" s="106" t="str">
        <f ca="1">INDEX((Evaluated_Savings_Summary,Evaluated_Savings_No_IE_Summary,Evaluated_Savings_No_NTG_Summary,Evaluated_Savings_No_IE_No_NTG_Summary),ROW(I12),IF(NTG=2,2,6),$H$3)</f>
        <v>-</v>
      </c>
      <c r="P94" s="383" t="str">
        <f t="shared" ca="1" si="13"/>
        <v>-</v>
      </c>
      <c r="Q94" s="106" t="str">
        <f ca="1">INDEX((Planned_Savings_Summary,Planned_Savings_No_IE_Summary,Planned_Savings_No_NTG_Summary,Planned_Savings_No_IE_No_NTG_Summary),ROW(F12),IF(NTG=2,5,9),$H$3)</f>
        <v>-</v>
      </c>
      <c r="R94" s="106" t="str">
        <f ca="1">INDEX((Claimed_Savings_Summary,Claimed_Savings_No_IE_Summary,Claimed_Savings_No_NTG_Summary,Claimed_Savings_No_IE_No_NTG_Summary),ROW(G12),IF(NTG=2,5,9),$H$3)</f>
        <v>-</v>
      </c>
      <c r="S94" s="384" t="str">
        <f t="shared" ca="1" si="14"/>
        <v>-</v>
      </c>
      <c r="T94" s="106" t="str">
        <f ca="1">INDEX((Evaluated_Savings_Summary,Evaluated_Savings_No_IE_Summary,Evaluated_Savings_No_NTG_Summary,Evaluated_Savings_No_IE_No_NTG_Summary),ROW(I12),IF(NTG=2,5,9),$H$3)</f>
        <v>-</v>
      </c>
      <c r="U94" s="383" t="str">
        <f t="shared" ca="1" si="15"/>
        <v>-</v>
      </c>
      <c r="V94" s="415" t="str">
        <f t="shared" ca="1" si="16"/>
        <v>-</v>
      </c>
      <c r="W94" s="415" t="str">
        <f t="shared" ca="1" si="17"/>
        <v>-</v>
      </c>
      <c r="X94" s="415" t="str">
        <f t="shared" ca="1" si="18"/>
        <v>-</v>
      </c>
      <c r="AE94" s="413" t="str">
        <f ca="1">INDEX((Planned_Savings_Summary,Planned_Savings_No_IE_Summary,Planned_Savings_No_NTG_Summary,Planned_Savings_No_IE_No_NTG_Summary),ROW(S12),5,$H$3)</f>
        <v>-</v>
      </c>
      <c r="AF94" s="106" t="str">
        <f ca="1">INDEX((Claimed_Savings_Summary,Claimed_Savings_No_IE_Summary,Claimed_Savings_No_NTG_Summary,Claimed_Savings_No_IE_No_NTG_Summary),ROW(T12),5,$H$3)</f>
        <v>-</v>
      </c>
      <c r="AG94" s="384" t="str">
        <f t="shared" ca="1" si="19"/>
        <v>-</v>
      </c>
      <c r="AH94" s="106" t="str">
        <f ca="1">INDEX((Evaluated_Savings_Summary,Evaluated_Savings_No_IE_Summary,Evaluated_Savings_No_NTG_Summary,Evaluated_Savings_No_IE_No_NTG_Summary),ROW(V12),5,$H$3)</f>
        <v>-</v>
      </c>
      <c r="AI94" s="383" t="str">
        <f t="shared" ca="1" si="20"/>
        <v>-</v>
      </c>
    </row>
    <row r="95" spans="2:35">
      <c r="B95" s="104" t="str">
        <f ca="1">'Reordered Data'!C16</f>
        <v>*Hide*</v>
      </c>
      <c r="C95" s="104" t="str">
        <f ca="1">'Reordered Data'!D16</f>
        <v>-</v>
      </c>
      <c r="D95" s="112" t="str">
        <f ca="1">'Reordered Data'!U16</f>
        <v>-</v>
      </c>
      <c r="E95" s="112" t="str">
        <f ca="1">'Reordered Data'!X51</f>
        <v>-</v>
      </c>
      <c r="F95" s="383" t="str">
        <f t="shared" ca="1" si="9"/>
        <v>-</v>
      </c>
      <c r="G95" s="106" t="str">
        <f ca="1">INDEX((Planned_Savings_Summary,Planned_Savings_No_IE_Summary,Planned_Savings_No_NTG_Summary,Planned_Savings_No_IE_No_NTG_Summary),ROW(A13),2,$H$3)</f>
        <v>-</v>
      </c>
      <c r="H95" s="106" t="str">
        <f ca="1">INDEX((Claimed_Savings_Summary,Claimed_Savings_No_IE_Summary,Claimed_Savings_No_NTG_Summary,Claimed_Savings_No_IE_No_NTG_Summary),ROW(B13),2,$H$3)</f>
        <v>-</v>
      </c>
      <c r="I95" s="384" t="str">
        <f t="shared" ca="1" si="10"/>
        <v>-</v>
      </c>
      <c r="J95" s="106" t="str">
        <f ca="1">INDEX((Evaluated_Savings_Summary,Evaluated_Savings_No_IE_Summary,Evaluated_Savings_No_NTG_Summary,Evaluated_Savings_No_IE_No_NTG_Summary),ROW(D13),2,$H$3)</f>
        <v>-</v>
      </c>
      <c r="K95" s="383" t="str">
        <f t="shared" ca="1" si="11"/>
        <v>-</v>
      </c>
      <c r="L95" s="106" t="str">
        <f ca="1">INDEX((Planned_Savings_Summary,Planned_Savings_No_IE_Summary,Planned_Savings_No_NTG_Summary,Planned_Savings_No_IE_No_NTG_Summary),ROW(F13),IF(NTG=2,2,6),$H$3)</f>
        <v>-</v>
      </c>
      <c r="M95" s="106" t="str">
        <f ca="1">INDEX((Claimed_Savings_Summary,Claimed_Savings_No_IE_Summary,Claimed_Savings_No_NTG_Summary,Claimed_Savings_No_IE_No_NTG_Summary),ROW(G13),IF(NTG=2,2,6),$H$3)</f>
        <v>-</v>
      </c>
      <c r="N95" s="384" t="str">
        <f t="shared" ca="1" si="12"/>
        <v>-</v>
      </c>
      <c r="O95" s="106" t="str">
        <f ca="1">INDEX((Evaluated_Savings_Summary,Evaluated_Savings_No_IE_Summary,Evaluated_Savings_No_NTG_Summary,Evaluated_Savings_No_IE_No_NTG_Summary),ROW(I13),IF(NTG=2,2,6),$H$3)</f>
        <v>-</v>
      </c>
      <c r="P95" s="383" t="str">
        <f t="shared" ca="1" si="13"/>
        <v>-</v>
      </c>
      <c r="Q95" s="106" t="str">
        <f ca="1">INDEX((Planned_Savings_Summary,Planned_Savings_No_IE_Summary,Planned_Savings_No_NTG_Summary,Planned_Savings_No_IE_No_NTG_Summary),ROW(F13),IF(NTG=2,5,9),$H$3)</f>
        <v>-</v>
      </c>
      <c r="R95" s="106" t="str">
        <f ca="1">INDEX((Claimed_Savings_Summary,Claimed_Savings_No_IE_Summary,Claimed_Savings_No_NTG_Summary,Claimed_Savings_No_IE_No_NTG_Summary),ROW(G13),IF(NTG=2,5,9),$H$3)</f>
        <v>-</v>
      </c>
      <c r="S95" s="384" t="str">
        <f t="shared" ca="1" si="14"/>
        <v>-</v>
      </c>
      <c r="T95" s="106" t="str">
        <f ca="1">INDEX((Evaluated_Savings_Summary,Evaluated_Savings_No_IE_Summary,Evaluated_Savings_No_NTG_Summary,Evaluated_Savings_No_IE_No_NTG_Summary),ROW(I13),IF(NTG=2,5,9),$H$3)</f>
        <v>-</v>
      </c>
      <c r="U95" s="383" t="str">
        <f t="shared" ca="1" si="15"/>
        <v>-</v>
      </c>
      <c r="V95" s="415" t="str">
        <f t="shared" ca="1" si="16"/>
        <v>-</v>
      </c>
      <c r="W95" s="415" t="str">
        <f t="shared" ca="1" si="17"/>
        <v>-</v>
      </c>
      <c r="X95" s="415" t="str">
        <f t="shared" ca="1" si="18"/>
        <v>-</v>
      </c>
      <c r="AE95" s="413" t="str">
        <f ca="1">INDEX((Planned_Savings_Summary,Planned_Savings_No_IE_Summary,Planned_Savings_No_NTG_Summary,Planned_Savings_No_IE_No_NTG_Summary),ROW(S13),5,$H$3)</f>
        <v>-</v>
      </c>
      <c r="AF95" s="106" t="str">
        <f ca="1">INDEX((Claimed_Savings_Summary,Claimed_Savings_No_IE_Summary,Claimed_Savings_No_NTG_Summary,Claimed_Savings_No_IE_No_NTG_Summary),ROW(T13),5,$H$3)</f>
        <v>-</v>
      </c>
      <c r="AG95" s="384" t="str">
        <f t="shared" ca="1" si="19"/>
        <v>-</v>
      </c>
      <c r="AH95" s="106" t="str">
        <f ca="1">INDEX((Evaluated_Savings_Summary,Evaluated_Savings_No_IE_Summary,Evaluated_Savings_No_NTG_Summary,Evaluated_Savings_No_IE_No_NTG_Summary),ROW(V13),5,$H$3)</f>
        <v>-</v>
      </c>
      <c r="AI95" s="383" t="str">
        <f t="shared" ca="1" si="20"/>
        <v>-</v>
      </c>
    </row>
    <row r="96" spans="2:35">
      <c r="B96" s="104" t="str">
        <f ca="1">'Reordered Data'!C17</f>
        <v>*Hide*</v>
      </c>
      <c r="C96" s="104" t="str">
        <f ca="1">'Reordered Data'!D17</f>
        <v>-</v>
      </c>
      <c r="D96" s="112" t="str">
        <f ca="1">'Reordered Data'!U17</f>
        <v>-</v>
      </c>
      <c r="E96" s="112" t="str">
        <f ca="1">'Reordered Data'!X52</f>
        <v>-</v>
      </c>
      <c r="F96" s="383" t="str">
        <f t="shared" ca="1" si="9"/>
        <v>-</v>
      </c>
      <c r="G96" s="106" t="str">
        <f ca="1">INDEX((Planned_Savings_Summary,Planned_Savings_No_IE_Summary,Planned_Savings_No_NTG_Summary,Planned_Savings_No_IE_No_NTG_Summary),ROW(A14),2,$H$3)</f>
        <v>-</v>
      </c>
      <c r="H96" s="106" t="str">
        <f ca="1">INDEX((Claimed_Savings_Summary,Claimed_Savings_No_IE_Summary,Claimed_Savings_No_NTG_Summary,Claimed_Savings_No_IE_No_NTG_Summary),ROW(B14),2,$H$3)</f>
        <v>-</v>
      </c>
      <c r="I96" s="384" t="str">
        <f t="shared" ca="1" si="10"/>
        <v>-</v>
      </c>
      <c r="J96" s="106" t="str">
        <f ca="1">INDEX((Evaluated_Savings_Summary,Evaluated_Savings_No_IE_Summary,Evaluated_Savings_No_NTG_Summary,Evaluated_Savings_No_IE_No_NTG_Summary),ROW(D14),2,$H$3)</f>
        <v>-</v>
      </c>
      <c r="K96" s="383" t="str">
        <f t="shared" ca="1" si="11"/>
        <v>-</v>
      </c>
      <c r="L96" s="106" t="str">
        <f ca="1">INDEX((Planned_Savings_Summary,Planned_Savings_No_IE_Summary,Planned_Savings_No_NTG_Summary,Planned_Savings_No_IE_No_NTG_Summary),ROW(F14),IF(NTG=2,2,6),$H$3)</f>
        <v>-</v>
      </c>
      <c r="M96" s="106" t="str">
        <f ca="1">INDEX((Claimed_Savings_Summary,Claimed_Savings_No_IE_Summary,Claimed_Savings_No_NTG_Summary,Claimed_Savings_No_IE_No_NTG_Summary),ROW(G14),IF(NTG=2,2,6),$H$3)</f>
        <v>-</v>
      </c>
      <c r="N96" s="384" t="str">
        <f t="shared" ca="1" si="12"/>
        <v>-</v>
      </c>
      <c r="O96" s="106" t="str">
        <f ca="1">INDEX((Evaluated_Savings_Summary,Evaluated_Savings_No_IE_Summary,Evaluated_Savings_No_NTG_Summary,Evaluated_Savings_No_IE_No_NTG_Summary),ROW(I14),IF(NTG=2,2,6),$H$3)</f>
        <v>-</v>
      </c>
      <c r="P96" s="383" t="str">
        <f t="shared" ca="1" si="13"/>
        <v>-</v>
      </c>
      <c r="Q96" s="106" t="str">
        <f ca="1">INDEX((Planned_Savings_Summary,Planned_Savings_No_IE_Summary,Planned_Savings_No_NTG_Summary,Planned_Savings_No_IE_No_NTG_Summary),ROW(F14),IF(NTG=2,5,9),$H$3)</f>
        <v>-</v>
      </c>
      <c r="R96" s="106" t="str">
        <f ca="1">INDEX((Claimed_Savings_Summary,Claimed_Savings_No_IE_Summary,Claimed_Savings_No_NTG_Summary,Claimed_Savings_No_IE_No_NTG_Summary),ROW(G14),IF(NTG=2,5,9),$H$3)</f>
        <v>-</v>
      </c>
      <c r="S96" s="384" t="str">
        <f t="shared" ca="1" si="14"/>
        <v>-</v>
      </c>
      <c r="T96" s="106" t="str">
        <f ca="1">INDEX((Evaluated_Savings_Summary,Evaluated_Savings_No_IE_Summary,Evaluated_Savings_No_NTG_Summary,Evaluated_Savings_No_IE_No_NTG_Summary),ROW(I14),IF(NTG=2,5,9),$H$3)</f>
        <v>-</v>
      </c>
      <c r="U96" s="383" t="str">
        <f t="shared" ca="1" si="15"/>
        <v>-</v>
      </c>
      <c r="V96" s="415" t="str">
        <f t="shared" ca="1" si="16"/>
        <v>-</v>
      </c>
      <c r="W96" s="415" t="str">
        <f t="shared" ca="1" si="17"/>
        <v>-</v>
      </c>
      <c r="X96" s="415" t="str">
        <f t="shared" ca="1" si="18"/>
        <v>-</v>
      </c>
      <c r="AE96" s="413" t="str">
        <f ca="1">INDEX((Planned_Savings_Summary,Planned_Savings_No_IE_Summary,Planned_Savings_No_NTG_Summary,Planned_Savings_No_IE_No_NTG_Summary),ROW(S14),5,$H$3)</f>
        <v>-</v>
      </c>
      <c r="AF96" s="106" t="str">
        <f ca="1">INDEX((Claimed_Savings_Summary,Claimed_Savings_No_IE_Summary,Claimed_Savings_No_NTG_Summary,Claimed_Savings_No_IE_No_NTG_Summary),ROW(T14),5,$H$3)</f>
        <v>-</v>
      </c>
      <c r="AG96" s="384" t="str">
        <f t="shared" ca="1" si="19"/>
        <v>-</v>
      </c>
      <c r="AH96" s="106" t="str">
        <f ca="1">INDEX((Evaluated_Savings_Summary,Evaluated_Savings_No_IE_Summary,Evaluated_Savings_No_NTG_Summary,Evaluated_Savings_No_IE_No_NTG_Summary),ROW(V14),5,$H$3)</f>
        <v>-</v>
      </c>
      <c r="AI96" s="383" t="str">
        <f t="shared" ca="1" si="20"/>
        <v>-</v>
      </c>
    </row>
    <row r="97" spans="2:35">
      <c r="B97" s="104" t="str">
        <f ca="1">'Reordered Data'!C18</f>
        <v>*Hide*</v>
      </c>
      <c r="C97" s="104" t="str">
        <f ca="1">'Reordered Data'!D18</f>
        <v>-</v>
      </c>
      <c r="D97" s="112" t="str">
        <f ca="1">'Reordered Data'!U18</f>
        <v>-</v>
      </c>
      <c r="E97" s="112" t="str">
        <f ca="1">'Reordered Data'!X53</f>
        <v>-</v>
      </c>
      <c r="F97" s="383" t="str">
        <f t="shared" ca="1" si="9"/>
        <v>-</v>
      </c>
      <c r="G97" s="106" t="str">
        <f ca="1">INDEX((Planned_Savings_Summary,Planned_Savings_No_IE_Summary,Planned_Savings_No_NTG_Summary,Planned_Savings_No_IE_No_NTG_Summary),ROW(A15),2,$H$3)</f>
        <v>-</v>
      </c>
      <c r="H97" s="106" t="str">
        <f ca="1">INDEX((Claimed_Savings_Summary,Claimed_Savings_No_IE_Summary,Claimed_Savings_No_NTG_Summary,Claimed_Savings_No_IE_No_NTG_Summary),ROW(B15),2,$H$3)</f>
        <v>-</v>
      </c>
      <c r="I97" s="384" t="str">
        <f t="shared" ca="1" si="10"/>
        <v>-</v>
      </c>
      <c r="J97" s="106" t="str">
        <f ca="1">INDEX((Evaluated_Savings_Summary,Evaluated_Savings_No_IE_Summary,Evaluated_Savings_No_NTG_Summary,Evaluated_Savings_No_IE_No_NTG_Summary),ROW(D15),2,$H$3)</f>
        <v>-</v>
      </c>
      <c r="K97" s="383" t="str">
        <f t="shared" ca="1" si="11"/>
        <v>-</v>
      </c>
      <c r="L97" s="106" t="str">
        <f ca="1">INDEX((Planned_Savings_Summary,Planned_Savings_No_IE_Summary,Planned_Savings_No_NTG_Summary,Planned_Savings_No_IE_No_NTG_Summary),ROW(F15),IF(NTG=2,2,6),$H$3)</f>
        <v>-</v>
      </c>
      <c r="M97" s="106" t="str">
        <f ca="1">INDEX((Claimed_Savings_Summary,Claimed_Savings_No_IE_Summary,Claimed_Savings_No_NTG_Summary,Claimed_Savings_No_IE_No_NTG_Summary),ROW(G15),IF(NTG=2,2,6),$H$3)</f>
        <v>-</v>
      </c>
      <c r="N97" s="384" t="str">
        <f t="shared" ca="1" si="12"/>
        <v>-</v>
      </c>
      <c r="O97" s="106" t="str">
        <f ca="1">INDEX((Evaluated_Savings_Summary,Evaluated_Savings_No_IE_Summary,Evaluated_Savings_No_NTG_Summary,Evaluated_Savings_No_IE_No_NTG_Summary),ROW(I15),IF(NTG=2,2,6),$H$3)</f>
        <v>-</v>
      </c>
      <c r="P97" s="383" t="str">
        <f t="shared" ca="1" si="13"/>
        <v>-</v>
      </c>
      <c r="Q97" s="106" t="str">
        <f ca="1">INDEX((Planned_Savings_Summary,Planned_Savings_No_IE_Summary,Planned_Savings_No_NTG_Summary,Planned_Savings_No_IE_No_NTG_Summary),ROW(F15),IF(NTG=2,5,9),$H$3)</f>
        <v>-</v>
      </c>
      <c r="R97" s="106" t="str">
        <f ca="1">INDEX((Claimed_Savings_Summary,Claimed_Savings_No_IE_Summary,Claimed_Savings_No_NTG_Summary,Claimed_Savings_No_IE_No_NTG_Summary),ROW(G15),IF(NTG=2,5,9),$H$3)</f>
        <v>-</v>
      </c>
      <c r="S97" s="384" t="str">
        <f t="shared" ca="1" si="14"/>
        <v>-</v>
      </c>
      <c r="T97" s="106" t="str">
        <f ca="1">INDEX((Evaluated_Savings_Summary,Evaluated_Savings_No_IE_Summary,Evaluated_Savings_No_NTG_Summary,Evaluated_Savings_No_IE_No_NTG_Summary),ROW(I15),IF(NTG=2,5,9),$H$3)</f>
        <v>-</v>
      </c>
      <c r="U97" s="383" t="str">
        <f t="shared" ca="1" si="15"/>
        <v>-</v>
      </c>
      <c r="V97" s="415" t="str">
        <f t="shared" ca="1" si="16"/>
        <v>-</v>
      </c>
      <c r="W97" s="415" t="str">
        <f t="shared" ca="1" si="17"/>
        <v>-</v>
      </c>
      <c r="X97" s="415" t="str">
        <f t="shared" ca="1" si="18"/>
        <v>-</v>
      </c>
      <c r="AE97" s="413" t="str">
        <f ca="1">INDEX((Planned_Savings_Summary,Planned_Savings_No_IE_Summary,Planned_Savings_No_NTG_Summary,Planned_Savings_No_IE_No_NTG_Summary),ROW(S15),5,$H$3)</f>
        <v>-</v>
      </c>
      <c r="AF97" s="106" t="str">
        <f ca="1">INDEX((Claimed_Savings_Summary,Claimed_Savings_No_IE_Summary,Claimed_Savings_No_NTG_Summary,Claimed_Savings_No_IE_No_NTG_Summary),ROW(T15),5,$H$3)</f>
        <v>-</v>
      </c>
      <c r="AG97" s="384" t="str">
        <f t="shared" ca="1" si="19"/>
        <v>-</v>
      </c>
      <c r="AH97" s="106" t="str">
        <f ca="1">INDEX((Evaluated_Savings_Summary,Evaluated_Savings_No_IE_Summary,Evaluated_Savings_No_NTG_Summary,Evaluated_Savings_No_IE_No_NTG_Summary),ROW(V15),5,$H$3)</f>
        <v>-</v>
      </c>
      <c r="AI97" s="383" t="str">
        <f t="shared" ca="1" si="20"/>
        <v>-</v>
      </c>
    </row>
    <row r="98" spans="2:35">
      <c r="B98" s="104" t="str">
        <f ca="1">'Reordered Data'!C19</f>
        <v>*Hide*</v>
      </c>
      <c r="C98" s="104" t="str">
        <f ca="1">'Reordered Data'!D19</f>
        <v>-</v>
      </c>
      <c r="D98" s="112" t="str">
        <f ca="1">'Reordered Data'!U19</f>
        <v>-</v>
      </c>
      <c r="E98" s="112" t="str">
        <f ca="1">'Reordered Data'!X54</f>
        <v>-</v>
      </c>
      <c r="F98" s="383" t="str">
        <f t="shared" ca="1" si="9"/>
        <v>-</v>
      </c>
      <c r="G98" s="106" t="str">
        <f ca="1">INDEX((Planned_Savings_Summary,Planned_Savings_No_IE_Summary,Planned_Savings_No_NTG_Summary,Planned_Savings_No_IE_No_NTG_Summary),ROW(A16),2,$H$3)</f>
        <v>-</v>
      </c>
      <c r="H98" s="106" t="str">
        <f ca="1">INDEX((Claimed_Savings_Summary,Claimed_Savings_No_IE_Summary,Claimed_Savings_No_NTG_Summary,Claimed_Savings_No_IE_No_NTG_Summary),ROW(B16),2,$H$3)</f>
        <v>-</v>
      </c>
      <c r="I98" s="384" t="str">
        <f t="shared" ca="1" si="10"/>
        <v>-</v>
      </c>
      <c r="J98" s="106" t="str">
        <f ca="1">INDEX((Evaluated_Savings_Summary,Evaluated_Savings_No_IE_Summary,Evaluated_Savings_No_NTG_Summary,Evaluated_Savings_No_IE_No_NTG_Summary),ROW(D16),2,$H$3)</f>
        <v>-</v>
      </c>
      <c r="K98" s="383" t="str">
        <f t="shared" ca="1" si="11"/>
        <v>-</v>
      </c>
      <c r="L98" s="106" t="str">
        <f ca="1">INDEX((Planned_Savings_Summary,Planned_Savings_No_IE_Summary,Planned_Savings_No_NTG_Summary,Planned_Savings_No_IE_No_NTG_Summary),ROW(F16),IF(NTG=2,2,6),$H$3)</f>
        <v>-</v>
      </c>
      <c r="M98" s="106" t="str">
        <f ca="1">INDEX((Claimed_Savings_Summary,Claimed_Savings_No_IE_Summary,Claimed_Savings_No_NTG_Summary,Claimed_Savings_No_IE_No_NTG_Summary),ROW(G16),IF(NTG=2,2,6),$H$3)</f>
        <v>-</v>
      </c>
      <c r="N98" s="384" t="str">
        <f t="shared" ca="1" si="12"/>
        <v>-</v>
      </c>
      <c r="O98" s="106" t="str">
        <f ca="1">INDEX((Evaluated_Savings_Summary,Evaluated_Savings_No_IE_Summary,Evaluated_Savings_No_NTG_Summary,Evaluated_Savings_No_IE_No_NTG_Summary),ROW(I16),IF(NTG=2,2,6),$H$3)</f>
        <v>-</v>
      </c>
      <c r="P98" s="383" t="str">
        <f t="shared" ca="1" si="13"/>
        <v>-</v>
      </c>
      <c r="Q98" s="106" t="str">
        <f ca="1">INDEX((Planned_Savings_Summary,Planned_Savings_No_IE_Summary,Planned_Savings_No_NTG_Summary,Planned_Savings_No_IE_No_NTG_Summary),ROW(F16),IF(NTG=2,5,9),$H$3)</f>
        <v>-</v>
      </c>
      <c r="R98" s="106" t="str">
        <f ca="1">INDEX((Claimed_Savings_Summary,Claimed_Savings_No_IE_Summary,Claimed_Savings_No_NTG_Summary,Claimed_Savings_No_IE_No_NTG_Summary),ROW(G16),IF(NTG=2,5,9),$H$3)</f>
        <v>-</v>
      </c>
      <c r="S98" s="384" t="str">
        <f t="shared" ca="1" si="14"/>
        <v>-</v>
      </c>
      <c r="T98" s="106" t="str">
        <f ca="1">INDEX((Evaluated_Savings_Summary,Evaluated_Savings_No_IE_Summary,Evaluated_Savings_No_NTG_Summary,Evaluated_Savings_No_IE_No_NTG_Summary),ROW(I16),IF(NTG=2,5,9),$H$3)</f>
        <v>-</v>
      </c>
      <c r="U98" s="383" t="str">
        <f t="shared" ca="1" si="15"/>
        <v>-</v>
      </c>
      <c r="V98" s="415" t="str">
        <f t="shared" ca="1" si="16"/>
        <v>-</v>
      </c>
      <c r="W98" s="415" t="str">
        <f t="shared" ca="1" si="17"/>
        <v>-</v>
      </c>
      <c r="X98" s="415" t="str">
        <f t="shared" ca="1" si="18"/>
        <v>-</v>
      </c>
      <c r="AE98" s="413" t="str">
        <f ca="1">INDEX((Planned_Savings_Summary,Planned_Savings_No_IE_Summary,Planned_Savings_No_NTG_Summary,Planned_Savings_No_IE_No_NTG_Summary),ROW(S16),5,$H$3)</f>
        <v>-</v>
      </c>
      <c r="AF98" s="106" t="str">
        <f ca="1">INDEX((Claimed_Savings_Summary,Claimed_Savings_No_IE_Summary,Claimed_Savings_No_NTG_Summary,Claimed_Savings_No_IE_No_NTG_Summary),ROW(T16),5,$H$3)</f>
        <v>-</v>
      </c>
      <c r="AG98" s="384" t="str">
        <f t="shared" ca="1" si="19"/>
        <v>-</v>
      </c>
      <c r="AH98" s="106" t="str">
        <f ca="1">INDEX((Evaluated_Savings_Summary,Evaluated_Savings_No_IE_Summary,Evaluated_Savings_No_NTG_Summary,Evaluated_Savings_No_IE_No_NTG_Summary),ROW(V16),5,$H$3)</f>
        <v>-</v>
      </c>
      <c r="AI98" s="383" t="str">
        <f t="shared" ca="1" si="20"/>
        <v>-</v>
      </c>
    </row>
    <row r="99" spans="2:35">
      <c r="B99" s="104" t="str">
        <f ca="1">'Reordered Data'!C20</f>
        <v>*Hide*</v>
      </c>
      <c r="C99" s="104" t="str">
        <f ca="1">'Reordered Data'!D20</f>
        <v>-</v>
      </c>
      <c r="D99" s="112" t="str">
        <f ca="1">'Reordered Data'!U20</f>
        <v>-</v>
      </c>
      <c r="E99" s="112" t="str">
        <f ca="1">'Reordered Data'!X55</f>
        <v>-</v>
      </c>
      <c r="F99" s="383" t="str">
        <f t="shared" ca="1" si="9"/>
        <v>-</v>
      </c>
      <c r="G99" s="106" t="str">
        <f ca="1">INDEX((Planned_Savings_Summary,Planned_Savings_No_IE_Summary,Planned_Savings_No_NTG_Summary,Planned_Savings_No_IE_No_NTG_Summary),ROW(A17),2,$H$3)</f>
        <v>-</v>
      </c>
      <c r="H99" s="106" t="str">
        <f ca="1">INDEX((Claimed_Savings_Summary,Claimed_Savings_No_IE_Summary,Claimed_Savings_No_NTG_Summary,Claimed_Savings_No_IE_No_NTG_Summary),ROW(B17),2,$H$3)</f>
        <v>-</v>
      </c>
      <c r="I99" s="384" t="str">
        <f t="shared" ca="1" si="10"/>
        <v>-</v>
      </c>
      <c r="J99" s="106" t="str">
        <f ca="1">INDEX((Evaluated_Savings_Summary,Evaluated_Savings_No_IE_Summary,Evaluated_Savings_No_NTG_Summary,Evaluated_Savings_No_IE_No_NTG_Summary),ROW(D17),2,$H$3)</f>
        <v>-</v>
      </c>
      <c r="K99" s="383" t="str">
        <f t="shared" ca="1" si="11"/>
        <v>-</v>
      </c>
      <c r="L99" s="106" t="str">
        <f ca="1">INDEX((Planned_Savings_Summary,Planned_Savings_No_IE_Summary,Planned_Savings_No_NTG_Summary,Planned_Savings_No_IE_No_NTG_Summary),ROW(F17),IF(NTG=2,2,6),$H$3)</f>
        <v>-</v>
      </c>
      <c r="M99" s="106" t="str">
        <f ca="1">INDEX((Claimed_Savings_Summary,Claimed_Savings_No_IE_Summary,Claimed_Savings_No_NTG_Summary,Claimed_Savings_No_IE_No_NTG_Summary),ROW(G17),IF(NTG=2,2,6),$H$3)</f>
        <v>-</v>
      </c>
      <c r="N99" s="384" t="str">
        <f t="shared" ca="1" si="12"/>
        <v>-</v>
      </c>
      <c r="O99" s="106" t="str">
        <f ca="1">INDEX((Evaluated_Savings_Summary,Evaluated_Savings_No_IE_Summary,Evaluated_Savings_No_NTG_Summary,Evaluated_Savings_No_IE_No_NTG_Summary),ROW(I17),IF(NTG=2,2,6),$H$3)</f>
        <v>-</v>
      </c>
      <c r="P99" s="383" t="str">
        <f t="shared" ca="1" si="13"/>
        <v>-</v>
      </c>
      <c r="Q99" s="106" t="str">
        <f ca="1">INDEX((Planned_Savings_Summary,Planned_Savings_No_IE_Summary,Planned_Savings_No_NTG_Summary,Planned_Savings_No_IE_No_NTG_Summary),ROW(F17),IF(NTG=2,5,9),$H$3)</f>
        <v>-</v>
      </c>
      <c r="R99" s="106" t="str">
        <f ca="1">INDEX((Claimed_Savings_Summary,Claimed_Savings_No_IE_Summary,Claimed_Savings_No_NTG_Summary,Claimed_Savings_No_IE_No_NTG_Summary),ROW(G17),IF(NTG=2,5,9),$H$3)</f>
        <v>-</v>
      </c>
      <c r="S99" s="384" t="str">
        <f t="shared" ca="1" si="14"/>
        <v>-</v>
      </c>
      <c r="T99" s="106" t="str">
        <f ca="1">INDEX((Evaluated_Savings_Summary,Evaluated_Savings_No_IE_Summary,Evaluated_Savings_No_NTG_Summary,Evaluated_Savings_No_IE_No_NTG_Summary),ROW(I17),IF(NTG=2,5,9),$H$3)</f>
        <v>-</v>
      </c>
      <c r="U99" s="383" t="str">
        <f t="shared" ca="1" si="15"/>
        <v>-</v>
      </c>
      <c r="V99" s="415" t="str">
        <f t="shared" ca="1" si="16"/>
        <v>-</v>
      </c>
      <c r="W99" s="415" t="str">
        <f t="shared" ca="1" si="17"/>
        <v>-</v>
      </c>
      <c r="X99" s="415" t="str">
        <f t="shared" ca="1" si="18"/>
        <v>-</v>
      </c>
      <c r="AE99" s="413" t="str">
        <f ca="1">INDEX((Planned_Savings_Summary,Planned_Savings_No_IE_Summary,Planned_Savings_No_NTG_Summary,Planned_Savings_No_IE_No_NTG_Summary),ROW(S17),5,$H$3)</f>
        <v>-</v>
      </c>
      <c r="AF99" s="106" t="str">
        <f ca="1">INDEX((Claimed_Savings_Summary,Claimed_Savings_No_IE_Summary,Claimed_Savings_No_NTG_Summary,Claimed_Savings_No_IE_No_NTG_Summary),ROW(T17),5,$H$3)</f>
        <v>-</v>
      </c>
      <c r="AG99" s="384" t="str">
        <f t="shared" ca="1" si="19"/>
        <v>-</v>
      </c>
      <c r="AH99" s="106" t="str">
        <f ca="1">INDEX((Evaluated_Savings_Summary,Evaluated_Savings_No_IE_Summary,Evaluated_Savings_No_NTG_Summary,Evaluated_Savings_No_IE_No_NTG_Summary),ROW(V17),5,$H$3)</f>
        <v>-</v>
      </c>
      <c r="AI99" s="383" t="str">
        <f t="shared" ca="1" si="20"/>
        <v>-</v>
      </c>
    </row>
    <row r="100" spans="2:35">
      <c r="B100" s="104" t="str">
        <f ca="1">'Reordered Data'!C21</f>
        <v>*Hide*</v>
      </c>
      <c r="C100" s="104" t="str">
        <f ca="1">'Reordered Data'!D21</f>
        <v>-</v>
      </c>
      <c r="D100" s="112" t="str">
        <f ca="1">'Reordered Data'!U21</f>
        <v>-</v>
      </c>
      <c r="E100" s="112" t="str">
        <f ca="1">'Reordered Data'!X56</f>
        <v>-</v>
      </c>
      <c r="F100" s="383" t="str">
        <f t="shared" ca="1" si="9"/>
        <v>-</v>
      </c>
      <c r="G100" s="106" t="str">
        <f ca="1">INDEX((Planned_Savings_Summary,Planned_Savings_No_IE_Summary,Planned_Savings_No_NTG_Summary,Planned_Savings_No_IE_No_NTG_Summary),ROW(A18),2,$H$3)</f>
        <v>-</v>
      </c>
      <c r="H100" s="106" t="str">
        <f ca="1">INDEX((Claimed_Savings_Summary,Claimed_Savings_No_IE_Summary,Claimed_Savings_No_NTG_Summary,Claimed_Savings_No_IE_No_NTG_Summary),ROW(B18),2,$H$3)</f>
        <v>-</v>
      </c>
      <c r="I100" s="384" t="str">
        <f t="shared" ca="1" si="10"/>
        <v>-</v>
      </c>
      <c r="J100" s="106" t="str">
        <f ca="1">INDEX((Evaluated_Savings_Summary,Evaluated_Savings_No_IE_Summary,Evaluated_Savings_No_NTG_Summary,Evaluated_Savings_No_IE_No_NTG_Summary),ROW(D18),2,$H$3)</f>
        <v>-</v>
      </c>
      <c r="K100" s="383" t="str">
        <f t="shared" ca="1" si="11"/>
        <v>-</v>
      </c>
      <c r="L100" s="106" t="str">
        <f ca="1">INDEX((Planned_Savings_Summary,Planned_Savings_No_IE_Summary,Planned_Savings_No_NTG_Summary,Planned_Savings_No_IE_No_NTG_Summary),ROW(F18),IF(NTG=2,2,6),$H$3)</f>
        <v>-</v>
      </c>
      <c r="M100" s="106" t="str">
        <f ca="1">INDEX((Claimed_Savings_Summary,Claimed_Savings_No_IE_Summary,Claimed_Savings_No_NTG_Summary,Claimed_Savings_No_IE_No_NTG_Summary),ROW(G18),IF(NTG=2,2,6),$H$3)</f>
        <v>-</v>
      </c>
      <c r="N100" s="384" t="str">
        <f t="shared" ca="1" si="12"/>
        <v>-</v>
      </c>
      <c r="O100" s="106" t="str">
        <f ca="1">INDEX((Evaluated_Savings_Summary,Evaluated_Savings_No_IE_Summary,Evaluated_Savings_No_NTG_Summary,Evaluated_Savings_No_IE_No_NTG_Summary),ROW(I18),IF(NTG=2,2,6),$H$3)</f>
        <v>-</v>
      </c>
      <c r="P100" s="383" t="str">
        <f t="shared" ca="1" si="13"/>
        <v>-</v>
      </c>
      <c r="Q100" s="106" t="str">
        <f ca="1">INDEX((Planned_Savings_Summary,Planned_Savings_No_IE_Summary,Planned_Savings_No_NTG_Summary,Planned_Savings_No_IE_No_NTG_Summary),ROW(F18),IF(NTG=2,5,9),$H$3)</f>
        <v>-</v>
      </c>
      <c r="R100" s="106" t="str">
        <f ca="1">INDEX((Claimed_Savings_Summary,Claimed_Savings_No_IE_Summary,Claimed_Savings_No_NTG_Summary,Claimed_Savings_No_IE_No_NTG_Summary),ROW(G18),IF(NTG=2,5,9),$H$3)</f>
        <v>-</v>
      </c>
      <c r="S100" s="384" t="str">
        <f t="shared" ca="1" si="14"/>
        <v>-</v>
      </c>
      <c r="T100" s="106" t="str">
        <f ca="1">INDEX((Evaluated_Savings_Summary,Evaluated_Savings_No_IE_Summary,Evaluated_Savings_No_NTG_Summary,Evaluated_Savings_No_IE_No_NTG_Summary),ROW(I18),IF(NTG=2,5,9),$H$3)</f>
        <v>-</v>
      </c>
      <c r="U100" s="383" t="str">
        <f t="shared" ca="1" si="15"/>
        <v>-</v>
      </c>
      <c r="V100" s="415" t="str">
        <f t="shared" ca="1" si="16"/>
        <v>-</v>
      </c>
      <c r="W100" s="415" t="str">
        <f t="shared" ca="1" si="17"/>
        <v>-</v>
      </c>
      <c r="X100" s="415" t="str">
        <f t="shared" ca="1" si="18"/>
        <v>-</v>
      </c>
      <c r="AE100" s="413" t="str">
        <f ca="1">INDEX((Planned_Savings_Summary,Planned_Savings_No_IE_Summary,Planned_Savings_No_NTG_Summary,Planned_Savings_No_IE_No_NTG_Summary),ROW(S18),5,$H$3)</f>
        <v>-</v>
      </c>
      <c r="AF100" s="106" t="str">
        <f ca="1">INDEX((Claimed_Savings_Summary,Claimed_Savings_No_IE_Summary,Claimed_Savings_No_NTG_Summary,Claimed_Savings_No_IE_No_NTG_Summary),ROW(T18),5,$H$3)</f>
        <v>-</v>
      </c>
      <c r="AG100" s="384" t="str">
        <f t="shared" ca="1" si="19"/>
        <v>-</v>
      </c>
      <c r="AH100" s="106" t="str">
        <f ca="1">INDEX((Evaluated_Savings_Summary,Evaluated_Savings_No_IE_Summary,Evaluated_Savings_No_NTG_Summary,Evaluated_Savings_No_IE_No_NTG_Summary),ROW(V18),5,$H$3)</f>
        <v>-</v>
      </c>
      <c r="AI100" s="383" t="str">
        <f t="shared" ca="1" si="20"/>
        <v>-</v>
      </c>
    </row>
    <row r="101" spans="2:35">
      <c r="B101" s="104" t="str">
        <f ca="1">'Reordered Data'!C22</f>
        <v>*Hide*</v>
      </c>
      <c r="C101" s="104" t="str">
        <f ca="1">'Reordered Data'!D22</f>
        <v>-</v>
      </c>
      <c r="D101" s="112" t="str">
        <f ca="1">'Reordered Data'!U22</f>
        <v>-</v>
      </c>
      <c r="E101" s="112" t="str">
        <f ca="1">'Reordered Data'!X57</f>
        <v>-</v>
      </c>
      <c r="F101" s="383" t="str">
        <f t="shared" ca="1" si="9"/>
        <v>-</v>
      </c>
      <c r="G101" s="106" t="str">
        <f ca="1">INDEX((Planned_Savings_Summary,Planned_Savings_No_IE_Summary,Planned_Savings_No_NTG_Summary,Planned_Savings_No_IE_No_NTG_Summary),ROW(A19),2,$H$3)</f>
        <v>-</v>
      </c>
      <c r="H101" s="106" t="str">
        <f ca="1">INDEX((Claimed_Savings_Summary,Claimed_Savings_No_IE_Summary,Claimed_Savings_No_NTG_Summary,Claimed_Savings_No_IE_No_NTG_Summary),ROW(B19),2,$H$3)</f>
        <v>-</v>
      </c>
      <c r="I101" s="384" t="str">
        <f t="shared" ca="1" si="10"/>
        <v>-</v>
      </c>
      <c r="J101" s="106" t="str">
        <f ca="1">INDEX((Evaluated_Savings_Summary,Evaluated_Savings_No_IE_Summary,Evaluated_Savings_No_NTG_Summary,Evaluated_Savings_No_IE_No_NTG_Summary),ROW(D19),2,$H$3)</f>
        <v>-</v>
      </c>
      <c r="K101" s="383" t="str">
        <f t="shared" ca="1" si="11"/>
        <v>-</v>
      </c>
      <c r="L101" s="106" t="str">
        <f ca="1">INDEX((Planned_Savings_Summary,Planned_Savings_No_IE_Summary,Planned_Savings_No_NTG_Summary,Planned_Savings_No_IE_No_NTG_Summary),ROW(F19),IF(NTG=2,2,6),$H$3)</f>
        <v>-</v>
      </c>
      <c r="M101" s="106" t="str">
        <f ca="1">INDEX((Claimed_Savings_Summary,Claimed_Savings_No_IE_Summary,Claimed_Savings_No_NTG_Summary,Claimed_Savings_No_IE_No_NTG_Summary),ROW(G19),IF(NTG=2,2,6),$H$3)</f>
        <v>-</v>
      </c>
      <c r="N101" s="384" t="str">
        <f t="shared" ca="1" si="12"/>
        <v>-</v>
      </c>
      <c r="O101" s="106" t="str">
        <f ca="1">INDEX((Evaluated_Savings_Summary,Evaluated_Savings_No_IE_Summary,Evaluated_Savings_No_NTG_Summary,Evaluated_Savings_No_IE_No_NTG_Summary),ROW(I19),IF(NTG=2,2,6),$H$3)</f>
        <v>-</v>
      </c>
      <c r="P101" s="383" t="str">
        <f t="shared" ca="1" si="13"/>
        <v>-</v>
      </c>
      <c r="Q101" s="106" t="str">
        <f ca="1">INDEX((Planned_Savings_Summary,Planned_Savings_No_IE_Summary,Planned_Savings_No_NTG_Summary,Planned_Savings_No_IE_No_NTG_Summary),ROW(F19),IF(NTG=2,5,9),$H$3)</f>
        <v>-</v>
      </c>
      <c r="R101" s="106" t="str">
        <f ca="1">INDEX((Claimed_Savings_Summary,Claimed_Savings_No_IE_Summary,Claimed_Savings_No_NTG_Summary,Claimed_Savings_No_IE_No_NTG_Summary),ROW(G19),IF(NTG=2,5,9),$H$3)</f>
        <v>-</v>
      </c>
      <c r="S101" s="384" t="str">
        <f t="shared" ca="1" si="14"/>
        <v>-</v>
      </c>
      <c r="T101" s="106" t="str">
        <f ca="1">INDEX((Evaluated_Savings_Summary,Evaluated_Savings_No_IE_Summary,Evaluated_Savings_No_NTG_Summary,Evaluated_Savings_No_IE_No_NTG_Summary),ROW(I19),IF(NTG=2,5,9),$H$3)</f>
        <v>-</v>
      </c>
      <c r="U101" s="383" t="str">
        <f t="shared" ca="1" si="15"/>
        <v>-</v>
      </c>
      <c r="V101" s="415" t="str">
        <f t="shared" ca="1" si="16"/>
        <v>-</v>
      </c>
      <c r="W101" s="415" t="str">
        <f t="shared" ca="1" si="17"/>
        <v>-</v>
      </c>
      <c r="X101" s="415" t="str">
        <f t="shared" ca="1" si="18"/>
        <v>-</v>
      </c>
      <c r="AE101" s="413" t="str">
        <f ca="1">INDEX((Planned_Savings_Summary,Planned_Savings_No_IE_Summary,Planned_Savings_No_NTG_Summary,Planned_Savings_No_IE_No_NTG_Summary),ROW(S19),5,$H$3)</f>
        <v>-</v>
      </c>
      <c r="AF101" s="106" t="str">
        <f ca="1">INDEX((Claimed_Savings_Summary,Claimed_Savings_No_IE_Summary,Claimed_Savings_No_NTG_Summary,Claimed_Savings_No_IE_No_NTG_Summary),ROW(T19),5,$H$3)</f>
        <v>-</v>
      </c>
      <c r="AG101" s="384" t="str">
        <f t="shared" ca="1" si="19"/>
        <v>-</v>
      </c>
      <c r="AH101" s="106" t="str">
        <f ca="1">INDEX((Evaluated_Savings_Summary,Evaluated_Savings_No_IE_Summary,Evaluated_Savings_No_NTG_Summary,Evaluated_Savings_No_IE_No_NTG_Summary),ROW(V19),5,$H$3)</f>
        <v>-</v>
      </c>
      <c r="AI101" s="383" t="str">
        <f t="shared" ca="1" si="20"/>
        <v>-</v>
      </c>
    </row>
    <row r="102" spans="2:35">
      <c r="B102" s="104" t="str">
        <f ca="1">'Reordered Data'!C23</f>
        <v>*Hide*</v>
      </c>
      <c r="C102" s="104" t="str">
        <f ca="1">'Reordered Data'!D23</f>
        <v>-</v>
      </c>
      <c r="D102" s="112" t="str">
        <f ca="1">'Reordered Data'!U23</f>
        <v>-</v>
      </c>
      <c r="E102" s="112" t="str">
        <f ca="1">'Reordered Data'!X58</f>
        <v>-</v>
      </c>
      <c r="F102" s="383" t="str">
        <f t="shared" ca="1" si="9"/>
        <v>-</v>
      </c>
      <c r="G102" s="106" t="str">
        <f ca="1">INDEX((Planned_Savings_Summary,Planned_Savings_No_IE_Summary,Planned_Savings_No_NTG_Summary,Planned_Savings_No_IE_No_NTG_Summary),ROW(A20),2,$H$3)</f>
        <v>-</v>
      </c>
      <c r="H102" s="106" t="str">
        <f ca="1">INDEX((Claimed_Savings_Summary,Claimed_Savings_No_IE_Summary,Claimed_Savings_No_NTG_Summary,Claimed_Savings_No_IE_No_NTG_Summary),ROW(B20),2,$H$3)</f>
        <v>-</v>
      </c>
      <c r="I102" s="384" t="str">
        <f t="shared" ca="1" si="10"/>
        <v>-</v>
      </c>
      <c r="J102" s="106" t="str">
        <f ca="1">INDEX((Evaluated_Savings_Summary,Evaluated_Savings_No_IE_Summary,Evaluated_Savings_No_NTG_Summary,Evaluated_Savings_No_IE_No_NTG_Summary),ROW(D20),2,$H$3)</f>
        <v>-</v>
      </c>
      <c r="K102" s="383" t="str">
        <f t="shared" ca="1" si="11"/>
        <v>-</v>
      </c>
      <c r="L102" s="106" t="str">
        <f ca="1">INDEX((Planned_Savings_Summary,Planned_Savings_No_IE_Summary,Planned_Savings_No_NTG_Summary,Planned_Savings_No_IE_No_NTG_Summary),ROW(F20),IF(NTG=2,2,6),$H$3)</f>
        <v>-</v>
      </c>
      <c r="M102" s="106" t="str">
        <f ca="1">INDEX((Claimed_Savings_Summary,Claimed_Savings_No_IE_Summary,Claimed_Savings_No_NTG_Summary,Claimed_Savings_No_IE_No_NTG_Summary),ROW(G20),IF(NTG=2,2,6),$H$3)</f>
        <v>-</v>
      </c>
      <c r="N102" s="384" t="str">
        <f t="shared" ca="1" si="12"/>
        <v>-</v>
      </c>
      <c r="O102" s="106" t="str">
        <f ca="1">INDEX((Evaluated_Savings_Summary,Evaluated_Savings_No_IE_Summary,Evaluated_Savings_No_NTG_Summary,Evaluated_Savings_No_IE_No_NTG_Summary),ROW(I20),IF(NTG=2,2,6),$H$3)</f>
        <v>-</v>
      </c>
      <c r="P102" s="383" t="str">
        <f t="shared" ca="1" si="13"/>
        <v>-</v>
      </c>
      <c r="Q102" s="106" t="str">
        <f ca="1">INDEX((Planned_Savings_Summary,Planned_Savings_No_IE_Summary,Planned_Savings_No_NTG_Summary,Planned_Savings_No_IE_No_NTG_Summary),ROW(F20),IF(NTG=2,5,9),$H$3)</f>
        <v>-</v>
      </c>
      <c r="R102" s="106" t="str">
        <f ca="1">INDEX((Claimed_Savings_Summary,Claimed_Savings_No_IE_Summary,Claimed_Savings_No_NTG_Summary,Claimed_Savings_No_IE_No_NTG_Summary),ROW(G20),IF(NTG=2,5,9),$H$3)</f>
        <v>-</v>
      </c>
      <c r="S102" s="384" t="str">
        <f t="shared" ca="1" si="14"/>
        <v>-</v>
      </c>
      <c r="T102" s="106" t="str">
        <f ca="1">INDEX((Evaluated_Savings_Summary,Evaluated_Savings_No_IE_Summary,Evaluated_Savings_No_NTG_Summary,Evaluated_Savings_No_IE_No_NTG_Summary),ROW(I20),IF(NTG=2,5,9),$H$3)</f>
        <v>-</v>
      </c>
      <c r="U102" s="383" t="str">
        <f t="shared" ca="1" si="15"/>
        <v>-</v>
      </c>
      <c r="V102" s="415" t="str">
        <f t="shared" ca="1" si="16"/>
        <v>-</v>
      </c>
      <c r="W102" s="415" t="str">
        <f t="shared" ca="1" si="17"/>
        <v>-</v>
      </c>
      <c r="X102" s="415" t="str">
        <f t="shared" ca="1" si="18"/>
        <v>-</v>
      </c>
      <c r="AE102" s="413" t="str">
        <f ca="1">INDEX((Planned_Savings_Summary,Planned_Savings_No_IE_Summary,Planned_Savings_No_NTG_Summary,Planned_Savings_No_IE_No_NTG_Summary),ROW(S20),5,$H$3)</f>
        <v>-</v>
      </c>
      <c r="AF102" s="106" t="str">
        <f ca="1">INDEX((Claimed_Savings_Summary,Claimed_Savings_No_IE_Summary,Claimed_Savings_No_NTG_Summary,Claimed_Savings_No_IE_No_NTG_Summary),ROW(T20),5,$H$3)</f>
        <v>-</v>
      </c>
      <c r="AG102" s="384" t="str">
        <f t="shared" ca="1" si="19"/>
        <v>-</v>
      </c>
      <c r="AH102" s="106" t="str">
        <f ca="1">INDEX((Evaluated_Savings_Summary,Evaluated_Savings_No_IE_Summary,Evaluated_Savings_No_NTG_Summary,Evaluated_Savings_No_IE_No_NTG_Summary),ROW(V20),5,$H$3)</f>
        <v>-</v>
      </c>
      <c r="AI102" s="383" t="str">
        <f t="shared" ca="1" si="20"/>
        <v>-</v>
      </c>
    </row>
    <row r="103" spans="2:35">
      <c r="B103" s="104" t="str">
        <f ca="1">'Reordered Data'!C24</f>
        <v>*Hide*</v>
      </c>
      <c r="C103" s="104" t="str">
        <f ca="1">'Reordered Data'!D24</f>
        <v>-</v>
      </c>
      <c r="D103" s="112" t="str">
        <f ca="1">'Reordered Data'!U24</f>
        <v>-</v>
      </c>
      <c r="E103" s="112" t="str">
        <f ca="1">'Reordered Data'!X59</f>
        <v>-</v>
      </c>
      <c r="F103" s="383" t="str">
        <f t="shared" ca="1" si="9"/>
        <v>-</v>
      </c>
      <c r="G103" s="106" t="str">
        <f ca="1">INDEX((Planned_Savings_Summary,Planned_Savings_No_IE_Summary,Planned_Savings_No_NTG_Summary,Planned_Savings_No_IE_No_NTG_Summary),ROW(A21),2,$H$3)</f>
        <v>-</v>
      </c>
      <c r="H103" s="106" t="str">
        <f ca="1">INDEX((Claimed_Savings_Summary,Claimed_Savings_No_IE_Summary,Claimed_Savings_No_NTG_Summary,Claimed_Savings_No_IE_No_NTG_Summary),ROW(B21),2,$H$3)</f>
        <v>-</v>
      </c>
      <c r="I103" s="384" t="str">
        <f t="shared" ca="1" si="10"/>
        <v>-</v>
      </c>
      <c r="J103" s="106" t="str">
        <f ca="1">INDEX((Evaluated_Savings_Summary,Evaluated_Savings_No_IE_Summary,Evaluated_Savings_No_NTG_Summary,Evaluated_Savings_No_IE_No_NTG_Summary),ROW(D21),2,$H$3)</f>
        <v>-</v>
      </c>
      <c r="K103" s="383" t="str">
        <f t="shared" ca="1" si="11"/>
        <v>-</v>
      </c>
      <c r="L103" s="106" t="str">
        <f ca="1">INDEX((Planned_Savings_Summary,Planned_Savings_No_IE_Summary,Planned_Savings_No_NTG_Summary,Planned_Savings_No_IE_No_NTG_Summary),ROW(F21),IF(NTG=2,2,6),$H$3)</f>
        <v>-</v>
      </c>
      <c r="M103" s="106" t="str">
        <f ca="1">INDEX((Claimed_Savings_Summary,Claimed_Savings_No_IE_Summary,Claimed_Savings_No_NTG_Summary,Claimed_Savings_No_IE_No_NTG_Summary),ROW(G21),IF(NTG=2,2,6),$H$3)</f>
        <v>-</v>
      </c>
      <c r="N103" s="384" t="str">
        <f t="shared" ca="1" si="12"/>
        <v>-</v>
      </c>
      <c r="O103" s="106" t="str">
        <f ca="1">INDEX((Evaluated_Savings_Summary,Evaluated_Savings_No_IE_Summary,Evaluated_Savings_No_NTG_Summary,Evaluated_Savings_No_IE_No_NTG_Summary),ROW(I21),IF(NTG=2,2,6),$H$3)</f>
        <v>-</v>
      </c>
      <c r="P103" s="383" t="str">
        <f t="shared" ca="1" si="13"/>
        <v>-</v>
      </c>
      <c r="Q103" s="106" t="str">
        <f ca="1">INDEX((Planned_Savings_Summary,Planned_Savings_No_IE_Summary,Planned_Savings_No_NTG_Summary,Planned_Savings_No_IE_No_NTG_Summary),ROW(F21),IF(NTG=2,5,9),$H$3)</f>
        <v>-</v>
      </c>
      <c r="R103" s="106" t="str">
        <f ca="1">INDEX((Claimed_Savings_Summary,Claimed_Savings_No_IE_Summary,Claimed_Savings_No_NTG_Summary,Claimed_Savings_No_IE_No_NTG_Summary),ROW(G21),IF(NTG=2,5,9),$H$3)</f>
        <v>-</v>
      </c>
      <c r="S103" s="384" t="str">
        <f t="shared" ca="1" si="14"/>
        <v>-</v>
      </c>
      <c r="T103" s="106" t="str">
        <f ca="1">INDEX((Evaluated_Savings_Summary,Evaluated_Savings_No_IE_Summary,Evaluated_Savings_No_NTG_Summary,Evaluated_Savings_No_IE_No_NTG_Summary),ROW(I21),IF(NTG=2,5,9),$H$3)</f>
        <v>-</v>
      </c>
      <c r="U103" s="383" t="str">
        <f t="shared" ca="1" si="15"/>
        <v>-</v>
      </c>
      <c r="V103" s="415" t="str">
        <f t="shared" ca="1" si="16"/>
        <v>-</v>
      </c>
      <c r="W103" s="415" t="str">
        <f t="shared" ca="1" si="17"/>
        <v>-</v>
      </c>
      <c r="X103" s="415" t="str">
        <f t="shared" ca="1" si="18"/>
        <v>-</v>
      </c>
      <c r="AE103" s="413" t="str">
        <f ca="1">INDEX((Planned_Savings_Summary,Planned_Savings_No_IE_Summary,Planned_Savings_No_NTG_Summary,Planned_Savings_No_IE_No_NTG_Summary),ROW(S21),5,$H$3)</f>
        <v>-</v>
      </c>
      <c r="AF103" s="106" t="str">
        <f ca="1">INDEX((Claimed_Savings_Summary,Claimed_Savings_No_IE_Summary,Claimed_Savings_No_NTG_Summary,Claimed_Savings_No_IE_No_NTG_Summary),ROW(T21),5,$H$3)</f>
        <v>-</v>
      </c>
      <c r="AG103" s="384" t="str">
        <f t="shared" ca="1" si="19"/>
        <v>-</v>
      </c>
      <c r="AH103" s="106" t="str">
        <f ca="1">INDEX((Evaluated_Savings_Summary,Evaluated_Savings_No_IE_Summary,Evaluated_Savings_No_NTG_Summary,Evaluated_Savings_No_IE_No_NTG_Summary),ROW(V21),5,$H$3)</f>
        <v>-</v>
      </c>
      <c r="AI103" s="383" t="str">
        <f t="shared" ca="1" si="20"/>
        <v>-</v>
      </c>
    </row>
    <row r="104" spans="2:35">
      <c r="B104" s="104" t="str">
        <f ca="1">'Reordered Data'!C25</f>
        <v>*Hide*</v>
      </c>
      <c r="C104" s="104" t="str">
        <f ca="1">'Reordered Data'!D25</f>
        <v>-</v>
      </c>
      <c r="D104" s="112" t="str">
        <f ca="1">'Reordered Data'!U25</f>
        <v>-</v>
      </c>
      <c r="E104" s="112" t="str">
        <f ca="1">'Reordered Data'!X60</f>
        <v>-</v>
      </c>
      <c r="F104" s="383" t="str">
        <f t="shared" ca="1" si="9"/>
        <v>-</v>
      </c>
      <c r="G104" s="106" t="str">
        <f ca="1">INDEX((Planned_Savings_Summary,Planned_Savings_No_IE_Summary,Planned_Savings_No_NTG_Summary,Planned_Savings_No_IE_No_NTG_Summary),ROW(A22),2,$H$3)</f>
        <v>-</v>
      </c>
      <c r="H104" s="106" t="str">
        <f ca="1">INDEX((Claimed_Savings_Summary,Claimed_Savings_No_IE_Summary,Claimed_Savings_No_NTG_Summary,Claimed_Savings_No_IE_No_NTG_Summary),ROW(B22),2,$H$3)</f>
        <v>-</v>
      </c>
      <c r="I104" s="384" t="str">
        <f t="shared" ca="1" si="10"/>
        <v>-</v>
      </c>
      <c r="J104" s="106" t="str">
        <f ca="1">INDEX((Evaluated_Savings_Summary,Evaluated_Savings_No_IE_Summary,Evaluated_Savings_No_NTG_Summary,Evaluated_Savings_No_IE_No_NTG_Summary),ROW(D22),2,$H$3)</f>
        <v>-</v>
      </c>
      <c r="K104" s="383" t="str">
        <f t="shared" ca="1" si="11"/>
        <v>-</v>
      </c>
      <c r="L104" s="106" t="str">
        <f ca="1">INDEX((Planned_Savings_Summary,Planned_Savings_No_IE_Summary,Planned_Savings_No_NTG_Summary,Planned_Savings_No_IE_No_NTG_Summary),ROW(F22),IF(NTG=2,2,6),$H$3)</f>
        <v>-</v>
      </c>
      <c r="M104" s="106" t="str">
        <f ca="1">INDEX((Claimed_Savings_Summary,Claimed_Savings_No_IE_Summary,Claimed_Savings_No_NTG_Summary,Claimed_Savings_No_IE_No_NTG_Summary),ROW(G22),IF(NTG=2,2,6),$H$3)</f>
        <v>-</v>
      </c>
      <c r="N104" s="384" t="str">
        <f t="shared" ca="1" si="12"/>
        <v>-</v>
      </c>
      <c r="O104" s="106" t="str">
        <f ca="1">INDEX((Evaluated_Savings_Summary,Evaluated_Savings_No_IE_Summary,Evaluated_Savings_No_NTG_Summary,Evaluated_Savings_No_IE_No_NTG_Summary),ROW(I22),IF(NTG=2,2,6),$H$3)</f>
        <v>-</v>
      </c>
      <c r="P104" s="383" t="str">
        <f t="shared" ca="1" si="13"/>
        <v>-</v>
      </c>
      <c r="Q104" s="106" t="str">
        <f ca="1">INDEX((Planned_Savings_Summary,Planned_Savings_No_IE_Summary,Planned_Savings_No_NTG_Summary,Planned_Savings_No_IE_No_NTG_Summary),ROW(F22),IF(NTG=2,5,9),$H$3)</f>
        <v>-</v>
      </c>
      <c r="R104" s="106" t="str">
        <f ca="1">INDEX((Claimed_Savings_Summary,Claimed_Savings_No_IE_Summary,Claimed_Savings_No_NTG_Summary,Claimed_Savings_No_IE_No_NTG_Summary),ROW(G22),IF(NTG=2,5,9),$H$3)</f>
        <v>-</v>
      </c>
      <c r="S104" s="384" t="str">
        <f t="shared" ca="1" si="14"/>
        <v>-</v>
      </c>
      <c r="T104" s="106" t="str">
        <f ca="1">INDEX((Evaluated_Savings_Summary,Evaluated_Savings_No_IE_Summary,Evaluated_Savings_No_NTG_Summary,Evaluated_Savings_No_IE_No_NTG_Summary),ROW(I22),IF(NTG=2,5,9),$H$3)</f>
        <v>-</v>
      </c>
      <c r="U104" s="383" t="str">
        <f t="shared" ca="1" si="15"/>
        <v>-</v>
      </c>
      <c r="V104" s="415" t="str">
        <f t="shared" ca="1" si="16"/>
        <v>-</v>
      </c>
      <c r="W104" s="415" t="str">
        <f t="shared" ca="1" si="17"/>
        <v>-</v>
      </c>
      <c r="X104" s="415" t="str">
        <f t="shared" ca="1" si="18"/>
        <v>-</v>
      </c>
      <c r="AE104" s="413" t="str">
        <f ca="1">INDEX((Planned_Savings_Summary,Planned_Savings_No_IE_Summary,Planned_Savings_No_NTG_Summary,Planned_Savings_No_IE_No_NTG_Summary),ROW(S22),5,$H$3)</f>
        <v>-</v>
      </c>
      <c r="AF104" s="106" t="str">
        <f ca="1">INDEX((Claimed_Savings_Summary,Claimed_Savings_No_IE_Summary,Claimed_Savings_No_NTG_Summary,Claimed_Savings_No_IE_No_NTG_Summary),ROW(T22),5,$H$3)</f>
        <v>-</v>
      </c>
      <c r="AG104" s="384" t="str">
        <f t="shared" ca="1" si="19"/>
        <v>-</v>
      </c>
      <c r="AH104" s="106" t="str">
        <f ca="1">INDEX((Evaluated_Savings_Summary,Evaluated_Savings_No_IE_Summary,Evaluated_Savings_No_NTG_Summary,Evaluated_Savings_No_IE_No_NTG_Summary),ROW(V22),5,$H$3)</f>
        <v>-</v>
      </c>
      <c r="AI104" s="383" t="str">
        <f t="shared" ca="1" si="20"/>
        <v>-</v>
      </c>
    </row>
    <row r="105" spans="2:35">
      <c r="B105" s="104" t="str">
        <f ca="1">'Reordered Data'!C26</f>
        <v>*Hide*</v>
      </c>
      <c r="C105" s="104" t="str">
        <f ca="1">'Reordered Data'!D26</f>
        <v>-</v>
      </c>
      <c r="D105" s="112" t="str">
        <f ca="1">'Reordered Data'!U26</f>
        <v>-</v>
      </c>
      <c r="E105" s="112" t="str">
        <f ca="1">'Reordered Data'!X61</f>
        <v>-</v>
      </c>
      <c r="F105" s="383" t="str">
        <f t="shared" ca="1" si="9"/>
        <v>-</v>
      </c>
      <c r="G105" s="106" t="str">
        <f ca="1">INDEX((Planned_Savings_Summary,Planned_Savings_No_IE_Summary,Planned_Savings_No_NTG_Summary,Planned_Savings_No_IE_No_NTG_Summary),ROW(A23),2,$H$3)</f>
        <v>-</v>
      </c>
      <c r="H105" s="106" t="str">
        <f ca="1">INDEX((Claimed_Savings_Summary,Claimed_Savings_No_IE_Summary,Claimed_Savings_No_NTG_Summary,Claimed_Savings_No_IE_No_NTG_Summary),ROW(B23),2,$H$3)</f>
        <v>-</v>
      </c>
      <c r="I105" s="384" t="str">
        <f t="shared" ca="1" si="10"/>
        <v>-</v>
      </c>
      <c r="J105" s="106" t="str">
        <f ca="1">INDEX((Evaluated_Savings_Summary,Evaluated_Savings_No_IE_Summary,Evaluated_Savings_No_NTG_Summary,Evaluated_Savings_No_IE_No_NTG_Summary),ROW(D23),2,$H$3)</f>
        <v>-</v>
      </c>
      <c r="K105" s="383" t="str">
        <f t="shared" ca="1" si="11"/>
        <v>-</v>
      </c>
      <c r="L105" s="106" t="str">
        <f ca="1">INDEX((Planned_Savings_Summary,Planned_Savings_No_IE_Summary,Planned_Savings_No_NTG_Summary,Planned_Savings_No_IE_No_NTG_Summary),ROW(F23),IF(NTG=2,2,6),$H$3)</f>
        <v>-</v>
      </c>
      <c r="M105" s="106" t="str">
        <f ca="1">INDEX((Claimed_Savings_Summary,Claimed_Savings_No_IE_Summary,Claimed_Savings_No_NTG_Summary,Claimed_Savings_No_IE_No_NTG_Summary),ROW(G23),IF(NTG=2,2,6),$H$3)</f>
        <v>-</v>
      </c>
      <c r="N105" s="384" t="str">
        <f t="shared" ca="1" si="12"/>
        <v>-</v>
      </c>
      <c r="O105" s="106" t="str">
        <f ca="1">INDEX((Evaluated_Savings_Summary,Evaluated_Savings_No_IE_Summary,Evaluated_Savings_No_NTG_Summary,Evaluated_Savings_No_IE_No_NTG_Summary),ROW(I23),IF(NTG=2,2,6),$H$3)</f>
        <v>-</v>
      </c>
      <c r="P105" s="383" t="str">
        <f t="shared" ca="1" si="13"/>
        <v>-</v>
      </c>
      <c r="Q105" s="106" t="str">
        <f ca="1">INDEX((Planned_Savings_Summary,Planned_Savings_No_IE_Summary,Planned_Savings_No_NTG_Summary,Planned_Savings_No_IE_No_NTG_Summary),ROW(F23),IF(NTG=2,5,9),$H$3)</f>
        <v>-</v>
      </c>
      <c r="R105" s="106" t="str">
        <f ca="1">INDEX((Claimed_Savings_Summary,Claimed_Savings_No_IE_Summary,Claimed_Savings_No_NTG_Summary,Claimed_Savings_No_IE_No_NTG_Summary),ROW(G23),IF(NTG=2,5,9),$H$3)</f>
        <v>-</v>
      </c>
      <c r="S105" s="384" t="str">
        <f t="shared" ca="1" si="14"/>
        <v>-</v>
      </c>
      <c r="T105" s="106" t="str">
        <f ca="1">INDEX((Evaluated_Savings_Summary,Evaluated_Savings_No_IE_Summary,Evaluated_Savings_No_NTG_Summary,Evaluated_Savings_No_IE_No_NTG_Summary),ROW(I23),IF(NTG=2,5,9),$H$3)</f>
        <v>-</v>
      </c>
      <c r="U105" s="383" t="str">
        <f t="shared" ca="1" si="15"/>
        <v>-</v>
      </c>
      <c r="V105" s="415" t="str">
        <f t="shared" ca="1" si="16"/>
        <v>-</v>
      </c>
      <c r="W105" s="415" t="str">
        <f t="shared" ca="1" si="17"/>
        <v>-</v>
      </c>
      <c r="X105" s="415" t="str">
        <f t="shared" ca="1" si="18"/>
        <v>-</v>
      </c>
      <c r="AE105" s="413" t="str">
        <f ca="1">INDEX((Planned_Savings_Summary,Planned_Savings_No_IE_Summary,Planned_Savings_No_NTG_Summary,Planned_Savings_No_IE_No_NTG_Summary),ROW(S23),5,$H$3)</f>
        <v>-</v>
      </c>
      <c r="AF105" s="106" t="str">
        <f ca="1">INDEX((Claimed_Savings_Summary,Claimed_Savings_No_IE_Summary,Claimed_Savings_No_NTG_Summary,Claimed_Savings_No_IE_No_NTG_Summary),ROW(T23),5,$H$3)</f>
        <v>-</v>
      </c>
      <c r="AG105" s="384" t="str">
        <f t="shared" ca="1" si="19"/>
        <v>-</v>
      </c>
      <c r="AH105" s="106" t="str">
        <f ca="1">INDEX((Evaluated_Savings_Summary,Evaluated_Savings_No_IE_Summary,Evaluated_Savings_No_NTG_Summary,Evaluated_Savings_No_IE_No_NTG_Summary),ROW(V23),5,$H$3)</f>
        <v>-</v>
      </c>
      <c r="AI105" s="383" t="str">
        <f t="shared" ca="1" si="20"/>
        <v>-</v>
      </c>
    </row>
    <row r="106" spans="2:35">
      <c r="B106" s="104" t="str">
        <f ca="1">'Reordered Data'!C27</f>
        <v>*Hide*</v>
      </c>
      <c r="C106" s="104" t="str">
        <f ca="1">'Reordered Data'!D27</f>
        <v>-</v>
      </c>
      <c r="D106" s="112" t="str">
        <f ca="1">'Reordered Data'!U27</f>
        <v>-</v>
      </c>
      <c r="E106" s="112" t="str">
        <f ca="1">'Reordered Data'!X62</f>
        <v>-</v>
      </c>
      <c r="F106" s="383" t="str">
        <f t="shared" ca="1" si="9"/>
        <v>-</v>
      </c>
      <c r="G106" s="106" t="str">
        <f ca="1">INDEX((Planned_Savings_Summary,Planned_Savings_No_IE_Summary,Planned_Savings_No_NTG_Summary,Planned_Savings_No_IE_No_NTG_Summary),ROW(A24),2,$H$3)</f>
        <v>-</v>
      </c>
      <c r="H106" s="106" t="str">
        <f ca="1">INDEX((Claimed_Savings_Summary,Claimed_Savings_No_IE_Summary,Claimed_Savings_No_NTG_Summary,Claimed_Savings_No_IE_No_NTG_Summary),ROW(B24),2,$H$3)</f>
        <v>-</v>
      </c>
      <c r="I106" s="384" t="str">
        <f t="shared" ca="1" si="10"/>
        <v>-</v>
      </c>
      <c r="J106" s="106" t="str">
        <f ca="1">INDEX((Evaluated_Savings_Summary,Evaluated_Savings_No_IE_Summary,Evaluated_Savings_No_NTG_Summary,Evaluated_Savings_No_IE_No_NTG_Summary),ROW(D24),2,$H$3)</f>
        <v>-</v>
      </c>
      <c r="K106" s="383" t="str">
        <f t="shared" ca="1" si="11"/>
        <v>-</v>
      </c>
      <c r="L106" s="106" t="str">
        <f ca="1">INDEX((Planned_Savings_Summary,Planned_Savings_No_IE_Summary,Planned_Savings_No_NTG_Summary,Planned_Savings_No_IE_No_NTG_Summary),ROW(F24),IF(NTG=2,2,6),$H$3)</f>
        <v>-</v>
      </c>
      <c r="M106" s="106" t="str">
        <f ca="1">INDEX((Claimed_Savings_Summary,Claimed_Savings_No_IE_Summary,Claimed_Savings_No_NTG_Summary,Claimed_Savings_No_IE_No_NTG_Summary),ROW(G24),IF(NTG=2,2,6),$H$3)</f>
        <v>-</v>
      </c>
      <c r="N106" s="384" t="str">
        <f t="shared" ca="1" si="12"/>
        <v>-</v>
      </c>
      <c r="O106" s="106" t="str">
        <f ca="1">INDEX((Evaluated_Savings_Summary,Evaluated_Savings_No_IE_Summary,Evaluated_Savings_No_NTG_Summary,Evaluated_Savings_No_IE_No_NTG_Summary),ROW(I24),IF(NTG=2,2,6),$H$3)</f>
        <v>-</v>
      </c>
      <c r="P106" s="383" t="str">
        <f t="shared" ca="1" si="13"/>
        <v>-</v>
      </c>
      <c r="Q106" s="106" t="str">
        <f ca="1">INDEX((Planned_Savings_Summary,Planned_Savings_No_IE_Summary,Planned_Savings_No_NTG_Summary,Planned_Savings_No_IE_No_NTG_Summary),ROW(F24),IF(NTG=2,5,9),$H$3)</f>
        <v>-</v>
      </c>
      <c r="R106" s="106" t="str">
        <f ca="1">INDEX((Claimed_Savings_Summary,Claimed_Savings_No_IE_Summary,Claimed_Savings_No_NTG_Summary,Claimed_Savings_No_IE_No_NTG_Summary),ROW(G24),IF(NTG=2,5,9),$H$3)</f>
        <v>-</v>
      </c>
      <c r="S106" s="384" t="str">
        <f t="shared" ca="1" si="14"/>
        <v>-</v>
      </c>
      <c r="T106" s="106" t="str">
        <f ca="1">INDEX((Evaluated_Savings_Summary,Evaluated_Savings_No_IE_Summary,Evaluated_Savings_No_NTG_Summary,Evaluated_Savings_No_IE_No_NTG_Summary),ROW(I24),IF(NTG=2,5,9),$H$3)</f>
        <v>-</v>
      </c>
      <c r="U106" s="383" t="str">
        <f t="shared" ca="1" si="15"/>
        <v>-</v>
      </c>
      <c r="V106" s="415" t="str">
        <f t="shared" ca="1" si="16"/>
        <v>-</v>
      </c>
      <c r="W106" s="415" t="str">
        <f t="shared" ca="1" si="17"/>
        <v>-</v>
      </c>
      <c r="X106" s="415" t="str">
        <f t="shared" ca="1" si="18"/>
        <v>-</v>
      </c>
      <c r="AE106" s="413" t="str">
        <f ca="1">INDEX((Planned_Savings_Summary,Planned_Savings_No_IE_Summary,Planned_Savings_No_NTG_Summary,Planned_Savings_No_IE_No_NTG_Summary),ROW(S24),5,$H$3)</f>
        <v>-</v>
      </c>
      <c r="AF106" s="106" t="str">
        <f ca="1">INDEX((Claimed_Savings_Summary,Claimed_Savings_No_IE_Summary,Claimed_Savings_No_NTG_Summary,Claimed_Savings_No_IE_No_NTG_Summary),ROW(T24),5,$H$3)</f>
        <v>-</v>
      </c>
      <c r="AG106" s="384" t="str">
        <f t="shared" ca="1" si="19"/>
        <v>-</v>
      </c>
      <c r="AH106" s="106" t="str">
        <f ca="1">INDEX((Evaluated_Savings_Summary,Evaluated_Savings_No_IE_Summary,Evaluated_Savings_No_NTG_Summary,Evaluated_Savings_No_IE_No_NTG_Summary),ROW(V24),5,$H$3)</f>
        <v>-</v>
      </c>
      <c r="AI106" s="383" t="str">
        <f t="shared" ca="1" si="20"/>
        <v>-</v>
      </c>
    </row>
    <row r="107" spans="2:35">
      <c r="B107" s="104" t="str">
        <f ca="1">'Reordered Data'!C28</f>
        <v>*Hide*</v>
      </c>
      <c r="C107" s="104" t="str">
        <f ca="1">'Reordered Data'!D28</f>
        <v>-</v>
      </c>
      <c r="D107" s="112" t="str">
        <f ca="1">'Reordered Data'!U28</f>
        <v>-</v>
      </c>
      <c r="E107" s="112" t="str">
        <f ca="1">'Reordered Data'!X63</f>
        <v>-</v>
      </c>
      <c r="F107" s="383" t="str">
        <f t="shared" ca="1" si="9"/>
        <v>-</v>
      </c>
      <c r="G107" s="106" t="str">
        <f ca="1">INDEX((Planned_Savings_Summary,Planned_Savings_No_IE_Summary,Planned_Savings_No_NTG_Summary,Planned_Savings_No_IE_No_NTG_Summary),ROW(A25),2,$H$3)</f>
        <v>-</v>
      </c>
      <c r="H107" s="106" t="str">
        <f ca="1">INDEX((Claimed_Savings_Summary,Claimed_Savings_No_IE_Summary,Claimed_Savings_No_NTG_Summary,Claimed_Savings_No_IE_No_NTG_Summary),ROW(B25),2,$H$3)</f>
        <v>-</v>
      </c>
      <c r="I107" s="384" t="str">
        <f t="shared" ca="1" si="10"/>
        <v>-</v>
      </c>
      <c r="J107" s="106" t="str">
        <f ca="1">INDEX((Evaluated_Savings_Summary,Evaluated_Savings_No_IE_Summary,Evaluated_Savings_No_NTG_Summary,Evaluated_Savings_No_IE_No_NTG_Summary),ROW(D25),2,$H$3)</f>
        <v>-</v>
      </c>
      <c r="K107" s="383" t="str">
        <f t="shared" ca="1" si="11"/>
        <v>-</v>
      </c>
      <c r="L107" s="106" t="str">
        <f ca="1">INDEX((Planned_Savings_Summary,Planned_Savings_No_IE_Summary,Planned_Savings_No_NTG_Summary,Planned_Savings_No_IE_No_NTG_Summary),ROW(F25),IF(NTG=2,2,6),$H$3)</f>
        <v>-</v>
      </c>
      <c r="M107" s="106" t="str">
        <f ca="1">INDEX((Claimed_Savings_Summary,Claimed_Savings_No_IE_Summary,Claimed_Savings_No_NTG_Summary,Claimed_Savings_No_IE_No_NTG_Summary),ROW(G25),IF(NTG=2,2,6),$H$3)</f>
        <v>-</v>
      </c>
      <c r="N107" s="384" t="str">
        <f t="shared" ca="1" si="12"/>
        <v>-</v>
      </c>
      <c r="O107" s="106" t="str">
        <f ca="1">INDEX((Evaluated_Savings_Summary,Evaluated_Savings_No_IE_Summary,Evaluated_Savings_No_NTG_Summary,Evaluated_Savings_No_IE_No_NTG_Summary),ROW(I25),IF(NTG=2,2,6),$H$3)</f>
        <v>-</v>
      </c>
      <c r="P107" s="383" t="str">
        <f t="shared" ca="1" si="13"/>
        <v>-</v>
      </c>
      <c r="Q107" s="106" t="str">
        <f ca="1">INDEX((Planned_Savings_Summary,Planned_Savings_No_IE_Summary,Planned_Savings_No_NTG_Summary,Planned_Savings_No_IE_No_NTG_Summary),ROW(F25),IF(NTG=2,5,9),$H$3)</f>
        <v>-</v>
      </c>
      <c r="R107" s="106" t="str">
        <f ca="1">INDEX((Claimed_Savings_Summary,Claimed_Savings_No_IE_Summary,Claimed_Savings_No_NTG_Summary,Claimed_Savings_No_IE_No_NTG_Summary),ROW(G25),IF(NTG=2,5,9),$H$3)</f>
        <v>-</v>
      </c>
      <c r="S107" s="384" t="str">
        <f t="shared" ca="1" si="14"/>
        <v>-</v>
      </c>
      <c r="T107" s="106" t="str">
        <f ca="1">INDEX((Evaluated_Savings_Summary,Evaluated_Savings_No_IE_Summary,Evaluated_Savings_No_NTG_Summary,Evaluated_Savings_No_IE_No_NTG_Summary),ROW(I25),IF(NTG=2,5,9),$H$3)</f>
        <v>-</v>
      </c>
      <c r="U107" s="383" t="str">
        <f t="shared" ca="1" si="15"/>
        <v>-</v>
      </c>
      <c r="V107" s="415" t="str">
        <f t="shared" ca="1" si="16"/>
        <v>-</v>
      </c>
      <c r="W107" s="415" t="str">
        <f t="shared" ca="1" si="17"/>
        <v>-</v>
      </c>
      <c r="X107" s="415" t="str">
        <f t="shared" ca="1" si="18"/>
        <v>-</v>
      </c>
      <c r="AE107" s="413" t="str">
        <f ca="1">INDEX((Planned_Savings_Summary,Planned_Savings_No_IE_Summary,Planned_Savings_No_NTG_Summary,Planned_Savings_No_IE_No_NTG_Summary),ROW(S25),5,$H$3)</f>
        <v>-</v>
      </c>
      <c r="AF107" s="106" t="str">
        <f ca="1">INDEX((Claimed_Savings_Summary,Claimed_Savings_No_IE_Summary,Claimed_Savings_No_NTG_Summary,Claimed_Savings_No_IE_No_NTG_Summary),ROW(T25),5,$H$3)</f>
        <v>-</v>
      </c>
      <c r="AG107" s="384" t="str">
        <f t="shared" ca="1" si="19"/>
        <v>-</v>
      </c>
      <c r="AH107" s="106" t="str">
        <f ca="1">INDEX((Evaluated_Savings_Summary,Evaluated_Savings_No_IE_Summary,Evaluated_Savings_No_NTG_Summary,Evaluated_Savings_No_IE_No_NTG_Summary),ROW(V25),5,$H$3)</f>
        <v>-</v>
      </c>
      <c r="AI107" s="383" t="str">
        <f t="shared" ca="1" si="20"/>
        <v>-</v>
      </c>
    </row>
    <row r="108" spans="2:35">
      <c r="B108" s="104" t="str">
        <f ca="1">'Reordered Data'!C29</f>
        <v>*Hide*</v>
      </c>
      <c r="C108" s="104" t="str">
        <f ca="1">'Reordered Data'!D29</f>
        <v>-</v>
      </c>
      <c r="D108" s="112" t="str">
        <f ca="1">'Reordered Data'!U29</f>
        <v>-</v>
      </c>
      <c r="E108" s="112" t="str">
        <f ca="1">'Reordered Data'!X64</f>
        <v>-</v>
      </c>
      <c r="F108" s="383" t="str">
        <f t="shared" ca="1" si="9"/>
        <v>-</v>
      </c>
      <c r="G108" s="106" t="str">
        <f ca="1">INDEX((Planned_Savings_Summary,Planned_Savings_No_IE_Summary,Planned_Savings_No_NTG_Summary,Planned_Savings_No_IE_No_NTG_Summary),ROW(A26),2,$H$3)</f>
        <v>-</v>
      </c>
      <c r="H108" s="106" t="str">
        <f ca="1">INDEX((Claimed_Savings_Summary,Claimed_Savings_No_IE_Summary,Claimed_Savings_No_NTG_Summary,Claimed_Savings_No_IE_No_NTG_Summary),ROW(B26),2,$H$3)</f>
        <v>-</v>
      </c>
      <c r="I108" s="384" t="str">
        <f t="shared" ca="1" si="10"/>
        <v>-</v>
      </c>
      <c r="J108" s="106" t="str">
        <f ca="1">INDEX((Evaluated_Savings_Summary,Evaluated_Savings_No_IE_Summary,Evaluated_Savings_No_NTG_Summary,Evaluated_Savings_No_IE_No_NTG_Summary),ROW(D26),2,$H$3)</f>
        <v>-</v>
      </c>
      <c r="K108" s="383" t="str">
        <f t="shared" ca="1" si="11"/>
        <v>-</v>
      </c>
      <c r="L108" s="106" t="str">
        <f ca="1">INDEX((Planned_Savings_Summary,Planned_Savings_No_IE_Summary,Planned_Savings_No_NTG_Summary,Planned_Savings_No_IE_No_NTG_Summary),ROW(F26),IF(NTG=2,2,6),$H$3)</f>
        <v>-</v>
      </c>
      <c r="M108" s="106" t="str">
        <f ca="1">INDEX((Claimed_Savings_Summary,Claimed_Savings_No_IE_Summary,Claimed_Savings_No_NTG_Summary,Claimed_Savings_No_IE_No_NTG_Summary),ROW(G26),IF(NTG=2,2,6),$H$3)</f>
        <v>-</v>
      </c>
      <c r="N108" s="384" t="str">
        <f t="shared" ca="1" si="12"/>
        <v>-</v>
      </c>
      <c r="O108" s="106" t="str">
        <f ca="1">INDEX((Evaluated_Savings_Summary,Evaluated_Savings_No_IE_Summary,Evaluated_Savings_No_NTG_Summary,Evaluated_Savings_No_IE_No_NTG_Summary),ROW(I26),IF(NTG=2,2,6),$H$3)</f>
        <v>-</v>
      </c>
      <c r="P108" s="383" t="str">
        <f t="shared" ca="1" si="13"/>
        <v>-</v>
      </c>
      <c r="Q108" s="106" t="str">
        <f ca="1">INDEX((Planned_Savings_Summary,Planned_Savings_No_IE_Summary,Planned_Savings_No_NTG_Summary,Planned_Savings_No_IE_No_NTG_Summary),ROW(F26),IF(NTG=2,5,9),$H$3)</f>
        <v>-</v>
      </c>
      <c r="R108" s="106" t="str">
        <f ca="1">INDEX((Claimed_Savings_Summary,Claimed_Savings_No_IE_Summary,Claimed_Savings_No_NTG_Summary,Claimed_Savings_No_IE_No_NTG_Summary),ROW(G26),IF(NTG=2,5,9),$H$3)</f>
        <v>-</v>
      </c>
      <c r="S108" s="384" t="str">
        <f t="shared" ca="1" si="14"/>
        <v>-</v>
      </c>
      <c r="T108" s="106" t="str">
        <f ca="1">INDEX((Evaluated_Savings_Summary,Evaluated_Savings_No_IE_Summary,Evaluated_Savings_No_NTG_Summary,Evaluated_Savings_No_IE_No_NTG_Summary),ROW(I26),IF(NTG=2,5,9),$H$3)</f>
        <v>-</v>
      </c>
      <c r="U108" s="383" t="str">
        <f t="shared" ca="1" si="15"/>
        <v>-</v>
      </c>
      <c r="V108" s="415" t="str">
        <f t="shared" ca="1" si="16"/>
        <v>-</v>
      </c>
      <c r="W108" s="415" t="str">
        <f t="shared" ca="1" si="17"/>
        <v>-</v>
      </c>
      <c r="X108" s="415" t="str">
        <f t="shared" ca="1" si="18"/>
        <v>-</v>
      </c>
      <c r="AE108" s="413" t="str">
        <f ca="1">INDEX((Planned_Savings_Summary,Planned_Savings_No_IE_Summary,Planned_Savings_No_NTG_Summary,Planned_Savings_No_IE_No_NTG_Summary),ROW(S26),5,$H$3)</f>
        <v>-</v>
      </c>
      <c r="AF108" s="106" t="str">
        <f ca="1">INDEX((Claimed_Savings_Summary,Claimed_Savings_No_IE_Summary,Claimed_Savings_No_NTG_Summary,Claimed_Savings_No_IE_No_NTG_Summary),ROW(T26),5,$H$3)</f>
        <v>-</v>
      </c>
      <c r="AG108" s="384" t="str">
        <f t="shared" ca="1" si="19"/>
        <v>-</v>
      </c>
      <c r="AH108" s="106" t="str">
        <f ca="1">INDEX((Evaluated_Savings_Summary,Evaluated_Savings_No_IE_Summary,Evaluated_Savings_No_NTG_Summary,Evaluated_Savings_No_IE_No_NTG_Summary),ROW(V26),5,$H$3)</f>
        <v>-</v>
      </c>
      <c r="AI108" s="383" t="str">
        <f t="shared" ca="1" si="20"/>
        <v>-</v>
      </c>
    </row>
    <row r="109" spans="2:35">
      <c r="B109" s="104" t="str">
        <f ca="1">'Reordered Data'!C30</f>
        <v>*Hide*</v>
      </c>
      <c r="C109" s="104" t="str">
        <f ca="1">'Reordered Data'!D30</f>
        <v>-</v>
      </c>
      <c r="D109" s="112" t="str">
        <f ca="1">'Reordered Data'!U30</f>
        <v>-</v>
      </c>
      <c r="E109" s="112" t="str">
        <f ca="1">'Reordered Data'!X65</f>
        <v>-</v>
      </c>
      <c r="F109" s="383" t="str">
        <f t="shared" ca="1" si="9"/>
        <v>-</v>
      </c>
      <c r="G109" s="106" t="str">
        <f ca="1">INDEX((Planned_Savings_Summary,Planned_Savings_No_IE_Summary,Planned_Savings_No_NTG_Summary,Planned_Savings_No_IE_No_NTG_Summary),ROW(A27),2,$H$3)</f>
        <v>-</v>
      </c>
      <c r="H109" s="106" t="str">
        <f ca="1">INDEX((Claimed_Savings_Summary,Claimed_Savings_No_IE_Summary,Claimed_Savings_No_NTG_Summary,Claimed_Savings_No_IE_No_NTG_Summary),ROW(B27),2,$H$3)</f>
        <v>-</v>
      </c>
      <c r="I109" s="384" t="str">
        <f t="shared" ca="1" si="10"/>
        <v>-</v>
      </c>
      <c r="J109" s="106" t="str">
        <f ca="1">INDEX((Evaluated_Savings_Summary,Evaluated_Savings_No_IE_Summary,Evaluated_Savings_No_NTG_Summary,Evaluated_Savings_No_IE_No_NTG_Summary),ROW(D27),2,$H$3)</f>
        <v>-</v>
      </c>
      <c r="K109" s="383" t="str">
        <f t="shared" ca="1" si="11"/>
        <v>-</v>
      </c>
      <c r="L109" s="106" t="str">
        <f ca="1">INDEX((Planned_Savings_Summary,Planned_Savings_No_IE_Summary,Planned_Savings_No_NTG_Summary,Planned_Savings_No_IE_No_NTG_Summary),ROW(F27),IF(NTG=2,2,6),$H$3)</f>
        <v>-</v>
      </c>
      <c r="M109" s="106" t="str">
        <f ca="1">INDEX((Claimed_Savings_Summary,Claimed_Savings_No_IE_Summary,Claimed_Savings_No_NTG_Summary,Claimed_Savings_No_IE_No_NTG_Summary),ROW(G27),IF(NTG=2,2,6),$H$3)</f>
        <v>-</v>
      </c>
      <c r="N109" s="384" t="str">
        <f t="shared" ca="1" si="12"/>
        <v>-</v>
      </c>
      <c r="O109" s="106" t="str">
        <f ca="1">INDEX((Evaluated_Savings_Summary,Evaluated_Savings_No_IE_Summary,Evaluated_Savings_No_NTG_Summary,Evaluated_Savings_No_IE_No_NTG_Summary),ROW(I27),IF(NTG=2,2,6),$H$3)</f>
        <v>-</v>
      </c>
      <c r="P109" s="383" t="str">
        <f t="shared" ca="1" si="13"/>
        <v>-</v>
      </c>
      <c r="Q109" s="106" t="str">
        <f ca="1">INDEX((Planned_Savings_Summary,Planned_Savings_No_IE_Summary,Planned_Savings_No_NTG_Summary,Planned_Savings_No_IE_No_NTG_Summary),ROW(F27),IF(NTG=2,5,9),$H$3)</f>
        <v>-</v>
      </c>
      <c r="R109" s="106" t="str">
        <f ca="1">INDEX((Claimed_Savings_Summary,Claimed_Savings_No_IE_Summary,Claimed_Savings_No_NTG_Summary,Claimed_Savings_No_IE_No_NTG_Summary),ROW(G27),IF(NTG=2,5,9),$H$3)</f>
        <v>-</v>
      </c>
      <c r="S109" s="384" t="str">
        <f t="shared" ca="1" si="14"/>
        <v>-</v>
      </c>
      <c r="T109" s="106" t="str">
        <f ca="1">INDEX((Evaluated_Savings_Summary,Evaluated_Savings_No_IE_Summary,Evaluated_Savings_No_NTG_Summary,Evaluated_Savings_No_IE_No_NTG_Summary),ROW(I27),IF(NTG=2,5,9),$H$3)</f>
        <v>-</v>
      </c>
      <c r="U109" s="383" t="str">
        <f t="shared" ca="1" si="15"/>
        <v>-</v>
      </c>
      <c r="V109" s="415" t="str">
        <f t="shared" ca="1" si="16"/>
        <v>-</v>
      </c>
      <c r="W109" s="415" t="str">
        <f t="shared" ca="1" si="17"/>
        <v>-</v>
      </c>
      <c r="X109" s="415" t="str">
        <f t="shared" ca="1" si="18"/>
        <v>-</v>
      </c>
      <c r="AE109" s="413" t="str">
        <f ca="1">INDEX((Planned_Savings_Summary,Planned_Savings_No_IE_Summary,Planned_Savings_No_NTG_Summary,Planned_Savings_No_IE_No_NTG_Summary),ROW(S27),5,$H$3)</f>
        <v>-</v>
      </c>
      <c r="AF109" s="106" t="str">
        <f ca="1">INDEX((Claimed_Savings_Summary,Claimed_Savings_No_IE_Summary,Claimed_Savings_No_NTG_Summary,Claimed_Savings_No_IE_No_NTG_Summary),ROW(T27),5,$H$3)</f>
        <v>-</v>
      </c>
      <c r="AG109" s="384" t="str">
        <f t="shared" ca="1" si="19"/>
        <v>-</v>
      </c>
      <c r="AH109" s="106" t="str">
        <f ca="1">INDEX((Evaluated_Savings_Summary,Evaluated_Savings_No_IE_Summary,Evaluated_Savings_No_NTG_Summary,Evaluated_Savings_No_IE_No_NTG_Summary),ROW(V27),5,$H$3)</f>
        <v>-</v>
      </c>
      <c r="AI109" s="383" t="str">
        <f t="shared" ca="1" si="20"/>
        <v>-</v>
      </c>
    </row>
    <row r="110" spans="2:35">
      <c r="B110" s="104" t="str">
        <f ca="1">'Reordered Data'!C31</f>
        <v>*Hide*</v>
      </c>
      <c r="C110" s="104" t="str">
        <f ca="1">'Reordered Data'!D31</f>
        <v>-</v>
      </c>
      <c r="D110" s="112" t="str">
        <f ca="1">'Reordered Data'!U31</f>
        <v>-</v>
      </c>
      <c r="E110" s="112" t="str">
        <f ca="1">'Reordered Data'!X66</f>
        <v>-</v>
      </c>
      <c r="F110" s="383" t="str">
        <f t="shared" ca="1" si="9"/>
        <v>-</v>
      </c>
      <c r="G110" s="106" t="str">
        <f ca="1">INDEX((Planned_Savings_Summary,Planned_Savings_No_IE_Summary,Planned_Savings_No_NTG_Summary,Planned_Savings_No_IE_No_NTG_Summary),ROW(A28),2,$H$3)</f>
        <v>-</v>
      </c>
      <c r="H110" s="106" t="str">
        <f ca="1">INDEX((Claimed_Savings_Summary,Claimed_Savings_No_IE_Summary,Claimed_Savings_No_NTG_Summary,Claimed_Savings_No_IE_No_NTG_Summary),ROW(B28),2,$H$3)</f>
        <v>-</v>
      </c>
      <c r="I110" s="384" t="str">
        <f t="shared" ca="1" si="10"/>
        <v>-</v>
      </c>
      <c r="J110" s="106" t="str">
        <f ca="1">INDEX((Evaluated_Savings_Summary,Evaluated_Savings_No_IE_Summary,Evaluated_Savings_No_NTG_Summary,Evaluated_Savings_No_IE_No_NTG_Summary),ROW(D28),2,$H$3)</f>
        <v>-</v>
      </c>
      <c r="K110" s="383" t="str">
        <f t="shared" ca="1" si="11"/>
        <v>-</v>
      </c>
      <c r="L110" s="106" t="str">
        <f ca="1">INDEX((Planned_Savings_Summary,Planned_Savings_No_IE_Summary,Planned_Savings_No_NTG_Summary,Planned_Savings_No_IE_No_NTG_Summary),ROW(F28),IF(NTG=2,2,6),$H$3)</f>
        <v>-</v>
      </c>
      <c r="M110" s="106" t="str">
        <f ca="1">INDEX((Claimed_Savings_Summary,Claimed_Savings_No_IE_Summary,Claimed_Savings_No_NTG_Summary,Claimed_Savings_No_IE_No_NTG_Summary),ROW(G28),IF(NTG=2,2,6),$H$3)</f>
        <v>-</v>
      </c>
      <c r="N110" s="384" t="str">
        <f t="shared" ca="1" si="12"/>
        <v>-</v>
      </c>
      <c r="O110" s="106" t="str">
        <f ca="1">INDEX((Evaluated_Savings_Summary,Evaluated_Savings_No_IE_Summary,Evaluated_Savings_No_NTG_Summary,Evaluated_Savings_No_IE_No_NTG_Summary),ROW(I28),IF(NTG=2,2,6),$H$3)</f>
        <v>-</v>
      </c>
      <c r="P110" s="383" t="str">
        <f t="shared" ca="1" si="13"/>
        <v>-</v>
      </c>
      <c r="Q110" s="106" t="str">
        <f ca="1">INDEX((Planned_Savings_Summary,Planned_Savings_No_IE_Summary,Planned_Savings_No_NTG_Summary,Planned_Savings_No_IE_No_NTG_Summary),ROW(F28),IF(NTG=2,5,9),$H$3)</f>
        <v>-</v>
      </c>
      <c r="R110" s="106" t="str">
        <f ca="1">INDEX((Claimed_Savings_Summary,Claimed_Savings_No_IE_Summary,Claimed_Savings_No_NTG_Summary,Claimed_Savings_No_IE_No_NTG_Summary),ROW(G28),IF(NTG=2,5,9),$H$3)</f>
        <v>-</v>
      </c>
      <c r="S110" s="384" t="str">
        <f t="shared" ca="1" si="14"/>
        <v>-</v>
      </c>
      <c r="T110" s="106" t="str">
        <f ca="1">INDEX((Evaluated_Savings_Summary,Evaluated_Savings_No_IE_Summary,Evaluated_Savings_No_NTG_Summary,Evaluated_Savings_No_IE_No_NTG_Summary),ROW(I28),IF(NTG=2,5,9),$H$3)</f>
        <v>-</v>
      </c>
      <c r="U110" s="383" t="str">
        <f t="shared" ca="1" si="15"/>
        <v>-</v>
      </c>
      <c r="V110" s="415" t="str">
        <f t="shared" ca="1" si="16"/>
        <v>-</v>
      </c>
      <c r="W110" s="415" t="str">
        <f t="shared" ca="1" si="17"/>
        <v>-</v>
      </c>
      <c r="X110" s="415" t="str">
        <f t="shared" ca="1" si="18"/>
        <v>-</v>
      </c>
      <c r="AE110" s="413" t="str">
        <f ca="1">INDEX((Planned_Savings_Summary,Planned_Savings_No_IE_Summary,Planned_Savings_No_NTG_Summary,Planned_Savings_No_IE_No_NTG_Summary),ROW(S28),5,$H$3)</f>
        <v>-</v>
      </c>
      <c r="AF110" s="106" t="str">
        <f ca="1">INDEX((Claimed_Savings_Summary,Claimed_Savings_No_IE_Summary,Claimed_Savings_No_NTG_Summary,Claimed_Savings_No_IE_No_NTG_Summary),ROW(T28),5,$H$3)</f>
        <v>-</v>
      </c>
      <c r="AG110" s="384" t="str">
        <f t="shared" ca="1" si="19"/>
        <v>-</v>
      </c>
      <c r="AH110" s="106" t="str">
        <f ca="1">INDEX((Evaluated_Savings_Summary,Evaluated_Savings_No_IE_Summary,Evaluated_Savings_No_NTG_Summary,Evaluated_Savings_No_IE_No_NTG_Summary),ROW(V28),5,$H$3)</f>
        <v>-</v>
      </c>
      <c r="AI110" s="383" t="str">
        <f t="shared" ca="1" si="20"/>
        <v>-</v>
      </c>
    </row>
    <row r="111" spans="2:35">
      <c r="B111" s="104" t="str">
        <f ca="1">'Reordered Data'!C32</f>
        <v>*Hide*</v>
      </c>
      <c r="C111" s="104" t="str">
        <f ca="1">'Reordered Data'!D32</f>
        <v>-</v>
      </c>
      <c r="D111" s="112" t="str">
        <f ca="1">'Reordered Data'!U32</f>
        <v>-</v>
      </c>
      <c r="E111" s="112" t="str">
        <f ca="1">'Reordered Data'!X67</f>
        <v>-</v>
      </c>
      <c r="F111" s="383" t="str">
        <f t="shared" ca="1" si="9"/>
        <v>-</v>
      </c>
      <c r="G111" s="106" t="str">
        <f ca="1">INDEX((Planned_Savings_Summary,Planned_Savings_No_IE_Summary,Planned_Savings_No_NTG_Summary,Planned_Savings_No_IE_No_NTG_Summary),ROW(A29),2,$H$3)</f>
        <v>-</v>
      </c>
      <c r="H111" s="106" t="str">
        <f ca="1">INDEX((Claimed_Savings_Summary,Claimed_Savings_No_IE_Summary,Claimed_Savings_No_NTG_Summary,Claimed_Savings_No_IE_No_NTG_Summary),ROW(B29),2,$H$3)</f>
        <v>-</v>
      </c>
      <c r="I111" s="384" t="str">
        <f t="shared" ca="1" si="10"/>
        <v>-</v>
      </c>
      <c r="J111" s="106" t="str">
        <f ca="1">INDEX((Evaluated_Savings_Summary,Evaluated_Savings_No_IE_Summary,Evaluated_Savings_No_NTG_Summary,Evaluated_Savings_No_IE_No_NTG_Summary),ROW(D29),2,$H$3)</f>
        <v>-</v>
      </c>
      <c r="K111" s="383" t="str">
        <f t="shared" ca="1" si="11"/>
        <v>-</v>
      </c>
      <c r="L111" s="106" t="str">
        <f ca="1">INDEX((Planned_Savings_Summary,Planned_Savings_No_IE_Summary,Planned_Savings_No_NTG_Summary,Planned_Savings_No_IE_No_NTG_Summary),ROW(F29),IF(NTG=2,2,6),$H$3)</f>
        <v>-</v>
      </c>
      <c r="M111" s="106" t="str">
        <f ca="1">INDEX((Claimed_Savings_Summary,Claimed_Savings_No_IE_Summary,Claimed_Savings_No_NTG_Summary,Claimed_Savings_No_IE_No_NTG_Summary),ROW(G29),IF(NTG=2,2,6),$H$3)</f>
        <v>-</v>
      </c>
      <c r="N111" s="384" t="str">
        <f t="shared" ca="1" si="12"/>
        <v>-</v>
      </c>
      <c r="O111" s="106" t="str">
        <f ca="1">INDEX((Evaluated_Savings_Summary,Evaluated_Savings_No_IE_Summary,Evaluated_Savings_No_NTG_Summary,Evaluated_Savings_No_IE_No_NTG_Summary),ROW(I29),IF(NTG=2,2,6),$H$3)</f>
        <v>-</v>
      </c>
      <c r="P111" s="383" t="str">
        <f t="shared" ca="1" si="13"/>
        <v>-</v>
      </c>
      <c r="Q111" s="106" t="str">
        <f ca="1">INDEX((Planned_Savings_Summary,Planned_Savings_No_IE_Summary,Planned_Savings_No_NTG_Summary,Planned_Savings_No_IE_No_NTG_Summary),ROW(F29),IF(NTG=2,5,9),$H$3)</f>
        <v>-</v>
      </c>
      <c r="R111" s="106" t="str">
        <f ca="1">INDEX((Claimed_Savings_Summary,Claimed_Savings_No_IE_Summary,Claimed_Savings_No_NTG_Summary,Claimed_Savings_No_IE_No_NTG_Summary),ROW(G29),IF(NTG=2,5,9),$H$3)</f>
        <v>-</v>
      </c>
      <c r="S111" s="384" t="str">
        <f t="shared" ca="1" si="14"/>
        <v>-</v>
      </c>
      <c r="T111" s="106" t="str">
        <f ca="1">INDEX((Evaluated_Savings_Summary,Evaluated_Savings_No_IE_Summary,Evaluated_Savings_No_NTG_Summary,Evaluated_Savings_No_IE_No_NTG_Summary),ROW(I29),IF(NTG=2,5,9),$H$3)</f>
        <v>-</v>
      </c>
      <c r="U111" s="383" t="str">
        <f t="shared" ca="1" si="15"/>
        <v>-</v>
      </c>
      <c r="V111" s="415" t="str">
        <f t="shared" ca="1" si="16"/>
        <v>-</v>
      </c>
      <c r="W111" s="415" t="str">
        <f t="shared" ca="1" si="17"/>
        <v>-</v>
      </c>
      <c r="X111" s="415" t="str">
        <f t="shared" ca="1" si="18"/>
        <v>-</v>
      </c>
      <c r="AE111" s="413" t="str">
        <f ca="1">INDEX((Planned_Savings_Summary,Planned_Savings_No_IE_Summary,Planned_Savings_No_NTG_Summary,Planned_Savings_No_IE_No_NTG_Summary),ROW(S29),5,$H$3)</f>
        <v>-</v>
      </c>
      <c r="AF111" s="106" t="str">
        <f ca="1">INDEX((Claimed_Savings_Summary,Claimed_Savings_No_IE_Summary,Claimed_Savings_No_NTG_Summary,Claimed_Savings_No_IE_No_NTG_Summary),ROW(T29),5,$H$3)</f>
        <v>-</v>
      </c>
      <c r="AG111" s="384" t="str">
        <f t="shared" ca="1" si="19"/>
        <v>-</v>
      </c>
      <c r="AH111" s="106" t="str">
        <f ca="1">INDEX((Evaluated_Savings_Summary,Evaluated_Savings_No_IE_Summary,Evaluated_Savings_No_NTG_Summary,Evaluated_Savings_No_IE_No_NTG_Summary),ROW(V29),5,$H$3)</f>
        <v>-</v>
      </c>
      <c r="AI111" s="383" t="str">
        <f t="shared" ca="1" si="20"/>
        <v>-</v>
      </c>
    </row>
    <row r="112" spans="2:35">
      <c r="B112" s="104" t="str">
        <f ca="1">'Reordered Data'!C33</f>
        <v>*Hide*</v>
      </c>
      <c r="C112" s="104" t="str">
        <f ca="1">'Reordered Data'!D33</f>
        <v>-</v>
      </c>
      <c r="D112" s="112" t="str">
        <f ca="1">'Reordered Data'!U33</f>
        <v>-</v>
      </c>
      <c r="E112" s="112" t="str">
        <f ca="1">'Reordered Data'!X68</f>
        <v>-</v>
      </c>
      <c r="F112" s="383" t="str">
        <f t="shared" ca="1" si="9"/>
        <v>-</v>
      </c>
      <c r="G112" s="106" t="str">
        <f ca="1">INDEX((Planned_Savings_Summary,Planned_Savings_No_IE_Summary,Planned_Savings_No_NTG_Summary,Planned_Savings_No_IE_No_NTG_Summary),ROW(A30),2,$H$3)</f>
        <v>-</v>
      </c>
      <c r="H112" s="106" t="str">
        <f ca="1">INDEX((Claimed_Savings_Summary,Claimed_Savings_No_IE_Summary,Claimed_Savings_No_NTG_Summary,Claimed_Savings_No_IE_No_NTG_Summary),ROW(B30),2,$H$3)</f>
        <v>-</v>
      </c>
      <c r="I112" s="384" t="str">
        <f t="shared" ca="1" si="10"/>
        <v>-</v>
      </c>
      <c r="J112" s="106" t="str">
        <f ca="1">INDEX((Evaluated_Savings_Summary,Evaluated_Savings_No_IE_Summary,Evaluated_Savings_No_NTG_Summary,Evaluated_Savings_No_IE_No_NTG_Summary),ROW(D30),2,$H$3)</f>
        <v>-</v>
      </c>
      <c r="K112" s="383" t="str">
        <f t="shared" ca="1" si="11"/>
        <v>-</v>
      </c>
      <c r="L112" s="106" t="str">
        <f ca="1">INDEX((Planned_Savings_Summary,Planned_Savings_No_IE_Summary,Planned_Savings_No_NTG_Summary,Planned_Savings_No_IE_No_NTG_Summary),ROW(F30),IF(NTG=2,2,6),$H$3)</f>
        <v>-</v>
      </c>
      <c r="M112" s="106" t="str">
        <f ca="1">INDEX((Claimed_Savings_Summary,Claimed_Savings_No_IE_Summary,Claimed_Savings_No_NTG_Summary,Claimed_Savings_No_IE_No_NTG_Summary),ROW(G30),IF(NTG=2,2,6),$H$3)</f>
        <v>-</v>
      </c>
      <c r="N112" s="384" t="str">
        <f t="shared" ca="1" si="12"/>
        <v>-</v>
      </c>
      <c r="O112" s="106" t="str">
        <f ca="1">INDEX((Evaluated_Savings_Summary,Evaluated_Savings_No_IE_Summary,Evaluated_Savings_No_NTG_Summary,Evaluated_Savings_No_IE_No_NTG_Summary),ROW(I30),IF(NTG=2,2,6),$H$3)</f>
        <v>-</v>
      </c>
      <c r="P112" s="383" t="str">
        <f t="shared" ca="1" si="13"/>
        <v>-</v>
      </c>
      <c r="Q112" s="106" t="str">
        <f ca="1">INDEX((Planned_Savings_Summary,Planned_Savings_No_IE_Summary,Planned_Savings_No_NTG_Summary,Planned_Savings_No_IE_No_NTG_Summary),ROW(F30),IF(NTG=2,5,9),$H$3)</f>
        <v>-</v>
      </c>
      <c r="R112" s="106" t="str">
        <f ca="1">INDEX((Claimed_Savings_Summary,Claimed_Savings_No_IE_Summary,Claimed_Savings_No_NTG_Summary,Claimed_Savings_No_IE_No_NTG_Summary),ROW(G30),IF(NTG=2,5,9),$H$3)</f>
        <v>-</v>
      </c>
      <c r="S112" s="384" t="str">
        <f t="shared" ca="1" si="14"/>
        <v>-</v>
      </c>
      <c r="T112" s="106" t="str">
        <f ca="1">INDEX((Evaluated_Savings_Summary,Evaluated_Savings_No_IE_Summary,Evaluated_Savings_No_NTG_Summary,Evaluated_Savings_No_IE_No_NTG_Summary),ROW(I30),IF(NTG=2,5,9),$H$3)</f>
        <v>-</v>
      </c>
      <c r="U112" s="383" t="str">
        <f t="shared" ca="1" si="15"/>
        <v>-</v>
      </c>
      <c r="V112" s="415" t="str">
        <f t="shared" ca="1" si="16"/>
        <v>-</v>
      </c>
      <c r="W112" s="415" t="str">
        <f t="shared" ca="1" si="17"/>
        <v>-</v>
      </c>
      <c r="X112" s="415" t="str">
        <f t="shared" ca="1" si="18"/>
        <v>-</v>
      </c>
      <c r="AE112" s="413" t="str">
        <f ca="1">INDEX((Planned_Savings_Summary,Planned_Savings_No_IE_Summary,Planned_Savings_No_NTG_Summary,Planned_Savings_No_IE_No_NTG_Summary),ROW(S30),5,$H$3)</f>
        <v>-</v>
      </c>
      <c r="AF112" s="106" t="str">
        <f ca="1">INDEX((Claimed_Savings_Summary,Claimed_Savings_No_IE_Summary,Claimed_Savings_No_NTG_Summary,Claimed_Savings_No_IE_No_NTG_Summary),ROW(T30),5,$H$3)</f>
        <v>-</v>
      </c>
      <c r="AG112" s="384" t="str">
        <f t="shared" ca="1" si="19"/>
        <v>-</v>
      </c>
      <c r="AH112" s="106" t="str">
        <f ca="1">INDEX((Evaluated_Savings_Summary,Evaluated_Savings_No_IE_Summary,Evaluated_Savings_No_NTG_Summary,Evaluated_Savings_No_IE_No_NTG_Summary),ROW(V30),5,$H$3)</f>
        <v>-</v>
      </c>
      <c r="AI112" s="383" t="str">
        <f t="shared" ca="1" si="20"/>
        <v>-</v>
      </c>
    </row>
    <row r="113" spans="2:48">
      <c r="B113" s="104" t="str">
        <f ca="1">'Reordered Data'!C34</f>
        <v>*Hide*</v>
      </c>
      <c r="C113" s="104" t="str">
        <f ca="1">'Reordered Data'!D34</f>
        <v>-</v>
      </c>
      <c r="D113" s="112" t="str">
        <f ca="1">'Reordered Data'!U34</f>
        <v>-</v>
      </c>
      <c r="E113" s="112" t="str">
        <f ca="1">'Reordered Data'!X69</f>
        <v>-</v>
      </c>
      <c r="F113" s="383" t="str">
        <f t="shared" ca="1" si="9"/>
        <v>-</v>
      </c>
      <c r="G113" s="106" t="str">
        <f ca="1">INDEX((Planned_Savings_Summary,Planned_Savings_No_IE_Summary,Planned_Savings_No_NTG_Summary,Planned_Savings_No_IE_No_NTG_Summary),ROW(A31),2,$H$3)</f>
        <v>-</v>
      </c>
      <c r="H113" s="106" t="str">
        <f ca="1">INDEX((Claimed_Savings_Summary,Claimed_Savings_No_IE_Summary,Claimed_Savings_No_NTG_Summary,Claimed_Savings_No_IE_No_NTG_Summary),ROW(B31),2,$H$3)</f>
        <v>-</v>
      </c>
      <c r="I113" s="384" t="str">
        <f t="shared" ca="1" si="10"/>
        <v>-</v>
      </c>
      <c r="J113" s="106" t="str">
        <f ca="1">INDEX((Evaluated_Savings_Summary,Evaluated_Savings_No_IE_Summary,Evaluated_Savings_No_NTG_Summary,Evaluated_Savings_No_IE_No_NTG_Summary),ROW(D31),2,$H$3)</f>
        <v>-</v>
      </c>
      <c r="K113" s="383" t="str">
        <f t="shared" ca="1" si="11"/>
        <v>-</v>
      </c>
      <c r="L113" s="106" t="str">
        <f ca="1">INDEX((Planned_Savings_Summary,Planned_Savings_No_IE_Summary,Planned_Savings_No_NTG_Summary,Planned_Savings_No_IE_No_NTG_Summary),ROW(F31),IF(NTG=2,2,6),$H$3)</f>
        <v>-</v>
      </c>
      <c r="M113" s="106" t="str">
        <f ca="1">INDEX((Claimed_Savings_Summary,Claimed_Savings_No_IE_Summary,Claimed_Savings_No_NTG_Summary,Claimed_Savings_No_IE_No_NTG_Summary),ROW(G31),IF(NTG=2,2,6),$H$3)</f>
        <v>-</v>
      </c>
      <c r="N113" s="384" t="str">
        <f t="shared" ca="1" si="12"/>
        <v>-</v>
      </c>
      <c r="O113" s="106" t="str">
        <f ca="1">INDEX((Evaluated_Savings_Summary,Evaluated_Savings_No_IE_Summary,Evaluated_Savings_No_NTG_Summary,Evaluated_Savings_No_IE_No_NTG_Summary),ROW(I31),IF(NTG=2,2,6),$H$3)</f>
        <v>-</v>
      </c>
      <c r="P113" s="383" t="str">
        <f t="shared" ca="1" si="13"/>
        <v>-</v>
      </c>
      <c r="Q113" s="106" t="str">
        <f ca="1">INDEX((Planned_Savings_Summary,Planned_Savings_No_IE_Summary,Planned_Savings_No_NTG_Summary,Planned_Savings_No_IE_No_NTG_Summary),ROW(F31),IF(NTG=2,5,9),$H$3)</f>
        <v>-</v>
      </c>
      <c r="R113" s="106" t="str">
        <f ca="1">INDEX((Claimed_Savings_Summary,Claimed_Savings_No_IE_Summary,Claimed_Savings_No_NTG_Summary,Claimed_Savings_No_IE_No_NTG_Summary),ROW(G31),IF(NTG=2,5,9),$H$3)</f>
        <v>-</v>
      </c>
      <c r="S113" s="384" t="str">
        <f t="shared" ca="1" si="14"/>
        <v>-</v>
      </c>
      <c r="T113" s="106" t="str">
        <f ca="1">INDEX((Evaluated_Savings_Summary,Evaluated_Savings_No_IE_Summary,Evaluated_Savings_No_NTG_Summary,Evaluated_Savings_No_IE_No_NTG_Summary),ROW(I31),IF(NTG=2,5,9),$H$3)</f>
        <v>-</v>
      </c>
      <c r="U113" s="383" t="str">
        <f t="shared" ca="1" si="15"/>
        <v>-</v>
      </c>
      <c r="V113" s="415" t="str">
        <f t="shared" ca="1" si="16"/>
        <v>-</v>
      </c>
      <c r="W113" s="415" t="str">
        <f t="shared" ca="1" si="17"/>
        <v>-</v>
      </c>
      <c r="X113" s="415" t="str">
        <f t="shared" ca="1" si="18"/>
        <v>-</v>
      </c>
      <c r="AE113" s="413" t="str">
        <f ca="1">INDEX((Planned_Savings_Summary,Planned_Savings_No_IE_Summary,Planned_Savings_No_NTG_Summary,Planned_Savings_No_IE_No_NTG_Summary),ROW(S31),5,$H$3)</f>
        <v>-</v>
      </c>
      <c r="AF113" s="106" t="str">
        <f ca="1">INDEX((Claimed_Savings_Summary,Claimed_Savings_No_IE_Summary,Claimed_Savings_No_NTG_Summary,Claimed_Savings_No_IE_No_NTG_Summary),ROW(T31),5,$H$3)</f>
        <v>-</v>
      </c>
      <c r="AG113" s="384" t="str">
        <f t="shared" ca="1" si="19"/>
        <v>-</v>
      </c>
      <c r="AH113" s="106" t="str">
        <f ca="1">INDEX((Evaluated_Savings_Summary,Evaluated_Savings_No_IE_Summary,Evaluated_Savings_No_NTG_Summary,Evaluated_Savings_No_IE_No_NTG_Summary),ROW(V31),5,$H$3)</f>
        <v>-</v>
      </c>
      <c r="AI113" s="383" t="str">
        <f t="shared" ca="1" si="20"/>
        <v>-</v>
      </c>
    </row>
    <row r="114" spans="2:48">
      <c r="V114" s="101">
        <f>X24</f>
        <v>3123</v>
      </c>
      <c r="W114" s="101">
        <f>AA24</f>
        <v>0</v>
      </c>
      <c r="X114" s="101">
        <f>AD24</f>
        <v>0</v>
      </c>
    </row>
    <row r="115" spans="2:48">
      <c r="B115" s="214"/>
    </row>
    <row r="116" spans="2:48">
      <c r="B116" s="214"/>
    </row>
    <row r="117" spans="2:48">
      <c r="B117" s="101" t="s">
        <v>368</v>
      </c>
    </row>
    <row r="118" spans="2:48" ht="14.4" thickBot="1">
      <c r="B118" s="3"/>
      <c r="C118" s="3"/>
      <c r="D118" s="3"/>
      <c r="E118" s="3"/>
      <c r="F118" s="1320" t="s">
        <v>52</v>
      </c>
      <c r="G118" s="1321"/>
      <c r="H118" s="1322" t="s">
        <v>282</v>
      </c>
      <c r="I118" s="1323"/>
      <c r="J118" s="1324"/>
      <c r="K118" s="1322" t="s">
        <v>353</v>
      </c>
      <c r="L118" s="1323"/>
      <c r="M118" s="1324"/>
      <c r="N118" s="1322" t="s">
        <v>281</v>
      </c>
      <c r="O118" s="1323"/>
      <c r="P118" s="1324"/>
      <c r="Q118" s="1322" t="s">
        <v>352</v>
      </c>
      <c r="R118" s="1323"/>
      <c r="S118" s="1324"/>
      <c r="T118" s="1322" t="s">
        <v>279</v>
      </c>
      <c r="U118" s="1323"/>
      <c r="V118" s="1324"/>
      <c r="W118" s="1322" t="s">
        <v>280</v>
      </c>
      <c r="X118" s="1323"/>
      <c r="Y118" s="1325"/>
      <c r="Z118" s="1313" t="s">
        <v>34</v>
      </c>
      <c r="AA118" s="1314"/>
      <c r="AB118" s="1315"/>
      <c r="AC118" s="1343" t="s">
        <v>647</v>
      </c>
      <c r="AD118" s="1344"/>
      <c r="AE118" s="1344"/>
      <c r="AF118" s="1344"/>
      <c r="AG118" s="1344"/>
      <c r="AH118" s="1344"/>
      <c r="AI118" s="1344"/>
      <c r="AJ118" s="1344"/>
      <c r="AK118" s="1344"/>
      <c r="AL118" s="1344"/>
      <c r="AM118" s="1344"/>
      <c r="AN118" s="1344"/>
      <c r="AO118" s="1344"/>
      <c r="AP118" s="1344"/>
      <c r="AQ118" s="1344"/>
      <c r="AR118" s="1344"/>
      <c r="AS118" s="1344"/>
      <c r="AT118" s="1344"/>
      <c r="AU118" s="1344"/>
      <c r="AV118" s="1344"/>
    </row>
    <row r="119" spans="2:48" ht="79.2">
      <c r="B119" s="1316" t="s">
        <v>6</v>
      </c>
      <c r="C119" s="1316" t="s">
        <v>7</v>
      </c>
      <c r="D119" s="1316" t="s">
        <v>8</v>
      </c>
      <c r="E119" s="1318" t="s">
        <v>9</v>
      </c>
      <c r="F119" s="378" t="s">
        <v>58</v>
      </c>
      <c r="G119" s="380" t="s">
        <v>59</v>
      </c>
      <c r="H119" s="378" t="s">
        <v>90</v>
      </c>
      <c r="I119" s="378" t="s">
        <v>275</v>
      </c>
      <c r="J119" s="378" t="s">
        <v>276</v>
      </c>
      <c r="K119" s="378" t="s">
        <v>90</v>
      </c>
      <c r="L119" s="378" t="s">
        <v>275</v>
      </c>
      <c r="M119" s="378" t="s">
        <v>276</v>
      </c>
      <c r="N119" s="234" t="s">
        <v>90</v>
      </c>
      <c r="O119" s="235" t="s">
        <v>275</v>
      </c>
      <c r="P119" s="235" t="s">
        <v>276</v>
      </c>
      <c r="Q119" s="234" t="s">
        <v>90</v>
      </c>
      <c r="R119" s="235" t="s">
        <v>275</v>
      </c>
      <c r="S119" s="235" t="s">
        <v>276</v>
      </c>
      <c r="T119" s="378" t="s">
        <v>90</v>
      </c>
      <c r="U119" s="235" t="s">
        <v>275</v>
      </c>
      <c r="V119" s="119" t="s">
        <v>276</v>
      </c>
      <c r="W119" s="378" t="s">
        <v>90</v>
      </c>
      <c r="X119" s="235" t="s">
        <v>275</v>
      </c>
      <c r="Y119" s="119" t="s">
        <v>276</v>
      </c>
      <c r="Z119" s="1316" t="s">
        <v>60</v>
      </c>
      <c r="AA119" s="1316" t="s">
        <v>325</v>
      </c>
      <c r="AB119" s="378"/>
      <c r="AC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COLUMN(A1),$N$6))</f>
        <v>Total 
Resource Costs (PV)</v>
      </c>
      <c r="AD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COLUMN(B1),$N$6))</f>
        <v>Total Resource Benefits (PV)</v>
      </c>
      <c r="AE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COLUMN(C1),$N$6))</f>
        <v>Total 
Resource Net Benefits (PV)</v>
      </c>
      <c r="AF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COLUMN(D1),$N$6))</f>
        <v>TRC</v>
      </c>
      <c r="AG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COLUMN(E1),$N$6))</f>
        <v>TR Levelized Costs (PV)</v>
      </c>
      <c r="AH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COLUMN(F1),$N$6))</f>
        <v>Program Administrator
Costs (PV)</v>
      </c>
      <c r="AI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COLUMN(G1),$N$6))</f>
        <v>Program Administrator Benefits (PV)</v>
      </c>
      <c r="AJ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COLUMN(H1),$N$6))</f>
        <v>Program Administrator Net Benefits (PV)</v>
      </c>
      <c r="AK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COLUMN(I1),$N$6))</f>
        <v>PAC</v>
      </c>
      <c r="AL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COLUMN(J1),$N$6))</f>
        <v>PA Levelized Cost (PV)</v>
      </c>
      <c r="AM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COLUMN(K1),$N$6))</f>
        <v>Societal Costs  (PV)</v>
      </c>
      <c r="AN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COLUMN(L1),$N$6))</f>
        <v>Societal Benefits (PV)</v>
      </c>
      <c r="AO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COLUMN(M1),$N$6))</f>
        <v>Societal
Net Benefits (PV)</v>
      </c>
      <c r="AP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COLUMN(N1),$N$6))</f>
        <v>SCT</v>
      </c>
      <c r="AQ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COLUMN(O1),$N$6))</f>
        <v>Societal Levelized Costs (PV)</v>
      </c>
      <c r="AR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COLUMN(P1),$N$6))</f>
        <v>Rate Impact Measure Costs  (PV)</v>
      </c>
      <c r="AS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COLUMN(Q1),$N$6))</f>
        <v>Rate Impact Measure Benefits (PV)</v>
      </c>
      <c r="AT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COLUMN(R1),$N$6))</f>
        <v>Rate Impact Measure
Net Benefits (PV)</v>
      </c>
      <c r="AU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COLUMN(S1),$N$6))</f>
        <v>RIM</v>
      </c>
      <c r="AV119" s="237"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COLUMN(T1),$N$6))</f>
        <v>RIM Levelized Costs (PV)</v>
      </c>
    </row>
    <row r="120" spans="2:48" ht="26.4">
      <c r="B120" s="1317"/>
      <c r="C120" s="1317"/>
      <c r="D120" s="1317"/>
      <c r="E120" s="1319"/>
      <c r="F120" s="406" t="s">
        <v>283</v>
      </c>
      <c r="G120" s="235" t="s">
        <v>283</v>
      </c>
      <c r="H120" s="406" t="str">
        <f>Titles!F15</f>
        <v>MW</v>
      </c>
      <c r="I120" s="406" t="str">
        <f>Titles!F14</f>
        <v>MWh</v>
      </c>
      <c r="J120" s="406" t="str">
        <f>Titles!F14</f>
        <v>MWh</v>
      </c>
      <c r="K120" s="406" t="str">
        <f>Titles!F15</f>
        <v>MW</v>
      </c>
      <c r="L120" s="406" t="str">
        <f>Titles!F14</f>
        <v>MWh</v>
      </c>
      <c r="M120" s="406" t="str">
        <f>Titles!F14</f>
        <v>MWh</v>
      </c>
      <c r="N120" s="234" t="str">
        <f>Titles!F15</f>
        <v>MW</v>
      </c>
      <c r="O120" s="235" t="str">
        <f>Titles!F14</f>
        <v>MWh</v>
      </c>
      <c r="P120" s="235" t="str">
        <f>Titles!F14</f>
        <v>MWh</v>
      </c>
      <c r="Q120" s="234" t="str">
        <f>Titles!F15</f>
        <v>MW</v>
      </c>
      <c r="R120" s="235" t="str">
        <f>Titles!F14</f>
        <v>MWh</v>
      </c>
      <c r="S120" s="235" t="str">
        <f>Titles!F14</f>
        <v>MWh</v>
      </c>
      <c r="T120" s="406" t="str">
        <f>Titles!F15</f>
        <v>MW</v>
      </c>
      <c r="U120" s="235" t="str">
        <f>Titles!F14</f>
        <v>MWh</v>
      </c>
      <c r="V120" s="235" t="str">
        <f>Titles!F14</f>
        <v>MWh</v>
      </c>
      <c r="W120" s="406" t="str">
        <f>Titles!F15</f>
        <v>MW</v>
      </c>
      <c r="X120" s="235" t="str">
        <f>Titles!F14</f>
        <v>MWh</v>
      </c>
      <c r="Y120" s="235" t="str">
        <f>Titles!F14</f>
        <v>MWh</v>
      </c>
      <c r="Z120" s="1317"/>
      <c r="AA120" s="1317"/>
      <c r="AB120" s="518" t="s">
        <v>61</v>
      </c>
      <c r="AC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COLUMN(A2),$N$6))</f>
        <v>($000's)</v>
      </c>
      <c r="AD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COLUMN(B2),$N$6))</f>
        <v>($000's)</v>
      </c>
      <c r="AE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COLUMN(C2),$N$6))</f>
        <v>($000's)</v>
      </c>
      <c r="AF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COLUMN(D2),$N$6))</f>
        <v>Ratio</v>
      </c>
      <c r="AG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COLUMN(E2),$N$6))</f>
        <v>($/MWh)</v>
      </c>
      <c r="AH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COLUMN(F2),$N$6))</f>
        <v>($000's)</v>
      </c>
      <c r="AI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COLUMN(G2),$N$6))</f>
        <v>($000's)</v>
      </c>
      <c r="AJ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COLUMN(H2),$N$6))</f>
        <v>($000's)</v>
      </c>
      <c r="AK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COLUMN(I2),$N$6))</f>
        <v>Ratio</v>
      </c>
      <c r="AL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COLUMN(J2),$N$6))</f>
        <v>($/MWh)</v>
      </c>
      <c r="AM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COLUMN(K2),$N$6))</f>
        <v>($000's)</v>
      </c>
      <c r="AN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COLUMN(L2),$N$6))</f>
        <v>($000's)</v>
      </c>
      <c r="AO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COLUMN(M2),$N$6))</f>
        <v>($000's)</v>
      </c>
      <c r="AP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COLUMN(N2),$N$6))</f>
        <v>Ratio</v>
      </c>
      <c r="AQ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COLUMN(O2),$N$6))</f>
        <v>($/MWh)</v>
      </c>
      <c r="AR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COLUMN(P2),$N$6))</f>
        <v>($000's)</v>
      </c>
      <c r="AS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COLUMN(Q2),$N$6))</f>
        <v>($000's)</v>
      </c>
      <c r="AT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COLUMN(R2),$N$6))</f>
        <v>($000's)</v>
      </c>
      <c r="AU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COLUMN(S2),$N$6))</f>
        <v>Ratio</v>
      </c>
      <c r="AV120" s="569" t="str">
        <f>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COLUMN(T2),$N$6))</f>
        <v>($/MWh)</v>
      </c>
    </row>
    <row r="121" spans="2:48">
      <c r="B121" s="400" t="str">
        <f ca="1">'Reordered Data'!C5</f>
        <v>Residential New Construction (example)</v>
      </c>
      <c r="C121" s="400" t="str">
        <f ca="1">'Reordered Data'!D5</f>
        <v>Residential</v>
      </c>
      <c r="D121" s="400" t="str">
        <f ca="1">'Reordered Data'!E5</f>
        <v>Res: New Construction</v>
      </c>
      <c r="E121" s="400">
        <f ca="1">'Reordered Data'!F5</f>
        <v>0</v>
      </c>
      <c r="F121" s="401">
        <f t="shared" ref="F121:G150" ca="1" si="21">E27</f>
        <v>113100</v>
      </c>
      <c r="G121" s="401">
        <f t="shared" ca="1" si="21"/>
        <v>156400</v>
      </c>
      <c r="H121" s="400">
        <f ca="1">INDEX((Planned_Savings_Summary,Planned_Savings_No_IE_Summary,Planned_Savings_No_NTG_Summary,Planned_Savings_No_IE_No_NTG_Summary),ROW(A2),COLUMN(A1),$H$3)</f>
        <v>34</v>
      </c>
      <c r="I121" s="400">
        <f ca="1">INDEX((Planned_Savings_Summary,Planned_Savings_No_IE_Summary,Planned_Savings_No_NTG_Summary,Planned_Savings_No_IE_No_NTG_Summary),ROW(B2),COLUMN(B1),$H$3)</f>
        <v>250</v>
      </c>
      <c r="J121" s="400">
        <f ca="1">INDEX((Planned_Savings_Summary,Planned_Savings_No_IE_Summary,Planned_Savings_No_NTG_Summary,Planned_Savings_No_IE_No_NTG_Summary),ROW(C2),COLUMN(C1),$H$3)</f>
        <v>2500</v>
      </c>
      <c r="K121" s="400">
        <f ca="1">INDEX((Planned_Savings_Summary,Planned_Savings_No_IE_Summary,Planned_Savings_No_NTG_Summary,Planned_Savings_No_IE_No_NTG_Summary),ROW(D2),IF(NTG=2,1,5),$H$3)</f>
        <v>30.6</v>
      </c>
      <c r="L121" s="400">
        <f ca="1">INDEX((Planned_Savings_Summary,Planned_Savings_No_IE_Summary,Planned_Savings_No_NTG_Summary,Planned_Savings_No_IE_No_NTG_Summary),ROW(E2),IF(NTG=2,2,6),$H$3)</f>
        <v>225</v>
      </c>
      <c r="M121" s="400">
        <f ca="1">INDEX((Planned_Savings_Summary,Planned_Savings_No_IE_Summary,Planned_Savings_No_NTG_Summary,Planned_Savings_No_IE_No_NTG_Summary),ROW(F2),IF(NTG=2,3,7),$H$3)</f>
        <v>2250</v>
      </c>
      <c r="N121" s="400">
        <f ca="1">INDEX((Claimed_Savings_Summary,Claimed_Savings_No_IE_Summary,Claimed_Savings_No_NTG_Summary,Claimed_Savings_No_IE_No_NTG_Summary),ROW(G2),COLUMN(A1),$H$3)</f>
        <v>20</v>
      </c>
      <c r="O121" s="400">
        <f ca="1">INDEX((Claimed_Savings_Summary,Claimed_Savings_No_IE_Summary,Claimed_Savings_No_NTG_Summary,Claimed_Savings_No_IE_No_NTG_Summary),ROW(H2),COLUMN(B1),$H$3)</f>
        <v>258</v>
      </c>
      <c r="P121" s="400">
        <f ca="1">INDEX((Claimed_Savings_Summary,Claimed_Savings_No_IE_Summary,Claimed_Savings_No_NTG_Summary,Claimed_Savings_No_IE_No_NTG_Summary),ROW(I2),COLUMN(C1),$H$3)</f>
        <v>2580</v>
      </c>
      <c r="Q121" s="400">
        <f ca="1">INDEX((Claimed_Savings_Summary,Claimed_Savings_No_IE_Summary,Claimed_Savings_No_NTG_Summary,Claimed_Savings_No_IE_No_NTG_Summary),ROW(J2),IF(NTG=2,1,5),$H$3)</f>
        <v>18</v>
      </c>
      <c r="R121" s="400">
        <f ca="1">INDEX((Claimed_Savings_Summary,Claimed_Savings_No_IE_Summary,Claimed_Savings_No_NTG_Summary,Claimed_Savings_No_IE_No_NTG_Summary),ROW(K2),IF(NTG=2,2,6),$H$3)</f>
        <v>232.20000000000002</v>
      </c>
      <c r="S121" s="400">
        <f ca="1">INDEX((Claimed_Savings_Summary,Claimed_Savings_No_IE_Summary,Claimed_Savings_No_NTG_Summary,Claimed_Savings_No_IE_No_NTG_Summary),ROW(L2),IF(NTG=2,3,7),$H$3)</f>
        <v>2322</v>
      </c>
      <c r="T121" s="400">
        <f ca="1">INDEX((Evaluated_Savings_Summary,Evaluated_Savings_No_IE_Summary,Evaluated_Savings_No_NTG_Summary,Evaluated_Savings_No_IE_No_NTG_Summary),ROW(M2),COLUMN(A1),$H$3)</f>
        <v>82.4</v>
      </c>
      <c r="U121" s="400">
        <f ca="1">INDEX((Evaluated_Savings_Summary,Evaluated_Savings_No_IE_Summary,Evaluated_Savings_No_NTG_Summary,Evaluated_Savings_No_IE_No_NTG_Summary),ROW(N2),COLUMN(B1),$H$3)</f>
        <v>340</v>
      </c>
      <c r="V121" s="400">
        <f ca="1">INDEX((Evaluated_Savings_Summary,Evaluated_Savings_No_IE_Summary,Evaluated_Savings_No_NTG_Summary,Evaluated_Savings_No_IE_No_NTG_Summary),ROW(O2),COLUMN(C1),$H$3)</f>
        <v>3400</v>
      </c>
      <c r="W121" s="400">
        <f ca="1">INDEX((Evaluated_Savings_Summary,Evaluated_Savings_No_IE_Summary,Evaluated_Savings_No_NTG_Summary,Evaluated_Savings_No_IE_No_NTG_Summary),ROW(P2),IF(NTG=2,1,5),$H$3)</f>
        <v>74.160000000000011</v>
      </c>
      <c r="X121" s="400">
        <f ca="1">INDEX((Evaluated_Savings_Summary,Evaluated_Savings_No_IE_Summary,Evaluated_Savings_No_NTG_Summary,Evaluated_Savings_No_IE_No_NTG_Summary),ROW(Q2),IF(NTG=2,2,6),$H$3)</f>
        <v>306</v>
      </c>
      <c r="Y121" s="400">
        <f ca="1">INDEX((Evaluated_Savings_Summary,Evaluated_Savings_No_IE_Summary,Evaluated_Savings_No_NTG_Summary,Evaluated_Savings_No_IE_No_NTG_Summary),ROW(R2),IF(NTG=2,3,7),$H$3)</f>
        <v>3060</v>
      </c>
      <c r="Z121" s="400">
        <f ca="1">INDEX((Planned_Savings_Summary,Planned_Savings_No_IE_Summary,Planned_Savings_No_NTG_Summary,Planned_Savings_No_IE_No_NTG_Summary),ROW(S2),IF(NTG=2,5,9),$H$3)</f>
        <v>240</v>
      </c>
      <c r="AA121" s="400">
        <f ca="1">INDEX((Claimed_Savings_Summary,Claimed_Savings_No_IE_Summary,Claimed_Savings_No_NTG_Summary,Claimed_Savings_No_IE_No_NTG_Summary),ROW(T2),IF(NTG=2,5,9),$H$3)</f>
        <v>500</v>
      </c>
      <c r="AB121" s="410">
        <f ca="1">INDEX((Evaluated_Savings_Summary,Evaluated_Savings_No_IE_Summary,Evaluated_Savings_No_NTG_Summary,Evaluated_Savings_No_IE_No_NTG_Summary),ROW(U2),IF(NTG=2,5,9),$H$3)</f>
        <v>500</v>
      </c>
      <c r="AC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3),COLUMN(A3),$N$6))</f>
        <v>2000</v>
      </c>
      <c r="AD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3),COLUMN(B3),$N$6))</f>
        <v>3123</v>
      </c>
      <c r="AE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3),COLUMN(C3),$N$6))</f>
        <v>1123</v>
      </c>
      <c r="AF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3),COLUMN(D3),$N$6))</f>
        <v>1.5615000000000001</v>
      </c>
      <c r="AG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3),COLUMN(E3),$N$6))</f>
        <v>0</v>
      </c>
      <c r="AH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3),COLUMN(F3),$N$6))</f>
        <v>0</v>
      </c>
      <c r="AI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3),COLUMN(G3),$N$6))</f>
        <v>0</v>
      </c>
      <c r="AJ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3),COLUMN(H3),$N$6))</f>
        <v>0</v>
      </c>
      <c r="AK12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3),COLUMN(I3),$N$6))</f>
        <v/>
      </c>
      <c r="AL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3),COLUMN(J3),$N$6))</f>
        <v>0</v>
      </c>
      <c r="AM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3),COLUMN(K3),$N$6))</f>
        <v>0</v>
      </c>
      <c r="AN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3),COLUMN(L3),$N$6))</f>
        <v>0</v>
      </c>
      <c r="AO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3),COLUMN(M3),$N$6))</f>
        <v>0</v>
      </c>
      <c r="AP12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3),COLUMN(N3),$N$6))</f>
        <v/>
      </c>
      <c r="AQ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3),COLUMN(O3),$N$6))</f>
        <v>0</v>
      </c>
      <c r="AR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3),COLUMN(P3),$N$6))</f>
        <v>0</v>
      </c>
      <c r="AS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3),COLUMN(Q3),$N$6))</f>
        <v>0</v>
      </c>
      <c r="AT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3),COLUMN(R3),$N$6))</f>
        <v>0</v>
      </c>
      <c r="AU12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3),COLUMN(S3),$N$6))</f>
        <v/>
      </c>
      <c r="AV121"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3),COLUMN(T3),$N$6))</f>
        <v>0</v>
      </c>
    </row>
    <row r="122" spans="2:48">
      <c r="B122" s="400" t="str">
        <f ca="1">'Reordered Data'!C6</f>
        <v>Residential Whole Home Retrofit</v>
      </c>
      <c r="C122" s="400" t="str">
        <f ca="1">'Reordered Data'!D6</f>
        <v>Residential</v>
      </c>
      <c r="D122" s="400" t="str">
        <f ca="1">'Reordered Data'!E6</f>
        <v>Res: Whole Home/Retrofit</v>
      </c>
      <c r="E122" s="400">
        <f ca="1">'Reordered Data'!F6</f>
        <v>0</v>
      </c>
      <c r="F122" s="401">
        <f t="shared" ca="1" si="21"/>
        <v>0</v>
      </c>
      <c r="G122" s="401">
        <f t="shared" ca="1" si="21"/>
        <v>215600</v>
      </c>
      <c r="H122" s="400">
        <f ca="1">INDEX((Planned_Savings_Summary,Planned_Savings_No_IE_Summary,Planned_Savings_No_NTG_Summary,Planned_Savings_No_IE_No_NTG_Summary),ROW(A3),COLUMN(A2),$H$3)</f>
        <v>0</v>
      </c>
      <c r="I122" s="400">
        <f ca="1">INDEX((Planned_Savings_Summary,Planned_Savings_No_IE_Summary,Planned_Savings_No_NTG_Summary,Planned_Savings_No_IE_No_NTG_Summary),ROW(B3),COLUMN(B2),$H$3)</f>
        <v>0</v>
      </c>
      <c r="J122" s="400">
        <f ca="1">INDEX((Planned_Savings_Summary,Planned_Savings_No_IE_Summary,Planned_Savings_No_NTG_Summary,Planned_Savings_No_IE_No_NTG_Summary),ROW(C3),COLUMN(C2),$H$3)</f>
        <v>0</v>
      </c>
      <c r="K122" s="400">
        <f ca="1">INDEX((Planned_Savings_Summary,Planned_Savings_No_IE_Summary,Planned_Savings_No_NTG_Summary,Planned_Savings_No_IE_No_NTG_Summary),ROW(D3),IF(NTG=2,1,5),$H$3)</f>
        <v>0</v>
      </c>
      <c r="L122" s="400">
        <f ca="1">INDEX((Planned_Savings_Summary,Planned_Savings_No_IE_Summary,Planned_Savings_No_NTG_Summary,Planned_Savings_No_IE_No_NTG_Summary),ROW(E3),IF(NTG=2,2,6),$H$3)</f>
        <v>0</v>
      </c>
      <c r="M122" s="400">
        <f ca="1">INDEX((Planned_Savings_Summary,Planned_Savings_No_IE_Summary,Planned_Savings_No_NTG_Summary,Planned_Savings_No_IE_No_NTG_Summary),ROW(F3),IF(NTG=2,3,7),$H$3)</f>
        <v>0</v>
      </c>
      <c r="N122" s="400">
        <f ca="1">INDEX((Claimed_Savings_Summary,Claimed_Savings_No_IE_Summary,Claimed_Savings_No_NTG_Summary,Claimed_Savings_No_IE_No_NTG_Summary),ROW(G3),COLUMN(A2),$H$3)</f>
        <v>18</v>
      </c>
      <c r="O122" s="400">
        <f ca="1">INDEX((Claimed_Savings_Summary,Claimed_Savings_No_IE_Summary,Claimed_Savings_No_NTG_Summary,Claimed_Savings_No_IE_No_NTG_Summary),ROW(H3),COLUMN(B2),$H$3)</f>
        <v>15</v>
      </c>
      <c r="P122" s="400">
        <f ca="1">INDEX((Claimed_Savings_Summary,Claimed_Savings_No_IE_Summary,Claimed_Savings_No_NTG_Summary,Claimed_Savings_No_IE_No_NTG_Summary),ROW(I3),COLUMN(C2),$H$3)</f>
        <v>2432</v>
      </c>
      <c r="Q122" s="400">
        <f ca="1">INDEX((Claimed_Savings_Summary,Claimed_Savings_No_IE_Summary,Claimed_Savings_No_NTG_Summary,Claimed_Savings_No_IE_No_NTG_Summary),ROW(J3),IF(NTG=2,1,5),$H$3)</f>
        <v>14.4</v>
      </c>
      <c r="R122" s="400">
        <f ca="1">INDEX((Claimed_Savings_Summary,Claimed_Savings_No_IE_Summary,Claimed_Savings_No_NTG_Summary,Claimed_Savings_No_IE_No_NTG_Summary),ROW(K3),IF(NTG=2,2,6),$H$3)</f>
        <v>12</v>
      </c>
      <c r="S122" s="400">
        <f ca="1">INDEX((Claimed_Savings_Summary,Claimed_Savings_No_IE_Summary,Claimed_Savings_No_NTG_Summary,Claimed_Savings_No_IE_No_NTG_Summary),ROW(L3),IF(NTG=2,3,7),$H$3)</f>
        <v>1945.6000000000001</v>
      </c>
      <c r="T122" s="400">
        <f ca="1">INDEX((Evaluated_Savings_Summary,Evaluated_Savings_No_IE_Summary,Evaluated_Savings_No_NTG_Summary,Evaluated_Savings_No_IE_No_NTG_Summary),ROW(M3),COLUMN(A2),$H$3)</f>
        <v>0</v>
      </c>
      <c r="U122" s="400">
        <f ca="1">INDEX((Evaluated_Savings_Summary,Evaluated_Savings_No_IE_Summary,Evaluated_Savings_No_NTG_Summary,Evaluated_Savings_No_IE_No_NTG_Summary),ROW(N3),COLUMN(B2),$H$3)</f>
        <v>0</v>
      </c>
      <c r="V122" s="400">
        <f ca="1">INDEX((Evaluated_Savings_Summary,Evaluated_Savings_No_IE_Summary,Evaluated_Savings_No_NTG_Summary,Evaluated_Savings_No_IE_No_NTG_Summary),ROW(O3),COLUMN(C2),$H$3)</f>
        <v>0</v>
      </c>
      <c r="W122" s="400">
        <f ca="1">INDEX((Evaluated_Savings_Summary,Evaluated_Savings_No_IE_Summary,Evaluated_Savings_No_NTG_Summary,Evaluated_Savings_No_IE_No_NTG_Summary),ROW(P3),IF(NTG=2,1,5),$H$3)</f>
        <v>0</v>
      </c>
      <c r="X122" s="400">
        <f ca="1">INDEX((Evaluated_Savings_Summary,Evaluated_Savings_No_IE_Summary,Evaluated_Savings_No_NTG_Summary,Evaluated_Savings_No_IE_No_NTG_Summary),ROW(Q3),IF(NTG=2,2,6),$H$3)</f>
        <v>0</v>
      </c>
      <c r="Y122" s="400">
        <f ca="1">INDEX((Evaluated_Savings_Summary,Evaluated_Savings_No_IE_Summary,Evaluated_Savings_No_NTG_Summary,Evaluated_Savings_No_IE_No_NTG_Summary),ROW(R3),IF(NTG=2,3,7),$H$3)</f>
        <v>0</v>
      </c>
      <c r="Z122" s="400">
        <f ca="1">INDEX((Planned_Savings_Summary,Planned_Savings_No_IE_Summary,Planned_Savings_No_NTG_Summary,Planned_Savings_No_IE_No_NTG_Summary),ROW(S3),IF(NTG=2,5,9),$H$3)</f>
        <v>0</v>
      </c>
      <c r="AA122" s="400">
        <f ca="1">INDEX((Claimed_Savings_Summary,Claimed_Savings_No_IE_Summary,Claimed_Savings_No_NTG_Summary,Claimed_Savings_No_IE_No_NTG_Summary),ROW(T3),IF(NTG=2,5,9),$H$3)</f>
        <v>400</v>
      </c>
      <c r="AB122" s="410">
        <f ca="1">INDEX((Evaluated_Savings_Summary,Evaluated_Savings_No_IE_Summary,Evaluated_Savings_No_NTG_Summary,Evaluated_Savings_No_IE_No_NTG_Summary),ROW(U3),IF(NTG=2,5,9),$H$3)</f>
        <v>0</v>
      </c>
      <c r="AC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4),COLUMN(A4),$N$6))</f>
        <v>0</v>
      </c>
      <c r="AD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4),COLUMN(B4),$N$6))</f>
        <v>0</v>
      </c>
      <c r="AE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4),COLUMN(C4),$N$6))</f>
        <v>0</v>
      </c>
      <c r="AF12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4),COLUMN(D4),$N$6))</f>
        <v/>
      </c>
      <c r="AG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4),COLUMN(E4),$N$6))</f>
        <v>0</v>
      </c>
      <c r="AH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4),COLUMN(F4),$N$6))</f>
        <v>0</v>
      </c>
      <c r="AI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4),COLUMN(G4),$N$6))</f>
        <v>0</v>
      </c>
      <c r="AJ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4),COLUMN(H4),$N$6))</f>
        <v>0</v>
      </c>
      <c r="AK12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4),COLUMN(I4),$N$6))</f>
        <v/>
      </c>
      <c r="AL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4),COLUMN(J4),$N$6))</f>
        <v>0</v>
      </c>
      <c r="AM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4),COLUMN(K4),$N$6))</f>
        <v>0</v>
      </c>
      <c r="AN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4),COLUMN(L4),$N$6))</f>
        <v>0</v>
      </c>
      <c r="AO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4),COLUMN(M4),$N$6))</f>
        <v>0</v>
      </c>
      <c r="AP12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4),COLUMN(N4),$N$6))</f>
        <v/>
      </c>
      <c r="AQ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4),COLUMN(O4),$N$6))</f>
        <v>0</v>
      </c>
      <c r="AR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4),COLUMN(P4),$N$6))</f>
        <v>0</v>
      </c>
      <c r="AS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4),COLUMN(Q4),$N$6))</f>
        <v>0</v>
      </c>
      <c r="AT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4),COLUMN(R4),$N$6))</f>
        <v>0</v>
      </c>
      <c r="AU12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4),COLUMN(S4),$N$6))</f>
        <v/>
      </c>
      <c r="AV122"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4),COLUMN(T4),$N$6))</f>
        <v>0</v>
      </c>
    </row>
    <row r="123" spans="2:48">
      <c r="B123" s="400" t="str">
        <f ca="1">'Reordered Data'!C7</f>
        <v>C&amp;I Prescriptive</v>
      </c>
      <c r="C123" s="400" t="str">
        <f ca="1">'Reordered Data'!D7</f>
        <v>Commercial_Industrial</v>
      </c>
      <c r="D123" s="400" t="str">
        <f ca="1">'Reordered Data'!E7</f>
        <v>CI: Prescriptive</v>
      </c>
      <c r="E123" s="400">
        <f ca="1">'Reordered Data'!F7</f>
        <v>0</v>
      </c>
      <c r="F123" s="401">
        <f t="shared" ca="1" si="21"/>
        <v>0</v>
      </c>
      <c r="G123" s="401">
        <f t="shared" ca="1" si="21"/>
        <v>156400</v>
      </c>
      <c r="H123" s="400">
        <f ca="1">INDEX((Planned_Savings_Summary,Planned_Savings_No_IE_Summary,Planned_Savings_No_NTG_Summary,Planned_Savings_No_IE_No_NTG_Summary),ROW(A4),COLUMN(A3),$H$3)</f>
        <v>0</v>
      </c>
      <c r="I123" s="400">
        <f ca="1">INDEX((Planned_Savings_Summary,Planned_Savings_No_IE_Summary,Planned_Savings_No_NTG_Summary,Planned_Savings_No_IE_No_NTG_Summary),ROW(B4),COLUMN(B3),$H$3)</f>
        <v>0</v>
      </c>
      <c r="J123" s="400">
        <f ca="1">INDEX((Planned_Savings_Summary,Planned_Savings_No_IE_Summary,Planned_Savings_No_NTG_Summary,Planned_Savings_No_IE_No_NTG_Summary),ROW(C4),COLUMN(C3),$H$3)</f>
        <v>0</v>
      </c>
      <c r="K123" s="400">
        <f ca="1">INDEX((Planned_Savings_Summary,Planned_Savings_No_IE_Summary,Planned_Savings_No_NTG_Summary,Planned_Savings_No_IE_No_NTG_Summary),ROW(D4),IF(NTG=2,1,5),$H$3)</f>
        <v>0</v>
      </c>
      <c r="L123" s="400">
        <f ca="1">INDEX((Planned_Savings_Summary,Planned_Savings_No_IE_Summary,Planned_Savings_No_NTG_Summary,Planned_Savings_No_IE_No_NTG_Summary),ROW(E4),IF(NTG=2,2,6),$H$3)</f>
        <v>0</v>
      </c>
      <c r="M123" s="400">
        <f ca="1">INDEX((Planned_Savings_Summary,Planned_Savings_No_IE_Summary,Planned_Savings_No_NTG_Summary,Planned_Savings_No_IE_No_NTG_Summary),ROW(F4),IF(NTG=2,3,7),$H$3)</f>
        <v>0</v>
      </c>
      <c r="N123" s="400">
        <f ca="1">INDEX((Claimed_Savings_Summary,Claimed_Savings_No_IE_Summary,Claimed_Savings_No_NTG_Summary,Claimed_Savings_No_IE_No_NTG_Summary),ROW(G4),COLUMN(A3),$H$3)</f>
        <v>10</v>
      </c>
      <c r="O123" s="400">
        <f ca="1">INDEX((Claimed_Savings_Summary,Claimed_Savings_No_IE_Summary,Claimed_Savings_No_NTG_Summary,Claimed_Savings_No_IE_No_NTG_Summary),ROW(H4),COLUMN(B3),$H$3)</f>
        <v>300</v>
      </c>
      <c r="P123" s="400">
        <f ca="1">INDEX((Claimed_Savings_Summary,Claimed_Savings_No_IE_Summary,Claimed_Savings_No_NTG_Summary,Claimed_Savings_No_IE_No_NTG_Summary),ROW(I4),COLUMN(C3),$H$3)</f>
        <v>1234</v>
      </c>
      <c r="Q123" s="400">
        <f ca="1">INDEX((Claimed_Savings_Summary,Claimed_Savings_No_IE_Summary,Claimed_Savings_No_NTG_Summary,Claimed_Savings_No_IE_No_NTG_Summary),ROW(J4),IF(NTG=2,1,5),$H$3)</f>
        <v>7</v>
      </c>
      <c r="R123" s="400">
        <f ca="1">INDEX((Claimed_Savings_Summary,Claimed_Savings_No_IE_Summary,Claimed_Savings_No_NTG_Summary,Claimed_Savings_No_IE_No_NTG_Summary),ROW(K4),IF(NTG=2,2,6),$H$3)</f>
        <v>210</v>
      </c>
      <c r="S123" s="400">
        <f ca="1">INDEX((Claimed_Savings_Summary,Claimed_Savings_No_IE_Summary,Claimed_Savings_No_NTG_Summary,Claimed_Savings_No_IE_No_NTG_Summary),ROW(L4),IF(NTG=2,3,7),$H$3)</f>
        <v>863.8</v>
      </c>
      <c r="T123" s="400">
        <f ca="1">INDEX((Evaluated_Savings_Summary,Evaluated_Savings_No_IE_Summary,Evaluated_Savings_No_NTG_Summary,Evaluated_Savings_No_IE_No_NTG_Summary),ROW(M4),COLUMN(A3),$H$3)</f>
        <v>0</v>
      </c>
      <c r="U123" s="400">
        <f ca="1">INDEX((Evaluated_Savings_Summary,Evaluated_Savings_No_IE_Summary,Evaluated_Savings_No_NTG_Summary,Evaluated_Savings_No_IE_No_NTG_Summary),ROW(N4),COLUMN(B3),$H$3)</f>
        <v>0</v>
      </c>
      <c r="V123" s="400">
        <f ca="1">INDEX((Evaluated_Savings_Summary,Evaluated_Savings_No_IE_Summary,Evaluated_Savings_No_NTG_Summary,Evaluated_Savings_No_IE_No_NTG_Summary),ROW(O4),COLUMN(C3),$H$3)</f>
        <v>0</v>
      </c>
      <c r="W123" s="400">
        <f ca="1">INDEX((Evaluated_Savings_Summary,Evaluated_Savings_No_IE_Summary,Evaluated_Savings_No_NTG_Summary,Evaluated_Savings_No_IE_No_NTG_Summary),ROW(P4),IF(NTG=2,1,5),$H$3)</f>
        <v>0</v>
      </c>
      <c r="X123" s="400">
        <f ca="1">INDEX((Evaluated_Savings_Summary,Evaluated_Savings_No_IE_Summary,Evaluated_Savings_No_NTG_Summary,Evaluated_Savings_No_IE_No_NTG_Summary),ROW(Q4),IF(NTG=2,2,6),$H$3)</f>
        <v>0</v>
      </c>
      <c r="Y123" s="400">
        <f ca="1">INDEX((Evaluated_Savings_Summary,Evaluated_Savings_No_IE_Summary,Evaluated_Savings_No_NTG_Summary,Evaluated_Savings_No_IE_No_NTG_Summary),ROW(R4),IF(NTG=2,3,7),$H$3)</f>
        <v>0</v>
      </c>
      <c r="Z123" s="400">
        <f ca="1">INDEX((Planned_Savings_Summary,Planned_Savings_No_IE_Summary,Planned_Savings_No_NTG_Summary,Planned_Savings_No_IE_No_NTG_Summary),ROW(S4),IF(NTG=2,5,9),$H$3)</f>
        <v>0</v>
      </c>
      <c r="AA123" s="400">
        <f ca="1">INDEX((Claimed_Savings_Summary,Claimed_Savings_No_IE_Summary,Claimed_Savings_No_NTG_Summary,Claimed_Savings_No_IE_No_NTG_Summary),ROW(T4),IF(NTG=2,5,9),$H$3)</f>
        <v>32</v>
      </c>
      <c r="AB123" s="410">
        <f ca="1">INDEX((Evaluated_Savings_Summary,Evaluated_Savings_No_IE_Summary,Evaluated_Savings_No_NTG_Summary,Evaluated_Savings_No_IE_No_NTG_Summary),ROW(U4),IF(NTG=2,5,9),$H$3)</f>
        <v>0</v>
      </c>
      <c r="AC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5),COLUMN(A5),$N$6))</f>
        <v>0</v>
      </c>
      <c r="AD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5),COLUMN(B5),$N$6))</f>
        <v>0</v>
      </c>
      <c r="AE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5),COLUMN(C5),$N$6))</f>
        <v>0</v>
      </c>
      <c r="AF12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5),COLUMN(D5),$N$6))</f>
        <v/>
      </c>
      <c r="AG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5),COLUMN(E5),$N$6))</f>
        <v>0</v>
      </c>
      <c r="AH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5),COLUMN(F5),$N$6))</f>
        <v>0</v>
      </c>
      <c r="AI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5),COLUMN(G5),$N$6))</f>
        <v>0</v>
      </c>
      <c r="AJ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5),COLUMN(H5),$N$6))</f>
        <v>0</v>
      </c>
      <c r="AK12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5),COLUMN(I5),$N$6))</f>
        <v/>
      </c>
      <c r="AL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5),COLUMN(J5),$N$6))</f>
        <v>0</v>
      </c>
      <c r="AM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5),COLUMN(K5),$N$6))</f>
        <v>0</v>
      </c>
      <c r="AN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5),COLUMN(L5),$N$6))</f>
        <v>0</v>
      </c>
      <c r="AO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5),COLUMN(M5),$N$6))</f>
        <v>0</v>
      </c>
      <c r="AP12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5),COLUMN(N5),$N$6))</f>
        <v/>
      </c>
      <c r="AQ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5),COLUMN(O5),$N$6))</f>
        <v>0</v>
      </c>
      <c r="AR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5),COLUMN(P5),$N$6))</f>
        <v>0</v>
      </c>
      <c r="AS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5),COLUMN(Q5),$N$6))</f>
        <v>0</v>
      </c>
      <c r="AT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5),COLUMN(R5),$N$6))</f>
        <v>0</v>
      </c>
      <c r="AU12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5),COLUMN(S5),$N$6))</f>
        <v/>
      </c>
      <c r="AV123" s="569">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5),COLUMN(T5),$N$6))</f>
        <v>0</v>
      </c>
    </row>
    <row r="124" spans="2:48">
      <c r="B124" s="400" t="str">
        <f ca="1">'Reordered Data'!C8</f>
        <v>*Hide*</v>
      </c>
      <c r="C124" s="400" t="str">
        <f ca="1">'Reordered Data'!D8</f>
        <v>-</v>
      </c>
      <c r="D124" s="400" t="str">
        <f ca="1">'Reordered Data'!E8</f>
        <v>-</v>
      </c>
      <c r="E124" s="400" t="str">
        <f ca="1">'Reordered Data'!F8</f>
        <v>-</v>
      </c>
      <c r="F124" s="401" t="str">
        <f t="shared" ca="1" si="21"/>
        <v>-</v>
      </c>
      <c r="G124" s="401" t="str">
        <f t="shared" ca="1" si="21"/>
        <v>-</v>
      </c>
      <c r="H124" s="400" t="str">
        <f ca="1">INDEX((Planned_Savings_Summary,Planned_Savings_No_IE_Summary,Planned_Savings_No_NTG_Summary,Planned_Savings_No_IE_No_NTG_Summary),ROW(A5),COLUMN(A4),$H$3)</f>
        <v>-</v>
      </c>
      <c r="I124" s="400" t="str">
        <f ca="1">INDEX((Planned_Savings_Summary,Planned_Savings_No_IE_Summary,Planned_Savings_No_NTG_Summary,Planned_Savings_No_IE_No_NTG_Summary),ROW(B5),COLUMN(B4),$H$3)</f>
        <v>-</v>
      </c>
      <c r="J124" s="400" t="str">
        <f ca="1">INDEX((Planned_Savings_Summary,Planned_Savings_No_IE_Summary,Planned_Savings_No_NTG_Summary,Planned_Savings_No_IE_No_NTG_Summary),ROW(C5),COLUMN(C4),$H$3)</f>
        <v>-</v>
      </c>
      <c r="K124" s="400" t="str">
        <f ca="1">INDEX((Planned_Savings_Summary,Planned_Savings_No_IE_Summary,Planned_Savings_No_NTG_Summary,Planned_Savings_No_IE_No_NTG_Summary),ROW(D5),IF(NTG=2,1,5),$H$3)</f>
        <v>-</v>
      </c>
      <c r="L124" s="400" t="str">
        <f ca="1">INDEX((Planned_Savings_Summary,Planned_Savings_No_IE_Summary,Planned_Savings_No_NTG_Summary,Planned_Savings_No_IE_No_NTG_Summary),ROW(E5),IF(NTG=2,2,6),$H$3)</f>
        <v>-</v>
      </c>
      <c r="M124" s="400" t="str">
        <f ca="1">INDEX((Planned_Savings_Summary,Planned_Savings_No_IE_Summary,Planned_Savings_No_NTG_Summary,Planned_Savings_No_IE_No_NTG_Summary),ROW(F5),IF(NTG=2,3,7),$H$3)</f>
        <v>-</v>
      </c>
      <c r="N124" s="400" t="str">
        <f ca="1">INDEX((Claimed_Savings_Summary,Claimed_Savings_No_IE_Summary,Claimed_Savings_No_NTG_Summary,Claimed_Savings_No_IE_No_NTG_Summary),ROW(G5),COLUMN(A4),$H$3)</f>
        <v>-</v>
      </c>
      <c r="O124" s="400" t="str">
        <f ca="1">INDEX((Claimed_Savings_Summary,Claimed_Savings_No_IE_Summary,Claimed_Savings_No_NTG_Summary,Claimed_Savings_No_IE_No_NTG_Summary),ROW(H5),COLUMN(B4),$H$3)</f>
        <v>-</v>
      </c>
      <c r="P124" s="400" t="str">
        <f ca="1">INDEX((Claimed_Savings_Summary,Claimed_Savings_No_IE_Summary,Claimed_Savings_No_NTG_Summary,Claimed_Savings_No_IE_No_NTG_Summary),ROW(I5),COLUMN(C4),$H$3)</f>
        <v>-</v>
      </c>
      <c r="Q124" s="400" t="str">
        <f ca="1">INDEX((Claimed_Savings_Summary,Claimed_Savings_No_IE_Summary,Claimed_Savings_No_NTG_Summary,Claimed_Savings_No_IE_No_NTG_Summary),ROW(J5),IF(NTG=2,1,5),$H$3)</f>
        <v>-</v>
      </c>
      <c r="R124" s="400" t="str">
        <f ca="1">INDEX((Claimed_Savings_Summary,Claimed_Savings_No_IE_Summary,Claimed_Savings_No_NTG_Summary,Claimed_Savings_No_IE_No_NTG_Summary),ROW(K5),IF(NTG=2,2,6),$H$3)</f>
        <v>-</v>
      </c>
      <c r="S124" s="400" t="str">
        <f ca="1">INDEX((Claimed_Savings_Summary,Claimed_Savings_No_IE_Summary,Claimed_Savings_No_NTG_Summary,Claimed_Savings_No_IE_No_NTG_Summary),ROW(L5),IF(NTG=2,3,7),$H$3)</f>
        <v>-</v>
      </c>
      <c r="T124" s="400" t="str">
        <f ca="1">INDEX((Evaluated_Savings_Summary,Evaluated_Savings_No_IE_Summary,Evaluated_Savings_No_NTG_Summary,Evaluated_Savings_No_IE_No_NTG_Summary),ROW(M5),COLUMN(A4),$H$3)</f>
        <v>-</v>
      </c>
      <c r="U124" s="400" t="str">
        <f ca="1">INDEX((Evaluated_Savings_Summary,Evaluated_Savings_No_IE_Summary,Evaluated_Savings_No_NTG_Summary,Evaluated_Savings_No_IE_No_NTG_Summary),ROW(N5),COLUMN(B4),$H$3)</f>
        <v>-</v>
      </c>
      <c r="V124" s="400" t="str">
        <f ca="1">INDEX((Evaluated_Savings_Summary,Evaluated_Savings_No_IE_Summary,Evaluated_Savings_No_NTG_Summary,Evaluated_Savings_No_IE_No_NTG_Summary),ROW(O5),COLUMN(C4),$H$3)</f>
        <v>-</v>
      </c>
      <c r="W124" s="400" t="str">
        <f ca="1">INDEX((Evaluated_Savings_Summary,Evaluated_Savings_No_IE_Summary,Evaluated_Savings_No_NTG_Summary,Evaluated_Savings_No_IE_No_NTG_Summary),ROW(P5),IF(NTG=2,1,5),$H$3)</f>
        <v>-</v>
      </c>
      <c r="X124" s="400" t="str">
        <f ca="1">INDEX((Evaluated_Savings_Summary,Evaluated_Savings_No_IE_Summary,Evaluated_Savings_No_NTG_Summary,Evaluated_Savings_No_IE_No_NTG_Summary),ROW(Q5),IF(NTG=2,2,6),$H$3)</f>
        <v>-</v>
      </c>
      <c r="Y124" s="400" t="str">
        <f ca="1">INDEX((Evaluated_Savings_Summary,Evaluated_Savings_No_IE_Summary,Evaluated_Savings_No_NTG_Summary,Evaluated_Savings_No_IE_No_NTG_Summary),ROW(R5),IF(NTG=2,3,7),$H$3)</f>
        <v>-</v>
      </c>
      <c r="Z124" s="400" t="str">
        <f ca="1">INDEX((Planned_Savings_Summary,Planned_Savings_No_IE_Summary,Planned_Savings_No_NTG_Summary,Planned_Savings_No_IE_No_NTG_Summary),ROW(S5),IF(NTG=2,5,9),$H$3)</f>
        <v>-</v>
      </c>
      <c r="AA124" s="400" t="str">
        <f ca="1">INDEX((Claimed_Savings_Summary,Claimed_Savings_No_IE_Summary,Claimed_Savings_No_NTG_Summary,Claimed_Savings_No_IE_No_NTG_Summary),ROW(T5),IF(NTG=2,5,9),$H$3)</f>
        <v>-</v>
      </c>
      <c r="AB124" s="410" t="str">
        <f ca="1">INDEX((Evaluated_Savings_Summary,Evaluated_Savings_No_IE_Summary,Evaluated_Savings_No_NTG_Summary,Evaluated_Savings_No_IE_No_NTG_Summary),ROW(U5),IF(NTG=2,5,9),$H$3)</f>
        <v>-</v>
      </c>
      <c r="AC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6),COLUMN(A6),$N$6))</f>
        <v>-</v>
      </c>
      <c r="AD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6),COLUMN(B6),$N$6))</f>
        <v>-</v>
      </c>
      <c r="AE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6),COLUMN(C6),$N$6))</f>
        <v>-</v>
      </c>
      <c r="AF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6),COLUMN(D6),$N$6))</f>
        <v>-</v>
      </c>
      <c r="AG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6),COLUMN(E6),$N$6))</f>
        <v>-</v>
      </c>
      <c r="AH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6),COLUMN(F6),$N$6))</f>
        <v>-</v>
      </c>
      <c r="AI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6),COLUMN(G6),$N$6))</f>
        <v>-</v>
      </c>
      <c r="AJ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6),COLUMN(H6),$N$6))</f>
        <v>-</v>
      </c>
      <c r="AK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6),COLUMN(I6),$N$6))</f>
        <v>-</v>
      </c>
      <c r="AL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6),COLUMN(J6),$N$6))</f>
        <v>-</v>
      </c>
      <c r="AM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6),COLUMN(K6),$N$6))</f>
        <v>-</v>
      </c>
      <c r="AN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6),COLUMN(L6),$N$6))</f>
        <v>-</v>
      </c>
      <c r="AO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6),COLUMN(M6),$N$6))</f>
        <v>-</v>
      </c>
      <c r="AP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6),COLUMN(N6),$N$6))</f>
        <v>-</v>
      </c>
      <c r="AQ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6),COLUMN(O6),$N$6))</f>
        <v>-</v>
      </c>
      <c r="AR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6),COLUMN(P6),$N$6))</f>
        <v>-</v>
      </c>
      <c r="AS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6),COLUMN(Q6),$N$6))</f>
        <v>-</v>
      </c>
      <c r="AT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6),COLUMN(R6),$N$6))</f>
        <v>-</v>
      </c>
      <c r="AU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6),COLUMN(S6),$N$6))</f>
        <v>-</v>
      </c>
      <c r="AV12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6),COLUMN(T6),$N$6))</f>
        <v>-</v>
      </c>
    </row>
    <row r="125" spans="2:48">
      <c r="B125" s="400" t="str">
        <f ca="1">'Reordered Data'!C9</f>
        <v>*Hide*</v>
      </c>
      <c r="C125" s="400" t="str">
        <f ca="1">'Reordered Data'!D9</f>
        <v>-</v>
      </c>
      <c r="D125" s="400" t="str">
        <f ca="1">'Reordered Data'!E9</f>
        <v>-</v>
      </c>
      <c r="E125" s="400" t="str">
        <f ca="1">'Reordered Data'!F9</f>
        <v>-</v>
      </c>
      <c r="F125" s="401" t="str">
        <f t="shared" ca="1" si="21"/>
        <v>-</v>
      </c>
      <c r="G125" s="401" t="str">
        <f t="shared" ca="1" si="21"/>
        <v>-</v>
      </c>
      <c r="H125" s="400" t="str">
        <f ca="1">INDEX((Planned_Savings_Summary,Planned_Savings_No_IE_Summary,Planned_Savings_No_NTG_Summary,Planned_Savings_No_IE_No_NTG_Summary),ROW(A6),COLUMN(A5),$H$3)</f>
        <v>-</v>
      </c>
      <c r="I125" s="400" t="str">
        <f ca="1">INDEX((Planned_Savings_Summary,Planned_Savings_No_IE_Summary,Planned_Savings_No_NTG_Summary,Planned_Savings_No_IE_No_NTG_Summary),ROW(B6),COLUMN(B5),$H$3)</f>
        <v>-</v>
      </c>
      <c r="J125" s="400" t="str">
        <f ca="1">INDEX((Planned_Savings_Summary,Planned_Savings_No_IE_Summary,Planned_Savings_No_NTG_Summary,Planned_Savings_No_IE_No_NTG_Summary),ROW(C6),COLUMN(C5),$H$3)</f>
        <v>-</v>
      </c>
      <c r="K125" s="400" t="str">
        <f ca="1">INDEX((Planned_Savings_Summary,Planned_Savings_No_IE_Summary,Planned_Savings_No_NTG_Summary,Planned_Savings_No_IE_No_NTG_Summary),ROW(D6),IF(NTG=2,1,5),$H$3)</f>
        <v>-</v>
      </c>
      <c r="L125" s="400" t="str">
        <f ca="1">INDEX((Planned_Savings_Summary,Planned_Savings_No_IE_Summary,Planned_Savings_No_NTG_Summary,Planned_Savings_No_IE_No_NTG_Summary),ROW(E6),IF(NTG=2,2,6),$H$3)</f>
        <v>-</v>
      </c>
      <c r="M125" s="400" t="str">
        <f ca="1">INDEX((Planned_Savings_Summary,Planned_Savings_No_IE_Summary,Planned_Savings_No_NTG_Summary,Planned_Savings_No_IE_No_NTG_Summary),ROW(F6),IF(NTG=2,3,7),$H$3)</f>
        <v>-</v>
      </c>
      <c r="N125" s="400" t="str">
        <f ca="1">INDEX((Claimed_Savings_Summary,Claimed_Savings_No_IE_Summary,Claimed_Savings_No_NTG_Summary,Claimed_Savings_No_IE_No_NTG_Summary),ROW(G6),COLUMN(A5),$H$3)</f>
        <v>-</v>
      </c>
      <c r="O125" s="400" t="str">
        <f ca="1">INDEX((Claimed_Savings_Summary,Claimed_Savings_No_IE_Summary,Claimed_Savings_No_NTG_Summary,Claimed_Savings_No_IE_No_NTG_Summary),ROW(H6),COLUMN(B5),$H$3)</f>
        <v>-</v>
      </c>
      <c r="P125" s="400" t="str">
        <f ca="1">INDEX((Claimed_Savings_Summary,Claimed_Savings_No_IE_Summary,Claimed_Savings_No_NTG_Summary,Claimed_Savings_No_IE_No_NTG_Summary),ROW(I6),COLUMN(C5),$H$3)</f>
        <v>-</v>
      </c>
      <c r="Q125" s="400" t="str">
        <f ca="1">INDEX((Claimed_Savings_Summary,Claimed_Savings_No_IE_Summary,Claimed_Savings_No_NTG_Summary,Claimed_Savings_No_IE_No_NTG_Summary),ROW(J6),IF(NTG=2,1,5),$H$3)</f>
        <v>-</v>
      </c>
      <c r="R125" s="400" t="str">
        <f ca="1">INDEX((Claimed_Savings_Summary,Claimed_Savings_No_IE_Summary,Claimed_Savings_No_NTG_Summary,Claimed_Savings_No_IE_No_NTG_Summary),ROW(K6),IF(NTG=2,2,6),$H$3)</f>
        <v>-</v>
      </c>
      <c r="S125" s="400" t="str">
        <f ca="1">INDEX((Claimed_Savings_Summary,Claimed_Savings_No_IE_Summary,Claimed_Savings_No_NTG_Summary,Claimed_Savings_No_IE_No_NTG_Summary),ROW(L6),IF(NTG=2,3,7),$H$3)</f>
        <v>-</v>
      </c>
      <c r="T125" s="400" t="str">
        <f ca="1">INDEX((Evaluated_Savings_Summary,Evaluated_Savings_No_IE_Summary,Evaluated_Savings_No_NTG_Summary,Evaluated_Savings_No_IE_No_NTG_Summary),ROW(M6),COLUMN(A5),$H$3)</f>
        <v>-</v>
      </c>
      <c r="U125" s="400" t="str">
        <f ca="1">INDEX((Evaluated_Savings_Summary,Evaluated_Savings_No_IE_Summary,Evaluated_Savings_No_NTG_Summary,Evaluated_Savings_No_IE_No_NTG_Summary),ROW(N6),COLUMN(B5),$H$3)</f>
        <v>-</v>
      </c>
      <c r="V125" s="400" t="str">
        <f ca="1">INDEX((Evaluated_Savings_Summary,Evaluated_Savings_No_IE_Summary,Evaluated_Savings_No_NTG_Summary,Evaluated_Savings_No_IE_No_NTG_Summary),ROW(O6),COLUMN(C5),$H$3)</f>
        <v>-</v>
      </c>
      <c r="W125" s="400" t="str">
        <f ca="1">INDEX((Evaluated_Savings_Summary,Evaluated_Savings_No_IE_Summary,Evaluated_Savings_No_NTG_Summary,Evaluated_Savings_No_IE_No_NTG_Summary),ROW(P6),IF(NTG=2,1,5),$H$3)</f>
        <v>-</v>
      </c>
      <c r="X125" s="400" t="str">
        <f ca="1">INDEX((Evaluated_Savings_Summary,Evaluated_Savings_No_IE_Summary,Evaluated_Savings_No_NTG_Summary,Evaluated_Savings_No_IE_No_NTG_Summary),ROW(Q6),IF(NTG=2,2,6),$H$3)</f>
        <v>-</v>
      </c>
      <c r="Y125" s="400" t="str">
        <f ca="1">INDEX((Evaluated_Savings_Summary,Evaluated_Savings_No_IE_Summary,Evaluated_Savings_No_NTG_Summary,Evaluated_Savings_No_IE_No_NTG_Summary),ROW(R6),IF(NTG=2,3,7),$H$3)</f>
        <v>-</v>
      </c>
      <c r="Z125" s="400" t="str">
        <f ca="1">INDEX((Planned_Savings_Summary,Planned_Savings_No_IE_Summary,Planned_Savings_No_NTG_Summary,Planned_Savings_No_IE_No_NTG_Summary),ROW(S6),IF(NTG=2,5,9),$H$3)</f>
        <v>-</v>
      </c>
      <c r="AA125" s="400" t="str">
        <f ca="1">INDEX((Claimed_Savings_Summary,Claimed_Savings_No_IE_Summary,Claimed_Savings_No_NTG_Summary,Claimed_Savings_No_IE_No_NTG_Summary),ROW(T6),IF(NTG=2,5,9),$H$3)</f>
        <v>-</v>
      </c>
      <c r="AB125" s="410" t="str">
        <f ca="1">INDEX((Evaluated_Savings_Summary,Evaluated_Savings_No_IE_Summary,Evaluated_Savings_No_NTG_Summary,Evaluated_Savings_No_IE_No_NTG_Summary),ROW(U6),IF(NTG=2,5,9),$H$3)</f>
        <v>-</v>
      </c>
      <c r="AC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7),COLUMN(A7),$N$6))</f>
        <v>-</v>
      </c>
      <c r="AD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7),COLUMN(B7),$N$6))</f>
        <v>-</v>
      </c>
      <c r="AE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7),COLUMN(C7),$N$6))</f>
        <v>-</v>
      </c>
      <c r="AF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7),COLUMN(D7),$N$6))</f>
        <v>-</v>
      </c>
      <c r="AG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7),COLUMN(E7),$N$6))</f>
        <v>-</v>
      </c>
      <c r="AH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7),COLUMN(F7),$N$6))</f>
        <v>-</v>
      </c>
      <c r="AI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7),COLUMN(G7),$N$6))</f>
        <v>-</v>
      </c>
      <c r="AJ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7),COLUMN(H7),$N$6))</f>
        <v>-</v>
      </c>
      <c r="AK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7),COLUMN(I7),$N$6))</f>
        <v>-</v>
      </c>
      <c r="AL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7),COLUMN(J7),$N$6))</f>
        <v>-</v>
      </c>
      <c r="AM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7),COLUMN(K7),$N$6))</f>
        <v>-</v>
      </c>
      <c r="AN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7),COLUMN(L7),$N$6))</f>
        <v>-</v>
      </c>
      <c r="AO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7),COLUMN(M7),$N$6))</f>
        <v>-</v>
      </c>
      <c r="AP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7),COLUMN(N7),$N$6))</f>
        <v>-</v>
      </c>
      <c r="AQ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7),COLUMN(O7),$N$6))</f>
        <v>-</v>
      </c>
      <c r="AR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7),COLUMN(P7),$N$6))</f>
        <v>-</v>
      </c>
      <c r="AS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7),COLUMN(Q7),$N$6))</f>
        <v>-</v>
      </c>
      <c r="AT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7),COLUMN(R7),$N$6))</f>
        <v>-</v>
      </c>
      <c r="AU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7),COLUMN(S7),$N$6))</f>
        <v>-</v>
      </c>
      <c r="AV12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7),COLUMN(T7),$N$6))</f>
        <v>-</v>
      </c>
    </row>
    <row r="126" spans="2:48">
      <c r="B126" s="400" t="str">
        <f ca="1">'Reordered Data'!C10</f>
        <v>*Hide*</v>
      </c>
      <c r="C126" s="400" t="str">
        <f ca="1">'Reordered Data'!D10</f>
        <v>-</v>
      </c>
      <c r="D126" s="400" t="str">
        <f ca="1">'Reordered Data'!E10</f>
        <v>-</v>
      </c>
      <c r="E126" s="400" t="str">
        <f ca="1">'Reordered Data'!F10</f>
        <v>-</v>
      </c>
      <c r="F126" s="401" t="str">
        <f t="shared" ca="1" si="21"/>
        <v>-</v>
      </c>
      <c r="G126" s="401" t="str">
        <f t="shared" ca="1" si="21"/>
        <v>-</v>
      </c>
      <c r="H126" s="400" t="str">
        <f ca="1">INDEX((Planned_Savings_Summary,Planned_Savings_No_IE_Summary,Planned_Savings_No_NTG_Summary,Planned_Savings_No_IE_No_NTG_Summary),ROW(A7),COLUMN(A6),$H$3)</f>
        <v>-</v>
      </c>
      <c r="I126" s="400" t="str">
        <f ca="1">INDEX((Planned_Savings_Summary,Planned_Savings_No_IE_Summary,Planned_Savings_No_NTG_Summary,Planned_Savings_No_IE_No_NTG_Summary),ROW(B7),COLUMN(B6),$H$3)</f>
        <v>-</v>
      </c>
      <c r="J126" s="400" t="str">
        <f ca="1">INDEX((Planned_Savings_Summary,Planned_Savings_No_IE_Summary,Planned_Savings_No_NTG_Summary,Planned_Savings_No_IE_No_NTG_Summary),ROW(C7),COLUMN(C6),$H$3)</f>
        <v>-</v>
      </c>
      <c r="K126" s="400" t="str">
        <f ca="1">INDEX((Planned_Savings_Summary,Planned_Savings_No_IE_Summary,Planned_Savings_No_NTG_Summary,Planned_Savings_No_IE_No_NTG_Summary),ROW(D7),IF(NTG=2,1,5),$H$3)</f>
        <v>-</v>
      </c>
      <c r="L126" s="400" t="str">
        <f ca="1">INDEX((Planned_Savings_Summary,Planned_Savings_No_IE_Summary,Planned_Savings_No_NTG_Summary,Planned_Savings_No_IE_No_NTG_Summary),ROW(E7),IF(NTG=2,2,6),$H$3)</f>
        <v>-</v>
      </c>
      <c r="M126" s="400" t="str">
        <f ca="1">INDEX((Planned_Savings_Summary,Planned_Savings_No_IE_Summary,Planned_Savings_No_NTG_Summary,Planned_Savings_No_IE_No_NTG_Summary),ROW(F7),IF(NTG=2,3,7),$H$3)</f>
        <v>-</v>
      </c>
      <c r="N126" s="400" t="str">
        <f ca="1">INDEX((Claimed_Savings_Summary,Claimed_Savings_No_IE_Summary,Claimed_Savings_No_NTG_Summary,Claimed_Savings_No_IE_No_NTG_Summary),ROW(G7),COLUMN(A6),$H$3)</f>
        <v>-</v>
      </c>
      <c r="O126" s="400" t="str">
        <f ca="1">INDEX((Claimed_Savings_Summary,Claimed_Savings_No_IE_Summary,Claimed_Savings_No_NTG_Summary,Claimed_Savings_No_IE_No_NTG_Summary),ROW(H7),COLUMN(B6),$H$3)</f>
        <v>-</v>
      </c>
      <c r="P126" s="400" t="str">
        <f ca="1">INDEX((Claimed_Savings_Summary,Claimed_Savings_No_IE_Summary,Claimed_Savings_No_NTG_Summary,Claimed_Savings_No_IE_No_NTG_Summary),ROW(I7),COLUMN(C6),$H$3)</f>
        <v>-</v>
      </c>
      <c r="Q126" s="400" t="str">
        <f ca="1">INDEX((Claimed_Savings_Summary,Claimed_Savings_No_IE_Summary,Claimed_Savings_No_NTG_Summary,Claimed_Savings_No_IE_No_NTG_Summary),ROW(J7),IF(NTG=2,1,5),$H$3)</f>
        <v>-</v>
      </c>
      <c r="R126" s="400" t="str">
        <f ca="1">INDEX((Claimed_Savings_Summary,Claimed_Savings_No_IE_Summary,Claimed_Savings_No_NTG_Summary,Claimed_Savings_No_IE_No_NTG_Summary),ROW(K7),IF(NTG=2,2,6),$H$3)</f>
        <v>-</v>
      </c>
      <c r="S126" s="400" t="str">
        <f ca="1">INDEX((Claimed_Savings_Summary,Claimed_Savings_No_IE_Summary,Claimed_Savings_No_NTG_Summary,Claimed_Savings_No_IE_No_NTG_Summary),ROW(L7),IF(NTG=2,3,7),$H$3)</f>
        <v>-</v>
      </c>
      <c r="T126" s="400" t="str">
        <f ca="1">INDEX((Evaluated_Savings_Summary,Evaluated_Savings_No_IE_Summary,Evaluated_Savings_No_NTG_Summary,Evaluated_Savings_No_IE_No_NTG_Summary),ROW(M7),COLUMN(A6),$H$3)</f>
        <v>-</v>
      </c>
      <c r="U126" s="400" t="str">
        <f ca="1">INDEX((Evaluated_Savings_Summary,Evaluated_Savings_No_IE_Summary,Evaluated_Savings_No_NTG_Summary,Evaluated_Savings_No_IE_No_NTG_Summary),ROW(N7),COLUMN(B6),$H$3)</f>
        <v>-</v>
      </c>
      <c r="V126" s="400" t="str">
        <f ca="1">INDEX((Evaluated_Savings_Summary,Evaluated_Savings_No_IE_Summary,Evaluated_Savings_No_NTG_Summary,Evaluated_Savings_No_IE_No_NTG_Summary),ROW(O7),COLUMN(C6),$H$3)</f>
        <v>-</v>
      </c>
      <c r="W126" s="400" t="str">
        <f ca="1">INDEX((Evaluated_Savings_Summary,Evaluated_Savings_No_IE_Summary,Evaluated_Savings_No_NTG_Summary,Evaluated_Savings_No_IE_No_NTG_Summary),ROW(P7),IF(NTG=2,1,5),$H$3)</f>
        <v>-</v>
      </c>
      <c r="X126" s="400" t="str">
        <f ca="1">INDEX((Evaluated_Savings_Summary,Evaluated_Savings_No_IE_Summary,Evaluated_Savings_No_NTG_Summary,Evaluated_Savings_No_IE_No_NTG_Summary),ROW(Q7),IF(NTG=2,2,6),$H$3)</f>
        <v>-</v>
      </c>
      <c r="Y126" s="400" t="str">
        <f ca="1">INDEX((Evaluated_Savings_Summary,Evaluated_Savings_No_IE_Summary,Evaluated_Savings_No_NTG_Summary,Evaluated_Savings_No_IE_No_NTG_Summary),ROW(R7),IF(NTG=2,3,7),$H$3)</f>
        <v>-</v>
      </c>
      <c r="Z126" s="400" t="str">
        <f ca="1">INDEX((Planned_Savings_Summary,Planned_Savings_No_IE_Summary,Planned_Savings_No_NTG_Summary,Planned_Savings_No_IE_No_NTG_Summary),ROW(S7),IF(NTG=2,5,9),$H$3)</f>
        <v>-</v>
      </c>
      <c r="AA126" s="400" t="str">
        <f ca="1">INDEX((Claimed_Savings_Summary,Claimed_Savings_No_IE_Summary,Claimed_Savings_No_NTG_Summary,Claimed_Savings_No_IE_No_NTG_Summary),ROW(T7),IF(NTG=2,5,9),$H$3)</f>
        <v>-</v>
      </c>
      <c r="AB126" s="410" t="str">
        <f ca="1">INDEX((Evaluated_Savings_Summary,Evaluated_Savings_No_IE_Summary,Evaluated_Savings_No_NTG_Summary,Evaluated_Savings_No_IE_No_NTG_Summary),ROW(U7),IF(NTG=2,5,9),$H$3)</f>
        <v>-</v>
      </c>
      <c r="AC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8),COLUMN(A8),$N$6))</f>
        <v>-</v>
      </c>
      <c r="AD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8),COLUMN(B8),$N$6))</f>
        <v>-</v>
      </c>
      <c r="AE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8),COLUMN(C8),$N$6))</f>
        <v>-</v>
      </c>
      <c r="AF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8),COLUMN(D8),$N$6))</f>
        <v>-</v>
      </c>
      <c r="AG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8),COLUMN(E8),$N$6))</f>
        <v>-</v>
      </c>
      <c r="AH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8),COLUMN(F8),$N$6))</f>
        <v>-</v>
      </c>
      <c r="AI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8),COLUMN(G8),$N$6))</f>
        <v>-</v>
      </c>
      <c r="AJ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8),COLUMN(H8),$N$6))</f>
        <v>-</v>
      </c>
      <c r="AK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8),COLUMN(I8),$N$6))</f>
        <v>-</v>
      </c>
      <c r="AL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8),COLUMN(J8),$N$6))</f>
        <v>-</v>
      </c>
      <c r="AM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8),COLUMN(K8),$N$6))</f>
        <v>-</v>
      </c>
      <c r="AN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8),COLUMN(L8),$N$6))</f>
        <v>-</v>
      </c>
      <c r="AO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8),COLUMN(M8),$N$6))</f>
        <v>-</v>
      </c>
      <c r="AP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8),COLUMN(N8),$N$6))</f>
        <v>-</v>
      </c>
      <c r="AQ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8),COLUMN(O8),$N$6))</f>
        <v>-</v>
      </c>
      <c r="AR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8),COLUMN(P8),$N$6))</f>
        <v>-</v>
      </c>
      <c r="AS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8),COLUMN(Q8),$N$6))</f>
        <v>-</v>
      </c>
      <c r="AT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8),COLUMN(R8),$N$6))</f>
        <v>-</v>
      </c>
      <c r="AU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8),COLUMN(S8),$N$6))</f>
        <v>-</v>
      </c>
      <c r="AV12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8),COLUMN(T8),$N$6))</f>
        <v>-</v>
      </c>
    </row>
    <row r="127" spans="2:48">
      <c r="B127" s="400" t="str">
        <f ca="1">'Reordered Data'!C11</f>
        <v>*Hide*</v>
      </c>
      <c r="C127" s="400" t="str">
        <f ca="1">'Reordered Data'!D11</f>
        <v>-</v>
      </c>
      <c r="D127" s="400" t="str">
        <f ca="1">'Reordered Data'!E11</f>
        <v>-</v>
      </c>
      <c r="E127" s="400" t="str">
        <f ca="1">'Reordered Data'!F11</f>
        <v>-</v>
      </c>
      <c r="F127" s="401" t="str">
        <f t="shared" ca="1" si="21"/>
        <v>-</v>
      </c>
      <c r="G127" s="401" t="str">
        <f t="shared" ca="1" si="21"/>
        <v>-</v>
      </c>
      <c r="H127" s="400" t="str">
        <f ca="1">INDEX((Planned_Savings_Summary,Planned_Savings_No_IE_Summary,Planned_Savings_No_NTG_Summary,Planned_Savings_No_IE_No_NTG_Summary),ROW(A8),COLUMN(A7),$H$3)</f>
        <v>-</v>
      </c>
      <c r="I127" s="400" t="str">
        <f ca="1">INDEX((Planned_Savings_Summary,Planned_Savings_No_IE_Summary,Planned_Savings_No_NTG_Summary,Planned_Savings_No_IE_No_NTG_Summary),ROW(B8),COLUMN(B7),$H$3)</f>
        <v>-</v>
      </c>
      <c r="J127" s="400" t="str">
        <f ca="1">INDEX((Planned_Savings_Summary,Planned_Savings_No_IE_Summary,Planned_Savings_No_NTG_Summary,Planned_Savings_No_IE_No_NTG_Summary),ROW(C8),COLUMN(C7),$H$3)</f>
        <v>-</v>
      </c>
      <c r="K127" s="400" t="str">
        <f ca="1">INDEX((Planned_Savings_Summary,Planned_Savings_No_IE_Summary,Planned_Savings_No_NTG_Summary,Planned_Savings_No_IE_No_NTG_Summary),ROW(D8),IF(NTG=2,1,5),$H$3)</f>
        <v>-</v>
      </c>
      <c r="L127" s="400" t="str">
        <f ca="1">INDEX((Planned_Savings_Summary,Planned_Savings_No_IE_Summary,Planned_Savings_No_NTG_Summary,Planned_Savings_No_IE_No_NTG_Summary),ROW(E8),IF(NTG=2,2,6),$H$3)</f>
        <v>-</v>
      </c>
      <c r="M127" s="400" t="str">
        <f ca="1">INDEX((Planned_Savings_Summary,Planned_Savings_No_IE_Summary,Planned_Savings_No_NTG_Summary,Planned_Savings_No_IE_No_NTG_Summary),ROW(F8),IF(NTG=2,3,7),$H$3)</f>
        <v>-</v>
      </c>
      <c r="N127" s="400" t="str">
        <f ca="1">INDEX((Claimed_Savings_Summary,Claimed_Savings_No_IE_Summary,Claimed_Savings_No_NTG_Summary,Claimed_Savings_No_IE_No_NTG_Summary),ROW(G8),COLUMN(A7),$H$3)</f>
        <v>-</v>
      </c>
      <c r="O127" s="400" t="str">
        <f ca="1">INDEX((Claimed_Savings_Summary,Claimed_Savings_No_IE_Summary,Claimed_Savings_No_NTG_Summary,Claimed_Savings_No_IE_No_NTG_Summary),ROW(H8),COLUMN(B7),$H$3)</f>
        <v>-</v>
      </c>
      <c r="P127" s="400" t="str">
        <f ca="1">INDEX((Claimed_Savings_Summary,Claimed_Savings_No_IE_Summary,Claimed_Savings_No_NTG_Summary,Claimed_Savings_No_IE_No_NTG_Summary),ROW(I8),COLUMN(C7),$H$3)</f>
        <v>-</v>
      </c>
      <c r="Q127" s="400" t="str">
        <f ca="1">INDEX((Claimed_Savings_Summary,Claimed_Savings_No_IE_Summary,Claimed_Savings_No_NTG_Summary,Claimed_Savings_No_IE_No_NTG_Summary),ROW(J8),IF(NTG=2,1,5),$H$3)</f>
        <v>-</v>
      </c>
      <c r="R127" s="400" t="str">
        <f ca="1">INDEX((Claimed_Savings_Summary,Claimed_Savings_No_IE_Summary,Claimed_Savings_No_NTG_Summary,Claimed_Savings_No_IE_No_NTG_Summary),ROW(K8),IF(NTG=2,2,6),$H$3)</f>
        <v>-</v>
      </c>
      <c r="S127" s="400" t="str">
        <f ca="1">INDEX((Claimed_Savings_Summary,Claimed_Savings_No_IE_Summary,Claimed_Savings_No_NTG_Summary,Claimed_Savings_No_IE_No_NTG_Summary),ROW(L8),IF(NTG=2,3,7),$H$3)</f>
        <v>-</v>
      </c>
      <c r="T127" s="400" t="str">
        <f ca="1">INDEX((Evaluated_Savings_Summary,Evaluated_Savings_No_IE_Summary,Evaluated_Savings_No_NTG_Summary,Evaluated_Savings_No_IE_No_NTG_Summary),ROW(M8),COLUMN(A7),$H$3)</f>
        <v>-</v>
      </c>
      <c r="U127" s="400" t="str">
        <f ca="1">INDEX((Evaluated_Savings_Summary,Evaluated_Savings_No_IE_Summary,Evaluated_Savings_No_NTG_Summary,Evaluated_Savings_No_IE_No_NTG_Summary),ROW(N8),COLUMN(B7),$H$3)</f>
        <v>-</v>
      </c>
      <c r="V127" s="400" t="str">
        <f ca="1">INDEX((Evaluated_Savings_Summary,Evaluated_Savings_No_IE_Summary,Evaluated_Savings_No_NTG_Summary,Evaluated_Savings_No_IE_No_NTG_Summary),ROW(O8),COLUMN(C7),$H$3)</f>
        <v>-</v>
      </c>
      <c r="W127" s="400" t="str">
        <f ca="1">INDEX((Evaluated_Savings_Summary,Evaluated_Savings_No_IE_Summary,Evaluated_Savings_No_NTG_Summary,Evaluated_Savings_No_IE_No_NTG_Summary),ROW(P8),IF(NTG=2,1,5),$H$3)</f>
        <v>-</v>
      </c>
      <c r="X127" s="400" t="str">
        <f ca="1">INDEX((Evaluated_Savings_Summary,Evaluated_Savings_No_IE_Summary,Evaluated_Savings_No_NTG_Summary,Evaluated_Savings_No_IE_No_NTG_Summary),ROW(Q8),IF(NTG=2,2,6),$H$3)</f>
        <v>-</v>
      </c>
      <c r="Y127" s="400" t="str">
        <f ca="1">INDEX((Evaluated_Savings_Summary,Evaluated_Savings_No_IE_Summary,Evaluated_Savings_No_NTG_Summary,Evaluated_Savings_No_IE_No_NTG_Summary),ROW(R8),IF(NTG=2,3,7),$H$3)</f>
        <v>-</v>
      </c>
      <c r="Z127" s="400" t="str">
        <f ca="1">INDEX((Planned_Savings_Summary,Planned_Savings_No_IE_Summary,Planned_Savings_No_NTG_Summary,Planned_Savings_No_IE_No_NTG_Summary),ROW(S8),IF(NTG=2,5,9),$H$3)</f>
        <v>-</v>
      </c>
      <c r="AA127" s="400" t="str">
        <f ca="1">INDEX((Claimed_Savings_Summary,Claimed_Savings_No_IE_Summary,Claimed_Savings_No_NTG_Summary,Claimed_Savings_No_IE_No_NTG_Summary),ROW(T8),IF(NTG=2,5,9),$H$3)</f>
        <v>-</v>
      </c>
      <c r="AB127" s="410" t="str">
        <f ca="1">INDEX((Evaluated_Savings_Summary,Evaluated_Savings_No_IE_Summary,Evaluated_Savings_No_NTG_Summary,Evaluated_Savings_No_IE_No_NTG_Summary),ROW(U8),IF(NTG=2,5,9),$H$3)</f>
        <v>-</v>
      </c>
      <c r="AC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9),COLUMN(A9),$N$6))</f>
        <v>-</v>
      </c>
      <c r="AD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9),COLUMN(B9),$N$6))</f>
        <v>-</v>
      </c>
      <c r="AE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9),COLUMN(C9),$N$6))</f>
        <v>-</v>
      </c>
      <c r="AF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9),COLUMN(D9),$N$6))</f>
        <v>-</v>
      </c>
      <c r="AG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9),COLUMN(E9),$N$6))</f>
        <v>-</v>
      </c>
      <c r="AH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9),COLUMN(F9),$N$6))</f>
        <v>-</v>
      </c>
      <c r="AI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9),COLUMN(G9),$N$6))</f>
        <v>-</v>
      </c>
      <c r="AJ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9),COLUMN(H9),$N$6))</f>
        <v>-</v>
      </c>
      <c r="AK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9),COLUMN(I9),$N$6))</f>
        <v>-</v>
      </c>
      <c r="AL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9),COLUMN(J9),$N$6))</f>
        <v>-</v>
      </c>
      <c r="AM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9),COLUMN(K9),$N$6))</f>
        <v>-</v>
      </c>
      <c r="AN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9),COLUMN(L9),$N$6))</f>
        <v>-</v>
      </c>
      <c r="AO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9),COLUMN(M9),$N$6))</f>
        <v>-</v>
      </c>
      <c r="AP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9),COLUMN(N9),$N$6))</f>
        <v>-</v>
      </c>
      <c r="AQ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9),COLUMN(O9),$N$6))</f>
        <v>-</v>
      </c>
      <c r="AR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9),COLUMN(P9),$N$6))</f>
        <v>-</v>
      </c>
      <c r="AS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9),COLUMN(Q9),$N$6))</f>
        <v>-</v>
      </c>
      <c r="AT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9),COLUMN(R9),$N$6))</f>
        <v>-</v>
      </c>
      <c r="AU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9),COLUMN(S9),$N$6))</f>
        <v>-</v>
      </c>
      <c r="AV12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9),COLUMN(T9),$N$6))</f>
        <v>-</v>
      </c>
    </row>
    <row r="128" spans="2:48">
      <c r="B128" s="400" t="str">
        <f ca="1">'Reordered Data'!C12</f>
        <v>*Hide*</v>
      </c>
      <c r="C128" s="400" t="str">
        <f ca="1">'Reordered Data'!D12</f>
        <v>-</v>
      </c>
      <c r="D128" s="400" t="str">
        <f ca="1">'Reordered Data'!E12</f>
        <v>-</v>
      </c>
      <c r="E128" s="400" t="str">
        <f ca="1">'Reordered Data'!F12</f>
        <v>-</v>
      </c>
      <c r="F128" s="401" t="str">
        <f t="shared" ca="1" si="21"/>
        <v>-</v>
      </c>
      <c r="G128" s="401" t="str">
        <f t="shared" ca="1" si="21"/>
        <v>-</v>
      </c>
      <c r="H128" s="400" t="str">
        <f ca="1">INDEX((Planned_Savings_Summary,Planned_Savings_No_IE_Summary,Planned_Savings_No_NTG_Summary,Planned_Savings_No_IE_No_NTG_Summary),ROW(A9),COLUMN(A8),$H$3)</f>
        <v>-</v>
      </c>
      <c r="I128" s="400" t="str">
        <f ca="1">INDEX((Planned_Savings_Summary,Planned_Savings_No_IE_Summary,Planned_Savings_No_NTG_Summary,Planned_Savings_No_IE_No_NTG_Summary),ROW(B9),COLUMN(B8),$H$3)</f>
        <v>-</v>
      </c>
      <c r="J128" s="400" t="str">
        <f ca="1">INDEX((Planned_Savings_Summary,Planned_Savings_No_IE_Summary,Planned_Savings_No_NTG_Summary,Planned_Savings_No_IE_No_NTG_Summary),ROW(C9),COLUMN(C8),$H$3)</f>
        <v>-</v>
      </c>
      <c r="K128" s="400" t="str">
        <f ca="1">INDEX((Planned_Savings_Summary,Planned_Savings_No_IE_Summary,Planned_Savings_No_NTG_Summary,Planned_Savings_No_IE_No_NTG_Summary),ROW(D9),IF(NTG=2,1,5),$H$3)</f>
        <v>-</v>
      </c>
      <c r="L128" s="400" t="str">
        <f ca="1">INDEX((Planned_Savings_Summary,Planned_Savings_No_IE_Summary,Planned_Savings_No_NTG_Summary,Planned_Savings_No_IE_No_NTG_Summary),ROW(E9),IF(NTG=2,2,6),$H$3)</f>
        <v>-</v>
      </c>
      <c r="M128" s="400" t="str">
        <f ca="1">INDEX((Planned_Savings_Summary,Planned_Savings_No_IE_Summary,Planned_Savings_No_NTG_Summary,Planned_Savings_No_IE_No_NTG_Summary),ROW(F9),IF(NTG=2,3,7),$H$3)</f>
        <v>-</v>
      </c>
      <c r="N128" s="400" t="str">
        <f ca="1">INDEX((Claimed_Savings_Summary,Claimed_Savings_No_IE_Summary,Claimed_Savings_No_NTG_Summary,Claimed_Savings_No_IE_No_NTG_Summary),ROW(G9),COLUMN(A8),$H$3)</f>
        <v>-</v>
      </c>
      <c r="O128" s="400" t="str">
        <f ca="1">INDEX((Claimed_Savings_Summary,Claimed_Savings_No_IE_Summary,Claimed_Savings_No_NTG_Summary,Claimed_Savings_No_IE_No_NTG_Summary),ROW(H9),COLUMN(B8),$H$3)</f>
        <v>-</v>
      </c>
      <c r="P128" s="400" t="str">
        <f ca="1">INDEX((Claimed_Savings_Summary,Claimed_Savings_No_IE_Summary,Claimed_Savings_No_NTG_Summary,Claimed_Savings_No_IE_No_NTG_Summary),ROW(I9),COLUMN(C8),$H$3)</f>
        <v>-</v>
      </c>
      <c r="Q128" s="400" t="str">
        <f ca="1">INDEX((Claimed_Savings_Summary,Claimed_Savings_No_IE_Summary,Claimed_Savings_No_NTG_Summary,Claimed_Savings_No_IE_No_NTG_Summary),ROW(J9),IF(NTG=2,1,5),$H$3)</f>
        <v>-</v>
      </c>
      <c r="R128" s="400" t="str">
        <f ca="1">INDEX((Claimed_Savings_Summary,Claimed_Savings_No_IE_Summary,Claimed_Savings_No_NTG_Summary,Claimed_Savings_No_IE_No_NTG_Summary),ROW(K9),IF(NTG=2,2,6),$H$3)</f>
        <v>-</v>
      </c>
      <c r="S128" s="400" t="str">
        <f ca="1">INDEX((Claimed_Savings_Summary,Claimed_Savings_No_IE_Summary,Claimed_Savings_No_NTG_Summary,Claimed_Savings_No_IE_No_NTG_Summary),ROW(L9),IF(NTG=2,3,7),$H$3)</f>
        <v>-</v>
      </c>
      <c r="T128" s="400" t="str">
        <f ca="1">INDEX((Evaluated_Savings_Summary,Evaluated_Savings_No_IE_Summary,Evaluated_Savings_No_NTG_Summary,Evaluated_Savings_No_IE_No_NTG_Summary),ROW(M9),COLUMN(A8),$H$3)</f>
        <v>-</v>
      </c>
      <c r="U128" s="400" t="str">
        <f ca="1">INDEX((Evaluated_Savings_Summary,Evaluated_Savings_No_IE_Summary,Evaluated_Savings_No_NTG_Summary,Evaluated_Savings_No_IE_No_NTG_Summary),ROW(N9),COLUMN(B8),$H$3)</f>
        <v>-</v>
      </c>
      <c r="V128" s="400" t="str">
        <f ca="1">INDEX((Evaluated_Savings_Summary,Evaluated_Savings_No_IE_Summary,Evaluated_Savings_No_NTG_Summary,Evaluated_Savings_No_IE_No_NTG_Summary),ROW(O9),COLUMN(C8),$H$3)</f>
        <v>-</v>
      </c>
      <c r="W128" s="400" t="str">
        <f ca="1">INDEX((Evaluated_Savings_Summary,Evaluated_Savings_No_IE_Summary,Evaluated_Savings_No_NTG_Summary,Evaluated_Savings_No_IE_No_NTG_Summary),ROW(P9),IF(NTG=2,1,5),$H$3)</f>
        <v>-</v>
      </c>
      <c r="X128" s="400" t="str">
        <f ca="1">INDEX((Evaluated_Savings_Summary,Evaluated_Savings_No_IE_Summary,Evaluated_Savings_No_NTG_Summary,Evaluated_Savings_No_IE_No_NTG_Summary),ROW(Q9),IF(NTG=2,2,6),$H$3)</f>
        <v>-</v>
      </c>
      <c r="Y128" s="400" t="str">
        <f ca="1">INDEX((Evaluated_Savings_Summary,Evaluated_Savings_No_IE_Summary,Evaluated_Savings_No_NTG_Summary,Evaluated_Savings_No_IE_No_NTG_Summary),ROW(R9),IF(NTG=2,3,7),$H$3)</f>
        <v>-</v>
      </c>
      <c r="Z128" s="400" t="str">
        <f ca="1">INDEX((Planned_Savings_Summary,Planned_Savings_No_IE_Summary,Planned_Savings_No_NTG_Summary,Planned_Savings_No_IE_No_NTG_Summary),ROW(S9),IF(NTG=2,5,9),$H$3)</f>
        <v>-</v>
      </c>
      <c r="AA128" s="400" t="str">
        <f ca="1">INDEX((Claimed_Savings_Summary,Claimed_Savings_No_IE_Summary,Claimed_Savings_No_NTG_Summary,Claimed_Savings_No_IE_No_NTG_Summary),ROW(T9),IF(NTG=2,5,9),$H$3)</f>
        <v>-</v>
      </c>
      <c r="AB128" s="410" t="str">
        <f ca="1">INDEX((Evaluated_Savings_Summary,Evaluated_Savings_No_IE_Summary,Evaluated_Savings_No_NTG_Summary,Evaluated_Savings_No_IE_No_NTG_Summary),ROW(U9),IF(NTG=2,5,9),$H$3)</f>
        <v>-</v>
      </c>
      <c r="AC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10),COLUMN(A10),$N$6))</f>
        <v>-</v>
      </c>
      <c r="AD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10),COLUMN(B10),$N$6))</f>
        <v>-</v>
      </c>
      <c r="AE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10),COLUMN(C10),$N$6))</f>
        <v>-</v>
      </c>
      <c r="AF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10),COLUMN(D10),$N$6))</f>
        <v>-</v>
      </c>
      <c r="AG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10),COLUMN(E10),$N$6))</f>
        <v>-</v>
      </c>
      <c r="AH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10),COLUMN(F10),$N$6))</f>
        <v>-</v>
      </c>
      <c r="AI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10),COLUMN(G10),$N$6))</f>
        <v>-</v>
      </c>
      <c r="AJ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10),COLUMN(H10),$N$6))</f>
        <v>-</v>
      </c>
      <c r="AK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10),COLUMN(I10),$N$6))</f>
        <v>-</v>
      </c>
      <c r="AL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10),COLUMN(J10),$N$6))</f>
        <v>-</v>
      </c>
      <c r="AM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10),COLUMN(K10),$N$6))</f>
        <v>-</v>
      </c>
      <c r="AN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10),COLUMN(L10),$N$6))</f>
        <v>-</v>
      </c>
      <c r="AO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10),COLUMN(M10),$N$6))</f>
        <v>-</v>
      </c>
      <c r="AP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10),COLUMN(N10),$N$6))</f>
        <v>-</v>
      </c>
      <c r="AQ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10),COLUMN(O10),$N$6))</f>
        <v>-</v>
      </c>
      <c r="AR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10),COLUMN(P10),$N$6))</f>
        <v>-</v>
      </c>
      <c r="AS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10),COLUMN(Q10),$N$6))</f>
        <v>-</v>
      </c>
      <c r="AT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10),COLUMN(R10),$N$6))</f>
        <v>-</v>
      </c>
      <c r="AU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10),COLUMN(S10),$N$6))</f>
        <v>-</v>
      </c>
      <c r="AV12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10),COLUMN(T10),$N$6))</f>
        <v>-</v>
      </c>
    </row>
    <row r="129" spans="2:48">
      <c r="B129" s="400" t="str">
        <f ca="1">'Reordered Data'!C13</f>
        <v>*Hide*</v>
      </c>
      <c r="C129" s="400" t="str">
        <f ca="1">'Reordered Data'!D13</f>
        <v>-</v>
      </c>
      <c r="D129" s="400" t="str">
        <f ca="1">'Reordered Data'!E13</f>
        <v>-</v>
      </c>
      <c r="E129" s="400" t="str">
        <f ca="1">'Reordered Data'!F13</f>
        <v>-</v>
      </c>
      <c r="F129" s="401" t="str">
        <f t="shared" ca="1" si="21"/>
        <v>-</v>
      </c>
      <c r="G129" s="401" t="str">
        <f t="shared" ca="1" si="21"/>
        <v>-</v>
      </c>
      <c r="H129" s="400" t="str">
        <f ca="1">INDEX((Planned_Savings_Summary,Planned_Savings_No_IE_Summary,Planned_Savings_No_NTG_Summary,Planned_Savings_No_IE_No_NTG_Summary),ROW(A10),COLUMN(A9),$H$3)</f>
        <v>-</v>
      </c>
      <c r="I129" s="400" t="str">
        <f ca="1">INDEX((Planned_Savings_Summary,Planned_Savings_No_IE_Summary,Planned_Savings_No_NTG_Summary,Planned_Savings_No_IE_No_NTG_Summary),ROW(B10),COLUMN(B9),$H$3)</f>
        <v>-</v>
      </c>
      <c r="J129" s="400" t="str">
        <f ca="1">INDEX((Planned_Savings_Summary,Planned_Savings_No_IE_Summary,Planned_Savings_No_NTG_Summary,Planned_Savings_No_IE_No_NTG_Summary),ROW(C10),COLUMN(C9),$H$3)</f>
        <v>-</v>
      </c>
      <c r="K129" s="400" t="str">
        <f ca="1">INDEX((Planned_Savings_Summary,Planned_Savings_No_IE_Summary,Planned_Savings_No_NTG_Summary,Planned_Savings_No_IE_No_NTG_Summary),ROW(D10),IF(NTG=2,1,5),$H$3)</f>
        <v>-</v>
      </c>
      <c r="L129" s="400" t="str">
        <f ca="1">INDEX((Planned_Savings_Summary,Planned_Savings_No_IE_Summary,Planned_Savings_No_NTG_Summary,Planned_Savings_No_IE_No_NTG_Summary),ROW(E10),IF(NTG=2,2,6),$H$3)</f>
        <v>-</v>
      </c>
      <c r="M129" s="400" t="str">
        <f ca="1">INDEX((Planned_Savings_Summary,Planned_Savings_No_IE_Summary,Planned_Savings_No_NTG_Summary,Planned_Savings_No_IE_No_NTG_Summary),ROW(F10),IF(NTG=2,3,7),$H$3)</f>
        <v>-</v>
      </c>
      <c r="N129" s="400" t="str">
        <f ca="1">INDEX((Claimed_Savings_Summary,Claimed_Savings_No_IE_Summary,Claimed_Savings_No_NTG_Summary,Claimed_Savings_No_IE_No_NTG_Summary),ROW(G10),COLUMN(A9),$H$3)</f>
        <v>-</v>
      </c>
      <c r="O129" s="400" t="str">
        <f ca="1">INDEX((Claimed_Savings_Summary,Claimed_Savings_No_IE_Summary,Claimed_Savings_No_NTG_Summary,Claimed_Savings_No_IE_No_NTG_Summary),ROW(H10),COLUMN(B9),$H$3)</f>
        <v>-</v>
      </c>
      <c r="P129" s="400" t="str">
        <f ca="1">INDEX((Claimed_Savings_Summary,Claimed_Savings_No_IE_Summary,Claimed_Savings_No_NTG_Summary,Claimed_Savings_No_IE_No_NTG_Summary),ROW(I10),COLUMN(C9),$H$3)</f>
        <v>-</v>
      </c>
      <c r="Q129" s="400" t="str">
        <f ca="1">INDEX((Claimed_Savings_Summary,Claimed_Savings_No_IE_Summary,Claimed_Savings_No_NTG_Summary,Claimed_Savings_No_IE_No_NTG_Summary),ROW(J10),IF(NTG=2,1,5),$H$3)</f>
        <v>-</v>
      </c>
      <c r="R129" s="400" t="str">
        <f ca="1">INDEX((Claimed_Savings_Summary,Claimed_Savings_No_IE_Summary,Claimed_Savings_No_NTG_Summary,Claimed_Savings_No_IE_No_NTG_Summary),ROW(K10),IF(NTG=2,2,6),$H$3)</f>
        <v>-</v>
      </c>
      <c r="S129" s="400" t="str">
        <f ca="1">INDEX((Claimed_Savings_Summary,Claimed_Savings_No_IE_Summary,Claimed_Savings_No_NTG_Summary,Claimed_Savings_No_IE_No_NTG_Summary),ROW(L10),IF(NTG=2,3,7),$H$3)</f>
        <v>-</v>
      </c>
      <c r="T129" s="400" t="str">
        <f ca="1">INDEX((Evaluated_Savings_Summary,Evaluated_Savings_No_IE_Summary,Evaluated_Savings_No_NTG_Summary,Evaluated_Savings_No_IE_No_NTG_Summary),ROW(M10),COLUMN(A9),$H$3)</f>
        <v>-</v>
      </c>
      <c r="U129" s="400" t="str">
        <f ca="1">INDEX((Evaluated_Savings_Summary,Evaluated_Savings_No_IE_Summary,Evaluated_Savings_No_NTG_Summary,Evaluated_Savings_No_IE_No_NTG_Summary),ROW(N10),COLUMN(B9),$H$3)</f>
        <v>-</v>
      </c>
      <c r="V129" s="400" t="str">
        <f ca="1">INDEX((Evaluated_Savings_Summary,Evaluated_Savings_No_IE_Summary,Evaluated_Savings_No_NTG_Summary,Evaluated_Savings_No_IE_No_NTG_Summary),ROW(O10),COLUMN(C9),$H$3)</f>
        <v>-</v>
      </c>
      <c r="W129" s="400" t="str">
        <f ca="1">INDEX((Evaluated_Savings_Summary,Evaluated_Savings_No_IE_Summary,Evaluated_Savings_No_NTG_Summary,Evaluated_Savings_No_IE_No_NTG_Summary),ROW(P10),IF(NTG=2,1,5),$H$3)</f>
        <v>-</v>
      </c>
      <c r="X129" s="400" t="str">
        <f ca="1">INDEX((Evaluated_Savings_Summary,Evaluated_Savings_No_IE_Summary,Evaluated_Savings_No_NTG_Summary,Evaluated_Savings_No_IE_No_NTG_Summary),ROW(Q10),IF(NTG=2,2,6),$H$3)</f>
        <v>-</v>
      </c>
      <c r="Y129" s="400" t="str">
        <f ca="1">INDEX((Evaluated_Savings_Summary,Evaluated_Savings_No_IE_Summary,Evaluated_Savings_No_NTG_Summary,Evaluated_Savings_No_IE_No_NTG_Summary),ROW(R10),IF(NTG=2,3,7),$H$3)</f>
        <v>-</v>
      </c>
      <c r="Z129" s="400" t="str">
        <f ca="1">INDEX((Planned_Savings_Summary,Planned_Savings_No_IE_Summary,Planned_Savings_No_NTG_Summary,Planned_Savings_No_IE_No_NTG_Summary),ROW(S10),IF(NTG=2,5,9),$H$3)</f>
        <v>-</v>
      </c>
      <c r="AA129" s="400" t="str">
        <f ca="1">INDEX((Claimed_Savings_Summary,Claimed_Savings_No_IE_Summary,Claimed_Savings_No_NTG_Summary,Claimed_Savings_No_IE_No_NTG_Summary),ROW(T10),IF(NTG=2,5,9),$H$3)</f>
        <v>-</v>
      </c>
      <c r="AB129" s="410" t="str">
        <f ca="1">INDEX((Evaluated_Savings_Summary,Evaluated_Savings_No_IE_Summary,Evaluated_Savings_No_NTG_Summary,Evaluated_Savings_No_IE_No_NTG_Summary),ROW(U10),IF(NTG=2,5,9),$H$3)</f>
        <v>-</v>
      </c>
      <c r="AC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11),COLUMN(A11),$N$6))</f>
        <v>-</v>
      </c>
      <c r="AD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11),COLUMN(B11),$N$6))</f>
        <v>-</v>
      </c>
      <c r="AE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11),COLUMN(C11),$N$6))</f>
        <v>-</v>
      </c>
      <c r="AF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11),COLUMN(D11),$N$6))</f>
        <v>-</v>
      </c>
      <c r="AG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11),COLUMN(E11),$N$6))</f>
        <v>-</v>
      </c>
      <c r="AH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11),COLUMN(F11),$N$6))</f>
        <v>-</v>
      </c>
      <c r="AI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11),COLUMN(G11),$N$6))</f>
        <v>-</v>
      </c>
      <c r="AJ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11),COLUMN(H11),$N$6))</f>
        <v>-</v>
      </c>
      <c r="AK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11),COLUMN(I11),$N$6))</f>
        <v>-</v>
      </c>
      <c r="AL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11),COLUMN(J11),$N$6))</f>
        <v>-</v>
      </c>
      <c r="AM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11),COLUMN(K11),$N$6))</f>
        <v>-</v>
      </c>
      <c r="AN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11),COLUMN(L11),$N$6))</f>
        <v>-</v>
      </c>
      <c r="AO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11),COLUMN(M11),$N$6))</f>
        <v>-</v>
      </c>
      <c r="AP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11),COLUMN(N11),$N$6))</f>
        <v>-</v>
      </c>
      <c r="AQ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11),COLUMN(O11),$N$6))</f>
        <v>-</v>
      </c>
      <c r="AR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11),COLUMN(P11),$N$6))</f>
        <v>-</v>
      </c>
      <c r="AS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11),COLUMN(Q11),$N$6))</f>
        <v>-</v>
      </c>
      <c r="AT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11),COLUMN(R11),$N$6))</f>
        <v>-</v>
      </c>
      <c r="AU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11),COLUMN(S11),$N$6))</f>
        <v>-</v>
      </c>
      <c r="AV12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11),COLUMN(T11),$N$6))</f>
        <v>-</v>
      </c>
    </row>
    <row r="130" spans="2:48">
      <c r="B130" s="400" t="str">
        <f ca="1">'Reordered Data'!C14</f>
        <v>*Hide*</v>
      </c>
      <c r="C130" s="400" t="str">
        <f ca="1">'Reordered Data'!D14</f>
        <v>-</v>
      </c>
      <c r="D130" s="400" t="str">
        <f ca="1">'Reordered Data'!E14</f>
        <v>-</v>
      </c>
      <c r="E130" s="400" t="str">
        <f ca="1">'Reordered Data'!F14</f>
        <v>-</v>
      </c>
      <c r="F130" s="401" t="str">
        <f t="shared" ca="1" si="21"/>
        <v>-</v>
      </c>
      <c r="G130" s="401" t="str">
        <f t="shared" ca="1" si="21"/>
        <v>-</v>
      </c>
      <c r="H130" s="400" t="str">
        <f ca="1">INDEX((Planned_Savings_Summary,Planned_Savings_No_IE_Summary,Planned_Savings_No_NTG_Summary,Planned_Savings_No_IE_No_NTG_Summary),ROW(A11),COLUMN(A10),$H$3)</f>
        <v>-</v>
      </c>
      <c r="I130" s="400" t="str">
        <f ca="1">INDEX((Planned_Savings_Summary,Planned_Savings_No_IE_Summary,Planned_Savings_No_NTG_Summary,Planned_Savings_No_IE_No_NTG_Summary),ROW(B11),COLUMN(B10),$H$3)</f>
        <v>-</v>
      </c>
      <c r="J130" s="400" t="str">
        <f ca="1">INDEX((Planned_Savings_Summary,Planned_Savings_No_IE_Summary,Planned_Savings_No_NTG_Summary,Planned_Savings_No_IE_No_NTG_Summary),ROW(C11),COLUMN(C10),$H$3)</f>
        <v>-</v>
      </c>
      <c r="K130" s="400" t="str">
        <f ca="1">INDEX((Planned_Savings_Summary,Planned_Savings_No_IE_Summary,Planned_Savings_No_NTG_Summary,Planned_Savings_No_IE_No_NTG_Summary),ROW(D11),IF(NTG=2,1,5),$H$3)</f>
        <v>-</v>
      </c>
      <c r="L130" s="400" t="str">
        <f ca="1">INDEX((Planned_Savings_Summary,Planned_Savings_No_IE_Summary,Planned_Savings_No_NTG_Summary,Planned_Savings_No_IE_No_NTG_Summary),ROW(E11),IF(NTG=2,2,6),$H$3)</f>
        <v>-</v>
      </c>
      <c r="M130" s="400" t="str">
        <f ca="1">INDEX((Planned_Savings_Summary,Planned_Savings_No_IE_Summary,Planned_Savings_No_NTG_Summary,Planned_Savings_No_IE_No_NTG_Summary),ROW(F11),IF(NTG=2,3,7),$H$3)</f>
        <v>-</v>
      </c>
      <c r="N130" s="400" t="str">
        <f ca="1">INDEX((Claimed_Savings_Summary,Claimed_Savings_No_IE_Summary,Claimed_Savings_No_NTG_Summary,Claimed_Savings_No_IE_No_NTG_Summary),ROW(G11),COLUMN(A10),$H$3)</f>
        <v>-</v>
      </c>
      <c r="O130" s="400" t="str">
        <f ca="1">INDEX((Claimed_Savings_Summary,Claimed_Savings_No_IE_Summary,Claimed_Savings_No_NTG_Summary,Claimed_Savings_No_IE_No_NTG_Summary),ROW(H11),COLUMN(B10),$H$3)</f>
        <v>-</v>
      </c>
      <c r="P130" s="400" t="str">
        <f ca="1">INDEX((Claimed_Savings_Summary,Claimed_Savings_No_IE_Summary,Claimed_Savings_No_NTG_Summary,Claimed_Savings_No_IE_No_NTG_Summary),ROW(I11),COLUMN(C10),$H$3)</f>
        <v>-</v>
      </c>
      <c r="Q130" s="400" t="str">
        <f ca="1">INDEX((Claimed_Savings_Summary,Claimed_Savings_No_IE_Summary,Claimed_Savings_No_NTG_Summary,Claimed_Savings_No_IE_No_NTG_Summary),ROW(J11),IF(NTG=2,1,5),$H$3)</f>
        <v>-</v>
      </c>
      <c r="R130" s="400" t="str">
        <f ca="1">INDEX((Claimed_Savings_Summary,Claimed_Savings_No_IE_Summary,Claimed_Savings_No_NTG_Summary,Claimed_Savings_No_IE_No_NTG_Summary),ROW(K11),IF(NTG=2,2,6),$H$3)</f>
        <v>-</v>
      </c>
      <c r="S130" s="400" t="str">
        <f ca="1">INDEX((Claimed_Savings_Summary,Claimed_Savings_No_IE_Summary,Claimed_Savings_No_NTG_Summary,Claimed_Savings_No_IE_No_NTG_Summary),ROW(L11),IF(NTG=2,3,7),$H$3)</f>
        <v>-</v>
      </c>
      <c r="T130" s="400" t="str">
        <f ca="1">INDEX((Evaluated_Savings_Summary,Evaluated_Savings_No_IE_Summary,Evaluated_Savings_No_NTG_Summary,Evaluated_Savings_No_IE_No_NTG_Summary),ROW(M11),COLUMN(A10),$H$3)</f>
        <v>-</v>
      </c>
      <c r="U130" s="400" t="str">
        <f ca="1">INDEX((Evaluated_Savings_Summary,Evaluated_Savings_No_IE_Summary,Evaluated_Savings_No_NTG_Summary,Evaluated_Savings_No_IE_No_NTG_Summary),ROW(N11),COLUMN(B10),$H$3)</f>
        <v>-</v>
      </c>
      <c r="V130" s="400" t="str">
        <f ca="1">INDEX((Evaluated_Savings_Summary,Evaluated_Savings_No_IE_Summary,Evaluated_Savings_No_NTG_Summary,Evaluated_Savings_No_IE_No_NTG_Summary),ROW(O11),COLUMN(C10),$H$3)</f>
        <v>-</v>
      </c>
      <c r="W130" s="400" t="str">
        <f ca="1">INDEX((Evaluated_Savings_Summary,Evaluated_Savings_No_IE_Summary,Evaluated_Savings_No_NTG_Summary,Evaluated_Savings_No_IE_No_NTG_Summary),ROW(P11),IF(NTG=2,1,5),$H$3)</f>
        <v>-</v>
      </c>
      <c r="X130" s="400" t="str">
        <f ca="1">INDEX((Evaluated_Savings_Summary,Evaluated_Savings_No_IE_Summary,Evaluated_Savings_No_NTG_Summary,Evaluated_Savings_No_IE_No_NTG_Summary),ROW(Q11),IF(NTG=2,2,6),$H$3)</f>
        <v>-</v>
      </c>
      <c r="Y130" s="400" t="str">
        <f ca="1">INDEX((Evaluated_Savings_Summary,Evaluated_Savings_No_IE_Summary,Evaluated_Savings_No_NTG_Summary,Evaluated_Savings_No_IE_No_NTG_Summary),ROW(R11),IF(NTG=2,3,7),$H$3)</f>
        <v>-</v>
      </c>
      <c r="Z130" s="400" t="str">
        <f ca="1">INDEX((Planned_Savings_Summary,Planned_Savings_No_IE_Summary,Planned_Savings_No_NTG_Summary,Planned_Savings_No_IE_No_NTG_Summary),ROW(S11),IF(NTG=2,5,9),$H$3)</f>
        <v>-</v>
      </c>
      <c r="AA130" s="400" t="str">
        <f ca="1">INDEX((Claimed_Savings_Summary,Claimed_Savings_No_IE_Summary,Claimed_Savings_No_NTG_Summary,Claimed_Savings_No_IE_No_NTG_Summary),ROW(T11),IF(NTG=2,5,9),$H$3)</f>
        <v>-</v>
      </c>
      <c r="AB130" s="410" t="str">
        <f ca="1">INDEX((Evaluated_Savings_Summary,Evaluated_Savings_No_IE_Summary,Evaluated_Savings_No_NTG_Summary,Evaluated_Savings_No_IE_No_NTG_Summary),ROW(U11),IF(NTG=2,5,9),$H$3)</f>
        <v>-</v>
      </c>
      <c r="AC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12),COLUMN(A12),$N$6))</f>
        <v>-</v>
      </c>
      <c r="AD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12),COLUMN(B12),$N$6))</f>
        <v>-</v>
      </c>
      <c r="AE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12),COLUMN(C12),$N$6))</f>
        <v>-</v>
      </c>
      <c r="AF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12),COLUMN(D12),$N$6))</f>
        <v>-</v>
      </c>
      <c r="AG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12),COLUMN(E12),$N$6))</f>
        <v>-</v>
      </c>
      <c r="AH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12),COLUMN(F12),$N$6))</f>
        <v>-</v>
      </c>
      <c r="AI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12),COLUMN(G12),$N$6))</f>
        <v>-</v>
      </c>
      <c r="AJ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12),COLUMN(H12),$N$6))</f>
        <v>-</v>
      </c>
      <c r="AK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12),COLUMN(I12),$N$6))</f>
        <v>-</v>
      </c>
      <c r="AL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12),COLUMN(J12),$N$6))</f>
        <v>-</v>
      </c>
      <c r="AM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12),COLUMN(K12),$N$6))</f>
        <v>-</v>
      </c>
      <c r="AN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12),COLUMN(L12),$N$6))</f>
        <v>-</v>
      </c>
      <c r="AO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12),COLUMN(M12),$N$6))</f>
        <v>-</v>
      </c>
      <c r="AP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12),COLUMN(N12),$N$6))</f>
        <v>-</v>
      </c>
      <c r="AQ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12),COLUMN(O12),$N$6))</f>
        <v>-</v>
      </c>
      <c r="AR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12),COLUMN(P12),$N$6))</f>
        <v>-</v>
      </c>
      <c r="AS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12),COLUMN(Q12),$N$6))</f>
        <v>-</v>
      </c>
      <c r="AT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12),COLUMN(R12),$N$6))</f>
        <v>-</v>
      </c>
      <c r="AU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12),COLUMN(S12),$N$6))</f>
        <v>-</v>
      </c>
      <c r="AV13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12),COLUMN(T12),$N$6))</f>
        <v>-</v>
      </c>
    </row>
    <row r="131" spans="2:48">
      <c r="B131" s="400" t="str">
        <f ca="1">'Reordered Data'!C15</f>
        <v>*Hide*</v>
      </c>
      <c r="C131" s="400" t="str">
        <f ca="1">'Reordered Data'!D15</f>
        <v>-</v>
      </c>
      <c r="D131" s="400" t="str">
        <f ca="1">'Reordered Data'!E15</f>
        <v>-</v>
      </c>
      <c r="E131" s="400" t="str">
        <f ca="1">'Reordered Data'!F15</f>
        <v>-</v>
      </c>
      <c r="F131" s="401" t="str">
        <f t="shared" ca="1" si="21"/>
        <v>-</v>
      </c>
      <c r="G131" s="401" t="str">
        <f t="shared" ca="1" si="21"/>
        <v>-</v>
      </c>
      <c r="H131" s="400" t="str">
        <f ca="1">INDEX((Planned_Savings_Summary,Planned_Savings_No_IE_Summary,Planned_Savings_No_NTG_Summary,Planned_Savings_No_IE_No_NTG_Summary),ROW(A12),COLUMN(A11),$H$3)</f>
        <v>-</v>
      </c>
      <c r="I131" s="400" t="str">
        <f ca="1">INDEX((Planned_Savings_Summary,Planned_Savings_No_IE_Summary,Planned_Savings_No_NTG_Summary,Planned_Savings_No_IE_No_NTG_Summary),ROW(B12),COLUMN(B11),$H$3)</f>
        <v>-</v>
      </c>
      <c r="J131" s="400" t="str">
        <f ca="1">INDEX((Planned_Savings_Summary,Planned_Savings_No_IE_Summary,Planned_Savings_No_NTG_Summary,Planned_Savings_No_IE_No_NTG_Summary),ROW(C12),COLUMN(C11),$H$3)</f>
        <v>-</v>
      </c>
      <c r="K131" s="400" t="str">
        <f ca="1">INDEX((Planned_Savings_Summary,Planned_Savings_No_IE_Summary,Planned_Savings_No_NTG_Summary,Planned_Savings_No_IE_No_NTG_Summary),ROW(D12),IF(NTG=2,1,5),$H$3)</f>
        <v>-</v>
      </c>
      <c r="L131" s="400" t="str">
        <f ca="1">INDEX((Planned_Savings_Summary,Planned_Savings_No_IE_Summary,Planned_Savings_No_NTG_Summary,Planned_Savings_No_IE_No_NTG_Summary),ROW(E12),IF(NTG=2,2,6),$H$3)</f>
        <v>-</v>
      </c>
      <c r="M131" s="400" t="str">
        <f ca="1">INDEX((Planned_Savings_Summary,Planned_Savings_No_IE_Summary,Planned_Savings_No_NTG_Summary,Planned_Savings_No_IE_No_NTG_Summary),ROW(F12),IF(NTG=2,3,7),$H$3)</f>
        <v>-</v>
      </c>
      <c r="N131" s="400" t="str">
        <f ca="1">INDEX((Claimed_Savings_Summary,Claimed_Savings_No_IE_Summary,Claimed_Savings_No_NTG_Summary,Claimed_Savings_No_IE_No_NTG_Summary),ROW(G12),COLUMN(A11),$H$3)</f>
        <v>-</v>
      </c>
      <c r="O131" s="400" t="str">
        <f ca="1">INDEX((Claimed_Savings_Summary,Claimed_Savings_No_IE_Summary,Claimed_Savings_No_NTG_Summary,Claimed_Savings_No_IE_No_NTG_Summary),ROW(H12),COLUMN(B11),$H$3)</f>
        <v>-</v>
      </c>
      <c r="P131" s="400" t="str">
        <f ca="1">INDEX((Claimed_Savings_Summary,Claimed_Savings_No_IE_Summary,Claimed_Savings_No_NTG_Summary,Claimed_Savings_No_IE_No_NTG_Summary),ROW(I12),COLUMN(C11),$H$3)</f>
        <v>-</v>
      </c>
      <c r="Q131" s="400" t="str">
        <f ca="1">INDEX((Claimed_Savings_Summary,Claimed_Savings_No_IE_Summary,Claimed_Savings_No_NTG_Summary,Claimed_Savings_No_IE_No_NTG_Summary),ROW(J12),IF(NTG=2,1,5),$H$3)</f>
        <v>-</v>
      </c>
      <c r="R131" s="400" t="str">
        <f ca="1">INDEX((Claimed_Savings_Summary,Claimed_Savings_No_IE_Summary,Claimed_Savings_No_NTG_Summary,Claimed_Savings_No_IE_No_NTG_Summary),ROW(K12),IF(NTG=2,2,6),$H$3)</f>
        <v>-</v>
      </c>
      <c r="S131" s="400" t="str">
        <f ca="1">INDEX((Claimed_Savings_Summary,Claimed_Savings_No_IE_Summary,Claimed_Savings_No_NTG_Summary,Claimed_Savings_No_IE_No_NTG_Summary),ROW(L12),IF(NTG=2,3,7),$H$3)</f>
        <v>-</v>
      </c>
      <c r="T131" s="400" t="str">
        <f ca="1">INDEX((Evaluated_Savings_Summary,Evaluated_Savings_No_IE_Summary,Evaluated_Savings_No_NTG_Summary,Evaluated_Savings_No_IE_No_NTG_Summary),ROW(M12),COLUMN(A11),$H$3)</f>
        <v>-</v>
      </c>
      <c r="U131" s="400" t="str">
        <f ca="1">INDEX((Evaluated_Savings_Summary,Evaluated_Savings_No_IE_Summary,Evaluated_Savings_No_NTG_Summary,Evaluated_Savings_No_IE_No_NTG_Summary),ROW(N12),COLUMN(B11),$H$3)</f>
        <v>-</v>
      </c>
      <c r="V131" s="400" t="str">
        <f ca="1">INDEX((Evaluated_Savings_Summary,Evaluated_Savings_No_IE_Summary,Evaluated_Savings_No_NTG_Summary,Evaluated_Savings_No_IE_No_NTG_Summary),ROW(O12),COLUMN(C11),$H$3)</f>
        <v>-</v>
      </c>
      <c r="W131" s="400" t="str">
        <f ca="1">INDEX((Evaluated_Savings_Summary,Evaluated_Savings_No_IE_Summary,Evaluated_Savings_No_NTG_Summary,Evaluated_Savings_No_IE_No_NTG_Summary),ROW(P12),IF(NTG=2,1,5),$H$3)</f>
        <v>-</v>
      </c>
      <c r="X131" s="400" t="str">
        <f ca="1">INDEX((Evaluated_Savings_Summary,Evaluated_Savings_No_IE_Summary,Evaluated_Savings_No_NTG_Summary,Evaluated_Savings_No_IE_No_NTG_Summary),ROW(Q12),IF(NTG=2,2,6),$H$3)</f>
        <v>-</v>
      </c>
      <c r="Y131" s="400" t="str">
        <f ca="1">INDEX((Evaluated_Savings_Summary,Evaluated_Savings_No_IE_Summary,Evaluated_Savings_No_NTG_Summary,Evaluated_Savings_No_IE_No_NTG_Summary),ROW(R12),IF(NTG=2,3,7),$H$3)</f>
        <v>-</v>
      </c>
      <c r="Z131" s="400" t="str">
        <f ca="1">INDEX((Planned_Savings_Summary,Planned_Savings_No_IE_Summary,Planned_Savings_No_NTG_Summary,Planned_Savings_No_IE_No_NTG_Summary),ROW(S12),IF(NTG=2,5,9),$H$3)</f>
        <v>-</v>
      </c>
      <c r="AA131" s="400" t="str">
        <f ca="1">INDEX((Claimed_Savings_Summary,Claimed_Savings_No_IE_Summary,Claimed_Savings_No_NTG_Summary,Claimed_Savings_No_IE_No_NTG_Summary),ROW(T12),IF(NTG=2,5,9),$H$3)</f>
        <v>-</v>
      </c>
      <c r="AB131" s="410" t="str">
        <f ca="1">INDEX((Evaluated_Savings_Summary,Evaluated_Savings_No_IE_Summary,Evaluated_Savings_No_NTG_Summary,Evaluated_Savings_No_IE_No_NTG_Summary),ROW(U12),IF(NTG=2,5,9),$H$3)</f>
        <v>-</v>
      </c>
      <c r="AC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13),COLUMN(A13),$N$6))</f>
        <v>-</v>
      </c>
      <c r="AD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13),COLUMN(B13),$N$6))</f>
        <v>-</v>
      </c>
      <c r="AE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13),COLUMN(C13),$N$6))</f>
        <v>-</v>
      </c>
      <c r="AF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13),COLUMN(D13),$N$6))</f>
        <v>-</v>
      </c>
      <c r="AG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13),COLUMN(E13),$N$6))</f>
        <v>-</v>
      </c>
      <c r="AH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13),COLUMN(F13),$N$6))</f>
        <v>-</v>
      </c>
      <c r="AI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13),COLUMN(G13),$N$6))</f>
        <v>-</v>
      </c>
      <c r="AJ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13),COLUMN(H13),$N$6))</f>
        <v>-</v>
      </c>
      <c r="AK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13),COLUMN(I13),$N$6))</f>
        <v>-</v>
      </c>
      <c r="AL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13),COLUMN(J13),$N$6))</f>
        <v>-</v>
      </c>
      <c r="AM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13),COLUMN(K13),$N$6))</f>
        <v>-</v>
      </c>
      <c r="AN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13),COLUMN(L13),$N$6))</f>
        <v>-</v>
      </c>
      <c r="AO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13),COLUMN(M13),$N$6))</f>
        <v>-</v>
      </c>
      <c r="AP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13),COLUMN(N13),$N$6))</f>
        <v>-</v>
      </c>
      <c r="AQ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13),COLUMN(O13),$N$6))</f>
        <v>-</v>
      </c>
      <c r="AR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13),COLUMN(P13),$N$6))</f>
        <v>-</v>
      </c>
      <c r="AS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13),COLUMN(Q13),$N$6))</f>
        <v>-</v>
      </c>
      <c r="AT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13),COLUMN(R13),$N$6))</f>
        <v>-</v>
      </c>
      <c r="AU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13),COLUMN(S13),$N$6))</f>
        <v>-</v>
      </c>
      <c r="AV13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13),COLUMN(T13),$N$6))</f>
        <v>-</v>
      </c>
    </row>
    <row r="132" spans="2:48">
      <c r="B132" s="400" t="str">
        <f ca="1">'Reordered Data'!C16</f>
        <v>*Hide*</v>
      </c>
      <c r="C132" s="400" t="str">
        <f ca="1">'Reordered Data'!D16</f>
        <v>-</v>
      </c>
      <c r="D132" s="400" t="str">
        <f ca="1">'Reordered Data'!E16</f>
        <v>-</v>
      </c>
      <c r="E132" s="400" t="str">
        <f ca="1">'Reordered Data'!F16</f>
        <v>-</v>
      </c>
      <c r="F132" s="401" t="str">
        <f t="shared" ca="1" si="21"/>
        <v>-</v>
      </c>
      <c r="G132" s="401" t="str">
        <f t="shared" ca="1" si="21"/>
        <v>-</v>
      </c>
      <c r="H132" s="400" t="str">
        <f ca="1">INDEX((Planned_Savings_Summary,Planned_Savings_No_IE_Summary,Planned_Savings_No_NTG_Summary,Planned_Savings_No_IE_No_NTG_Summary),ROW(A13),COLUMN(A12),$H$3)</f>
        <v>-</v>
      </c>
      <c r="I132" s="400" t="str">
        <f ca="1">INDEX((Planned_Savings_Summary,Planned_Savings_No_IE_Summary,Planned_Savings_No_NTG_Summary,Planned_Savings_No_IE_No_NTG_Summary),ROW(B13),COLUMN(B12),$H$3)</f>
        <v>-</v>
      </c>
      <c r="J132" s="400" t="str">
        <f ca="1">INDEX((Planned_Savings_Summary,Planned_Savings_No_IE_Summary,Planned_Savings_No_NTG_Summary,Planned_Savings_No_IE_No_NTG_Summary),ROW(C13),COLUMN(C12),$H$3)</f>
        <v>-</v>
      </c>
      <c r="K132" s="400" t="str">
        <f ca="1">INDEX((Planned_Savings_Summary,Planned_Savings_No_IE_Summary,Planned_Savings_No_NTG_Summary,Planned_Savings_No_IE_No_NTG_Summary),ROW(D13),IF(NTG=2,1,5),$H$3)</f>
        <v>-</v>
      </c>
      <c r="L132" s="400" t="str">
        <f ca="1">INDEX((Planned_Savings_Summary,Planned_Savings_No_IE_Summary,Planned_Savings_No_NTG_Summary,Planned_Savings_No_IE_No_NTG_Summary),ROW(E13),IF(NTG=2,2,6),$H$3)</f>
        <v>-</v>
      </c>
      <c r="M132" s="400" t="str">
        <f ca="1">INDEX((Planned_Savings_Summary,Planned_Savings_No_IE_Summary,Planned_Savings_No_NTG_Summary,Planned_Savings_No_IE_No_NTG_Summary),ROW(F13),IF(NTG=2,3,7),$H$3)</f>
        <v>-</v>
      </c>
      <c r="N132" s="400" t="str">
        <f ca="1">INDEX((Claimed_Savings_Summary,Claimed_Savings_No_IE_Summary,Claimed_Savings_No_NTG_Summary,Claimed_Savings_No_IE_No_NTG_Summary),ROW(G13),COLUMN(A12),$H$3)</f>
        <v>-</v>
      </c>
      <c r="O132" s="400" t="str">
        <f ca="1">INDEX((Claimed_Savings_Summary,Claimed_Savings_No_IE_Summary,Claimed_Savings_No_NTG_Summary,Claimed_Savings_No_IE_No_NTG_Summary),ROW(H13),COLUMN(B12),$H$3)</f>
        <v>-</v>
      </c>
      <c r="P132" s="400" t="str">
        <f ca="1">INDEX((Claimed_Savings_Summary,Claimed_Savings_No_IE_Summary,Claimed_Savings_No_NTG_Summary,Claimed_Savings_No_IE_No_NTG_Summary),ROW(I13),COLUMN(C12),$H$3)</f>
        <v>-</v>
      </c>
      <c r="Q132" s="400" t="str">
        <f ca="1">INDEX((Claimed_Savings_Summary,Claimed_Savings_No_IE_Summary,Claimed_Savings_No_NTG_Summary,Claimed_Savings_No_IE_No_NTG_Summary),ROW(J13),IF(NTG=2,1,5),$H$3)</f>
        <v>-</v>
      </c>
      <c r="R132" s="400" t="str">
        <f ca="1">INDEX((Claimed_Savings_Summary,Claimed_Savings_No_IE_Summary,Claimed_Savings_No_NTG_Summary,Claimed_Savings_No_IE_No_NTG_Summary),ROW(K13),IF(NTG=2,2,6),$H$3)</f>
        <v>-</v>
      </c>
      <c r="S132" s="400" t="str">
        <f ca="1">INDEX((Claimed_Savings_Summary,Claimed_Savings_No_IE_Summary,Claimed_Savings_No_NTG_Summary,Claimed_Savings_No_IE_No_NTG_Summary),ROW(L13),IF(NTG=2,3,7),$H$3)</f>
        <v>-</v>
      </c>
      <c r="T132" s="400" t="str">
        <f ca="1">INDEX((Evaluated_Savings_Summary,Evaluated_Savings_No_IE_Summary,Evaluated_Savings_No_NTG_Summary,Evaluated_Savings_No_IE_No_NTG_Summary),ROW(M13),COLUMN(A12),$H$3)</f>
        <v>-</v>
      </c>
      <c r="U132" s="400" t="str">
        <f ca="1">INDEX((Evaluated_Savings_Summary,Evaluated_Savings_No_IE_Summary,Evaluated_Savings_No_NTG_Summary,Evaluated_Savings_No_IE_No_NTG_Summary),ROW(N13),COLUMN(B12),$H$3)</f>
        <v>-</v>
      </c>
      <c r="V132" s="400" t="str">
        <f ca="1">INDEX((Evaluated_Savings_Summary,Evaluated_Savings_No_IE_Summary,Evaluated_Savings_No_NTG_Summary,Evaluated_Savings_No_IE_No_NTG_Summary),ROW(O13),COLUMN(C12),$H$3)</f>
        <v>-</v>
      </c>
      <c r="W132" s="400" t="str">
        <f ca="1">INDEX((Evaluated_Savings_Summary,Evaluated_Savings_No_IE_Summary,Evaluated_Savings_No_NTG_Summary,Evaluated_Savings_No_IE_No_NTG_Summary),ROW(P13),IF(NTG=2,1,5),$H$3)</f>
        <v>-</v>
      </c>
      <c r="X132" s="400" t="str">
        <f ca="1">INDEX((Evaluated_Savings_Summary,Evaluated_Savings_No_IE_Summary,Evaluated_Savings_No_NTG_Summary,Evaluated_Savings_No_IE_No_NTG_Summary),ROW(Q13),IF(NTG=2,2,6),$H$3)</f>
        <v>-</v>
      </c>
      <c r="Y132" s="400" t="str">
        <f ca="1">INDEX((Evaluated_Savings_Summary,Evaluated_Savings_No_IE_Summary,Evaluated_Savings_No_NTG_Summary,Evaluated_Savings_No_IE_No_NTG_Summary),ROW(R13),IF(NTG=2,3,7),$H$3)</f>
        <v>-</v>
      </c>
      <c r="Z132" s="400" t="str">
        <f ca="1">INDEX((Planned_Savings_Summary,Planned_Savings_No_IE_Summary,Planned_Savings_No_NTG_Summary,Planned_Savings_No_IE_No_NTG_Summary),ROW(S13),IF(NTG=2,5,9),$H$3)</f>
        <v>-</v>
      </c>
      <c r="AA132" s="400" t="str">
        <f ca="1">INDEX((Claimed_Savings_Summary,Claimed_Savings_No_IE_Summary,Claimed_Savings_No_NTG_Summary,Claimed_Savings_No_IE_No_NTG_Summary),ROW(T13),IF(NTG=2,5,9),$H$3)</f>
        <v>-</v>
      </c>
      <c r="AB132" s="410" t="str">
        <f ca="1">INDEX((Evaluated_Savings_Summary,Evaluated_Savings_No_IE_Summary,Evaluated_Savings_No_NTG_Summary,Evaluated_Savings_No_IE_No_NTG_Summary),ROW(U13),IF(NTG=2,5,9),$H$3)</f>
        <v>-</v>
      </c>
      <c r="AC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14),COLUMN(A14),$N$6))</f>
        <v>-</v>
      </c>
      <c r="AD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14),COLUMN(B14),$N$6))</f>
        <v>-</v>
      </c>
      <c r="AE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14),COLUMN(C14),$N$6))</f>
        <v>-</v>
      </c>
      <c r="AF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14),COLUMN(D14),$N$6))</f>
        <v>-</v>
      </c>
      <c r="AG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14),COLUMN(E14),$N$6))</f>
        <v>-</v>
      </c>
      <c r="AH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14),COLUMN(F14),$N$6))</f>
        <v>-</v>
      </c>
      <c r="AI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14),COLUMN(G14),$N$6))</f>
        <v>-</v>
      </c>
      <c r="AJ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14),COLUMN(H14),$N$6))</f>
        <v>-</v>
      </c>
      <c r="AK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14),COLUMN(I14),$N$6))</f>
        <v>-</v>
      </c>
      <c r="AL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14),COLUMN(J14),$N$6))</f>
        <v>-</v>
      </c>
      <c r="AM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14),COLUMN(K14),$N$6))</f>
        <v>-</v>
      </c>
      <c r="AN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14),COLUMN(L14),$N$6))</f>
        <v>-</v>
      </c>
      <c r="AO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14),COLUMN(M14),$N$6))</f>
        <v>-</v>
      </c>
      <c r="AP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14),COLUMN(N14),$N$6))</f>
        <v>-</v>
      </c>
      <c r="AQ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14),COLUMN(O14),$N$6))</f>
        <v>-</v>
      </c>
      <c r="AR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14),COLUMN(P14),$N$6))</f>
        <v>-</v>
      </c>
      <c r="AS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14),COLUMN(Q14),$N$6))</f>
        <v>-</v>
      </c>
      <c r="AT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14),COLUMN(R14),$N$6))</f>
        <v>-</v>
      </c>
      <c r="AU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14),COLUMN(S14),$N$6))</f>
        <v>-</v>
      </c>
      <c r="AV13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14),COLUMN(T14),$N$6))</f>
        <v>-</v>
      </c>
    </row>
    <row r="133" spans="2:48">
      <c r="B133" s="400" t="str">
        <f ca="1">'Reordered Data'!C17</f>
        <v>*Hide*</v>
      </c>
      <c r="C133" s="400" t="str">
        <f ca="1">'Reordered Data'!D17</f>
        <v>-</v>
      </c>
      <c r="D133" s="400" t="str">
        <f ca="1">'Reordered Data'!E17</f>
        <v>-</v>
      </c>
      <c r="E133" s="400" t="str">
        <f ca="1">'Reordered Data'!F17</f>
        <v>-</v>
      </c>
      <c r="F133" s="401" t="str">
        <f t="shared" ca="1" si="21"/>
        <v>-</v>
      </c>
      <c r="G133" s="401" t="str">
        <f t="shared" ca="1" si="21"/>
        <v>-</v>
      </c>
      <c r="H133" s="400" t="str">
        <f ca="1">INDEX((Planned_Savings_Summary,Planned_Savings_No_IE_Summary,Planned_Savings_No_NTG_Summary,Planned_Savings_No_IE_No_NTG_Summary),ROW(A14),COLUMN(A13),$H$3)</f>
        <v>-</v>
      </c>
      <c r="I133" s="400" t="str">
        <f ca="1">INDEX((Planned_Savings_Summary,Planned_Savings_No_IE_Summary,Planned_Savings_No_NTG_Summary,Planned_Savings_No_IE_No_NTG_Summary),ROW(B14),COLUMN(B13),$H$3)</f>
        <v>-</v>
      </c>
      <c r="J133" s="400" t="str">
        <f ca="1">INDEX((Planned_Savings_Summary,Planned_Savings_No_IE_Summary,Planned_Savings_No_NTG_Summary,Planned_Savings_No_IE_No_NTG_Summary),ROW(C14),COLUMN(C13),$H$3)</f>
        <v>-</v>
      </c>
      <c r="K133" s="400" t="str">
        <f ca="1">INDEX((Planned_Savings_Summary,Planned_Savings_No_IE_Summary,Planned_Savings_No_NTG_Summary,Planned_Savings_No_IE_No_NTG_Summary),ROW(D14),IF(NTG=2,1,5),$H$3)</f>
        <v>-</v>
      </c>
      <c r="L133" s="400" t="str">
        <f ca="1">INDEX((Planned_Savings_Summary,Planned_Savings_No_IE_Summary,Planned_Savings_No_NTG_Summary,Planned_Savings_No_IE_No_NTG_Summary),ROW(E14),IF(NTG=2,2,6),$H$3)</f>
        <v>-</v>
      </c>
      <c r="M133" s="400" t="str">
        <f ca="1">INDEX((Planned_Savings_Summary,Planned_Savings_No_IE_Summary,Planned_Savings_No_NTG_Summary,Planned_Savings_No_IE_No_NTG_Summary),ROW(F14),IF(NTG=2,3,7),$H$3)</f>
        <v>-</v>
      </c>
      <c r="N133" s="400" t="str">
        <f ca="1">INDEX((Claimed_Savings_Summary,Claimed_Savings_No_IE_Summary,Claimed_Savings_No_NTG_Summary,Claimed_Savings_No_IE_No_NTG_Summary),ROW(G14),COLUMN(A13),$H$3)</f>
        <v>-</v>
      </c>
      <c r="O133" s="400" t="str">
        <f ca="1">INDEX((Claimed_Savings_Summary,Claimed_Savings_No_IE_Summary,Claimed_Savings_No_NTG_Summary,Claimed_Savings_No_IE_No_NTG_Summary),ROW(H14),COLUMN(B13),$H$3)</f>
        <v>-</v>
      </c>
      <c r="P133" s="400" t="str">
        <f ca="1">INDEX((Claimed_Savings_Summary,Claimed_Savings_No_IE_Summary,Claimed_Savings_No_NTG_Summary,Claimed_Savings_No_IE_No_NTG_Summary),ROW(I14),COLUMN(C13),$H$3)</f>
        <v>-</v>
      </c>
      <c r="Q133" s="400" t="str">
        <f ca="1">INDEX((Claimed_Savings_Summary,Claimed_Savings_No_IE_Summary,Claimed_Savings_No_NTG_Summary,Claimed_Savings_No_IE_No_NTG_Summary),ROW(J14),IF(NTG=2,1,5),$H$3)</f>
        <v>-</v>
      </c>
      <c r="R133" s="400" t="str">
        <f ca="1">INDEX((Claimed_Savings_Summary,Claimed_Savings_No_IE_Summary,Claimed_Savings_No_NTG_Summary,Claimed_Savings_No_IE_No_NTG_Summary),ROW(K14),IF(NTG=2,2,6),$H$3)</f>
        <v>-</v>
      </c>
      <c r="S133" s="400" t="str">
        <f ca="1">INDEX((Claimed_Savings_Summary,Claimed_Savings_No_IE_Summary,Claimed_Savings_No_NTG_Summary,Claimed_Savings_No_IE_No_NTG_Summary),ROW(L14),IF(NTG=2,3,7),$H$3)</f>
        <v>-</v>
      </c>
      <c r="T133" s="400" t="str">
        <f ca="1">INDEX((Evaluated_Savings_Summary,Evaluated_Savings_No_IE_Summary,Evaluated_Savings_No_NTG_Summary,Evaluated_Savings_No_IE_No_NTG_Summary),ROW(M14),COLUMN(A13),$H$3)</f>
        <v>-</v>
      </c>
      <c r="U133" s="400" t="str">
        <f ca="1">INDEX((Evaluated_Savings_Summary,Evaluated_Savings_No_IE_Summary,Evaluated_Savings_No_NTG_Summary,Evaluated_Savings_No_IE_No_NTG_Summary),ROW(N14),COLUMN(B13),$H$3)</f>
        <v>-</v>
      </c>
      <c r="V133" s="400" t="str">
        <f ca="1">INDEX((Evaluated_Savings_Summary,Evaluated_Savings_No_IE_Summary,Evaluated_Savings_No_NTG_Summary,Evaluated_Savings_No_IE_No_NTG_Summary),ROW(O14),COLUMN(C13),$H$3)</f>
        <v>-</v>
      </c>
      <c r="W133" s="400" t="str">
        <f ca="1">INDEX((Evaluated_Savings_Summary,Evaluated_Savings_No_IE_Summary,Evaluated_Savings_No_NTG_Summary,Evaluated_Savings_No_IE_No_NTG_Summary),ROW(P14),IF(NTG=2,1,5),$H$3)</f>
        <v>-</v>
      </c>
      <c r="X133" s="400" t="str">
        <f ca="1">INDEX((Evaluated_Savings_Summary,Evaluated_Savings_No_IE_Summary,Evaluated_Savings_No_NTG_Summary,Evaluated_Savings_No_IE_No_NTG_Summary),ROW(Q14),IF(NTG=2,2,6),$H$3)</f>
        <v>-</v>
      </c>
      <c r="Y133" s="400" t="str">
        <f ca="1">INDEX((Evaluated_Savings_Summary,Evaluated_Savings_No_IE_Summary,Evaluated_Savings_No_NTG_Summary,Evaluated_Savings_No_IE_No_NTG_Summary),ROW(R14),IF(NTG=2,3,7),$H$3)</f>
        <v>-</v>
      </c>
      <c r="Z133" s="400" t="str">
        <f ca="1">INDEX((Planned_Savings_Summary,Planned_Savings_No_IE_Summary,Planned_Savings_No_NTG_Summary,Planned_Savings_No_IE_No_NTG_Summary),ROW(S14),IF(NTG=2,5,9),$H$3)</f>
        <v>-</v>
      </c>
      <c r="AA133" s="400" t="str">
        <f ca="1">INDEX((Claimed_Savings_Summary,Claimed_Savings_No_IE_Summary,Claimed_Savings_No_NTG_Summary,Claimed_Savings_No_IE_No_NTG_Summary),ROW(T14),IF(NTG=2,5,9),$H$3)</f>
        <v>-</v>
      </c>
      <c r="AB133" s="410" t="str">
        <f ca="1">INDEX((Evaluated_Savings_Summary,Evaluated_Savings_No_IE_Summary,Evaluated_Savings_No_NTG_Summary,Evaluated_Savings_No_IE_No_NTG_Summary),ROW(U14),IF(NTG=2,5,9),$H$3)</f>
        <v>-</v>
      </c>
      <c r="AC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15),COLUMN(A15),$N$6))</f>
        <v>-</v>
      </c>
      <c r="AD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15),COLUMN(B15),$N$6))</f>
        <v>-</v>
      </c>
      <c r="AE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15),COLUMN(C15),$N$6))</f>
        <v>-</v>
      </c>
      <c r="AF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15),COLUMN(D15),$N$6))</f>
        <v>-</v>
      </c>
      <c r="AG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15),COLUMN(E15),$N$6))</f>
        <v>-</v>
      </c>
      <c r="AH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15),COLUMN(F15),$N$6))</f>
        <v>-</v>
      </c>
      <c r="AI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15),COLUMN(G15),$N$6))</f>
        <v>-</v>
      </c>
      <c r="AJ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15),COLUMN(H15),$N$6))</f>
        <v>-</v>
      </c>
      <c r="AK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15),COLUMN(I15),$N$6))</f>
        <v>-</v>
      </c>
      <c r="AL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15),COLUMN(J15),$N$6))</f>
        <v>-</v>
      </c>
      <c r="AM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15),COLUMN(K15),$N$6))</f>
        <v>-</v>
      </c>
      <c r="AN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15),COLUMN(L15),$N$6))</f>
        <v>-</v>
      </c>
      <c r="AO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15),COLUMN(M15),$N$6))</f>
        <v>-</v>
      </c>
      <c r="AP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15),COLUMN(N15),$N$6))</f>
        <v>-</v>
      </c>
      <c r="AQ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15),COLUMN(O15),$N$6))</f>
        <v>-</v>
      </c>
      <c r="AR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15),COLUMN(P15),$N$6))</f>
        <v>-</v>
      </c>
      <c r="AS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15),COLUMN(Q15),$N$6))</f>
        <v>-</v>
      </c>
      <c r="AT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15),COLUMN(R15),$N$6))</f>
        <v>-</v>
      </c>
      <c r="AU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15),COLUMN(S15),$N$6))</f>
        <v>-</v>
      </c>
      <c r="AV13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15),COLUMN(T15),$N$6))</f>
        <v>-</v>
      </c>
    </row>
    <row r="134" spans="2:48">
      <c r="B134" s="400" t="str">
        <f ca="1">'Reordered Data'!C18</f>
        <v>*Hide*</v>
      </c>
      <c r="C134" s="400" t="str">
        <f ca="1">'Reordered Data'!D18</f>
        <v>-</v>
      </c>
      <c r="D134" s="400" t="str">
        <f ca="1">'Reordered Data'!E18</f>
        <v>-</v>
      </c>
      <c r="E134" s="400" t="str">
        <f ca="1">'Reordered Data'!F18</f>
        <v>-</v>
      </c>
      <c r="F134" s="401" t="str">
        <f t="shared" ca="1" si="21"/>
        <v>-</v>
      </c>
      <c r="G134" s="401" t="str">
        <f t="shared" ca="1" si="21"/>
        <v>-</v>
      </c>
      <c r="H134" s="400" t="str">
        <f ca="1">INDEX((Planned_Savings_Summary,Planned_Savings_No_IE_Summary,Planned_Savings_No_NTG_Summary,Planned_Savings_No_IE_No_NTG_Summary),ROW(A15),COLUMN(A14),$H$3)</f>
        <v>-</v>
      </c>
      <c r="I134" s="400" t="str">
        <f ca="1">INDEX((Planned_Savings_Summary,Planned_Savings_No_IE_Summary,Planned_Savings_No_NTG_Summary,Planned_Savings_No_IE_No_NTG_Summary),ROW(B15),COLUMN(B14),$H$3)</f>
        <v>-</v>
      </c>
      <c r="J134" s="400" t="str">
        <f ca="1">INDEX((Planned_Savings_Summary,Planned_Savings_No_IE_Summary,Planned_Savings_No_NTG_Summary,Planned_Savings_No_IE_No_NTG_Summary),ROW(C15),COLUMN(C14),$H$3)</f>
        <v>-</v>
      </c>
      <c r="K134" s="400" t="str">
        <f ca="1">INDEX((Planned_Savings_Summary,Planned_Savings_No_IE_Summary,Planned_Savings_No_NTG_Summary,Planned_Savings_No_IE_No_NTG_Summary),ROW(D15),IF(NTG=2,1,5),$H$3)</f>
        <v>-</v>
      </c>
      <c r="L134" s="400" t="str">
        <f ca="1">INDEX((Planned_Savings_Summary,Planned_Savings_No_IE_Summary,Planned_Savings_No_NTG_Summary,Planned_Savings_No_IE_No_NTG_Summary),ROW(E15),IF(NTG=2,2,6),$H$3)</f>
        <v>-</v>
      </c>
      <c r="M134" s="400" t="str">
        <f ca="1">INDEX((Planned_Savings_Summary,Planned_Savings_No_IE_Summary,Planned_Savings_No_NTG_Summary,Planned_Savings_No_IE_No_NTG_Summary),ROW(F15),IF(NTG=2,3,7),$H$3)</f>
        <v>-</v>
      </c>
      <c r="N134" s="400" t="str">
        <f ca="1">INDEX((Claimed_Savings_Summary,Claimed_Savings_No_IE_Summary,Claimed_Savings_No_NTG_Summary,Claimed_Savings_No_IE_No_NTG_Summary),ROW(G15),COLUMN(A14),$H$3)</f>
        <v>-</v>
      </c>
      <c r="O134" s="400" t="str">
        <f ca="1">INDEX((Claimed_Savings_Summary,Claimed_Savings_No_IE_Summary,Claimed_Savings_No_NTG_Summary,Claimed_Savings_No_IE_No_NTG_Summary),ROW(H15),COLUMN(B14),$H$3)</f>
        <v>-</v>
      </c>
      <c r="P134" s="400" t="str">
        <f ca="1">INDEX((Claimed_Savings_Summary,Claimed_Savings_No_IE_Summary,Claimed_Savings_No_NTG_Summary,Claimed_Savings_No_IE_No_NTG_Summary),ROW(I15),COLUMN(C14),$H$3)</f>
        <v>-</v>
      </c>
      <c r="Q134" s="400" t="str">
        <f ca="1">INDEX((Claimed_Savings_Summary,Claimed_Savings_No_IE_Summary,Claimed_Savings_No_NTG_Summary,Claimed_Savings_No_IE_No_NTG_Summary),ROW(J15),IF(NTG=2,1,5),$H$3)</f>
        <v>-</v>
      </c>
      <c r="R134" s="400" t="str">
        <f ca="1">INDEX((Claimed_Savings_Summary,Claimed_Savings_No_IE_Summary,Claimed_Savings_No_NTG_Summary,Claimed_Savings_No_IE_No_NTG_Summary),ROW(K15),IF(NTG=2,2,6),$H$3)</f>
        <v>-</v>
      </c>
      <c r="S134" s="400" t="str">
        <f ca="1">INDEX((Claimed_Savings_Summary,Claimed_Savings_No_IE_Summary,Claimed_Savings_No_NTG_Summary,Claimed_Savings_No_IE_No_NTG_Summary),ROW(L15),IF(NTG=2,3,7),$H$3)</f>
        <v>-</v>
      </c>
      <c r="T134" s="400" t="str">
        <f ca="1">INDEX((Evaluated_Savings_Summary,Evaluated_Savings_No_IE_Summary,Evaluated_Savings_No_NTG_Summary,Evaluated_Savings_No_IE_No_NTG_Summary),ROW(M15),COLUMN(A14),$H$3)</f>
        <v>-</v>
      </c>
      <c r="U134" s="400" t="str">
        <f ca="1">INDEX((Evaluated_Savings_Summary,Evaluated_Savings_No_IE_Summary,Evaluated_Savings_No_NTG_Summary,Evaluated_Savings_No_IE_No_NTG_Summary),ROW(N15),COLUMN(B14),$H$3)</f>
        <v>-</v>
      </c>
      <c r="V134" s="400" t="str">
        <f ca="1">INDEX((Evaluated_Savings_Summary,Evaluated_Savings_No_IE_Summary,Evaluated_Savings_No_NTG_Summary,Evaluated_Savings_No_IE_No_NTG_Summary),ROW(O15),COLUMN(C14),$H$3)</f>
        <v>-</v>
      </c>
      <c r="W134" s="400" t="str">
        <f ca="1">INDEX((Evaluated_Savings_Summary,Evaluated_Savings_No_IE_Summary,Evaluated_Savings_No_NTG_Summary,Evaluated_Savings_No_IE_No_NTG_Summary),ROW(P15),IF(NTG=2,1,5),$H$3)</f>
        <v>-</v>
      </c>
      <c r="X134" s="400" t="str">
        <f ca="1">INDEX((Evaluated_Savings_Summary,Evaluated_Savings_No_IE_Summary,Evaluated_Savings_No_NTG_Summary,Evaluated_Savings_No_IE_No_NTG_Summary),ROW(Q15),IF(NTG=2,2,6),$H$3)</f>
        <v>-</v>
      </c>
      <c r="Y134" s="400" t="str">
        <f ca="1">INDEX((Evaluated_Savings_Summary,Evaluated_Savings_No_IE_Summary,Evaluated_Savings_No_NTG_Summary,Evaluated_Savings_No_IE_No_NTG_Summary),ROW(R15),IF(NTG=2,3,7),$H$3)</f>
        <v>-</v>
      </c>
      <c r="Z134" s="400" t="str">
        <f ca="1">INDEX((Planned_Savings_Summary,Planned_Savings_No_IE_Summary,Planned_Savings_No_NTG_Summary,Planned_Savings_No_IE_No_NTG_Summary),ROW(S15),IF(NTG=2,5,9),$H$3)</f>
        <v>-</v>
      </c>
      <c r="AA134" s="400" t="str">
        <f ca="1">INDEX((Claimed_Savings_Summary,Claimed_Savings_No_IE_Summary,Claimed_Savings_No_NTG_Summary,Claimed_Savings_No_IE_No_NTG_Summary),ROW(T15),IF(NTG=2,5,9),$H$3)</f>
        <v>-</v>
      </c>
      <c r="AB134" s="410" t="str">
        <f ca="1">INDEX((Evaluated_Savings_Summary,Evaluated_Savings_No_IE_Summary,Evaluated_Savings_No_NTG_Summary,Evaluated_Savings_No_IE_No_NTG_Summary),ROW(U15),IF(NTG=2,5,9),$H$3)</f>
        <v>-</v>
      </c>
      <c r="AC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16),COLUMN(A16),$N$6))</f>
        <v>-</v>
      </c>
      <c r="AD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16),COLUMN(B16),$N$6))</f>
        <v>-</v>
      </c>
      <c r="AE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16),COLUMN(C16),$N$6))</f>
        <v>-</v>
      </c>
      <c r="AF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16),COLUMN(D16),$N$6))</f>
        <v>-</v>
      </c>
      <c r="AG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16),COLUMN(E16),$N$6))</f>
        <v>-</v>
      </c>
      <c r="AH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16),COLUMN(F16),$N$6))</f>
        <v>-</v>
      </c>
      <c r="AI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16),COLUMN(G16),$N$6))</f>
        <v>-</v>
      </c>
      <c r="AJ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16),COLUMN(H16),$N$6))</f>
        <v>-</v>
      </c>
      <c r="AK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16),COLUMN(I16),$N$6))</f>
        <v>-</v>
      </c>
      <c r="AL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16),COLUMN(J16),$N$6))</f>
        <v>-</v>
      </c>
      <c r="AM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16),COLUMN(K16),$N$6))</f>
        <v>-</v>
      </c>
      <c r="AN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16),COLUMN(L16),$N$6))</f>
        <v>-</v>
      </c>
      <c r="AO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16),COLUMN(M16),$N$6))</f>
        <v>-</v>
      </c>
      <c r="AP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16),COLUMN(N16),$N$6))</f>
        <v>-</v>
      </c>
      <c r="AQ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16),COLUMN(O16),$N$6))</f>
        <v>-</v>
      </c>
      <c r="AR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16),COLUMN(P16),$N$6))</f>
        <v>-</v>
      </c>
      <c r="AS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16),COLUMN(Q16),$N$6))</f>
        <v>-</v>
      </c>
      <c r="AT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16),COLUMN(R16),$N$6))</f>
        <v>-</v>
      </c>
      <c r="AU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16),COLUMN(S16),$N$6))</f>
        <v>-</v>
      </c>
      <c r="AV13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16),COLUMN(T16),$N$6))</f>
        <v>-</v>
      </c>
    </row>
    <row r="135" spans="2:48">
      <c r="B135" s="400" t="str">
        <f ca="1">'Reordered Data'!C19</f>
        <v>*Hide*</v>
      </c>
      <c r="C135" s="400" t="str">
        <f ca="1">'Reordered Data'!D19</f>
        <v>-</v>
      </c>
      <c r="D135" s="400" t="str">
        <f ca="1">'Reordered Data'!E19</f>
        <v>-</v>
      </c>
      <c r="E135" s="400" t="str">
        <f ca="1">'Reordered Data'!F19</f>
        <v>-</v>
      </c>
      <c r="F135" s="401" t="str">
        <f t="shared" ca="1" si="21"/>
        <v>-</v>
      </c>
      <c r="G135" s="401" t="str">
        <f t="shared" ca="1" si="21"/>
        <v>-</v>
      </c>
      <c r="H135" s="400" t="str">
        <f ca="1">INDEX((Planned_Savings_Summary,Planned_Savings_No_IE_Summary,Planned_Savings_No_NTG_Summary,Planned_Savings_No_IE_No_NTG_Summary),ROW(A16),COLUMN(A15),$H$3)</f>
        <v>-</v>
      </c>
      <c r="I135" s="400" t="str">
        <f ca="1">INDEX((Planned_Savings_Summary,Planned_Savings_No_IE_Summary,Planned_Savings_No_NTG_Summary,Planned_Savings_No_IE_No_NTG_Summary),ROW(B16),COLUMN(B15),$H$3)</f>
        <v>-</v>
      </c>
      <c r="J135" s="400" t="str">
        <f ca="1">INDEX((Planned_Savings_Summary,Planned_Savings_No_IE_Summary,Planned_Savings_No_NTG_Summary,Planned_Savings_No_IE_No_NTG_Summary),ROW(C16),COLUMN(C15),$H$3)</f>
        <v>-</v>
      </c>
      <c r="K135" s="400" t="str">
        <f ca="1">INDEX((Planned_Savings_Summary,Planned_Savings_No_IE_Summary,Planned_Savings_No_NTG_Summary,Planned_Savings_No_IE_No_NTG_Summary),ROW(D16),IF(NTG=2,1,5),$H$3)</f>
        <v>-</v>
      </c>
      <c r="L135" s="400" t="str">
        <f ca="1">INDEX((Planned_Savings_Summary,Planned_Savings_No_IE_Summary,Planned_Savings_No_NTG_Summary,Planned_Savings_No_IE_No_NTG_Summary),ROW(E16),IF(NTG=2,2,6),$H$3)</f>
        <v>-</v>
      </c>
      <c r="M135" s="400" t="str">
        <f ca="1">INDEX((Planned_Savings_Summary,Planned_Savings_No_IE_Summary,Planned_Savings_No_NTG_Summary,Planned_Savings_No_IE_No_NTG_Summary),ROW(F16),IF(NTG=2,3,7),$H$3)</f>
        <v>-</v>
      </c>
      <c r="N135" s="400" t="str">
        <f ca="1">INDEX((Claimed_Savings_Summary,Claimed_Savings_No_IE_Summary,Claimed_Savings_No_NTG_Summary,Claimed_Savings_No_IE_No_NTG_Summary),ROW(G16),COLUMN(A15),$H$3)</f>
        <v>-</v>
      </c>
      <c r="O135" s="400" t="str">
        <f ca="1">INDEX((Claimed_Savings_Summary,Claimed_Savings_No_IE_Summary,Claimed_Savings_No_NTG_Summary,Claimed_Savings_No_IE_No_NTG_Summary),ROW(H16),COLUMN(B15),$H$3)</f>
        <v>-</v>
      </c>
      <c r="P135" s="400" t="str">
        <f ca="1">INDEX((Claimed_Savings_Summary,Claimed_Savings_No_IE_Summary,Claimed_Savings_No_NTG_Summary,Claimed_Savings_No_IE_No_NTG_Summary),ROW(I16),COLUMN(C15),$H$3)</f>
        <v>-</v>
      </c>
      <c r="Q135" s="400" t="str">
        <f ca="1">INDEX((Claimed_Savings_Summary,Claimed_Savings_No_IE_Summary,Claimed_Savings_No_NTG_Summary,Claimed_Savings_No_IE_No_NTG_Summary),ROW(J16),IF(NTG=2,1,5),$H$3)</f>
        <v>-</v>
      </c>
      <c r="R135" s="400" t="str">
        <f ca="1">INDEX((Claimed_Savings_Summary,Claimed_Savings_No_IE_Summary,Claimed_Savings_No_NTG_Summary,Claimed_Savings_No_IE_No_NTG_Summary),ROW(K16),IF(NTG=2,2,6),$H$3)</f>
        <v>-</v>
      </c>
      <c r="S135" s="400" t="str">
        <f ca="1">INDEX((Claimed_Savings_Summary,Claimed_Savings_No_IE_Summary,Claimed_Savings_No_NTG_Summary,Claimed_Savings_No_IE_No_NTG_Summary),ROW(L16),IF(NTG=2,3,7),$H$3)</f>
        <v>-</v>
      </c>
      <c r="T135" s="400" t="str">
        <f ca="1">INDEX((Evaluated_Savings_Summary,Evaluated_Savings_No_IE_Summary,Evaluated_Savings_No_NTG_Summary,Evaluated_Savings_No_IE_No_NTG_Summary),ROW(M16),COLUMN(A15),$H$3)</f>
        <v>-</v>
      </c>
      <c r="U135" s="400" t="str">
        <f ca="1">INDEX((Evaluated_Savings_Summary,Evaluated_Savings_No_IE_Summary,Evaluated_Savings_No_NTG_Summary,Evaluated_Savings_No_IE_No_NTG_Summary),ROW(N16),COLUMN(B15),$H$3)</f>
        <v>-</v>
      </c>
      <c r="V135" s="400" t="str">
        <f ca="1">INDEX((Evaluated_Savings_Summary,Evaluated_Savings_No_IE_Summary,Evaluated_Savings_No_NTG_Summary,Evaluated_Savings_No_IE_No_NTG_Summary),ROW(O16),COLUMN(C15),$H$3)</f>
        <v>-</v>
      </c>
      <c r="W135" s="400" t="str">
        <f ca="1">INDEX((Evaluated_Savings_Summary,Evaluated_Savings_No_IE_Summary,Evaluated_Savings_No_NTG_Summary,Evaluated_Savings_No_IE_No_NTG_Summary),ROW(P16),IF(NTG=2,1,5),$H$3)</f>
        <v>-</v>
      </c>
      <c r="X135" s="400" t="str">
        <f ca="1">INDEX((Evaluated_Savings_Summary,Evaluated_Savings_No_IE_Summary,Evaluated_Savings_No_NTG_Summary,Evaluated_Savings_No_IE_No_NTG_Summary),ROW(Q16),IF(NTG=2,2,6),$H$3)</f>
        <v>-</v>
      </c>
      <c r="Y135" s="400" t="str">
        <f ca="1">INDEX((Evaluated_Savings_Summary,Evaluated_Savings_No_IE_Summary,Evaluated_Savings_No_NTG_Summary,Evaluated_Savings_No_IE_No_NTG_Summary),ROW(R16),IF(NTG=2,3,7),$H$3)</f>
        <v>-</v>
      </c>
      <c r="Z135" s="400" t="str">
        <f ca="1">INDEX((Planned_Savings_Summary,Planned_Savings_No_IE_Summary,Planned_Savings_No_NTG_Summary,Planned_Savings_No_IE_No_NTG_Summary),ROW(S16),IF(NTG=2,5,9),$H$3)</f>
        <v>-</v>
      </c>
      <c r="AA135" s="400" t="str">
        <f ca="1">INDEX((Claimed_Savings_Summary,Claimed_Savings_No_IE_Summary,Claimed_Savings_No_NTG_Summary,Claimed_Savings_No_IE_No_NTG_Summary),ROW(T16),IF(NTG=2,5,9),$H$3)</f>
        <v>-</v>
      </c>
      <c r="AB135" s="410" t="str">
        <f ca="1">INDEX((Evaluated_Savings_Summary,Evaluated_Savings_No_IE_Summary,Evaluated_Savings_No_NTG_Summary,Evaluated_Savings_No_IE_No_NTG_Summary),ROW(U16),IF(NTG=2,5,9),$H$3)</f>
        <v>-</v>
      </c>
      <c r="AC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17),COLUMN(A17),$N$6))</f>
        <v>-</v>
      </c>
      <c r="AD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17),COLUMN(B17),$N$6))</f>
        <v>-</v>
      </c>
      <c r="AE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17),COLUMN(C17),$N$6))</f>
        <v>-</v>
      </c>
      <c r="AF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17),COLUMN(D17),$N$6))</f>
        <v>-</v>
      </c>
      <c r="AG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17),COLUMN(E17),$N$6))</f>
        <v>-</v>
      </c>
      <c r="AH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17),COLUMN(F17),$N$6))</f>
        <v>-</v>
      </c>
      <c r="AI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17),COLUMN(G17),$N$6))</f>
        <v>-</v>
      </c>
      <c r="AJ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17),COLUMN(H17),$N$6))</f>
        <v>-</v>
      </c>
      <c r="AK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17),COLUMN(I17),$N$6))</f>
        <v>-</v>
      </c>
      <c r="AL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17),COLUMN(J17),$N$6))</f>
        <v>-</v>
      </c>
      <c r="AM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17),COLUMN(K17),$N$6))</f>
        <v>-</v>
      </c>
      <c r="AN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17),COLUMN(L17),$N$6))</f>
        <v>-</v>
      </c>
      <c r="AO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17),COLUMN(M17),$N$6))</f>
        <v>-</v>
      </c>
      <c r="AP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17),COLUMN(N17),$N$6))</f>
        <v>-</v>
      </c>
      <c r="AQ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17),COLUMN(O17),$N$6))</f>
        <v>-</v>
      </c>
      <c r="AR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17),COLUMN(P17),$N$6))</f>
        <v>-</v>
      </c>
      <c r="AS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17),COLUMN(Q17),$N$6))</f>
        <v>-</v>
      </c>
      <c r="AT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17),COLUMN(R17),$N$6))</f>
        <v>-</v>
      </c>
      <c r="AU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17),COLUMN(S17),$N$6))</f>
        <v>-</v>
      </c>
      <c r="AV13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17),COLUMN(T17),$N$6))</f>
        <v>-</v>
      </c>
    </row>
    <row r="136" spans="2:48">
      <c r="B136" s="400" t="str">
        <f ca="1">'Reordered Data'!C20</f>
        <v>*Hide*</v>
      </c>
      <c r="C136" s="400" t="str">
        <f ca="1">'Reordered Data'!D20</f>
        <v>-</v>
      </c>
      <c r="D136" s="400" t="str">
        <f ca="1">'Reordered Data'!E20</f>
        <v>-</v>
      </c>
      <c r="E136" s="400" t="str">
        <f ca="1">'Reordered Data'!F20</f>
        <v>-</v>
      </c>
      <c r="F136" s="401" t="str">
        <f t="shared" ca="1" si="21"/>
        <v>-</v>
      </c>
      <c r="G136" s="401" t="str">
        <f t="shared" ca="1" si="21"/>
        <v>-</v>
      </c>
      <c r="H136" s="400" t="str">
        <f ca="1">INDEX((Planned_Savings_Summary,Planned_Savings_No_IE_Summary,Planned_Savings_No_NTG_Summary,Planned_Savings_No_IE_No_NTG_Summary),ROW(A17),COLUMN(A16),$H$3)</f>
        <v>-</v>
      </c>
      <c r="I136" s="400" t="str">
        <f ca="1">INDEX((Planned_Savings_Summary,Planned_Savings_No_IE_Summary,Planned_Savings_No_NTG_Summary,Planned_Savings_No_IE_No_NTG_Summary),ROW(B17),COLUMN(B16),$H$3)</f>
        <v>-</v>
      </c>
      <c r="J136" s="400" t="str">
        <f ca="1">INDEX((Planned_Savings_Summary,Planned_Savings_No_IE_Summary,Planned_Savings_No_NTG_Summary,Planned_Savings_No_IE_No_NTG_Summary),ROW(C17),COLUMN(C16),$H$3)</f>
        <v>-</v>
      </c>
      <c r="K136" s="400" t="str">
        <f ca="1">INDEX((Planned_Savings_Summary,Planned_Savings_No_IE_Summary,Planned_Savings_No_NTG_Summary,Planned_Savings_No_IE_No_NTG_Summary),ROW(D17),IF(NTG=2,1,5),$H$3)</f>
        <v>-</v>
      </c>
      <c r="L136" s="400" t="str">
        <f ca="1">INDEX((Planned_Savings_Summary,Planned_Savings_No_IE_Summary,Planned_Savings_No_NTG_Summary,Planned_Savings_No_IE_No_NTG_Summary),ROW(E17),IF(NTG=2,2,6),$H$3)</f>
        <v>-</v>
      </c>
      <c r="M136" s="400" t="str">
        <f ca="1">INDEX((Planned_Savings_Summary,Planned_Savings_No_IE_Summary,Planned_Savings_No_NTG_Summary,Planned_Savings_No_IE_No_NTG_Summary),ROW(F17),IF(NTG=2,3,7),$H$3)</f>
        <v>-</v>
      </c>
      <c r="N136" s="400" t="str">
        <f ca="1">INDEX((Claimed_Savings_Summary,Claimed_Savings_No_IE_Summary,Claimed_Savings_No_NTG_Summary,Claimed_Savings_No_IE_No_NTG_Summary),ROW(G17),COLUMN(A16),$H$3)</f>
        <v>-</v>
      </c>
      <c r="O136" s="400" t="str">
        <f ca="1">INDEX((Claimed_Savings_Summary,Claimed_Savings_No_IE_Summary,Claimed_Savings_No_NTG_Summary,Claimed_Savings_No_IE_No_NTG_Summary),ROW(H17),COLUMN(B16),$H$3)</f>
        <v>-</v>
      </c>
      <c r="P136" s="400" t="str">
        <f ca="1">INDEX((Claimed_Savings_Summary,Claimed_Savings_No_IE_Summary,Claimed_Savings_No_NTG_Summary,Claimed_Savings_No_IE_No_NTG_Summary),ROW(I17),COLUMN(C16),$H$3)</f>
        <v>-</v>
      </c>
      <c r="Q136" s="400" t="str">
        <f ca="1">INDEX((Claimed_Savings_Summary,Claimed_Savings_No_IE_Summary,Claimed_Savings_No_NTG_Summary,Claimed_Savings_No_IE_No_NTG_Summary),ROW(J17),IF(NTG=2,1,5),$H$3)</f>
        <v>-</v>
      </c>
      <c r="R136" s="400" t="str">
        <f ca="1">INDEX((Claimed_Savings_Summary,Claimed_Savings_No_IE_Summary,Claimed_Savings_No_NTG_Summary,Claimed_Savings_No_IE_No_NTG_Summary),ROW(K17),IF(NTG=2,2,6),$H$3)</f>
        <v>-</v>
      </c>
      <c r="S136" s="400" t="str">
        <f ca="1">INDEX((Claimed_Savings_Summary,Claimed_Savings_No_IE_Summary,Claimed_Savings_No_NTG_Summary,Claimed_Savings_No_IE_No_NTG_Summary),ROW(L17),IF(NTG=2,3,7),$H$3)</f>
        <v>-</v>
      </c>
      <c r="T136" s="400" t="str">
        <f ca="1">INDEX((Evaluated_Savings_Summary,Evaluated_Savings_No_IE_Summary,Evaluated_Savings_No_NTG_Summary,Evaluated_Savings_No_IE_No_NTG_Summary),ROW(M17),COLUMN(A16),$H$3)</f>
        <v>-</v>
      </c>
      <c r="U136" s="400" t="str">
        <f ca="1">INDEX((Evaluated_Savings_Summary,Evaluated_Savings_No_IE_Summary,Evaluated_Savings_No_NTG_Summary,Evaluated_Savings_No_IE_No_NTG_Summary),ROW(N17),COLUMN(B16),$H$3)</f>
        <v>-</v>
      </c>
      <c r="V136" s="400" t="str">
        <f ca="1">INDEX((Evaluated_Savings_Summary,Evaluated_Savings_No_IE_Summary,Evaluated_Savings_No_NTG_Summary,Evaluated_Savings_No_IE_No_NTG_Summary),ROW(O17),COLUMN(C16),$H$3)</f>
        <v>-</v>
      </c>
      <c r="W136" s="400" t="str">
        <f ca="1">INDEX((Evaluated_Savings_Summary,Evaluated_Savings_No_IE_Summary,Evaluated_Savings_No_NTG_Summary,Evaluated_Savings_No_IE_No_NTG_Summary),ROW(P17),IF(NTG=2,1,5),$H$3)</f>
        <v>-</v>
      </c>
      <c r="X136" s="400" t="str">
        <f ca="1">INDEX((Evaluated_Savings_Summary,Evaluated_Savings_No_IE_Summary,Evaluated_Savings_No_NTG_Summary,Evaluated_Savings_No_IE_No_NTG_Summary),ROW(Q17),IF(NTG=2,2,6),$H$3)</f>
        <v>-</v>
      </c>
      <c r="Y136" s="400" t="str">
        <f ca="1">INDEX((Evaluated_Savings_Summary,Evaluated_Savings_No_IE_Summary,Evaluated_Savings_No_NTG_Summary,Evaluated_Savings_No_IE_No_NTG_Summary),ROW(R17),IF(NTG=2,3,7),$H$3)</f>
        <v>-</v>
      </c>
      <c r="Z136" s="400" t="str">
        <f ca="1">INDEX((Planned_Savings_Summary,Planned_Savings_No_IE_Summary,Planned_Savings_No_NTG_Summary,Planned_Savings_No_IE_No_NTG_Summary),ROW(S17),IF(NTG=2,5,9),$H$3)</f>
        <v>-</v>
      </c>
      <c r="AA136" s="400" t="str">
        <f ca="1">INDEX((Claimed_Savings_Summary,Claimed_Savings_No_IE_Summary,Claimed_Savings_No_NTG_Summary,Claimed_Savings_No_IE_No_NTG_Summary),ROW(T17),IF(NTG=2,5,9),$H$3)</f>
        <v>-</v>
      </c>
      <c r="AB136" s="410" t="str">
        <f ca="1">INDEX((Evaluated_Savings_Summary,Evaluated_Savings_No_IE_Summary,Evaluated_Savings_No_NTG_Summary,Evaluated_Savings_No_IE_No_NTG_Summary),ROW(U17),IF(NTG=2,5,9),$H$3)</f>
        <v>-</v>
      </c>
      <c r="AC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18),COLUMN(A18),$N$6))</f>
        <v>-</v>
      </c>
      <c r="AD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18),COLUMN(B18),$N$6))</f>
        <v>-</v>
      </c>
      <c r="AE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18),COLUMN(C18),$N$6))</f>
        <v>-</v>
      </c>
      <c r="AF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18),COLUMN(D18),$N$6))</f>
        <v>-</v>
      </c>
      <c r="AG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18),COLUMN(E18),$N$6))</f>
        <v>-</v>
      </c>
      <c r="AH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18),COLUMN(F18),$N$6))</f>
        <v>-</v>
      </c>
      <c r="AI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18),COLUMN(G18),$N$6))</f>
        <v>-</v>
      </c>
      <c r="AJ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18),COLUMN(H18),$N$6))</f>
        <v>-</v>
      </c>
      <c r="AK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18),COLUMN(I18),$N$6))</f>
        <v>-</v>
      </c>
      <c r="AL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18),COLUMN(J18),$N$6))</f>
        <v>-</v>
      </c>
      <c r="AM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18),COLUMN(K18),$N$6))</f>
        <v>-</v>
      </c>
      <c r="AN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18),COLUMN(L18),$N$6))</f>
        <v>-</v>
      </c>
      <c r="AO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18),COLUMN(M18),$N$6))</f>
        <v>-</v>
      </c>
      <c r="AP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18),COLUMN(N18),$N$6))</f>
        <v>-</v>
      </c>
      <c r="AQ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18),COLUMN(O18),$N$6))</f>
        <v>-</v>
      </c>
      <c r="AR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18),COLUMN(P18),$N$6))</f>
        <v>-</v>
      </c>
      <c r="AS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18),COLUMN(Q18),$N$6))</f>
        <v>-</v>
      </c>
      <c r="AT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18),COLUMN(R18),$N$6))</f>
        <v>-</v>
      </c>
      <c r="AU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18),COLUMN(S18),$N$6))</f>
        <v>-</v>
      </c>
      <c r="AV13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18),COLUMN(T18),$N$6))</f>
        <v>-</v>
      </c>
    </row>
    <row r="137" spans="2:48">
      <c r="B137" s="400" t="str">
        <f ca="1">'Reordered Data'!C21</f>
        <v>*Hide*</v>
      </c>
      <c r="C137" s="400" t="str">
        <f ca="1">'Reordered Data'!D21</f>
        <v>-</v>
      </c>
      <c r="D137" s="400" t="str">
        <f ca="1">'Reordered Data'!E21</f>
        <v>-</v>
      </c>
      <c r="E137" s="400" t="str">
        <f ca="1">'Reordered Data'!F21</f>
        <v>-</v>
      </c>
      <c r="F137" s="401" t="str">
        <f t="shared" ca="1" si="21"/>
        <v>-</v>
      </c>
      <c r="G137" s="401" t="str">
        <f t="shared" ca="1" si="21"/>
        <v>-</v>
      </c>
      <c r="H137" s="400" t="str">
        <f ca="1">INDEX((Planned_Savings_Summary,Planned_Savings_No_IE_Summary,Planned_Savings_No_NTG_Summary,Planned_Savings_No_IE_No_NTG_Summary),ROW(A18),COLUMN(A17),$H$3)</f>
        <v>-</v>
      </c>
      <c r="I137" s="400" t="str">
        <f ca="1">INDEX((Planned_Savings_Summary,Planned_Savings_No_IE_Summary,Planned_Savings_No_NTG_Summary,Planned_Savings_No_IE_No_NTG_Summary),ROW(B18),COLUMN(B17),$H$3)</f>
        <v>-</v>
      </c>
      <c r="J137" s="400" t="str">
        <f ca="1">INDEX((Planned_Savings_Summary,Planned_Savings_No_IE_Summary,Planned_Savings_No_NTG_Summary,Planned_Savings_No_IE_No_NTG_Summary),ROW(C18),COLUMN(C17),$H$3)</f>
        <v>-</v>
      </c>
      <c r="K137" s="400" t="str">
        <f ca="1">INDEX((Planned_Savings_Summary,Planned_Savings_No_IE_Summary,Planned_Savings_No_NTG_Summary,Planned_Savings_No_IE_No_NTG_Summary),ROW(D18),IF(NTG=2,1,5),$H$3)</f>
        <v>-</v>
      </c>
      <c r="L137" s="400" t="str">
        <f ca="1">INDEX((Planned_Savings_Summary,Planned_Savings_No_IE_Summary,Planned_Savings_No_NTG_Summary,Planned_Savings_No_IE_No_NTG_Summary),ROW(E18),IF(NTG=2,2,6),$H$3)</f>
        <v>-</v>
      </c>
      <c r="M137" s="400" t="str">
        <f ca="1">INDEX((Planned_Savings_Summary,Planned_Savings_No_IE_Summary,Planned_Savings_No_NTG_Summary,Planned_Savings_No_IE_No_NTG_Summary),ROW(F18),IF(NTG=2,3,7),$H$3)</f>
        <v>-</v>
      </c>
      <c r="N137" s="400" t="str">
        <f ca="1">INDEX((Claimed_Savings_Summary,Claimed_Savings_No_IE_Summary,Claimed_Savings_No_NTG_Summary,Claimed_Savings_No_IE_No_NTG_Summary),ROW(G18),COLUMN(A17),$H$3)</f>
        <v>-</v>
      </c>
      <c r="O137" s="400" t="str">
        <f ca="1">INDEX((Claimed_Savings_Summary,Claimed_Savings_No_IE_Summary,Claimed_Savings_No_NTG_Summary,Claimed_Savings_No_IE_No_NTG_Summary),ROW(H18),COLUMN(B17),$H$3)</f>
        <v>-</v>
      </c>
      <c r="P137" s="400" t="str">
        <f ca="1">INDEX((Claimed_Savings_Summary,Claimed_Savings_No_IE_Summary,Claimed_Savings_No_NTG_Summary,Claimed_Savings_No_IE_No_NTG_Summary),ROW(I18),COLUMN(C17),$H$3)</f>
        <v>-</v>
      </c>
      <c r="Q137" s="400" t="str">
        <f ca="1">INDEX((Claimed_Savings_Summary,Claimed_Savings_No_IE_Summary,Claimed_Savings_No_NTG_Summary,Claimed_Savings_No_IE_No_NTG_Summary),ROW(J18),IF(NTG=2,1,5),$H$3)</f>
        <v>-</v>
      </c>
      <c r="R137" s="400" t="str">
        <f ca="1">INDEX((Claimed_Savings_Summary,Claimed_Savings_No_IE_Summary,Claimed_Savings_No_NTG_Summary,Claimed_Savings_No_IE_No_NTG_Summary),ROW(K18),IF(NTG=2,2,6),$H$3)</f>
        <v>-</v>
      </c>
      <c r="S137" s="400" t="str">
        <f ca="1">INDEX((Claimed_Savings_Summary,Claimed_Savings_No_IE_Summary,Claimed_Savings_No_NTG_Summary,Claimed_Savings_No_IE_No_NTG_Summary),ROW(L18),IF(NTG=2,3,7),$H$3)</f>
        <v>-</v>
      </c>
      <c r="T137" s="400" t="str">
        <f ca="1">INDEX((Evaluated_Savings_Summary,Evaluated_Savings_No_IE_Summary,Evaluated_Savings_No_NTG_Summary,Evaluated_Savings_No_IE_No_NTG_Summary),ROW(M18),COLUMN(A17),$H$3)</f>
        <v>-</v>
      </c>
      <c r="U137" s="400" t="str">
        <f ca="1">INDEX((Evaluated_Savings_Summary,Evaluated_Savings_No_IE_Summary,Evaluated_Savings_No_NTG_Summary,Evaluated_Savings_No_IE_No_NTG_Summary),ROW(N18),COLUMN(B17),$H$3)</f>
        <v>-</v>
      </c>
      <c r="V137" s="400" t="str">
        <f ca="1">INDEX((Evaluated_Savings_Summary,Evaluated_Savings_No_IE_Summary,Evaluated_Savings_No_NTG_Summary,Evaluated_Savings_No_IE_No_NTG_Summary),ROW(O18),COLUMN(C17),$H$3)</f>
        <v>-</v>
      </c>
      <c r="W137" s="400" t="str">
        <f ca="1">INDEX((Evaluated_Savings_Summary,Evaluated_Savings_No_IE_Summary,Evaluated_Savings_No_NTG_Summary,Evaluated_Savings_No_IE_No_NTG_Summary),ROW(P18),IF(NTG=2,1,5),$H$3)</f>
        <v>-</v>
      </c>
      <c r="X137" s="400" t="str">
        <f ca="1">INDEX((Evaluated_Savings_Summary,Evaluated_Savings_No_IE_Summary,Evaluated_Savings_No_NTG_Summary,Evaluated_Savings_No_IE_No_NTG_Summary),ROW(Q18),IF(NTG=2,2,6),$H$3)</f>
        <v>-</v>
      </c>
      <c r="Y137" s="400" t="str">
        <f ca="1">INDEX((Evaluated_Savings_Summary,Evaluated_Savings_No_IE_Summary,Evaluated_Savings_No_NTG_Summary,Evaluated_Savings_No_IE_No_NTG_Summary),ROW(R18),IF(NTG=2,3,7),$H$3)</f>
        <v>-</v>
      </c>
      <c r="Z137" s="400" t="str">
        <f ca="1">INDEX((Planned_Savings_Summary,Planned_Savings_No_IE_Summary,Planned_Savings_No_NTG_Summary,Planned_Savings_No_IE_No_NTG_Summary),ROW(S18),IF(NTG=2,5,9),$H$3)</f>
        <v>-</v>
      </c>
      <c r="AA137" s="400" t="str">
        <f ca="1">INDEX((Claimed_Savings_Summary,Claimed_Savings_No_IE_Summary,Claimed_Savings_No_NTG_Summary,Claimed_Savings_No_IE_No_NTG_Summary),ROW(T18),IF(NTG=2,5,9),$H$3)</f>
        <v>-</v>
      </c>
      <c r="AB137" s="410" t="str">
        <f ca="1">INDEX((Evaluated_Savings_Summary,Evaluated_Savings_No_IE_Summary,Evaluated_Savings_No_NTG_Summary,Evaluated_Savings_No_IE_No_NTG_Summary),ROW(U18),IF(NTG=2,5,9),$H$3)</f>
        <v>-</v>
      </c>
      <c r="AC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19),COLUMN(A19),$N$6))</f>
        <v>-</v>
      </c>
      <c r="AD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19),COLUMN(B19),$N$6))</f>
        <v>-</v>
      </c>
      <c r="AE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19),COLUMN(C19),$N$6))</f>
        <v>-</v>
      </c>
      <c r="AF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19),COLUMN(D19),$N$6))</f>
        <v>-</v>
      </c>
      <c r="AG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19),COLUMN(E19),$N$6))</f>
        <v>-</v>
      </c>
      <c r="AH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19),COLUMN(F19),$N$6))</f>
        <v>-</v>
      </c>
      <c r="AI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19),COLUMN(G19),$N$6))</f>
        <v>-</v>
      </c>
      <c r="AJ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19),COLUMN(H19),$N$6))</f>
        <v>-</v>
      </c>
      <c r="AK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19),COLUMN(I19),$N$6))</f>
        <v>-</v>
      </c>
      <c r="AL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19),COLUMN(J19),$N$6))</f>
        <v>-</v>
      </c>
      <c r="AM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19),COLUMN(K19),$N$6))</f>
        <v>-</v>
      </c>
      <c r="AN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19),COLUMN(L19),$N$6))</f>
        <v>-</v>
      </c>
      <c r="AO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19),COLUMN(M19),$N$6))</f>
        <v>-</v>
      </c>
      <c r="AP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19),COLUMN(N19),$N$6))</f>
        <v>-</v>
      </c>
      <c r="AQ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19),COLUMN(O19),$N$6))</f>
        <v>-</v>
      </c>
      <c r="AR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19),COLUMN(P19),$N$6))</f>
        <v>-</v>
      </c>
      <c r="AS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19),COLUMN(Q19),$N$6))</f>
        <v>-</v>
      </c>
      <c r="AT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19),COLUMN(R19),$N$6))</f>
        <v>-</v>
      </c>
      <c r="AU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19),COLUMN(S19),$N$6))</f>
        <v>-</v>
      </c>
      <c r="AV13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19),COLUMN(T19),$N$6))</f>
        <v>-</v>
      </c>
    </row>
    <row r="138" spans="2:48">
      <c r="B138" s="400" t="str">
        <f ca="1">'Reordered Data'!C22</f>
        <v>*Hide*</v>
      </c>
      <c r="C138" s="400" t="str">
        <f ca="1">'Reordered Data'!D22</f>
        <v>-</v>
      </c>
      <c r="D138" s="400" t="str">
        <f ca="1">'Reordered Data'!E22</f>
        <v>-</v>
      </c>
      <c r="E138" s="400" t="str">
        <f ca="1">'Reordered Data'!F22</f>
        <v>-</v>
      </c>
      <c r="F138" s="401" t="str">
        <f t="shared" ca="1" si="21"/>
        <v>-</v>
      </c>
      <c r="G138" s="401" t="str">
        <f t="shared" ca="1" si="21"/>
        <v>-</v>
      </c>
      <c r="H138" s="400" t="str">
        <f ca="1">INDEX((Planned_Savings_Summary,Planned_Savings_No_IE_Summary,Planned_Savings_No_NTG_Summary,Planned_Savings_No_IE_No_NTG_Summary),ROW(A19),COLUMN(A18),$H$3)</f>
        <v>-</v>
      </c>
      <c r="I138" s="400" t="str">
        <f ca="1">INDEX((Planned_Savings_Summary,Planned_Savings_No_IE_Summary,Planned_Savings_No_NTG_Summary,Planned_Savings_No_IE_No_NTG_Summary),ROW(B19),COLUMN(B18),$H$3)</f>
        <v>-</v>
      </c>
      <c r="J138" s="400" t="str">
        <f ca="1">INDEX((Planned_Savings_Summary,Planned_Savings_No_IE_Summary,Planned_Savings_No_NTG_Summary,Planned_Savings_No_IE_No_NTG_Summary),ROW(C19),COLUMN(C18),$H$3)</f>
        <v>-</v>
      </c>
      <c r="K138" s="400" t="str">
        <f ca="1">INDEX((Planned_Savings_Summary,Planned_Savings_No_IE_Summary,Planned_Savings_No_NTG_Summary,Planned_Savings_No_IE_No_NTG_Summary),ROW(D19),IF(NTG=2,1,5),$H$3)</f>
        <v>-</v>
      </c>
      <c r="L138" s="400" t="str">
        <f ca="1">INDEX((Planned_Savings_Summary,Planned_Savings_No_IE_Summary,Planned_Savings_No_NTG_Summary,Planned_Savings_No_IE_No_NTG_Summary),ROW(E19),IF(NTG=2,2,6),$H$3)</f>
        <v>-</v>
      </c>
      <c r="M138" s="400" t="str">
        <f ca="1">INDEX((Planned_Savings_Summary,Planned_Savings_No_IE_Summary,Planned_Savings_No_NTG_Summary,Planned_Savings_No_IE_No_NTG_Summary),ROW(F19),IF(NTG=2,3,7),$H$3)</f>
        <v>-</v>
      </c>
      <c r="N138" s="400" t="str">
        <f ca="1">INDEX((Claimed_Savings_Summary,Claimed_Savings_No_IE_Summary,Claimed_Savings_No_NTG_Summary,Claimed_Savings_No_IE_No_NTG_Summary),ROW(G19),COLUMN(A18),$H$3)</f>
        <v>-</v>
      </c>
      <c r="O138" s="400" t="str">
        <f ca="1">INDEX((Claimed_Savings_Summary,Claimed_Savings_No_IE_Summary,Claimed_Savings_No_NTG_Summary,Claimed_Savings_No_IE_No_NTG_Summary),ROW(H19),COLUMN(B18),$H$3)</f>
        <v>-</v>
      </c>
      <c r="P138" s="400" t="str">
        <f ca="1">INDEX((Claimed_Savings_Summary,Claimed_Savings_No_IE_Summary,Claimed_Savings_No_NTG_Summary,Claimed_Savings_No_IE_No_NTG_Summary),ROW(I19),COLUMN(C18),$H$3)</f>
        <v>-</v>
      </c>
      <c r="Q138" s="400" t="str">
        <f ca="1">INDEX((Claimed_Savings_Summary,Claimed_Savings_No_IE_Summary,Claimed_Savings_No_NTG_Summary,Claimed_Savings_No_IE_No_NTG_Summary),ROW(J19),IF(NTG=2,1,5),$H$3)</f>
        <v>-</v>
      </c>
      <c r="R138" s="400" t="str">
        <f ca="1">INDEX((Claimed_Savings_Summary,Claimed_Savings_No_IE_Summary,Claimed_Savings_No_NTG_Summary,Claimed_Savings_No_IE_No_NTG_Summary),ROW(K19),IF(NTG=2,2,6),$H$3)</f>
        <v>-</v>
      </c>
      <c r="S138" s="400" t="str">
        <f ca="1">INDEX((Claimed_Savings_Summary,Claimed_Savings_No_IE_Summary,Claimed_Savings_No_NTG_Summary,Claimed_Savings_No_IE_No_NTG_Summary),ROW(L19),IF(NTG=2,3,7),$H$3)</f>
        <v>-</v>
      </c>
      <c r="T138" s="400" t="str">
        <f ca="1">INDEX((Evaluated_Savings_Summary,Evaluated_Savings_No_IE_Summary,Evaluated_Savings_No_NTG_Summary,Evaluated_Savings_No_IE_No_NTG_Summary),ROW(M19),COLUMN(A18),$H$3)</f>
        <v>-</v>
      </c>
      <c r="U138" s="400" t="str">
        <f ca="1">INDEX((Evaluated_Savings_Summary,Evaluated_Savings_No_IE_Summary,Evaluated_Savings_No_NTG_Summary,Evaluated_Savings_No_IE_No_NTG_Summary),ROW(N19),COLUMN(B18),$H$3)</f>
        <v>-</v>
      </c>
      <c r="V138" s="400" t="str">
        <f ca="1">INDEX((Evaluated_Savings_Summary,Evaluated_Savings_No_IE_Summary,Evaluated_Savings_No_NTG_Summary,Evaluated_Savings_No_IE_No_NTG_Summary),ROW(O19),COLUMN(C18),$H$3)</f>
        <v>-</v>
      </c>
      <c r="W138" s="400" t="str">
        <f ca="1">INDEX((Evaluated_Savings_Summary,Evaluated_Savings_No_IE_Summary,Evaluated_Savings_No_NTG_Summary,Evaluated_Savings_No_IE_No_NTG_Summary),ROW(P19),IF(NTG=2,1,5),$H$3)</f>
        <v>-</v>
      </c>
      <c r="X138" s="400" t="str">
        <f ca="1">INDEX((Evaluated_Savings_Summary,Evaluated_Savings_No_IE_Summary,Evaluated_Savings_No_NTG_Summary,Evaluated_Savings_No_IE_No_NTG_Summary),ROW(Q19),IF(NTG=2,2,6),$H$3)</f>
        <v>-</v>
      </c>
      <c r="Y138" s="400" t="str">
        <f ca="1">INDEX((Evaluated_Savings_Summary,Evaluated_Savings_No_IE_Summary,Evaluated_Savings_No_NTG_Summary,Evaluated_Savings_No_IE_No_NTG_Summary),ROW(R19),IF(NTG=2,3,7),$H$3)</f>
        <v>-</v>
      </c>
      <c r="Z138" s="400" t="str">
        <f ca="1">INDEX((Planned_Savings_Summary,Planned_Savings_No_IE_Summary,Planned_Savings_No_NTG_Summary,Planned_Savings_No_IE_No_NTG_Summary),ROW(S19),IF(NTG=2,5,9),$H$3)</f>
        <v>-</v>
      </c>
      <c r="AA138" s="400" t="str">
        <f ca="1">INDEX((Claimed_Savings_Summary,Claimed_Savings_No_IE_Summary,Claimed_Savings_No_NTG_Summary,Claimed_Savings_No_IE_No_NTG_Summary),ROW(T19),IF(NTG=2,5,9),$H$3)</f>
        <v>-</v>
      </c>
      <c r="AB138" s="410" t="str">
        <f ca="1">INDEX((Evaluated_Savings_Summary,Evaluated_Savings_No_IE_Summary,Evaluated_Savings_No_NTG_Summary,Evaluated_Savings_No_IE_No_NTG_Summary),ROW(U19),IF(NTG=2,5,9),$H$3)</f>
        <v>-</v>
      </c>
      <c r="AC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20),COLUMN(A20),$N$6))</f>
        <v>-</v>
      </c>
      <c r="AD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20),COLUMN(B20),$N$6))</f>
        <v>-</v>
      </c>
      <c r="AE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20),COLUMN(C20),$N$6))</f>
        <v>-</v>
      </c>
      <c r="AF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20),COLUMN(D20),$N$6))</f>
        <v>-</v>
      </c>
      <c r="AG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20),COLUMN(E20),$N$6))</f>
        <v>-</v>
      </c>
      <c r="AH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20),COLUMN(F20),$N$6))</f>
        <v>-</v>
      </c>
      <c r="AI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20),COLUMN(G20),$N$6))</f>
        <v>-</v>
      </c>
      <c r="AJ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20),COLUMN(H20),$N$6))</f>
        <v>-</v>
      </c>
      <c r="AK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20),COLUMN(I20),$N$6))</f>
        <v>-</v>
      </c>
      <c r="AL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20),COLUMN(J20),$N$6))</f>
        <v>-</v>
      </c>
      <c r="AM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20),COLUMN(K20),$N$6))</f>
        <v>-</v>
      </c>
      <c r="AN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20),COLUMN(L20),$N$6))</f>
        <v>-</v>
      </c>
      <c r="AO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20),COLUMN(M20),$N$6))</f>
        <v>-</v>
      </c>
      <c r="AP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20),COLUMN(N20),$N$6))</f>
        <v>-</v>
      </c>
      <c r="AQ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20),COLUMN(O20),$N$6))</f>
        <v>-</v>
      </c>
      <c r="AR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20),COLUMN(P20),$N$6))</f>
        <v>-</v>
      </c>
      <c r="AS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20),COLUMN(Q20),$N$6))</f>
        <v>-</v>
      </c>
      <c r="AT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20),COLUMN(R20),$N$6))</f>
        <v>-</v>
      </c>
      <c r="AU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20),COLUMN(S20),$N$6))</f>
        <v>-</v>
      </c>
      <c r="AV13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20),COLUMN(T20),$N$6))</f>
        <v>-</v>
      </c>
    </row>
    <row r="139" spans="2:48">
      <c r="B139" s="400" t="str">
        <f ca="1">'Reordered Data'!C23</f>
        <v>*Hide*</v>
      </c>
      <c r="C139" s="400" t="str">
        <f ca="1">'Reordered Data'!D23</f>
        <v>-</v>
      </c>
      <c r="D139" s="400" t="str">
        <f ca="1">'Reordered Data'!E23</f>
        <v>-</v>
      </c>
      <c r="E139" s="400" t="str">
        <f ca="1">'Reordered Data'!F23</f>
        <v>-</v>
      </c>
      <c r="F139" s="401" t="str">
        <f t="shared" ca="1" si="21"/>
        <v>-</v>
      </c>
      <c r="G139" s="401" t="str">
        <f t="shared" ca="1" si="21"/>
        <v>-</v>
      </c>
      <c r="H139" s="400" t="str">
        <f ca="1">INDEX((Planned_Savings_Summary,Planned_Savings_No_IE_Summary,Planned_Savings_No_NTG_Summary,Planned_Savings_No_IE_No_NTG_Summary),ROW(A20),COLUMN(A19),$H$3)</f>
        <v>-</v>
      </c>
      <c r="I139" s="400" t="str">
        <f ca="1">INDEX((Planned_Savings_Summary,Planned_Savings_No_IE_Summary,Planned_Savings_No_NTG_Summary,Planned_Savings_No_IE_No_NTG_Summary),ROW(B20),COLUMN(B19),$H$3)</f>
        <v>-</v>
      </c>
      <c r="J139" s="400" t="str">
        <f ca="1">INDEX((Planned_Savings_Summary,Planned_Savings_No_IE_Summary,Planned_Savings_No_NTG_Summary,Planned_Savings_No_IE_No_NTG_Summary),ROW(C20),COLUMN(C19),$H$3)</f>
        <v>-</v>
      </c>
      <c r="K139" s="400" t="str">
        <f ca="1">INDEX((Planned_Savings_Summary,Planned_Savings_No_IE_Summary,Planned_Savings_No_NTG_Summary,Planned_Savings_No_IE_No_NTG_Summary),ROW(D20),IF(NTG=2,1,5),$H$3)</f>
        <v>-</v>
      </c>
      <c r="L139" s="400" t="str">
        <f ca="1">INDEX((Planned_Savings_Summary,Planned_Savings_No_IE_Summary,Planned_Savings_No_NTG_Summary,Planned_Savings_No_IE_No_NTG_Summary),ROW(E20),IF(NTG=2,2,6),$H$3)</f>
        <v>-</v>
      </c>
      <c r="M139" s="400" t="str">
        <f ca="1">INDEX((Planned_Savings_Summary,Planned_Savings_No_IE_Summary,Planned_Savings_No_NTG_Summary,Planned_Savings_No_IE_No_NTG_Summary),ROW(F20),IF(NTG=2,3,7),$H$3)</f>
        <v>-</v>
      </c>
      <c r="N139" s="400" t="str">
        <f ca="1">INDEX((Claimed_Savings_Summary,Claimed_Savings_No_IE_Summary,Claimed_Savings_No_NTG_Summary,Claimed_Savings_No_IE_No_NTG_Summary),ROW(G20),COLUMN(A19),$H$3)</f>
        <v>-</v>
      </c>
      <c r="O139" s="400" t="str">
        <f ca="1">INDEX((Claimed_Savings_Summary,Claimed_Savings_No_IE_Summary,Claimed_Savings_No_NTG_Summary,Claimed_Savings_No_IE_No_NTG_Summary),ROW(H20),COLUMN(B19),$H$3)</f>
        <v>-</v>
      </c>
      <c r="P139" s="400" t="str">
        <f ca="1">INDEX((Claimed_Savings_Summary,Claimed_Savings_No_IE_Summary,Claimed_Savings_No_NTG_Summary,Claimed_Savings_No_IE_No_NTG_Summary),ROW(I20),COLUMN(C19),$H$3)</f>
        <v>-</v>
      </c>
      <c r="Q139" s="400" t="str">
        <f ca="1">INDEX((Claimed_Savings_Summary,Claimed_Savings_No_IE_Summary,Claimed_Savings_No_NTG_Summary,Claimed_Savings_No_IE_No_NTG_Summary),ROW(J20),IF(NTG=2,1,5),$H$3)</f>
        <v>-</v>
      </c>
      <c r="R139" s="400" t="str">
        <f ca="1">INDEX((Claimed_Savings_Summary,Claimed_Savings_No_IE_Summary,Claimed_Savings_No_NTG_Summary,Claimed_Savings_No_IE_No_NTG_Summary),ROW(K20),IF(NTG=2,2,6),$H$3)</f>
        <v>-</v>
      </c>
      <c r="S139" s="400" t="str">
        <f ca="1">INDEX((Claimed_Savings_Summary,Claimed_Savings_No_IE_Summary,Claimed_Savings_No_NTG_Summary,Claimed_Savings_No_IE_No_NTG_Summary),ROW(L20),IF(NTG=2,3,7),$H$3)</f>
        <v>-</v>
      </c>
      <c r="T139" s="400" t="str">
        <f ca="1">INDEX((Evaluated_Savings_Summary,Evaluated_Savings_No_IE_Summary,Evaluated_Savings_No_NTG_Summary,Evaluated_Savings_No_IE_No_NTG_Summary),ROW(M20),COLUMN(A19),$H$3)</f>
        <v>-</v>
      </c>
      <c r="U139" s="400" t="str">
        <f ca="1">INDEX((Evaluated_Savings_Summary,Evaluated_Savings_No_IE_Summary,Evaluated_Savings_No_NTG_Summary,Evaluated_Savings_No_IE_No_NTG_Summary),ROW(N20),COLUMN(B19),$H$3)</f>
        <v>-</v>
      </c>
      <c r="V139" s="400" t="str">
        <f ca="1">INDEX((Evaluated_Savings_Summary,Evaluated_Savings_No_IE_Summary,Evaluated_Savings_No_NTG_Summary,Evaluated_Savings_No_IE_No_NTG_Summary),ROW(O20),COLUMN(C19),$H$3)</f>
        <v>-</v>
      </c>
      <c r="W139" s="400" t="str">
        <f ca="1">INDEX((Evaluated_Savings_Summary,Evaluated_Savings_No_IE_Summary,Evaluated_Savings_No_NTG_Summary,Evaluated_Savings_No_IE_No_NTG_Summary),ROW(P20),IF(NTG=2,1,5),$H$3)</f>
        <v>-</v>
      </c>
      <c r="X139" s="400" t="str">
        <f ca="1">INDEX((Evaluated_Savings_Summary,Evaluated_Savings_No_IE_Summary,Evaluated_Savings_No_NTG_Summary,Evaluated_Savings_No_IE_No_NTG_Summary),ROW(Q20),IF(NTG=2,2,6),$H$3)</f>
        <v>-</v>
      </c>
      <c r="Y139" s="400" t="str">
        <f ca="1">INDEX((Evaluated_Savings_Summary,Evaluated_Savings_No_IE_Summary,Evaluated_Savings_No_NTG_Summary,Evaluated_Savings_No_IE_No_NTG_Summary),ROW(R20),IF(NTG=2,3,7),$H$3)</f>
        <v>-</v>
      </c>
      <c r="Z139" s="400" t="str">
        <f ca="1">INDEX((Planned_Savings_Summary,Planned_Savings_No_IE_Summary,Planned_Savings_No_NTG_Summary,Planned_Savings_No_IE_No_NTG_Summary),ROW(S20),IF(NTG=2,5,9),$H$3)</f>
        <v>-</v>
      </c>
      <c r="AA139" s="400" t="str">
        <f ca="1">INDEX((Claimed_Savings_Summary,Claimed_Savings_No_IE_Summary,Claimed_Savings_No_NTG_Summary,Claimed_Savings_No_IE_No_NTG_Summary),ROW(T20),IF(NTG=2,5,9),$H$3)</f>
        <v>-</v>
      </c>
      <c r="AB139" s="410" t="str">
        <f ca="1">INDEX((Evaluated_Savings_Summary,Evaluated_Savings_No_IE_Summary,Evaluated_Savings_No_NTG_Summary,Evaluated_Savings_No_IE_No_NTG_Summary),ROW(U20),IF(NTG=2,5,9),$H$3)</f>
        <v>-</v>
      </c>
      <c r="AC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21),COLUMN(A21),$N$6))</f>
        <v>-</v>
      </c>
      <c r="AD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21),COLUMN(B21),$N$6))</f>
        <v>-</v>
      </c>
      <c r="AE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21),COLUMN(C21),$N$6))</f>
        <v>-</v>
      </c>
      <c r="AF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21),COLUMN(D21),$N$6))</f>
        <v>-</v>
      </c>
      <c r="AG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21),COLUMN(E21),$N$6))</f>
        <v>-</v>
      </c>
      <c r="AH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21),COLUMN(F21),$N$6))</f>
        <v>-</v>
      </c>
      <c r="AI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21),COLUMN(G21),$N$6))</f>
        <v>-</v>
      </c>
      <c r="AJ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21),COLUMN(H21),$N$6))</f>
        <v>-</v>
      </c>
      <c r="AK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21),COLUMN(I21),$N$6))</f>
        <v>-</v>
      </c>
      <c r="AL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21),COLUMN(J21),$N$6))</f>
        <v>-</v>
      </c>
      <c r="AM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21),COLUMN(K21),$N$6))</f>
        <v>-</v>
      </c>
      <c r="AN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21),COLUMN(L21),$N$6))</f>
        <v>-</v>
      </c>
      <c r="AO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21),COLUMN(M21),$N$6))</f>
        <v>-</v>
      </c>
      <c r="AP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21),COLUMN(N21),$N$6))</f>
        <v>-</v>
      </c>
      <c r="AQ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21),COLUMN(O21),$N$6))</f>
        <v>-</v>
      </c>
      <c r="AR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21),COLUMN(P21),$N$6))</f>
        <v>-</v>
      </c>
      <c r="AS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21),COLUMN(Q21),$N$6))</f>
        <v>-</v>
      </c>
      <c r="AT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21),COLUMN(R21),$N$6))</f>
        <v>-</v>
      </c>
      <c r="AU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21),COLUMN(S21),$N$6))</f>
        <v>-</v>
      </c>
      <c r="AV13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21),COLUMN(T21),$N$6))</f>
        <v>-</v>
      </c>
    </row>
    <row r="140" spans="2:48">
      <c r="B140" s="400" t="str">
        <f ca="1">'Reordered Data'!C24</f>
        <v>*Hide*</v>
      </c>
      <c r="C140" s="400" t="str">
        <f ca="1">'Reordered Data'!D24</f>
        <v>-</v>
      </c>
      <c r="D140" s="400" t="str">
        <f ca="1">'Reordered Data'!E24</f>
        <v>-</v>
      </c>
      <c r="E140" s="400" t="str">
        <f ca="1">'Reordered Data'!F24</f>
        <v>-</v>
      </c>
      <c r="F140" s="401" t="str">
        <f t="shared" ca="1" si="21"/>
        <v>-</v>
      </c>
      <c r="G140" s="401" t="str">
        <f t="shared" ca="1" si="21"/>
        <v>-</v>
      </c>
      <c r="H140" s="400" t="str">
        <f ca="1">INDEX((Planned_Savings_Summary,Planned_Savings_No_IE_Summary,Planned_Savings_No_NTG_Summary,Planned_Savings_No_IE_No_NTG_Summary),ROW(A21),COLUMN(A20),$H$3)</f>
        <v>-</v>
      </c>
      <c r="I140" s="400" t="str">
        <f ca="1">INDEX((Planned_Savings_Summary,Planned_Savings_No_IE_Summary,Planned_Savings_No_NTG_Summary,Planned_Savings_No_IE_No_NTG_Summary),ROW(B21),COLUMN(B20),$H$3)</f>
        <v>-</v>
      </c>
      <c r="J140" s="400" t="str">
        <f ca="1">INDEX((Planned_Savings_Summary,Planned_Savings_No_IE_Summary,Planned_Savings_No_NTG_Summary,Planned_Savings_No_IE_No_NTG_Summary),ROW(C21),COLUMN(C20),$H$3)</f>
        <v>-</v>
      </c>
      <c r="K140" s="400" t="str">
        <f ca="1">INDEX((Planned_Savings_Summary,Planned_Savings_No_IE_Summary,Planned_Savings_No_NTG_Summary,Planned_Savings_No_IE_No_NTG_Summary),ROW(D21),IF(NTG=2,1,5),$H$3)</f>
        <v>-</v>
      </c>
      <c r="L140" s="400" t="str">
        <f ca="1">INDEX((Planned_Savings_Summary,Planned_Savings_No_IE_Summary,Planned_Savings_No_NTG_Summary,Planned_Savings_No_IE_No_NTG_Summary),ROW(E21),IF(NTG=2,2,6),$H$3)</f>
        <v>-</v>
      </c>
      <c r="M140" s="400" t="str">
        <f ca="1">INDEX((Planned_Savings_Summary,Planned_Savings_No_IE_Summary,Planned_Savings_No_NTG_Summary,Planned_Savings_No_IE_No_NTG_Summary),ROW(F21),IF(NTG=2,3,7),$H$3)</f>
        <v>-</v>
      </c>
      <c r="N140" s="400" t="str">
        <f ca="1">INDEX((Claimed_Savings_Summary,Claimed_Savings_No_IE_Summary,Claimed_Savings_No_NTG_Summary,Claimed_Savings_No_IE_No_NTG_Summary),ROW(G21),COLUMN(A20),$H$3)</f>
        <v>-</v>
      </c>
      <c r="O140" s="400" t="str">
        <f ca="1">INDEX((Claimed_Savings_Summary,Claimed_Savings_No_IE_Summary,Claimed_Savings_No_NTG_Summary,Claimed_Savings_No_IE_No_NTG_Summary),ROW(H21),COLUMN(B20),$H$3)</f>
        <v>-</v>
      </c>
      <c r="P140" s="400" t="str">
        <f ca="1">INDEX((Claimed_Savings_Summary,Claimed_Savings_No_IE_Summary,Claimed_Savings_No_NTG_Summary,Claimed_Savings_No_IE_No_NTG_Summary),ROW(I21),COLUMN(C20),$H$3)</f>
        <v>-</v>
      </c>
      <c r="Q140" s="400" t="str">
        <f ca="1">INDEX((Claimed_Savings_Summary,Claimed_Savings_No_IE_Summary,Claimed_Savings_No_NTG_Summary,Claimed_Savings_No_IE_No_NTG_Summary),ROW(J21),IF(NTG=2,1,5),$H$3)</f>
        <v>-</v>
      </c>
      <c r="R140" s="400" t="str">
        <f ca="1">INDEX((Claimed_Savings_Summary,Claimed_Savings_No_IE_Summary,Claimed_Savings_No_NTG_Summary,Claimed_Savings_No_IE_No_NTG_Summary),ROW(K21),IF(NTG=2,2,6),$H$3)</f>
        <v>-</v>
      </c>
      <c r="S140" s="400" t="str">
        <f ca="1">INDEX((Claimed_Savings_Summary,Claimed_Savings_No_IE_Summary,Claimed_Savings_No_NTG_Summary,Claimed_Savings_No_IE_No_NTG_Summary),ROW(L21),IF(NTG=2,3,7),$H$3)</f>
        <v>-</v>
      </c>
      <c r="T140" s="400" t="str">
        <f ca="1">INDEX((Evaluated_Savings_Summary,Evaluated_Savings_No_IE_Summary,Evaluated_Savings_No_NTG_Summary,Evaluated_Savings_No_IE_No_NTG_Summary),ROW(M21),COLUMN(A20),$H$3)</f>
        <v>-</v>
      </c>
      <c r="U140" s="400" t="str">
        <f ca="1">INDEX((Evaluated_Savings_Summary,Evaluated_Savings_No_IE_Summary,Evaluated_Savings_No_NTG_Summary,Evaluated_Savings_No_IE_No_NTG_Summary),ROW(N21),COLUMN(B20),$H$3)</f>
        <v>-</v>
      </c>
      <c r="V140" s="400" t="str">
        <f ca="1">INDEX((Evaluated_Savings_Summary,Evaluated_Savings_No_IE_Summary,Evaluated_Savings_No_NTG_Summary,Evaluated_Savings_No_IE_No_NTG_Summary),ROW(O21),COLUMN(C20),$H$3)</f>
        <v>-</v>
      </c>
      <c r="W140" s="400" t="str">
        <f ca="1">INDEX((Evaluated_Savings_Summary,Evaluated_Savings_No_IE_Summary,Evaluated_Savings_No_NTG_Summary,Evaluated_Savings_No_IE_No_NTG_Summary),ROW(P21),IF(NTG=2,1,5),$H$3)</f>
        <v>-</v>
      </c>
      <c r="X140" s="400" t="str">
        <f ca="1">INDEX((Evaluated_Savings_Summary,Evaluated_Savings_No_IE_Summary,Evaluated_Savings_No_NTG_Summary,Evaluated_Savings_No_IE_No_NTG_Summary),ROW(Q21),IF(NTG=2,2,6),$H$3)</f>
        <v>-</v>
      </c>
      <c r="Y140" s="400" t="str">
        <f ca="1">INDEX((Evaluated_Savings_Summary,Evaluated_Savings_No_IE_Summary,Evaluated_Savings_No_NTG_Summary,Evaluated_Savings_No_IE_No_NTG_Summary),ROW(R21),IF(NTG=2,3,7),$H$3)</f>
        <v>-</v>
      </c>
      <c r="Z140" s="400" t="str">
        <f ca="1">INDEX((Planned_Savings_Summary,Planned_Savings_No_IE_Summary,Planned_Savings_No_NTG_Summary,Planned_Savings_No_IE_No_NTG_Summary),ROW(S21),IF(NTG=2,5,9),$H$3)</f>
        <v>-</v>
      </c>
      <c r="AA140" s="400" t="str">
        <f ca="1">INDEX((Claimed_Savings_Summary,Claimed_Savings_No_IE_Summary,Claimed_Savings_No_NTG_Summary,Claimed_Savings_No_IE_No_NTG_Summary),ROW(T21),IF(NTG=2,5,9),$H$3)</f>
        <v>-</v>
      </c>
      <c r="AB140" s="410" t="str">
        <f ca="1">INDEX((Evaluated_Savings_Summary,Evaluated_Savings_No_IE_Summary,Evaluated_Savings_No_NTG_Summary,Evaluated_Savings_No_IE_No_NTG_Summary),ROW(U21),IF(NTG=2,5,9),$H$3)</f>
        <v>-</v>
      </c>
      <c r="AC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22),COLUMN(A22),$N$6))</f>
        <v>-</v>
      </c>
      <c r="AD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22),COLUMN(B22),$N$6))</f>
        <v>-</v>
      </c>
      <c r="AE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22),COLUMN(C22),$N$6))</f>
        <v>-</v>
      </c>
      <c r="AF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22),COLUMN(D22),$N$6))</f>
        <v>-</v>
      </c>
      <c r="AG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22),COLUMN(E22),$N$6))</f>
        <v>-</v>
      </c>
      <c r="AH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22),COLUMN(F22),$N$6))</f>
        <v>-</v>
      </c>
      <c r="AI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22),COLUMN(G22),$N$6))</f>
        <v>-</v>
      </c>
      <c r="AJ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22),COLUMN(H22),$N$6))</f>
        <v>-</v>
      </c>
      <c r="AK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22),COLUMN(I22),$N$6))</f>
        <v>-</v>
      </c>
      <c r="AL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22),COLUMN(J22),$N$6))</f>
        <v>-</v>
      </c>
      <c r="AM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22),COLUMN(K22),$N$6))</f>
        <v>-</v>
      </c>
      <c r="AN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22),COLUMN(L22),$N$6))</f>
        <v>-</v>
      </c>
      <c r="AO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22),COLUMN(M22),$N$6))</f>
        <v>-</v>
      </c>
      <c r="AP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22),COLUMN(N22),$N$6))</f>
        <v>-</v>
      </c>
      <c r="AQ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22),COLUMN(O22),$N$6))</f>
        <v>-</v>
      </c>
      <c r="AR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22),COLUMN(P22),$N$6))</f>
        <v>-</v>
      </c>
      <c r="AS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22),COLUMN(Q22),$N$6))</f>
        <v>-</v>
      </c>
      <c r="AT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22),COLUMN(R22),$N$6))</f>
        <v>-</v>
      </c>
      <c r="AU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22),COLUMN(S22),$N$6))</f>
        <v>-</v>
      </c>
      <c r="AV14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22),COLUMN(T22),$N$6))</f>
        <v>-</v>
      </c>
    </row>
    <row r="141" spans="2:48">
      <c r="B141" s="400" t="str">
        <f ca="1">'Reordered Data'!C25</f>
        <v>*Hide*</v>
      </c>
      <c r="C141" s="400" t="str">
        <f ca="1">'Reordered Data'!D25</f>
        <v>-</v>
      </c>
      <c r="D141" s="400" t="str">
        <f ca="1">'Reordered Data'!E25</f>
        <v>-</v>
      </c>
      <c r="E141" s="400" t="str">
        <f ca="1">'Reordered Data'!F25</f>
        <v>-</v>
      </c>
      <c r="F141" s="401" t="str">
        <f t="shared" ca="1" si="21"/>
        <v>-</v>
      </c>
      <c r="G141" s="401" t="str">
        <f t="shared" ca="1" si="21"/>
        <v>-</v>
      </c>
      <c r="H141" s="400" t="str">
        <f ca="1">INDEX((Planned_Savings_Summary,Planned_Savings_No_IE_Summary,Planned_Savings_No_NTG_Summary,Planned_Savings_No_IE_No_NTG_Summary),ROW(A22),COLUMN(A21),$H$3)</f>
        <v>-</v>
      </c>
      <c r="I141" s="400" t="str">
        <f ca="1">INDEX((Planned_Savings_Summary,Planned_Savings_No_IE_Summary,Planned_Savings_No_NTG_Summary,Planned_Savings_No_IE_No_NTG_Summary),ROW(B22),COLUMN(B21),$H$3)</f>
        <v>-</v>
      </c>
      <c r="J141" s="400" t="str">
        <f ca="1">INDEX((Planned_Savings_Summary,Planned_Savings_No_IE_Summary,Planned_Savings_No_NTG_Summary,Planned_Savings_No_IE_No_NTG_Summary),ROW(C22),COLUMN(C21),$H$3)</f>
        <v>-</v>
      </c>
      <c r="K141" s="400" t="str">
        <f ca="1">INDEX((Planned_Savings_Summary,Planned_Savings_No_IE_Summary,Planned_Savings_No_NTG_Summary,Planned_Savings_No_IE_No_NTG_Summary),ROW(D22),IF(NTG=2,1,5),$H$3)</f>
        <v>-</v>
      </c>
      <c r="L141" s="400" t="str">
        <f ca="1">INDEX((Planned_Savings_Summary,Planned_Savings_No_IE_Summary,Planned_Savings_No_NTG_Summary,Planned_Savings_No_IE_No_NTG_Summary),ROW(E22),IF(NTG=2,2,6),$H$3)</f>
        <v>-</v>
      </c>
      <c r="M141" s="400" t="str">
        <f ca="1">INDEX((Planned_Savings_Summary,Planned_Savings_No_IE_Summary,Planned_Savings_No_NTG_Summary,Planned_Savings_No_IE_No_NTG_Summary),ROW(F22),IF(NTG=2,3,7),$H$3)</f>
        <v>-</v>
      </c>
      <c r="N141" s="400" t="str">
        <f ca="1">INDEX((Claimed_Savings_Summary,Claimed_Savings_No_IE_Summary,Claimed_Savings_No_NTG_Summary,Claimed_Savings_No_IE_No_NTG_Summary),ROW(G22),COLUMN(A21),$H$3)</f>
        <v>-</v>
      </c>
      <c r="O141" s="400" t="str">
        <f ca="1">INDEX((Claimed_Savings_Summary,Claimed_Savings_No_IE_Summary,Claimed_Savings_No_NTG_Summary,Claimed_Savings_No_IE_No_NTG_Summary),ROW(H22),COLUMN(B21),$H$3)</f>
        <v>-</v>
      </c>
      <c r="P141" s="400" t="str">
        <f ca="1">INDEX((Claimed_Savings_Summary,Claimed_Savings_No_IE_Summary,Claimed_Savings_No_NTG_Summary,Claimed_Savings_No_IE_No_NTG_Summary),ROW(I22),COLUMN(C21),$H$3)</f>
        <v>-</v>
      </c>
      <c r="Q141" s="400" t="str">
        <f ca="1">INDEX((Claimed_Savings_Summary,Claimed_Savings_No_IE_Summary,Claimed_Savings_No_NTG_Summary,Claimed_Savings_No_IE_No_NTG_Summary),ROW(J22),IF(NTG=2,1,5),$H$3)</f>
        <v>-</v>
      </c>
      <c r="R141" s="400" t="str">
        <f ca="1">INDEX((Claimed_Savings_Summary,Claimed_Savings_No_IE_Summary,Claimed_Savings_No_NTG_Summary,Claimed_Savings_No_IE_No_NTG_Summary),ROW(K22),IF(NTG=2,2,6),$H$3)</f>
        <v>-</v>
      </c>
      <c r="S141" s="400" t="str">
        <f ca="1">INDEX((Claimed_Savings_Summary,Claimed_Savings_No_IE_Summary,Claimed_Savings_No_NTG_Summary,Claimed_Savings_No_IE_No_NTG_Summary),ROW(L22),IF(NTG=2,3,7),$H$3)</f>
        <v>-</v>
      </c>
      <c r="T141" s="400" t="str">
        <f ca="1">INDEX((Evaluated_Savings_Summary,Evaluated_Savings_No_IE_Summary,Evaluated_Savings_No_NTG_Summary,Evaluated_Savings_No_IE_No_NTG_Summary),ROW(M22),COLUMN(A21),$H$3)</f>
        <v>-</v>
      </c>
      <c r="U141" s="400" t="str">
        <f ca="1">INDEX((Evaluated_Savings_Summary,Evaluated_Savings_No_IE_Summary,Evaluated_Savings_No_NTG_Summary,Evaluated_Savings_No_IE_No_NTG_Summary),ROW(N22),COLUMN(B21),$H$3)</f>
        <v>-</v>
      </c>
      <c r="V141" s="400" t="str">
        <f ca="1">INDEX((Evaluated_Savings_Summary,Evaluated_Savings_No_IE_Summary,Evaluated_Savings_No_NTG_Summary,Evaluated_Savings_No_IE_No_NTG_Summary),ROW(O22),COLUMN(C21),$H$3)</f>
        <v>-</v>
      </c>
      <c r="W141" s="400" t="str">
        <f ca="1">INDEX((Evaluated_Savings_Summary,Evaluated_Savings_No_IE_Summary,Evaluated_Savings_No_NTG_Summary,Evaluated_Savings_No_IE_No_NTG_Summary),ROW(P22),IF(NTG=2,1,5),$H$3)</f>
        <v>-</v>
      </c>
      <c r="X141" s="400" t="str">
        <f ca="1">INDEX((Evaluated_Savings_Summary,Evaluated_Savings_No_IE_Summary,Evaluated_Savings_No_NTG_Summary,Evaluated_Savings_No_IE_No_NTG_Summary),ROW(Q22),IF(NTG=2,2,6),$H$3)</f>
        <v>-</v>
      </c>
      <c r="Y141" s="400" t="str">
        <f ca="1">INDEX((Evaluated_Savings_Summary,Evaluated_Savings_No_IE_Summary,Evaluated_Savings_No_NTG_Summary,Evaluated_Savings_No_IE_No_NTG_Summary),ROW(R22),IF(NTG=2,3,7),$H$3)</f>
        <v>-</v>
      </c>
      <c r="Z141" s="400" t="str">
        <f ca="1">INDEX((Planned_Savings_Summary,Planned_Savings_No_IE_Summary,Planned_Savings_No_NTG_Summary,Planned_Savings_No_IE_No_NTG_Summary),ROW(S22),IF(NTG=2,5,9),$H$3)</f>
        <v>-</v>
      </c>
      <c r="AA141" s="400" t="str">
        <f ca="1">INDEX((Claimed_Savings_Summary,Claimed_Savings_No_IE_Summary,Claimed_Savings_No_NTG_Summary,Claimed_Savings_No_IE_No_NTG_Summary),ROW(T22),IF(NTG=2,5,9),$H$3)</f>
        <v>-</v>
      </c>
      <c r="AB141" s="410" t="str">
        <f ca="1">INDEX((Evaluated_Savings_Summary,Evaluated_Savings_No_IE_Summary,Evaluated_Savings_No_NTG_Summary,Evaluated_Savings_No_IE_No_NTG_Summary),ROW(U22),IF(NTG=2,5,9),$H$3)</f>
        <v>-</v>
      </c>
      <c r="AC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23),COLUMN(A23),$N$6))</f>
        <v>-</v>
      </c>
      <c r="AD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23),COLUMN(B23),$N$6))</f>
        <v>-</v>
      </c>
      <c r="AE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23),COLUMN(C23),$N$6))</f>
        <v>-</v>
      </c>
      <c r="AF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23),COLUMN(D23),$N$6))</f>
        <v>-</v>
      </c>
      <c r="AG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23),COLUMN(E23),$N$6))</f>
        <v>-</v>
      </c>
      <c r="AH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23),COLUMN(F23),$N$6))</f>
        <v>-</v>
      </c>
      <c r="AI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23),COLUMN(G23),$N$6))</f>
        <v>-</v>
      </c>
      <c r="AJ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23),COLUMN(H23),$N$6))</f>
        <v>-</v>
      </c>
      <c r="AK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23),COLUMN(I23),$N$6))</f>
        <v>-</v>
      </c>
      <c r="AL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23),COLUMN(J23),$N$6))</f>
        <v>-</v>
      </c>
      <c r="AM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23),COLUMN(K23),$N$6))</f>
        <v>-</v>
      </c>
      <c r="AN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23),COLUMN(L23),$N$6))</f>
        <v>-</v>
      </c>
      <c r="AO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23),COLUMN(M23),$N$6))</f>
        <v>-</v>
      </c>
      <c r="AP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23),COLUMN(N23),$N$6))</f>
        <v>-</v>
      </c>
      <c r="AQ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23),COLUMN(O23),$N$6))</f>
        <v>-</v>
      </c>
      <c r="AR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23),COLUMN(P23),$N$6))</f>
        <v>-</v>
      </c>
      <c r="AS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23),COLUMN(Q23),$N$6))</f>
        <v>-</v>
      </c>
      <c r="AT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23),COLUMN(R23),$N$6))</f>
        <v>-</v>
      </c>
      <c r="AU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23),COLUMN(S23),$N$6))</f>
        <v>-</v>
      </c>
      <c r="AV141"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23),COLUMN(T23),$N$6))</f>
        <v>-</v>
      </c>
    </row>
    <row r="142" spans="2:48">
      <c r="B142" s="400" t="str">
        <f ca="1">'Reordered Data'!C26</f>
        <v>*Hide*</v>
      </c>
      <c r="C142" s="400" t="str">
        <f ca="1">'Reordered Data'!D26</f>
        <v>-</v>
      </c>
      <c r="D142" s="400" t="str">
        <f ca="1">'Reordered Data'!E26</f>
        <v>-</v>
      </c>
      <c r="E142" s="400" t="str">
        <f ca="1">'Reordered Data'!F26</f>
        <v>-</v>
      </c>
      <c r="F142" s="401" t="str">
        <f t="shared" ca="1" si="21"/>
        <v>-</v>
      </c>
      <c r="G142" s="401" t="str">
        <f t="shared" ca="1" si="21"/>
        <v>-</v>
      </c>
      <c r="H142" s="400" t="str">
        <f ca="1">INDEX((Planned_Savings_Summary,Planned_Savings_No_IE_Summary,Planned_Savings_No_NTG_Summary,Planned_Savings_No_IE_No_NTG_Summary),ROW(A23),COLUMN(A22),$H$3)</f>
        <v>-</v>
      </c>
      <c r="I142" s="400" t="str">
        <f ca="1">INDEX((Planned_Savings_Summary,Planned_Savings_No_IE_Summary,Planned_Savings_No_NTG_Summary,Planned_Savings_No_IE_No_NTG_Summary),ROW(B23),COLUMN(B22),$H$3)</f>
        <v>-</v>
      </c>
      <c r="J142" s="400" t="str">
        <f ca="1">INDEX((Planned_Savings_Summary,Planned_Savings_No_IE_Summary,Planned_Savings_No_NTG_Summary,Planned_Savings_No_IE_No_NTG_Summary),ROW(C23),COLUMN(C22),$H$3)</f>
        <v>-</v>
      </c>
      <c r="K142" s="400" t="str">
        <f ca="1">INDEX((Planned_Savings_Summary,Planned_Savings_No_IE_Summary,Planned_Savings_No_NTG_Summary,Planned_Savings_No_IE_No_NTG_Summary),ROW(D23),IF(NTG=2,1,5),$H$3)</f>
        <v>-</v>
      </c>
      <c r="L142" s="400" t="str">
        <f ca="1">INDEX((Planned_Savings_Summary,Planned_Savings_No_IE_Summary,Planned_Savings_No_NTG_Summary,Planned_Savings_No_IE_No_NTG_Summary),ROW(E23),IF(NTG=2,2,6),$H$3)</f>
        <v>-</v>
      </c>
      <c r="M142" s="400" t="str">
        <f ca="1">INDEX((Planned_Savings_Summary,Planned_Savings_No_IE_Summary,Planned_Savings_No_NTG_Summary,Planned_Savings_No_IE_No_NTG_Summary),ROW(F23),IF(NTG=2,3,7),$H$3)</f>
        <v>-</v>
      </c>
      <c r="N142" s="400" t="str">
        <f ca="1">INDEX((Claimed_Savings_Summary,Claimed_Savings_No_IE_Summary,Claimed_Savings_No_NTG_Summary,Claimed_Savings_No_IE_No_NTG_Summary),ROW(G23),COLUMN(A22),$H$3)</f>
        <v>-</v>
      </c>
      <c r="O142" s="400" t="str">
        <f ca="1">INDEX((Claimed_Savings_Summary,Claimed_Savings_No_IE_Summary,Claimed_Savings_No_NTG_Summary,Claimed_Savings_No_IE_No_NTG_Summary),ROW(H23),COLUMN(B22),$H$3)</f>
        <v>-</v>
      </c>
      <c r="P142" s="400" t="str">
        <f ca="1">INDEX((Claimed_Savings_Summary,Claimed_Savings_No_IE_Summary,Claimed_Savings_No_NTG_Summary,Claimed_Savings_No_IE_No_NTG_Summary),ROW(I23),COLUMN(C22),$H$3)</f>
        <v>-</v>
      </c>
      <c r="Q142" s="400" t="str">
        <f ca="1">INDEX((Claimed_Savings_Summary,Claimed_Savings_No_IE_Summary,Claimed_Savings_No_NTG_Summary,Claimed_Savings_No_IE_No_NTG_Summary),ROW(J23),IF(NTG=2,1,5),$H$3)</f>
        <v>-</v>
      </c>
      <c r="R142" s="400" t="str">
        <f ca="1">INDEX((Claimed_Savings_Summary,Claimed_Savings_No_IE_Summary,Claimed_Savings_No_NTG_Summary,Claimed_Savings_No_IE_No_NTG_Summary),ROW(K23),IF(NTG=2,2,6),$H$3)</f>
        <v>-</v>
      </c>
      <c r="S142" s="400" t="str">
        <f ca="1">INDEX((Claimed_Savings_Summary,Claimed_Savings_No_IE_Summary,Claimed_Savings_No_NTG_Summary,Claimed_Savings_No_IE_No_NTG_Summary),ROW(L23),IF(NTG=2,3,7),$H$3)</f>
        <v>-</v>
      </c>
      <c r="T142" s="400" t="str">
        <f ca="1">INDEX((Evaluated_Savings_Summary,Evaluated_Savings_No_IE_Summary,Evaluated_Savings_No_NTG_Summary,Evaluated_Savings_No_IE_No_NTG_Summary),ROW(M23),COLUMN(A22),$H$3)</f>
        <v>-</v>
      </c>
      <c r="U142" s="400" t="str">
        <f ca="1">INDEX((Evaluated_Savings_Summary,Evaluated_Savings_No_IE_Summary,Evaluated_Savings_No_NTG_Summary,Evaluated_Savings_No_IE_No_NTG_Summary),ROW(N23),COLUMN(B22),$H$3)</f>
        <v>-</v>
      </c>
      <c r="V142" s="400" t="str">
        <f ca="1">INDEX((Evaluated_Savings_Summary,Evaluated_Savings_No_IE_Summary,Evaluated_Savings_No_NTG_Summary,Evaluated_Savings_No_IE_No_NTG_Summary),ROW(O23),COLUMN(C22),$H$3)</f>
        <v>-</v>
      </c>
      <c r="W142" s="400" t="str">
        <f ca="1">INDEX((Evaluated_Savings_Summary,Evaluated_Savings_No_IE_Summary,Evaluated_Savings_No_NTG_Summary,Evaluated_Savings_No_IE_No_NTG_Summary),ROW(P23),IF(NTG=2,1,5),$H$3)</f>
        <v>-</v>
      </c>
      <c r="X142" s="400" t="str">
        <f ca="1">INDEX((Evaluated_Savings_Summary,Evaluated_Savings_No_IE_Summary,Evaluated_Savings_No_NTG_Summary,Evaluated_Savings_No_IE_No_NTG_Summary),ROW(Q23),IF(NTG=2,2,6),$H$3)</f>
        <v>-</v>
      </c>
      <c r="Y142" s="400" t="str">
        <f ca="1">INDEX((Evaluated_Savings_Summary,Evaluated_Savings_No_IE_Summary,Evaluated_Savings_No_NTG_Summary,Evaluated_Savings_No_IE_No_NTG_Summary),ROW(R23),IF(NTG=2,3,7),$H$3)</f>
        <v>-</v>
      </c>
      <c r="Z142" s="400" t="str">
        <f ca="1">INDEX((Planned_Savings_Summary,Planned_Savings_No_IE_Summary,Planned_Savings_No_NTG_Summary,Planned_Savings_No_IE_No_NTG_Summary),ROW(S23),IF(NTG=2,5,9),$H$3)</f>
        <v>-</v>
      </c>
      <c r="AA142" s="400" t="str">
        <f ca="1">INDEX((Claimed_Savings_Summary,Claimed_Savings_No_IE_Summary,Claimed_Savings_No_NTG_Summary,Claimed_Savings_No_IE_No_NTG_Summary),ROW(T23),IF(NTG=2,5,9),$H$3)</f>
        <v>-</v>
      </c>
      <c r="AB142" s="410" t="str">
        <f ca="1">INDEX((Evaluated_Savings_Summary,Evaluated_Savings_No_IE_Summary,Evaluated_Savings_No_NTG_Summary,Evaluated_Savings_No_IE_No_NTG_Summary),ROW(U23),IF(NTG=2,5,9),$H$3)</f>
        <v>-</v>
      </c>
      <c r="AC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24),COLUMN(A24),$N$6))</f>
        <v>-</v>
      </c>
      <c r="AD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24),COLUMN(B24),$N$6))</f>
        <v>-</v>
      </c>
      <c r="AE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24),COLUMN(C24),$N$6))</f>
        <v>-</v>
      </c>
      <c r="AF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24),COLUMN(D24),$N$6))</f>
        <v>-</v>
      </c>
      <c r="AG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24),COLUMN(E24),$N$6))</f>
        <v>-</v>
      </c>
      <c r="AH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24),COLUMN(F24),$N$6))</f>
        <v>-</v>
      </c>
      <c r="AI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24),COLUMN(G24),$N$6))</f>
        <v>-</v>
      </c>
      <c r="AJ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24),COLUMN(H24),$N$6))</f>
        <v>-</v>
      </c>
      <c r="AK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24),COLUMN(I24),$N$6))</f>
        <v>-</v>
      </c>
      <c r="AL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24),COLUMN(J24),$N$6))</f>
        <v>-</v>
      </c>
      <c r="AM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24),COLUMN(K24),$N$6))</f>
        <v>-</v>
      </c>
      <c r="AN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24),COLUMN(L24),$N$6))</f>
        <v>-</v>
      </c>
      <c r="AO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24),COLUMN(M24),$N$6))</f>
        <v>-</v>
      </c>
      <c r="AP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24),COLUMN(N24),$N$6))</f>
        <v>-</v>
      </c>
      <c r="AQ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24),COLUMN(O24),$N$6))</f>
        <v>-</v>
      </c>
      <c r="AR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24),COLUMN(P24),$N$6))</f>
        <v>-</v>
      </c>
      <c r="AS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24),COLUMN(Q24),$N$6))</f>
        <v>-</v>
      </c>
      <c r="AT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24),COLUMN(R24),$N$6))</f>
        <v>-</v>
      </c>
      <c r="AU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24),COLUMN(S24),$N$6))</f>
        <v>-</v>
      </c>
      <c r="AV142"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24),COLUMN(T24),$N$6))</f>
        <v>-</v>
      </c>
    </row>
    <row r="143" spans="2:48">
      <c r="B143" s="400" t="str">
        <f ca="1">'Reordered Data'!C27</f>
        <v>*Hide*</v>
      </c>
      <c r="C143" s="400" t="str">
        <f ca="1">'Reordered Data'!D27</f>
        <v>-</v>
      </c>
      <c r="D143" s="400" t="str">
        <f ca="1">'Reordered Data'!E27</f>
        <v>-</v>
      </c>
      <c r="E143" s="400" t="str">
        <f ca="1">'Reordered Data'!F27</f>
        <v>-</v>
      </c>
      <c r="F143" s="401" t="str">
        <f t="shared" ca="1" si="21"/>
        <v>-</v>
      </c>
      <c r="G143" s="401" t="str">
        <f t="shared" ca="1" si="21"/>
        <v>-</v>
      </c>
      <c r="H143" s="400" t="str">
        <f ca="1">INDEX((Planned_Savings_Summary,Planned_Savings_No_IE_Summary,Planned_Savings_No_NTG_Summary,Planned_Savings_No_IE_No_NTG_Summary),ROW(A24),COLUMN(A23),$H$3)</f>
        <v>-</v>
      </c>
      <c r="I143" s="400" t="str">
        <f ca="1">INDEX((Planned_Savings_Summary,Planned_Savings_No_IE_Summary,Planned_Savings_No_NTG_Summary,Planned_Savings_No_IE_No_NTG_Summary),ROW(B24),COLUMN(B23),$H$3)</f>
        <v>-</v>
      </c>
      <c r="J143" s="400" t="str">
        <f ca="1">INDEX((Planned_Savings_Summary,Planned_Savings_No_IE_Summary,Planned_Savings_No_NTG_Summary,Planned_Savings_No_IE_No_NTG_Summary),ROW(C24),COLUMN(C23),$H$3)</f>
        <v>-</v>
      </c>
      <c r="K143" s="400" t="str">
        <f ca="1">INDEX((Planned_Savings_Summary,Planned_Savings_No_IE_Summary,Planned_Savings_No_NTG_Summary,Planned_Savings_No_IE_No_NTG_Summary),ROW(D24),IF(NTG=2,1,5),$H$3)</f>
        <v>-</v>
      </c>
      <c r="L143" s="400" t="str">
        <f ca="1">INDEX((Planned_Savings_Summary,Planned_Savings_No_IE_Summary,Planned_Savings_No_NTG_Summary,Planned_Savings_No_IE_No_NTG_Summary),ROW(E24),IF(NTG=2,2,6),$H$3)</f>
        <v>-</v>
      </c>
      <c r="M143" s="400" t="str">
        <f ca="1">INDEX((Planned_Savings_Summary,Planned_Savings_No_IE_Summary,Planned_Savings_No_NTG_Summary,Planned_Savings_No_IE_No_NTG_Summary),ROW(F24),IF(NTG=2,3,7),$H$3)</f>
        <v>-</v>
      </c>
      <c r="N143" s="400" t="str">
        <f ca="1">INDEX((Claimed_Savings_Summary,Claimed_Savings_No_IE_Summary,Claimed_Savings_No_NTG_Summary,Claimed_Savings_No_IE_No_NTG_Summary),ROW(G24),COLUMN(A23),$H$3)</f>
        <v>-</v>
      </c>
      <c r="O143" s="400" t="str">
        <f ca="1">INDEX((Claimed_Savings_Summary,Claimed_Savings_No_IE_Summary,Claimed_Savings_No_NTG_Summary,Claimed_Savings_No_IE_No_NTG_Summary),ROW(H24),COLUMN(B23),$H$3)</f>
        <v>-</v>
      </c>
      <c r="P143" s="400" t="str">
        <f ca="1">INDEX((Claimed_Savings_Summary,Claimed_Savings_No_IE_Summary,Claimed_Savings_No_NTG_Summary,Claimed_Savings_No_IE_No_NTG_Summary),ROW(I24),COLUMN(C23),$H$3)</f>
        <v>-</v>
      </c>
      <c r="Q143" s="400" t="str">
        <f ca="1">INDEX((Claimed_Savings_Summary,Claimed_Savings_No_IE_Summary,Claimed_Savings_No_NTG_Summary,Claimed_Savings_No_IE_No_NTG_Summary),ROW(J24),IF(NTG=2,1,5),$H$3)</f>
        <v>-</v>
      </c>
      <c r="R143" s="400" t="str">
        <f ca="1">INDEX((Claimed_Savings_Summary,Claimed_Savings_No_IE_Summary,Claimed_Savings_No_NTG_Summary,Claimed_Savings_No_IE_No_NTG_Summary),ROW(K24),IF(NTG=2,2,6),$H$3)</f>
        <v>-</v>
      </c>
      <c r="S143" s="400" t="str">
        <f ca="1">INDEX((Claimed_Savings_Summary,Claimed_Savings_No_IE_Summary,Claimed_Savings_No_NTG_Summary,Claimed_Savings_No_IE_No_NTG_Summary),ROW(L24),IF(NTG=2,3,7),$H$3)</f>
        <v>-</v>
      </c>
      <c r="T143" s="400" t="str">
        <f ca="1">INDEX((Evaluated_Savings_Summary,Evaluated_Savings_No_IE_Summary,Evaluated_Savings_No_NTG_Summary,Evaluated_Savings_No_IE_No_NTG_Summary),ROW(M24),COLUMN(A23),$H$3)</f>
        <v>-</v>
      </c>
      <c r="U143" s="400" t="str">
        <f ca="1">INDEX((Evaluated_Savings_Summary,Evaluated_Savings_No_IE_Summary,Evaluated_Savings_No_NTG_Summary,Evaluated_Savings_No_IE_No_NTG_Summary),ROW(N24),COLUMN(B23),$H$3)</f>
        <v>-</v>
      </c>
      <c r="V143" s="400" t="str">
        <f ca="1">INDEX((Evaluated_Savings_Summary,Evaluated_Savings_No_IE_Summary,Evaluated_Savings_No_NTG_Summary,Evaluated_Savings_No_IE_No_NTG_Summary),ROW(O24),COLUMN(C23),$H$3)</f>
        <v>-</v>
      </c>
      <c r="W143" s="400" t="str">
        <f ca="1">INDEX((Evaluated_Savings_Summary,Evaluated_Savings_No_IE_Summary,Evaluated_Savings_No_NTG_Summary,Evaluated_Savings_No_IE_No_NTG_Summary),ROW(P24),IF(NTG=2,1,5),$H$3)</f>
        <v>-</v>
      </c>
      <c r="X143" s="400" t="str">
        <f ca="1">INDEX((Evaluated_Savings_Summary,Evaluated_Savings_No_IE_Summary,Evaluated_Savings_No_NTG_Summary,Evaluated_Savings_No_IE_No_NTG_Summary),ROW(Q24),IF(NTG=2,2,6),$H$3)</f>
        <v>-</v>
      </c>
      <c r="Y143" s="400" t="str">
        <f ca="1">INDEX((Evaluated_Savings_Summary,Evaluated_Savings_No_IE_Summary,Evaluated_Savings_No_NTG_Summary,Evaluated_Savings_No_IE_No_NTG_Summary),ROW(R24),IF(NTG=2,3,7),$H$3)</f>
        <v>-</v>
      </c>
      <c r="Z143" s="400" t="str">
        <f ca="1">INDEX((Planned_Savings_Summary,Planned_Savings_No_IE_Summary,Planned_Savings_No_NTG_Summary,Planned_Savings_No_IE_No_NTG_Summary),ROW(S24),IF(NTG=2,5,9),$H$3)</f>
        <v>-</v>
      </c>
      <c r="AA143" s="400" t="str">
        <f ca="1">INDEX((Claimed_Savings_Summary,Claimed_Savings_No_IE_Summary,Claimed_Savings_No_NTG_Summary,Claimed_Savings_No_IE_No_NTG_Summary),ROW(T24),IF(NTG=2,5,9),$H$3)</f>
        <v>-</v>
      </c>
      <c r="AB143" s="410" t="str">
        <f ca="1">INDEX((Evaluated_Savings_Summary,Evaluated_Savings_No_IE_Summary,Evaluated_Savings_No_NTG_Summary,Evaluated_Savings_No_IE_No_NTG_Summary),ROW(U24),IF(NTG=2,5,9),$H$3)</f>
        <v>-</v>
      </c>
      <c r="AC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25),COLUMN(A25),$N$6))</f>
        <v>-</v>
      </c>
      <c r="AD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25),COLUMN(B25),$N$6))</f>
        <v>-</v>
      </c>
      <c r="AE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25),COLUMN(C25),$N$6))</f>
        <v>-</v>
      </c>
      <c r="AF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25),COLUMN(D25),$N$6))</f>
        <v>-</v>
      </c>
      <c r="AG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25),COLUMN(E25),$N$6))</f>
        <v>-</v>
      </c>
      <c r="AH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25),COLUMN(F25),$N$6))</f>
        <v>-</v>
      </c>
      <c r="AI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25),COLUMN(G25),$N$6))</f>
        <v>-</v>
      </c>
      <c r="AJ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25),COLUMN(H25),$N$6))</f>
        <v>-</v>
      </c>
      <c r="AK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25),COLUMN(I25),$N$6))</f>
        <v>-</v>
      </c>
      <c r="AL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25),COLUMN(J25),$N$6))</f>
        <v>-</v>
      </c>
      <c r="AM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25),COLUMN(K25),$N$6))</f>
        <v>-</v>
      </c>
      <c r="AN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25),COLUMN(L25),$N$6))</f>
        <v>-</v>
      </c>
      <c r="AO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25),COLUMN(M25),$N$6))</f>
        <v>-</v>
      </c>
      <c r="AP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25),COLUMN(N25),$N$6))</f>
        <v>-</v>
      </c>
      <c r="AQ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25),COLUMN(O25),$N$6))</f>
        <v>-</v>
      </c>
      <c r="AR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25),COLUMN(P25),$N$6))</f>
        <v>-</v>
      </c>
      <c r="AS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25),COLUMN(Q25),$N$6))</f>
        <v>-</v>
      </c>
      <c r="AT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25),COLUMN(R25),$N$6))</f>
        <v>-</v>
      </c>
      <c r="AU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25),COLUMN(S25),$N$6))</f>
        <v>-</v>
      </c>
      <c r="AV143"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25),COLUMN(T25),$N$6))</f>
        <v>-</v>
      </c>
    </row>
    <row r="144" spans="2:48">
      <c r="B144" s="400" t="str">
        <f ca="1">'Reordered Data'!C28</f>
        <v>*Hide*</v>
      </c>
      <c r="C144" s="400" t="str">
        <f ca="1">'Reordered Data'!D28</f>
        <v>-</v>
      </c>
      <c r="D144" s="400" t="str">
        <f ca="1">'Reordered Data'!E28</f>
        <v>-</v>
      </c>
      <c r="E144" s="400" t="str">
        <f ca="1">'Reordered Data'!F28</f>
        <v>-</v>
      </c>
      <c r="F144" s="401" t="str">
        <f t="shared" ca="1" si="21"/>
        <v>-</v>
      </c>
      <c r="G144" s="401" t="str">
        <f t="shared" ca="1" si="21"/>
        <v>-</v>
      </c>
      <c r="H144" s="400" t="str">
        <f ca="1">INDEX((Planned_Savings_Summary,Planned_Savings_No_IE_Summary,Planned_Savings_No_NTG_Summary,Planned_Savings_No_IE_No_NTG_Summary),ROW(A25),COLUMN(A24),$H$3)</f>
        <v>-</v>
      </c>
      <c r="I144" s="400" t="str">
        <f ca="1">INDEX((Planned_Savings_Summary,Planned_Savings_No_IE_Summary,Planned_Savings_No_NTG_Summary,Planned_Savings_No_IE_No_NTG_Summary),ROW(B25),COLUMN(B24),$H$3)</f>
        <v>-</v>
      </c>
      <c r="J144" s="400" t="str">
        <f ca="1">INDEX((Planned_Savings_Summary,Planned_Savings_No_IE_Summary,Planned_Savings_No_NTG_Summary,Planned_Savings_No_IE_No_NTG_Summary),ROW(C25),COLUMN(C24),$H$3)</f>
        <v>-</v>
      </c>
      <c r="K144" s="400" t="str">
        <f ca="1">INDEX((Planned_Savings_Summary,Planned_Savings_No_IE_Summary,Planned_Savings_No_NTG_Summary,Planned_Savings_No_IE_No_NTG_Summary),ROW(D25),IF(NTG=2,1,5),$H$3)</f>
        <v>-</v>
      </c>
      <c r="L144" s="400" t="str">
        <f ca="1">INDEX((Planned_Savings_Summary,Planned_Savings_No_IE_Summary,Planned_Savings_No_NTG_Summary,Planned_Savings_No_IE_No_NTG_Summary),ROW(E25),IF(NTG=2,2,6),$H$3)</f>
        <v>-</v>
      </c>
      <c r="M144" s="400" t="str">
        <f ca="1">INDEX((Planned_Savings_Summary,Planned_Savings_No_IE_Summary,Planned_Savings_No_NTG_Summary,Planned_Savings_No_IE_No_NTG_Summary),ROW(F25),IF(NTG=2,3,7),$H$3)</f>
        <v>-</v>
      </c>
      <c r="N144" s="400" t="str">
        <f ca="1">INDEX((Claimed_Savings_Summary,Claimed_Savings_No_IE_Summary,Claimed_Savings_No_NTG_Summary,Claimed_Savings_No_IE_No_NTG_Summary),ROW(G25),COLUMN(A24),$H$3)</f>
        <v>-</v>
      </c>
      <c r="O144" s="400" t="str">
        <f ca="1">INDEX((Claimed_Savings_Summary,Claimed_Savings_No_IE_Summary,Claimed_Savings_No_NTG_Summary,Claimed_Savings_No_IE_No_NTG_Summary),ROW(H25),COLUMN(B24),$H$3)</f>
        <v>-</v>
      </c>
      <c r="P144" s="400" t="str">
        <f ca="1">INDEX((Claimed_Savings_Summary,Claimed_Savings_No_IE_Summary,Claimed_Savings_No_NTG_Summary,Claimed_Savings_No_IE_No_NTG_Summary),ROW(I25),COLUMN(C24),$H$3)</f>
        <v>-</v>
      </c>
      <c r="Q144" s="400" t="str">
        <f ca="1">INDEX((Claimed_Savings_Summary,Claimed_Savings_No_IE_Summary,Claimed_Savings_No_NTG_Summary,Claimed_Savings_No_IE_No_NTG_Summary),ROW(J25),IF(NTG=2,1,5),$H$3)</f>
        <v>-</v>
      </c>
      <c r="R144" s="400" t="str">
        <f ca="1">INDEX((Claimed_Savings_Summary,Claimed_Savings_No_IE_Summary,Claimed_Savings_No_NTG_Summary,Claimed_Savings_No_IE_No_NTG_Summary),ROW(K25),IF(NTG=2,2,6),$H$3)</f>
        <v>-</v>
      </c>
      <c r="S144" s="400" t="str">
        <f ca="1">INDEX((Claimed_Savings_Summary,Claimed_Savings_No_IE_Summary,Claimed_Savings_No_NTG_Summary,Claimed_Savings_No_IE_No_NTG_Summary),ROW(L25),IF(NTG=2,3,7),$H$3)</f>
        <v>-</v>
      </c>
      <c r="T144" s="400" t="str">
        <f ca="1">INDEX((Evaluated_Savings_Summary,Evaluated_Savings_No_IE_Summary,Evaluated_Savings_No_NTG_Summary,Evaluated_Savings_No_IE_No_NTG_Summary),ROW(M25),COLUMN(A24),$H$3)</f>
        <v>-</v>
      </c>
      <c r="U144" s="400" t="str">
        <f ca="1">INDEX((Evaluated_Savings_Summary,Evaluated_Savings_No_IE_Summary,Evaluated_Savings_No_NTG_Summary,Evaluated_Savings_No_IE_No_NTG_Summary),ROW(N25),COLUMN(B24),$H$3)</f>
        <v>-</v>
      </c>
      <c r="V144" s="400" t="str">
        <f ca="1">INDEX((Evaluated_Savings_Summary,Evaluated_Savings_No_IE_Summary,Evaluated_Savings_No_NTG_Summary,Evaluated_Savings_No_IE_No_NTG_Summary),ROW(O25),COLUMN(C24),$H$3)</f>
        <v>-</v>
      </c>
      <c r="W144" s="400" t="str">
        <f ca="1">INDEX((Evaluated_Savings_Summary,Evaluated_Savings_No_IE_Summary,Evaluated_Savings_No_NTG_Summary,Evaluated_Savings_No_IE_No_NTG_Summary),ROW(P25),IF(NTG=2,1,5),$H$3)</f>
        <v>-</v>
      </c>
      <c r="X144" s="400" t="str">
        <f ca="1">INDEX((Evaluated_Savings_Summary,Evaluated_Savings_No_IE_Summary,Evaluated_Savings_No_NTG_Summary,Evaluated_Savings_No_IE_No_NTG_Summary),ROW(Q25),IF(NTG=2,2,6),$H$3)</f>
        <v>-</v>
      </c>
      <c r="Y144" s="400" t="str">
        <f ca="1">INDEX((Evaluated_Savings_Summary,Evaluated_Savings_No_IE_Summary,Evaluated_Savings_No_NTG_Summary,Evaluated_Savings_No_IE_No_NTG_Summary),ROW(R25),IF(NTG=2,3,7),$H$3)</f>
        <v>-</v>
      </c>
      <c r="Z144" s="400" t="str">
        <f ca="1">INDEX((Planned_Savings_Summary,Planned_Savings_No_IE_Summary,Planned_Savings_No_NTG_Summary,Planned_Savings_No_IE_No_NTG_Summary),ROW(S25),IF(NTG=2,5,9),$H$3)</f>
        <v>-</v>
      </c>
      <c r="AA144" s="400" t="str">
        <f ca="1">INDEX((Claimed_Savings_Summary,Claimed_Savings_No_IE_Summary,Claimed_Savings_No_NTG_Summary,Claimed_Savings_No_IE_No_NTG_Summary),ROW(T25),IF(NTG=2,5,9),$H$3)</f>
        <v>-</v>
      </c>
      <c r="AB144" s="410" t="str">
        <f ca="1">INDEX((Evaluated_Savings_Summary,Evaluated_Savings_No_IE_Summary,Evaluated_Savings_No_NTG_Summary,Evaluated_Savings_No_IE_No_NTG_Summary),ROW(U25),IF(NTG=2,5,9),$H$3)</f>
        <v>-</v>
      </c>
      <c r="AC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26),COLUMN(A26),$N$6))</f>
        <v>-</v>
      </c>
      <c r="AD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26),COLUMN(B26),$N$6))</f>
        <v>-</v>
      </c>
      <c r="AE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26),COLUMN(C26),$N$6))</f>
        <v>-</v>
      </c>
      <c r="AF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26),COLUMN(D26),$N$6))</f>
        <v>-</v>
      </c>
      <c r="AG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26),COLUMN(E26),$N$6))</f>
        <v>-</v>
      </c>
      <c r="AH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26),COLUMN(F26),$N$6))</f>
        <v>-</v>
      </c>
      <c r="AI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26),COLUMN(G26),$N$6))</f>
        <v>-</v>
      </c>
      <c r="AJ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26),COLUMN(H26),$N$6))</f>
        <v>-</v>
      </c>
      <c r="AK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26),COLUMN(I26),$N$6))</f>
        <v>-</v>
      </c>
      <c r="AL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26),COLUMN(J26),$N$6))</f>
        <v>-</v>
      </c>
      <c r="AM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26),COLUMN(K26),$N$6))</f>
        <v>-</v>
      </c>
      <c r="AN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26),COLUMN(L26),$N$6))</f>
        <v>-</v>
      </c>
      <c r="AO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26),COLUMN(M26),$N$6))</f>
        <v>-</v>
      </c>
      <c r="AP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26),COLUMN(N26),$N$6))</f>
        <v>-</v>
      </c>
      <c r="AQ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26),COLUMN(O26),$N$6))</f>
        <v>-</v>
      </c>
      <c r="AR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26),COLUMN(P26),$N$6))</f>
        <v>-</v>
      </c>
      <c r="AS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26),COLUMN(Q26),$N$6))</f>
        <v>-</v>
      </c>
      <c r="AT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26),COLUMN(R26),$N$6))</f>
        <v>-</v>
      </c>
      <c r="AU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26),COLUMN(S26),$N$6))</f>
        <v>-</v>
      </c>
      <c r="AV144"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26),COLUMN(T26),$N$6))</f>
        <v>-</v>
      </c>
    </row>
    <row r="145" spans="2:48">
      <c r="B145" s="400" t="str">
        <f ca="1">'Reordered Data'!C29</f>
        <v>*Hide*</v>
      </c>
      <c r="C145" s="400" t="str">
        <f ca="1">'Reordered Data'!D29</f>
        <v>-</v>
      </c>
      <c r="D145" s="400" t="str">
        <f ca="1">'Reordered Data'!E29</f>
        <v>-</v>
      </c>
      <c r="E145" s="400" t="str">
        <f ca="1">'Reordered Data'!F29</f>
        <v>-</v>
      </c>
      <c r="F145" s="401" t="str">
        <f t="shared" ca="1" si="21"/>
        <v>-</v>
      </c>
      <c r="G145" s="401" t="str">
        <f t="shared" ca="1" si="21"/>
        <v>-</v>
      </c>
      <c r="H145" s="400" t="str">
        <f ca="1">INDEX((Planned_Savings_Summary,Planned_Savings_No_IE_Summary,Planned_Savings_No_NTG_Summary,Planned_Savings_No_IE_No_NTG_Summary),ROW(A26),COLUMN(A25),$H$3)</f>
        <v>-</v>
      </c>
      <c r="I145" s="400" t="str">
        <f ca="1">INDEX((Planned_Savings_Summary,Planned_Savings_No_IE_Summary,Planned_Savings_No_NTG_Summary,Planned_Savings_No_IE_No_NTG_Summary),ROW(B26),COLUMN(B25),$H$3)</f>
        <v>-</v>
      </c>
      <c r="J145" s="400" t="str">
        <f ca="1">INDEX((Planned_Savings_Summary,Planned_Savings_No_IE_Summary,Planned_Savings_No_NTG_Summary,Planned_Savings_No_IE_No_NTG_Summary),ROW(C26),COLUMN(C25),$H$3)</f>
        <v>-</v>
      </c>
      <c r="K145" s="400" t="str">
        <f ca="1">INDEX((Planned_Savings_Summary,Planned_Savings_No_IE_Summary,Planned_Savings_No_NTG_Summary,Planned_Savings_No_IE_No_NTG_Summary),ROW(D26),IF(NTG=2,1,5),$H$3)</f>
        <v>-</v>
      </c>
      <c r="L145" s="400" t="str">
        <f ca="1">INDEX((Planned_Savings_Summary,Planned_Savings_No_IE_Summary,Planned_Savings_No_NTG_Summary,Planned_Savings_No_IE_No_NTG_Summary),ROW(E26),IF(NTG=2,2,6),$H$3)</f>
        <v>-</v>
      </c>
      <c r="M145" s="400" t="str">
        <f ca="1">INDEX((Planned_Savings_Summary,Planned_Savings_No_IE_Summary,Planned_Savings_No_NTG_Summary,Planned_Savings_No_IE_No_NTG_Summary),ROW(F26),IF(NTG=2,3,7),$H$3)</f>
        <v>-</v>
      </c>
      <c r="N145" s="400" t="str">
        <f ca="1">INDEX((Claimed_Savings_Summary,Claimed_Savings_No_IE_Summary,Claimed_Savings_No_NTG_Summary,Claimed_Savings_No_IE_No_NTG_Summary),ROW(G26),COLUMN(A25),$H$3)</f>
        <v>-</v>
      </c>
      <c r="O145" s="400" t="str">
        <f ca="1">INDEX((Claimed_Savings_Summary,Claimed_Savings_No_IE_Summary,Claimed_Savings_No_NTG_Summary,Claimed_Savings_No_IE_No_NTG_Summary),ROW(H26),COLUMN(B25),$H$3)</f>
        <v>-</v>
      </c>
      <c r="P145" s="400" t="str">
        <f ca="1">INDEX((Claimed_Savings_Summary,Claimed_Savings_No_IE_Summary,Claimed_Savings_No_NTG_Summary,Claimed_Savings_No_IE_No_NTG_Summary),ROW(I26),COLUMN(C25),$H$3)</f>
        <v>-</v>
      </c>
      <c r="Q145" s="400" t="str">
        <f ca="1">INDEX((Claimed_Savings_Summary,Claimed_Savings_No_IE_Summary,Claimed_Savings_No_NTG_Summary,Claimed_Savings_No_IE_No_NTG_Summary),ROW(J26),IF(NTG=2,1,5),$H$3)</f>
        <v>-</v>
      </c>
      <c r="R145" s="400" t="str">
        <f ca="1">INDEX((Claimed_Savings_Summary,Claimed_Savings_No_IE_Summary,Claimed_Savings_No_NTG_Summary,Claimed_Savings_No_IE_No_NTG_Summary),ROW(K26),IF(NTG=2,2,6),$H$3)</f>
        <v>-</v>
      </c>
      <c r="S145" s="400" t="str">
        <f ca="1">INDEX((Claimed_Savings_Summary,Claimed_Savings_No_IE_Summary,Claimed_Savings_No_NTG_Summary,Claimed_Savings_No_IE_No_NTG_Summary),ROW(L26),IF(NTG=2,3,7),$H$3)</f>
        <v>-</v>
      </c>
      <c r="T145" s="400" t="str">
        <f ca="1">INDEX((Evaluated_Savings_Summary,Evaluated_Savings_No_IE_Summary,Evaluated_Savings_No_NTG_Summary,Evaluated_Savings_No_IE_No_NTG_Summary),ROW(M26),COLUMN(A25),$H$3)</f>
        <v>-</v>
      </c>
      <c r="U145" s="400" t="str">
        <f ca="1">INDEX((Evaluated_Savings_Summary,Evaluated_Savings_No_IE_Summary,Evaluated_Savings_No_NTG_Summary,Evaluated_Savings_No_IE_No_NTG_Summary),ROW(N26),COLUMN(B25),$H$3)</f>
        <v>-</v>
      </c>
      <c r="V145" s="400" t="str">
        <f ca="1">INDEX((Evaluated_Savings_Summary,Evaluated_Savings_No_IE_Summary,Evaluated_Savings_No_NTG_Summary,Evaluated_Savings_No_IE_No_NTG_Summary),ROW(O26),COLUMN(C25),$H$3)</f>
        <v>-</v>
      </c>
      <c r="W145" s="400" t="str">
        <f ca="1">INDEX((Evaluated_Savings_Summary,Evaluated_Savings_No_IE_Summary,Evaluated_Savings_No_NTG_Summary,Evaluated_Savings_No_IE_No_NTG_Summary),ROW(P26),IF(NTG=2,1,5),$H$3)</f>
        <v>-</v>
      </c>
      <c r="X145" s="400" t="str">
        <f ca="1">INDEX((Evaluated_Savings_Summary,Evaluated_Savings_No_IE_Summary,Evaluated_Savings_No_NTG_Summary,Evaluated_Savings_No_IE_No_NTG_Summary),ROW(Q26),IF(NTG=2,2,6),$H$3)</f>
        <v>-</v>
      </c>
      <c r="Y145" s="400" t="str">
        <f ca="1">INDEX((Evaluated_Savings_Summary,Evaluated_Savings_No_IE_Summary,Evaluated_Savings_No_NTG_Summary,Evaluated_Savings_No_IE_No_NTG_Summary),ROW(R26),IF(NTG=2,3,7),$H$3)</f>
        <v>-</v>
      </c>
      <c r="Z145" s="400" t="str">
        <f ca="1">INDEX((Planned_Savings_Summary,Planned_Savings_No_IE_Summary,Planned_Savings_No_NTG_Summary,Planned_Savings_No_IE_No_NTG_Summary),ROW(S26),IF(NTG=2,5,9),$H$3)</f>
        <v>-</v>
      </c>
      <c r="AA145" s="400" t="str">
        <f ca="1">INDEX((Claimed_Savings_Summary,Claimed_Savings_No_IE_Summary,Claimed_Savings_No_NTG_Summary,Claimed_Savings_No_IE_No_NTG_Summary),ROW(T26),IF(NTG=2,5,9),$H$3)</f>
        <v>-</v>
      </c>
      <c r="AB145" s="410" t="str">
        <f ca="1">INDEX((Evaluated_Savings_Summary,Evaluated_Savings_No_IE_Summary,Evaluated_Savings_No_NTG_Summary,Evaluated_Savings_No_IE_No_NTG_Summary),ROW(U26),IF(NTG=2,5,9),$H$3)</f>
        <v>-</v>
      </c>
      <c r="AC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27),COLUMN(A27),$N$6))</f>
        <v>-</v>
      </c>
      <c r="AD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27),COLUMN(B27),$N$6))</f>
        <v>-</v>
      </c>
      <c r="AE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27),COLUMN(C27),$N$6))</f>
        <v>-</v>
      </c>
      <c r="AF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27),COLUMN(D27),$N$6))</f>
        <v>-</v>
      </c>
      <c r="AG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27),COLUMN(E27),$N$6))</f>
        <v>-</v>
      </c>
      <c r="AH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27),COLUMN(F27),$N$6))</f>
        <v>-</v>
      </c>
      <c r="AI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27),COLUMN(G27),$N$6))</f>
        <v>-</v>
      </c>
      <c r="AJ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27),COLUMN(H27),$N$6))</f>
        <v>-</v>
      </c>
      <c r="AK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27),COLUMN(I27),$N$6))</f>
        <v>-</v>
      </c>
      <c r="AL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27),COLUMN(J27),$N$6))</f>
        <v>-</v>
      </c>
      <c r="AM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27),COLUMN(K27),$N$6))</f>
        <v>-</v>
      </c>
      <c r="AN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27),COLUMN(L27),$N$6))</f>
        <v>-</v>
      </c>
      <c r="AO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27),COLUMN(M27),$N$6))</f>
        <v>-</v>
      </c>
      <c r="AP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27),COLUMN(N27),$N$6))</f>
        <v>-</v>
      </c>
      <c r="AQ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27),COLUMN(O27),$N$6))</f>
        <v>-</v>
      </c>
      <c r="AR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27),COLUMN(P27),$N$6))</f>
        <v>-</v>
      </c>
      <c r="AS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27),COLUMN(Q27),$N$6))</f>
        <v>-</v>
      </c>
      <c r="AT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27),COLUMN(R27),$N$6))</f>
        <v>-</v>
      </c>
      <c r="AU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27),COLUMN(S27),$N$6))</f>
        <v>-</v>
      </c>
      <c r="AV145"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27),COLUMN(T27),$N$6))</f>
        <v>-</v>
      </c>
    </row>
    <row r="146" spans="2:48">
      <c r="B146" s="400" t="str">
        <f ca="1">'Reordered Data'!C30</f>
        <v>*Hide*</v>
      </c>
      <c r="C146" s="400" t="str">
        <f ca="1">'Reordered Data'!D30</f>
        <v>-</v>
      </c>
      <c r="D146" s="400" t="str">
        <f ca="1">'Reordered Data'!E30</f>
        <v>-</v>
      </c>
      <c r="E146" s="400" t="str">
        <f ca="1">'Reordered Data'!F30</f>
        <v>-</v>
      </c>
      <c r="F146" s="401" t="str">
        <f t="shared" ca="1" si="21"/>
        <v>-</v>
      </c>
      <c r="G146" s="401" t="str">
        <f t="shared" ca="1" si="21"/>
        <v>-</v>
      </c>
      <c r="H146" s="400" t="str">
        <f ca="1">INDEX((Planned_Savings_Summary,Planned_Savings_No_IE_Summary,Planned_Savings_No_NTG_Summary,Planned_Savings_No_IE_No_NTG_Summary),ROW(A27),COLUMN(A26),$H$3)</f>
        <v>-</v>
      </c>
      <c r="I146" s="400" t="str">
        <f ca="1">INDEX((Planned_Savings_Summary,Planned_Savings_No_IE_Summary,Planned_Savings_No_NTG_Summary,Planned_Savings_No_IE_No_NTG_Summary),ROW(B27),COLUMN(B26),$H$3)</f>
        <v>-</v>
      </c>
      <c r="J146" s="400" t="str">
        <f ca="1">INDEX((Planned_Savings_Summary,Planned_Savings_No_IE_Summary,Planned_Savings_No_NTG_Summary,Planned_Savings_No_IE_No_NTG_Summary),ROW(C27),COLUMN(C26),$H$3)</f>
        <v>-</v>
      </c>
      <c r="K146" s="400" t="str">
        <f ca="1">INDEX((Planned_Savings_Summary,Planned_Savings_No_IE_Summary,Planned_Savings_No_NTG_Summary,Planned_Savings_No_IE_No_NTG_Summary),ROW(D27),IF(NTG=2,1,5),$H$3)</f>
        <v>-</v>
      </c>
      <c r="L146" s="400" t="str">
        <f ca="1">INDEX((Planned_Savings_Summary,Planned_Savings_No_IE_Summary,Planned_Savings_No_NTG_Summary,Planned_Savings_No_IE_No_NTG_Summary),ROW(E27),IF(NTG=2,2,6),$H$3)</f>
        <v>-</v>
      </c>
      <c r="M146" s="400" t="str">
        <f ca="1">INDEX((Planned_Savings_Summary,Planned_Savings_No_IE_Summary,Planned_Savings_No_NTG_Summary,Planned_Savings_No_IE_No_NTG_Summary),ROW(F27),IF(NTG=2,3,7),$H$3)</f>
        <v>-</v>
      </c>
      <c r="N146" s="400" t="str">
        <f ca="1">INDEX((Claimed_Savings_Summary,Claimed_Savings_No_IE_Summary,Claimed_Savings_No_NTG_Summary,Claimed_Savings_No_IE_No_NTG_Summary),ROW(G27),COLUMN(A26),$H$3)</f>
        <v>-</v>
      </c>
      <c r="O146" s="400" t="str">
        <f ca="1">INDEX((Claimed_Savings_Summary,Claimed_Savings_No_IE_Summary,Claimed_Savings_No_NTG_Summary,Claimed_Savings_No_IE_No_NTG_Summary),ROW(H27),COLUMN(B26),$H$3)</f>
        <v>-</v>
      </c>
      <c r="P146" s="400" t="str">
        <f ca="1">INDEX((Claimed_Savings_Summary,Claimed_Savings_No_IE_Summary,Claimed_Savings_No_NTG_Summary,Claimed_Savings_No_IE_No_NTG_Summary),ROW(I27),COLUMN(C26),$H$3)</f>
        <v>-</v>
      </c>
      <c r="Q146" s="400" t="str">
        <f ca="1">INDEX((Claimed_Savings_Summary,Claimed_Savings_No_IE_Summary,Claimed_Savings_No_NTG_Summary,Claimed_Savings_No_IE_No_NTG_Summary),ROW(J27),IF(NTG=2,1,5),$H$3)</f>
        <v>-</v>
      </c>
      <c r="R146" s="400" t="str">
        <f ca="1">INDEX((Claimed_Savings_Summary,Claimed_Savings_No_IE_Summary,Claimed_Savings_No_NTG_Summary,Claimed_Savings_No_IE_No_NTG_Summary),ROW(K27),IF(NTG=2,2,6),$H$3)</f>
        <v>-</v>
      </c>
      <c r="S146" s="400" t="str">
        <f ca="1">INDEX((Claimed_Savings_Summary,Claimed_Savings_No_IE_Summary,Claimed_Savings_No_NTG_Summary,Claimed_Savings_No_IE_No_NTG_Summary),ROW(L27),IF(NTG=2,3,7),$H$3)</f>
        <v>-</v>
      </c>
      <c r="T146" s="400" t="str">
        <f ca="1">INDEX((Evaluated_Savings_Summary,Evaluated_Savings_No_IE_Summary,Evaluated_Savings_No_NTG_Summary,Evaluated_Savings_No_IE_No_NTG_Summary),ROW(M27),COLUMN(A26),$H$3)</f>
        <v>-</v>
      </c>
      <c r="U146" s="400" t="str">
        <f ca="1">INDEX((Evaluated_Savings_Summary,Evaluated_Savings_No_IE_Summary,Evaluated_Savings_No_NTG_Summary,Evaluated_Savings_No_IE_No_NTG_Summary),ROW(N27),COLUMN(B26),$H$3)</f>
        <v>-</v>
      </c>
      <c r="V146" s="400" t="str">
        <f ca="1">INDEX((Evaluated_Savings_Summary,Evaluated_Savings_No_IE_Summary,Evaluated_Savings_No_NTG_Summary,Evaluated_Savings_No_IE_No_NTG_Summary),ROW(O27),COLUMN(C26),$H$3)</f>
        <v>-</v>
      </c>
      <c r="W146" s="400" t="str">
        <f ca="1">INDEX((Evaluated_Savings_Summary,Evaluated_Savings_No_IE_Summary,Evaluated_Savings_No_NTG_Summary,Evaluated_Savings_No_IE_No_NTG_Summary),ROW(P27),IF(NTG=2,1,5),$H$3)</f>
        <v>-</v>
      </c>
      <c r="X146" s="400" t="str">
        <f ca="1">INDEX((Evaluated_Savings_Summary,Evaluated_Savings_No_IE_Summary,Evaluated_Savings_No_NTG_Summary,Evaluated_Savings_No_IE_No_NTG_Summary),ROW(Q27),IF(NTG=2,2,6),$H$3)</f>
        <v>-</v>
      </c>
      <c r="Y146" s="400" t="str">
        <f ca="1">INDEX((Evaluated_Savings_Summary,Evaluated_Savings_No_IE_Summary,Evaluated_Savings_No_NTG_Summary,Evaluated_Savings_No_IE_No_NTG_Summary),ROW(R27),IF(NTG=2,3,7),$H$3)</f>
        <v>-</v>
      </c>
      <c r="Z146" s="400" t="str">
        <f ca="1">INDEX((Planned_Savings_Summary,Planned_Savings_No_IE_Summary,Planned_Savings_No_NTG_Summary,Planned_Savings_No_IE_No_NTG_Summary),ROW(S27),IF(NTG=2,5,9),$H$3)</f>
        <v>-</v>
      </c>
      <c r="AA146" s="400" t="str">
        <f ca="1">INDEX((Claimed_Savings_Summary,Claimed_Savings_No_IE_Summary,Claimed_Savings_No_NTG_Summary,Claimed_Savings_No_IE_No_NTG_Summary),ROW(T27),IF(NTG=2,5,9),$H$3)</f>
        <v>-</v>
      </c>
      <c r="AB146" s="410" t="str">
        <f ca="1">INDEX((Evaluated_Savings_Summary,Evaluated_Savings_No_IE_Summary,Evaluated_Savings_No_NTG_Summary,Evaluated_Savings_No_IE_No_NTG_Summary),ROW(U27),IF(NTG=2,5,9),$H$3)</f>
        <v>-</v>
      </c>
      <c r="AC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28),COLUMN(A28),$N$6))</f>
        <v>-</v>
      </c>
      <c r="AD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28),COLUMN(B28),$N$6))</f>
        <v>-</v>
      </c>
      <c r="AE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28),COLUMN(C28),$N$6))</f>
        <v>-</v>
      </c>
      <c r="AF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28),COLUMN(D28),$N$6))</f>
        <v>-</v>
      </c>
      <c r="AG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28),COLUMN(E28),$N$6))</f>
        <v>-</v>
      </c>
      <c r="AH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28),COLUMN(F28),$N$6))</f>
        <v>-</v>
      </c>
      <c r="AI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28),COLUMN(G28),$N$6))</f>
        <v>-</v>
      </c>
      <c r="AJ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28),COLUMN(H28),$N$6))</f>
        <v>-</v>
      </c>
      <c r="AK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28),COLUMN(I28),$N$6))</f>
        <v>-</v>
      </c>
      <c r="AL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28),COLUMN(J28),$N$6))</f>
        <v>-</v>
      </c>
      <c r="AM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28),COLUMN(K28),$N$6))</f>
        <v>-</v>
      </c>
      <c r="AN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28),COLUMN(L28),$N$6))</f>
        <v>-</v>
      </c>
      <c r="AO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28),COLUMN(M28),$N$6))</f>
        <v>-</v>
      </c>
      <c r="AP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28),COLUMN(N28),$N$6))</f>
        <v>-</v>
      </c>
      <c r="AQ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28),COLUMN(O28),$N$6))</f>
        <v>-</v>
      </c>
      <c r="AR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28),COLUMN(P28),$N$6))</f>
        <v>-</v>
      </c>
      <c r="AS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28),COLUMN(Q28),$N$6))</f>
        <v>-</v>
      </c>
      <c r="AT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28),COLUMN(R28),$N$6))</f>
        <v>-</v>
      </c>
      <c r="AU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28),COLUMN(S28),$N$6))</f>
        <v>-</v>
      </c>
      <c r="AV146"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28),COLUMN(T28),$N$6))</f>
        <v>-</v>
      </c>
    </row>
    <row r="147" spans="2:48">
      <c r="B147" s="400" t="str">
        <f ca="1">'Reordered Data'!C31</f>
        <v>*Hide*</v>
      </c>
      <c r="C147" s="400" t="str">
        <f ca="1">'Reordered Data'!D31</f>
        <v>-</v>
      </c>
      <c r="D147" s="400" t="str">
        <f ca="1">'Reordered Data'!E31</f>
        <v>-</v>
      </c>
      <c r="E147" s="400" t="str">
        <f ca="1">'Reordered Data'!F31</f>
        <v>-</v>
      </c>
      <c r="F147" s="401" t="str">
        <f t="shared" ca="1" si="21"/>
        <v>-</v>
      </c>
      <c r="G147" s="401" t="str">
        <f t="shared" ca="1" si="21"/>
        <v>-</v>
      </c>
      <c r="H147" s="400" t="str">
        <f ca="1">INDEX((Planned_Savings_Summary,Planned_Savings_No_IE_Summary,Planned_Savings_No_NTG_Summary,Planned_Savings_No_IE_No_NTG_Summary),ROW(A28),COLUMN(A27),$H$3)</f>
        <v>-</v>
      </c>
      <c r="I147" s="400" t="str">
        <f ca="1">INDEX((Planned_Savings_Summary,Planned_Savings_No_IE_Summary,Planned_Savings_No_NTG_Summary,Planned_Savings_No_IE_No_NTG_Summary),ROW(B28),COLUMN(B27),$H$3)</f>
        <v>-</v>
      </c>
      <c r="J147" s="400" t="str">
        <f ca="1">INDEX((Planned_Savings_Summary,Planned_Savings_No_IE_Summary,Planned_Savings_No_NTG_Summary,Planned_Savings_No_IE_No_NTG_Summary),ROW(C28),COLUMN(C27),$H$3)</f>
        <v>-</v>
      </c>
      <c r="K147" s="400" t="str">
        <f ca="1">INDEX((Planned_Savings_Summary,Planned_Savings_No_IE_Summary,Planned_Savings_No_NTG_Summary,Planned_Savings_No_IE_No_NTG_Summary),ROW(D28),IF(NTG=2,1,5),$H$3)</f>
        <v>-</v>
      </c>
      <c r="L147" s="400" t="str">
        <f ca="1">INDEX((Planned_Savings_Summary,Planned_Savings_No_IE_Summary,Planned_Savings_No_NTG_Summary,Planned_Savings_No_IE_No_NTG_Summary),ROW(E28),IF(NTG=2,2,6),$H$3)</f>
        <v>-</v>
      </c>
      <c r="M147" s="400" t="str">
        <f ca="1">INDEX((Planned_Savings_Summary,Planned_Savings_No_IE_Summary,Planned_Savings_No_NTG_Summary,Planned_Savings_No_IE_No_NTG_Summary),ROW(F28),IF(NTG=2,3,7),$H$3)</f>
        <v>-</v>
      </c>
      <c r="N147" s="400" t="str">
        <f ca="1">INDEX((Claimed_Savings_Summary,Claimed_Savings_No_IE_Summary,Claimed_Savings_No_NTG_Summary,Claimed_Savings_No_IE_No_NTG_Summary),ROW(G28),COLUMN(A27),$H$3)</f>
        <v>-</v>
      </c>
      <c r="O147" s="400" t="str">
        <f ca="1">INDEX((Claimed_Savings_Summary,Claimed_Savings_No_IE_Summary,Claimed_Savings_No_NTG_Summary,Claimed_Savings_No_IE_No_NTG_Summary),ROW(H28),COLUMN(B27),$H$3)</f>
        <v>-</v>
      </c>
      <c r="P147" s="400" t="str">
        <f ca="1">INDEX((Claimed_Savings_Summary,Claimed_Savings_No_IE_Summary,Claimed_Savings_No_NTG_Summary,Claimed_Savings_No_IE_No_NTG_Summary),ROW(I28),COLUMN(C27),$H$3)</f>
        <v>-</v>
      </c>
      <c r="Q147" s="400" t="str">
        <f ca="1">INDEX((Claimed_Savings_Summary,Claimed_Savings_No_IE_Summary,Claimed_Savings_No_NTG_Summary,Claimed_Savings_No_IE_No_NTG_Summary),ROW(J28),IF(NTG=2,1,5),$H$3)</f>
        <v>-</v>
      </c>
      <c r="R147" s="400" t="str">
        <f ca="1">INDEX((Claimed_Savings_Summary,Claimed_Savings_No_IE_Summary,Claimed_Savings_No_NTG_Summary,Claimed_Savings_No_IE_No_NTG_Summary),ROW(K28),IF(NTG=2,2,6),$H$3)</f>
        <v>-</v>
      </c>
      <c r="S147" s="400" t="str">
        <f ca="1">INDEX((Claimed_Savings_Summary,Claimed_Savings_No_IE_Summary,Claimed_Savings_No_NTG_Summary,Claimed_Savings_No_IE_No_NTG_Summary),ROW(L28),IF(NTG=2,3,7),$H$3)</f>
        <v>-</v>
      </c>
      <c r="T147" s="400" t="str">
        <f ca="1">INDEX((Evaluated_Savings_Summary,Evaluated_Savings_No_IE_Summary,Evaluated_Savings_No_NTG_Summary,Evaluated_Savings_No_IE_No_NTG_Summary),ROW(M28),COLUMN(A27),$H$3)</f>
        <v>-</v>
      </c>
      <c r="U147" s="400" t="str">
        <f ca="1">INDEX((Evaluated_Savings_Summary,Evaluated_Savings_No_IE_Summary,Evaluated_Savings_No_NTG_Summary,Evaluated_Savings_No_IE_No_NTG_Summary),ROW(N28),COLUMN(B27),$H$3)</f>
        <v>-</v>
      </c>
      <c r="V147" s="400" t="str">
        <f ca="1">INDEX((Evaluated_Savings_Summary,Evaluated_Savings_No_IE_Summary,Evaluated_Savings_No_NTG_Summary,Evaluated_Savings_No_IE_No_NTG_Summary),ROW(O28),COLUMN(C27),$H$3)</f>
        <v>-</v>
      </c>
      <c r="W147" s="400" t="str">
        <f ca="1">INDEX((Evaluated_Savings_Summary,Evaluated_Savings_No_IE_Summary,Evaluated_Savings_No_NTG_Summary,Evaluated_Savings_No_IE_No_NTG_Summary),ROW(P28),IF(NTG=2,1,5),$H$3)</f>
        <v>-</v>
      </c>
      <c r="X147" s="400" t="str">
        <f ca="1">INDEX((Evaluated_Savings_Summary,Evaluated_Savings_No_IE_Summary,Evaluated_Savings_No_NTG_Summary,Evaluated_Savings_No_IE_No_NTG_Summary),ROW(Q28),IF(NTG=2,2,6),$H$3)</f>
        <v>-</v>
      </c>
      <c r="Y147" s="400" t="str">
        <f ca="1">INDEX((Evaluated_Savings_Summary,Evaluated_Savings_No_IE_Summary,Evaluated_Savings_No_NTG_Summary,Evaluated_Savings_No_IE_No_NTG_Summary),ROW(R28),IF(NTG=2,3,7),$H$3)</f>
        <v>-</v>
      </c>
      <c r="Z147" s="400" t="str">
        <f ca="1">INDEX((Planned_Savings_Summary,Planned_Savings_No_IE_Summary,Planned_Savings_No_NTG_Summary,Planned_Savings_No_IE_No_NTG_Summary),ROW(S28),IF(NTG=2,5,9),$H$3)</f>
        <v>-</v>
      </c>
      <c r="AA147" s="400" t="str">
        <f ca="1">INDEX((Claimed_Savings_Summary,Claimed_Savings_No_IE_Summary,Claimed_Savings_No_NTG_Summary,Claimed_Savings_No_IE_No_NTG_Summary),ROW(T28),IF(NTG=2,5,9),$H$3)</f>
        <v>-</v>
      </c>
      <c r="AB147" s="410" t="str">
        <f ca="1">INDEX((Evaluated_Savings_Summary,Evaluated_Savings_No_IE_Summary,Evaluated_Savings_No_NTG_Summary,Evaluated_Savings_No_IE_No_NTG_Summary),ROW(U28),IF(NTG=2,5,9),$H$3)</f>
        <v>-</v>
      </c>
      <c r="AC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29),COLUMN(A29),$N$6))</f>
        <v>-</v>
      </c>
      <c r="AD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29),COLUMN(B29),$N$6))</f>
        <v>-</v>
      </c>
      <c r="AE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29),COLUMN(C29),$N$6))</f>
        <v>-</v>
      </c>
      <c r="AF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29),COLUMN(D29),$N$6))</f>
        <v>-</v>
      </c>
      <c r="AG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29),COLUMN(E29),$N$6))</f>
        <v>-</v>
      </c>
      <c r="AH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29),COLUMN(F29),$N$6))</f>
        <v>-</v>
      </c>
      <c r="AI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29),COLUMN(G29),$N$6))</f>
        <v>-</v>
      </c>
      <c r="AJ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29),COLUMN(H29),$N$6))</f>
        <v>-</v>
      </c>
      <c r="AK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29),COLUMN(I29),$N$6))</f>
        <v>-</v>
      </c>
      <c r="AL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29),COLUMN(J29),$N$6))</f>
        <v>-</v>
      </c>
      <c r="AM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29),COLUMN(K29),$N$6))</f>
        <v>-</v>
      </c>
      <c r="AN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29),COLUMN(L29),$N$6))</f>
        <v>-</v>
      </c>
      <c r="AO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29),COLUMN(M29),$N$6))</f>
        <v>-</v>
      </c>
      <c r="AP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29),COLUMN(N29),$N$6))</f>
        <v>-</v>
      </c>
      <c r="AQ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29),COLUMN(O29),$N$6))</f>
        <v>-</v>
      </c>
      <c r="AR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29),COLUMN(P29),$N$6))</f>
        <v>-</v>
      </c>
      <c r="AS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29),COLUMN(Q29),$N$6))</f>
        <v>-</v>
      </c>
      <c r="AT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29),COLUMN(R29),$N$6))</f>
        <v>-</v>
      </c>
      <c r="AU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29),COLUMN(S29),$N$6))</f>
        <v>-</v>
      </c>
      <c r="AV147"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29),COLUMN(T29),$N$6))</f>
        <v>-</v>
      </c>
    </row>
    <row r="148" spans="2:48">
      <c r="B148" s="400" t="str">
        <f ca="1">'Reordered Data'!C32</f>
        <v>*Hide*</v>
      </c>
      <c r="C148" s="400" t="str">
        <f ca="1">'Reordered Data'!D32</f>
        <v>-</v>
      </c>
      <c r="D148" s="400" t="str">
        <f ca="1">'Reordered Data'!E32</f>
        <v>-</v>
      </c>
      <c r="E148" s="400" t="str">
        <f ca="1">'Reordered Data'!F32</f>
        <v>-</v>
      </c>
      <c r="F148" s="401" t="str">
        <f t="shared" ca="1" si="21"/>
        <v>-</v>
      </c>
      <c r="G148" s="401" t="str">
        <f t="shared" ca="1" si="21"/>
        <v>-</v>
      </c>
      <c r="H148" s="400" t="str">
        <f ca="1">INDEX((Planned_Savings_Summary,Planned_Savings_No_IE_Summary,Planned_Savings_No_NTG_Summary,Planned_Savings_No_IE_No_NTG_Summary),ROW(A29),COLUMN(A28),$H$3)</f>
        <v>-</v>
      </c>
      <c r="I148" s="400" t="str">
        <f ca="1">INDEX((Planned_Savings_Summary,Planned_Savings_No_IE_Summary,Planned_Savings_No_NTG_Summary,Planned_Savings_No_IE_No_NTG_Summary),ROW(B29),COLUMN(B28),$H$3)</f>
        <v>-</v>
      </c>
      <c r="J148" s="400" t="str">
        <f ca="1">INDEX((Planned_Savings_Summary,Planned_Savings_No_IE_Summary,Planned_Savings_No_NTG_Summary,Planned_Savings_No_IE_No_NTG_Summary),ROW(C29),COLUMN(C28),$H$3)</f>
        <v>-</v>
      </c>
      <c r="K148" s="400" t="str">
        <f ca="1">INDEX((Planned_Savings_Summary,Planned_Savings_No_IE_Summary,Planned_Savings_No_NTG_Summary,Planned_Savings_No_IE_No_NTG_Summary),ROW(D29),IF(NTG=2,1,5),$H$3)</f>
        <v>-</v>
      </c>
      <c r="L148" s="400" t="str">
        <f ca="1">INDEX((Planned_Savings_Summary,Planned_Savings_No_IE_Summary,Planned_Savings_No_NTG_Summary,Planned_Savings_No_IE_No_NTG_Summary),ROW(E29),IF(NTG=2,2,6),$H$3)</f>
        <v>-</v>
      </c>
      <c r="M148" s="400" t="str">
        <f ca="1">INDEX((Planned_Savings_Summary,Planned_Savings_No_IE_Summary,Planned_Savings_No_NTG_Summary,Planned_Savings_No_IE_No_NTG_Summary),ROW(F29),IF(NTG=2,3,7),$H$3)</f>
        <v>-</v>
      </c>
      <c r="N148" s="400" t="str">
        <f ca="1">INDEX((Claimed_Savings_Summary,Claimed_Savings_No_IE_Summary,Claimed_Savings_No_NTG_Summary,Claimed_Savings_No_IE_No_NTG_Summary),ROW(G29),COLUMN(A28),$H$3)</f>
        <v>-</v>
      </c>
      <c r="O148" s="400" t="str">
        <f ca="1">INDEX((Claimed_Savings_Summary,Claimed_Savings_No_IE_Summary,Claimed_Savings_No_NTG_Summary,Claimed_Savings_No_IE_No_NTG_Summary),ROW(H29),COLUMN(B28),$H$3)</f>
        <v>-</v>
      </c>
      <c r="P148" s="400" t="str">
        <f ca="1">INDEX((Claimed_Savings_Summary,Claimed_Savings_No_IE_Summary,Claimed_Savings_No_NTG_Summary,Claimed_Savings_No_IE_No_NTG_Summary),ROW(I29),COLUMN(C28),$H$3)</f>
        <v>-</v>
      </c>
      <c r="Q148" s="400" t="str">
        <f ca="1">INDEX((Claimed_Savings_Summary,Claimed_Savings_No_IE_Summary,Claimed_Savings_No_NTG_Summary,Claimed_Savings_No_IE_No_NTG_Summary),ROW(J29),IF(NTG=2,1,5),$H$3)</f>
        <v>-</v>
      </c>
      <c r="R148" s="400" t="str">
        <f ca="1">INDEX((Claimed_Savings_Summary,Claimed_Savings_No_IE_Summary,Claimed_Savings_No_NTG_Summary,Claimed_Savings_No_IE_No_NTG_Summary),ROW(K29),IF(NTG=2,2,6),$H$3)</f>
        <v>-</v>
      </c>
      <c r="S148" s="400" t="str">
        <f ca="1">INDEX((Claimed_Savings_Summary,Claimed_Savings_No_IE_Summary,Claimed_Savings_No_NTG_Summary,Claimed_Savings_No_IE_No_NTG_Summary),ROW(L29),IF(NTG=2,3,7),$H$3)</f>
        <v>-</v>
      </c>
      <c r="T148" s="400" t="str">
        <f ca="1">INDEX((Evaluated_Savings_Summary,Evaluated_Savings_No_IE_Summary,Evaluated_Savings_No_NTG_Summary,Evaluated_Savings_No_IE_No_NTG_Summary),ROW(M29),COLUMN(A28),$H$3)</f>
        <v>-</v>
      </c>
      <c r="U148" s="400" t="str">
        <f ca="1">INDEX((Evaluated_Savings_Summary,Evaluated_Savings_No_IE_Summary,Evaluated_Savings_No_NTG_Summary,Evaluated_Savings_No_IE_No_NTG_Summary),ROW(N29),COLUMN(B28),$H$3)</f>
        <v>-</v>
      </c>
      <c r="V148" s="400" t="str">
        <f ca="1">INDEX((Evaluated_Savings_Summary,Evaluated_Savings_No_IE_Summary,Evaluated_Savings_No_NTG_Summary,Evaluated_Savings_No_IE_No_NTG_Summary),ROW(O29),COLUMN(C28),$H$3)</f>
        <v>-</v>
      </c>
      <c r="W148" s="400" t="str">
        <f ca="1">INDEX((Evaluated_Savings_Summary,Evaluated_Savings_No_IE_Summary,Evaluated_Savings_No_NTG_Summary,Evaluated_Savings_No_IE_No_NTG_Summary),ROW(P29),IF(NTG=2,1,5),$H$3)</f>
        <v>-</v>
      </c>
      <c r="X148" s="400" t="str">
        <f ca="1">INDEX((Evaluated_Savings_Summary,Evaluated_Savings_No_IE_Summary,Evaluated_Savings_No_NTG_Summary,Evaluated_Savings_No_IE_No_NTG_Summary),ROW(Q29),IF(NTG=2,2,6),$H$3)</f>
        <v>-</v>
      </c>
      <c r="Y148" s="400" t="str">
        <f ca="1">INDEX((Evaluated_Savings_Summary,Evaluated_Savings_No_IE_Summary,Evaluated_Savings_No_NTG_Summary,Evaluated_Savings_No_IE_No_NTG_Summary),ROW(R29),IF(NTG=2,3,7),$H$3)</f>
        <v>-</v>
      </c>
      <c r="Z148" s="400" t="str">
        <f ca="1">INDEX((Planned_Savings_Summary,Planned_Savings_No_IE_Summary,Planned_Savings_No_NTG_Summary,Planned_Savings_No_IE_No_NTG_Summary),ROW(S29),IF(NTG=2,5,9),$H$3)</f>
        <v>-</v>
      </c>
      <c r="AA148" s="400" t="str">
        <f ca="1">INDEX((Claimed_Savings_Summary,Claimed_Savings_No_IE_Summary,Claimed_Savings_No_NTG_Summary,Claimed_Savings_No_IE_No_NTG_Summary),ROW(T29),IF(NTG=2,5,9),$H$3)</f>
        <v>-</v>
      </c>
      <c r="AB148" s="410" t="str">
        <f ca="1">INDEX((Evaluated_Savings_Summary,Evaluated_Savings_No_IE_Summary,Evaluated_Savings_No_NTG_Summary,Evaluated_Savings_No_IE_No_NTG_Summary),ROW(U29),IF(NTG=2,5,9),$H$3)</f>
        <v>-</v>
      </c>
      <c r="AC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30),COLUMN(A30),$N$6))</f>
        <v>-</v>
      </c>
      <c r="AD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30),COLUMN(B30),$N$6))</f>
        <v>-</v>
      </c>
      <c r="AE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30),COLUMN(C30),$N$6))</f>
        <v>-</v>
      </c>
      <c r="AF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30),COLUMN(D30),$N$6))</f>
        <v>-</v>
      </c>
      <c r="AG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30),COLUMN(E30),$N$6))</f>
        <v>-</v>
      </c>
      <c r="AH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30),COLUMN(F30),$N$6))</f>
        <v>-</v>
      </c>
      <c r="AI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30),COLUMN(G30),$N$6))</f>
        <v>-</v>
      </c>
      <c r="AJ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30),COLUMN(H30),$N$6))</f>
        <v>-</v>
      </c>
      <c r="AK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30),COLUMN(I30),$N$6))</f>
        <v>-</v>
      </c>
      <c r="AL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30),COLUMN(J30),$N$6))</f>
        <v>-</v>
      </c>
      <c r="AM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30),COLUMN(K30),$N$6))</f>
        <v>-</v>
      </c>
      <c r="AN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30),COLUMN(L30),$N$6))</f>
        <v>-</v>
      </c>
      <c r="AO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30),COLUMN(M30),$N$6))</f>
        <v>-</v>
      </c>
      <c r="AP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30),COLUMN(N30),$N$6))</f>
        <v>-</v>
      </c>
      <c r="AQ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30),COLUMN(O30),$N$6))</f>
        <v>-</v>
      </c>
      <c r="AR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30),COLUMN(P30),$N$6))</f>
        <v>-</v>
      </c>
      <c r="AS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30),COLUMN(Q30),$N$6))</f>
        <v>-</v>
      </c>
      <c r="AT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30),COLUMN(R30),$N$6))</f>
        <v>-</v>
      </c>
      <c r="AU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30),COLUMN(S30),$N$6))</f>
        <v>-</v>
      </c>
      <c r="AV148"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30),COLUMN(T30),$N$6))</f>
        <v>-</v>
      </c>
    </row>
    <row r="149" spans="2:48">
      <c r="B149" s="400" t="str">
        <f ca="1">'Reordered Data'!C33</f>
        <v>*Hide*</v>
      </c>
      <c r="C149" s="400" t="str">
        <f ca="1">'Reordered Data'!D33</f>
        <v>-</v>
      </c>
      <c r="D149" s="400" t="str">
        <f ca="1">'Reordered Data'!E33</f>
        <v>-</v>
      </c>
      <c r="E149" s="400" t="str">
        <f ca="1">'Reordered Data'!F33</f>
        <v>-</v>
      </c>
      <c r="F149" s="401" t="str">
        <f t="shared" ca="1" si="21"/>
        <v>-</v>
      </c>
      <c r="G149" s="401" t="str">
        <f t="shared" ca="1" si="21"/>
        <v>-</v>
      </c>
      <c r="H149" s="400" t="str">
        <f ca="1">INDEX((Planned_Savings_Summary,Planned_Savings_No_IE_Summary,Planned_Savings_No_NTG_Summary,Planned_Savings_No_IE_No_NTG_Summary),ROW(A30),COLUMN(A29),$H$3)</f>
        <v>-</v>
      </c>
      <c r="I149" s="400" t="str">
        <f ca="1">INDEX((Planned_Savings_Summary,Planned_Savings_No_IE_Summary,Planned_Savings_No_NTG_Summary,Planned_Savings_No_IE_No_NTG_Summary),ROW(B30),COLUMN(B29),$H$3)</f>
        <v>-</v>
      </c>
      <c r="J149" s="400" t="str">
        <f ca="1">INDEX((Planned_Savings_Summary,Planned_Savings_No_IE_Summary,Planned_Savings_No_NTG_Summary,Planned_Savings_No_IE_No_NTG_Summary),ROW(C30),COLUMN(C29),$H$3)</f>
        <v>-</v>
      </c>
      <c r="K149" s="400" t="str">
        <f ca="1">INDEX((Planned_Savings_Summary,Planned_Savings_No_IE_Summary,Planned_Savings_No_NTG_Summary,Planned_Savings_No_IE_No_NTG_Summary),ROW(D30),IF(NTG=2,1,5),$H$3)</f>
        <v>-</v>
      </c>
      <c r="L149" s="400" t="str">
        <f ca="1">INDEX((Planned_Savings_Summary,Planned_Savings_No_IE_Summary,Planned_Savings_No_NTG_Summary,Planned_Savings_No_IE_No_NTG_Summary),ROW(E30),IF(NTG=2,2,6),$H$3)</f>
        <v>-</v>
      </c>
      <c r="M149" s="400" t="str">
        <f ca="1">INDEX((Planned_Savings_Summary,Planned_Savings_No_IE_Summary,Planned_Savings_No_NTG_Summary,Planned_Savings_No_IE_No_NTG_Summary),ROW(F30),IF(NTG=2,3,7),$H$3)</f>
        <v>-</v>
      </c>
      <c r="N149" s="400" t="str">
        <f ca="1">INDEX((Claimed_Savings_Summary,Claimed_Savings_No_IE_Summary,Claimed_Savings_No_NTG_Summary,Claimed_Savings_No_IE_No_NTG_Summary),ROW(G30),COLUMN(A29),$H$3)</f>
        <v>-</v>
      </c>
      <c r="O149" s="400" t="str">
        <f ca="1">INDEX((Claimed_Savings_Summary,Claimed_Savings_No_IE_Summary,Claimed_Savings_No_NTG_Summary,Claimed_Savings_No_IE_No_NTG_Summary),ROW(H30),COLUMN(B29),$H$3)</f>
        <v>-</v>
      </c>
      <c r="P149" s="400" t="str">
        <f ca="1">INDEX((Claimed_Savings_Summary,Claimed_Savings_No_IE_Summary,Claimed_Savings_No_NTG_Summary,Claimed_Savings_No_IE_No_NTG_Summary),ROW(I30),COLUMN(C29),$H$3)</f>
        <v>-</v>
      </c>
      <c r="Q149" s="400" t="str">
        <f ca="1">INDEX((Claimed_Savings_Summary,Claimed_Savings_No_IE_Summary,Claimed_Savings_No_NTG_Summary,Claimed_Savings_No_IE_No_NTG_Summary),ROW(J30),IF(NTG=2,1,5),$H$3)</f>
        <v>-</v>
      </c>
      <c r="R149" s="400" t="str">
        <f ca="1">INDEX((Claimed_Savings_Summary,Claimed_Savings_No_IE_Summary,Claimed_Savings_No_NTG_Summary,Claimed_Savings_No_IE_No_NTG_Summary),ROW(K30),IF(NTG=2,2,6),$H$3)</f>
        <v>-</v>
      </c>
      <c r="S149" s="400" t="str">
        <f ca="1">INDEX((Claimed_Savings_Summary,Claimed_Savings_No_IE_Summary,Claimed_Savings_No_NTG_Summary,Claimed_Savings_No_IE_No_NTG_Summary),ROW(L30),IF(NTG=2,3,7),$H$3)</f>
        <v>-</v>
      </c>
      <c r="T149" s="400" t="str">
        <f ca="1">INDEX((Evaluated_Savings_Summary,Evaluated_Savings_No_IE_Summary,Evaluated_Savings_No_NTG_Summary,Evaluated_Savings_No_IE_No_NTG_Summary),ROW(M30),COLUMN(A29),$H$3)</f>
        <v>-</v>
      </c>
      <c r="U149" s="400" t="str">
        <f ca="1">INDEX((Evaluated_Savings_Summary,Evaluated_Savings_No_IE_Summary,Evaluated_Savings_No_NTG_Summary,Evaluated_Savings_No_IE_No_NTG_Summary),ROW(N30),COLUMN(B29),$H$3)</f>
        <v>-</v>
      </c>
      <c r="V149" s="400" t="str">
        <f ca="1">INDEX((Evaluated_Savings_Summary,Evaluated_Savings_No_IE_Summary,Evaluated_Savings_No_NTG_Summary,Evaluated_Savings_No_IE_No_NTG_Summary),ROW(O30),COLUMN(C29),$H$3)</f>
        <v>-</v>
      </c>
      <c r="W149" s="400" t="str">
        <f ca="1">INDEX((Evaluated_Savings_Summary,Evaluated_Savings_No_IE_Summary,Evaluated_Savings_No_NTG_Summary,Evaluated_Savings_No_IE_No_NTG_Summary),ROW(P30),IF(NTG=2,1,5),$H$3)</f>
        <v>-</v>
      </c>
      <c r="X149" s="400" t="str">
        <f ca="1">INDEX((Evaluated_Savings_Summary,Evaluated_Savings_No_IE_Summary,Evaluated_Savings_No_NTG_Summary,Evaluated_Savings_No_IE_No_NTG_Summary),ROW(Q30),IF(NTG=2,2,6),$H$3)</f>
        <v>-</v>
      </c>
      <c r="Y149" s="400" t="str">
        <f ca="1">INDEX((Evaluated_Savings_Summary,Evaluated_Savings_No_IE_Summary,Evaluated_Savings_No_NTG_Summary,Evaluated_Savings_No_IE_No_NTG_Summary),ROW(R30),IF(NTG=2,3,7),$H$3)</f>
        <v>-</v>
      </c>
      <c r="Z149" s="400" t="str">
        <f ca="1">INDEX((Planned_Savings_Summary,Planned_Savings_No_IE_Summary,Planned_Savings_No_NTG_Summary,Planned_Savings_No_IE_No_NTG_Summary),ROW(S30),IF(NTG=2,5,9),$H$3)</f>
        <v>-</v>
      </c>
      <c r="AA149" s="400" t="str">
        <f ca="1">INDEX((Claimed_Savings_Summary,Claimed_Savings_No_IE_Summary,Claimed_Savings_No_NTG_Summary,Claimed_Savings_No_IE_No_NTG_Summary),ROW(T30),IF(NTG=2,5,9),$H$3)</f>
        <v>-</v>
      </c>
      <c r="AB149" s="410" t="str">
        <f ca="1">INDEX((Evaluated_Savings_Summary,Evaluated_Savings_No_IE_Summary,Evaluated_Savings_No_NTG_Summary,Evaluated_Savings_No_IE_No_NTG_Summary),ROW(U30),IF(NTG=2,5,9),$H$3)</f>
        <v>-</v>
      </c>
      <c r="AC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31),COLUMN(A31),$N$6))</f>
        <v>-</v>
      </c>
      <c r="AD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31),COLUMN(B31),$N$6))</f>
        <v>-</v>
      </c>
      <c r="AE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31),COLUMN(C31),$N$6))</f>
        <v>-</v>
      </c>
      <c r="AF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31),COLUMN(D31),$N$6))</f>
        <v>-</v>
      </c>
      <c r="AG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31),COLUMN(E31),$N$6))</f>
        <v>-</v>
      </c>
      <c r="AH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31),COLUMN(F31),$N$6))</f>
        <v>-</v>
      </c>
      <c r="AI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31),COLUMN(G31),$N$6))</f>
        <v>-</v>
      </c>
      <c r="AJ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31),COLUMN(H31),$N$6))</f>
        <v>-</v>
      </c>
      <c r="AK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31),COLUMN(I31),$N$6))</f>
        <v>-</v>
      </c>
      <c r="AL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31),COLUMN(J31),$N$6))</f>
        <v>-</v>
      </c>
      <c r="AM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31),COLUMN(K31),$N$6))</f>
        <v>-</v>
      </c>
      <c r="AN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31),COLUMN(L31),$N$6))</f>
        <v>-</v>
      </c>
      <c r="AO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31),COLUMN(M31),$N$6))</f>
        <v>-</v>
      </c>
      <c r="AP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31),COLUMN(N31),$N$6))</f>
        <v>-</v>
      </c>
      <c r="AQ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31),COLUMN(O31),$N$6))</f>
        <v>-</v>
      </c>
      <c r="AR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31),COLUMN(P31),$N$6))</f>
        <v>-</v>
      </c>
      <c r="AS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31),COLUMN(Q31),$N$6))</f>
        <v>-</v>
      </c>
      <c r="AT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31),COLUMN(R31),$N$6))</f>
        <v>-</v>
      </c>
      <c r="AU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31),COLUMN(S31),$N$6))</f>
        <v>-</v>
      </c>
      <c r="AV149"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31),COLUMN(T31),$N$6))</f>
        <v>-</v>
      </c>
    </row>
    <row r="150" spans="2:48">
      <c r="B150" s="400" t="str">
        <f ca="1">'Reordered Data'!C34</f>
        <v>*Hide*</v>
      </c>
      <c r="C150" s="400" t="str">
        <f ca="1">'Reordered Data'!D34</f>
        <v>-</v>
      </c>
      <c r="D150" s="400" t="str">
        <f ca="1">'Reordered Data'!E34</f>
        <v>-</v>
      </c>
      <c r="E150" s="400" t="str">
        <f ca="1">'Reordered Data'!F34</f>
        <v>-</v>
      </c>
      <c r="F150" s="401" t="str">
        <f t="shared" ca="1" si="21"/>
        <v>-</v>
      </c>
      <c r="G150" s="401" t="str">
        <f t="shared" ca="1" si="21"/>
        <v>-</v>
      </c>
      <c r="H150" s="400" t="str">
        <f ca="1">INDEX((Planned_Savings_Summary,Planned_Savings_No_IE_Summary,Planned_Savings_No_NTG_Summary,Planned_Savings_No_IE_No_NTG_Summary),ROW(A31),COLUMN(A30),$H$3)</f>
        <v>-</v>
      </c>
      <c r="I150" s="400" t="str">
        <f ca="1">INDEX((Planned_Savings_Summary,Planned_Savings_No_IE_Summary,Planned_Savings_No_NTG_Summary,Planned_Savings_No_IE_No_NTG_Summary),ROW(B31),COLUMN(B30),$H$3)</f>
        <v>-</v>
      </c>
      <c r="J150" s="400" t="str">
        <f ca="1">INDEX((Planned_Savings_Summary,Planned_Savings_No_IE_Summary,Planned_Savings_No_NTG_Summary,Planned_Savings_No_IE_No_NTG_Summary),ROW(C31),COLUMN(C30),$H$3)</f>
        <v>-</v>
      </c>
      <c r="K150" s="400" t="str">
        <f ca="1">INDEX((Planned_Savings_Summary,Planned_Savings_No_IE_Summary,Planned_Savings_No_NTG_Summary,Planned_Savings_No_IE_No_NTG_Summary),ROW(D31),IF(NTG=2,1,5),$H$3)</f>
        <v>-</v>
      </c>
      <c r="L150" s="400" t="str">
        <f ca="1">INDEX((Planned_Savings_Summary,Planned_Savings_No_IE_Summary,Planned_Savings_No_NTG_Summary,Planned_Savings_No_IE_No_NTG_Summary),ROW(E31),IF(NTG=2,2,6),$H$3)</f>
        <v>-</v>
      </c>
      <c r="M150" s="400" t="str">
        <f ca="1">INDEX((Planned_Savings_Summary,Planned_Savings_No_IE_Summary,Planned_Savings_No_NTG_Summary,Planned_Savings_No_IE_No_NTG_Summary),ROW(F31),IF(NTG=2,3,7),$H$3)</f>
        <v>-</v>
      </c>
      <c r="N150" s="400" t="str">
        <f ca="1">INDEX((Claimed_Savings_Summary,Claimed_Savings_No_IE_Summary,Claimed_Savings_No_NTG_Summary,Claimed_Savings_No_IE_No_NTG_Summary),ROW(G31),COLUMN(A30),$H$3)</f>
        <v>-</v>
      </c>
      <c r="O150" s="400" t="str">
        <f ca="1">INDEX((Claimed_Savings_Summary,Claimed_Savings_No_IE_Summary,Claimed_Savings_No_NTG_Summary,Claimed_Savings_No_IE_No_NTG_Summary),ROW(H31),COLUMN(B30),$H$3)</f>
        <v>-</v>
      </c>
      <c r="P150" s="400" t="str">
        <f ca="1">INDEX((Claimed_Savings_Summary,Claimed_Savings_No_IE_Summary,Claimed_Savings_No_NTG_Summary,Claimed_Savings_No_IE_No_NTG_Summary),ROW(I31),COLUMN(C30),$H$3)</f>
        <v>-</v>
      </c>
      <c r="Q150" s="400" t="str">
        <f ca="1">INDEX((Claimed_Savings_Summary,Claimed_Savings_No_IE_Summary,Claimed_Savings_No_NTG_Summary,Claimed_Savings_No_IE_No_NTG_Summary),ROW(J31),IF(NTG=2,1,5),$H$3)</f>
        <v>-</v>
      </c>
      <c r="R150" s="400" t="str">
        <f ca="1">INDEX((Claimed_Savings_Summary,Claimed_Savings_No_IE_Summary,Claimed_Savings_No_NTG_Summary,Claimed_Savings_No_IE_No_NTG_Summary),ROW(K31),IF(NTG=2,2,6),$H$3)</f>
        <v>-</v>
      </c>
      <c r="S150" s="400" t="str">
        <f ca="1">INDEX((Claimed_Savings_Summary,Claimed_Savings_No_IE_Summary,Claimed_Savings_No_NTG_Summary,Claimed_Savings_No_IE_No_NTG_Summary),ROW(L31),IF(NTG=2,3,7),$H$3)</f>
        <v>-</v>
      </c>
      <c r="T150" s="400" t="str">
        <f ca="1">INDEX((Evaluated_Savings_Summary,Evaluated_Savings_No_IE_Summary,Evaluated_Savings_No_NTG_Summary,Evaluated_Savings_No_IE_No_NTG_Summary),ROW(M31),COLUMN(A30),$H$3)</f>
        <v>-</v>
      </c>
      <c r="U150" s="400" t="str">
        <f ca="1">INDEX((Evaluated_Savings_Summary,Evaluated_Savings_No_IE_Summary,Evaluated_Savings_No_NTG_Summary,Evaluated_Savings_No_IE_No_NTG_Summary),ROW(N31),COLUMN(B30),$H$3)</f>
        <v>-</v>
      </c>
      <c r="V150" s="400" t="str">
        <f ca="1">INDEX((Evaluated_Savings_Summary,Evaluated_Savings_No_IE_Summary,Evaluated_Savings_No_NTG_Summary,Evaluated_Savings_No_IE_No_NTG_Summary),ROW(O31),COLUMN(C30),$H$3)</f>
        <v>-</v>
      </c>
      <c r="W150" s="400" t="str">
        <f ca="1">INDEX((Evaluated_Savings_Summary,Evaluated_Savings_No_IE_Summary,Evaluated_Savings_No_NTG_Summary,Evaluated_Savings_No_IE_No_NTG_Summary),ROW(P31),IF(NTG=2,1,5),$H$3)</f>
        <v>-</v>
      </c>
      <c r="X150" s="400" t="str">
        <f ca="1">INDEX((Evaluated_Savings_Summary,Evaluated_Savings_No_IE_Summary,Evaluated_Savings_No_NTG_Summary,Evaluated_Savings_No_IE_No_NTG_Summary),ROW(Q31),IF(NTG=2,2,6),$H$3)</f>
        <v>-</v>
      </c>
      <c r="Y150" s="400" t="str">
        <f ca="1">INDEX((Evaluated_Savings_Summary,Evaluated_Savings_No_IE_Summary,Evaluated_Savings_No_NTG_Summary,Evaluated_Savings_No_IE_No_NTG_Summary),ROW(R31),IF(NTG=2,3,7),$H$3)</f>
        <v>-</v>
      </c>
      <c r="Z150" s="400" t="str">
        <f ca="1">INDEX((Planned_Savings_Summary,Planned_Savings_No_IE_Summary,Planned_Savings_No_NTG_Summary,Planned_Savings_No_IE_No_NTG_Summary),ROW(S31),IF(NTG=2,5,9),$H$3)</f>
        <v>-</v>
      </c>
      <c r="AA150" s="400" t="str">
        <f ca="1">INDEX((Claimed_Savings_Summary,Claimed_Savings_No_IE_Summary,Claimed_Savings_No_NTG_Summary,Claimed_Savings_No_IE_No_NTG_Summary),ROW(T31),IF(NTG=2,5,9),$H$3)</f>
        <v>-</v>
      </c>
      <c r="AB150" s="410" t="str">
        <f ca="1">INDEX((Evaluated_Savings_Summary,Evaluated_Savings_No_IE_Summary,Evaluated_Savings_No_NTG_Summary,Evaluated_Savings_No_IE_No_NTG_Summary),ROW(U31),IF(NTG=2,5,9),$H$3)</f>
        <v>-</v>
      </c>
      <c r="AC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A32),COLUMN(A32),$N$6))</f>
        <v>-</v>
      </c>
      <c r="AD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B32),COLUMN(B32),$N$6))</f>
        <v>-</v>
      </c>
      <c r="AE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C32),COLUMN(C32),$N$6))</f>
        <v>-</v>
      </c>
      <c r="AF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D32),COLUMN(D32),$N$6))</f>
        <v>-</v>
      </c>
      <c r="AG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E32),COLUMN(E32),$N$6))</f>
        <v>-</v>
      </c>
      <c r="AH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F32),COLUMN(F32),$N$6))</f>
        <v>-</v>
      </c>
      <c r="AI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G32),COLUMN(G32),$N$6))</f>
        <v>-</v>
      </c>
      <c r="AJ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H32),COLUMN(H32),$N$6))</f>
        <v>-</v>
      </c>
      <c r="AK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I32),COLUMN(I32),$N$6))</f>
        <v>-</v>
      </c>
      <c r="AL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J32),COLUMN(J32),$N$6))</f>
        <v>-</v>
      </c>
      <c r="AM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K32),COLUMN(K32),$N$6))</f>
        <v>-</v>
      </c>
      <c r="AN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L32),COLUMN(L32),$N$6))</f>
        <v>-</v>
      </c>
      <c r="AO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M32),COLUMN(M32),$N$6))</f>
        <v>-</v>
      </c>
      <c r="AP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N32),COLUMN(N32),$N$6))</f>
        <v>-</v>
      </c>
      <c r="AQ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O32),COLUMN(O32),$N$6))</f>
        <v>-</v>
      </c>
      <c r="AR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P32),COLUMN(P32),$N$6))</f>
        <v>-</v>
      </c>
      <c r="AS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Q32),COLUMN(Q32),$N$6))</f>
        <v>-</v>
      </c>
      <c r="AT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R32),COLUMN(R32),$N$6))</f>
        <v>-</v>
      </c>
      <c r="AU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S32),COLUMN(S32),$N$6))</f>
        <v>-</v>
      </c>
      <c r="AV150" s="569" t="str">
        <f ca="1">IF(Reporting_Level=1,"-",INDEX((CE_Program_All,CE_Program_TRC,CE_Program_PAC,CE_Program_SCT,CE_Program_RIM,CE_Program_TRC_Other,CE_Program_PAC_Other,CE_Program_SCT_Other,CE_Program_RIM_Other,CE_Program_TRC_PAC,CE_Program_TRC_SCT,CE_Program_TRC_RIM,CE_Program_PAC_SCT,CE_Program_PAC_RIM,CE_Program_SCT_RIM),ROW(T32),COLUMN(T32),$N$6))</f>
        <v>-</v>
      </c>
    </row>
    <row r="157" spans="2:48">
      <c r="B157" s="100" t="s">
        <v>481</v>
      </c>
    </row>
    <row r="158" spans="2:48" ht="13.8" thickBot="1"/>
    <row r="159" spans="2:48" ht="15.75" customHeight="1" thickBot="1">
      <c r="B159" s="245"/>
      <c r="C159" s="1330" t="s">
        <v>282</v>
      </c>
      <c r="D159" s="1306"/>
      <c r="E159" s="1307"/>
      <c r="F159" s="1330" t="s">
        <v>353</v>
      </c>
      <c r="G159" s="1306"/>
      <c r="H159" s="1307"/>
      <c r="I159" s="1330" t="s">
        <v>281</v>
      </c>
      <c r="J159" s="1306"/>
      <c r="K159" s="1307"/>
      <c r="L159" s="1306" t="s">
        <v>352</v>
      </c>
      <c r="M159" s="1306"/>
      <c r="N159" s="1307"/>
      <c r="O159" s="1330" t="s">
        <v>279</v>
      </c>
      <c r="P159" s="1306"/>
      <c r="Q159" s="1307"/>
      <c r="R159" s="1306" t="s">
        <v>280</v>
      </c>
      <c r="S159" s="1306"/>
      <c r="T159" s="1307"/>
      <c r="U159" s="1308" t="s">
        <v>40</v>
      </c>
      <c r="V159" s="1309"/>
      <c r="W159" s="1310"/>
      <c r="X159" s="1345" t="s">
        <v>253</v>
      </c>
      <c r="Y159" s="1346"/>
      <c r="Z159" s="1346"/>
      <c r="AA159" s="1346"/>
      <c r="AB159" s="1346"/>
      <c r="AC159" s="1346"/>
      <c r="AD159" s="1346"/>
      <c r="AE159" s="1346"/>
      <c r="AF159" s="1346"/>
      <c r="AG159" s="1346"/>
      <c r="AH159" s="1346"/>
      <c r="AI159" s="1346"/>
      <c r="AJ159" s="1346"/>
      <c r="AK159" s="1346"/>
      <c r="AL159" s="1346"/>
      <c r="AM159" s="1346"/>
      <c r="AN159" s="1346"/>
      <c r="AO159" s="1346"/>
      <c r="AP159" s="1346"/>
      <c r="AQ159" s="1346"/>
    </row>
    <row r="160" spans="2:48" ht="79.8" thickBot="1">
      <c r="B160" s="246"/>
      <c r="C160" s="237" t="s">
        <v>90</v>
      </c>
      <c r="D160" s="238" t="s">
        <v>275</v>
      </c>
      <c r="E160" s="239" t="s">
        <v>276</v>
      </c>
      <c r="F160" s="237" t="s">
        <v>90</v>
      </c>
      <c r="G160" s="238" t="s">
        <v>275</v>
      </c>
      <c r="H160" s="239" t="s">
        <v>276</v>
      </c>
      <c r="I160" s="237" t="s">
        <v>90</v>
      </c>
      <c r="J160" s="238" t="s">
        <v>275</v>
      </c>
      <c r="K160" s="239" t="s">
        <v>276</v>
      </c>
      <c r="L160" s="255" t="s">
        <v>90</v>
      </c>
      <c r="M160" s="238" t="s">
        <v>275</v>
      </c>
      <c r="N160" s="239" t="s">
        <v>276</v>
      </c>
      <c r="O160" s="237" t="s">
        <v>90</v>
      </c>
      <c r="P160" s="238" t="s">
        <v>275</v>
      </c>
      <c r="Q160" s="239" t="s">
        <v>276</v>
      </c>
      <c r="R160" s="255" t="s">
        <v>90</v>
      </c>
      <c r="S160" s="238" t="s">
        <v>275</v>
      </c>
      <c r="T160" s="239" t="s">
        <v>276</v>
      </c>
      <c r="U160" s="237" t="s">
        <v>58</v>
      </c>
      <c r="V160" s="243" t="s">
        <v>59</v>
      </c>
      <c r="W160" s="243" t="s">
        <v>92</v>
      </c>
      <c r="X160" s="237" t="str">
        <f t="shared" ref="X160:AG161" si="22">IF(Reporting_Level=2,AC119,C245)</f>
        <v>Total 
Resource Costs (PV)</v>
      </c>
      <c r="Y160" s="237" t="str">
        <f t="shared" si="22"/>
        <v>Total Resource Benefits (PV)</v>
      </c>
      <c r="Z160" s="237" t="str">
        <f t="shared" si="22"/>
        <v>Total 
Resource Net Benefits (PV)</v>
      </c>
      <c r="AA160" s="237" t="str">
        <f t="shared" si="22"/>
        <v>TRC</v>
      </c>
      <c r="AB160" s="237" t="str">
        <f t="shared" si="22"/>
        <v>TR Levelized Costs (PV)</v>
      </c>
      <c r="AC160" s="237" t="str">
        <f t="shared" si="22"/>
        <v>Program Administrator
Costs (PV)</v>
      </c>
      <c r="AD160" s="237" t="str">
        <f t="shared" si="22"/>
        <v>Program Administrator Benefits (PV)</v>
      </c>
      <c r="AE160" s="237" t="str">
        <f t="shared" si="22"/>
        <v>Program Administrator Net Benefits (PV)</v>
      </c>
      <c r="AF160" s="237" t="str">
        <f t="shared" si="22"/>
        <v>PAC</v>
      </c>
      <c r="AG160" s="237" t="str">
        <f t="shared" si="22"/>
        <v>PA Levelized Cost (PV)</v>
      </c>
      <c r="AH160" s="237" t="str">
        <f t="shared" ref="AH160:AQ161" si="23">IF(Reporting_Level=2,AM119,M245)</f>
        <v>Societal Costs  (PV)</v>
      </c>
      <c r="AI160" s="237" t="str">
        <f t="shared" si="23"/>
        <v>Societal Benefits (PV)</v>
      </c>
      <c r="AJ160" s="237" t="str">
        <f t="shared" si="23"/>
        <v>Societal
Net Benefits (PV)</v>
      </c>
      <c r="AK160" s="237" t="str">
        <f t="shared" si="23"/>
        <v>SCT</v>
      </c>
      <c r="AL160" s="237" t="str">
        <f t="shared" si="23"/>
        <v>Societal Levelized Costs (PV)</v>
      </c>
      <c r="AM160" s="237" t="str">
        <f t="shared" si="23"/>
        <v>Rate Impact Measure Costs  (PV)</v>
      </c>
      <c r="AN160" s="237" t="str">
        <f t="shared" si="23"/>
        <v>Rate Impact Measure Benefits (PV)</v>
      </c>
      <c r="AO160" s="237" t="str">
        <f t="shared" si="23"/>
        <v>Rate Impact Measure
Net Benefits (PV)</v>
      </c>
      <c r="AP160" s="237" t="str">
        <f t="shared" si="23"/>
        <v>RIM</v>
      </c>
      <c r="AQ160" s="237" t="str">
        <f t="shared" si="23"/>
        <v>RIM Levelized Costs (PV)</v>
      </c>
    </row>
    <row r="161" spans="2:43" ht="13.8" thickBot="1">
      <c r="B161" s="250" t="s">
        <v>7</v>
      </c>
      <c r="C161" s="247" t="str">
        <f>Titles!F15</f>
        <v>MW</v>
      </c>
      <c r="D161" s="248" t="str">
        <f>Titles!F14</f>
        <v>MWh</v>
      </c>
      <c r="E161" s="249" t="str">
        <f>Titles!F14</f>
        <v>MWh</v>
      </c>
      <c r="F161" s="247" t="str">
        <f>Titles!F15</f>
        <v>MW</v>
      </c>
      <c r="G161" s="248" t="str">
        <f>Titles!F14</f>
        <v>MWh</v>
      </c>
      <c r="H161" s="249" t="str">
        <f>Titles!F14</f>
        <v>MWh</v>
      </c>
      <c r="I161" s="247" t="str">
        <f>Titles!F15</f>
        <v>MW</v>
      </c>
      <c r="J161" s="248" t="str">
        <f>Titles!F14</f>
        <v>MWh</v>
      </c>
      <c r="K161" s="249" t="str">
        <f>Titles!F14</f>
        <v>MWh</v>
      </c>
      <c r="L161" s="258" t="str">
        <f>Titles!F15</f>
        <v>MW</v>
      </c>
      <c r="M161" s="248" t="str">
        <f>Titles!F14</f>
        <v>MWh</v>
      </c>
      <c r="N161" s="249" t="str">
        <f>Titles!F14</f>
        <v>MWh</v>
      </c>
      <c r="O161" s="247" t="str">
        <f>Titles!F15</f>
        <v>MW</v>
      </c>
      <c r="P161" s="248" t="str">
        <f>Titles!F14</f>
        <v>MWh</v>
      </c>
      <c r="Q161" s="249" t="str">
        <f>Titles!F14</f>
        <v>MWh</v>
      </c>
      <c r="R161" s="258" t="str">
        <f>Titles!F15</f>
        <v>MW</v>
      </c>
      <c r="S161" s="248" t="str">
        <f>Titles!F14</f>
        <v>MWh</v>
      </c>
      <c r="T161" s="249" t="str">
        <f>Titles!F14</f>
        <v>MWh</v>
      </c>
      <c r="U161" s="247" t="s">
        <v>93</v>
      </c>
      <c r="V161" s="254" t="s">
        <v>93</v>
      </c>
      <c r="W161" s="254"/>
      <c r="X161" s="409" t="str">
        <f t="shared" si="22"/>
        <v>($000's)</v>
      </c>
      <c r="Y161" s="409" t="str">
        <f t="shared" si="22"/>
        <v>($000's)</v>
      </c>
      <c r="Z161" s="409" t="str">
        <f t="shared" si="22"/>
        <v>($000's)</v>
      </c>
      <c r="AA161" s="409" t="str">
        <f t="shared" si="22"/>
        <v>Ratio</v>
      </c>
      <c r="AB161" s="409" t="str">
        <f t="shared" si="22"/>
        <v>($/MWh)</v>
      </c>
      <c r="AC161" s="409" t="str">
        <f t="shared" si="22"/>
        <v>($000's)</v>
      </c>
      <c r="AD161" s="409" t="str">
        <f t="shared" si="22"/>
        <v>($000's)</v>
      </c>
      <c r="AE161" s="409" t="str">
        <f t="shared" si="22"/>
        <v>($000's)</v>
      </c>
      <c r="AF161" s="409" t="str">
        <f t="shared" si="22"/>
        <v>Ratio</v>
      </c>
      <c r="AG161" s="409" t="str">
        <f t="shared" si="22"/>
        <v>($/MWh)</v>
      </c>
      <c r="AH161" s="409" t="str">
        <f t="shared" si="23"/>
        <v>($000's)</v>
      </c>
      <c r="AI161" s="409" t="str">
        <f t="shared" si="23"/>
        <v>($000's)</v>
      </c>
      <c r="AJ161" s="409" t="str">
        <f t="shared" si="23"/>
        <v>($000's)</v>
      </c>
      <c r="AK161" s="409" t="str">
        <f t="shared" si="23"/>
        <v>Ratio</v>
      </c>
      <c r="AL161" s="409" t="str">
        <f t="shared" si="23"/>
        <v>($/MWh)</v>
      </c>
      <c r="AM161" s="409" t="str">
        <f t="shared" si="23"/>
        <v>($000's)</v>
      </c>
      <c r="AN161" s="409" t="str">
        <f t="shared" si="23"/>
        <v>($000's)</v>
      </c>
      <c r="AO161" s="409" t="str">
        <f t="shared" si="23"/>
        <v>($000's)</v>
      </c>
      <c r="AP161" s="409" t="str">
        <f t="shared" si="23"/>
        <v>Ratio</v>
      </c>
      <c r="AQ161" s="409" t="str">
        <f t="shared" si="23"/>
        <v>($/MWh)</v>
      </c>
    </row>
    <row r="162" spans="2:43">
      <c r="B162" s="251" t="s">
        <v>10</v>
      </c>
      <c r="C162" s="400">
        <f ca="1">SUMIF($C$121:$C$150,$B162,H$121:H$150)</f>
        <v>34</v>
      </c>
      <c r="D162" s="400">
        <f t="shared" ref="D162:T162" ca="1" si="24">SUMIF($C$121:$C$150,$B162,I$121:I$150)</f>
        <v>250</v>
      </c>
      <c r="E162" s="400">
        <f t="shared" ca="1" si="24"/>
        <v>2500</v>
      </c>
      <c r="F162" s="400">
        <f t="shared" ca="1" si="24"/>
        <v>30.6</v>
      </c>
      <c r="G162" s="400">
        <f t="shared" ca="1" si="24"/>
        <v>225</v>
      </c>
      <c r="H162" s="400">
        <f t="shared" ca="1" si="24"/>
        <v>2250</v>
      </c>
      <c r="I162" s="400">
        <f t="shared" ca="1" si="24"/>
        <v>38</v>
      </c>
      <c r="J162" s="400">
        <f t="shared" ca="1" si="24"/>
        <v>273</v>
      </c>
      <c r="K162" s="400">
        <f t="shared" ca="1" si="24"/>
        <v>5012</v>
      </c>
      <c r="L162" s="400">
        <f t="shared" ca="1" si="24"/>
        <v>32.4</v>
      </c>
      <c r="M162" s="400">
        <f t="shared" ca="1" si="24"/>
        <v>244.20000000000002</v>
      </c>
      <c r="N162" s="400">
        <f t="shared" ca="1" si="24"/>
        <v>4267.6000000000004</v>
      </c>
      <c r="O162" s="400">
        <f t="shared" ca="1" si="24"/>
        <v>82.4</v>
      </c>
      <c r="P162" s="400">
        <f t="shared" ca="1" si="24"/>
        <v>340</v>
      </c>
      <c r="Q162" s="400">
        <f t="shared" ca="1" si="24"/>
        <v>3400</v>
      </c>
      <c r="R162" s="400">
        <f t="shared" ca="1" si="24"/>
        <v>74.160000000000011</v>
      </c>
      <c r="S162" s="400">
        <f t="shared" ca="1" si="24"/>
        <v>306</v>
      </c>
      <c r="T162" s="400">
        <f t="shared" ca="1" si="24"/>
        <v>3060</v>
      </c>
      <c r="U162" s="400">
        <f ca="1">SUMIF($C$121:$C$150,$B162,F$121:F$150)</f>
        <v>113100</v>
      </c>
      <c r="V162" s="400">
        <f ca="1">SUMIF($C$121:$C$150,$B162,G121:G150)</f>
        <v>372000</v>
      </c>
      <c r="W162" s="405">
        <f ca="1">IF(ISERROR(V162/U162),"-",V162/U162)</f>
        <v>3.2891246684350133</v>
      </c>
      <c r="X162" s="400">
        <f t="shared" ref="X162:Z163" ca="1" si="25">IF(Reporting_Level=2,SUMIF($C$121:$C$150,$B162,AC$121:AC$150),C247)</f>
        <v>2000</v>
      </c>
      <c r="Y162" s="400">
        <f t="shared" ca="1" si="25"/>
        <v>3123</v>
      </c>
      <c r="Z162" s="400">
        <f t="shared" ca="1" si="25"/>
        <v>1123</v>
      </c>
      <c r="AA162" s="400">
        <f ca="1">IF(ISERROR(Y162/X162),"-",Y162/X162)</f>
        <v>1.5615000000000001</v>
      </c>
      <c r="AB162" s="400">
        <f t="shared" ref="AB162:AE163" ca="1" si="26">IF(Reporting_Level=2,SUMIF($C$121:$C$150,$B162,AG$121:AG$150),G247)</f>
        <v>0</v>
      </c>
      <c r="AC162" s="400">
        <f t="shared" ca="1" si="26"/>
        <v>0</v>
      </c>
      <c r="AD162" s="400">
        <f t="shared" ca="1" si="26"/>
        <v>0</v>
      </c>
      <c r="AE162" s="400">
        <f t="shared" ca="1" si="26"/>
        <v>0</v>
      </c>
      <c r="AF162" s="400" t="str">
        <f ca="1">IF(ISERROR(AD162/AC162),"-",AD162/AC162)</f>
        <v>-</v>
      </c>
      <c r="AG162" s="400">
        <f t="shared" ref="AG162:AJ163" ca="1" si="27">IF(Reporting_Level=2,SUMIF($C$121:$C$150,$B162,AL$121:AL$150),L247)</f>
        <v>0</v>
      </c>
      <c r="AH162" s="400">
        <f t="shared" ca="1" si="27"/>
        <v>0</v>
      </c>
      <c r="AI162" s="400">
        <f t="shared" ca="1" si="27"/>
        <v>0</v>
      </c>
      <c r="AJ162" s="400">
        <f t="shared" ca="1" si="27"/>
        <v>0</v>
      </c>
      <c r="AK162" s="400" t="str">
        <f ca="1">IF(ISERROR(AI162/AH162),"-",AI162/AH162)</f>
        <v>-</v>
      </c>
      <c r="AL162" s="400">
        <f t="shared" ref="AL162:AO163" ca="1" si="28">IF(Reporting_Level=2,SUMIF($C$121:$C$150,$B162,AQ$121:AQ$150),Q247)</f>
        <v>0</v>
      </c>
      <c r="AM162" s="400">
        <f t="shared" ca="1" si="28"/>
        <v>0</v>
      </c>
      <c r="AN162" s="400">
        <f t="shared" ca="1" si="28"/>
        <v>0</v>
      </c>
      <c r="AO162" s="400">
        <f t="shared" ca="1" si="28"/>
        <v>0</v>
      </c>
      <c r="AP162" s="400" t="str">
        <f ca="1">IF(ISERROR(AN162/AM162),"-",AN162/AM162)</f>
        <v>-</v>
      </c>
      <c r="AQ162" s="400">
        <f ca="1">IF(Reporting_Level=2,SUMIF($C$121:$C$150,$B162,AV$121:AV$150),V247)</f>
        <v>0</v>
      </c>
    </row>
    <row r="163" spans="2:43">
      <c r="B163" s="392" t="s">
        <v>764</v>
      </c>
      <c r="C163" s="400">
        <f t="shared" ref="C163:C170" ca="1" si="29">SUMIF($C$121:$C$150,$B163,H$121:H$150)</f>
        <v>0</v>
      </c>
      <c r="D163" s="400">
        <f t="shared" ref="D163:D170" ca="1" si="30">SUMIF($C$121:$C$150,$B163,I$121:I$150)</f>
        <v>0</v>
      </c>
      <c r="E163" s="400">
        <f t="shared" ref="E163:E170" ca="1" si="31">SUMIF($C$121:$C$150,$B163,J$121:J$150)</f>
        <v>0</v>
      </c>
      <c r="F163" s="400">
        <f t="shared" ref="F163:F170" ca="1" si="32">SUMIF($C$121:$C$150,$B163,K$121:K$150)</f>
        <v>0</v>
      </c>
      <c r="G163" s="400">
        <f t="shared" ref="G163:G170" ca="1" si="33">SUMIF($C$121:$C$150,$B163,L$121:L$150)</f>
        <v>0</v>
      </c>
      <c r="H163" s="400">
        <f t="shared" ref="H163:H170" ca="1" si="34">SUMIF($C$121:$C$150,$B163,M$121:M$150)</f>
        <v>0</v>
      </c>
      <c r="I163" s="400">
        <f t="shared" ref="I163:I170" ca="1" si="35">SUMIF($C$121:$C$150,$B163,N$121:N$150)</f>
        <v>0</v>
      </c>
      <c r="J163" s="400">
        <f t="shared" ref="J163:J170" ca="1" si="36">SUMIF($C$121:$C$150,$B163,O$121:O$150)</f>
        <v>0</v>
      </c>
      <c r="K163" s="400">
        <f t="shared" ref="K163:K170" ca="1" si="37">SUMIF($C$121:$C$150,$B163,P$121:P$150)</f>
        <v>0</v>
      </c>
      <c r="L163" s="400">
        <f t="shared" ref="L163:L170" ca="1" si="38">SUMIF($C$121:$C$150,$B163,Q$121:Q$150)</f>
        <v>0</v>
      </c>
      <c r="M163" s="400">
        <f t="shared" ref="M163:M170" ca="1" si="39">SUMIF($C$121:$C$150,$B163,R$121:R$150)</f>
        <v>0</v>
      </c>
      <c r="N163" s="400">
        <f t="shared" ref="N163:N170" ca="1" si="40">SUMIF($C$121:$C$150,$B163,S$121:S$150)</f>
        <v>0</v>
      </c>
      <c r="O163" s="400">
        <f t="shared" ref="O163:O170" ca="1" si="41">SUMIF($C$121:$C$150,$B163,T$121:T$150)</f>
        <v>0</v>
      </c>
      <c r="P163" s="400">
        <f t="shared" ref="P163:P170" ca="1" si="42">SUMIF($C$121:$C$150,$B163,U$121:U$150)</f>
        <v>0</v>
      </c>
      <c r="Q163" s="400">
        <f t="shared" ref="Q163:Q170" ca="1" si="43">SUMIF($C$121:$C$150,$B163,V$121:V$150)</f>
        <v>0</v>
      </c>
      <c r="R163" s="400">
        <f t="shared" ref="R163:R170" ca="1" si="44">SUMIF($C$121:$C$150,$B163,W$121:W$150)</f>
        <v>0</v>
      </c>
      <c r="S163" s="400">
        <f t="shared" ref="S163:S170" ca="1" si="45">SUMIF($C$121:$C$150,$B163,X$121:X$150)</f>
        <v>0</v>
      </c>
      <c r="T163" s="400">
        <f t="shared" ref="T163:T170" ca="1" si="46">SUMIF($C$121:$C$150,$B163,Y$121:Y$150)</f>
        <v>0</v>
      </c>
      <c r="U163" s="400">
        <f ca="1">SUMIF($C$121:$C$150,$B163,F$121:F$150)</f>
        <v>0</v>
      </c>
      <c r="V163" s="400">
        <f ca="1">SUMIF($C$121:$C$150,$B163,G122:G151)</f>
        <v>0</v>
      </c>
      <c r="W163" s="405" t="str">
        <f ca="1">IF(ISERROR(V163/U163),"-",V163/U163)</f>
        <v>-</v>
      </c>
      <c r="X163" s="400">
        <f t="shared" ca="1" si="25"/>
        <v>0</v>
      </c>
      <c r="Y163" s="400">
        <f t="shared" ca="1" si="25"/>
        <v>0</v>
      </c>
      <c r="Z163" s="400">
        <f t="shared" ca="1" si="25"/>
        <v>0</v>
      </c>
      <c r="AA163" s="400" t="str">
        <f ca="1">IF(ISERROR(Y163/X163),"-",Y163/X163)</f>
        <v>-</v>
      </c>
      <c r="AB163" s="400">
        <f t="shared" ca="1" si="26"/>
        <v>0</v>
      </c>
      <c r="AC163" s="400">
        <f t="shared" ca="1" si="26"/>
        <v>0</v>
      </c>
      <c r="AD163" s="400">
        <f t="shared" ca="1" si="26"/>
        <v>0</v>
      </c>
      <c r="AE163" s="400">
        <f t="shared" ca="1" si="26"/>
        <v>0</v>
      </c>
      <c r="AF163" s="400" t="str">
        <f ca="1">IF(ISERROR(AD163/AC163),"-",AD163/AC163)</f>
        <v>-</v>
      </c>
      <c r="AG163" s="400">
        <f t="shared" ca="1" si="27"/>
        <v>0</v>
      </c>
      <c r="AH163" s="400">
        <f t="shared" ca="1" si="27"/>
        <v>0</v>
      </c>
      <c r="AI163" s="400">
        <f t="shared" ca="1" si="27"/>
        <v>0</v>
      </c>
      <c r="AJ163" s="400">
        <f t="shared" ca="1" si="27"/>
        <v>0</v>
      </c>
      <c r="AK163" s="400" t="str">
        <f ca="1">IF(ISERROR(AI163/AH163),"-",AI163/AH163)</f>
        <v>-</v>
      </c>
      <c r="AL163" s="400">
        <f t="shared" ca="1" si="28"/>
        <v>0</v>
      </c>
      <c r="AM163" s="400">
        <f t="shared" ca="1" si="28"/>
        <v>0</v>
      </c>
      <c r="AN163" s="400">
        <f t="shared" ca="1" si="28"/>
        <v>0</v>
      </c>
      <c r="AO163" s="400">
        <f t="shared" ca="1" si="28"/>
        <v>0</v>
      </c>
      <c r="AP163" s="400" t="str">
        <f ca="1">IF(ISERROR(AN163/AM163),"-",AN163/AM163)</f>
        <v>-</v>
      </c>
      <c r="AQ163" s="400">
        <f ca="1">IF(Reporting_Level=2,SUMIF($C$121:$C$150,$B163,AV$121:AV$150),V248)</f>
        <v>0</v>
      </c>
    </row>
    <row r="164" spans="2:43">
      <c r="B164" s="252" t="s">
        <v>278</v>
      </c>
      <c r="C164" s="400">
        <f t="shared" ca="1" si="29"/>
        <v>0</v>
      </c>
      <c r="D164" s="400">
        <f t="shared" ca="1" si="30"/>
        <v>0</v>
      </c>
      <c r="E164" s="400">
        <f t="shared" ca="1" si="31"/>
        <v>0</v>
      </c>
      <c r="F164" s="400">
        <f t="shared" ca="1" si="32"/>
        <v>0</v>
      </c>
      <c r="G164" s="400">
        <f t="shared" ca="1" si="33"/>
        <v>0</v>
      </c>
      <c r="H164" s="400">
        <f t="shared" ca="1" si="34"/>
        <v>0</v>
      </c>
      <c r="I164" s="400">
        <f t="shared" ca="1" si="35"/>
        <v>0</v>
      </c>
      <c r="J164" s="400">
        <f t="shared" ca="1" si="36"/>
        <v>0</v>
      </c>
      <c r="K164" s="400">
        <f t="shared" ca="1" si="37"/>
        <v>0</v>
      </c>
      <c r="L164" s="400">
        <f t="shared" ca="1" si="38"/>
        <v>0</v>
      </c>
      <c r="M164" s="400">
        <f t="shared" ca="1" si="39"/>
        <v>0</v>
      </c>
      <c r="N164" s="400">
        <f t="shared" ca="1" si="40"/>
        <v>0</v>
      </c>
      <c r="O164" s="400">
        <f t="shared" ca="1" si="41"/>
        <v>0</v>
      </c>
      <c r="P164" s="400">
        <f t="shared" ca="1" si="42"/>
        <v>0</v>
      </c>
      <c r="Q164" s="400">
        <f t="shared" ca="1" si="43"/>
        <v>0</v>
      </c>
      <c r="R164" s="400">
        <f t="shared" ca="1" si="44"/>
        <v>0</v>
      </c>
      <c r="S164" s="400">
        <f t="shared" ca="1" si="45"/>
        <v>0</v>
      </c>
      <c r="T164" s="400">
        <f t="shared" ca="1" si="46"/>
        <v>0</v>
      </c>
      <c r="U164" s="400">
        <f t="shared" ref="U164:V164" ca="1" si="47">SUM(U165:U167)</f>
        <v>0</v>
      </c>
      <c r="V164" s="400">
        <f t="shared" ca="1" si="47"/>
        <v>156400</v>
      </c>
      <c r="W164" s="405" t="str">
        <f t="shared" ref="W164:W167" ca="1" si="48">IF(ISERROR(V164/U164),"-",V164/U164)</f>
        <v>-</v>
      </c>
      <c r="X164" s="400">
        <f ca="1">SUM(X165:X167)</f>
        <v>0</v>
      </c>
      <c r="Y164" s="400">
        <f t="shared" ref="Y164:AQ164" ca="1" si="49">SUM(Y165:Y167)</f>
        <v>0</v>
      </c>
      <c r="Z164" s="400">
        <f t="shared" ca="1" si="49"/>
        <v>0</v>
      </c>
      <c r="AA164" s="400" t="str">
        <f t="shared" ref="AA164:AA165" ca="1" si="50">IF(ISERROR(Y164/X164),"-",Y164/X164)</f>
        <v>-</v>
      </c>
      <c r="AB164" s="400">
        <f t="shared" ca="1" si="49"/>
        <v>0</v>
      </c>
      <c r="AC164" s="400">
        <f t="shared" ca="1" si="49"/>
        <v>0</v>
      </c>
      <c r="AD164" s="400">
        <f t="shared" ca="1" si="49"/>
        <v>0</v>
      </c>
      <c r="AE164" s="400">
        <f t="shared" ca="1" si="49"/>
        <v>0</v>
      </c>
      <c r="AF164" s="400" t="str">
        <f t="shared" ref="AF164:AF165" ca="1" si="51">IF(ISERROR(AD164/AC164),"-",AD164/AC164)</f>
        <v>-</v>
      </c>
      <c r="AG164" s="400">
        <f t="shared" ca="1" si="49"/>
        <v>0</v>
      </c>
      <c r="AH164" s="400">
        <f t="shared" ca="1" si="49"/>
        <v>0</v>
      </c>
      <c r="AI164" s="400">
        <f t="shared" ca="1" si="49"/>
        <v>0</v>
      </c>
      <c r="AJ164" s="400">
        <f t="shared" ca="1" si="49"/>
        <v>0</v>
      </c>
      <c r="AK164" s="400" t="str">
        <f t="shared" ref="AK164:AK165" ca="1" si="52">IF(ISERROR(AI164/AH164),"-",AI164/AH164)</f>
        <v>-</v>
      </c>
      <c r="AL164" s="400">
        <f t="shared" ca="1" si="49"/>
        <v>0</v>
      </c>
      <c r="AM164" s="400">
        <f t="shared" ca="1" si="49"/>
        <v>0</v>
      </c>
      <c r="AN164" s="400">
        <f t="shared" ca="1" si="49"/>
        <v>0</v>
      </c>
      <c r="AO164" s="400">
        <f t="shared" ca="1" si="49"/>
        <v>0</v>
      </c>
      <c r="AP164" s="400" t="str">
        <f t="shared" ref="AP164:AP165" ca="1" si="53">IF(ISERROR(AN164/AM164),"-",AN164/AM164)</f>
        <v>-</v>
      </c>
      <c r="AQ164" s="400">
        <f t="shared" ca="1" si="49"/>
        <v>0</v>
      </c>
    </row>
    <row r="165" spans="2:43">
      <c r="B165" s="253" t="s">
        <v>765</v>
      </c>
      <c r="C165" s="400">
        <f t="shared" ca="1" si="29"/>
        <v>0</v>
      </c>
      <c r="D165" s="400">
        <f t="shared" ca="1" si="30"/>
        <v>0</v>
      </c>
      <c r="E165" s="400">
        <f t="shared" ca="1" si="31"/>
        <v>0</v>
      </c>
      <c r="F165" s="400">
        <f t="shared" ca="1" si="32"/>
        <v>0</v>
      </c>
      <c r="G165" s="400">
        <f t="shared" ca="1" si="33"/>
        <v>0</v>
      </c>
      <c r="H165" s="400">
        <f t="shared" ca="1" si="34"/>
        <v>0</v>
      </c>
      <c r="I165" s="400">
        <f t="shared" ca="1" si="35"/>
        <v>10</v>
      </c>
      <c r="J165" s="400">
        <f t="shared" ca="1" si="36"/>
        <v>300</v>
      </c>
      <c r="K165" s="400">
        <f t="shared" ca="1" si="37"/>
        <v>1234</v>
      </c>
      <c r="L165" s="400">
        <f t="shared" ca="1" si="38"/>
        <v>7</v>
      </c>
      <c r="M165" s="400">
        <f t="shared" ca="1" si="39"/>
        <v>210</v>
      </c>
      <c r="N165" s="400">
        <f t="shared" ca="1" si="40"/>
        <v>863.8</v>
      </c>
      <c r="O165" s="400">
        <f t="shared" ca="1" si="41"/>
        <v>0</v>
      </c>
      <c r="P165" s="400">
        <f t="shared" ca="1" si="42"/>
        <v>0</v>
      </c>
      <c r="Q165" s="400">
        <f t="shared" ca="1" si="43"/>
        <v>0</v>
      </c>
      <c r="R165" s="400">
        <f t="shared" ca="1" si="44"/>
        <v>0</v>
      </c>
      <c r="S165" s="400">
        <f t="shared" ca="1" si="45"/>
        <v>0</v>
      </c>
      <c r="T165" s="400">
        <f t="shared" ca="1" si="46"/>
        <v>0</v>
      </c>
      <c r="U165" s="400">
        <f t="shared" ref="U165:V167" ca="1" si="54">SUMIF($C$121:$C$150,$B165,F$121:F$150)</f>
        <v>0</v>
      </c>
      <c r="V165" s="400">
        <f t="shared" ca="1" si="54"/>
        <v>156400</v>
      </c>
      <c r="W165" s="405" t="str">
        <f t="shared" ca="1" si="48"/>
        <v>-</v>
      </c>
      <c r="X165" s="400">
        <f t="shared" ref="X165:Z170" ca="1" si="55">IF(Reporting_Level=2,SUMIF($C$121:$C$150,$B165,AC$121:AC$150),C249)</f>
        <v>0</v>
      </c>
      <c r="Y165" s="400">
        <f t="shared" ca="1" si="55"/>
        <v>0</v>
      </c>
      <c r="Z165" s="400">
        <f t="shared" ca="1" si="55"/>
        <v>0</v>
      </c>
      <c r="AA165" s="400" t="str">
        <f t="shared" ca="1" si="50"/>
        <v>-</v>
      </c>
      <c r="AB165" s="400">
        <f t="shared" ref="AB165:AE170" ca="1" si="56">IF(Reporting_Level=2,SUMIF($C$121:$C$150,$B165,AG$121:AG$150),G249)</f>
        <v>0</v>
      </c>
      <c r="AC165" s="400">
        <f t="shared" ca="1" si="56"/>
        <v>0</v>
      </c>
      <c r="AD165" s="400">
        <f t="shared" ca="1" si="56"/>
        <v>0</v>
      </c>
      <c r="AE165" s="400">
        <f t="shared" ca="1" si="56"/>
        <v>0</v>
      </c>
      <c r="AF165" s="400" t="str">
        <f t="shared" ca="1" si="51"/>
        <v>-</v>
      </c>
      <c r="AG165" s="400">
        <f t="shared" ref="AG165:AJ170" ca="1" si="57">IF(Reporting_Level=2,SUMIF($C$121:$C$150,$B165,AL$121:AL$150),L249)</f>
        <v>0</v>
      </c>
      <c r="AH165" s="400">
        <f t="shared" ca="1" si="57"/>
        <v>0</v>
      </c>
      <c r="AI165" s="400">
        <f t="shared" ca="1" si="57"/>
        <v>0</v>
      </c>
      <c r="AJ165" s="400">
        <f t="shared" ca="1" si="57"/>
        <v>0</v>
      </c>
      <c r="AK165" s="400" t="str">
        <f t="shared" ca="1" si="52"/>
        <v>-</v>
      </c>
      <c r="AL165" s="400">
        <f t="shared" ref="AL165:AO170" ca="1" si="58">IF(Reporting_Level=2,SUMIF($C$121:$C$150,$B165,AQ$121:AQ$150),Q249)</f>
        <v>0</v>
      </c>
      <c r="AM165" s="400">
        <f t="shared" ca="1" si="58"/>
        <v>0</v>
      </c>
      <c r="AN165" s="400">
        <f t="shared" ca="1" si="58"/>
        <v>0</v>
      </c>
      <c r="AO165" s="400">
        <f t="shared" ca="1" si="58"/>
        <v>0</v>
      </c>
      <c r="AP165" s="400" t="str">
        <f t="shared" ca="1" si="53"/>
        <v>-</v>
      </c>
      <c r="AQ165" s="400">
        <f t="shared" ref="AQ165:AQ170" ca="1" si="59">IF(Reporting_Level=2,SUMIF($C$121:$C$150,$B165,AV$121:AV$150),V249)</f>
        <v>0</v>
      </c>
    </row>
    <row r="166" spans="2:43">
      <c r="B166" s="253" t="s">
        <v>159</v>
      </c>
      <c r="C166" s="400">
        <f t="shared" ca="1" si="29"/>
        <v>0</v>
      </c>
      <c r="D166" s="400">
        <f t="shared" ca="1" si="30"/>
        <v>0</v>
      </c>
      <c r="E166" s="400">
        <f t="shared" ca="1" si="31"/>
        <v>0</v>
      </c>
      <c r="F166" s="400">
        <f t="shared" ca="1" si="32"/>
        <v>0</v>
      </c>
      <c r="G166" s="400">
        <f t="shared" ca="1" si="33"/>
        <v>0</v>
      </c>
      <c r="H166" s="400">
        <f t="shared" ca="1" si="34"/>
        <v>0</v>
      </c>
      <c r="I166" s="400">
        <f t="shared" ca="1" si="35"/>
        <v>0</v>
      </c>
      <c r="J166" s="400">
        <f t="shared" ca="1" si="36"/>
        <v>0</v>
      </c>
      <c r="K166" s="400">
        <f t="shared" ca="1" si="37"/>
        <v>0</v>
      </c>
      <c r="L166" s="400">
        <f t="shared" ca="1" si="38"/>
        <v>0</v>
      </c>
      <c r="M166" s="400">
        <f t="shared" ca="1" si="39"/>
        <v>0</v>
      </c>
      <c r="N166" s="400">
        <f t="shared" ca="1" si="40"/>
        <v>0</v>
      </c>
      <c r="O166" s="400">
        <f t="shared" ca="1" si="41"/>
        <v>0</v>
      </c>
      <c r="P166" s="400">
        <f t="shared" ca="1" si="42"/>
        <v>0</v>
      </c>
      <c r="Q166" s="400">
        <f t="shared" ca="1" si="43"/>
        <v>0</v>
      </c>
      <c r="R166" s="400">
        <f t="shared" ca="1" si="44"/>
        <v>0</v>
      </c>
      <c r="S166" s="400">
        <f t="shared" ca="1" si="45"/>
        <v>0</v>
      </c>
      <c r="T166" s="400">
        <f t="shared" ca="1" si="46"/>
        <v>0</v>
      </c>
      <c r="U166" s="400">
        <f t="shared" ca="1" si="54"/>
        <v>0</v>
      </c>
      <c r="V166" s="400">
        <f t="shared" ca="1" si="54"/>
        <v>0</v>
      </c>
      <c r="W166" s="405" t="str">
        <f t="shared" ca="1" si="48"/>
        <v>-</v>
      </c>
      <c r="X166" s="400">
        <f t="shared" ca="1" si="55"/>
        <v>0</v>
      </c>
      <c r="Y166" s="400">
        <f t="shared" ca="1" si="55"/>
        <v>0</v>
      </c>
      <c r="Z166" s="400">
        <f t="shared" ca="1" si="55"/>
        <v>0</v>
      </c>
      <c r="AA166" s="400" t="str">
        <f t="shared" ref="AA166:AA170" ca="1" si="60">IF(ISERROR(Y166/X166),"-",Y166/X166)</f>
        <v>-</v>
      </c>
      <c r="AB166" s="400">
        <f t="shared" ca="1" si="56"/>
        <v>0</v>
      </c>
      <c r="AC166" s="400">
        <f t="shared" ca="1" si="56"/>
        <v>0</v>
      </c>
      <c r="AD166" s="400">
        <f t="shared" ca="1" si="56"/>
        <v>0</v>
      </c>
      <c r="AE166" s="400">
        <f t="shared" ca="1" si="56"/>
        <v>0</v>
      </c>
      <c r="AF166" s="400" t="str">
        <f t="shared" ref="AF166:AF170" ca="1" si="61">IF(ISERROR(AD166/AC166),"-",AD166/AC166)</f>
        <v>-</v>
      </c>
      <c r="AG166" s="400">
        <f t="shared" ca="1" si="57"/>
        <v>0</v>
      </c>
      <c r="AH166" s="400">
        <f t="shared" ca="1" si="57"/>
        <v>0</v>
      </c>
      <c r="AI166" s="400">
        <f t="shared" ca="1" si="57"/>
        <v>0</v>
      </c>
      <c r="AJ166" s="400">
        <f t="shared" ca="1" si="57"/>
        <v>0</v>
      </c>
      <c r="AK166" s="400" t="str">
        <f t="shared" ref="AK166:AK170" ca="1" si="62">IF(ISERROR(AI166/AH166),"-",AI166/AH166)</f>
        <v>-</v>
      </c>
      <c r="AL166" s="400">
        <f t="shared" ca="1" si="58"/>
        <v>0</v>
      </c>
      <c r="AM166" s="400">
        <f t="shared" ca="1" si="58"/>
        <v>0</v>
      </c>
      <c r="AN166" s="400">
        <f t="shared" ca="1" si="58"/>
        <v>0</v>
      </c>
      <c r="AO166" s="400">
        <f t="shared" ca="1" si="58"/>
        <v>0</v>
      </c>
      <c r="AP166" s="400" t="str">
        <f t="shared" ref="AP166:AP170" ca="1" si="63">IF(ISERROR(AN166/AM166),"-",AN166/AM166)</f>
        <v>-</v>
      </c>
      <c r="AQ166" s="400">
        <f t="shared" ca="1" si="59"/>
        <v>0</v>
      </c>
    </row>
    <row r="167" spans="2:43">
      <c r="B167" s="253" t="s">
        <v>766</v>
      </c>
      <c r="C167" s="400">
        <f t="shared" ca="1" si="29"/>
        <v>0</v>
      </c>
      <c r="D167" s="400">
        <f t="shared" ca="1" si="30"/>
        <v>0</v>
      </c>
      <c r="E167" s="400">
        <f t="shared" ca="1" si="31"/>
        <v>0</v>
      </c>
      <c r="F167" s="400">
        <f t="shared" ca="1" si="32"/>
        <v>0</v>
      </c>
      <c r="G167" s="400">
        <f t="shared" ca="1" si="33"/>
        <v>0</v>
      </c>
      <c r="H167" s="400">
        <f t="shared" ca="1" si="34"/>
        <v>0</v>
      </c>
      <c r="I167" s="400">
        <f t="shared" ca="1" si="35"/>
        <v>0</v>
      </c>
      <c r="J167" s="400">
        <f t="shared" ca="1" si="36"/>
        <v>0</v>
      </c>
      <c r="K167" s="400">
        <f t="shared" ca="1" si="37"/>
        <v>0</v>
      </c>
      <c r="L167" s="400">
        <f t="shared" ca="1" si="38"/>
        <v>0</v>
      </c>
      <c r="M167" s="400">
        <f t="shared" ca="1" si="39"/>
        <v>0</v>
      </c>
      <c r="N167" s="400">
        <f t="shared" ca="1" si="40"/>
        <v>0</v>
      </c>
      <c r="O167" s="400">
        <f t="shared" ca="1" si="41"/>
        <v>0</v>
      </c>
      <c r="P167" s="400">
        <f t="shared" ca="1" si="42"/>
        <v>0</v>
      </c>
      <c r="Q167" s="400">
        <f t="shared" ca="1" si="43"/>
        <v>0</v>
      </c>
      <c r="R167" s="400">
        <f t="shared" ca="1" si="44"/>
        <v>0</v>
      </c>
      <c r="S167" s="400">
        <f t="shared" ca="1" si="45"/>
        <v>0</v>
      </c>
      <c r="T167" s="400">
        <f t="shared" ca="1" si="46"/>
        <v>0</v>
      </c>
      <c r="U167" s="400">
        <f t="shared" ca="1" si="54"/>
        <v>0</v>
      </c>
      <c r="V167" s="400">
        <f t="shared" ca="1" si="54"/>
        <v>0</v>
      </c>
      <c r="W167" s="405" t="str">
        <f t="shared" ca="1" si="48"/>
        <v>-</v>
      </c>
      <c r="X167" s="400">
        <f t="shared" ca="1" si="55"/>
        <v>0</v>
      </c>
      <c r="Y167" s="400">
        <f t="shared" ca="1" si="55"/>
        <v>0</v>
      </c>
      <c r="Z167" s="400">
        <f t="shared" ca="1" si="55"/>
        <v>0</v>
      </c>
      <c r="AA167" s="400" t="str">
        <f t="shared" ca="1" si="60"/>
        <v>-</v>
      </c>
      <c r="AB167" s="400">
        <f t="shared" ca="1" si="56"/>
        <v>0</v>
      </c>
      <c r="AC167" s="400">
        <f t="shared" ca="1" si="56"/>
        <v>0</v>
      </c>
      <c r="AD167" s="400">
        <f t="shared" ca="1" si="56"/>
        <v>0</v>
      </c>
      <c r="AE167" s="400">
        <f t="shared" ca="1" si="56"/>
        <v>0</v>
      </c>
      <c r="AF167" s="400" t="str">
        <f t="shared" ca="1" si="61"/>
        <v>-</v>
      </c>
      <c r="AG167" s="400">
        <f t="shared" ca="1" si="57"/>
        <v>0</v>
      </c>
      <c r="AH167" s="400">
        <f t="shared" ca="1" si="57"/>
        <v>0</v>
      </c>
      <c r="AI167" s="400">
        <f t="shared" ca="1" si="57"/>
        <v>0</v>
      </c>
      <c r="AJ167" s="400">
        <f t="shared" ca="1" si="57"/>
        <v>0</v>
      </c>
      <c r="AK167" s="400" t="str">
        <f t="shared" ca="1" si="62"/>
        <v>-</v>
      </c>
      <c r="AL167" s="400">
        <f t="shared" ca="1" si="58"/>
        <v>0</v>
      </c>
      <c r="AM167" s="400">
        <f t="shared" ca="1" si="58"/>
        <v>0</v>
      </c>
      <c r="AN167" s="400">
        <f t="shared" ca="1" si="58"/>
        <v>0</v>
      </c>
      <c r="AO167" s="400">
        <f t="shared" ca="1" si="58"/>
        <v>0</v>
      </c>
      <c r="AP167" s="400" t="str">
        <f t="shared" ca="1" si="63"/>
        <v>-</v>
      </c>
      <c r="AQ167" s="400">
        <f t="shared" ca="1" si="59"/>
        <v>0</v>
      </c>
    </row>
    <row r="168" spans="2:43">
      <c r="B168" s="392" t="s">
        <v>194</v>
      </c>
      <c r="C168" s="400">
        <f t="shared" ca="1" si="29"/>
        <v>0</v>
      </c>
      <c r="D168" s="400">
        <f t="shared" ca="1" si="30"/>
        <v>0</v>
      </c>
      <c r="E168" s="400">
        <f t="shared" ca="1" si="31"/>
        <v>0</v>
      </c>
      <c r="F168" s="400">
        <f t="shared" ca="1" si="32"/>
        <v>0</v>
      </c>
      <c r="G168" s="400">
        <f t="shared" ca="1" si="33"/>
        <v>0</v>
      </c>
      <c r="H168" s="400">
        <f t="shared" ca="1" si="34"/>
        <v>0</v>
      </c>
      <c r="I168" s="400">
        <f t="shared" ca="1" si="35"/>
        <v>0</v>
      </c>
      <c r="J168" s="400">
        <f t="shared" ca="1" si="36"/>
        <v>0</v>
      </c>
      <c r="K168" s="400">
        <f t="shared" ca="1" si="37"/>
        <v>0</v>
      </c>
      <c r="L168" s="400">
        <f t="shared" ca="1" si="38"/>
        <v>0</v>
      </c>
      <c r="M168" s="400">
        <f t="shared" ca="1" si="39"/>
        <v>0</v>
      </c>
      <c r="N168" s="400">
        <f t="shared" ca="1" si="40"/>
        <v>0</v>
      </c>
      <c r="O168" s="400">
        <f t="shared" ca="1" si="41"/>
        <v>0</v>
      </c>
      <c r="P168" s="400">
        <f t="shared" ca="1" si="42"/>
        <v>0</v>
      </c>
      <c r="Q168" s="400">
        <f t="shared" ca="1" si="43"/>
        <v>0</v>
      </c>
      <c r="R168" s="400">
        <f t="shared" ca="1" si="44"/>
        <v>0</v>
      </c>
      <c r="S168" s="400">
        <f t="shared" ca="1" si="45"/>
        <v>0</v>
      </c>
      <c r="T168" s="400">
        <f t="shared" ca="1" si="46"/>
        <v>0</v>
      </c>
      <c r="U168" s="400">
        <f t="shared" ref="U168:U170" ca="1" si="64">SUMIF($C$121:$C$150,$B168,F$121:F$150)</f>
        <v>0</v>
      </c>
      <c r="V168" s="400">
        <f t="shared" ref="V168:V170" ca="1" si="65">SUMIF($C$121:$C$150,$B168,G$121:G$150)</f>
        <v>0</v>
      </c>
      <c r="W168" s="405" t="str">
        <f t="shared" ref="W168:W170" ca="1" si="66">IF(ISERROR(V168/U168),"-",V168/U168)</f>
        <v>-</v>
      </c>
      <c r="X168" s="400">
        <f t="shared" ca="1" si="55"/>
        <v>0</v>
      </c>
      <c r="Y168" s="400">
        <f t="shared" ca="1" si="55"/>
        <v>0</v>
      </c>
      <c r="Z168" s="400">
        <f t="shared" ca="1" si="55"/>
        <v>0</v>
      </c>
      <c r="AA168" s="400" t="str">
        <f t="shared" ca="1" si="60"/>
        <v>-</v>
      </c>
      <c r="AB168" s="400">
        <f t="shared" ca="1" si="56"/>
        <v>0</v>
      </c>
      <c r="AC168" s="400">
        <f t="shared" ca="1" si="56"/>
        <v>0</v>
      </c>
      <c r="AD168" s="400">
        <f t="shared" ca="1" si="56"/>
        <v>0</v>
      </c>
      <c r="AE168" s="400">
        <f t="shared" ca="1" si="56"/>
        <v>0</v>
      </c>
      <c r="AF168" s="400" t="str">
        <f t="shared" ca="1" si="61"/>
        <v>-</v>
      </c>
      <c r="AG168" s="400">
        <f t="shared" ca="1" si="57"/>
        <v>0</v>
      </c>
      <c r="AH168" s="400">
        <f t="shared" ca="1" si="57"/>
        <v>0</v>
      </c>
      <c r="AI168" s="400">
        <f t="shared" ca="1" si="57"/>
        <v>0</v>
      </c>
      <c r="AJ168" s="400">
        <f t="shared" ca="1" si="57"/>
        <v>0</v>
      </c>
      <c r="AK168" s="400" t="str">
        <f t="shared" ca="1" si="62"/>
        <v>-</v>
      </c>
      <c r="AL168" s="400">
        <f t="shared" ca="1" si="58"/>
        <v>0</v>
      </c>
      <c r="AM168" s="400">
        <f t="shared" ca="1" si="58"/>
        <v>0</v>
      </c>
      <c r="AN168" s="400">
        <f t="shared" ca="1" si="58"/>
        <v>0</v>
      </c>
      <c r="AO168" s="400">
        <f t="shared" ca="1" si="58"/>
        <v>0</v>
      </c>
      <c r="AP168" s="400" t="str">
        <f t="shared" ca="1" si="63"/>
        <v>-</v>
      </c>
      <c r="AQ168" s="400">
        <f t="shared" ca="1" si="59"/>
        <v>0</v>
      </c>
    </row>
    <row r="169" spans="2:43">
      <c r="B169" s="392" t="s">
        <v>772</v>
      </c>
      <c r="C169" s="400">
        <f t="shared" ca="1" si="29"/>
        <v>0</v>
      </c>
      <c r="D169" s="400">
        <f t="shared" ca="1" si="30"/>
        <v>0</v>
      </c>
      <c r="E169" s="400">
        <f t="shared" ca="1" si="31"/>
        <v>0</v>
      </c>
      <c r="F169" s="400">
        <f t="shared" ca="1" si="32"/>
        <v>0</v>
      </c>
      <c r="G169" s="400">
        <f t="shared" ca="1" si="33"/>
        <v>0</v>
      </c>
      <c r="H169" s="400">
        <f t="shared" ca="1" si="34"/>
        <v>0</v>
      </c>
      <c r="I169" s="400">
        <f t="shared" ca="1" si="35"/>
        <v>0</v>
      </c>
      <c r="J169" s="400">
        <f t="shared" ca="1" si="36"/>
        <v>0</v>
      </c>
      <c r="K169" s="400">
        <f t="shared" ca="1" si="37"/>
        <v>0</v>
      </c>
      <c r="L169" s="400">
        <f t="shared" ca="1" si="38"/>
        <v>0</v>
      </c>
      <c r="M169" s="400">
        <f t="shared" ca="1" si="39"/>
        <v>0</v>
      </c>
      <c r="N169" s="400">
        <f t="shared" ca="1" si="40"/>
        <v>0</v>
      </c>
      <c r="O169" s="400">
        <f t="shared" ca="1" si="41"/>
        <v>0</v>
      </c>
      <c r="P169" s="400">
        <f t="shared" ca="1" si="42"/>
        <v>0</v>
      </c>
      <c r="Q169" s="400">
        <f t="shared" ca="1" si="43"/>
        <v>0</v>
      </c>
      <c r="R169" s="400">
        <f t="shared" ca="1" si="44"/>
        <v>0</v>
      </c>
      <c r="S169" s="400">
        <f t="shared" ca="1" si="45"/>
        <v>0</v>
      </c>
      <c r="T169" s="400">
        <f t="shared" ca="1" si="46"/>
        <v>0</v>
      </c>
      <c r="U169" s="400">
        <f t="shared" ca="1" si="64"/>
        <v>0</v>
      </c>
      <c r="V169" s="400">
        <f t="shared" ca="1" si="65"/>
        <v>0</v>
      </c>
      <c r="W169" s="405" t="str">
        <f t="shared" ca="1" si="66"/>
        <v>-</v>
      </c>
      <c r="X169" s="400">
        <f t="shared" ca="1" si="55"/>
        <v>0</v>
      </c>
      <c r="Y169" s="400">
        <f t="shared" ca="1" si="55"/>
        <v>0</v>
      </c>
      <c r="Z169" s="400">
        <f t="shared" ca="1" si="55"/>
        <v>0</v>
      </c>
      <c r="AA169" s="400" t="str">
        <f t="shared" ca="1" si="60"/>
        <v>-</v>
      </c>
      <c r="AB169" s="400">
        <f t="shared" ca="1" si="56"/>
        <v>0</v>
      </c>
      <c r="AC169" s="400">
        <f t="shared" ca="1" si="56"/>
        <v>0</v>
      </c>
      <c r="AD169" s="400">
        <f t="shared" ca="1" si="56"/>
        <v>0</v>
      </c>
      <c r="AE169" s="400">
        <f t="shared" ca="1" si="56"/>
        <v>0</v>
      </c>
      <c r="AF169" s="400" t="str">
        <f t="shared" ca="1" si="61"/>
        <v>-</v>
      </c>
      <c r="AG169" s="400">
        <f t="shared" ca="1" si="57"/>
        <v>0</v>
      </c>
      <c r="AH169" s="400">
        <f t="shared" ca="1" si="57"/>
        <v>0</v>
      </c>
      <c r="AI169" s="400">
        <f t="shared" ca="1" si="57"/>
        <v>0</v>
      </c>
      <c r="AJ169" s="400">
        <f t="shared" ca="1" si="57"/>
        <v>0</v>
      </c>
      <c r="AK169" s="400" t="str">
        <f t="shared" ca="1" si="62"/>
        <v>-</v>
      </c>
      <c r="AL169" s="400">
        <f t="shared" ca="1" si="58"/>
        <v>0</v>
      </c>
      <c r="AM169" s="400">
        <f t="shared" ca="1" si="58"/>
        <v>0</v>
      </c>
      <c r="AN169" s="400">
        <f t="shared" ca="1" si="58"/>
        <v>0</v>
      </c>
      <c r="AO169" s="400">
        <f t="shared" ca="1" si="58"/>
        <v>0</v>
      </c>
      <c r="AP169" s="400" t="str">
        <f t="shared" ca="1" si="63"/>
        <v>-</v>
      </c>
      <c r="AQ169" s="400">
        <f t="shared" ca="1" si="59"/>
        <v>0</v>
      </c>
    </row>
    <row r="170" spans="2:43">
      <c r="B170" s="392" t="s">
        <v>763</v>
      </c>
      <c r="C170" s="400">
        <f t="shared" ca="1" si="29"/>
        <v>0</v>
      </c>
      <c r="D170" s="400">
        <f t="shared" ca="1" si="30"/>
        <v>0</v>
      </c>
      <c r="E170" s="400">
        <f t="shared" ca="1" si="31"/>
        <v>0</v>
      </c>
      <c r="F170" s="400">
        <f t="shared" ca="1" si="32"/>
        <v>0</v>
      </c>
      <c r="G170" s="400">
        <f t="shared" ca="1" si="33"/>
        <v>0</v>
      </c>
      <c r="H170" s="400">
        <f t="shared" ca="1" si="34"/>
        <v>0</v>
      </c>
      <c r="I170" s="400">
        <f t="shared" ca="1" si="35"/>
        <v>0</v>
      </c>
      <c r="J170" s="400">
        <f t="shared" ca="1" si="36"/>
        <v>0</v>
      </c>
      <c r="K170" s="400">
        <f t="shared" ca="1" si="37"/>
        <v>0</v>
      </c>
      <c r="L170" s="400">
        <f t="shared" ca="1" si="38"/>
        <v>0</v>
      </c>
      <c r="M170" s="400">
        <f t="shared" ca="1" si="39"/>
        <v>0</v>
      </c>
      <c r="N170" s="400">
        <f t="shared" ca="1" si="40"/>
        <v>0</v>
      </c>
      <c r="O170" s="400">
        <f t="shared" ca="1" si="41"/>
        <v>0</v>
      </c>
      <c r="P170" s="400">
        <f t="shared" ca="1" si="42"/>
        <v>0</v>
      </c>
      <c r="Q170" s="400">
        <f t="shared" ca="1" si="43"/>
        <v>0</v>
      </c>
      <c r="R170" s="400">
        <f t="shared" ca="1" si="44"/>
        <v>0</v>
      </c>
      <c r="S170" s="400">
        <f t="shared" ca="1" si="45"/>
        <v>0</v>
      </c>
      <c r="T170" s="400">
        <f t="shared" ca="1" si="46"/>
        <v>0</v>
      </c>
      <c r="U170" s="400">
        <f t="shared" ca="1" si="64"/>
        <v>0</v>
      </c>
      <c r="V170" s="400">
        <f t="shared" ca="1" si="65"/>
        <v>0</v>
      </c>
      <c r="W170" s="405" t="str">
        <f t="shared" ca="1" si="66"/>
        <v>-</v>
      </c>
      <c r="X170" s="400">
        <f t="shared" ca="1" si="55"/>
        <v>0</v>
      </c>
      <c r="Y170" s="400">
        <f t="shared" ca="1" si="55"/>
        <v>0</v>
      </c>
      <c r="Z170" s="400">
        <f t="shared" ca="1" si="55"/>
        <v>0</v>
      </c>
      <c r="AA170" s="400" t="str">
        <f t="shared" ca="1" si="60"/>
        <v>-</v>
      </c>
      <c r="AB170" s="400">
        <f t="shared" ca="1" si="56"/>
        <v>0</v>
      </c>
      <c r="AC170" s="400">
        <f t="shared" ca="1" si="56"/>
        <v>0</v>
      </c>
      <c r="AD170" s="400">
        <f t="shared" ca="1" si="56"/>
        <v>0</v>
      </c>
      <c r="AE170" s="400">
        <f t="shared" ca="1" si="56"/>
        <v>0</v>
      </c>
      <c r="AF170" s="400" t="str">
        <f t="shared" ca="1" si="61"/>
        <v>-</v>
      </c>
      <c r="AG170" s="400">
        <f t="shared" ca="1" si="57"/>
        <v>0</v>
      </c>
      <c r="AH170" s="400">
        <f t="shared" ca="1" si="57"/>
        <v>0</v>
      </c>
      <c r="AI170" s="400">
        <f t="shared" ca="1" si="57"/>
        <v>0</v>
      </c>
      <c r="AJ170" s="400">
        <f t="shared" ca="1" si="57"/>
        <v>0</v>
      </c>
      <c r="AK170" s="400" t="str">
        <f t="shared" ca="1" si="62"/>
        <v>-</v>
      </c>
      <c r="AL170" s="400">
        <f t="shared" ca="1" si="58"/>
        <v>0</v>
      </c>
      <c r="AM170" s="400">
        <f t="shared" ca="1" si="58"/>
        <v>0</v>
      </c>
      <c r="AN170" s="400">
        <f t="shared" ca="1" si="58"/>
        <v>0</v>
      </c>
      <c r="AO170" s="400">
        <f t="shared" ca="1" si="58"/>
        <v>0</v>
      </c>
      <c r="AP170" s="400" t="str">
        <f t="shared" ca="1" si="63"/>
        <v>-</v>
      </c>
      <c r="AQ170" s="400">
        <f t="shared" ca="1" si="59"/>
        <v>0</v>
      </c>
    </row>
    <row r="175" spans="2:43" ht="13.8" thickBot="1">
      <c r="B175" s="101" t="s">
        <v>88</v>
      </c>
      <c r="E175" s="101">
        <v>2</v>
      </c>
      <c r="F175" s="101">
        <v>3</v>
      </c>
      <c r="G175" s="101">
        <v>4</v>
      </c>
      <c r="H175" s="101">
        <v>5</v>
      </c>
      <c r="I175" s="101">
        <v>6</v>
      </c>
      <c r="K175" s="101">
        <v>7</v>
      </c>
      <c r="L175" s="101">
        <v>8</v>
      </c>
      <c r="M175" s="101">
        <v>9</v>
      </c>
      <c r="N175" s="101">
        <v>10</v>
      </c>
      <c r="O175" s="101">
        <v>11</v>
      </c>
      <c r="P175" s="101">
        <v>12</v>
      </c>
      <c r="Q175" s="101">
        <v>13</v>
      </c>
      <c r="S175" s="101">
        <v>16</v>
      </c>
      <c r="T175" s="101">
        <v>17</v>
      </c>
      <c r="U175" s="101">
        <v>18</v>
      </c>
      <c r="V175" s="101">
        <v>19</v>
      </c>
      <c r="W175" s="101">
        <v>20</v>
      </c>
      <c r="X175" s="101">
        <v>21</v>
      </c>
    </row>
    <row r="176" spans="2:43" ht="13.8" thickBot="1">
      <c r="B176" s="7"/>
      <c r="C176" s="1304" t="s">
        <v>2</v>
      </c>
      <c r="D176" s="115"/>
      <c r="E176" s="1297" t="s">
        <v>43</v>
      </c>
      <c r="F176" s="1298"/>
      <c r="G176" s="1298"/>
      <c r="H176" s="1298"/>
      <c r="I176" s="1299"/>
      <c r="J176" s="11"/>
      <c r="K176" s="1297" t="s">
        <v>473</v>
      </c>
      <c r="L176" s="1298"/>
      <c r="M176" s="1298"/>
      <c r="N176" s="1298"/>
      <c r="O176" s="1298"/>
      <c r="P176" s="1298"/>
      <c r="Q176" s="1299"/>
      <c r="R176" s="11"/>
      <c r="S176" s="1297" t="s">
        <v>474</v>
      </c>
      <c r="T176" s="1298"/>
      <c r="U176" s="1298"/>
      <c r="V176" s="1298"/>
      <c r="W176" s="1298"/>
      <c r="X176" s="1299"/>
    </row>
    <row r="177" spans="2:24">
      <c r="B177" s="7"/>
      <c r="C177" s="1305"/>
      <c r="D177" s="136"/>
      <c r="E177" s="1295" t="s">
        <v>44</v>
      </c>
      <c r="F177" s="1292" t="s">
        <v>58</v>
      </c>
      <c r="G177" s="1293"/>
      <c r="H177" s="1294" t="s">
        <v>59</v>
      </c>
      <c r="I177" s="1293"/>
      <c r="J177" s="11"/>
      <c r="K177" s="1295" t="s">
        <v>95</v>
      </c>
      <c r="L177" s="1292" t="s">
        <v>60</v>
      </c>
      <c r="M177" s="1293"/>
      <c r="N177" s="1292" t="s">
        <v>325</v>
      </c>
      <c r="O177" s="1293"/>
      <c r="P177" s="1294" t="s">
        <v>61</v>
      </c>
      <c r="Q177" s="1293"/>
      <c r="R177" s="11"/>
      <c r="S177" s="1292" t="s">
        <v>60</v>
      </c>
      <c r="T177" s="1293"/>
      <c r="U177" s="1292" t="s">
        <v>325</v>
      </c>
      <c r="V177" s="1293"/>
      <c r="W177" s="1294" t="s">
        <v>61</v>
      </c>
      <c r="X177" s="1293"/>
    </row>
    <row r="178" spans="2:24" ht="55.2">
      <c r="B178" s="7"/>
      <c r="C178" s="1305"/>
      <c r="D178" s="115"/>
      <c r="E178" s="1296"/>
      <c r="F178" s="76" t="s">
        <v>45</v>
      </c>
      <c r="G178" s="67" t="s">
        <v>96</v>
      </c>
      <c r="H178" s="145" t="s">
        <v>97</v>
      </c>
      <c r="I178" s="67" t="s">
        <v>96</v>
      </c>
      <c r="J178" s="11"/>
      <c r="K178" s="1296"/>
      <c r="L178" s="76" t="s">
        <v>464</v>
      </c>
      <c r="M178" s="67" t="s">
        <v>98</v>
      </c>
      <c r="N178" s="76" t="s">
        <v>465</v>
      </c>
      <c r="O178" s="67" t="s">
        <v>98</v>
      </c>
      <c r="P178" s="145" t="s">
        <v>466</v>
      </c>
      <c r="Q178" s="67" t="s">
        <v>98</v>
      </c>
      <c r="R178" s="11"/>
      <c r="S178" s="76" t="s">
        <v>467</v>
      </c>
      <c r="T178" s="67" t="s">
        <v>98</v>
      </c>
      <c r="U178" s="76" t="s">
        <v>468</v>
      </c>
      <c r="V178" s="67" t="s">
        <v>98</v>
      </c>
      <c r="W178" s="145" t="s">
        <v>469</v>
      </c>
      <c r="X178" s="67" t="s">
        <v>98</v>
      </c>
    </row>
    <row r="179" spans="2:24">
      <c r="B179" s="7"/>
      <c r="C179" s="1305"/>
      <c r="D179" s="136"/>
      <c r="E179" s="146" t="s">
        <v>42</v>
      </c>
      <c r="F179" s="147" t="s">
        <v>42</v>
      </c>
      <c r="G179" s="148" t="s">
        <v>46</v>
      </c>
      <c r="H179" s="149" t="s">
        <v>42</v>
      </c>
      <c r="I179" s="148" t="s">
        <v>46</v>
      </c>
      <c r="J179" s="150"/>
      <c r="K179" s="146">
        <f>'Portfolio Statistics'!F209</f>
        <v>0</v>
      </c>
      <c r="L179" s="147">
        <f>K179</f>
        <v>0</v>
      </c>
      <c r="M179" s="148" t="s">
        <v>49</v>
      </c>
      <c r="N179" s="147">
        <f>K179</f>
        <v>0</v>
      </c>
      <c r="O179" s="148" t="s">
        <v>50</v>
      </c>
      <c r="P179" s="149">
        <f>K179</f>
        <v>0</v>
      </c>
      <c r="Q179" s="148" t="s">
        <v>355</v>
      </c>
      <c r="R179" s="150"/>
      <c r="S179" s="147">
        <f>L179</f>
        <v>0</v>
      </c>
      <c r="T179" s="148" t="s">
        <v>470</v>
      </c>
      <c r="U179" s="147">
        <f>N179</f>
        <v>0</v>
      </c>
      <c r="V179" s="148" t="s">
        <v>471</v>
      </c>
      <c r="W179" s="149">
        <f>P179</f>
        <v>0</v>
      </c>
      <c r="X179" s="148" t="s">
        <v>472</v>
      </c>
    </row>
    <row r="180" spans="2:24">
      <c r="B180" s="7"/>
      <c r="C180" s="151">
        <f t="shared" ref="C180:C182" si="67">C181-1</f>
        <v>2010</v>
      </c>
      <c r="D180" s="136"/>
      <c r="E180" s="152">
        <f>INDEX((Portfolio_Summary,Portfolio_Summary_No_Net),ROW(A1)+4,E$175,1)</f>
        <v>4500</v>
      </c>
      <c r="F180" s="152">
        <f>INDEX((Portfolio_Summary,Portfolio_Summary_No_Net),ROW(B1)+4,F$175,1)/1000</f>
        <v>80</v>
      </c>
      <c r="G180" s="152">
        <f>INDEX((Portfolio_Summary,Portfolio_Summary_No_Net),ROW(C1)+4,G$175,1)</f>
        <v>0</v>
      </c>
      <c r="H180" s="152">
        <f>INDEX((Portfolio_Summary,Portfolio_Summary_No_Net),ROW(D1)+4,H$175,1)/1000</f>
        <v>75.05</v>
      </c>
      <c r="I180" s="152">
        <f>INDEX((Portfolio_Summary,Portfolio_Summary_No_Net),ROW(E1)+4,I$175,1)</f>
        <v>0</v>
      </c>
      <c r="J180" s="150"/>
      <c r="K180" s="152">
        <f>INDEX((Portfolio_Summary,Portfolio_Summary_No_Net),ROW(G1)+4,K$175,1)</f>
        <v>200000</v>
      </c>
      <c r="L180" s="152">
        <f>INDEX((Portfolio_Summary,Portfolio_Summary_No_Net),ROW(H1)+4,L$175,1)</f>
        <v>100</v>
      </c>
      <c r="M180" s="152">
        <f>INDEX((Portfolio_Summary,Portfolio_Summary_No_Net),ROW(I1)+4,M$175,1)</f>
        <v>0</v>
      </c>
      <c r="N180" s="152">
        <f>INDEX((Portfolio_Summary,Portfolio_Summary_No_Net),ROW(J1)+4,N$175,1)</f>
        <v>90</v>
      </c>
      <c r="O180" s="152">
        <f>INDEX((Portfolio_Summary,Portfolio_Summary_No_Net),ROW(K1)+4,O$175,1)</f>
        <v>0</v>
      </c>
      <c r="P180" s="152">
        <f>INDEX((Portfolio_Summary,Portfolio_Summary_No_Net),ROW(L1)+4,P$175,1)</f>
        <v>80</v>
      </c>
      <c r="Q180" s="152">
        <f>INDEX((Portfolio_Summary,Portfolio_Summary_No_Net),ROW(M1)+4,Q$175,1)</f>
        <v>0</v>
      </c>
      <c r="R180" s="150"/>
      <c r="S180" s="152">
        <f>INDEX((Portfolio_Summary,Portfolio_Summary_No_Net),ROW(O1)+4,S$175,1)</f>
        <v>90</v>
      </c>
      <c r="T180" s="152">
        <f>INDEX((Portfolio_Summary,Portfolio_Summary_No_Net),ROW(P1)+4,T$175,1)</f>
        <v>0</v>
      </c>
      <c r="U180" s="152">
        <f>INDEX((Portfolio_Summary,Portfolio_Summary_No_Net),ROW(Q1)+4,U$175,1)</f>
        <v>82</v>
      </c>
      <c r="V180" s="152">
        <f>INDEX((Portfolio_Summary,Portfolio_Summary_No_Net),ROW(R1)+4,V$175,1)</f>
        <v>0</v>
      </c>
      <c r="W180" s="152">
        <f>INDEX((Portfolio_Summary,Portfolio_Summary_No_Net),ROW(S1)+4,W$175,1)</f>
        <v>78</v>
      </c>
      <c r="X180" s="152">
        <f>INDEX((Portfolio_Summary,Portfolio_Summary_No_Net),ROW(T1)+4,X$175,1)</f>
        <v>0</v>
      </c>
    </row>
    <row r="181" spans="2:24">
      <c r="B181" s="7"/>
      <c r="C181" s="151">
        <f t="shared" si="67"/>
        <v>2011</v>
      </c>
      <c r="D181" s="136"/>
      <c r="E181" s="152">
        <f>INDEX((Portfolio_Summary,Portfolio_Summary_No_Net),ROW(A2)+4,E$175,1)</f>
        <v>4600</v>
      </c>
      <c r="F181" s="152">
        <f>INDEX((Portfolio_Summary,Portfolio_Summary_No_Net),ROW(B2)+4,F$175,1)/1000</f>
        <v>90</v>
      </c>
      <c r="G181" s="152">
        <f>INDEX((Portfolio_Summary,Portfolio_Summary_No_Net),ROW(C2)+4,G$175,1)</f>
        <v>0</v>
      </c>
      <c r="H181" s="152">
        <f>INDEX((Portfolio_Summary,Portfolio_Summary_No_Net),ROW(D2)+4,H$175,1)/1000</f>
        <v>92</v>
      </c>
      <c r="I181" s="152">
        <f>INDEX((Portfolio_Summary,Portfolio_Summary_No_Net),ROW(E2)+4,I$175,1)</f>
        <v>0</v>
      </c>
      <c r="J181" s="150"/>
      <c r="K181" s="152">
        <f>INDEX((Portfolio_Summary,Portfolio_Summary_No_Net),ROW(G2)+4,K$175,1)</f>
        <v>220000</v>
      </c>
      <c r="L181" s="152">
        <f>INDEX((Portfolio_Summary,Portfolio_Summary_No_Net),ROW(H2)+4,L$175,1)</f>
        <v>130</v>
      </c>
      <c r="M181" s="152">
        <f>INDEX((Portfolio_Summary,Portfolio_Summary_No_Net),ROW(I2)+4,M$175,1)</f>
        <v>0</v>
      </c>
      <c r="N181" s="152">
        <f>INDEX((Portfolio_Summary,Portfolio_Summary_No_Net),ROW(J2)+4,N$175,1)</f>
        <v>120</v>
      </c>
      <c r="O181" s="152">
        <f>INDEX((Portfolio_Summary,Portfolio_Summary_No_Net),ROW(K2)+4,O$175,1)</f>
        <v>0</v>
      </c>
      <c r="P181" s="152">
        <f>INDEX((Portfolio_Summary,Portfolio_Summary_No_Net),ROW(L2)+4,P$175,1)</f>
        <v>120</v>
      </c>
      <c r="Q181" s="152">
        <f>INDEX((Portfolio_Summary,Portfolio_Summary_No_Net),ROW(M2)+4,Q$175,1)</f>
        <v>0</v>
      </c>
      <c r="R181" s="150"/>
      <c r="S181" s="152">
        <f>INDEX((Portfolio_Summary,Portfolio_Summary_No_Net),ROW(O2)+4,S$175,1)</f>
        <v>117</v>
      </c>
      <c r="T181" s="152">
        <f>INDEX((Portfolio_Summary,Portfolio_Summary_No_Net),ROW(P2)+4,T$175,1)</f>
        <v>0</v>
      </c>
      <c r="U181" s="152">
        <f>INDEX((Portfolio_Summary,Portfolio_Summary_No_Net),ROW(Q2)+4,U$175,1)</f>
        <v>105</v>
      </c>
      <c r="V181" s="152">
        <f>INDEX((Portfolio_Summary,Portfolio_Summary_No_Net),ROW(R2)+4,V$175,1)</f>
        <v>0</v>
      </c>
      <c r="W181" s="152">
        <f>INDEX((Portfolio_Summary,Portfolio_Summary_No_Net),ROW(S2)+4,W$175,1)</f>
        <v>105</v>
      </c>
      <c r="X181" s="152">
        <f>INDEX((Portfolio_Summary,Portfolio_Summary_No_Net),ROW(T2)+4,X$175,1)</f>
        <v>0</v>
      </c>
    </row>
    <row r="182" spans="2:24">
      <c r="B182" s="7"/>
      <c r="C182" s="151">
        <f t="shared" si="67"/>
        <v>2012</v>
      </c>
      <c r="D182" s="136"/>
      <c r="E182" s="152">
        <f>INDEX((Portfolio_Summary,Portfolio_Summary_No_Net),ROW(A3)+4,E$175,1)</f>
        <v>4700</v>
      </c>
      <c r="F182" s="152">
        <f>INDEX((Portfolio_Summary,Portfolio_Summary_No_Net),ROW(B3)+4,F$175,1)/1000</f>
        <v>80</v>
      </c>
      <c r="G182" s="152">
        <f>INDEX((Portfolio_Summary,Portfolio_Summary_No_Net),ROW(C3)+4,G$175,1)</f>
        <v>0</v>
      </c>
      <c r="H182" s="152">
        <f>INDEX((Portfolio_Summary,Portfolio_Summary_No_Net),ROW(D3)+4,H$175,1)/1000</f>
        <v>90</v>
      </c>
      <c r="I182" s="152">
        <f>INDEX((Portfolio_Summary,Portfolio_Summary_No_Net),ROW(E3)+4,I$175,1)</f>
        <v>0</v>
      </c>
      <c r="J182" s="150"/>
      <c r="K182" s="152">
        <f>INDEX((Portfolio_Summary,Portfolio_Summary_No_Net),ROW(G3)+4,K$175,1)</f>
        <v>240000</v>
      </c>
      <c r="L182" s="152">
        <f>INDEX((Portfolio_Summary,Portfolio_Summary_No_Net),ROW(H3)+4,L$175,1)</f>
        <v>230</v>
      </c>
      <c r="M182" s="152">
        <f>INDEX((Portfolio_Summary,Portfolio_Summary_No_Net),ROW(I3)+4,M$175,1)</f>
        <v>0</v>
      </c>
      <c r="N182" s="152">
        <f>INDEX((Portfolio_Summary,Portfolio_Summary_No_Net),ROW(J3)+4,N$175,1)</f>
        <v>250</v>
      </c>
      <c r="O182" s="152">
        <f>INDEX((Portfolio_Summary,Portfolio_Summary_No_Net),ROW(K3)+4,O$175,1)</f>
        <v>0</v>
      </c>
      <c r="P182" s="152">
        <f>INDEX((Portfolio_Summary,Portfolio_Summary_No_Net),ROW(L3)+4,P$175,1)</f>
        <v>200</v>
      </c>
      <c r="Q182" s="152">
        <f>INDEX((Portfolio_Summary,Portfolio_Summary_No_Net),ROW(M3)+4,Q$175,1)</f>
        <v>0</v>
      </c>
      <c r="R182" s="150"/>
      <c r="S182" s="152">
        <f>INDEX((Portfolio_Summary,Portfolio_Summary_No_Net),ROW(O3)+4,S$175,1)</f>
        <v>207</v>
      </c>
      <c r="T182" s="152">
        <f>INDEX((Portfolio_Summary,Portfolio_Summary_No_Net),ROW(P3)+4,T$175,1)</f>
        <v>0</v>
      </c>
      <c r="U182" s="152">
        <f>INDEX((Portfolio_Summary,Portfolio_Summary_No_Net),ROW(Q3)+4,U$175,1)</f>
        <v>225</v>
      </c>
      <c r="V182" s="152">
        <f>INDEX((Portfolio_Summary,Portfolio_Summary_No_Net),ROW(R3)+4,V$175,1)</f>
        <v>0</v>
      </c>
      <c r="W182" s="152">
        <f>INDEX((Portfolio_Summary,Portfolio_Summary_No_Net),ROW(S3)+4,W$175,1)</f>
        <v>180</v>
      </c>
      <c r="X182" s="152">
        <f>INDEX((Portfolio_Summary,Portfolio_Summary_No_Net),ROW(T3)+4,X$175,1)</f>
        <v>0</v>
      </c>
    </row>
    <row r="183" spans="2:24">
      <c r="B183" s="7"/>
      <c r="C183" s="151">
        <f>C184-1</f>
        <v>2013</v>
      </c>
      <c r="D183" s="136"/>
      <c r="E183" s="152">
        <f>INDEX((Portfolio_Summary,Portfolio_Summary_No_Net),ROW(A4)+4,E$175,1)</f>
        <v>4800</v>
      </c>
      <c r="F183" s="152">
        <f>INDEX((Portfolio_Summary,Portfolio_Summary_No_Net),ROW(B4)+4,F$175,1)/1000</f>
        <v>100</v>
      </c>
      <c r="G183" s="152">
        <f>INDEX((Portfolio_Summary,Portfolio_Summary_No_Net),ROW(C4)+4,G$175,1)</f>
        <v>0</v>
      </c>
      <c r="H183" s="152">
        <f>INDEX((Portfolio_Summary,Portfolio_Summary_No_Net),ROW(D4)+4,H$175,1)/1000</f>
        <v>105</v>
      </c>
      <c r="I183" s="152">
        <f>INDEX((Portfolio_Summary,Portfolio_Summary_No_Net),ROW(E4)+4,I$175,1)</f>
        <v>0</v>
      </c>
      <c r="J183" s="150"/>
      <c r="K183" s="152">
        <f>INDEX((Portfolio_Summary,Portfolio_Summary_No_Net),ROW(G4)+4,K$175,1)</f>
        <v>260000</v>
      </c>
      <c r="L183" s="152">
        <f>INDEX((Portfolio_Summary,Portfolio_Summary_No_Net),ROW(H4)+4,L$175,1)</f>
        <v>250</v>
      </c>
      <c r="M183" s="152">
        <f>INDEX((Portfolio_Summary,Portfolio_Summary_No_Net),ROW(I4)+4,M$175,1)</f>
        <v>0</v>
      </c>
      <c r="N183" s="152">
        <f>INDEX((Portfolio_Summary,Portfolio_Summary_No_Net),ROW(J4)+4,N$175,1)</f>
        <v>253</v>
      </c>
      <c r="O183" s="152">
        <f>INDEX((Portfolio_Summary,Portfolio_Summary_No_Net),ROW(K4)+4,O$175,1)</f>
        <v>0</v>
      </c>
      <c r="P183" s="152">
        <f>INDEX((Portfolio_Summary,Portfolio_Summary_No_Net),ROW(L4)+4,P$175,1)</f>
        <v>220</v>
      </c>
      <c r="Q183" s="152">
        <f>INDEX((Portfolio_Summary,Portfolio_Summary_No_Net),ROW(M4)+4,Q$175,1)</f>
        <v>0</v>
      </c>
      <c r="R183" s="150"/>
      <c r="S183" s="152">
        <f>INDEX((Portfolio_Summary,Portfolio_Summary_No_Net),ROW(O4)+4,S$175,1)</f>
        <v>225</v>
      </c>
      <c r="T183" s="152">
        <f>INDEX((Portfolio_Summary,Portfolio_Summary_No_Net),ROW(P4)+4,T$175,1)</f>
        <v>0</v>
      </c>
      <c r="U183" s="152">
        <f>INDEX((Portfolio_Summary,Portfolio_Summary_No_Net),ROW(Q4)+4,U$175,1)</f>
        <v>207</v>
      </c>
      <c r="V183" s="152">
        <f>INDEX((Portfolio_Summary,Portfolio_Summary_No_Net),ROW(R4)+4,V$175,1)</f>
        <v>0</v>
      </c>
      <c r="W183" s="152">
        <f>INDEX((Portfolio_Summary,Portfolio_Summary_No_Net),ROW(S4)+4,W$175,1)</f>
        <v>198</v>
      </c>
      <c r="X183" s="152">
        <f>INDEX((Portfolio_Summary,Portfolio_Summary_No_Net),ROW(T4)+4,X$175,1)</f>
        <v>0</v>
      </c>
    </row>
    <row r="184" spans="2:24" ht="13.8" thickBot="1">
      <c r="B184" s="7"/>
      <c r="C184" s="151">
        <f>Titles!F2</f>
        <v>2014</v>
      </c>
      <c r="D184" s="154"/>
      <c r="E184" s="152">
        <f>INDEX((Portfolio_Summary,Portfolio_Summary_No_Net),ROW(A5)+4,E$175,1)</f>
        <v>4800</v>
      </c>
      <c r="F184" s="152">
        <f>INDEX((Portfolio_Summary,Portfolio_Summary_No_Net),ROW(B5)+4,F$175,1)/1000</f>
        <v>113.1</v>
      </c>
      <c r="G184" s="152">
        <f>INDEX((Portfolio_Summary,Portfolio_Summary_No_Net),ROW(C5)+4,G$175,1)</f>
        <v>0</v>
      </c>
      <c r="H184" s="152">
        <f>INDEX((Portfolio_Summary,Portfolio_Summary_No_Net),ROW(D5)+4,H$175,1)/1000</f>
        <v>528.4</v>
      </c>
      <c r="I184" s="152">
        <f>INDEX((Portfolio_Summary,Portfolio_Summary_No_Net),ROW(E5)+4,I$175,1)</f>
        <v>0</v>
      </c>
      <c r="J184" s="150"/>
      <c r="K184" s="152">
        <f>INDEX((Portfolio_Summary,Portfolio_Summary_No_Net),ROW(G5)+4,K$175,1)</f>
        <v>26800</v>
      </c>
      <c r="L184" s="152">
        <f ca="1">INDEX((Portfolio_Summary,Portfolio_Summary_No_Net),ROW(H5)+4,L$175,1)</f>
        <v>250</v>
      </c>
      <c r="M184" s="152">
        <f>INDEX((Portfolio_Summary,Portfolio_Summary_No_Net),ROW(I5)+4,M$175,1)</f>
        <v>0</v>
      </c>
      <c r="N184" s="152">
        <f ca="1">INDEX((Portfolio_Summary,Portfolio_Summary_No_Net),ROW(J5)+4,N$175,1)</f>
        <v>573</v>
      </c>
      <c r="O184" s="152">
        <f>INDEX((Portfolio_Summary,Portfolio_Summary_No_Net),ROW(K5)+4,O$175,1)</f>
        <v>0</v>
      </c>
      <c r="P184" s="152">
        <f ca="1">INDEX((Portfolio_Summary,Portfolio_Summary_No_Net),ROW(L5)+4,P$175,1)</f>
        <v>340</v>
      </c>
      <c r="Q184" s="152">
        <f>INDEX((Portfolio_Summary,Portfolio_Summary_No_Net),ROW(M5)+4,Q$175,1)</f>
        <v>0</v>
      </c>
      <c r="R184" s="150"/>
      <c r="S184" s="152">
        <f ca="1">INDEX((Portfolio_Summary,Portfolio_Summary_No_Net),ROW(O5)+4,S$175,1)</f>
        <v>225</v>
      </c>
      <c r="T184" s="152">
        <f>INDEX((Portfolio_Summary,Portfolio_Summary_No_Net),ROW(P5)+4,T$175,1)</f>
        <v>0</v>
      </c>
      <c r="U184" s="152">
        <f ca="1">INDEX((Portfolio_Summary,Portfolio_Summary_No_Net),ROW(Q5)+4,U$175,1)</f>
        <v>454.20000000000005</v>
      </c>
      <c r="V184" s="152">
        <f>INDEX((Portfolio_Summary,Portfolio_Summary_No_Net),ROW(R5)+4,V$175,1)</f>
        <v>0</v>
      </c>
      <c r="W184" s="152">
        <f ca="1">INDEX((Portfolio_Summary,Portfolio_Summary_No_Net),ROW(S5)+4,W$175,1)</f>
        <v>306</v>
      </c>
      <c r="X184" s="152">
        <f>INDEX((Portfolio_Summary,Portfolio_Summary_No_Net),ROW(T5)+4,X$175,1)</f>
        <v>0</v>
      </c>
    </row>
    <row r="191" spans="2:24">
      <c r="C191" s="156"/>
      <c r="D191" s="1311" t="s">
        <v>40</v>
      </c>
      <c r="E191" s="1311"/>
      <c r="F191" s="1311"/>
      <c r="G191" s="1331" t="str">
        <f>"Gross Energy Savings ("&amp;Titles!G222&amp;")"</f>
        <v>Gross Energy Savings ()</v>
      </c>
      <c r="H191" s="1332"/>
      <c r="I191" s="1332"/>
      <c r="J191" s="1332"/>
      <c r="K191" s="1333"/>
      <c r="L191" s="1331" t="str">
        <f>"Net Energy Savings ("&amp;Titles!G222&amp;")"</f>
        <v>Net Energy Savings ()</v>
      </c>
      <c r="M191" s="1332"/>
      <c r="N191" s="1332"/>
      <c r="O191" s="1332"/>
      <c r="P191" s="1333"/>
      <c r="Q191" s="1311" t="s">
        <v>34</v>
      </c>
      <c r="R191" s="1312"/>
      <c r="S191" s="1312"/>
      <c r="T191" s="1311"/>
      <c r="U191" s="1311"/>
    </row>
    <row r="192" spans="2:24" ht="12.75" customHeight="1">
      <c r="C192" s="157" t="s">
        <v>100</v>
      </c>
      <c r="D192" s="157" t="s">
        <v>58</v>
      </c>
      <c r="E192" s="157" t="s">
        <v>59</v>
      </c>
      <c r="F192" s="157" t="s">
        <v>101</v>
      </c>
      <c r="G192" s="157" t="s">
        <v>60</v>
      </c>
      <c r="H192" s="157" t="s">
        <v>325</v>
      </c>
      <c r="I192" s="157" t="s">
        <v>101</v>
      </c>
      <c r="J192" s="157" t="s">
        <v>61</v>
      </c>
      <c r="K192" s="157" t="s">
        <v>101</v>
      </c>
      <c r="L192" s="157" t="s">
        <v>60</v>
      </c>
      <c r="M192" s="157" t="s">
        <v>325</v>
      </c>
      <c r="N192" s="157" t="s">
        <v>101</v>
      </c>
      <c r="O192" s="157" t="s">
        <v>61</v>
      </c>
      <c r="P192" s="157" t="s">
        <v>101</v>
      </c>
      <c r="Q192" s="157" t="s">
        <v>60</v>
      </c>
      <c r="R192" s="389" t="s">
        <v>325</v>
      </c>
      <c r="S192" s="389" t="s">
        <v>101</v>
      </c>
      <c r="T192" s="157" t="s">
        <v>61</v>
      </c>
      <c r="U192" s="157" t="s">
        <v>101</v>
      </c>
    </row>
    <row r="193" spans="2:43">
      <c r="C193" s="158" t="str">
        <f>"Program Year "&amp;Titles!G211-2</f>
        <v>Program Year -2</v>
      </c>
      <c r="D193" s="158" t="e">
        <f ca="1">VLOOKUP($B$3,Historical_Data_Summary,2,FALSE)</f>
        <v>#N/A</v>
      </c>
      <c r="E193" s="158" t="e">
        <f ca="1">VLOOKUP($B$3,Historical_Data_Summary,3,FALSE)</f>
        <v>#N/A</v>
      </c>
      <c r="F193" s="159" t="str">
        <f ca="1">IF(ISERROR(E193/D193),"-",E193/D193)</f>
        <v>-</v>
      </c>
      <c r="G193" s="160" t="e">
        <f ca="1">VLOOKUP($B$3,Historical_Data_Summary,6,FALSE)</f>
        <v>#N/A</v>
      </c>
      <c r="H193" s="160" t="e">
        <f ca="1">VLOOKUP($B$3,Historical_Data_Summary,7,FALSE)</f>
        <v>#N/A</v>
      </c>
      <c r="I193" s="159" t="str">
        <f ca="1">IF(ISERROR(H193/G193),"-",H193/G193)</f>
        <v>-</v>
      </c>
      <c r="J193" s="160" t="e">
        <f ca="1">VLOOKUP($B$3,Historical_Data_Summary,8,FALSE)</f>
        <v>#N/A</v>
      </c>
      <c r="K193" s="159" t="str">
        <f ca="1">IF(ISERROR(J193/G193),"-",J193/G193)</f>
        <v>-</v>
      </c>
      <c r="L193" s="160" t="e">
        <f ca="1">VLOOKUP($B$3,Historical_Data_Summary,12,FALSE)</f>
        <v>#N/A</v>
      </c>
      <c r="M193" s="160" t="e">
        <f ca="1">VLOOKUP($B$3,Historical_Data_Summary,13,FALSE)</f>
        <v>#N/A</v>
      </c>
      <c r="N193" s="159" t="str">
        <f ca="1">IF(ISERROR(M193/L193),"-",M193/L193)</f>
        <v>-</v>
      </c>
      <c r="O193" s="160" t="e">
        <f ca="1">VLOOKUP($B$3,Historical_Data_Summary,14,FALSE)</f>
        <v>#N/A</v>
      </c>
      <c r="P193" s="159" t="str">
        <f ca="1">IF(ISERROR(O193/L193),"-",O193/L193)</f>
        <v>-</v>
      </c>
      <c r="Q193" s="160" t="e">
        <f ca="1">VLOOKUP($B$3,Historical_Data_Summary,18,FALSE)</f>
        <v>#N/A</v>
      </c>
      <c r="R193" s="160" t="e">
        <f ca="1">VLOOKUP($B$3,Historical_Data_Summary,19,FALSE)</f>
        <v>#N/A</v>
      </c>
      <c r="S193" s="159" t="str">
        <f ca="1">IF(ISERROR(R193/Q193),"-",R193/Q193)</f>
        <v>-</v>
      </c>
      <c r="T193" s="160" t="e">
        <f ca="1">VLOOKUP($B$3,Historical_Data_Summary,20,FALSE)</f>
        <v>#N/A</v>
      </c>
      <c r="U193" s="159" t="str">
        <f ca="1">IF(ISERROR(T193/Q193),"-",T193/Q193)</f>
        <v>-</v>
      </c>
    </row>
    <row r="194" spans="2:43">
      <c r="C194" s="158" t="str">
        <f>"Program Year "&amp;Titles!G211-1</f>
        <v>Program Year -1</v>
      </c>
      <c r="D194" s="158" t="e">
        <f ca="1">VLOOKUP($B$3,Historical_Data_Summary,4,FALSE)</f>
        <v>#N/A</v>
      </c>
      <c r="E194" s="158" t="e">
        <f ca="1">VLOOKUP($B$3,Historical_Data_Summary,5,FALSE)</f>
        <v>#N/A</v>
      </c>
      <c r="F194" s="159" t="str">
        <f ca="1">IF(ISERROR(E194/D194),"-",E194/D194)</f>
        <v>-</v>
      </c>
      <c r="G194" s="160" t="e">
        <f ca="1">VLOOKUP($B$3,Historical_Data_Summary,9,FALSE)</f>
        <v>#N/A</v>
      </c>
      <c r="H194" s="160" t="e">
        <f ca="1">VLOOKUP($B$3,Historical_Data_Summary,10,FALSE)</f>
        <v>#N/A</v>
      </c>
      <c r="I194" s="159" t="str">
        <f ca="1">IF(ISERROR(H194/G194),"-",H194/G194)</f>
        <v>-</v>
      </c>
      <c r="J194" s="160" t="e">
        <f ca="1">VLOOKUP($B$3,Historical_Data_Summary,11,FALSE)</f>
        <v>#N/A</v>
      </c>
      <c r="K194" s="159" t="str">
        <f t="shared" ref="K194:K195" ca="1" si="68">IF(ISERROR(J194/G194),"-",J194/G194)</f>
        <v>-</v>
      </c>
      <c r="L194" s="160" t="e">
        <f ca="1">VLOOKUP($B$3,Historical_Data_Summary,15,FALSE)</f>
        <v>#N/A</v>
      </c>
      <c r="M194" s="160" t="e">
        <f ca="1">VLOOKUP($B$3,Historical_Data_Summary,16,FALSE)</f>
        <v>#N/A</v>
      </c>
      <c r="N194" s="159" t="str">
        <f ca="1">IF(ISERROR(M194/L194),"-",M194/L194)</f>
        <v>-</v>
      </c>
      <c r="O194" s="160" t="e">
        <f ca="1">VLOOKUP($B$3,Historical_Data_Summary,17,FALSE)</f>
        <v>#N/A</v>
      </c>
      <c r="P194" s="159" t="str">
        <f t="shared" ref="P194:P195" ca="1" si="69">IF(ISERROR(O194/L194),"-",O194/L194)</f>
        <v>-</v>
      </c>
      <c r="Q194" s="160" t="e">
        <f ca="1">VLOOKUP($B$3,Historical_Data_Summary,21,FALSE)</f>
        <v>#N/A</v>
      </c>
      <c r="R194" s="160" t="e">
        <f ca="1">VLOOKUP($B$3,Historical_Data_Summary,22,FALSE)</f>
        <v>#N/A</v>
      </c>
      <c r="S194" s="159" t="str">
        <f ca="1">IF(ISERROR(R194/Q194),"-",R194/Q194)</f>
        <v>-</v>
      </c>
      <c r="T194" s="160" t="e">
        <f ca="1">VLOOKUP($B$3,Historical_Data_Summary,23,FALSE)</f>
        <v>#N/A</v>
      </c>
      <c r="U194" s="159" t="str">
        <f t="shared" ref="U194:U195" ca="1" si="70">IF(ISERROR(T194/Q194),"-",T194/Q194)</f>
        <v>-</v>
      </c>
    </row>
    <row r="195" spans="2:43">
      <c r="C195" s="161" t="str">
        <f>"Program Year "&amp;Titles!G211</f>
        <v xml:space="preserve">Program Year </v>
      </c>
      <c r="D195" s="161" t="e">
        <f ca="1">VLOOKUP($B$3,'Reordered Data'!$C$4:$P$34,14,FALSE)</f>
        <v>#N/A</v>
      </c>
      <c r="E195" s="161" t="e">
        <f ca="1">VLOOKUP($B$3,'Reordered Data'!$C$39:$P$69,14,FALSE)</f>
        <v>#N/A</v>
      </c>
      <c r="F195" s="162" t="str">
        <f ca="1">IF(ISERROR(E195/D195),"-",E195/D195)</f>
        <v>-</v>
      </c>
      <c r="G195" s="163" t="e">
        <f ca="1">VLOOKUP($B$3,Tables!$B$83:$AI$113,11,FALSE)</f>
        <v>#N/A</v>
      </c>
      <c r="H195" s="163" t="e">
        <f ca="1">VLOOKUP($B$3,Tables!$B$83:$AI$113,12,FALSE)</f>
        <v>#N/A</v>
      </c>
      <c r="I195" s="162" t="str">
        <f ca="1">IF(ISERROR(H195/G195),"-",H195/G195)</f>
        <v>-</v>
      </c>
      <c r="J195" s="163" t="e">
        <f ca="1">VLOOKUP($B$3,Tables!$B$83:$AI$113,14,FALSE)</f>
        <v>#N/A</v>
      </c>
      <c r="K195" s="159" t="str">
        <f t="shared" ca="1" si="68"/>
        <v>-</v>
      </c>
      <c r="L195" s="163" t="e">
        <f ca="1">VLOOKUP($B$3,Tables!$B$83:$AI$113,24,FALSE)</f>
        <v>#N/A</v>
      </c>
      <c r="M195" s="163" t="e">
        <f ca="1">VLOOKUP($B$3,Tables!$B$83:$AI$113,25,FALSE)</f>
        <v>#N/A</v>
      </c>
      <c r="N195" s="162" t="str">
        <f ca="1">IF(ISERROR(M195/L195),"-",M195/L195)</f>
        <v>-</v>
      </c>
      <c r="O195" s="163" t="e">
        <f ca="1">VLOOKUP($B$3,Tables!$B$83:$AI$113,27,FALSE)</f>
        <v>#N/A</v>
      </c>
      <c r="P195" s="159" t="str">
        <f t="shared" ca="1" si="69"/>
        <v>-</v>
      </c>
      <c r="Q195" s="163" t="e">
        <f ca="1">VLOOKUP($B$3,Tables!$B$83:$AI$113,16,FALSE)</f>
        <v>#N/A</v>
      </c>
      <c r="R195" s="163" t="e">
        <f ca="1">VLOOKUP($B$3,Tables!$B$83:$AI$113,17,FALSE)</f>
        <v>#N/A</v>
      </c>
      <c r="S195" s="162" t="str">
        <f ca="1">IF(ISERROR(R195/Q195),"-",R195/Q195)</f>
        <v>-</v>
      </c>
      <c r="T195" s="163" t="e">
        <f ca="1">VLOOKUP($B$3,Tables!$B$83:$AI$113,19,FALSE)</f>
        <v>#N/A</v>
      </c>
      <c r="U195" s="159" t="str">
        <f t="shared" ca="1" si="70"/>
        <v>-</v>
      </c>
    </row>
    <row r="198" spans="2:43" ht="13.8" thickBot="1">
      <c r="D198" s="101" t="s">
        <v>604</v>
      </c>
      <c r="H198" s="101" t="s">
        <v>48</v>
      </c>
      <c r="T198" s="101" t="s">
        <v>90</v>
      </c>
      <c r="AG198" s="101" t="s">
        <v>34</v>
      </c>
    </row>
    <row r="199" spans="2:43" ht="14.4" thickBot="1">
      <c r="H199" s="1183" t="s">
        <v>304</v>
      </c>
      <c r="I199" s="1184"/>
      <c r="J199" s="1184"/>
      <c r="K199" s="1184"/>
      <c r="L199" s="1184"/>
      <c r="M199" s="1185"/>
      <c r="N199" s="1183" t="s">
        <v>89</v>
      </c>
      <c r="O199" s="1184"/>
      <c r="P199" s="1184"/>
      <c r="Q199" s="1184"/>
      <c r="R199" s="1184"/>
      <c r="S199" s="1185"/>
      <c r="T199" s="1183" t="s">
        <v>304</v>
      </c>
      <c r="U199" s="1184"/>
      <c r="V199" s="1184"/>
      <c r="W199" s="1184"/>
      <c r="X199" s="1184"/>
      <c r="Y199" s="1185"/>
      <c r="Z199" s="1183" t="s">
        <v>89</v>
      </c>
      <c r="AA199" s="1184"/>
      <c r="AB199" s="1184"/>
      <c r="AC199" s="1184"/>
      <c r="AD199" s="1184"/>
      <c r="AE199" s="1185"/>
      <c r="AF199" s="1183" t="s">
        <v>304</v>
      </c>
      <c r="AG199" s="1184"/>
      <c r="AH199" s="1184"/>
      <c r="AI199" s="1184"/>
      <c r="AJ199" s="1184"/>
      <c r="AK199" s="1185"/>
      <c r="AL199" s="1183" t="s">
        <v>89</v>
      </c>
      <c r="AM199" s="1184"/>
      <c r="AN199" s="1184"/>
      <c r="AO199" s="1184"/>
      <c r="AP199" s="1184"/>
      <c r="AQ199" s="1185"/>
    </row>
    <row r="200" spans="2:43" ht="14.4" thickBot="1">
      <c r="B200" s="31"/>
      <c r="C200" s="33"/>
      <c r="D200" s="1186">
        <f>Titles!F224-1</f>
        <v>-1</v>
      </c>
      <c r="E200" s="1188"/>
      <c r="F200" s="1186">
        <f>D200+1</f>
        <v>0</v>
      </c>
      <c r="G200" s="1187"/>
      <c r="H200" s="1340">
        <f ca="1">H166</f>
        <v>0</v>
      </c>
      <c r="I200" s="1341"/>
      <c r="J200" s="1342"/>
      <c r="K200" s="1340">
        <f ca="1">J166</f>
        <v>0</v>
      </c>
      <c r="L200" s="1341"/>
      <c r="M200" s="1342"/>
      <c r="N200" s="1340">
        <f ca="1">H200</f>
        <v>0</v>
      </c>
      <c r="O200" s="1341"/>
      <c r="P200" s="1342"/>
      <c r="Q200" s="1340">
        <f ca="1">K200</f>
        <v>0</v>
      </c>
      <c r="R200" s="1341"/>
      <c r="S200" s="1342"/>
      <c r="T200" s="1340">
        <f ca="1">T166</f>
        <v>0</v>
      </c>
      <c r="U200" s="1341"/>
      <c r="V200" s="1342"/>
      <c r="W200" s="1340" t="str">
        <f ca="1">W166</f>
        <v>-</v>
      </c>
      <c r="X200" s="1341"/>
      <c r="Y200" s="1342"/>
      <c r="Z200" s="1340">
        <f ca="1">Z166</f>
        <v>0</v>
      </c>
      <c r="AA200" s="1341"/>
      <c r="AB200" s="1342"/>
      <c r="AC200" s="1340">
        <f ca="1">AC166</f>
        <v>0</v>
      </c>
      <c r="AD200" s="1341"/>
      <c r="AE200" s="1342"/>
      <c r="AF200" s="1340" t="str">
        <f ca="1">AF166</f>
        <v>-</v>
      </c>
      <c r="AG200" s="1341"/>
      <c r="AH200" s="1342"/>
      <c r="AI200" s="1340">
        <f ca="1">AI166</f>
        <v>0</v>
      </c>
      <c r="AJ200" s="1341"/>
      <c r="AK200" s="1342"/>
      <c r="AL200" s="1340">
        <f ca="1">AL166</f>
        <v>0</v>
      </c>
      <c r="AM200" s="1341"/>
      <c r="AN200" s="1342"/>
      <c r="AO200" s="1340">
        <f ca="1">AO166</f>
        <v>0</v>
      </c>
      <c r="AP200" s="1341"/>
      <c r="AQ200" s="1342"/>
    </row>
    <row r="201" spans="2:43" ht="15.6">
      <c r="B201" s="87"/>
      <c r="C201" s="86" t="s">
        <v>57</v>
      </c>
      <c r="D201" s="91" t="s">
        <v>58</v>
      </c>
      <c r="E201" s="92" t="s">
        <v>59</v>
      </c>
      <c r="F201" s="91" t="s">
        <v>58</v>
      </c>
      <c r="G201" s="330" t="s">
        <v>59</v>
      </c>
      <c r="H201" s="510" t="s">
        <v>60</v>
      </c>
      <c r="I201" s="510" t="s">
        <v>325</v>
      </c>
      <c r="J201" s="511" t="s">
        <v>61</v>
      </c>
      <c r="K201" s="510" t="s">
        <v>60</v>
      </c>
      <c r="L201" s="510" t="s">
        <v>325</v>
      </c>
      <c r="M201" s="511" t="s">
        <v>61</v>
      </c>
      <c r="N201" s="510" t="s">
        <v>60</v>
      </c>
      <c r="O201" s="510" t="s">
        <v>325</v>
      </c>
      <c r="P201" s="511" t="s">
        <v>61</v>
      </c>
      <c r="Q201" s="510" t="s">
        <v>60</v>
      </c>
      <c r="R201" s="510" t="s">
        <v>325</v>
      </c>
      <c r="S201" s="511" t="s">
        <v>61</v>
      </c>
      <c r="T201" s="510" t="s">
        <v>60</v>
      </c>
      <c r="U201" s="510" t="s">
        <v>325</v>
      </c>
      <c r="V201" s="511" t="s">
        <v>61</v>
      </c>
      <c r="W201" s="510" t="s">
        <v>60</v>
      </c>
      <c r="X201" s="510" t="s">
        <v>325</v>
      </c>
      <c r="Y201" s="511" t="s">
        <v>61</v>
      </c>
      <c r="Z201" s="510" t="s">
        <v>60</v>
      </c>
      <c r="AA201" s="510" t="s">
        <v>325</v>
      </c>
      <c r="AB201" s="511" t="s">
        <v>61</v>
      </c>
      <c r="AC201" s="510" t="s">
        <v>60</v>
      </c>
      <c r="AD201" s="510" t="s">
        <v>325</v>
      </c>
      <c r="AE201" s="511" t="s">
        <v>61</v>
      </c>
      <c r="AF201" s="510" t="s">
        <v>60</v>
      </c>
      <c r="AG201" s="510" t="s">
        <v>325</v>
      </c>
      <c r="AH201" s="511" t="s">
        <v>61</v>
      </c>
      <c r="AI201" s="510" t="s">
        <v>60</v>
      </c>
      <c r="AJ201" s="510" t="s">
        <v>325</v>
      </c>
      <c r="AK201" s="511" t="s">
        <v>61</v>
      </c>
      <c r="AL201" s="510" t="s">
        <v>60</v>
      </c>
      <c r="AM201" s="510" t="s">
        <v>325</v>
      </c>
      <c r="AN201" s="511" t="s">
        <v>61</v>
      </c>
      <c r="AO201" s="510" t="s">
        <v>60</v>
      </c>
      <c r="AP201" s="510" t="s">
        <v>325</v>
      </c>
      <c r="AQ201" s="511" t="s">
        <v>61</v>
      </c>
    </row>
    <row r="202" spans="2:43" ht="13.8">
      <c r="B202" s="36">
        <v>1</v>
      </c>
      <c r="C202" s="37" t="str">
        <f ca="1">'Reordered Data'!C112</f>
        <v>Residential New Construction (example)</v>
      </c>
      <c r="D202" s="509">
        <f ca="1">INDEX((Historical_Data_Summary,Historical_Data_No_Net_Summary),ROW(A2),COLUMN(A1),NTG)</f>
        <v>80000</v>
      </c>
      <c r="E202" s="509">
        <f ca="1">INDEX((Historical_Data_Summary,Historical_Data_No_Net_Summary),ROW(B2),COLUMN(B1),NTG)</f>
        <v>90000</v>
      </c>
      <c r="F202" s="509">
        <f ca="1">INDEX((Historical_Data_Summary,Historical_Data_No_Net_Summary),ROW(C2),COLUMN(C1),NTG)</f>
        <v>100000</v>
      </c>
      <c r="G202" s="509">
        <f ca="1">INDEX((Historical_Data_Summary,Historical_Data_No_Net_Summary),ROW(D2),COLUMN(D1),NTG)</f>
        <v>105000</v>
      </c>
      <c r="H202" s="509">
        <f ca="1">INDEX((Historical_Data_Summary,Historical_Data_No_Net_Summary),ROW(E2),COLUMN(E1),NTG)</f>
        <v>230</v>
      </c>
      <c r="I202" s="509">
        <f ca="1">INDEX((Historical_Data_Summary,Historical_Data_No_Net_Summary),ROW(F2),COLUMN(F1),NTG)</f>
        <v>250</v>
      </c>
      <c r="J202" s="509">
        <f ca="1">INDEX((Historical_Data_Summary,Historical_Data_No_Net_Summary),ROW(G2),COLUMN(G1),NTG)</f>
        <v>200</v>
      </c>
      <c r="K202" s="509">
        <f ca="1">INDEX((Historical_Data_Summary,Historical_Data_No_Net_Summary),ROW(H2),COLUMN(H1),NTG)</f>
        <v>250</v>
      </c>
      <c r="L202" s="509">
        <f ca="1">INDEX((Historical_Data_Summary,Historical_Data_No_Net_Summary),ROW(I2),COLUMN(I1),NTG)</f>
        <v>253</v>
      </c>
      <c r="M202" s="509">
        <f ca="1">INDEX((Historical_Data_Summary,Historical_Data_No_Net_Summary),ROW(J2),COLUMN(J1),NTG)</f>
        <v>220</v>
      </c>
      <c r="N202" s="509">
        <f ca="1">INDEX((Historical_Data_Summary,Historical_Data_No_Net_Summary),ROW(K2),COLUMN(K1),NTG)</f>
        <v>207</v>
      </c>
      <c r="O202" s="509">
        <f ca="1">INDEX((Historical_Data_Summary,Historical_Data_No_Net_Summary),ROW(L2),COLUMN(L1),NTG)</f>
        <v>225</v>
      </c>
      <c r="P202" s="509">
        <f ca="1">INDEX((Historical_Data_Summary,Historical_Data_No_Net_Summary),ROW(M2),COLUMN(M1),NTG)</f>
        <v>180</v>
      </c>
      <c r="Q202" s="509">
        <f ca="1">INDEX((Historical_Data_Summary,Historical_Data_No_Net_Summary),ROW(N2),COLUMN(N1),NTG)</f>
        <v>225</v>
      </c>
      <c r="R202" s="509">
        <f ca="1">INDEX((Historical_Data_Summary,Historical_Data_No_Net_Summary),ROW(O2),COLUMN(O1),NTG)</f>
        <v>207</v>
      </c>
      <c r="S202" s="509">
        <f ca="1">INDEX((Historical_Data_Summary,Historical_Data_No_Net_Summary),ROW(P2),COLUMN(P1),NTG)</f>
        <v>198</v>
      </c>
      <c r="T202" s="509">
        <f ca="1">INDEX((Historical_Data_Summary,Historical_Data_No_Net_Summary),ROW(Q2),COLUMN(Q1),NTG)</f>
        <v>0</v>
      </c>
      <c r="U202" s="509">
        <f ca="1">INDEX((Historical_Data_Summary,Historical_Data_No_Net_Summary),ROW(R2),COLUMN(R1),NTG)</f>
        <v>0</v>
      </c>
      <c r="V202" s="509">
        <f ca="1">INDEX((Historical_Data_Summary,Historical_Data_No_Net_Summary),ROW(S2),COLUMN(S1),NTG)</f>
        <v>0</v>
      </c>
      <c r="W202" s="509">
        <f ca="1">INDEX((Historical_Data_Summary,Historical_Data_No_Net_Summary),ROW(T2),COLUMN(T1),NTG)</f>
        <v>0</v>
      </c>
      <c r="X202" s="509">
        <f ca="1">INDEX((Historical_Data_Summary,Historical_Data_No_Net_Summary),ROW(U2),COLUMN(U1),NTG)</f>
        <v>0</v>
      </c>
      <c r="Y202" s="509">
        <f ca="1">INDEX((Historical_Data_Summary,Historical_Data_No_Net_Summary),ROW(V2),COLUMN(V1),NTG)</f>
        <v>0</v>
      </c>
      <c r="Z202" s="509">
        <f ca="1">INDEX((Historical_Data_Summary,Historical_Data_No_Net_Summary),ROW(W2),COLUMN(W1),NTG)</f>
        <v>0</v>
      </c>
      <c r="AA202" s="509">
        <f ca="1">INDEX((Historical_Data_Summary,Historical_Data_No_Net_Summary),ROW(X2),COLUMN(X1),NTG)</f>
        <v>0</v>
      </c>
      <c r="AB202" s="509">
        <f ca="1">INDEX((Historical_Data_Summary,Historical_Data_No_Net_Summary),ROW(Y2),COLUMN(Y1),NTG)</f>
        <v>0</v>
      </c>
      <c r="AC202" s="509">
        <f ca="1">INDEX((Historical_Data_Summary,Historical_Data_No_Net_Summary),ROW(Z2),COLUMN(Z1),NTG)</f>
        <v>0</v>
      </c>
      <c r="AD202" s="509">
        <f ca="1">INDEX((Historical_Data_Summary,Historical_Data_No_Net_Summary),ROW(AA2),COLUMN(AA1),NTG)</f>
        <v>0</v>
      </c>
      <c r="AE202" s="509">
        <f ca="1">INDEX((Historical_Data_Summary,Historical_Data_No_Net_Summary),ROW(AB2),COLUMN(AB1),NTG)</f>
        <v>0</v>
      </c>
      <c r="AF202" s="509">
        <f ca="1">INDEX((Historical_Data_Summary,Historical_Data_No_Net_Summary),ROW(AC2),COLUMN(AC1),NTG)</f>
        <v>230</v>
      </c>
      <c r="AG202" s="509">
        <f ca="1">INDEX((Historical_Data_Summary,Historical_Data_No_Net_Summary),ROW(AD2),COLUMN(AD1),NTG)</f>
        <v>220</v>
      </c>
      <c r="AH202" s="509">
        <f ca="1">INDEX((Historical_Data_Summary,Historical_Data_No_Net_Summary),ROW(AE2),COLUMN(AE1),NTG)</f>
        <v>220</v>
      </c>
      <c r="AI202" s="509">
        <f ca="1">INDEX((Historical_Data_Summary,Historical_Data_No_Net_Summary),ROW(AF2),COLUMN(AF1),NTG)</f>
        <v>230</v>
      </c>
      <c r="AJ202" s="509">
        <f ca="1">INDEX((Historical_Data_Summary,Historical_Data_No_Net_Summary),ROW(AG2),COLUMN(AG1),NTG)</f>
        <v>220</v>
      </c>
      <c r="AK202" s="509">
        <f ca="1">INDEX((Historical_Data_Summary,Historical_Data_No_Net_Summary),ROW(AH2),COLUMN(AH1),NTG)</f>
        <v>220</v>
      </c>
      <c r="AL202" s="509">
        <f ca="1">INDEX((Historical_Data_Summary,Historical_Data_No_Net_Summary),ROW(AI2),COLUMN(AI1),NTG)</f>
        <v>230</v>
      </c>
      <c r="AM202" s="509">
        <f ca="1">INDEX((Historical_Data_Summary,Historical_Data_No_Net_Summary),ROW(AJ2),COLUMN(AJ1),NTG)</f>
        <v>220</v>
      </c>
      <c r="AN202" s="509">
        <f ca="1">INDEX((Historical_Data_Summary,Historical_Data_No_Net_Summary),ROW(AK2),COLUMN(AK1),NTG)</f>
        <v>220</v>
      </c>
      <c r="AO202" s="509">
        <f ca="1">INDEX((Historical_Data_Summary,Historical_Data_No_Net_Summary),ROW(AL2),COLUMN(AL1),NTG)</f>
        <v>230</v>
      </c>
      <c r="AP202" s="509">
        <f ca="1">INDEX((Historical_Data_Summary,Historical_Data_No_Net_Summary),ROW(AM2),COLUMN(AM1),NTG)</f>
        <v>220</v>
      </c>
      <c r="AQ202" s="509">
        <f ca="1">INDEX((Historical_Data_Summary,Historical_Data_No_Net_Summary),ROW(AN2),COLUMN(AN1),NTG)</f>
        <v>220</v>
      </c>
    </row>
    <row r="203" spans="2:43" ht="13.8">
      <c r="B203" s="36">
        <v>2</v>
      </c>
      <c r="C203" s="37" t="str">
        <f ca="1">'Reordered Data'!C113</f>
        <v>Residential Whole Home Retrofit</v>
      </c>
      <c r="D203" s="509">
        <f ca="1">INDEX((Historical_Data_Summary,Historical_Data_No_Net_Summary),ROW(A3),COLUMN(A2),NTG)</f>
        <v>0</v>
      </c>
      <c r="E203" s="509">
        <f ca="1">INDEX((Historical_Data_Summary,Historical_Data_No_Net_Summary),ROW(B3),COLUMN(B2),NTG)</f>
        <v>0</v>
      </c>
      <c r="F203" s="509">
        <f ca="1">INDEX((Historical_Data_Summary,Historical_Data_No_Net_Summary),ROW(C3),COLUMN(C2),NTG)</f>
        <v>0</v>
      </c>
      <c r="G203" s="509">
        <f ca="1">INDEX((Historical_Data_Summary,Historical_Data_No_Net_Summary),ROW(D3),COLUMN(D2),NTG)</f>
        <v>0</v>
      </c>
      <c r="H203" s="509">
        <f ca="1">INDEX((Historical_Data_Summary,Historical_Data_No_Net_Summary),ROW(E3),COLUMN(E2),NTG)</f>
        <v>0</v>
      </c>
      <c r="I203" s="509">
        <f ca="1">INDEX((Historical_Data_Summary,Historical_Data_No_Net_Summary),ROW(F3),COLUMN(F2),NTG)</f>
        <v>0</v>
      </c>
      <c r="J203" s="509">
        <f ca="1">INDEX((Historical_Data_Summary,Historical_Data_No_Net_Summary),ROW(G3),COLUMN(G2),NTG)</f>
        <v>0</v>
      </c>
      <c r="K203" s="509">
        <f ca="1">INDEX((Historical_Data_Summary,Historical_Data_No_Net_Summary),ROW(H3),COLUMN(H2),NTG)</f>
        <v>0</v>
      </c>
      <c r="L203" s="509">
        <f ca="1">INDEX((Historical_Data_Summary,Historical_Data_No_Net_Summary),ROW(I3),COLUMN(I2),NTG)</f>
        <v>0</v>
      </c>
      <c r="M203" s="509">
        <f ca="1">INDEX((Historical_Data_Summary,Historical_Data_No_Net_Summary),ROW(J3),COLUMN(J2),NTG)</f>
        <v>0</v>
      </c>
      <c r="N203" s="509">
        <f ca="1">INDEX((Historical_Data_Summary,Historical_Data_No_Net_Summary),ROW(K3),COLUMN(K2),NTG)</f>
        <v>0</v>
      </c>
      <c r="O203" s="509">
        <f ca="1">INDEX((Historical_Data_Summary,Historical_Data_No_Net_Summary),ROW(L3),COLUMN(L2),NTG)</f>
        <v>0</v>
      </c>
      <c r="P203" s="509">
        <f ca="1">INDEX((Historical_Data_Summary,Historical_Data_No_Net_Summary),ROW(M3),COLUMN(M2),NTG)</f>
        <v>0</v>
      </c>
      <c r="Q203" s="509">
        <f ca="1">INDEX((Historical_Data_Summary,Historical_Data_No_Net_Summary),ROW(N3),COLUMN(N2),NTG)</f>
        <v>0</v>
      </c>
      <c r="R203" s="509">
        <f ca="1">INDEX((Historical_Data_Summary,Historical_Data_No_Net_Summary),ROW(O3),COLUMN(O2),NTG)</f>
        <v>0</v>
      </c>
      <c r="S203" s="509">
        <f ca="1">INDEX((Historical_Data_Summary,Historical_Data_No_Net_Summary),ROW(P3),COLUMN(P2),NTG)</f>
        <v>0</v>
      </c>
      <c r="T203" s="509">
        <f ca="1">INDEX((Historical_Data_Summary,Historical_Data_No_Net_Summary),ROW(Q3),COLUMN(Q2),NTG)</f>
        <v>0</v>
      </c>
      <c r="U203" s="509">
        <f ca="1">INDEX((Historical_Data_Summary,Historical_Data_No_Net_Summary),ROW(R3),COLUMN(R2),NTG)</f>
        <v>0</v>
      </c>
      <c r="V203" s="509">
        <f ca="1">INDEX((Historical_Data_Summary,Historical_Data_No_Net_Summary),ROW(S3),COLUMN(S2),NTG)</f>
        <v>0</v>
      </c>
      <c r="W203" s="509">
        <f ca="1">INDEX((Historical_Data_Summary,Historical_Data_No_Net_Summary),ROW(T3),COLUMN(T2),NTG)</f>
        <v>0</v>
      </c>
      <c r="X203" s="509">
        <f ca="1">INDEX((Historical_Data_Summary,Historical_Data_No_Net_Summary),ROW(U3),COLUMN(U2),NTG)</f>
        <v>0</v>
      </c>
      <c r="Y203" s="509">
        <f ca="1">INDEX((Historical_Data_Summary,Historical_Data_No_Net_Summary),ROW(V3),COLUMN(V2),NTG)</f>
        <v>0</v>
      </c>
      <c r="Z203" s="509">
        <f ca="1">INDEX((Historical_Data_Summary,Historical_Data_No_Net_Summary),ROW(W3),COLUMN(W2),NTG)</f>
        <v>0</v>
      </c>
      <c r="AA203" s="509">
        <f ca="1">INDEX((Historical_Data_Summary,Historical_Data_No_Net_Summary),ROW(X3),COLUMN(X2),NTG)</f>
        <v>0</v>
      </c>
      <c r="AB203" s="509">
        <f ca="1">INDEX((Historical_Data_Summary,Historical_Data_No_Net_Summary),ROW(Y3),COLUMN(Y2),NTG)</f>
        <v>0</v>
      </c>
      <c r="AC203" s="509">
        <f ca="1">INDEX((Historical_Data_Summary,Historical_Data_No_Net_Summary),ROW(Z3),COLUMN(Z2),NTG)</f>
        <v>0</v>
      </c>
      <c r="AD203" s="509">
        <f ca="1">INDEX((Historical_Data_Summary,Historical_Data_No_Net_Summary),ROW(AA3),COLUMN(AA2),NTG)</f>
        <v>0</v>
      </c>
      <c r="AE203" s="509">
        <f ca="1">INDEX((Historical_Data_Summary,Historical_Data_No_Net_Summary),ROW(AB3),COLUMN(AB2),NTG)</f>
        <v>0</v>
      </c>
      <c r="AF203" s="509">
        <f ca="1">INDEX((Historical_Data_Summary,Historical_Data_No_Net_Summary),ROW(AC3),COLUMN(AC2),NTG)</f>
        <v>0</v>
      </c>
      <c r="AG203" s="509">
        <f ca="1">INDEX((Historical_Data_Summary,Historical_Data_No_Net_Summary),ROW(AD3),COLUMN(AD2),NTG)</f>
        <v>0</v>
      </c>
      <c r="AH203" s="509">
        <f ca="1">INDEX((Historical_Data_Summary,Historical_Data_No_Net_Summary),ROW(AE3),COLUMN(AE2),NTG)</f>
        <v>0</v>
      </c>
      <c r="AI203" s="509">
        <f ca="1">INDEX((Historical_Data_Summary,Historical_Data_No_Net_Summary),ROW(AF3),COLUMN(AF2),NTG)</f>
        <v>0</v>
      </c>
      <c r="AJ203" s="509">
        <f ca="1">INDEX((Historical_Data_Summary,Historical_Data_No_Net_Summary),ROW(AG3),COLUMN(AG2),NTG)</f>
        <v>0</v>
      </c>
      <c r="AK203" s="509">
        <f ca="1">INDEX((Historical_Data_Summary,Historical_Data_No_Net_Summary),ROW(AH3),COLUMN(AH2),NTG)</f>
        <v>0</v>
      </c>
      <c r="AL203" s="509">
        <f ca="1">INDEX((Historical_Data_Summary,Historical_Data_No_Net_Summary),ROW(AI3),COLUMN(AI2),NTG)</f>
        <v>0</v>
      </c>
      <c r="AM203" s="509">
        <f ca="1">INDEX((Historical_Data_Summary,Historical_Data_No_Net_Summary),ROW(AJ3),COLUMN(AJ2),NTG)</f>
        <v>0</v>
      </c>
      <c r="AN203" s="509">
        <f ca="1">INDEX((Historical_Data_Summary,Historical_Data_No_Net_Summary),ROW(AK3),COLUMN(AK2),NTG)</f>
        <v>0</v>
      </c>
      <c r="AO203" s="509">
        <f ca="1">INDEX((Historical_Data_Summary,Historical_Data_No_Net_Summary),ROW(AL3),COLUMN(AL2),NTG)</f>
        <v>0</v>
      </c>
      <c r="AP203" s="509">
        <f ca="1">INDEX((Historical_Data_Summary,Historical_Data_No_Net_Summary),ROW(AM3),COLUMN(AM2),NTG)</f>
        <v>0</v>
      </c>
      <c r="AQ203" s="509">
        <f ca="1">INDEX((Historical_Data_Summary,Historical_Data_No_Net_Summary),ROW(AN3),COLUMN(AN2),NTG)</f>
        <v>0</v>
      </c>
    </row>
    <row r="204" spans="2:43" ht="13.8">
      <c r="B204" s="36">
        <v>3</v>
      </c>
      <c r="C204" s="37" t="str">
        <f ca="1">'Reordered Data'!C114</f>
        <v>C&amp;I Prescriptive</v>
      </c>
      <c r="D204" s="509">
        <f ca="1">INDEX((Historical_Data_Summary,Historical_Data_No_Net_Summary),ROW(A4),COLUMN(A3),NTG)</f>
        <v>0</v>
      </c>
      <c r="E204" s="509">
        <f ca="1">INDEX((Historical_Data_Summary,Historical_Data_No_Net_Summary),ROW(B4),COLUMN(B3),NTG)</f>
        <v>0</v>
      </c>
      <c r="F204" s="509">
        <f ca="1">INDEX((Historical_Data_Summary,Historical_Data_No_Net_Summary),ROW(C4),COLUMN(C3),NTG)</f>
        <v>0</v>
      </c>
      <c r="G204" s="509">
        <f ca="1">INDEX((Historical_Data_Summary,Historical_Data_No_Net_Summary),ROW(D4),COLUMN(D3),NTG)</f>
        <v>0</v>
      </c>
      <c r="H204" s="509">
        <f ca="1">INDEX((Historical_Data_Summary,Historical_Data_No_Net_Summary),ROW(E4),COLUMN(E3),NTG)</f>
        <v>0</v>
      </c>
      <c r="I204" s="509">
        <f ca="1">INDEX((Historical_Data_Summary,Historical_Data_No_Net_Summary),ROW(F4),COLUMN(F3),NTG)</f>
        <v>0</v>
      </c>
      <c r="J204" s="509">
        <f ca="1">INDEX((Historical_Data_Summary,Historical_Data_No_Net_Summary),ROW(G4),COLUMN(G3),NTG)</f>
        <v>0</v>
      </c>
      <c r="K204" s="509">
        <f ca="1">INDEX((Historical_Data_Summary,Historical_Data_No_Net_Summary),ROW(H4),COLUMN(H3),NTG)</f>
        <v>0</v>
      </c>
      <c r="L204" s="509">
        <f ca="1">INDEX((Historical_Data_Summary,Historical_Data_No_Net_Summary),ROW(I4),COLUMN(I3),NTG)</f>
        <v>0</v>
      </c>
      <c r="M204" s="509">
        <f ca="1">INDEX((Historical_Data_Summary,Historical_Data_No_Net_Summary),ROW(J4),COLUMN(J3),NTG)</f>
        <v>0</v>
      </c>
      <c r="N204" s="509">
        <f ca="1">INDEX((Historical_Data_Summary,Historical_Data_No_Net_Summary),ROW(K4),COLUMN(K3),NTG)</f>
        <v>0</v>
      </c>
      <c r="O204" s="509">
        <f ca="1">INDEX((Historical_Data_Summary,Historical_Data_No_Net_Summary),ROW(L4),COLUMN(L3),NTG)</f>
        <v>0</v>
      </c>
      <c r="P204" s="509">
        <f ca="1">INDEX((Historical_Data_Summary,Historical_Data_No_Net_Summary),ROW(M4),COLUMN(M3),NTG)</f>
        <v>0</v>
      </c>
      <c r="Q204" s="509">
        <f ca="1">INDEX((Historical_Data_Summary,Historical_Data_No_Net_Summary),ROW(N4),COLUMN(N3),NTG)</f>
        <v>0</v>
      </c>
      <c r="R204" s="509">
        <f ca="1">INDEX((Historical_Data_Summary,Historical_Data_No_Net_Summary),ROW(O4),COLUMN(O3),NTG)</f>
        <v>0</v>
      </c>
      <c r="S204" s="509">
        <f ca="1">INDEX((Historical_Data_Summary,Historical_Data_No_Net_Summary),ROW(P4),COLUMN(P3),NTG)</f>
        <v>0</v>
      </c>
      <c r="T204" s="509">
        <f ca="1">INDEX((Historical_Data_Summary,Historical_Data_No_Net_Summary),ROW(Q4),COLUMN(Q3),NTG)</f>
        <v>0</v>
      </c>
      <c r="U204" s="509">
        <f ca="1">INDEX((Historical_Data_Summary,Historical_Data_No_Net_Summary),ROW(R4),COLUMN(R3),NTG)</f>
        <v>0</v>
      </c>
      <c r="V204" s="509">
        <f ca="1">INDEX((Historical_Data_Summary,Historical_Data_No_Net_Summary),ROW(S4),COLUMN(S3),NTG)</f>
        <v>0</v>
      </c>
      <c r="W204" s="509">
        <f ca="1">INDEX((Historical_Data_Summary,Historical_Data_No_Net_Summary),ROW(T4),COLUMN(T3),NTG)</f>
        <v>0</v>
      </c>
      <c r="X204" s="509">
        <f ca="1">INDEX((Historical_Data_Summary,Historical_Data_No_Net_Summary),ROW(U4),COLUMN(U3),NTG)</f>
        <v>0</v>
      </c>
      <c r="Y204" s="509">
        <f ca="1">INDEX((Historical_Data_Summary,Historical_Data_No_Net_Summary),ROW(V4),COLUMN(V3),NTG)</f>
        <v>0</v>
      </c>
      <c r="Z204" s="509">
        <f ca="1">INDEX((Historical_Data_Summary,Historical_Data_No_Net_Summary),ROW(W4),COLUMN(W3),NTG)</f>
        <v>0</v>
      </c>
      <c r="AA204" s="509">
        <f ca="1">INDEX((Historical_Data_Summary,Historical_Data_No_Net_Summary),ROW(X4),COLUMN(X3),NTG)</f>
        <v>0</v>
      </c>
      <c r="AB204" s="509">
        <f ca="1">INDEX((Historical_Data_Summary,Historical_Data_No_Net_Summary),ROW(Y4),COLUMN(Y3),NTG)</f>
        <v>0</v>
      </c>
      <c r="AC204" s="509">
        <f ca="1">INDEX((Historical_Data_Summary,Historical_Data_No_Net_Summary),ROW(Z4),COLUMN(Z3),NTG)</f>
        <v>0</v>
      </c>
      <c r="AD204" s="509">
        <f ca="1">INDEX((Historical_Data_Summary,Historical_Data_No_Net_Summary),ROW(AA4),COLUMN(AA3),NTG)</f>
        <v>0</v>
      </c>
      <c r="AE204" s="509">
        <f ca="1">INDEX((Historical_Data_Summary,Historical_Data_No_Net_Summary),ROW(AB4),COLUMN(AB3),NTG)</f>
        <v>0</v>
      </c>
      <c r="AF204" s="509">
        <f ca="1">INDEX((Historical_Data_Summary,Historical_Data_No_Net_Summary),ROW(AC4),COLUMN(AC3),NTG)</f>
        <v>0</v>
      </c>
      <c r="AG204" s="509">
        <f ca="1">INDEX((Historical_Data_Summary,Historical_Data_No_Net_Summary),ROW(AD4),COLUMN(AD3),NTG)</f>
        <v>0</v>
      </c>
      <c r="AH204" s="509">
        <f ca="1">INDEX((Historical_Data_Summary,Historical_Data_No_Net_Summary),ROW(AE4),COLUMN(AE3),NTG)</f>
        <v>0</v>
      </c>
      <c r="AI204" s="509">
        <f ca="1">INDEX((Historical_Data_Summary,Historical_Data_No_Net_Summary),ROW(AF4),COLUMN(AF3),NTG)</f>
        <v>0</v>
      </c>
      <c r="AJ204" s="509">
        <f ca="1">INDEX((Historical_Data_Summary,Historical_Data_No_Net_Summary),ROW(AG4),COLUMN(AG3),NTG)</f>
        <v>0</v>
      </c>
      <c r="AK204" s="509">
        <f ca="1">INDEX((Historical_Data_Summary,Historical_Data_No_Net_Summary),ROW(AH4),COLUMN(AH3),NTG)</f>
        <v>0</v>
      </c>
      <c r="AL204" s="509">
        <f ca="1">INDEX((Historical_Data_Summary,Historical_Data_No_Net_Summary),ROW(AI4),COLUMN(AI3),NTG)</f>
        <v>0</v>
      </c>
      <c r="AM204" s="509">
        <f ca="1">INDEX((Historical_Data_Summary,Historical_Data_No_Net_Summary),ROW(AJ4),COLUMN(AJ3),NTG)</f>
        <v>0</v>
      </c>
      <c r="AN204" s="509">
        <f ca="1">INDEX((Historical_Data_Summary,Historical_Data_No_Net_Summary),ROW(AK4),COLUMN(AK3),NTG)</f>
        <v>0</v>
      </c>
      <c r="AO204" s="509">
        <f ca="1">INDEX((Historical_Data_Summary,Historical_Data_No_Net_Summary),ROW(AL4),COLUMN(AL3),NTG)</f>
        <v>0</v>
      </c>
      <c r="AP204" s="509">
        <f ca="1">INDEX((Historical_Data_Summary,Historical_Data_No_Net_Summary),ROW(AM4),COLUMN(AM3),NTG)</f>
        <v>0</v>
      </c>
      <c r="AQ204" s="509">
        <f ca="1">INDEX((Historical_Data_Summary,Historical_Data_No_Net_Summary),ROW(AN4),COLUMN(AN3),NTG)</f>
        <v>0</v>
      </c>
    </row>
    <row r="205" spans="2:43" ht="13.8">
      <c r="B205" s="36">
        <v>4</v>
      </c>
      <c r="C205" s="37" t="str">
        <f ca="1">'Reordered Data'!C115</f>
        <v>*Hide*</v>
      </c>
      <c r="D205" s="509" t="str">
        <f ca="1">INDEX((Historical_Data_Summary,Historical_Data_No_Net_Summary),ROW(A5),COLUMN(A4),NTG)</f>
        <v>-</v>
      </c>
      <c r="E205" s="509" t="str">
        <f ca="1">INDEX((Historical_Data_Summary,Historical_Data_No_Net_Summary),ROW(B5),COLUMN(B4),NTG)</f>
        <v>-</v>
      </c>
      <c r="F205" s="509" t="str">
        <f ca="1">INDEX((Historical_Data_Summary,Historical_Data_No_Net_Summary),ROW(C5),COLUMN(C4),NTG)</f>
        <v>-</v>
      </c>
      <c r="G205" s="509" t="str">
        <f ca="1">INDEX((Historical_Data_Summary,Historical_Data_No_Net_Summary),ROW(D5),COLUMN(D4),NTG)</f>
        <v>-</v>
      </c>
      <c r="H205" s="509" t="str">
        <f ca="1">INDEX((Historical_Data_Summary,Historical_Data_No_Net_Summary),ROW(E5),COLUMN(E4),NTG)</f>
        <v>-</v>
      </c>
      <c r="I205" s="509" t="str">
        <f ca="1">INDEX((Historical_Data_Summary,Historical_Data_No_Net_Summary),ROW(F5),COLUMN(F4),NTG)</f>
        <v>-</v>
      </c>
      <c r="J205" s="509" t="str">
        <f ca="1">INDEX((Historical_Data_Summary,Historical_Data_No_Net_Summary),ROW(G5),COLUMN(G4),NTG)</f>
        <v>-</v>
      </c>
      <c r="K205" s="509" t="str">
        <f ca="1">INDEX((Historical_Data_Summary,Historical_Data_No_Net_Summary),ROW(H5),COLUMN(H4),NTG)</f>
        <v>-</v>
      </c>
      <c r="L205" s="509" t="str">
        <f ca="1">INDEX((Historical_Data_Summary,Historical_Data_No_Net_Summary),ROW(I5),COLUMN(I4),NTG)</f>
        <v>-</v>
      </c>
      <c r="M205" s="509" t="str">
        <f ca="1">INDEX((Historical_Data_Summary,Historical_Data_No_Net_Summary),ROW(J5),COLUMN(J4),NTG)</f>
        <v>-</v>
      </c>
      <c r="N205" s="509" t="str">
        <f ca="1">INDEX((Historical_Data_Summary,Historical_Data_No_Net_Summary),ROW(K5),COLUMN(K4),NTG)</f>
        <v>-</v>
      </c>
      <c r="O205" s="509" t="str">
        <f ca="1">INDEX((Historical_Data_Summary,Historical_Data_No_Net_Summary),ROW(L5),COLUMN(L4),NTG)</f>
        <v>-</v>
      </c>
      <c r="P205" s="509" t="str">
        <f ca="1">INDEX((Historical_Data_Summary,Historical_Data_No_Net_Summary),ROW(M5),COLUMN(M4),NTG)</f>
        <v>-</v>
      </c>
      <c r="Q205" s="509" t="str">
        <f ca="1">INDEX((Historical_Data_Summary,Historical_Data_No_Net_Summary),ROW(N5),COLUMN(N4),NTG)</f>
        <v>-</v>
      </c>
      <c r="R205" s="509" t="str">
        <f ca="1">INDEX((Historical_Data_Summary,Historical_Data_No_Net_Summary),ROW(O5),COLUMN(O4),NTG)</f>
        <v>-</v>
      </c>
      <c r="S205" s="509" t="str">
        <f ca="1">INDEX((Historical_Data_Summary,Historical_Data_No_Net_Summary),ROW(P5),COLUMN(P4),NTG)</f>
        <v>-</v>
      </c>
      <c r="T205" s="509" t="str">
        <f ca="1">INDEX((Historical_Data_Summary,Historical_Data_No_Net_Summary),ROW(Q5),COLUMN(Q4),NTG)</f>
        <v>-</v>
      </c>
      <c r="U205" s="509" t="str">
        <f ca="1">INDEX((Historical_Data_Summary,Historical_Data_No_Net_Summary),ROW(R5),COLUMN(R4),NTG)</f>
        <v>-</v>
      </c>
      <c r="V205" s="509" t="str">
        <f ca="1">INDEX((Historical_Data_Summary,Historical_Data_No_Net_Summary),ROW(S5),COLUMN(S4),NTG)</f>
        <v>-</v>
      </c>
      <c r="W205" s="509" t="str">
        <f ca="1">INDEX((Historical_Data_Summary,Historical_Data_No_Net_Summary),ROW(T5),COLUMN(T4),NTG)</f>
        <v>-</v>
      </c>
      <c r="X205" s="509" t="str">
        <f ca="1">INDEX((Historical_Data_Summary,Historical_Data_No_Net_Summary),ROW(U5),COLUMN(U4),NTG)</f>
        <v>-</v>
      </c>
      <c r="Y205" s="509" t="str">
        <f ca="1">INDEX((Historical_Data_Summary,Historical_Data_No_Net_Summary),ROW(V5),COLUMN(V4),NTG)</f>
        <v>-</v>
      </c>
      <c r="Z205" s="509" t="str">
        <f ca="1">INDEX((Historical_Data_Summary,Historical_Data_No_Net_Summary),ROW(W5),COLUMN(W4),NTG)</f>
        <v>-</v>
      </c>
      <c r="AA205" s="509" t="str">
        <f ca="1">INDEX((Historical_Data_Summary,Historical_Data_No_Net_Summary),ROW(X5),COLUMN(X4),NTG)</f>
        <v>-</v>
      </c>
      <c r="AB205" s="509" t="str">
        <f ca="1">INDEX((Historical_Data_Summary,Historical_Data_No_Net_Summary),ROW(Y5),COLUMN(Y4),NTG)</f>
        <v>-</v>
      </c>
      <c r="AC205" s="509" t="str">
        <f ca="1">INDEX((Historical_Data_Summary,Historical_Data_No_Net_Summary),ROW(Z5),COLUMN(Z4),NTG)</f>
        <v>-</v>
      </c>
      <c r="AD205" s="509" t="str">
        <f ca="1">INDEX((Historical_Data_Summary,Historical_Data_No_Net_Summary),ROW(AA5),COLUMN(AA4),NTG)</f>
        <v>-</v>
      </c>
      <c r="AE205" s="509" t="str">
        <f ca="1">INDEX((Historical_Data_Summary,Historical_Data_No_Net_Summary),ROW(AB5),COLUMN(AB4),NTG)</f>
        <v>-</v>
      </c>
      <c r="AF205" s="509" t="str">
        <f ca="1">INDEX((Historical_Data_Summary,Historical_Data_No_Net_Summary),ROW(AC5),COLUMN(AC4),NTG)</f>
        <v>-</v>
      </c>
      <c r="AG205" s="509" t="str">
        <f ca="1">INDEX((Historical_Data_Summary,Historical_Data_No_Net_Summary),ROW(AD5),COLUMN(AD4),NTG)</f>
        <v>-</v>
      </c>
      <c r="AH205" s="509" t="str">
        <f ca="1">INDEX((Historical_Data_Summary,Historical_Data_No_Net_Summary),ROW(AE5),COLUMN(AE4),NTG)</f>
        <v>-</v>
      </c>
      <c r="AI205" s="509" t="str">
        <f ca="1">INDEX((Historical_Data_Summary,Historical_Data_No_Net_Summary),ROW(AF5),COLUMN(AF4),NTG)</f>
        <v>-</v>
      </c>
      <c r="AJ205" s="509" t="str">
        <f ca="1">INDEX((Historical_Data_Summary,Historical_Data_No_Net_Summary),ROW(AG5),COLUMN(AG4),NTG)</f>
        <v>-</v>
      </c>
      <c r="AK205" s="509" t="str">
        <f ca="1">INDEX((Historical_Data_Summary,Historical_Data_No_Net_Summary),ROW(AH5),COLUMN(AH4),NTG)</f>
        <v>-</v>
      </c>
      <c r="AL205" s="509" t="str">
        <f ca="1">INDEX((Historical_Data_Summary,Historical_Data_No_Net_Summary),ROW(AI5),COLUMN(AI4),NTG)</f>
        <v>-</v>
      </c>
      <c r="AM205" s="509" t="str">
        <f ca="1">INDEX((Historical_Data_Summary,Historical_Data_No_Net_Summary),ROW(AJ5),COLUMN(AJ4),NTG)</f>
        <v>-</v>
      </c>
      <c r="AN205" s="509" t="str">
        <f ca="1">INDEX((Historical_Data_Summary,Historical_Data_No_Net_Summary),ROW(AK5),COLUMN(AK4),NTG)</f>
        <v>-</v>
      </c>
      <c r="AO205" s="509" t="str">
        <f ca="1">INDEX((Historical_Data_Summary,Historical_Data_No_Net_Summary),ROW(AL5),COLUMN(AL4),NTG)</f>
        <v>-</v>
      </c>
      <c r="AP205" s="509" t="str">
        <f ca="1">INDEX((Historical_Data_Summary,Historical_Data_No_Net_Summary),ROW(AM5),COLUMN(AM4),NTG)</f>
        <v>-</v>
      </c>
      <c r="AQ205" s="509" t="str">
        <f ca="1">INDEX((Historical_Data_Summary,Historical_Data_No_Net_Summary),ROW(AN5),COLUMN(AN4),NTG)</f>
        <v>-</v>
      </c>
    </row>
    <row r="206" spans="2:43" ht="13.8">
      <c r="B206" s="36">
        <v>5</v>
      </c>
      <c r="C206" s="37" t="str">
        <f ca="1">'Reordered Data'!C116</f>
        <v>*Hide*</v>
      </c>
      <c r="D206" s="509" t="str">
        <f ca="1">INDEX((Historical_Data_Summary,Historical_Data_No_Net_Summary),ROW(A6),COLUMN(A5),NTG)</f>
        <v>-</v>
      </c>
      <c r="E206" s="509" t="str">
        <f ca="1">INDEX((Historical_Data_Summary,Historical_Data_No_Net_Summary),ROW(B6),COLUMN(B5),NTG)</f>
        <v>-</v>
      </c>
      <c r="F206" s="509" t="str">
        <f ca="1">INDEX((Historical_Data_Summary,Historical_Data_No_Net_Summary),ROW(C6),COLUMN(C5),NTG)</f>
        <v>-</v>
      </c>
      <c r="G206" s="509" t="str">
        <f ca="1">INDEX((Historical_Data_Summary,Historical_Data_No_Net_Summary),ROW(D6),COLUMN(D5),NTG)</f>
        <v>-</v>
      </c>
      <c r="H206" s="509" t="str">
        <f ca="1">INDEX((Historical_Data_Summary,Historical_Data_No_Net_Summary),ROW(E6),COLUMN(E5),NTG)</f>
        <v>-</v>
      </c>
      <c r="I206" s="509" t="str">
        <f ca="1">INDEX((Historical_Data_Summary,Historical_Data_No_Net_Summary),ROW(F6),COLUMN(F5),NTG)</f>
        <v>-</v>
      </c>
      <c r="J206" s="509" t="str">
        <f ca="1">INDEX((Historical_Data_Summary,Historical_Data_No_Net_Summary),ROW(G6),COLUMN(G5),NTG)</f>
        <v>-</v>
      </c>
      <c r="K206" s="509" t="str">
        <f ca="1">INDEX((Historical_Data_Summary,Historical_Data_No_Net_Summary),ROW(H6),COLUMN(H5),NTG)</f>
        <v>-</v>
      </c>
      <c r="L206" s="509" t="str">
        <f ca="1">INDEX((Historical_Data_Summary,Historical_Data_No_Net_Summary),ROW(I6),COLUMN(I5),NTG)</f>
        <v>-</v>
      </c>
      <c r="M206" s="509" t="str">
        <f ca="1">INDEX((Historical_Data_Summary,Historical_Data_No_Net_Summary),ROW(J6),COLUMN(J5),NTG)</f>
        <v>-</v>
      </c>
      <c r="N206" s="509" t="str">
        <f ca="1">INDEX((Historical_Data_Summary,Historical_Data_No_Net_Summary),ROW(K6),COLUMN(K5),NTG)</f>
        <v>-</v>
      </c>
      <c r="O206" s="509" t="str">
        <f ca="1">INDEX((Historical_Data_Summary,Historical_Data_No_Net_Summary),ROW(L6),COLUMN(L5),NTG)</f>
        <v>-</v>
      </c>
      <c r="P206" s="509" t="str">
        <f ca="1">INDEX((Historical_Data_Summary,Historical_Data_No_Net_Summary),ROW(M6),COLUMN(M5),NTG)</f>
        <v>-</v>
      </c>
      <c r="Q206" s="509" t="str">
        <f ca="1">INDEX((Historical_Data_Summary,Historical_Data_No_Net_Summary),ROW(N6),COLUMN(N5),NTG)</f>
        <v>-</v>
      </c>
      <c r="R206" s="509" t="str">
        <f ca="1">INDEX((Historical_Data_Summary,Historical_Data_No_Net_Summary),ROW(O6),COLUMN(O5),NTG)</f>
        <v>-</v>
      </c>
      <c r="S206" s="509" t="str">
        <f ca="1">INDEX((Historical_Data_Summary,Historical_Data_No_Net_Summary),ROW(P6),COLUMN(P5),NTG)</f>
        <v>-</v>
      </c>
      <c r="T206" s="509" t="str">
        <f ca="1">INDEX((Historical_Data_Summary,Historical_Data_No_Net_Summary),ROW(Q6),COLUMN(Q5),NTG)</f>
        <v>-</v>
      </c>
      <c r="U206" s="509" t="str">
        <f ca="1">INDEX((Historical_Data_Summary,Historical_Data_No_Net_Summary),ROW(R6),COLUMN(R5),NTG)</f>
        <v>-</v>
      </c>
      <c r="V206" s="509" t="str">
        <f ca="1">INDEX((Historical_Data_Summary,Historical_Data_No_Net_Summary),ROW(S6),COLUMN(S5),NTG)</f>
        <v>-</v>
      </c>
      <c r="W206" s="509" t="str">
        <f ca="1">INDEX((Historical_Data_Summary,Historical_Data_No_Net_Summary),ROW(T6),COLUMN(T5),NTG)</f>
        <v>-</v>
      </c>
      <c r="X206" s="509" t="str">
        <f ca="1">INDEX((Historical_Data_Summary,Historical_Data_No_Net_Summary),ROW(U6),COLUMN(U5),NTG)</f>
        <v>-</v>
      </c>
      <c r="Y206" s="509" t="str">
        <f ca="1">INDEX((Historical_Data_Summary,Historical_Data_No_Net_Summary),ROW(V6),COLUMN(V5),NTG)</f>
        <v>-</v>
      </c>
      <c r="Z206" s="509" t="str">
        <f ca="1">INDEX((Historical_Data_Summary,Historical_Data_No_Net_Summary),ROW(W6),COLUMN(W5),NTG)</f>
        <v>-</v>
      </c>
      <c r="AA206" s="509" t="str">
        <f ca="1">INDEX((Historical_Data_Summary,Historical_Data_No_Net_Summary),ROW(X6),COLUMN(X5),NTG)</f>
        <v>-</v>
      </c>
      <c r="AB206" s="509" t="str">
        <f ca="1">INDEX((Historical_Data_Summary,Historical_Data_No_Net_Summary),ROW(Y6),COLUMN(Y5),NTG)</f>
        <v>-</v>
      </c>
      <c r="AC206" s="509" t="str">
        <f ca="1">INDEX((Historical_Data_Summary,Historical_Data_No_Net_Summary),ROW(Z6),COLUMN(Z5),NTG)</f>
        <v>-</v>
      </c>
      <c r="AD206" s="509" t="str">
        <f ca="1">INDEX((Historical_Data_Summary,Historical_Data_No_Net_Summary),ROW(AA6),COLUMN(AA5),NTG)</f>
        <v>-</v>
      </c>
      <c r="AE206" s="509" t="str">
        <f ca="1">INDEX((Historical_Data_Summary,Historical_Data_No_Net_Summary),ROW(AB6),COLUMN(AB5),NTG)</f>
        <v>-</v>
      </c>
      <c r="AF206" s="509" t="str">
        <f ca="1">INDEX((Historical_Data_Summary,Historical_Data_No_Net_Summary),ROW(AC6),COLUMN(AC5),NTG)</f>
        <v>-</v>
      </c>
      <c r="AG206" s="509" t="str">
        <f ca="1">INDEX((Historical_Data_Summary,Historical_Data_No_Net_Summary),ROW(AD6),COLUMN(AD5),NTG)</f>
        <v>-</v>
      </c>
      <c r="AH206" s="509" t="str">
        <f ca="1">INDEX((Historical_Data_Summary,Historical_Data_No_Net_Summary),ROW(AE6),COLUMN(AE5),NTG)</f>
        <v>-</v>
      </c>
      <c r="AI206" s="509" t="str">
        <f ca="1">INDEX((Historical_Data_Summary,Historical_Data_No_Net_Summary),ROW(AF6),COLUMN(AF5),NTG)</f>
        <v>-</v>
      </c>
      <c r="AJ206" s="509" t="str">
        <f ca="1">INDEX((Historical_Data_Summary,Historical_Data_No_Net_Summary),ROW(AG6),COLUMN(AG5),NTG)</f>
        <v>-</v>
      </c>
      <c r="AK206" s="509" t="str">
        <f ca="1">INDEX((Historical_Data_Summary,Historical_Data_No_Net_Summary),ROW(AH6),COLUMN(AH5),NTG)</f>
        <v>-</v>
      </c>
      <c r="AL206" s="509" t="str">
        <f ca="1">INDEX((Historical_Data_Summary,Historical_Data_No_Net_Summary),ROW(AI6),COLUMN(AI5),NTG)</f>
        <v>-</v>
      </c>
      <c r="AM206" s="509" t="str">
        <f ca="1">INDEX((Historical_Data_Summary,Historical_Data_No_Net_Summary),ROW(AJ6),COLUMN(AJ5),NTG)</f>
        <v>-</v>
      </c>
      <c r="AN206" s="509" t="str">
        <f ca="1">INDEX((Historical_Data_Summary,Historical_Data_No_Net_Summary),ROW(AK6),COLUMN(AK5),NTG)</f>
        <v>-</v>
      </c>
      <c r="AO206" s="509" t="str">
        <f ca="1">INDEX((Historical_Data_Summary,Historical_Data_No_Net_Summary),ROW(AL6),COLUMN(AL5),NTG)</f>
        <v>-</v>
      </c>
      <c r="AP206" s="509" t="str">
        <f ca="1">INDEX((Historical_Data_Summary,Historical_Data_No_Net_Summary),ROW(AM6),COLUMN(AM5),NTG)</f>
        <v>-</v>
      </c>
      <c r="AQ206" s="509" t="str">
        <f ca="1">INDEX((Historical_Data_Summary,Historical_Data_No_Net_Summary),ROW(AN6),COLUMN(AN5),NTG)</f>
        <v>-</v>
      </c>
    </row>
    <row r="207" spans="2:43" ht="13.8">
      <c r="B207" s="36">
        <v>6</v>
      </c>
      <c r="C207" s="37" t="str">
        <f ca="1">'Reordered Data'!C117</f>
        <v>*Hide*</v>
      </c>
      <c r="D207" s="509" t="str">
        <f ca="1">INDEX((Historical_Data_Summary,Historical_Data_No_Net_Summary),ROW(A7),COLUMN(A6),NTG)</f>
        <v>-</v>
      </c>
      <c r="E207" s="509" t="str">
        <f ca="1">INDEX((Historical_Data_Summary,Historical_Data_No_Net_Summary),ROW(B7),COLUMN(B6),NTG)</f>
        <v>-</v>
      </c>
      <c r="F207" s="509" t="str">
        <f ca="1">INDEX((Historical_Data_Summary,Historical_Data_No_Net_Summary),ROW(C7),COLUMN(C6),NTG)</f>
        <v>-</v>
      </c>
      <c r="G207" s="509" t="str">
        <f ca="1">INDEX((Historical_Data_Summary,Historical_Data_No_Net_Summary),ROW(D7),COLUMN(D6),NTG)</f>
        <v>-</v>
      </c>
      <c r="H207" s="509" t="str">
        <f ca="1">INDEX((Historical_Data_Summary,Historical_Data_No_Net_Summary),ROW(E7),COLUMN(E6),NTG)</f>
        <v>-</v>
      </c>
      <c r="I207" s="509" t="str">
        <f ca="1">INDEX((Historical_Data_Summary,Historical_Data_No_Net_Summary),ROW(F7),COLUMN(F6),NTG)</f>
        <v>-</v>
      </c>
      <c r="J207" s="509" t="str">
        <f ca="1">INDEX((Historical_Data_Summary,Historical_Data_No_Net_Summary),ROW(G7),COLUMN(G6),NTG)</f>
        <v>-</v>
      </c>
      <c r="K207" s="509" t="str">
        <f ca="1">INDEX((Historical_Data_Summary,Historical_Data_No_Net_Summary),ROW(H7),COLUMN(H6),NTG)</f>
        <v>-</v>
      </c>
      <c r="L207" s="509" t="str">
        <f ca="1">INDEX((Historical_Data_Summary,Historical_Data_No_Net_Summary),ROW(I7),COLUMN(I6),NTG)</f>
        <v>-</v>
      </c>
      <c r="M207" s="509" t="str">
        <f ca="1">INDEX((Historical_Data_Summary,Historical_Data_No_Net_Summary),ROW(J7),COLUMN(J6),NTG)</f>
        <v>-</v>
      </c>
      <c r="N207" s="509" t="str">
        <f ca="1">INDEX((Historical_Data_Summary,Historical_Data_No_Net_Summary),ROW(K7),COLUMN(K6),NTG)</f>
        <v>-</v>
      </c>
      <c r="O207" s="509" t="str">
        <f ca="1">INDEX((Historical_Data_Summary,Historical_Data_No_Net_Summary),ROW(L7),COLUMN(L6),NTG)</f>
        <v>-</v>
      </c>
      <c r="P207" s="509" t="str">
        <f ca="1">INDEX((Historical_Data_Summary,Historical_Data_No_Net_Summary),ROW(M7),COLUMN(M6),NTG)</f>
        <v>-</v>
      </c>
      <c r="Q207" s="509" t="str">
        <f ca="1">INDEX((Historical_Data_Summary,Historical_Data_No_Net_Summary),ROW(N7),COLUMN(N6),NTG)</f>
        <v>-</v>
      </c>
      <c r="R207" s="509" t="str">
        <f ca="1">INDEX((Historical_Data_Summary,Historical_Data_No_Net_Summary),ROW(O7),COLUMN(O6),NTG)</f>
        <v>-</v>
      </c>
      <c r="S207" s="509" t="str">
        <f ca="1">INDEX((Historical_Data_Summary,Historical_Data_No_Net_Summary),ROW(P7),COLUMN(P6),NTG)</f>
        <v>-</v>
      </c>
      <c r="T207" s="509" t="str">
        <f ca="1">INDEX((Historical_Data_Summary,Historical_Data_No_Net_Summary),ROW(Q7),COLUMN(Q6),NTG)</f>
        <v>-</v>
      </c>
      <c r="U207" s="509" t="str">
        <f ca="1">INDEX((Historical_Data_Summary,Historical_Data_No_Net_Summary),ROW(R7),COLUMN(R6),NTG)</f>
        <v>-</v>
      </c>
      <c r="V207" s="509" t="str">
        <f ca="1">INDEX((Historical_Data_Summary,Historical_Data_No_Net_Summary),ROW(S7),COLUMN(S6),NTG)</f>
        <v>-</v>
      </c>
      <c r="W207" s="509" t="str">
        <f ca="1">INDEX((Historical_Data_Summary,Historical_Data_No_Net_Summary),ROW(T7),COLUMN(T6),NTG)</f>
        <v>-</v>
      </c>
      <c r="X207" s="509" t="str">
        <f ca="1">INDEX((Historical_Data_Summary,Historical_Data_No_Net_Summary),ROW(U7),COLUMN(U6),NTG)</f>
        <v>-</v>
      </c>
      <c r="Y207" s="509" t="str">
        <f ca="1">INDEX((Historical_Data_Summary,Historical_Data_No_Net_Summary),ROW(V7),COLUMN(V6),NTG)</f>
        <v>-</v>
      </c>
      <c r="Z207" s="509" t="str">
        <f ca="1">INDEX((Historical_Data_Summary,Historical_Data_No_Net_Summary),ROW(W7),COLUMN(W6),NTG)</f>
        <v>-</v>
      </c>
      <c r="AA207" s="509" t="str">
        <f ca="1">INDEX((Historical_Data_Summary,Historical_Data_No_Net_Summary),ROW(X7),COLUMN(X6),NTG)</f>
        <v>-</v>
      </c>
      <c r="AB207" s="509" t="str">
        <f ca="1">INDEX((Historical_Data_Summary,Historical_Data_No_Net_Summary),ROW(Y7),COLUMN(Y6),NTG)</f>
        <v>-</v>
      </c>
      <c r="AC207" s="509" t="str">
        <f ca="1">INDEX((Historical_Data_Summary,Historical_Data_No_Net_Summary),ROW(Z7),COLUMN(Z6),NTG)</f>
        <v>-</v>
      </c>
      <c r="AD207" s="509" t="str">
        <f ca="1">INDEX((Historical_Data_Summary,Historical_Data_No_Net_Summary),ROW(AA7),COLUMN(AA6),NTG)</f>
        <v>-</v>
      </c>
      <c r="AE207" s="509" t="str">
        <f ca="1">INDEX((Historical_Data_Summary,Historical_Data_No_Net_Summary),ROW(AB7),COLUMN(AB6),NTG)</f>
        <v>-</v>
      </c>
      <c r="AF207" s="509" t="str">
        <f ca="1">INDEX((Historical_Data_Summary,Historical_Data_No_Net_Summary),ROW(AC7),COLUMN(AC6),NTG)</f>
        <v>-</v>
      </c>
      <c r="AG207" s="509" t="str">
        <f ca="1">INDEX((Historical_Data_Summary,Historical_Data_No_Net_Summary),ROW(AD7),COLUMN(AD6),NTG)</f>
        <v>-</v>
      </c>
      <c r="AH207" s="509" t="str">
        <f ca="1">INDEX((Historical_Data_Summary,Historical_Data_No_Net_Summary),ROW(AE7),COLUMN(AE6),NTG)</f>
        <v>-</v>
      </c>
      <c r="AI207" s="509" t="str">
        <f ca="1">INDEX((Historical_Data_Summary,Historical_Data_No_Net_Summary),ROW(AF7),COLUMN(AF6),NTG)</f>
        <v>-</v>
      </c>
      <c r="AJ207" s="509" t="str">
        <f ca="1">INDEX((Historical_Data_Summary,Historical_Data_No_Net_Summary),ROW(AG7),COLUMN(AG6),NTG)</f>
        <v>-</v>
      </c>
      <c r="AK207" s="509" t="str">
        <f ca="1">INDEX((Historical_Data_Summary,Historical_Data_No_Net_Summary),ROW(AH7),COLUMN(AH6),NTG)</f>
        <v>-</v>
      </c>
      <c r="AL207" s="509" t="str">
        <f ca="1">INDEX((Historical_Data_Summary,Historical_Data_No_Net_Summary),ROW(AI7),COLUMN(AI6),NTG)</f>
        <v>-</v>
      </c>
      <c r="AM207" s="509" t="str">
        <f ca="1">INDEX((Historical_Data_Summary,Historical_Data_No_Net_Summary),ROW(AJ7),COLUMN(AJ6),NTG)</f>
        <v>-</v>
      </c>
      <c r="AN207" s="509" t="str">
        <f ca="1">INDEX((Historical_Data_Summary,Historical_Data_No_Net_Summary),ROW(AK7),COLUMN(AK6),NTG)</f>
        <v>-</v>
      </c>
      <c r="AO207" s="509" t="str">
        <f ca="1">INDEX((Historical_Data_Summary,Historical_Data_No_Net_Summary),ROW(AL7),COLUMN(AL6),NTG)</f>
        <v>-</v>
      </c>
      <c r="AP207" s="509" t="str">
        <f ca="1">INDEX((Historical_Data_Summary,Historical_Data_No_Net_Summary),ROW(AM7),COLUMN(AM6),NTG)</f>
        <v>-</v>
      </c>
      <c r="AQ207" s="509" t="str">
        <f ca="1">INDEX((Historical_Data_Summary,Historical_Data_No_Net_Summary),ROW(AN7),COLUMN(AN6),NTG)</f>
        <v>-</v>
      </c>
    </row>
    <row r="208" spans="2:43" ht="13.8">
      <c r="B208" s="36">
        <v>7</v>
      </c>
      <c r="C208" s="37" t="str">
        <f ca="1">'Reordered Data'!C118</f>
        <v>*Hide*</v>
      </c>
      <c r="D208" s="509" t="str">
        <f ca="1">INDEX((Historical_Data_Summary,Historical_Data_No_Net_Summary),ROW(A8),COLUMN(A7),NTG)</f>
        <v>-</v>
      </c>
      <c r="E208" s="509" t="str">
        <f ca="1">INDEX((Historical_Data_Summary,Historical_Data_No_Net_Summary),ROW(B8),COLUMN(B7),NTG)</f>
        <v>-</v>
      </c>
      <c r="F208" s="509" t="str">
        <f ca="1">INDEX((Historical_Data_Summary,Historical_Data_No_Net_Summary),ROW(C8),COLUMN(C7),NTG)</f>
        <v>-</v>
      </c>
      <c r="G208" s="509" t="str">
        <f ca="1">INDEX((Historical_Data_Summary,Historical_Data_No_Net_Summary),ROW(D8),COLUMN(D7),NTG)</f>
        <v>-</v>
      </c>
      <c r="H208" s="509" t="str">
        <f ca="1">INDEX((Historical_Data_Summary,Historical_Data_No_Net_Summary),ROW(E8),COLUMN(E7),NTG)</f>
        <v>-</v>
      </c>
      <c r="I208" s="509" t="str">
        <f ca="1">INDEX((Historical_Data_Summary,Historical_Data_No_Net_Summary),ROW(F8),COLUMN(F7),NTG)</f>
        <v>-</v>
      </c>
      <c r="J208" s="509" t="str">
        <f ca="1">INDEX((Historical_Data_Summary,Historical_Data_No_Net_Summary),ROW(G8),COLUMN(G7),NTG)</f>
        <v>-</v>
      </c>
      <c r="K208" s="509" t="str">
        <f ca="1">INDEX((Historical_Data_Summary,Historical_Data_No_Net_Summary),ROW(H8),COLUMN(H7),NTG)</f>
        <v>-</v>
      </c>
      <c r="L208" s="509" t="str">
        <f ca="1">INDEX((Historical_Data_Summary,Historical_Data_No_Net_Summary),ROW(I8),COLUMN(I7),NTG)</f>
        <v>-</v>
      </c>
      <c r="M208" s="509" t="str">
        <f ca="1">INDEX((Historical_Data_Summary,Historical_Data_No_Net_Summary),ROW(J8),COLUMN(J7),NTG)</f>
        <v>-</v>
      </c>
      <c r="N208" s="509" t="str">
        <f ca="1">INDEX((Historical_Data_Summary,Historical_Data_No_Net_Summary),ROW(K8),COLUMN(K7),NTG)</f>
        <v>-</v>
      </c>
      <c r="O208" s="509" t="str">
        <f ca="1">INDEX((Historical_Data_Summary,Historical_Data_No_Net_Summary),ROW(L8),COLUMN(L7),NTG)</f>
        <v>-</v>
      </c>
      <c r="P208" s="509" t="str">
        <f ca="1">INDEX((Historical_Data_Summary,Historical_Data_No_Net_Summary),ROW(M8),COLUMN(M7),NTG)</f>
        <v>-</v>
      </c>
      <c r="Q208" s="509" t="str">
        <f ca="1">INDEX((Historical_Data_Summary,Historical_Data_No_Net_Summary),ROW(N8),COLUMN(N7),NTG)</f>
        <v>-</v>
      </c>
      <c r="R208" s="509" t="str">
        <f ca="1">INDEX((Historical_Data_Summary,Historical_Data_No_Net_Summary),ROW(O8),COLUMN(O7),NTG)</f>
        <v>-</v>
      </c>
      <c r="S208" s="509" t="str">
        <f ca="1">INDEX((Historical_Data_Summary,Historical_Data_No_Net_Summary),ROW(P8),COLUMN(P7),NTG)</f>
        <v>-</v>
      </c>
      <c r="T208" s="509" t="str">
        <f ca="1">INDEX((Historical_Data_Summary,Historical_Data_No_Net_Summary),ROW(Q8),COLUMN(Q7),NTG)</f>
        <v>-</v>
      </c>
      <c r="U208" s="509" t="str">
        <f ca="1">INDEX((Historical_Data_Summary,Historical_Data_No_Net_Summary),ROW(R8),COLUMN(R7),NTG)</f>
        <v>-</v>
      </c>
      <c r="V208" s="509" t="str">
        <f ca="1">INDEX((Historical_Data_Summary,Historical_Data_No_Net_Summary),ROW(S8),COLUMN(S7),NTG)</f>
        <v>-</v>
      </c>
      <c r="W208" s="509" t="str">
        <f ca="1">INDEX((Historical_Data_Summary,Historical_Data_No_Net_Summary),ROW(T8),COLUMN(T7),NTG)</f>
        <v>-</v>
      </c>
      <c r="X208" s="509" t="str">
        <f ca="1">INDEX((Historical_Data_Summary,Historical_Data_No_Net_Summary),ROW(U8),COLUMN(U7),NTG)</f>
        <v>-</v>
      </c>
      <c r="Y208" s="509" t="str">
        <f ca="1">INDEX((Historical_Data_Summary,Historical_Data_No_Net_Summary),ROW(V8),COLUMN(V7),NTG)</f>
        <v>-</v>
      </c>
      <c r="Z208" s="509" t="str">
        <f ca="1">INDEX((Historical_Data_Summary,Historical_Data_No_Net_Summary),ROW(W8),COLUMN(W7),NTG)</f>
        <v>-</v>
      </c>
      <c r="AA208" s="509" t="str">
        <f ca="1">INDEX((Historical_Data_Summary,Historical_Data_No_Net_Summary),ROW(X8),COLUMN(X7),NTG)</f>
        <v>-</v>
      </c>
      <c r="AB208" s="509" t="str">
        <f ca="1">INDEX((Historical_Data_Summary,Historical_Data_No_Net_Summary),ROW(Y8),COLUMN(Y7),NTG)</f>
        <v>-</v>
      </c>
      <c r="AC208" s="509" t="str">
        <f ca="1">INDEX((Historical_Data_Summary,Historical_Data_No_Net_Summary),ROW(Z8),COLUMN(Z7),NTG)</f>
        <v>-</v>
      </c>
      <c r="AD208" s="509" t="str">
        <f ca="1">INDEX((Historical_Data_Summary,Historical_Data_No_Net_Summary),ROW(AA8),COLUMN(AA7),NTG)</f>
        <v>-</v>
      </c>
      <c r="AE208" s="509" t="str">
        <f ca="1">INDEX((Historical_Data_Summary,Historical_Data_No_Net_Summary),ROW(AB8),COLUMN(AB7),NTG)</f>
        <v>-</v>
      </c>
      <c r="AF208" s="509" t="str">
        <f ca="1">INDEX((Historical_Data_Summary,Historical_Data_No_Net_Summary),ROW(AC8),COLUMN(AC7),NTG)</f>
        <v>-</v>
      </c>
      <c r="AG208" s="509" t="str">
        <f ca="1">INDEX((Historical_Data_Summary,Historical_Data_No_Net_Summary),ROW(AD8),COLUMN(AD7),NTG)</f>
        <v>-</v>
      </c>
      <c r="AH208" s="509" t="str">
        <f ca="1">INDEX((Historical_Data_Summary,Historical_Data_No_Net_Summary),ROW(AE8),COLUMN(AE7),NTG)</f>
        <v>-</v>
      </c>
      <c r="AI208" s="509" t="str">
        <f ca="1">INDEX((Historical_Data_Summary,Historical_Data_No_Net_Summary),ROW(AF8),COLUMN(AF7),NTG)</f>
        <v>-</v>
      </c>
      <c r="AJ208" s="509" t="str">
        <f ca="1">INDEX((Historical_Data_Summary,Historical_Data_No_Net_Summary),ROW(AG8),COLUMN(AG7),NTG)</f>
        <v>-</v>
      </c>
      <c r="AK208" s="509" t="str">
        <f ca="1">INDEX((Historical_Data_Summary,Historical_Data_No_Net_Summary),ROW(AH8),COLUMN(AH7),NTG)</f>
        <v>-</v>
      </c>
      <c r="AL208" s="509" t="str">
        <f ca="1">INDEX((Historical_Data_Summary,Historical_Data_No_Net_Summary),ROW(AI8),COLUMN(AI7),NTG)</f>
        <v>-</v>
      </c>
      <c r="AM208" s="509" t="str">
        <f ca="1">INDEX((Historical_Data_Summary,Historical_Data_No_Net_Summary),ROW(AJ8),COLUMN(AJ7),NTG)</f>
        <v>-</v>
      </c>
      <c r="AN208" s="509" t="str">
        <f ca="1">INDEX((Historical_Data_Summary,Historical_Data_No_Net_Summary),ROW(AK8),COLUMN(AK7),NTG)</f>
        <v>-</v>
      </c>
      <c r="AO208" s="509" t="str">
        <f ca="1">INDEX((Historical_Data_Summary,Historical_Data_No_Net_Summary),ROW(AL8),COLUMN(AL7),NTG)</f>
        <v>-</v>
      </c>
      <c r="AP208" s="509" t="str">
        <f ca="1">INDEX((Historical_Data_Summary,Historical_Data_No_Net_Summary),ROW(AM8),COLUMN(AM7),NTG)</f>
        <v>-</v>
      </c>
      <c r="AQ208" s="509" t="str">
        <f ca="1">INDEX((Historical_Data_Summary,Historical_Data_No_Net_Summary),ROW(AN8),COLUMN(AN7),NTG)</f>
        <v>-</v>
      </c>
    </row>
    <row r="209" spans="2:43" ht="13.8">
      <c r="B209" s="36">
        <v>8</v>
      </c>
      <c r="C209" s="37" t="str">
        <f ca="1">'Reordered Data'!C119</f>
        <v>*Hide*</v>
      </c>
      <c r="D209" s="509" t="str">
        <f ca="1">INDEX((Historical_Data_Summary,Historical_Data_No_Net_Summary),ROW(A9),COLUMN(A8),NTG)</f>
        <v>-</v>
      </c>
      <c r="E209" s="509" t="str">
        <f ca="1">INDEX((Historical_Data_Summary,Historical_Data_No_Net_Summary),ROW(B9),COLUMN(B8),NTG)</f>
        <v>-</v>
      </c>
      <c r="F209" s="509" t="str">
        <f ca="1">INDEX((Historical_Data_Summary,Historical_Data_No_Net_Summary),ROW(C9),COLUMN(C8),NTG)</f>
        <v>-</v>
      </c>
      <c r="G209" s="509" t="str">
        <f ca="1">INDEX((Historical_Data_Summary,Historical_Data_No_Net_Summary),ROW(D9),COLUMN(D8),NTG)</f>
        <v>-</v>
      </c>
      <c r="H209" s="509" t="str">
        <f ca="1">INDEX((Historical_Data_Summary,Historical_Data_No_Net_Summary),ROW(E9),COLUMN(E8),NTG)</f>
        <v>-</v>
      </c>
      <c r="I209" s="509" t="str">
        <f ca="1">INDEX((Historical_Data_Summary,Historical_Data_No_Net_Summary),ROW(F9),COLUMN(F8),NTG)</f>
        <v>-</v>
      </c>
      <c r="J209" s="509" t="str">
        <f ca="1">INDEX((Historical_Data_Summary,Historical_Data_No_Net_Summary),ROW(G9),COLUMN(G8),NTG)</f>
        <v>-</v>
      </c>
      <c r="K209" s="509" t="str">
        <f ca="1">INDEX((Historical_Data_Summary,Historical_Data_No_Net_Summary),ROW(H9),COLUMN(H8),NTG)</f>
        <v>-</v>
      </c>
      <c r="L209" s="509" t="str">
        <f ca="1">INDEX((Historical_Data_Summary,Historical_Data_No_Net_Summary),ROW(I9),COLUMN(I8),NTG)</f>
        <v>-</v>
      </c>
      <c r="M209" s="509" t="str">
        <f ca="1">INDEX((Historical_Data_Summary,Historical_Data_No_Net_Summary),ROW(J9),COLUMN(J8),NTG)</f>
        <v>-</v>
      </c>
      <c r="N209" s="509" t="str">
        <f ca="1">INDEX((Historical_Data_Summary,Historical_Data_No_Net_Summary),ROW(K9),COLUMN(K8),NTG)</f>
        <v>-</v>
      </c>
      <c r="O209" s="509" t="str">
        <f ca="1">INDEX((Historical_Data_Summary,Historical_Data_No_Net_Summary),ROW(L9),COLUMN(L8),NTG)</f>
        <v>-</v>
      </c>
      <c r="P209" s="509" t="str">
        <f ca="1">INDEX((Historical_Data_Summary,Historical_Data_No_Net_Summary),ROW(M9),COLUMN(M8),NTG)</f>
        <v>-</v>
      </c>
      <c r="Q209" s="509" t="str">
        <f ca="1">INDEX((Historical_Data_Summary,Historical_Data_No_Net_Summary),ROW(N9),COLUMN(N8),NTG)</f>
        <v>-</v>
      </c>
      <c r="R209" s="509" t="str">
        <f ca="1">INDEX((Historical_Data_Summary,Historical_Data_No_Net_Summary),ROW(O9),COLUMN(O8),NTG)</f>
        <v>-</v>
      </c>
      <c r="S209" s="509" t="str">
        <f ca="1">INDEX((Historical_Data_Summary,Historical_Data_No_Net_Summary),ROW(P9),COLUMN(P8),NTG)</f>
        <v>-</v>
      </c>
      <c r="T209" s="509" t="str">
        <f ca="1">INDEX((Historical_Data_Summary,Historical_Data_No_Net_Summary),ROW(Q9),COLUMN(Q8),NTG)</f>
        <v>-</v>
      </c>
      <c r="U209" s="509" t="str">
        <f ca="1">INDEX((Historical_Data_Summary,Historical_Data_No_Net_Summary),ROW(R9),COLUMN(R8),NTG)</f>
        <v>-</v>
      </c>
      <c r="V209" s="509" t="str">
        <f ca="1">INDEX((Historical_Data_Summary,Historical_Data_No_Net_Summary),ROW(S9),COLUMN(S8),NTG)</f>
        <v>-</v>
      </c>
      <c r="W209" s="509" t="str">
        <f ca="1">INDEX((Historical_Data_Summary,Historical_Data_No_Net_Summary),ROW(T9),COLUMN(T8),NTG)</f>
        <v>-</v>
      </c>
      <c r="X209" s="509" t="str">
        <f ca="1">INDEX((Historical_Data_Summary,Historical_Data_No_Net_Summary),ROW(U9),COLUMN(U8),NTG)</f>
        <v>-</v>
      </c>
      <c r="Y209" s="509" t="str">
        <f ca="1">INDEX((Historical_Data_Summary,Historical_Data_No_Net_Summary),ROW(V9),COLUMN(V8),NTG)</f>
        <v>-</v>
      </c>
      <c r="Z209" s="509" t="str">
        <f ca="1">INDEX((Historical_Data_Summary,Historical_Data_No_Net_Summary),ROW(W9),COLUMN(W8),NTG)</f>
        <v>-</v>
      </c>
      <c r="AA209" s="509" t="str">
        <f ca="1">INDEX((Historical_Data_Summary,Historical_Data_No_Net_Summary),ROW(X9),COLUMN(X8),NTG)</f>
        <v>-</v>
      </c>
      <c r="AB209" s="509" t="str">
        <f ca="1">INDEX((Historical_Data_Summary,Historical_Data_No_Net_Summary),ROW(Y9),COLUMN(Y8),NTG)</f>
        <v>-</v>
      </c>
      <c r="AC209" s="509" t="str">
        <f ca="1">INDEX((Historical_Data_Summary,Historical_Data_No_Net_Summary),ROW(Z9),COLUMN(Z8),NTG)</f>
        <v>-</v>
      </c>
      <c r="AD209" s="509" t="str">
        <f ca="1">INDEX((Historical_Data_Summary,Historical_Data_No_Net_Summary),ROW(AA9),COLUMN(AA8),NTG)</f>
        <v>-</v>
      </c>
      <c r="AE209" s="509" t="str">
        <f ca="1">INDEX((Historical_Data_Summary,Historical_Data_No_Net_Summary),ROW(AB9),COLUMN(AB8),NTG)</f>
        <v>-</v>
      </c>
      <c r="AF209" s="509" t="str">
        <f ca="1">INDEX((Historical_Data_Summary,Historical_Data_No_Net_Summary),ROW(AC9),COLUMN(AC8),NTG)</f>
        <v>-</v>
      </c>
      <c r="AG209" s="509" t="str">
        <f ca="1">INDEX((Historical_Data_Summary,Historical_Data_No_Net_Summary),ROW(AD9),COLUMN(AD8),NTG)</f>
        <v>-</v>
      </c>
      <c r="AH209" s="509" t="str">
        <f ca="1">INDEX((Historical_Data_Summary,Historical_Data_No_Net_Summary),ROW(AE9),COLUMN(AE8),NTG)</f>
        <v>-</v>
      </c>
      <c r="AI209" s="509" t="str">
        <f ca="1">INDEX((Historical_Data_Summary,Historical_Data_No_Net_Summary),ROW(AF9),COLUMN(AF8),NTG)</f>
        <v>-</v>
      </c>
      <c r="AJ209" s="509" t="str">
        <f ca="1">INDEX((Historical_Data_Summary,Historical_Data_No_Net_Summary),ROW(AG9),COLUMN(AG8),NTG)</f>
        <v>-</v>
      </c>
      <c r="AK209" s="509" t="str">
        <f ca="1">INDEX((Historical_Data_Summary,Historical_Data_No_Net_Summary),ROW(AH9),COLUMN(AH8),NTG)</f>
        <v>-</v>
      </c>
      <c r="AL209" s="509" t="str">
        <f ca="1">INDEX((Historical_Data_Summary,Historical_Data_No_Net_Summary),ROW(AI9),COLUMN(AI8),NTG)</f>
        <v>-</v>
      </c>
      <c r="AM209" s="509" t="str">
        <f ca="1">INDEX((Historical_Data_Summary,Historical_Data_No_Net_Summary),ROW(AJ9),COLUMN(AJ8),NTG)</f>
        <v>-</v>
      </c>
      <c r="AN209" s="509" t="str">
        <f ca="1">INDEX((Historical_Data_Summary,Historical_Data_No_Net_Summary),ROW(AK9),COLUMN(AK8),NTG)</f>
        <v>-</v>
      </c>
      <c r="AO209" s="509" t="str">
        <f ca="1">INDEX((Historical_Data_Summary,Historical_Data_No_Net_Summary),ROW(AL9),COLUMN(AL8),NTG)</f>
        <v>-</v>
      </c>
      <c r="AP209" s="509" t="str">
        <f ca="1">INDEX((Historical_Data_Summary,Historical_Data_No_Net_Summary),ROW(AM9),COLUMN(AM8),NTG)</f>
        <v>-</v>
      </c>
      <c r="AQ209" s="509" t="str">
        <f ca="1">INDEX((Historical_Data_Summary,Historical_Data_No_Net_Summary),ROW(AN9),COLUMN(AN8),NTG)</f>
        <v>-</v>
      </c>
    </row>
    <row r="210" spans="2:43" ht="13.8">
      <c r="B210" s="36">
        <v>9</v>
      </c>
      <c r="C210" s="37" t="str">
        <f ca="1">'Reordered Data'!C120</f>
        <v>*Hide*</v>
      </c>
      <c r="D210" s="509" t="str">
        <f ca="1">INDEX((Historical_Data_Summary,Historical_Data_No_Net_Summary),ROW(A10),COLUMN(A9),NTG)</f>
        <v>-</v>
      </c>
      <c r="E210" s="509" t="str">
        <f ca="1">INDEX((Historical_Data_Summary,Historical_Data_No_Net_Summary),ROW(B10),COLUMN(B9),NTG)</f>
        <v>-</v>
      </c>
      <c r="F210" s="509" t="str">
        <f ca="1">INDEX((Historical_Data_Summary,Historical_Data_No_Net_Summary),ROW(C10),COLUMN(C9),NTG)</f>
        <v>-</v>
      </c>
      <c r="G210" s="509" t="str">
        <f ca="1">INDEX((Historical_Data_Summary,Historical_Data_No_Net_Summary),ROW(D10),COLUMN(D9),NTG)</f>
        <v>-</v>
      </c>
      <c r="H210" s="509" t="str">
        <f ca="1">INDEX((Historical_Data_Summary,Historical_Data_No_Net_Summary),ROW(E10),COLUMN(E9),NTG)</f>
        <v>-</v>
      </c>
      <c r="I210" s="509" t="str">
        <f ca="1">INDEX((Historical_Data_Summary,Historical_Data_No_Net_Summary),ROW(F10),COLUMN(F9),NTG)</f>
        <v>-</v>
      </c>
      <c r="J210" s="509" t="str">
        <f ca="1">INDEX((Historical_Data_Summary,Historical_Data_No_Net_Summary),ROW(G10),COLUMN(G9),NTG)</f>
        <v>-</v>
      </c>
      <c r="K210" s="509" t="str">
        <f ca="1">INDEX((Historical_Data_Summary,Historical_Data_No_Net_Summary),ROW(H10),COLUMN(H9),NTG)</f>
        <v>-</v>
      </c>
      <c r="L210" s="509" t="str">
        <f ca="1">INDEX((Historical_Data_Summary,Historical_Data_No_Net_Summary),ROW(I10),COLUMN(I9),NTG)</f>
        <v>-</v>
      </c>
      <c r="M210" s="509" t="str">
        <f ca="1">INDEX((Historical_Data_Summary,Historical_Data_No_Net_Summary),ROW(J10),COLUMN(J9),NTG)</f>
        <v>-</v>
      </c>
      <c r="N210" s="509" t="str">
        <f ca="1">INDEX((Historical_Data_Summary,Historical_Data_No_Net_Summary),ROW(K10),COLUMN(K9),NTG)</f>
        <v>-</v>
      </c>
      <c r="O210" s="509" t="str">
        <f ca="1">INDEX((Historical_Data_Summary,Historical_Data_No_Net_Summary),ROW(L10),COLUMN(L9),NTG)</f>
        <v>-</v>
      </c>
      <c r="P210" s="509" t="str">
        <f ca="1">INDEX((Historical_Data_Summary,Historical_Data_No_Net_Summary),ROW(M10),COLUMN(M9),NTG)</f>
        <v>-</v>
      </c>
      <c r="Q210" s="509" t="str">
        <f ca="1">INDEX((Historical_Data_Summary,Historical_Data_No_Net_Summary),ROW(N10),COLUMN(N9),NTG)</f>
        <v>-</v>
      </c>
      <c r="R210" s="509" t="str">
        <f ca="1">INDEX((Historical_Data_Summary,Historical_Data_No_Net_Summary),ROW(O10),COLUMN(O9),NTG)</f>
        <v>-</v>
      </c>
      <c r="S210" s="509" t="str">
        <f ca="1">INDEX((Historical_Data_Summary,Historical_Data_No_Net_Summary),ROW(P10),COLUMN(P9),NTG)</f>
        <v>-</v>
      </c>
      <c r="T210" s="509" t="str">
        <f ca="1">INDEX((Historical_Data_Summary,Historical_Data_No_Net_Summary),ROW(Q10),COLUMN(Q9),NTG)</f>
        <v>-</v>
      </c>
      <c r="U210" s="509" t="str">
        <f ca="1">INDEX((Historical_Data_Summary,Historical_Data_No_Net_Summary),ROW(R10),COLUMN(R9),NTG)</f>
        <v>-</v>
      </c>
      <c r="V210" s="509" t="str">
        <f ca="1">INDEX((Historical_Data_Summary,Historical_Data_No_Net_Summary),ROW(S10),COLUMN(S9),NTG)</f>
        <v>-</v>
      </c>
      <c r="W210" s="509" t="str">
        <f ca="1">INDEX((Historical_Data_Summary,Historical_Data_No_Net_Summary),ROW(T10),COLUMN(T9),NTG)</f>
        <v>-</v>
      </c>
      <c r="X210" s="509" t="str">
        <f ca="1">INDEX((Historical_Data_Summary,Historical_Data_No_Net_Summary),ROW(U10),COLUMN(U9),NTG)</f>
        <v>-</v>
      </c>
      <c r="Y210" s="509" t="str">
        <f ca="1">INDEX((Historical_Data_Summary,Historical_Data_No_Net_Summary),ROW(V10),COLUMN(V9),NTG)</f>
        <v>-</v>
      </c>
      <c r="Z210" s="509" t="str">
        <f ca="1">INDEX((Historical_Data_Summary,Historical_Data_No_Net_Summary),ROW(W10),COLUMN(W9),NTG)</f>
        <v>-</v>
      </c>
      <c r="AA210" s="509" t="str">
        <f ca="1">INDEX((Historical_Data_Summary,Historical_Data_No_Net_Summary),ROW(X10),COLUMN(X9),NTG)</f>
        <v>-</v>
      </c>
      <c r="AB210" s="509" t="str">
        <f ca="1">INDEX((Historical_Data_Summary,Historical_Data_No_Net_Summary),ROW(Y10),COLUMN(Y9),NTG)</f>
        <v>-</v>
      </c>
      <c r="AC210" s="509" t="str">
        <f ca="1">INDEX((Historical_Data_Summary,Historical_Data_No_Net_Summary),ROW(Z10),COLUMN(Z9),NTG)</f>
        <v>-</v>
      </c>
      <c r="AD210" s="509" t="str">
        <f ca="1">INDEX((Historical_Data_Summary,Historical_Data_No_Net_Summary),ROW(AA10),COLUMN(AA9),NTG)</f>
        <v>-</v>
      </c>
      <c r="AE210" s="509" t="str">
        <f ca="1">INDEX((Historical_Data_Summary,Historical_Data_No_Net_Summary),ROW(AB10),COLUMN(AB9),NTG)</f>
        <v>-</v>
      </c>
      <c r="AF210" s="509" t="str">
        <f ca="1">INDEX((Historical_Data_Summary,Historical_Data_No_Net_Summary),ROW(AC10),COLUMN(AC9),NTG)</f>
        <v>-</v>
      </c>
      <c r="AG210" s="509" t="str">
        <f ca="1">INDEX((Historical_Data_Summary,Historical_Data_No_Net_Summary),ROW(AD10),COLUMN(AD9),NTG)</f>
        <v>-</v>
      </c>
      <c r="AH210" s="509" t="str">
        <f ca="1">INDEX((Historical_Data_Summary,Historical_Data_No_Net_Summary),ROW(AE10),COLUMN(AE9),NTG)</f>
        <v>-</v>
      </c>
      <c r="AI210" s="509" t="str">
        <f ca="1">INDEX((Historical_Data_Summary,Historical_Data_No_Net_Summary),ROW(AF10),COLUMN(AF9),NTG)</f>
        <v>-</v>
      </c>
      <c r="AJ210" s="509" t="str">
        <f ca="1">INDEX((Historical_Data_Summary,Historical_Data_No_Net_Summary),ROW(AG10),COLUMN(AG9),NTG)</f>
        <v>-</v>
      </c>
      <c r="AK210" s="509" t="str">
        <f ca="1">INDEX((Historical_Data_Summary,Historical_Data_No_Net_Summary),ROW(AH10),COLUMN(AH9),NTG)</f>
        <v>-</v>
      </c>
      <c r="AL210" s="509" t="str">
        <f ca="1">INDEX((Historical_Data_Summary,Historical_Data_No_Net_Summary),ROW(AI10),COLUMN(AI9),NTG)</f>
        <v>-</v>
      </c>
      <c r="AM210" s="509" t="str">
        <f ca="1">INDEX((Historical_Data_Summary,Historical_Data_No_Net_Summary),ROW(AJ10),COLUMN(AJ9),NTG)</f>
        <v>-</v>
      </c>
      <c r="AN210" s="509" t="str">
        <f ca="1">INDEX((Historical_Data_Summary,Historical_Data_No_Net_Summary),ROW(AK10),COLUMN(AK9),NTG)</f>
        <v>-</v>
      </c>
      <c r="AO210" s="509" t="str">
        <f ca="1">INDEX((Historical_Data_Summary,Historical_Data_No_Net_Summary),ROW(AL10),COLUMN(AL9),NTG)</f>
        <v>-</v>
      </c>
      <c r="AP210" s="509" t="str">
        <f ca="1">INDEX((Historical_Data_Summary,Historical_Data_No_Net_Summary),ROW(AM10),COLUMN(AM9),NTG)</f>
        <v>-</v>
      </c>
      <c r="AQ210" s="509" t="str">
        <f ca="1">INDEX((Historical_Data_Summary,Historical_Data_No_Net_Summary),ROW(AN10),COLUMN(AN9),NTG)</f>
        <v>-</v>
      </c>
    </row>
    <row r="211" spans="2:43" ht="13.8">
      <c r="B211" s="36">
        <v>10</v>
      </c>
      <c r="C211" s="37" t="str">
        <f ca="1">'Reordered Data'!C121</f>
        <v>*Hide*</v>
      </c>
      <c r="D211" s="509" t="str">
        <f ca="1">INDEX((Historical_Data_Summary,Historical_Data_No_Net_Summary),ROW(A11),COLUMN(A10),NTG)</f>
        <v>-</v>
      </c>
      <c r="E211" s="509" t="str">
        <f ca="1">INDEX((Historical_Data_Summary,Historical_Data_No_Net_Summary),ROW(B11),COLUMN(B10),NTG)</f>
        <v>-</v>
      </c>
      <c r="F211" s="509" t="str">
        <f ca="1">INDEX((Historical_Data_Summary,Historical_Data_No_Net_Summary),ROW(C11),COLUMN(C10),NTG)</f>
        <v>-</v>
      </c>
      <c r="G211" s="509" t="str">
        <f ca="1">INDEX((Historical_Data_Summary,Historical_Data_No_Net_Summary),ROW(D11),COLUMN(D10),NTG)</f>
        <v>-</v>
      </c>
      <c r="H211" s="509" t="str">
        <f ca="1">INDEX((Historical_Data_Summary,Historical_Data_No_Net_Summary),ROW(E11),COLUMN(E10),NTG)</f>
        <v>-</v>
      </c>
      <c r="I211" s="509" t="str">
        <f ca="1">INDEX((Historical_Data_Summary,Historical_Data_No_Net_Summary),ROW(F11),COLUMN(F10),NTG)</f>
        <v>-</v>
      </c>
      <c r="J211" s="509" t="str">
        <f ca="1">INDEX((Historical_Data_Summary,Historical_Data_No_Net_Summary),ROW(G11),COLUMN(G10),NTG)</f>
        <v>-</v>
      </c>
      <c r="K211" s="509" t="str">
        <f ca="1">INDEX((Historical_Data_Summary,Historical_Data_No_Net_Summary),ROW(H11),COLUMN(H10),NTG)</f>
        <v>-</v>
      </c>
      <c r="L211" s="509" t="str">
        <f ca="1">INDEX((Historical_Data_Summary,Historical_Data_No_Net_Summary),ROW(I11),COLUMN(I10),NTG)</f>
        <v>-</v>
      </c>
      <c r="M211" s="509" t="str">
        <f ca="1">INDEX((Historical_Data_Summary,Historical_Data_No_Net_Summary),ROW(J11),COLUMN(J10),NTG)</f>
        <v>-</v>
      </c>
      <c r="N211" s="509" t="str">
        <f ca="1">INDEX((Historical_Data_Summary,Historical_Data_No_Net_Summary),ROW(K11),COLUMN(K10),NTG)</f>
        <v>-</v>
      </c>
      <c r="O211" s="509" t="str">
        <f ca="1">INDEX((Historical_Data_Summary,Historical_Data_No_Net_Summary),ROW(L11),COLUMN(L10),NTG)</f>
        <v>-</v>
      </c>
      <c r="P211" s="509" t="str">
        <f ca="1">INDEX((Historical_Data_Summary,Historical_Data_No_Net_Summary),ROW(M11),COLUMN(M10),NTG)</f>
        <v>-</v>
      </c>
      <c r="Q211" s="509" t="str">
        <f ca="1">INDEX((Historical_Data_Summary,Historical_Data_No_Net_Summary),ROW(N11),COLUMN(N10),NTG)</f>
        <v>-</v>
      </c>
      <c r="R211" s="509" t="str">
        <f ca="1">INDEX((Historical_Data_Summary,Historical_Data_No_Net_Summary),ROW(O11),COLUMN(O10),NTG)</f>
        <v>-</v>
      </c>
      <c r="S211" s="509" t="str">
        <f ca="1">INDEX((Historical_Data_Summary,Historical_Data_No_Net_Summary),ROW(P11),COLUMN(P10),NTG)</f>
        <v>-</v>
      </c>
      <c r="T211" s="509" t="str">
        <f ca="1">INDEX((Historical_Data_Summary,Historical_Data_No_Net_Summary),ROW(Q11),COLUMN(Q10),NTG)</f>
        <v>-</v>
      </c>
      <c r="U211" s="509" t="str">
        <f ca="1">INDEX((Historical_Data_Summary,Historical_Data_No_Net_Summary),ROW(R11),COLUMN(R10),NTG)</f>
        <v>-</v>
      </c>
      <c r="V211" s="509" t="str">
        <f ca="1">INDEX((Historical_Data_Summary,Historical_Data_No_Net_Summary),ROW(S11),COLUMN(S10),NTG)</f>
        <v>-</v>
      </c>
      <c r="W211" s="509" t="str">
        <f ca="1">INDEX((Historical_Data_Summary,Historical_Data_No_Net_Summary),ROW(T11),COLUMN(T10),NTG)</f>
        <v>-</v>
      </c>
      <c r="X211" s="509" t="str">
        <f ca="1">INDEX((Historical_Data_Summary,Historical_Data_No_Net_Summary),ROW(U11),COLUMN(U10),NTG)</f>
        <v>-</v>
      </c>
      <c r="Y211" s="509" t="str">
        <f ca="1">INDEX((Historical_Data_Summary,Historical_Data_No_Net_Summary),ROW(V11),COLUMN(V10),NTG)</f>
        <v>-</v>
      </c>
      <c r="Z211" s="509" t="str">
        <f ca="1">INDEX((Historical_Data_Summary,Historical_Data_No_Net_Summary),ROW(W11),COLUMN(W10),NTG)</f>
        <v>-</v>
      </c>
      <c r="AA211" s="509" t="str">
        <f ca="1">INDEX((Historical_Data_Summary,Historical_Data_No_Net_Summary),ROW(X11),COLUMN(X10),NTG)</f>
        <v>-</v>
      </c>
      <c r="AB211" s="509" t="str">
        <f ca="1">INDEX((Historical_Data_Summary,Historical_Data_No_Net_Summary),ROW(Y11),COLUMN(Y10),NTG)</f>
        <v>-</v>
      </c>
      <c r="AC211" s="509" t="str">
        <f ca="1">INDEX((Historical_Data_Summary,Historical_Data_No_Net_Summary),ROW(Z11),COLUMN(Z10),NTG)</f>
        <v>-</v>
      </c>
      <c r="AD211" s="509" t="str">
        <f ca="1">INDEX((Historical_Data_Summary,Historical_Data_No_Net_Summary),ROW(AA11),COLUMN(AA10),NTG)</f>
        <v>-</v>
      </c>
      <c r="AE211" s="509" t="str">
        <f ca="1">INDEX((Historical_Data_Summary,Historical_Data_No_Net_Summary),ROW(AB11),COLUMN(AB10),NTG)</f>
        <v>-</v>
      </c>
      <c r="AF211" s="509" t="str">
        <f ca="1">INDEX((Historical_Data_Summary,Historical_Data_No_Net_Summary),ROW(AC11),COLUMN(AC10),NTG)</f>
        <v>-</v>
      </c>
      <c r="AG211" s="509" t="str">
        <f ca="1">INDEX((Historical_Data_Summary,Historical_Data_No_Net_Summary),ROW(AD11),COLUMN(AD10),NTG)</f>
        <v>-</v>
      </c>
      <c r="AH211" s="509" t="str">
        <f ca="1">INDEX((Historical_Data_Summary,Historical_Data_No_Net_Summary),ROW(AE11),COLUMN(AE10),NTG)</f>
        <v>-</v>
      </c>
      <c r="AI211" s="509" t="str">
        <f ca="1">INDEX((Historical_Data_Summary,Historical_Data_No_Net_Summary),ROW(AF11),COLUMN(AF10),NTG)</f>
        <v>-</v>
      </c>
      <c r="AJ211" s="509" t="str">
        <f ca="1">INDEX((Historical_Data_Summary,Historical_Data_No_Net_Summary),ROW(AG11),COLUMN(AG10),NTG)</f>
        <v>-</v>
      </c>
      <c r="AK211" s="509" t="str">
        <f ca="1">INDEX((Historical_Data_Summary,Historical_Data_No_Net_Summary),ROW(AH11),COLUMN(AH10),NTG)</f>
        <v>-</v>
      </c>
      <c r="AL211" s="509" t="str">
        <f ca="1">INDEX((Historical_Data_Summary,Historical_Data_No_Net_Summary),ROW(AI11),COLUMN(AI10),NTG)</f>
        <v>-</v>
      </c>
      <c r="AM211" s="509" t="str">
        <f ca="1">INDEX((Historical_Data_Summary,Historical_Data_No_Net_Summary),ROW(AJ11),COLUMN(AJ10),NTG)</f>
        <v>-</v>
      </c>
      <c r="AN211" s="509" t="str">
        <f ca="1">INDEX((Historical_Data_Summary,Historical_Data_No_Net_Summary),ROW(AK11),COLUMN(AK10),NTG)</f>
        <v>-</v>
      </c>
      <c r="AO211" s="509" t="str">
        <f ca="1">INDEX((Historical_Data_Summary,Historical_Data_No_Net_Summary),ROW(AL11),COLUMN(AL10),NTG)</f>
        <v>-</v>
      </c>
      <c r="AP211" s="509" t="str">
        <f ca="1">INDEX((Historical_Data_Summary,Historical_Data_No_Net_Summary),ROW(AM11),COLUMN(AM10),NTG)</f>
        <v>-</v>
      </c>
      <c r="AQ211" s="509" t="str">
        <f ca="1">INDEX((Historical_Data_Summary,Historical_Data_No_Net_Summary),ROW(AN11),COLUMN(AN10),NTG)</f>
        <v>-</v>
      </c>
    </row>
    <row r="212" spans="2:43" ht="13.8">
      <c r="B212" s="36">
        <v>11</v>
      </c>
      <c r="C212" s="37" t="str">
        <f ca="1">'Reordered Data'!C122</f>
        <v>*Hide*</v>
      </c>
      <c r="D212" s="509" t="str">
        <f ca="1">INDEX((Historical_Data_Summary,Historical_Data_No_Net_Summary),ROW(A12),COLUMN(A11),NTG)</f>
        <v>-</v>
      </c>
      <c r="E212" s="509" t="str">
        <f ca="1">INDEX((Historical_Data_Summary,Historical_Data_No_Net_Summary),ROW(B12),COLUMN(B11),NTG)</f>
        <v>-</v>
      </c>
      <c r="F212" s="509" t="str">
        <f ca="1">INDEX((Historical_Data_Summary,Historical_Data_No_Net_Summary),ROW(C12),COLUMN(C11),NTG)</f>
        <v>-</v>
      </c>
      <c r="G212" s="509" t="str">
        <f ca="1">INDEX((Historical_Data_Summary,Historical_Data_No_Net_Summary),ROW(D12),COLUMN(D11),NTG)</f>
        <v>-</v>
      </c>
      <c r="H212" s="509" t="str">
        <f ca="1">INDEX((Historical_Data_Summary,Historical_Data_No_Net_Summary),ROW(E12),COLUMN(E11),NTG)</f>
        <v>-</v>
      </c>
      <c r="I212" s="509" t="str">
        <f ca="1">INDEX((Historical_Data_Summary,Historical_Data_No_Net_Summary),ROW(F12),COLUMN(F11),NTG)</f>
        <v>-</v>
      </c>
      <c r="J212" s="509" t="str">
        <f ca="1">INDEX((Historical_Data_Summary,Historical_Data_No_Net_Summary),ROW(G12),COLUMN(G11),NTG)</f>
        <v>-</v>
      </c>
      <c r="K212" s="509" t="str">
        <f ca="1">INDEX((Historical_Data_Summary,Historical_Data_No_Net_Summary),ROW(H12),COLUMN(H11),NTG)</f>
        <v>-</v>
      </c>
      <c r="L212" s="509" t="str">
        <f ca="1">INDEX((Historical_Data_Summary,Historical_Data_No_Net_Summary),ROW(I12),COLUMN(I11),NTG)</f>
        <v>-</v>
      </c>
      <c r="M212" s="509" t="str">
        <f ca="1">INDEX((Historical_Data_Summary,Historical_Data_No_Net_Summary),ROW(J12),COLUMN(J11),NTG)</f>
        <v>-</v>
      </c>
      <c r="N212" s="509" t="str">
        <f ca="1">INDEX((Historical_Data_Summary,Historical_Data_No_Net_Summary),ROW(K12),COLUMN(K11),NTG)</f>
        <v>-</v>
      </c>
      <c r="O212" s="509" t="str">
        <f ca="1">INDEX((Historical_Data_Summary,Historical_Data_No_Net_Summary),ROW(L12),COLUMN(L11),NTG)</f>
        <v>-</v>
      </c>
      <c r="P212" s="509" t="str">
        <f ca="1">INDEX((Historical_Data_Summary,Historical_Data_No_Net_Summary),ROW(M12),COLUMN(M11),NTG)</f>
        <v>-</v>
      </c>
      <c r="Q212" s="509" t="str">
        <f ca="1">INDEX((Historical_Data_Summary,Historical_Data_No_Net_Summary),ROW(N12),COLUMN(N11),NTG)</f>
        <v>-</v>
      </c>
      <c r="R212" s="509" t="str">
        <f ca="1">INDEX((Historical_Data_Summary,Historical_Data_No_Net_Summary),ROW(O12),COLUMN(O11),NTG)</f>
        <v>-</v>
      </c>
      <c r="S212" s="509" t="str">
        <f ca="1">INDEX((Historical_Data_Summary,Historical_Data_No_Net_Summary),ROW(P12),COLUMN(P11),NTG)</f>
        <v>-</v>
      </c>
      <c r="T212" s="509" t="str">
        <f ca="1">INDEX((Historical_Data_Summary,Historical_Data_No_Net_Summary),ROW(Q12),COLUMN(Q11),NTG)</f>
        <v>-</v>
      </c>
      <c r="U212" s="509" t="str">
        <f ca="1">INDEX((Historical_Data_Summary,Historical_Data_No_Net_Summary),ROW(R12),COLUMN(R11),NTG)</f>
        <v>-</v>
      </c>
      <c r="V212" s="509" t="str">
        <f ca="1">INDEX((Historical_Data_Summary,Historical_Data_No_Net_Summary),ROW(S12),COLUMN(S11),NTG)</f>
        <v>-</v>
      </c>
      <c r="W212" s="509" t="str">
        <f ca="1">INDEX((Historical_Data_Summary,Historical_Data_No_Net_Summary),ROW(T12),COLUMN(T11),NTG)</f>
        <v>-</v>
      </c>
      <c r="X212" s="509" t="str">
        <f ca="1">INDEX((Historical_Data_Summary,Historical_Data_No_Net_Summary),ROW(U12),COLUMN(U11),NTG)</f>
        <v>-</v>
      </c>
      <c r="Y212" s="509" t="str">
        <f ca="1">INDEX((Historical_Data_Summary,Historical_Data_No_Net_Summary),ROW(V12),COLUMN(V11),NTG)</f>
        <v>-</v>
      </c>
      <c r="Z212" s="509" t="str">
        <f ca="1">INDEX((Historical_Data_Summary,Historical_Data_No_Net_Summary),ROW(W12),COLUMN(W11),NTG)</f>
        <v>-</v>
      </c>
      <c r="AA212" s="509" t="str">
        <f ca="1">INDEX((Historical_Data_Summary,Historical_Data_No_Net_Summary),ROW(X12),COLUMN(X11),NTG)</f>
        <v>-</v>
      </c>
      <c r="AB212" s="509" t="str">
        <f ca="1">INDEX((Historical_Data_Summary,Historical_Data_No_Net_Summary),ROW(Y12),COLUMN(Y11),NTG)</f>
        <v>-</v>
      </c>
      <c r="AC212" s="509" t="str">
        <f ca="1">INDEX((Historical_Data_Summary,Historical_Data_No_Net_Summary),ROW(Z12),COLUMN(Z11),NTG)</f>
        <v>-</v>
      </c>
      <c r="AD212" s="509" t="str">
        <f ca="1">INDEX((Historical_Data_Summary,Historical_Data_No_Net_Summary),ROW(AA12),COLUMN(AA11),NTG)</f>
        <v>-</v>
      </c>
      <c r="AE212" s="509" t="str">
        <f ca="1">INDEX((Historical_Data_Summary,Historical_Data_No_Net_Summary),ROW(AB12),COLUMN(AB11),NTG)</f>
        <v>-</v>
      </c>
      <c r="AF212" s="509" t="str">
        <f ca="1">INDEX((Historical_Data_Summary,Historical_Data_No_Net_Summary),ROW(AC12),COLUMN(AC11),NTG)</f>
        <v>-</v>
      </c>
      <c r="AG212" s="509" t="str">
        <f ca="1">INDEX((Historical_Data_Summary,Historical_Data_No_Net_Summary),ROW(AD12),COLUMN(AD11),NTG)</f>
        <v>-</v>
      </c>
      <c r="AH212" s="509" t="str">
        <f ca="1">INDEX((Historical_Data_Summary,Historical_Data_No_Net_Summary),ROW(AE12),COLUMN(AE11),NTG)</f>
        <v>-</v>
      </c>
      <c r="AI212" s="509" t="str">
        <f ca="1">INDEX((Historical_Data_Summary,Historical_Data_No_Net_Summary),ROW(AF12),COLUMN(AF11),NTG)</f>
        <v>-</v>
      </c>
      <c r="AJ212" s="509" t="str">
        <f ca="1">INDEX((Historical_Data_Summary,Historical_Data_No_Net_Summary),ROW(AG12),COLUMN(AG11),NTG)</f>
        <v>-</v>
      </c>
      <c r="AK212" s="509" t="str">
        <f ca="1">INDEX((Historical_Data_Summary,Historical_Data_No_Net_Summary),ROW(AH12),COLUMN(AH11),NTG)</f>
        <v>-</v>
      </c>
      <c r="AL212" s="509" t="str">
        <f ca="1">INDEX((Historical_Data_Summary,Historical_Data_No_Net_Summary),ROW(AI12),COLUMN(AI11),NTG)</f>
        <v>-</v>
      </c>
      <c r="AM212" s="509" t="str">
        <f ca="1">INDEX((Historical_Data_Summary,Historical_Data_No_Net_Summary),ROW(AJ12),COLUMN(AJ11),NTG)</f>
        <v>-</v>
      </c>
      <c r="AN212" s="509" t="str">
        <f ca="1">INDEX((Historical_Data_Summary,Historical_Data_No_Net_Summary),ROW(AK12),COLUMN(AK11),NTG)</f>
        <v>-</v>
      </c>
      <c r="AO212" s="509" t="str">
        <f ca="1">INDEX((Historical_Data_Summary,Historical_Data_No_Net_Summary),ROW(AL12),COLUMN(AL11),NTG)</f>
        <v>-</v>
      </c>
      <c r="AP212" s="509" t="str">
        <f ca="1">INDEX((Historical_Data_Summary,Historical_Data_No_Net_Summary),ROW(AM12),COLUMN(AM11),NTG)</f>
        <v>-</v>
      </c>
      <c r="AQ212" s="509" t="str">
        <f ca="1">INDEX((Historical_Data_Summary,Historical_Data_No_Net_Summary),ROW(AN12),COLUMN(AN11),NTG)</f>
        <v>-</v>
      </c>
    </row>
    <row r="213" spans="2:43" ht="13.8">
      <c r="B213" s="36">
        <v>12</v>
      </c>
      <c r="C213" s="37" t="str">
        <f ca="1">'Reordered Data'!C123</f>
        <v>*Hide*</v>
      </c>
      <c r="D213" s="509" t="str">
        <f ca="1">INDEX((Historical_Data_Summary,Historical_Data_No_Net_Summary),ROW(A13),COLUMN(A12),NTG)</f>
        <v>-</v>
      </c>
      <c r="E213" s="509" t="str">
        <f ca="1">INDEX((Historical_Data_Summary,Historical_Data_No_Net_Summary),ROW(B13),COLUMN(B12),NTG)</f>
        <v>-</v>
      </c>
      <c r="F213" s="509" t="str">
        <f ca="1">INDEX((Historical_Data_Summary,Historical_Data_No_Net_Summary),ROW(C13),COLUMN(C12),NTG)</f>
        <v>-</v>
      </c>
      <c r="G213" s="509" t="str">
        <f ca="1">INDEX((Historical_Data_Summary,Historical_Data_No_Net_Summary),ROW(D13),COLUMN(D12),NTG)</f>
        <v>-</v>
      </c>
      <c r="H213" s="509" t="str">
        <f ca="1">INDEX((Historical_Data_Summary,Historical_Data_No_Net_Summary),ROW(E13),COLUMN(E12),NTG)</f>
        <v>-</v>
      </c>
      <c r="I213" s="509" t="str">
        <f ca="1">INDEX((Historical_Data_Summary,Historical_Data_No_Net_Summary),ROW(F13),COLUMN(F12),NTG)</f>
        <v>-</v>
      </c>
      <c r="J213" s="509" t="str">
        <f ca="1">INDEX((Historical_Data_Summary,Historical_Data_No_Net_Summary),ROW(G13),COLUMN(G12),NTG)</f>
        <v>-</v>
      </c>
      <c r="K213" s="509" t="str">
        <f ca="1">INDEX((Historical_Data_Summary,Historical_Data_No_Net_Summary),ROW(H13),COLUMN(H12),NTG)</f>
        <v>-</v>
      </c>
      <c r="L213" s="509" t="str">
        <f ca="1">INDEX((Historical_Data_Summary,Historical_Data_No_Net_Summary),ROW(I13),COLUMN(I12),NTG)</f>
        <v>-</v>
      </c>
      <c r="M213" s="509" t="str">
        <f ca="1">INDEX((Historical_Data_Summary,Historical_Data_No_Net_Summary),ROW(J13),COLUMN(J12),NTG)</f>
        <v>-</v>
      </c>
      <c r="N213" s="509" t="str">
        <f ca="1">INDEX((Historical_Data_Summary,Historical_Data_No_Net_Summary),ROW(K13),COLUMN(K12),NTG)</f>
        <v>-</v>
      </c>
      <c r="O213" s="509" t="str">
        <f ca="1">INDEX((Historical_Data_Summary,Historical_Data_No_Net_Summary),ROW(L13),COLUMN(L12),NTG)</f>
        <v>-</v>
      </c>
      <c r="P213" s="509" t="str">
        <f ca="1">INDEX((Historical_Data_Summary,Historical_Data_No_Net_Summary),ROW(M13),COLUMN(M12),NTG)</f>
        <v>-</v>
      </c>
      <c r="Q213" s="509" t="str">
        <f ca="1">INDEX((Historical_Data_Summary,Historical_Data_No_Net_Summary),ROW(N13),COLUMN(N12),NTG)</f>
        <v>-</v>
      </c>
      <c r="R213" s="509" t="str">
        <f ca="1">INDEX((Historical_Data_Summary,Historical_Data_No_Net_Summary),ROW(O13),COLUMN(O12),NTG)</f>
        <v>-</v>
      </c>
      <c r="S213" s="509" t="str">
        <f ca="1">INDEX((Historical_Data_Summary,Historical_Data_No_Net_Summary),ROW(P13),COLUMN(P12),NTG)</f>
        <v>-</v>
      </c>
      <c r="T213" s="509" t="str">
        <f ca="1">INDEX((Historical_Data_Summary,Historical_Data_No_Net_Summary),ROW(Q13),COLUMN(Q12),NTG)</f>
        <v>-</v>
      </c>
      <c r="U213" s="509" t="str">
        <f ca="1">INDEX((Historical_Data_Summary,Historical_Data_No_Net_Summary),ROW(R13),COLUMN(R12),NTG)</f>
        <v>-</v>
      </c>
      <c r="V213" s="509" t="str">
        <f ca="1">INDEX((Historical_Data_Summary,Historical_Data_No_Net_Summary),ROW(S13),COLUMN(S12),NTG)</f>
        <v>-</v>
      </c>
      <c r="W213" s="509" t="str">
        <f ca="1">INDEX((Historical_Data_Summary,Historical_Data_No_Net_Summary),ROW(T13),COLUMN(T12),NTG)</f>
        <v>-</v>
      </c>
      <c r="X213" s="509" t="str">
        <f ca="1">INDEX((Historical_Data_Summary,Historical_Data_No_Net_Summary),ROW(U13),COLUMN(U12),NTG)</f>
        <v>-</v>
      </c>
      <c r="Y213" s="509" t="str">
        <f ca="1">INDEX((Historical_Data_Summary,Historical_Data_No_Net_Summary),ROW(V13),COLUMN(V12),NTG)</f>
        <v>-</v>
      </c>
      <c r="Z213" s="509" t="str">
        <f ca="1">INDEX((Historical_Data_Summary,Historical_Data_No_Net_Summary),ROW(W13),COLUMN(W12),NTG)</f>
        <v>-</v>
      </c>
      <c r="AA213" s="509" t="str">
        <f ca="1">INDEX((Historical_Data_Summary,Historical_Data_No_Net_Summary),ROW(X13),COLUMN(X12),NTG)</f>
        <v>-</v>
      </c>
      <c r="AB213" s="509" t="str">
        <f ca="1">INDEX((Historical_Data_Summary,Historical_Data_No_Net_Summary),ROW(Y13),COLUMN(Y12),NTG)</f>
        <v>-</v>
      </c>
      <c r="AC213" s="509" t="str">
        <f ca="1">INDEX((Historical_Data_Summary,Historical_Data_No_Net_Summary),ROW(Z13),COLUMN(Z12),NTG)</f>
        <v>-</v>
      </c>
      <c r="AD213" s="509" t="str">
        <f ca="1">INDEX((Historical_Data_Summary,Historical_Data_No_Net_Summary),ROW(AA13),COLUMN(AA12),NTG)</f>
        <v>-</v>
      </c>
      <c r="AE213" s="509" t="str">
        <f ca="1">INDEX((Historical_Data_Summary,Historical_Data_No_Net_Summary),ROW(AB13),COLUMN(AB12),NTG)</f>
        <v>-</v>
      </c>
      <c r="AF213" s="509" t="str">
        <f ca="1">INDEX((Historical_Data_Summary,Historical_Data_No_Net_Summary),ROW(AC13),COLUMN(AC12),NTG)</f>
        <v>-</v>
      </c>
      <c r="AG213" s="509" t="str">
        <f ca="1">INDEX((Historical_Data_Summary,Historical_Data_No_Net_Summary),ROW(AD13),COLUMN(AD12),NTG)</f>
        <v>-</v>
      </c>
      <c r="AH213" s="509" t="str">
        <f ca="1">INDEX((Historical_Data_Summary,Historical_Data_No_Net_Summary),ROW(AE13),COLUMN(AE12),NTG)</f>
        <v>-</v>
      </c>
      <c r="AI213" s="509" t="str">
        <f ca="1">INDEX((Historical_Data_Summary,Historical_Data_No_Net_Summary),ROW(AF13),COLUMN(AF12),NTG)</f>
        <v>-</v>
      </c>
      <c r="AJ213" s="509" t="str">
        <f ca="1">INDEX((Historical_Data_Summary,Historical_Data_No_Net_Summary),ROW(AG13),COLUMN(AG12),NTG)</f>
        <v>-</v>
      </c>
      <c r="AK213" s="509" t="str">
        <f ca="1">INDEX((Historical_Data_Summary,Historical_Data_No_Net_Summary),ROW(AH13),COLUMN(AH12),NTG)</f>
        <v>-</v>
      </c>
      <c r="AL213" s="509" t="str">
        <f ca="1">INDEX((Historical_Data_Summary,Historical_Data_No_Net_Summary),ROW(AI13),COLUMN(AI12),NTG)</f>
        <v>-</v>
      </c>
      <c r="AM213" s="509" t="str">
        <f ca="1">INDEX((Historical_Data_Summary,Historical_Data_No_Net_Summary),ROW(AJ13),COLUMN(AJ12),NTG)</f>
        <v>-</v>
      </c>
      <c r="AN213" s="509" t="str">
        <f ca="1">INDEX((Historical_Data_Summary,Historical_Data_No_Net_Summary),ROW(AK13),COLUMN(AK12),NTG)</f>
        <v>-</v>
      </c>
      <c r="AO213" s="509" t="str">
        <f ca="1">INDEX((Historical_Data_Summary,Historical_Data_No_Net_Summary),ROW(AL13),COLUMN(AL12),NTG)</f>
        <v>-</v>
      </c>
      <c r="AP213" s="509" t="str">
        <f ca="1">INDEX((Historical_Data_Summary,Historical_Data_No_Net_Summary),ROW(AM13),COLUMN(AM12),NTG)</f>
        <v>-</v>
      </c>
      <c r="AQ213" s="509" t="str">
        <f ca="1">INDEX((Historical_Data_Summary,Historical_Data_No_Net_Summary),ROW(AN13),COLUMN(AN12),NTG)</f>
        <v>-</v>
      </c>
    </row>
    <row r="214" spans="2:43" ht="13.8">
      <c r="B214" s="36">
        <v>13</v>
      </c>
      <c r="C214" s="37" t="str">
        <f ca="1">'Reordered Data'!C124</f>
        <v>*Hide*</v>
      </c>
      <c r="D214" s="509" t="str">
        <f ca="1">INDEX((Historical_Data_Summary,Historical_Data_No_Net_Summary),ROW(A14),COLUMN(A13),NTG)</f>
        <v>-</v>
      </c>
      <c r="E214" s="509" t="str">
        <f ca="1">INDEX((Historical_Data_Summary,Historical_Data_No_Net_Summary),ROW(B14),COLUMN(B13),NTG)</f>
        <v>-</v>
      </c>
      <c r="F214" s="509" t="str">
        <f ca="1">INDEX((Historical_Data_Summary,Historical_Data_No_Net_Summary),ROW(C14),COLUMN(C13),NTG)</f>
        <v>-</v>
      </c>
      <c r="G214" s="509" t="str">
        <f ca="1">INDEX((Historical_Data_Summary,Historical_Data_No_Net_Summary),ROW(D14),COLUMN(D13),NTG)</f>
        <v>-</v>
      </c>
      <c r="H214" s="509" t="str">
        <f ca="1">INDEX((Historical_Data_Summary,Historical_Data_No_Net_Summary),ROW(E14),COLUMN(E13),NTG)</f>
        <v>-</v>
      </c>
      <c r="I214" s="509" t="str">
        <f ca="1">INDEX((Historical_Data_Summary,Historical_Data_No_Net_Summary),ROW(F14),COLUMN(F13),NTG)</f>
        <v>-</v>
      </c>
      <c r="J214" s="509" t="str">
        <f ca="1">INDEX((Historical_Data_Summary,Historical_Data_No_Net_Summary),ROW(G14),COLUMN(G13),NTG)</f>
        <v>-</v>
      </c>
      <c r="K214" s="509" t="str">
        <f ca="1">INDEX((Historical_Data_Summary,Historical_Data_No_Net_Summary),ROW(H14),COLUMN(H13),NTG)</f>
        <v>-</v>
      </c>
      <c r="L214" s="509" t="str">
        <f ca="1">INDEX((Historical_Data_Summary,Historical_Data_No_Net_Summary),ROW(I14),COLUMN(I13),NTG)</f>
        <v>-</v>
      </c>
      <c r="M214" s="509" t="str">
        <f ca="1">INDEX((Historical_Data_Summary,Historical_Data_No_Net_Summary),ROW(J14),COLUMN(J13),NTG)</f>
        <v>-</v>
      </c>
      <c r="N214" s="509" t="str">
        <f ca="1">INDEX((Historical_Data_Summary,Historical_Data_No_Net_Summary),ROW(K14),COLUMN(K13),NTG)</f>
        <v>-</v>
      </c>
      <c r="O214" s="509" t="str">
        <f ca="1">INDEX((Historical_Data_Summary,Historical_Data_No_Net_Summary),ROW(L14),COLUMN(L13),NTG)</f>
        <v>-</v>
      </c>
      <c r="P214" s="509" t="str">
        <f ca="1">INDEX((Historical_Data_Summary,Historical_Data_No_Net_Summary),ROW(M14),COLUMN(M13),NTG)</f>
        <v>-</v>
      </c>
      <c r="Q214" s="509" t="str">
        <f ca="1">INDEX((Historical_Data_Summary,Historical_Data_No_Net_Summary),ROW(N14),COLUMN(N13),NTG)</f>
        <v>-</v>
      </c>
      <c r="R214" s="509" t="str">
        <f ca="1">INDEX((Historical_Data_Summary,Historical_Data_No_Net_Summary),ROW(O14),COLUMN(O13),NTG)</f>
        <v>-</v>
      </c>
      <c r="S214" s="509" t="str">
        <f ca="1">INDEX((Historical_Data_Summary,Historical_Data_No_Net_Summary),ROW(P14),COLUMN(P13),NTG)</f>
        <v>-</v>
      </c>
      <c r="T214" s="509" t="str">
        <f ca="1">INDEX((Historical_Data_Summary,Historical_Data_No_Net_Summary),ROW(Q14),COLUMN(Q13),NTG)</f>
        <v>-</v>
      </c>
      <c r="U214" s="509" t="str">
        <f ca="1">INDEX((Historical_Data_Summary,Historical_Data_No_Net_Summary),ROW(R14),COLUMN(R13),NTG)</f>
        <v>-</v>
      </c>
      <c r="V214" s="509" t="str">
        <f ca="1">INDEX((Historical_Data_Summary,Historical_Data_No_Net_Summary),ROW(S14),COLUMN(S13),NTG)</f>
        <v>-</v>
      </c>
      <c r="W214" s="509" t="str">
        <f ca="1">INDEX((Historical_Data_Summary,Historical_Data_No_Net_Summary),ROW(T14),COLUMN(T13),NTG)</f>
        <v>-</v>
      </c>
      <c r="X214" s="509" t="str">
        <f ca="1">INDEX((Historical_Data_Summary,Historical_Data_No_Net_Summary),ROW(U14),COLUMN(U13),NTG)</f>
        <v>-</v>
      </c>
      <c r="Y214" s="509" t="str">
        <f ca="1">INDEX((Historical_Data_Summary,Historical_Data_No_Net_Summary),ROW(V14),COLUMN(V13),NTG)</f>
        <v>-</v>
      </c>
      <c r="Z214" s="509" t="str">
        <f ca="1">INDEX((Historical_Data_Summary,Historical_Data_No_Net_Summary),ROW(W14),COLUMN(W13),NTG)</f>
        <v>-</v>
      </c>
      <c r="AA214" s="509" t="str">
        <f ca="1">INDEX((Historical_Data_Summary,Historical_Data_No_Net_Summary),ROW(X14),COLUMN(X13),NTG)</f>
        <v>-</v>
      </c>
      <c r="AB214" s="509" t="str">
        <f ca="1">INDEX((Historical_Data_Summary,Historical_Data_No_Net_Summary),ROW(Y14),COLUMN(Y13),NTG)</f>
        <v>-</v>
      </c>
      <c r="AC214" s="509" t="str">
        <f ca="1">INDEX((Historical_Data_Summary,Historical_Data_No_Net_Summary),ROW(Z14),COLUMN(Z13),NTG)</f>
        <v>-</v>
      </c>
      <c r="AD214" s="509" t="str">
        <f ca="1">INDEX((Historical_Data_Summary,Historical_Data_No_Net_Summary),ROW(AA14),COLUMN(AA13),NTG)</f>
        <v>-</v>
      </c>
      <c r="AE214" s="509" t="str">
        <f ca="1">INDEX((Historical_Data_Summary,Historical_Data_No_Net_Summary),ROW(AB14),COLUMN(AB13),NTG)</f>
        <v>-</v>
      </c>
      <c r="AF214" s="509" t="str">
        <f ca="1">INDEX((Historical_Data_Summary,Historical_Data_No_Net_Summary),ROW(AC14),COLUMN(AC13),NTG)</f>
        <v>-</v>
      </c>
      <c r="AG214" s="509" t="str">
        <f ca="1">INDEX((Historical_Data_Summary,Historical_Data_No_Net_Summary),ROW(AD14),COLUMN(AD13),NTG)</f>
        <v>-</v>
      </c>
      <c r="AH214" s="509" t="str">
        <f ca="1">INDEX((Historical_Data_Summary,Historical_Data_No_Net_Summary),ROW(AE14),COLUMN(AE13),NTG)</f>
        <v>-</v>
      </c>
      <c r="AI214" s="509" t="str">
        <f ca="1">INDEX((Historical_Data_Summary,Historical_Data_No_Net_Summary),ROW(AF14),COLUMN(AF13),NTG)</f>
        <v>-</v>
      </c>
      <c r="AJ214" s="509" t="str">
        <f ca="1">INDEX((Historical_Data_Summary,Historical_Data_No_Net_Summary),ROW(AG14),COLUMN(AG13),NTG)</f>
        <v>-</v>
      </c>
      <c r="AK214" s="509" t="str">
        <f ca="1">INDEX((Historical_Data_Summary,Historical_Data_No_Net_Summary),ROW(AH14),COLUMN(AH13),NTG)</f>
        <v>-</v>
      </c>
      <c r="AL214" s="509" t="str">
        <f ca="1">INDEX((Historical_Data_Summary,Historical_Data_No_Net_Summary),ROW(AI14),COLUMN(AI13),NTG)</f>
        <v>-</v>
      </c>
      <c r="AM214" s="509" t="str">
        <f ca="1">INDEX((Historical_Data_Summary,Historical_Data_No_Net_Summary),ROW(AJ14),COLUMN(AJ13),NTG)</f>
        <v>-</v>
      </c>
      <c r="AN214" s="509" t="str">
        <f ca="1">INDEX((Historical_Data_Summary,Historical_Data_No_Net_Summary),ROW(AK14),COLUMN(AK13),NTG)</f>
        <v>-</v>
      </c>
      <c r="AO214" s="509" t="str">
        <f ca="1">INDEX((Historical_Data_Summary,Historical_Data_No_Net_Summary),ROW(AL14),COLUMN(AL13),NTG)</f>
        <v>-</v>
      </c>
      <c r="AP214" s="509" t="str">
        <f ca="1">INDEX((Historical_Data_Summary,Historical_Data_No_Net_Summary),ROW(AM14),COLUMN(AM13),NTG)</f>
        <v>-</v>
      </c>
      <c r="AQ214" s="509" t="str">
        <f ca="1">INDEX((Historical_Data_Summary,Historical_Data_No_Net_Summary),ROW(AN14),COLUMN(AN13),NTG)</f>
        <v>-</v>
      </c>
    </row>
    <row r="215" spans="2:43" ht="13.8">
      <c r="B215" s="36">
        <v>14</v>
      </c>
      <c r="C215" s="37" t="str">
        <f ca="1">'Reordered Data'!C125</f>
        <v>*Hide*</v>
      </c>
      <c r="D215" s="509" t="str">
        <f ca="1">INDEX((Historical_Data_Summary,Historical_Data_No_Net_Summary),ROW(A15),COLUMN(A14),NTG)</f>
        <v>-</v>
      </c>
      <c r="E215" s="509" t="str">
        <f ca="1">INDEX((Historical_Data_Summary,Historical_Data_No_Net_Summary),ROW(B15),COLUMN(B14),NTG)</f>
        <v>-</v>
      </c>
      <c r="F215" s="509" t="str">
        <f ca="1">INDEX((Historical_Data_Summary,Historical_Data_No_Net_Summary),ROW(C15),COLUMN(C14),NTG)</f>
        <v>-</v>
      </c>
      <c r="G215" s="509" t="str">
        <f ca="1">INDEX((Historical_Data_Summary,Historical_Data_No_Net_Summary),ROW(D15),COLUMN(D14),NTG)</f>
        <v>-</v>
      </c>
      <c r="H215" s="509" t="str">
        <f ca="1">INDEX((Historical_Data_Summary,Historical_Data_No_Net_Summary),ROW(E15),COLUMN(E14),NTG)</f>
        <v>-</v>
      </c>
      <c r="I215" s="509" t="str">
        <f ca="1">INDEX((Historical_Data_Summary,Historical_Data_No_Net_Summary),ROW(F15),COLUMN(F14),NTG)</f>
        <v>-</v>
      </c>
      <c r="J215" s="509" t="str">
        <f ca="1">INDEX((Historical_Data_Summary,Historical_Data_No_Net_Summary),ROW(G15),COLUMN(G14),NTG)</f>
        <v>-</v>
      </c>
      <c r="K215" s="509" t="str">
        <f ca="1">INDEX((Historical_Data_Summary,Historical_Data_No_Net_Summary),ROW(H15),COLUMN(H14),NTG)</f>
        <v>-</v>
      </c>
      <c r="L215" s="509" t="str">
        <f ca="1">INDEX((Historical_Data_Summary,Historical_Data_No_Net_Summary),ROW(I15),COLUMN(I14),NTG)</f>
        <v>-</v>
      </c>
      <c r="M215" s="509" t="str">
        <f ca="1">INDEX((Historical_Data_Summary,Historical_Data_No_Net_Summary),ROW(J15),COLUMN(J14),NTG)</f>
        <v>-</v>
      </c>
      <c r="N215" s="509" t="str">
        <f ca="1">INDEX((Historical_Data_Summary,Historical_Data_No_Net_Summary),ROW(K15),COLUMN(K14),NTG)</f>
        <v>-</v>
      </c>
      <c r="O215" s="509" t="str">
        <f ca="1">INDEX((Historical_Data_Summary,Historical_Data_No_Net_Summary),ROW(L15),COLUMN(L14),NTG)</f>
        <v>-</v>
      </c>
      <c r="P215" s="509" t="str">
        <f ca="1">INDEX((Historical_Data_Summary,Historical_Data_No_Net_Summary),ROW(M15),COLUMN(M14),NTG)</f>
        <v>-</v>
      </c>
      <c r="Q215" s="509" t="str">
        <f ca="1">INDEX((Historical_Data_Summary,Historical_Data_No_Net_Summary),ROW(N15),COLUMN(N14),NTG)</f>
        <v>-</v>
      </c>
      <c r="R215" s="509" t="str">
        <f ca="1">INDEX((Historical_Data_Summary,Historical_Data_No_Net_Summary),ROW(O15),COLUMN(O14),NTG)</f>
        <v>-</v>
      </c>
      <c r="S215" s="509" t="str">
        <f ca="1">INDEX((Historical_Data_Summary,Historical_Data_No_Net_Summary),ROW(P15),COLUMN(P14),NTG)</f>
        <v>-</v>
      </c>
      <c r="T215" s="509" t="str">
        <f ca="1">INDEX((Historical_Data_Summary,Historical_Data_No_Net_Summary),ROW(Q15),COLUMN(Q14),NTG)</f>
        <v>-</v>
      </c>
      <c r="U215" s="509" t="str">
        <f ca="1">INDEX((Historical_Data_Summary,Historical_Data_No_Net_Summary),ROW(R15),COLUMN(R14),NTG)</f>
        <v>-</v>
      </c>
      <c r="V215" s="509" t="str">
        <f ca="1">INDEX((Historical_Data_Summary,Historical_Data_No_Net_Summary),ROW(S15),COLUMN(S14),NTG)</f>
        <v>-</v>
      </c>
      <c r="W215" s="509" t="str">
        <f ca="1">INDEX((Historical_Data_Summary,Historical_Data_No_Net_Summary),ROW(T15),COLUMN(T14),NTG)</f>
        <v>-</v>
      </c>
      <c r="X215" s="509" t="str">
        <f ca="1">INDEX((Historical_Data_Summary,Historical_Data_No_Net_Summary),ROW(U15),COLUMN(U14),NTG)</f>
        <v>-</v>
      </c>
      <c r="Y215" s="509" t="str">
        <f ca="1">INDEX((Historical_Data_Summary,Historical_Data_No_Net_Summary),ROW(V15),COLUMN(V14),NTG)</f>
        <v>-</v>
      </c>
      <c r="Z215" s="509" t="str">
        <f ca="1">INDEX((Historical_Data_Summary,Historical_Data_No_Net_Summary),ROW(W15),COLUMN(W14),NTG)</f>
        <v>-</v>
      </c>
      <c r="AA215" s="509" t="str">
        <f ca="1">INDEX((Historical_Data_Summary,Historical_Data_No_Net_Summary),ROW(X15),COLUMN(X14),NTG)</f>
        <v>-</v>
      </c>
      <c r="AB215" s="509" t="str">
        <f ca="1">INDEX((Historical_Data_Summary,Historical_Data_No_Net_Summary),ROW(Y15),COLUMN(Y14),NTG)</f>
        <v>-</v>
      </c>
      <c r="AC215" s="509" t="str">
        <f ca="1">INDEX((Historical_Data_Summary,Historical_Data_No_Net_Summary),ROW(Z15),COLUMN(Z14),NTG)</f>
        <v>-</v>
      </c>
      <c r="AD215" s="509" t="str">
        <f ca="1">INDEX((Historical_Data_Summary,Historical_Data_No_Net_Summary),ROW(AA15),COLUMN(AA14),NTG)</f>
        <v>-</v>
      </c>
      <c r="AE215" s="509" t="str">
        <f ca="1">INDEX((Historical_Data_Summary,Historical_Data_No_Net_Summary),ROW(AB15),COLUMN(AB14),NTG)</f>
        <v>-</v>
      </c>
      <c r="AF215" s="509" t="str">
        <f ca="1">INDEX((Historical_Data_Summary,Historical_Data_No_Net_Summary),ROW(AC15),COLUMN(AC14),NTG)</f>
        <v>-</v>
      </c>
      <c r="AG215" s="509" t="str">
        <f ca="1">INDEX((Historical_Data_Summary,Historical_Data_No_Net_Summary),ROW(AD15),COLUMN(AD14),NTG)</f>
        <v>-</v>
      </c>
      <c r="AH215" s="509" t="str">
        <f ca="1">INDEX((Historical_Data_Summary,Historical_Data_No_Net_Summary),ROW(AE15),COLUMN(AE14),NTG)</f>
        <v>-</v>
      </c>
      <c r="AI215" s="509" t="str">
        <f ca="1">INDEX((Historical_Data_Summary,Historical_Data_No_Net_Summary),ROW(AF15),COLUMN(AF14),NTG)</f>
        <v>-</v>
      </c>
      <c r="AJ215" s="509" t="str">
        <f ca="1">INDEX((Historical_Data_Summary,Historical_Data_No_Net_Summary),ROW(AG15),COLUMN(AG14),NTG)</f>
        <v>-</v>
      </c>
      <c r="AK215" s="509" t="str">
        <f ca="1">INDEX((Historical_Data_Summary,Historical_Data_No_Net_Summary),ROW(AH15),COLUMN(AH14),NTG)</f>
        <v>-</v>
      </c>
      <c r="AL215" s="509" t="str">
        <f ca="1">INDEX((Historical_Data_Summary,Historical_Data_No_Net_Summary),ROW(AI15),COLUMN(AI14),NTG)</f>
        <v>-</v>
      </c>
      <c r="AM215" s="509" t="str">
        <f ca="1">INDEX((Historical_Data_Summary,Historical_Data_No_Net_Summary),ROW(AJ15),COLUMN(AJ14),NTG)</f>
        <v>-</v>
      </c>
      <c r="AN215" s="509" t="str">
        <f ca="1">INDEX((Historical_Data_Summary,Historical_Data_No_Net_Summary),ROW(AK15),COLUMN(AK14),NTG)</f>
        <v>-</v>
      </c>
      <c r="AO215" s="509" t="str">
        <f ca="1">INDEX((Historical_Data_Summary,Historical_Data_No_Net_Summary),ROW(AL15),COLUMN(AL14),NTG)</f>
        <v>-</v>
      </c>
      <c r="AP215" s="509" t="str">
        <f ca="1">INDEX((Historical_Data_Summary,Historical_Data_No_Net_Summary),ROW(AM15),COLUMN(AM14),NTG)</f>
        <v>-</v>
      </c>
      <c r="AQ215" s="509" t="str">
        <f ca="1">INDEX((Historical_Data_Summary,Historical_Data_No_Net_Summary),ROW(AN15),COLUMN(AN14),NTG)</f>
        <v>-</v>
      </c>
    </row>
    <row r="216" spans="2:43" ht="13.8">
      <c r="B216" s="36">
        <v>15</v>
      </c>
      <c r="C216" s="37" t="str">
        <f ca="1">'Reordered Data'!C126</f>
        <v>*Hide*</v>
      </c>
      <c r="D216" s="509" t="str">
        <f ca="1">INDEX((Historical_Data_Summary,Historical_Data_No_Net_Summary),ROW(A16),COLUMN(A15),NTG)</f>
        <v>-</v>
      </c>
      <c r="E216" s="509" t="str">
        <f ca="1">INDEX((Historical_Data_Summary,Historical_Data_No_Net_Summary),ROW(B16),COLUMN(B15),NTG)</f>
        <v>-</v>
      </c>
      <c r="F216" s="509" t="str">
        <f ca="1">INDEX((Historical_Data_Summary,Historical_Data_No_Net_Summary),ROW(C16),COLUMN(C15),NTG)</f>
        <v>-</v>
      </c>
      <c r="G216" s="509" t="str">
        <f ca="1">INDEX((Historical_Data_Summary,Historical_Data_No_Net_Summary),ROW(D16),COLUMN(D15),NTG)</f>
        <v>-</v>
      </c>
      <c r="H216" s="509" t="str">
        <f ca="1">INDEX((Historical_Data_Summary,Historical_Data_No_Net_Summary),ROW(E16),COLUMN(E15),NTG)</f>
        <v>-</v>
      </c>
      <c r="I216" s="509" t="str">
        <f ca="1">INDEX((Historical_Data_Summary,Historical_Data_No_Net_Summary),ROW(F16),COLUMN(F15),NTG)</f>
        <v>-</v>
      </c>
      <c r="J216" s="509" t="str">
        <f ca="1">INDEX((Historical_Data_Summary,Historical_Data_No_Net_Summary),ROW(G16),COLUMN(G15),NTG)</f>
        <v>-</v>
      </c>
      <c r="K216" s="509" t="str">
        <f ca="1">INDEX((Historical_Data_Summary,Historical_Data_No_Net_Summary),ROW(H16),COLUMN(H15),NTG)</f>
        <v>-</v>
      </c>
      <c r="L216" s="509" t="str">
        <f ca="1">INDEX((Historical_Data_Summary,Historical_Data_No_Net_Summary),ROW(I16),COLUMN(I15),NTG)</f>
        <v>-</v>
      </c>
      <c r="M216" s="509" t="str">
        <f ca="1">INDEX((Historical_Data_Summary,Historical_Data_No_Net_Summary),ROW(J16),COLUMN(J15),NTG)</f>
        <v>-</v>
      </c>
      <c r="N216" s="509" t="str">
        <f ca="1">INDEX((Historical_Data_Summary,Historical_Data_No_Net_Summary),ROW(K16),COLUMN(K15),NTG)</f>
        <v>-</v>
      </c>
      <c r="O216" s="509" t="str">
        <f ca="1">INDEX((Historical_Data_Summary,Historical_Data_No_Net_Summary),ROW(L16),COLUMN(L15),NTG)</f>
        <v>-</v>
      </c>
      <c r="P216" s="509" t="str">
        <f ca="1">INDEX((Historical_Data_Summary,Historical_Data_No_Net_Summary),ROW(M16),COLUMN(M15),NTG)</f>
        <v>-</v>
      </c>
      <c r="Q216" s="509" t="str">
        <f ca="1">INDEX((Historical_Data_Summary,Historical_Data_No_Net_Summary),ROW(N16),COLUMN(N15),NTG)</f>
        <v>-</v>
      </c>
      <c r="R216" s="509" t="str">
        <f ca="1">INDEX((Historical_Data_Summary,Historical_Data_No_Net_Summary),ROW(O16),COLUMN(O15),NTG)</f>
        <v>-</v>
      </c>
      <c r="S216" s="509" t="str">
        <f ca="1">INDEX((Historical_Data_Summary,Historical_Data_No_Net_Summary),ROW(P16),COLUMN(P15),NTG)</f>
        <v>-</v>
      </c>
      <c r="T216" s="509" t="str">
        <f ca="1">INDEX((Historical_Data_Summary,Historical_Data_No_Net_Summary),ROW(Q16),COLUMN(Q15),NTG)</f>
        <v>-</v>
      </c>
      <c r="U216" s="509" t="str">
        <f ca="1">INDEX((Historical_Data_Summary,Historical_Data_No_Net_Summary),ROW(R16),COLUMN(R15),NTG)</f>
        <v>-</v>
      </c>
      <c r="V216" s="509" t="str">
        <f ca="1">INDEX((Historical_Data_Summary,Historical_Data_No_Net_Summary),ROW(S16),COLUMN(S15),NTG)</f>
        <v>-</v>
      </c>
      <c r="W216" s="509" t="str">
        <f ca="1">INDEX((Historical_Data_Summary,Historical_Data_No_Net_Summary),ROW(T16),COLUMN(T15),NTG)</f>
        <v>-</v>
      </c>
      <c r="X216" s="509" t="str">
        <f ca="1">INDEX((Historical_Data_Summary,Historical_Data_No_Net_Summary),ROW(U16),COLUMN(U15),NTG)</f>
        <v>-</v>
      </c>
      <c r="Y216" s="509" t="str">
        <f ca="1">INDEX((Historical_Data_Summary,Historical_Data_No_Net_Summary),ROW(V16),COLUMN(V15),NTG)</f>
        <v>-</v>
      </c>
      <c r="Z216" s="509" t="str">
        <f ca="1">INDEX((Historical_Data_Summary,Historical_Data_No_Net_Summary),ROW(W16),COLUMN(W15),NTG)</f>
        <v>-</v>
      </c>
      <c r="AA216" s="509" t="str">
        <f ca="1">INDEX((Historical_Data_Summary,Historical_Data_No_Net_Summary),ROW(X16),COLUMN(X15),NTG)</f>
        <v>-</v>
      </c>
      <c r="AB216" s="509" t="str">
        <f ca="1">INDEX((Historical_Data_Summary,Historical_Data_No_Net_Summary),ROW(Y16),COLUMN(Y15),NTG)</f>
        <v>-</v>
      </c>
      <c r="AC216" s="509" t="str">
        <f ca="1">INDEX((Historical_Data_Summary,Historical_Data_No_Net_Summary),ROW(Z16),COLUMN(Z15),NTG)</f>
        <v>-</v>
      </c>
      <c r="AD216" s="509" t="str">
        <f ca="1">INDEX((Historical_Data_Summary,Historical_Data_No_Net_Summary),ROW(AA16),COLUMN(AA15),NTG)</f>
        <v>-</v>
      </c>
      <c r="AE216" s="509" t="str">
        <f ca="1">INDEX((Historical_Data_Summary,Historical_Data_No_Net_Summary),ROW(AB16),COLUMN(AB15),NTG)</f>
        <v>-</v>
      </c>
      <c r="AF216" s="509" t="str">
        <f ca="1">INDEX((Historical_Data_Summary,Historical_Data_No_Net_Summary),ROW(AC16),COLUMN(AC15),NTG)</f>
        <v>-</v>
      </c>
      <c r="AG216" s="509" t="str">
        <f ca="1">INDEX((Historical_Data_Summary,Historical_Data_No_Net_Summary),ROW(AD16),COLUMN(AD15),NTG)</f>
        <v>-</v>
      </c>
      <c r="AH216" s="509" t="str">
        <f ca="1">INDEX((Historical_Data_Summary,Historical_Data_No_Net_Summary),ROW(AE16),COLUMN(AE15),NTG)</f>
        <v>-</v>
      </c>
      <c r="AI216" s="509" t="str">
        <f ca="1">INDEX((Historical_Data_Summary,Historical_Data_No_Net_Summary),ROW(AF16),COLUMN(AF15),NTG)</f>
        <v>-</v>
      </c>
      <c r="AJ216" s="509" t="str">
        <f ca="1">INDEX((Historical_Data_Summary,Historical_Data_No_Net_Summary),ROW(AG16),COLUMN(AG15),NTG)</f>
        <v>-</v>
      </c>
      <c r="AK216" s="509" t="str">
        <f ca="1">INDEX((Historical_Data_Summary,Historical_Data_No_Net_Summary),ROW(AH16),COLUMN(AH15),NTG)</f>
        <v>-</v>
      </c>
      <c r="AL216" s="509" t="str">
        <f ca="1">INDEX((Historical_Data_Summary,Historical_Data_No_Net_Summary),ROW(AI16),COLUMN(AI15),NTG)</f>
        <v>-</v>
      </c>
      <c r="AM216" s="509" t="str">
        <f ca="1">INDEX((Historical_Data_Summary,Historical_Data_No_Net_Summary),ROW(AJ16),COLUMN(AJ15),NTG)</f>
        <v>-</v>
      </c>
      <c r="AN216" s="509" t="str">
        <f ca="1">INDEX((Historical_Data_Summary,Historical_Data_No_Net_Summary),ROW(AK16),COLUMN(AK15),NTG)</f>
        <v>-</v>
      </c>
      <c r="AO216" s="509" t="str">
        <f ca="1">INDEX((Historical_Data_Summary,Historical_Data_No_Net_Summary),ROW(AL16),COLUMN(AL15),NTG)</f>
        <v>-</v>
      </c>
      <c r="AP216" s="509" t="str">
        <f ca="1">INDEX((Historical_Data_Summary,Historical_Data_No_Net_Summary),ROW(AM16),COLUMN(AM15),NTG)</f>
        <v>-</v>
      </c>
      <c r="AQ216" s="509" t="str">
        <f ca="1">INDEX((Historical_Data_Summary,Historical_Data_No_Net_Summary),ROW(AN16),COLUMN(AN15),NTG)</f>
        <v>-</v>
      </c>
    </row>
    <row r="217" spans="2:43" ht="13.8">
      <c r="B217" s="36">
        <v>16</v>
      </c>
      <c r="C217" s="37" t="str">
        <f ca="1">'Reordered Data'!C127</f>
        <v>*Hide*</v>
      </c>
      <c r="D217" s="509" t="str">
        <f ca="1">INDEX((Historical_Data_Summary,Historical_Data_No_Net_Summary),ROW(A17),COLUMN(A16),NTG)</f>
        <v>-</v>
      </c>
      <c r="E217" s="509" t="str">
        <f ca="1">INDEX((Historical_Data_Summary,Historical_Data_No_Net_Summary),ROW(B17),COLUMN(B16),NTG)</f>
        <v>-</v>
      </c>
      <c r="F217" s="509" t="str">
        <f ca="1">INDEX((Historical_Data_Summary,Historical_Data_No_Net_Summary),ROW(C17),COLUMN(C16),NTG)</f>
        <v>-</v>
      </c>
      <c r="G217" s="509" t="str">
        <f ca="1">INDEX((Historical_Data_Summary,Historical_Data_No_Net_Summary),ROW(D17),COLUMN(D16),NTG)</f>
        <v>-</v>
      </c>
      <c r="H217" s="509" t="str">
        <f ca="1">INDEX((Historical_Data_Summary,Historical_Data_No_Net_Summary),ROW(E17),COLUMN(E16),NTG)</f>
        <v>-</v>
      </c>
      <c r="I217" s="509" t="str">
        <f ca="1">INDEX((Historical_Data_Summary,Historical_Data_No_Net_Summary),ROW(F17),COLUMN(F16),NTG)</f>
        <v>-</v>
      </c>
      <c r="J217" s="509" t="str">
        <f ca="1">INDEX((Historical_Data_Summary,Historical_Data_No_Net_Summary),ROW(G17),COLUMN(G16),NTG)</f>
        <v>-</v>
      </c>
      <c r="K217" s="509" t="str">
        <f ca="1">INDEX((Historical_Data_Summary,Historical_Data_No_Net_Summary),ROW(H17),COLUMN(H16),NTG)</f>
        <v>-</v>
      </c>
      <c r="L217" s="509" t="str">
        <f ca="1">INDEX((Historical_Data_Summary,Historical_Data_No_Net_Summary),ROW(I17),COLUMN(I16),NTG)</f>
        <v>-</v>
      </c>
      <c r="M217" s="509" t="str">
        <f ca="1">INDEX((Historical_Data_Summary,Historical_Data_No_Net_Summary),ROW(J17),COLUMN(J16),NTG)</f>
        <v>-</v>
      </c>
      <c r="N217" s="509" t="str">
        <f ca="1">INDEX((Historical_Data_Summary,Historical_Data_No_Net_Summary),ROW(K17),COLUMN(K16),NTG)</f>
        <v>-</v>
      </c>
      <c r="O217" s="509" t="str">
        <f ca="1">INDEX((Historical_Data_Summary,Historical_Data_No_Net_Summary),ROW(L17),COLUMN(L16),NTG)</f>
        <v>-</v>
      </c>
      <c r="P217" s="509" t="str">
        <f ca="1">INDEX((Historical_Data_Summary,Historical_Data_No_Net_Summary),ROW(M17),COLUMN(M16),NTG)</f>
        <v>-</v>
      </c>
      <c r="Q217" s="509" t="str">
        <f ca="1">INDEX((Historical_Data_Summary,Historical_Data_No_Net_Summary),ROW(N17),COLUMN(N16),NTG)</f>
        <v>-</v>
      </c>
      <c r="R217" s="509" t="str">
        <f ca="1">INDEX((Historical_Data_Summary,Historical_Data_No_Net_Summary),ROW(O17),COLUMN(O16),NTG)</f>
        <v>-</v>
      </c>
      <c r="S217" s="509" t="str">
        <f ca="1">INDEX((Historical_Data_Summary,Historical_Data_No_Net_Summary),ROW(P17),COLUMN(P16),NTG)</f>
        <v>-</v>
      </c>
      <c r="T217" s="509" t="str">
        <f ca="1">INDEX((Historical_Data_Summary,Historical_Data_No_Net_Summary),ROW(Q17),COLUMN(Q16),NTG)</f>
        <v>-</v>
      </c>
      <c r="U217" s="509" t="str">
        <f ca="1">INDEX((Historical_Data_Summary,Historical_Data_No_Net_Summary),ROW(R17),COLUMN(R16),NTG)</f>
        <v>-</v>
      </c>
      <c r="V217" s="509" t="str">
        <f ca="1">INDEX((Historical_Data_Summary,Historical_Data_No_Net_Summary),ROW(S17),COLUMN(S16),NTG)</f>
        <v>-</v>
      </c>
      <c r="W217" s="509" t="str">
        <f ca="1">INDEX((Historical_Data_Summary,Historical_Data_No_Net_Summary),ROW(T17),COLUMN(T16),NTG)</f>
        <v>-</v>
      </c>
      <c r="X217" s="509" t="str">
        <f ca="1">INDEX((Historical_Data_Summary,Historical_Data_No_Net_Summary),ROW(U17),COLUMN(U16),NTG)</f>
        <v>-</v>
      </c>
      <c r="Y217" s="509" t="str">
        <f ca="1">INDEX((Historical_Data_Summary,Historical_Data_No_Net_Summary),ROW(V17),COLUMN(V16),NTG)</f>
        <v>-</v>
      </c>
      <c r="Z217" s="509" t="str">
        <f ca="1">INDEX((Historical_Data_Summary,Historical_Data_No_Net_Summary),ROW(W17),COLUMN(W16),NTG)</f>
        <v>-</v>
      </c>
      <c r="AA217" s="509" t="str">
        <f ca="1">INDEX((Historical_Data_Summary,Historical_Data_No_Net_Summary),ROW(X17),COLUMN(X16),NTG)</f>
        <v>-</v>
      </c>
      <c r="AB217" s="509" t="str">
        <f ca="1">INDEX((Historical_Data_Summary,Historical_Data_No_Net_Summary),ROW(Y17),COLUMN(Y16),NTG)</f>
        <v>-</v>
      </c>
      <c r="AC217" s="509" t="str">
        <f ca="1">INDEX((Historical_Data_Summary,Historical_Data_No_Net_Summary),ROW(Z17),COLUMN(Z16),NTG)</f>
        <v>-</v>
      </c>
      <c r="AD217" s="509" t="str">
        <f ca="1">INDEX((Historical_Data_Summary,Historical_Data_No_Net_Summary),ROW(AA17),COLUMN(AA16),NTG)</f>
        <v>-</v>
      </c>
      <c r="AE217" s="509" t="str">
        <f ca="1">INDEX((Historical_Data_Summary,Historical_Data_No_Net_Summary),ROW(AB17),COLUMN(AB16),NTG)</f>
        <v>-</v>
      </c>
      <c r="AF217" s="509" t="str">
        <f ca="1">INDEX((Historical_Data_Summary,Historical_Data_No_Net_Summary),ROW(AC17),COLUMN(AC16),NTG)</f>
        <v>-</v>
      </c>
      <c r="AG217" s="509" t="str">
        <f ca="1">INDEX((Historical_Data_Summary,Historical_Data_No_Net_Summary),ROW(AD17),COLUMN(AD16),NTG)</f>
        <v>-</v>
      </c>
      <c r="AH217" s="509" t="str">
        <f ca="1">INDEX((Historical_Data_Summary,Historical_Data_No_Net_Summary),ROW(AE17),COLUMN(AE16),NTG)</f>
        <v>-</v>
      </c>
      <c r="AI217" s="509" t="str">
        <f ca="1">INDEX((Historical_Data_Summary,Historical_Data_No_Net_Summary),ROW(AF17),COLUMN(AF16),NTG)</f>
        <v>-</v>
      </c>
      <c r="AJ217" s="509" t="str">
        <f ca="1">INDEX((Historical_Data_Summary,Historical_Data_No_Net_Summary),ROW(AG17),COLUMN(AG16),NTG)</f>
        <v>-</v>
      </c>
      <c r="AK217" s="509" t="str">
        <f ca="1">INDEX((Historical_Data_Summary,Historical_Data_No_Net_Summary),ROW(AH17),COLUMN(AH16),NTG)</f>
        <v>-</v>
      </c>
      <c r="AL217" s="509" t="str">
        <f ca="1">INDEX((Historical_Data_Summary,Historical_Data_No_Net_Summary),ROW(AI17),COLUMN(AI16),NTG)</f>
        <v>-</v>
      </c>
      <c r="AM217" s="509" t="str">
        <f ca="1">INDEX((Historical_Data_Summary,Historical_Data_No_Net_Summary),ROW(AJ17),COLUMN(AJ16),NTG)</f>
        <v>-</v>
      </c>
      <c r="AN217" s="509" t="str">
        <f ca="1">INDEX((Historical_Data_Summary,Historical_Data_No_Net_Summary),ROW(AK17),COLUMN(AK16),NTG)</f>
        <v>-</v>
      </c>
      <c r="AO217" s="509" t="str">
        <f ca="1">INDEX((Historical_Data_Summary,Historical_Data_No_Net_Summary),ROW(AL17),COLUMN(AL16),NTG)</f>
        <v>-</v>
      </c>
      <c r="AP217" s="509" t="str">
        <f ca="1">INDEX((Historical_Data_Summary,Historical_Data_No_Net_Summary),ROW(AM17),COLUMN(AM16),NTG)</f>
        <v>-</v>
      </c>
      <c r="AQ217" s="509" t="str">
        <f ca="1">INDEX((Historical_Data_Summary,Historical_Data_No_Net_Summary),ROW(AN17),COLUMN(AN16),NTG)</f>
        <v>-</v>
      </c>
    </row>
    <row r="218" spans="2:43" ht="13.8">
      <c r="B218" s="36">
        <v>17</v>
      </c>
      <c r="C218" s="37" t="str">
        <f ca="1">'Reordered Data'!C128</f>
        <v>*Hide*</v>
      </c>
      <c r="D218" s="509" t="str">
        <f ca="1">INDEX((Historical_Data_Summary,Historical_Data_No_Net_Summary),ROW(A18),COLUMN(A17),NTG)</f>
        <v>-</v>
      </c>
      <c r="E218" s="509" t="str">
        <f ca="1">INDEX((Historical_Data_Summary,Historical_Data_No_Net_Summary),ROW(B18),COLUMN(B17),NTG)</f>
        <v>-</v>
      </c>
      <c r="F218" s="509" t="str">
        <f ca="1">INDEX((Historical_Data_Summary,Historical_Data_No_Net_Summary),ROW(C18),COLUMN(C17),NTG)</f>
        <v>-</v>
      </c>
      <c r="G218" s="509" t="str">
        <f ca="1">INDEX((Historical_Data_Summary,Historical_Data_No_Net_Summary),ROW(D18),COLUMN(D17),NTG)</f>
        <v>-</v>
      </c>
      <c r="H218" s="509" t="str">
        <f ca="1">INDEX((Historical_Data_Summary,Historical_Data_No_Net_Summary),ROW(E18),COLUMN(E17),NTG)</f>
        <v>-</v>
      </c>
      <c r="I218" s="509" t="str">
        <f ca="1">INDEX((Historical_Data_Summary,Historical_Data_No_Net_Summary),ROW(F18),COLUMN(F17),NTG)</f>
        <v>-</v>
      </c>
      <c r="J218" s="509" t="str">
        <f ca="1">INDEX((Historical_Data_Summary,Historical_Data_No_Net_Summary),ROW(G18),COLUMN(G17),NTG)</f>
        <v>-</v>
      </c>
      <c r="K218" s="509" t="str">
        <f ca="1">INDEX((Historical_Data_Summary,Historical_Data_No_Net_Summary),ROW(H18),COLUMN(H17),NTG)</f>
        <v>-</v>
      </c>
      <c r="L218" s="509" t="str">
        <f ca="1">INDEX((Historical_Data_Summary,Historical_Data_No_Net_Summary),ROW(I18),COLUMN(I17),NTG)</f>
        <v>-</v>
      </c>
      <c r="M218" s="509" t="str">
        <f ca="1">INDEX((Historical_Data_Summary,Historical_Data_No_Net_Summary),ROW(J18),COLUMN(J17),NTG)</f>
        <v>-</v>
      </c>
      <c r="N218" s="509" t="str">
        <f ca="1">INDEX((Historical_Data_Summary,Historical_Data_No_Net_Summary),ROW(K18),COLUMN(K17),NTG)</f>
        <v>-</v>
      </c>
      <c r="O218" s="509" t="str">
        <f ca="1">INDEX((Historical_Data_Summary,Historical_Data_No_Net_Summary),ROW(L18),COLUMN(L17),NTG)</f>
        <v>-</v>
      </c>
      <c r="P218" s="509" t="str">
        <f ca="1">INDEX((Historical_Data_Summary,Historical_Data_No_Net_Summary),ROW(M18),COLUMN(M17),NTG)</f>
        <v>-</v>
      </c>
      <c r="Q218" s="509" t="str">
        <f ca="1">INDEX((Historical_Data_Summary,Historical_Data_No_Net_Summary),ROW(N18),COLUMN(N17),NTG)</f>
        <v>-</v>
      </c>
      <c r="R218" s="509" t="str">
        <f ca="1">INDEX((Historical_Data_Summary,Historical_Data_No_Net_Summary),ROW(O18),COLUMN(O17),NTG)</f>
        <v>-</v>
      </c>
      <c r="S218" s="509" t="str">
        <f ca="1">INDEX((Historical_Data_Summary,Historical_Data_No_Net_Summary),ROW(P18),COLUMN(P17),NTG)</f>
        <v>-</v>
      </c>
      <c r="T218" s="509" t="str">
        <f ca="1">INDEX((Historical_Data_Summary,Historical_Data_No_Net_Summary),ROW(Q18),COLUMN(Q17),NTG)</f>
        <v>-</v>
      </c>
      <c r="U218" s="509" t="str">
        <f ca="1">INDEX((Historical_Data_Summary,Historical_Data_No_Net_Summary),ROW(R18),COLUMN(R17),NTG)</f>
        <v>-</v>
      </c>
      <c r="V218" s="509" t="str">
        <f ca="1">INDEX((Historical_Data_Summary,Historical_Data_No_Net_Summary),ROW(S18),COLUMN(S17),NTG)</f>
        <v>-</v>
      </c>
      <c r="W218" s="509" t="str">
        <f ca="1">INDEX((Historical_Data_Summary,Historical_Data_No_Net_Summary),ROW(T18),COLUMN(T17),NTG)</f>
        <v>-</v>
      </c>
      <c r="X218" s="509" t="str">
        <f ca="1">INDEX((Historical_Data_Summary,Historical_Data_No_Net_Summary),ROW(U18),COLUMN(U17),NTG)</f>
        <v>-</v>
      </c>
      <c r="Y218" s="509" t="str">
        <f ca="1">INDEX((Historical_Data_Summary,Historical_Data_No_Net_Summary),ROW(V18),COLUMN(V17),NTG)</f>
        <v>-</v>
      </c>
      <c r="Z218" s="509" t="str">
        <f ca="1">INDEX((Historical_Data_Summary,Historical_Data_No_Net_Summary),ROW(W18),COLUMN(W17),NTG)</f>
        <v>-</v>
      </c>
      <c r="AA218" s="509" t="str">
        <f ca="1">INDEX((Historical_Data_Summary,Historical_Data_No_Net_Summary),ROW(X18),COLUMN(X17),NTG)</f>
        <v>-</v>
      </c>
      <c r="AB218" s="509" t="str">
        <f ca="1">INDEX((Historical_Data_Summary,Historical_Data_No_Net_Summary),ROW(Y18),COLUMN(Y17),NTG)</f>
        <v>-</v>
      </c>
      <c r="AC218" s="509" t="str">
        <f ca="1">INDEX((Historical_Data_Summary,Historical_Data_No_Net_Summary),ROW(Z18),COLUMN(Z17),NTG)</f>
        <v>-</v>
      </c>
      <c r="AD218" s="509" t="str">
        <f ca="1">INDEX((Historical_Data_Summary,Historical_Data_No_Net_Summary),ROW(AA18),COLUMN(AA17),NTG)</f>
        <v>-</v>
      </c>
      <c r="AE218" s="509" t="str">
        <f ca="1">INDEX((Historical_Data_Summary,Historical_Data_No_Net_Summary),ROW(AB18),COLUMN(AB17),NTG)</f>
        <v>-</v>
      </c>
      <c r="AF218" s="509" t="str">
        <f ca="1">INDEX((Historical_Data_Summary,Historical_Data_No_Net_Summary),ROW(AC18),COLUMN(AC17),NTG)</f>
        <v>-</v>
      </c>
      <c r="AG218" s="509" t="str">
        <f ca="1">INDEX((Historical_Data_Summary,Historical_Data_No_Net_Summary),ROW(AD18),COLUMN(AD17),NTG)</f>
        <v>-</v>
      </c>
      <c r="AH218" s="509" t="str">
        <f ca="1">INDEX((Historical_Data_Summary,Historical_Data_No_Net_Summary),ROW(AE18),COLUMN(AE17),NTG)</f>
        <v>-</v>
      </c>
      <c r="AI218" s="509" t="str">
        <f ca="1">INDEX((Historical_Data_Summary,Historical_Data_No_Net_Summary),ROW(AF18),COLUMN(AF17),NTG)</f>
        <v>-</v>
      </c>
      <c r="AJ218" s="509" t="str">
        <f ca="1">INDEX((Historical_Data_Summary,Historical_Data_No_Net_Summary),ROW(AG18),COLUMN(AG17),NTG)</f>
        <v>-</v>
      </c>
      <c r="AK218" s="509" t="str">
        <f ca="1">INDEX((Historical_Data_Summary,Historical_Data_No_Net_Summary),ROW(AH18),COLUMN(AH17),NTG)</f>
        <v>-</v>
      </c>
      <c r="AL218" s="509" t="str">
        <f ca="1">INDEX((Historical_Data_Summary,Historical_Data_No_Net_Summary),ROW(AI18),COLUMN(AI17),NTG)</f>
        <v>-</v>
      </c>
      <c r="AM218" s="509" t="str">
        <f ca="1">INDEX((Historical_Data_Summary,Historical_Data_No_Net_Summary),ROW(AJ18),COLUMN(AJ17),NTG)</f>
        <v>-</v>
      </c>
      <c r="AN218" s="509" t="str">
        <f ca="1">INDEX((Historical_Data_Summary,Historical_Data_No_Net_Summary),ROW(AK18),COLUMN(AK17),NTG)</f>
        <v>-</v>
      </c>
      <c r="AO218" s="509" t="str">
        <f ca="1">INDEX((Historical_Data_Summary,Historical_Data_No_Net_Summary),ROW(AL18),COLUMN(AL17),NTG)</f>
        <v>-</v>
      </c>
      <c r="AP218" s="509" t="str">
        <f ca="1">INDEX((Historical_Data_Summary,Historical_Data_No_Net_Summary),ROW(AM18),COLUMN(AM17),NTG)</f>
        <v>-</v>
      </c>
      <c r="AQ218" s="509" t="str">
        <f ca="1">INDEX((Historical_Data_Summary,Historical_Data_No_Net_Summary),ROW(AN18),COLUMN(AN17),NTG)</f>
        <v>-</v>
      </c>
    </row>
    <row r="219" spans="2:43" ht="13.8">
      <c r="B219" s="36">
        <v>18</v>
      </c>
      <c r="C219" s="37" t="str">
        <f ca="1">'Reordered Data'!C129</f>
        <v>*Hide*</v>
      </c>
      <c r="D219" s="509" t="str">
        <f ca="1">INDEX((Historical_Data_Summary,Historical_Data_No_Net_Summary),ROW(A19),COLUMN(A18),NTG)</f>
        <v>-</v>
      </c>
      <c r="E219" s="509" t="str">
        <f ca="1">INDEX((Historical_Data_Summary,Historical_Data_No_Net_Summary),ROW(B19),COLUMN(B18),NTG)</f>
        <v>-</v>
      </c>
      <c r="F219" s="509" t="str">
        <f ca="1">INDEX((Historical_Data_Summary,Historical_Data_No_Net_Summary),ROW(C19),COLUMN(C18),NTG)</f>
        <v>-</v>
      </c>
      <c r="G219" s="509" t="str">
        <f ca="1">INDEX((Historical_Data_Summary,Historical_Data_No_Net_Summary),ROW(D19),COLUMN(D18),NTG)</f>
        <v>-</v>
      </c>
      <c r="H219" s="509" t="str">
        <f ca="1">INDEX((Historical_Data_Summary,Historical_Data_No_Net_Summary),ROW(E19),COLUMN(E18),NTG)</f>
        <v>-</v>
      </c>
      <c r="I219" s="509" t="str">
        <f ca="1">INDEX((Historical_Data_Summary,Historical_Data_No_Net_Summary),ROW(F19),COLUMN(F18),NTG)</f>
        <v>-</v>
      </c>
      <c r="J219" s="509" t="str">
        <f ca="1">INDEX((Historical_Data_Summary,Historical_Data_No_Net_Summary),ROW(G19),COLUMN(G18),NTG)</f>
        <v>-</v>
      </c>
      <c r="K219" s="509" t="str">
        <f ca="1">INDEX((Historical_Data_Summary,Historical_Data_No_Net_Summary),ROW(H19),COLUMN(H18),NTG)</f>
        <v>-</v>
      </c>
      <c r="L219" s="509" t="str">
        <f ca="1">INDEX((Historical_Data_Summary,Historical_Data_No_Net_Summary),ROW(I19),COLUMN(I18),NTG)</f>
        <v>-</v>
      </c>
      <c r="M219" s="509" t="str">
        <f ca="1">INDEX((Historical_Data_Summary,Historical_Data_No_Net_Summary),ROW(J19),COLUMN(J18),NTG)</f>
        <v>-</v>
      </c>
      <c r="N219" s="509" t="str">
        <f ca="1">INDEX((Historical_Data_Summary,Historical_Data_No_Net_Summary),ROW(K19),COLUMN(K18),NTG)</f>
        <v>-</v>
      </c>
      <c r="O219" s="509" t="str">
        <f ca="1">INDEX((Historical_Data_Summary,Historical_Data_No_Net_Summary),ROW(L19),COLUMN(L18),NTG)</f>
        <v>-</v>
      </c>
      <c r="P219" s="509" t="str">
        <f ca="1">INDEX((Historical_Data_Summary,Historical_Data_No_Net_Summary),ROW(M19),COLUMN(M18),NTG)</f>
        <v>-</v>
      </c>
      <c r="Q219" s="509" t="str">
        <f ca="1">INDEX((Historical_Data_Summary,Historical_Data_No_Net_Summary),ROW(N19),COLUMN(N18),NTG)</f>
        <v>-</v>
      </c>
      <c r="R219" s="509" t="str">
        <f ca="1">INDEX((Historical_Data_Summary,Historical_Data_No_Net_Summary),ROW(O19),COLUMN(O18),NTG)</f>
        <v>-</v>
      </c>
      <c r="S219" s="509" t="str">
        <f ca="1">INDEX((Historical_Data_Summary,Historical_Data_No_Net_Summary),ROW(P19),COLUMN(P18),NTG)</f>
        <v>-</v>
      </c>
      <c r="T219" s="509" t="str">
        <f ca="1">INDEX((Historical_Data_Summary,Historical_Data_No_Net_Summary),ROW(Q19),COLUMN(Q18),NTG)</f>
        <v>-</v>
      </c>
      <c r="U219" s="509" t="str">
        <f ca="1">INDEX((Historical_Data_Summary,Historical_Data_No_Net_Summary),ROW(R19),COLUMN(R18),NTG)</f>
        <v>-</v>
      </c>
      <c r="V219" s="509" t="str">
        <f ca="1">INDEX((Historical_Data_Summary,Historical_Data_No_Net_Summary),ROW(S19),COLUMN(S18),NTG)</f>
        <v>-</v>
      </c>
      <c r="W219" s="509" t="str">
        <f ca="1">INDEX((Historical_Data_Summary,Historical_Data_No_Net_Summary),ROW(T19),COLUMN(T18),NTG)</f>
        <v>-</v>
      </c>
      <c r="X219" s="509" t="str">
        <f ca="1">INDEX((Historical_Data_Summary,Historical_Data_No_Net_Summary),ROW(U19),COLUMN(U18),NTG)</f>
        <v>-</v>
      </c>
      <c r="Y219" s="509" t="str">
        <f ca="1">INDEX((Historical_Data_Summary,Historical_Data_No_Net_Summary),ROW(V19),COLUMN(V18),NTG)</f>
        <v>-</v>
      </c>
      <c r="Z219" s="509" t="str">
        <f ca="1">INDEX((Historical_Data_Summary,Historical_Data_No_Net_Summary),ROW(W19),COLUMN(W18),NTG)</f>
        <v>-</v>
      </c>
      <c r="AA219" s="509" t="str">
        <f ca="1">INDEX((Historical_Data_Summary,Historical_Data_No_Net_Summary),ROW(X19),COLUMN(X18),NTG)</f>
        <v>-</v>
      </c>
      <c r="AB219" s="509" t="str">
        <f ca="1">INDEX((Historical_Data_Summary,Historical_Data_No_Net_Summary),ROW(Y19),COLUMN(Y18),NTG)</f>
        <v>-</v>
      </c>
      <c r="AC219" s="509" t="str">
        <f ca="1">INDEX((Historical_Data_Summary,Historical_Data_No_Net_Summary),ROW(Z19),COLUMN(Z18),NTG)</f>
        <v>-</v>
      </c>
      <c r="AD219" s="509" t="str">
        <f ca="1">INDEX((Historical_Data_Summary,Historical_Data_No_Net_Summary),ROW(AA19),COLUMN(AA18),NTG)</f>
        <v>-</v>
      </c>
      <c r="AE219" s="509" t="str">
        <f ca="1">INDEX((Historical_Data_Summary,Historical_Data_No_Net_Summary),ROW(AB19),COLUMN(AB18),NTG)</f>
        <v>-</v>
      </c>
      <c r="AF219" s="509" t="str">
        <f ca="1">INDEX((Historical_Data_Summary,Historical_Data_No_Net_Summary),ROW(AC19),COLUMN(AC18),NTG)</f>
        <v>-</v>
      </c>
      <c r="AG219" s="509" t="str">
        <f ca="1">INDEX((Historical_Data_Summary,Historical_Data_No_Net_Summary),ROW(AD19),COLUMN(AD18),NTG)</f>
        <v>-</v>
      </c>
      <c r="AH219" s="509" t="str">
        <f ca="1">INDEX((Historical_Data_Summary,Historical_Data_No_Net_Summary),ROW(AE19),COLUMN(AE18),NTG)</f>
        <v>-</v>
      </c>
      <c r="AI219" s="509" t="str">
        <f ca="1">INDEX((Historical_Data_Summary,Historical_Data_No_Net_Summary),ROW(AF19),COLUMN(AF18),NTG)</f>
        <v>-</v>
      </c>
      <c r="AJ219" s="509" t="str">
        <f ca="1">INDEX((Historical_Data_Summary,Historical_Data_No_Net_Summary),ROW(AG19),COLUMN(AG18),NTG)</f>
        <v>-</v>
      </c>
      <c r="AK219" s="509" t="str">
        <f ca="1">INDEX((Historical_Data_Summary,Historical_Data_No_Net_Summary),ROW(AH19),COLUMN(AH18),NTG)</f>
        <v>-</v>
      </c>
      <c r="AL219" s="509" t="str">
        <f ca="1">INDEX((Historical_Data_Summary,Historical_Data_No_Net_Summary),ROW(AI19),COLUMN(AI18),NTG)</f>
        <v>-</v>
      </c>
      <c r="AM219" s="509" t="str">
        <f ca="1">INDEX((Historical_Data_Summary,Historical_Data_No_Net_Summary),ROW(AJ19),COLUMN(AJ18),NTG)</f>
        <v>-</v>
      </c>
      <c r="AN219" s="509" t="str">
        <f ca="1">INDEX((Historical_Data_Summary,Historical_Data_No_Net_Summary),ROW(AK19),COLUMN(AK18),NTG)</f>
        <v>-</v>
      </c>
      <c r="AO219" s="509" t="str">
        <f ca="1">INDEX((Historical_Data_Summary,Historical_Data_No_Net_Summary),ROW(AL19),COLUMN(AL18),NTG)</f>
        <v>-</v>
      </c>
      <c r="AP219" s="509" t="str">
        <f ca="1">INDEX((Historical_Data_Summary,Historical_Data_No_Net_Summary),ROW(AM19),COLUMN(AM18),NTG)</f>
        <v>-</v>
      </c>
      <c r="AQ219" s="509" t="str">
        <f ca="1">INDEX((Historical_Data_Summary,Historical_Data_No_Net_Summary),ROW(AN19),COLUMN(AN18),NTG)</f>
        <v>-</v>
      </c>
    </row>
    <row r="220" spans="2:43" ht="13.8">
      <c r="B220" s="36">
        <v>19</v>
      </c>
      <c r="C220" s="37" t="str">
        <f ca="1">'Reordered Data'!C130</f>
        <v>*Hide*</v>
      </c>
      <c r="D220" s="509" t="str">
        <f ca="1">INDEX((Historical_Data_Summary,Historical_Data_No_Net_Summary),ROW(A20),COLUMN(A19),NTG)</f>
        <v>-</v>
      </c>
      <c r="E220" s="509" t="str">
        <f ca="1">INDEX((Historical_Data_Summary,Historical_Data_No_Net_Summary),ROW(B20),COLUMN(B19),NTG)</f>
        <v>-</v>
      </c>
      <c r="F220" s="509" t="str">
        <f ca="1">INDEX((Historical_Data_Summary,Historical_Data_No_Net_Summary),ROW(C20),COLUMN(C19),NTG)</f>
        <v>-</v>
      </c>
      <c r="G220" s="509" t="str">
        <f ca="1">INDEX((Historical_Data_Summary,Historical_Data_No_Net_Summary),ROW(D20),COLUMN(D19),NTG)</f>
        <v>-</v>
      </c>
      <c r="H220" s="509" t="str">
        <f ca="1">INDEX((Historical_Data_Summary,Historical_Data_No_Net_Summary),ROW(E20),COLUMN(E19),NTG)</f>
        <v>-</v>
      </c>
      <c r="I220" s="509" t="str">
        <f ca="1">INDEX((Historical_Data_Summary,Historical_Data_No_Net_Summary),ROW(F20),COLUMN(F19),NTG)</f>
        <v>-</v>
      </c>
      <c r="J220" s="509" t="str">
        <f ca="1">INDEX((Historical_Data_Summary,Historical_Data_No_Net_Summary),ROW(G20),COLUMN(G19),NTG)</f>
        <v>-</v>
      </c>
      <c r="K220" s="509" t="str">
        <f ca="1">INDEX((Historical_Data_Summary,Historical_Data_No_Net_Summary),ROW(H20),COLUMN(H19),NTG)</f>
        <v>-</v>
      </c>
      <c r="L220" s="509" t="str">
        <f ca="1">INDEX((Historical_Data_Summary,Historical_Data_No_Net_Summary),ROW(I20),COLUMN(I19),NTG)</f>
        <v>-</v>
      </c>
      <c r="M220" s="509" t="str">
        <f ca="1">INDEX((Historical_Data_Summary,Historical_Data_No_Net_Summary),ROW(J20),COLUMN(J19),NTG)</f>
        <v>-</v>
      </c>
      <c r="N220" s="509" t="str">
        <f ca="1">INDEX((Historical_Data_Summary,Historical_Data_No_Net_Summary),ROW(K20),COLUMN(K19),NTG)</f>
        <v>-</v>
      </c>
      <c r="O220" s="509" t="str">
        <f ca="1">INDEX((Historical_Data_Summary,Historical_Data_No_Net_Summary),ROW(L20),COLUMN(L19),NTG)</f>
        <v>-</v>
      </c>
      <c r="P220" s="509" t="str">
        <f ca="1">INDEX((Historical_Data_Summary,Historical_Data_No_Net_Summary),ROW(M20),COLUMN(M19),NTG)</f>
        <v>-</v>
      </c>
      <c r="Q220" s="509" t="str">
        <f ca="1">INDEX((Historical_Data_Summary,Historical_Data_No_Net_Summary),ROW(N20),COLUMN(N19),NTG)</f>
        <v>-</v>
      </c>
      <c r="R220" s="509" t="str">
        <f ca="1">INDEX((Historical_Data_Summary,Historical_Data_No_Net_Summary),ROW(O20),COLUMN(O19),NTG)</f>
        <v>-</v>
      </c>
      <c r="S220" s="509" t="str">
        <f ca="1">INDEX((Historical_Data_Summary,Historical_Data_No_Net_Summary),ROW(P20),COLUMN(P19),NTG)</f>
        <v>-</v>
      </c>
      <c r="T220" s="509" t="str">
        <f ca="1">INDEX((Historical_Data_Summary,Historical_Data_No_Net_Summary),ROW(Q20),COLUMN(Q19),NTG)</f>
        <v>-</v>
      </c>
      <c r="U220" s="509" t="str">
        <f ca="1">INDEX((Historical_Data_Summary,Historical_Data_No_Net_Summary),ROW(R20),COLUMN(R19),NTG)</f>
        <v>-</v>
      </c>
      <c r="V220" s="509" t="str">
        <f ca="1">INDEX((Historical_Data_Summary,Historical_Data_No_Net_Summary),ROW(S20),COLUMN(S19),NTG)</f>
        <v>-</v>
      </c>
      <c r="W220" s="509" t="str">
        <f ca="1">INDEX((Historical_Data_Summary,Historical_Data_No_Net_Summary),ROW(T20),COLUMN(T19),NTG)</f>
        <v>-</v>
      </c>
      <c r="X220" s="509" t="str">
        <f ca="1">INDEX((Historical_Data_Summary,Historical_Data_No_Net_Summary),ROW(U20),COLUMN(U19),NTG)</f>
        <v>-</v>
      </c>
      <c r="Y220" s="509" t="str">
        <f ca="1">INDEX((Historical_Data_Summary,Historical_Data_No_Net_Summary),ROW(V20),COLUMN(V19),NTG)</f>
        <v>-</v>
      </c>
      <c r="Z220" s="509" t="str">
        <f ca="1">INDEX((Historical_Data_Summary,Historical_Data_No_Net_Summary),ROW(W20),COLUMN(W19),NTG)</f>
        <v>-</v>
      </c>
      <c r="AA220" s="509" t="str">
        <f ca="1">INDEX((Historical_Data_Summary,Historical_Data_No_Net_Summary),ROW(X20),COLUMN(X19),NTG)</f>
        <v>-</v>
      </c>
      <c r="AB220" s="509" t="str">
        <f ca="1">INDEX((Historical_Data_Summary,Historical_Data_No_Net_Summary),ROW(Y20),COLUMN(Y19),NTG)</f>
        <v>-</v>
      </c>
      <c r="AC220" s="509" t="str">
        <f ca="1">INDEX((Historical_Data_Summary,Historical_Data_No_Net_Summary),ROW(Z20),COLUMN(Z19),NTG)</f>
        <v>-</v>
      </c>
      <c r="AD220" s="509" t="str">
        <f ca="1">INDEX((Historical_Data_Summary,Historical_Data_No_Net_Summary),ROW(AA20),COLUMN(AA19),NTG)</f>
        <v>-</v>
      </c>
      <c r="AE220" s="509" t="str">
        <f ca="1">INDEX((Historical_Data_Summary,Historical_Data_No_Net_Summary),ROW(AB20),COLUMN(AB19),NTG)</f>
        <v>-</v>
      </c>
      <c r="AF220" s="509" t="str">
        <f ca="1">INDEX((Historical_Data_Summary,Historical_Data_No_Net_Summary),ROW(AC20),COLUMN(AC19),NTG)</f>
        <v>-</v>
      </c>
      <c r="AG220" s="509" t="str">
        <f ca="1">INDEX((Historical_Data_Summary,Historical_Data_No_Net_Summary),ROW(AD20),COLUMN(AD19),NTG)</f>
        <v>-</v>
      </c>
      <c r="AH220" s="509" t="str">
        <f ca="1">INDEX((Historical_Data_Summary,Historical_Data_No_Net_Summary),ROW(AE20),COLUMN(AE19),NTG)</f>
        <v>-</v>
      </c>
      <c r="AI220" s="509" t="str">
        <f ca="1">INDEX((Historical_Data_Summary,Historical_Data_No_Net_Summary),ROW(AF20),COLUMN(AF19),NTG)</f>
        <v>-</v>
      </c>
      <c r="AJ220" s="509" t="str">
        <f ca="1">INDEX((Historical_Data_Summary,Historical_Data_No_Net_Summary),ROW(AG20),COLUMN(AG19),NTG)</f>
        <v>-</v>
      </c>
      <c r="AK220" s="509" t="str">
        <f ca="1">INDEX((Historical_Data_Summary,Historical_Data_No_Net_Summary),ROW(AH20),COLUMN(AH19),NTG)</f>
        <v>-</v>
      </c>
      <c r="AL220" s="509" t="str">
        <f ca="1">INDEX((Historical_Data_Summary,Historical_Data_No_Net_Summary),ROW(AI20),COLUMN(AI19),NTG)</f>
        <v>-</v>
      </c>
      <c r="AM220" s="509" t="str">
        <f ca="1">INDEX((Historical_Data_Summary,Historical_Data_No_Net_Summary),ROW(AJ20),COLUMN(AJ19),NTG)</f>
        <v>-</v>
      </c>
      <c r="AN220" s="509" t="str">
        <f ca="1">INDEX((Historical_Data_Summary,Historical_Data_No_Net_Summary),ROW(AK20),COLUMN(AK19),NTG)</f>
        <v>-</v>
      </c>
      <c r="AO220" s="509" t="str">
        <f ca="1">INDEX((Historical_Data_Summary,Historical_Data_No_Net_Summary),ROW(AL20),COLUMN(AL19),NTG)</f>
        <v>-</v>
      </c>
      <c r="AP220" s="509" t="str">
        <f ca="1">INDEX((Historical_Data_Summary,Historical_Data_No_Net_Summary),ROW(AM20),COLUMN(AM19),NTG)</f>
        <v>-</v>
      </c>
      <c r="AQ220" s="509" t="str">
        <f ca="1">INDEX((Historical_Data_Summary,Historical_Data_No_Net_Summary),ROW(AN20),COLUMN(AN19),NTG)</f>
        <v>-</v>
      </c>
    </row>
    <row r="221" spans="2:43" ht="13.8">
      <c r="B221" s="36">
        <v>20</v>
      </c>
      <c r="C221" s="37" t="str">
        <f ca="1">'Reordered Data'!C131</f>
        <v>*Hide*</v>
      </c>
      <c r="D221" s="509" t="str">
        <f ca="1">INDEX((Historical_Data_Summary,Historical_Data_No_Net_Summary),ROW(A21),COLUMN(A20),NTG)</f>
        <v>-</v>
      </c>
      <c r="E221" s="509" t="str">
        <f ca="1">INDEX((Historical_Data_Summary,Historical_Data_No_Net_Summary),ROW(B21),COLUMN(B20),NTG)</f>
        <v>-</v>
      </c>
      <c r="F221" s="509" t="str">
        <f ca="1">INDEX((Historical_Data_Summary,Historical_Data_No_Net_Summary),ROW(C21),COLUMN(C20),NTG)</f>
        <v>-</v>
      </c>
      <c r="G221" s="509" t="str">
        <f ca="1">INDEX((Historical_Data_Summary,Historical_Data_No_Net_Summary),ROW(D21),COLUMN(D20),NTG)</f>
        <v>-</v>
      </c>
      <c r="H221" s="509" t="str">
        <f ca="1">INDEX((Historical_Data_Summary,Historical_Data_No_Net_Summary),ROW(E21),COLUMN(E20),NTG)</f>
        <v>-</v>
      </c>
      <c r="I221" s="509" t="str">
        <f ca="1">INDEX((Historical_Data_Summary,Historical_Data_No_Net_Summary),ROW(F21),COLUMN(F20),NTG)</f>
        <v>-</v>
      </c>
      <c r="J221" s="509" t="str">
        <f ca="1">INDEX((Historical_Data_Summary,Historical_Data_No_Net_Summary),ROW(G21),COLUMN(G20),NTG)</f>
        <v>-</v>
      </c>
      <c r="K221" s="509" t="str">
        <f ca="1">INDEX((Historical_Data_Summary,Historical_Data_No_Net_Summary),ROW(H21),COLUMN(H20),NTG)</f>
        <v>-</v>
      </c>
      <c r="L221" s="509" t="str">
        <f ca="1">INDEX((Historical_Data_Summary,Historical_Data_No_Net_Summary),ROW(I21),COLUMN(I20),NTG)</f>
        <v>-</v>
      </c>
      <c r="M221" s="509" t="str">
        <f ca="1">INDEX((Historical_Data_Summary,Historical_Data_No_Net_Summary),ROW(J21),COLUMN(J20),NTG)</f>
        <v>-</v>
      </c>
      <c r="N221" s="509" t="str">
        <f ca="1">INDEX((Historical_Data_Summary,Historical_Data_No_Net_Summary),ROW(K21),COLUMN(K20),NTG)</f>
        <v>-</v>
      </c>
      <c r="O221" s="509" t="str">
        <f ca="1">INDEX((Historical_Data_Summary,Historical_Data_No_Net_Summary),ROW(L21),COLUMN(L20),NTG)</f>
        <v>-</v>
      </c>
      <c r="P221" s="509" t="str">
        <f ca="1">INDEX((Historical_Data_Summary,Historical_Data_No_Net_Summary),ROW(M21),COLUMN(M20),NTG)</f>
        <v>-</v>
      </c>
      <c r="Q221" s="509" t="str">
        <f ca="1">INDEX((Historical_Data_Summary,Historical_Data_No_Net_Summary),ROW(N21),COLUMN(N20),NTG)</f>
        <v>-</v>
      </c>
      <c r="R221" s="509" t="str">
        <f ca="1">INDEX((Historical_Data_Summary,Historical_Data_No_Net_Summary),ROW(O21),COLUMN(O20),NTG)</f>
        <v>-</v>
      </c>
      <c r="S221" s="509" t="str">
        <f ca="1">INDEX((Historical_Data_Summary,Historical_Data_No_Net_Summary),ROW(P21),COLUMN(P20),NTG)</f>
        <v>-</v>
      </c>
      <c r="T221" s="509" t="str">
        <f ca="1">INDEX((Historical_Data_Summary,Historical_Data_No_Net_Summary),ROW(Q21),COLUMN(Q20),NTG)</f>
        <v>-</v>
      </c>
      <c r="U221" s="509" t="str">
        <f ca="1">INDEX((Historical_Data_Summary,Historical_Data_No_Net_Summary),ROW(R21),COLUMN(R20),NTG)</f>
        <v>-</v>
      </c>
      <c r="V221" s="509" t="str">
        <f ca="1">INDEX((Historical_Data_Summary,Historical_Data_No_Net_Summary),ROW(S21),COLUMN(S20),NTG)</f>
        <v>-</v>
      </c>
      <c r="W221" s="509" t="str">
        <f ca="1">INDEX((Historical_Data_Summary,Historical_Data_No_Net_Summary),ROW(T21),COLUMN(T20),NTG)</f>
        <v>-</v>
      </c>
      <c r="X221" s="509" t="str">
        <f ca="1">INDEX((Historical_Data_Summary,Historical_Data_No_Net_Summary),ROW(U21),COLUMN(U20),NTG)</f>
        <v>-</v>
      </c>
      <c r="Y221" s="509" t="str">
        <f ca="1">INDEX((Historical_Data_Summary,Historical_Data_No_Net_Summary),ROW(V21),COLUMN(V20),NTG)</f>
        <v>-</v>
      </c>
      <c r="Z221" s="509" t="str">
        <f ca="1">INDEX((Historical_Data_Summary,Historical_Data_No_Net_Summary),ROW(W21),COLUMN(W20),NTG)</f>
        <v>-</v>
      </c>
      <c r="AA221" s="509" t="str">
        <f ca="1">INDEX((Historical_Data_Summary,Historical_Data_No_Net_Summary),ROW(X21),COLUMN(X20),NTG)</f>
        <v>-</v>
      </c>
      <c r="AB221" s="509" t="str">
        <f ca="1">INDEX((Historical_Data_Summary,Historical_Data_No_Net_Summary),ROW(Y21),COLUMN(Y20),NTG)</f>
        <v>-</v>
      </c>
      <c r="AC221" s="509" t="str">
        <f ca="1">INDEX((Historical_Data_Summary,Historical_Data_No_Net_Summary),ROW(Z21),COLUMN(Z20),NTG)</f>
        <v>-</v>
      </c>
      <c r="AD221" s="509" t="str">
        <f ca="1">INDEX((Historical_Data_Summary,Historical_Data_No_Net_Summary),ROW(AA21),COLUMN(AA20),NTG)</f>
        <v>-</v>
      </c>
      <c r="AE221" s="509" t="str">
        <f ca="1">INDEX((Historical_Data_Summary,Historical_Data_No_Net_Summary),ROW(AB21),COLUMN(AB20),NTG)</f>
        <v>-</v>
      </c>
      <c r="AF221" s="509" t="str">
        <f ca="1">INDEX((Historical_Data_Summary,Historical_Data_No_Net_Summary),ROW(AC21),COLUMN(AC20),NTG)</f>
        <v>-</v>
      </c>
      <c r="AG221" s="509" t="str">
        <f ca="1">INDEX((Historical_Data_Summary,Historical_Data_No_Net_Summary),ROW(AD21),COLUMN(AD20),NTG)</f>
        <v>-</v>
      </c>
      <c r="AH221" s="509" t="str">
        <f ca="1">INDEX((Historical_Data_Summary,Historical_Data_No_Net_Summary),ROW(AE21),COLUMN(AE20),NTG)</f>
        <v>-</v>
      </c>
      <c r="AI221" s="509" t="str">
        <f ca="1">INDEX((Historical_Data_Summary,Historical_Data_No_Net_Summary),ROW(AF21),COLUMN(AF20),NTG)</f>
        <v>-</v>
      </c>
      <c r="AJ221" s="509" t="str">
        <f ca="1">INDEX((Historical_Data_Summary,Historical_Data_No_Net_Summary),ROW(AG21),COLUMN(AG20),NTG)</f>
        <v>-</v>
      </c>
      <c r="AK221" s="509" t="str">
        <f ca="1">INDEX((Historical_Data_Summary,Historical_Data_No_Net_Summary),ROW(AH21),COLUMN(AH20),NTG)</f>
        <v>-</v>
      </c>
      <c r="AL221" s="509" t="str">
        <f ca="1">INDEX((Historical_Data_Summary,Historical_Data_No_Net_Summary),ROW(AI21),COLUMN(AI20),NTG)</f>
        <v>-</v>
      </c>
      <c r="AM221" s="509" t="str">
        <f ca="1">INDEX((Historical_Data_Summary,Historical_Data_No_Net_Summary),ROW(AJ21),COLUMN(AJ20),NTG)</f>
        <v>-</v>
      </c>
      <c r="AN221" s="509" t="str">
        <f ca="1">INDEX((Historical_Data_Summary,Historical_Data_No_Net_Summary),ROW(AK21),COLUMN(AK20),NTG)</f>
        <v>-</v>
      </c>
      <c r="AO221" s="509" t="str">
        <f ca="1">INDEX((Historical_Data_Summary,Historical_Data_No_Net_Summary),ROW(AL21),COLUMN(AL20),NTG)</f>
        <v>-</v>
      </c>
      <c r="AP221" s="509" t="str">
        <f ca="1">INDEX((Historical_Data_Summary,Historical_Data_No_Net_Summary),ROW(AM21),COLUMN(AM20),NTG)</f>
        <v>-</v>
      </c>
      <c r="AQ221" s="509" t="str">
        <f ca="1">INDEX((Historical_Data_Summary,Historical_Data_No_Net_Summary),ROW(AN21),COLUMN(AN20),NTG)</f>
        <v>-</v>
      </c>
    </row>
    <row r="222" spans="2:43" ht="13.8">
      <c r="B222" s="36">
        <v>21</v>
      </c>
      <c r="C222" s="37" t="str">
        <f ca="1">'Reordered Data'!C132</f>
        <v>*Hide*</v>
      </c>
      <c r="D222" s="509" t="str">
        <f ca="1">INDEX((Historical_Data_Summary,Historical_Data_No_Net_Summary),ROW(A22),COLUMN(A21),NTG)</f>
        <v>-</v>
      </c>
      <c r="E222" s="509" t="str">
        <f ca="1">INDEX((Historical_Data_Summary,Historical_Data_No_Net_Summary),ROW(B22),COLUMN(B21),NTG)</f>
        <v>-</v>
      </c>
      <c r="F222" s="509" t="str">
        <f ca="1">INDEX((Historical_Data_Summary,Historical_Data_No_Net_Summary),ROW(C22),COLUMN(C21),NTG)</f>
        <v>-</v>
      </c>
      <c r="G222" s="509" t="str">
        <f ca="1">INDEX((Historical_Data_Summary,Historical_Data_No_Net_Summary),ROW(D22),COLUMN(D21),NTG)</f>
        <v>-</v>
      </c>
      <c r="H222" s="509" t="str">
        <f ca="1">INDEX((Historical_Data_Summary,Historical_Data_No_Net_Summary),ROW(E22),COLUMN(E21),NTG)</f>
        <v>-</v>
      </c>
      <c r="I222" s="509" t="str">
        <f ca="1">INDEX((Historical_Data_Summary,Historical_Data_No_Net_Summary),ROW(F22),COLUMN(F21),NTG)</f>
        <v>-</v>
      </c>
      <c r="J222" s="509" t="str">
        <f ca="1">INDEX((Historical_Data_Summary,Historical_Data_No_Net_Summary),ROW(G22),COLUMN(G21),NTG)</f>
        <v>-</v>
      </c>
      <c r="K222" s="509" t="str">
        <f ca="1">INDEX((Historical_Data_Summary,Historical_Data_No_Net_Summary),ROW(H22),COLUMN(H21),NTG)</f>
        <v>-</v>
      </c>
      <c r="L222" s="509" t="str">
        <f ca="1">INDEX((Historical_Data_Summary,Historical_Data_No_Net_Summary),ROW(I22),COLUMN(I21),NTG)</f>
        <v>-</v>
      </c>
      <c r="M222" s="509" t="str">
        <f ca="1">INDEX((Historical_Data_Summary,Historical_Data_No_Net_Summary),ROW(J22),COLUMN(J21),NTG)</f>
        <v>-</v>
      </c>
      <c r="N222" s="509" t="str">
        <f ca="1">INDEX((Historical_Data_Summary,Historical_Data_No_Net_Summary),ROW(K22),COLUMN(K21),NTG)</f>
        <v>-</v>
      </c>
      <c r="O222" s="509" t="str">
        <f ca="1">INDEX((Historical_Data_Summary,Historical_Data_No_Net_Summary),ROW(L22),COLUMN(L21),NTG)</f>
        <v>-</v>
      </c>
      <c r="P222" s="509" t="str">
        <f ca="1">INDEX((Historical_Data_Summary,Historical_Data_No_Net_Summary),ROW(M22),COLUMN(M21),NTG)</f>
        <v>-</v>
      </c>
      <c r="Q222" s="509" t="str">
        <f ca="1">INDEX((Historical_Data_Summary,Historical_Data_No_Net_Summary),ROW(N22),COLUMN(N21),NTG)</f>
        <v>-</v>
      </c>
      <c r="R222" s="509" t="str">
        <f ca="1">INDEX((Historical_Data_Summary,Historical_Data_No_Net_Summary),ROW(O22),COLUMN(O21),NTG)</f>
        <v>-</v>
      </c>
      <c r="S222" s="509" t="str">
        <f ca="1">INDEX((Historical_Data_Summary,Historical_Data_No_Net_Summary),ROW(P22),COLUMN(P21),NTG)</f>
        <v>-</v>
      </c>
      <c r="T222" s="509" t="str">
        <f ca="1">INDEX((Historical_Data_Summary,Historical_Data_No_Net_Summary),ROW(Q22),COLUMN(Q21),NTG)</f>
        <v>-</v>
      </c>
      <c r="U222" s="509" t="str">
        <f ca="1">INDEX((Historical_Data_Summary,Historical_Data_No_Net_Summary),ROW(R22),COLUMN(R21),NTG)</f>
        <v>-</v>
      </c>
      <c r="V222" s="509" t="str">
        <f ca="1">INDEX((Historical_Data_Summary,Historical_Data_No_Net_Summary),ROW(S22),COLUMN(S21),NTG)</f>
        <v>-</v>
      </c>
      <c r="W222" s="509" t="str">
        <f ca="1">INDEX((Historical_Data_Summary,Historical_Data_No_Net_Summary),ROW(T22),COLUMN(T21),NTG)</f>
        <v>-</v>
      </c>
      <c r="X222" s="509" t="str">
        <f ca="1">INDEX((Historical_Data_Summary,Historical_Data_No_Net_Summary),ROW(U22),COLUMN(U21),NTG)</f>
        <v>-</v>
      </c>
      <c r="Y222" s="509" t="str">
        <f ca="1">INDEX((Historical_Data_Summary,Historical_Data_No_Net_Summary),ROW(V22),COLUMN(V21),NTG)</f>
        <v>-</v>
      </c>
      <c r="Z222" s="509" t="str">
        <f ca="1">INDEX((Historical_Data_Summary,Historical_Data_No_Net_Summary),ROW(W22),COLUMN(W21),NTG)</f>
        <v>-</v>
      </c>
      <c r="AA222" s="509" t="str">
        <f ca="1">INDEX((Historical_Data_Summary,Historical_Data_No_Net_Summary),ROW(X22),COLUMN(X21),NTG)</f>
        <v>-</v>
      </c>
      <c r="AB222" s="509" t="str">
        <f ca="1">INDEX((Historical_Data_Summary,Historical_Data_No_Net_Summary),ROW(Y22),COLUMN(Y21),NTG)</f>
        <v>-</v>
      </c>
      <c r="AC222" s="509" t="str">
        <f ca="1">INDEX((Historical_Data_Summary,Historical_Data_No_Net_Summary),ROW(Z22),COLUMN(Z21),NTG)</f>
        <v>-</v>
      </c>
      <c r="AD222" s="509" t="str">
        <f ca="1">INDEX((Historical_Data_Summary,Historical_Data_No_Net_Summary),ROW(AA22),COLUMN(AA21),NTG)</f>
        <v>-</v>
      </c>
      <c r="AE222" s="509" t="str">
        <f ca="1">INDEX((Historical_Data_Summary,Historical_Data_No_Net_Summary),ROW(AB22),COLUMN(AB21),NTG)</f>
        <v>-</v>
      </c>
      <c r="AF222" s="509" t="str">
        <f ca="1">INDEX((Historical_Data_Summary,Historical_Data_No_Net_Summary),ROW(AC22),COLUMN(AC21),NTG)</f>
        <v>-</v>
      </c>
      <c r="AG222" s="509" t="str">
        <f ca="1">INDEX((Historical_Data_Summary,Historical_Data_No_Net_Summary),ROW(AD22),COLUMN(AD21),NTG)</f>
        <v>-</v>
      </c>
      <c r="AH222" s="509" t="str">
        <f ca="1">INDEX((Historical_Data_Summary,Historical_Data_No_Net_Summary),ROW(AE22),COLUMN(AE21),NTG)</f>
        <v>-</v>
      </c>
      <c r="AI222" s="509" t="str">
        <f ca="1">INDEX((Historical_Data_Summary,Historical_Data_No_Net_Summary),ROW(AF22),COLUMN(AF21),NTG)</f>
        <v>-</v>
      </c>
      <c r="AJ222" s="509" t="str">
        <f ca="1">INDEX((Historical_Data_Summary,Historical_Data_No_Net_Summary),ROW(AG22),COLUMN(AG21),NTG)</f>
        <v>-</v>
      </c>
      <c r="AK222" s="509" t="str">
        <f ca="1">INDEX((Historical_Data_Summary,Historical_Data_No_Net_Summary),ROW(AH22),COLUMN(AH21),NTG)</f>
        <v>-</v>
      </c>
      <c r="AL222" s="509" t="str">
        <f ca="1">INDEX((Historical_Data_Summary,Historical_Data_No_Net_Summary),ROW(AI22),COLUMN(AI21),NTG)</f>
        <v>-</v>
      </c>
      <c r="AM222" s="509" t="str">
        <f ca="1">INDEX((Historical_Data_Summary,Historical_Data_No_Net_Summary),ROW(AJ22),COLUMN(AJ21),NTG)</f>
        <v>-</v>
      </c>
      <c r="AN222" s="509" t="str">
        <f ca="1">INDEX((Historical_Data_Summary,Historical_Data_No_Net_Summary),ROW(AK22),COLUMN(AK21),NTG)</f>
        <v>-</v>
      </c>
      <c r="AO222" s="509" t="str">
        <f ca="1">INDEX((Historical_Data_Summary,Historical_Data_No_Net_Summary),ROW(AL22),COLUMN(AL21),NTG)</f>
        <v>-</v>
      </c>
      <c r="AP222" s="509" t="str">
        <f ca="1">INDEX((Historical_Data_Summary,Historical_Data_No_Net_Summary),ROW(AM22),COLUMN(AM21),NTG)</f>
        <v>-</v>
      </c>
      <c r="AQ222" s="509" t="str">
        <f ca="1">INDEX((Historical_Data_Summary,Historical_Data_No_Net_Summary),ROW(AN22),COLUMN(AN21),NTG)</f>
        <v>-</v>
      </c>
    </row>
    <row r="223" spans="2:43" ht="13.8">
      <c r="B223" s="36">
        <v>22</v>
      </c>
      <c r="C223" s="37" t="str">
        <f ca="1">'Reordered Data'!C133</f>
        <v>*Hide*</v>
      </c>
      <c r="D223" s="509" t="str">
        <f ca="1">INDEX((Historical_Data_Summary,Historical_Data_No_Net_Summary),ROW(A23),COLUMN(A22),NTG)</f>
        <v>-</v>
      </c>
      <c r="E223" s="509" t="str">
        <f ca="1">INDEX((Historical_Data_Summary,Historical_Data_No_Net_Summary),ROW(B23),COLUMN(B22),NTG)</f>
        <v>-</v>
      </c>
      <c r="F223" s="509" t="str">
        <f ca="1">INDEX((Historical_Data_Summary,Historical_Data_No_Net_Summary),ROW(C23),COLUMN(C22),NTG)</f>
        <v>-</v>
      </c>
      <c r="G223" s="509" t="str">
        <f ca="1">INDEX((Historical_Data_Summary,Historical_Data_No_Net_Summary),ROW(D23),COLUMN(D22),NTG)</f>
        <v>-</v>
      </c>
      <c r="H223" s="509" t="str">
        <f ca="1">INDEX((Historical_Data_Summary,Historical_Data_No_Net_Summary),ROW(E23),COLUMN(E22),NTG)</f>
        <v>-</v>
      </c>
      <c r="I223" s="509" t="str">
        <f ca="1">INDEX((Historical_Data_Summary,Historical_Data_No_Net_Summary),ROW(F23),COLUMN(F22),NTG)</f>
        <v>-</v>
      </c>
      <c r="J223" s="509" t="str">
        <f ca="1">INDEX((Historical_Data_Summary,Historical_Data_No_Net_Summary),ROW(G23),COLUMN(G22),NTG)</f>
        <v>-</v>
      </c>
      <c r="K223" s="509" t="str">
        <f ca="1">INDEX((Historical_Data_Summary,Historical_Data_No_Net_Summary),ROW(H23),COLUMN(H22),NTG)</f>
        <v>-</v>
      </c>
      <c r="L223" s="509" t="str">
        <f ca="1">INDEX((Historical_Data_Summary,Historical_Data_No_Net_Summary),ROW(I23),COLUMN(I22),NTG)</f>
        <v>-</v>
      </c>
      <c r="M223" s="509" t="str">
        <f ca="1">INDEX((Historical_Data_Summary,Historical_Data_No_Net_Summary),ROW(J23),COLUMN(J22),NTG)</f>
        <v>-</v>
      </c>
      <c r="N223" s="509" t="str">
        <f ca="1">INDEX((Historical_Data_Summary,Historical_Data_No_Net_Summary),ROW(K23),COLUMN(K22),NTG)</f>
        <v>-</v>
      </c>
      <c r="O223" s="509" t="str">
        <f ca="1">INDEX((Historical_Data_Summary,Historical_Data_No_Net_Summary),ROW(L23),COLUMN(L22),NTG)</f>
        <v>-</v>
      </c>
      <c r="P223" s="509" t="str">
        <f ca="1">INDEX((Historical_Data_Summary,Historical_Data_No_Net_Summary),ROW(M23),COLUMN(M22),NTG)</f>
        <v>-</v>
      </c>
      <c r="Q223" s="509" t="str">
        <f ca="1">INDEX((Historical_Data_Summary,Historical_Data_No_Net_Summary),ROW(N23),COLUMN(N22),NTG)</f>
        <v>-</v>
      </c>
      <c r="R223" s="509" t="str">
        <f ca="1">INDEX((Historical_Data_Summary,Historical_Data_No_Net_Summary),ROW(O23),COLUMN(O22),NTG)</f>
        <v>-</v>
      </c>
      <c r="S223" s="509" t="str">
        <f ca="1">INDEX((Historical_Data_Summary,Historical_Data_No_Net_Summary),ROW(P23),COLUMN(P22),NTG)</f>
        <v>-</v>
      </c>
      <c r="T223" s="509" t="str">
        <f ca="1">INDEX((Historical_Data_Summary,Historical_Data_No_Net_Summary),ROW(Q23),COLUMN(Q22),NTG)</f>
        <v>-</v>
      </c>
      <c r="U223" s="509" t="str">
        <f ca="1">INDEX((Historical_Data_Summary,Historical_Data_No_Net_Summary),ROW(R23),COLUMN(R22),NTG)</f>
        <v>-</v>
      </c>
      <c r="V223" s="509" t="str">
        <f ca="1">INDEX((Historical_Data_Summary,Historical_Data_No_Net_Summary),ROW(S23),COLUMN(S22),NTG)</f>
        <v>-</v>
      </c>
      <c r="W223" s="509" t="str">
        <f ca="1">INDEX((Historical_Data_Summary,Historical_Data_No_Net_Summary),ROW(T23),COLUMN(T22),NTG)</f>
        <v>-</v>
      </c>
      <c r="X223" s="509" t="str">
        <f ca="1">INDEX((Historical_Data_Summary,Historical_Data_No_Net_Summary),ROW(U23),COLUMN(U22),NTG)</f>
        <v>-</v>
      </c>
      <c r="Y223" s="509" t="str">
        <f ca="1">INDEX((Historical_Data_Summary,Historical_Data_No_Net_Summary),ROW(V23),COLUMN(V22),NTG)</f>
        <v>-</v>
      </c>
      <c r="Z223" s="509" t="str">
        <f ca="1">INDEX((Historical_Data_Summary,Historical_Data_No_Net_Summary),ROW(W23),COLUMN(W22),NTG)</f>
        <v>-</v>
      </c>
      <c r="AA223" s="509" t="str">
        <f ca="1">INDEX((Historical_Data_Summary,Historical_Data_No_Net_Summary),ROW(X23),COLUMN(X22),NTG)</f>
        <v>-</v>
      </c>
      <c r="AB223" s="509" t="str">
        <f ca="1">INDEX((Historical_Data_Summary,Historical_Data_No_Net_Summary),ROW(Y23),COLUMN(Y22),NTG)</f>
        <v>-</v>
      </c>
      <c r="AC223" s="509" t="str">
        <f ca="1">INDEX((Historical_Data_Summary,Historical_Data_No_Net_Summary),ROW(Z23),COLUMN(Z22),NTG)</f>
        <v>-</v>
      </c>
      <c r="AD223" s="509" t="str">
        <f ca="1">INDEX((Historical_Data_Summary,Historical_Data_No_Net_Summary),ROW(AA23),COLUMN(AA22),NTG)</f>
        <v>-</v>
      </c>
      <c r="AE223" s="509" t="str">
        <f ca="1">INDEX((Historical_Data_Summary,Historical_Data_No_Net_Summary),ROW(AB23),COLUMN(AB22),NTG)</f>
        <v>-</v>
      </c>
      <c r="AF223" s="509" t="str">
        <f ca="1">INDEX((Historical_Data_Summary,Historical_Data_No_Net_Summary),ROW(AC23),COLUMN(AC22),NTG)</f>
        <v>-</v>
      </c>
      <c r="AG223" s="509" t="str">
        <f ca="1">INDEX((Historical_Data_Summary,Historical_Data_No_Net_Summary),ROW(AD23),COLUMN(AD22),NTG)</f>
        <v>-</v>
      </c>
      <c r="AH223" s="509" t="str">
        <f ca="1">INDEX((Historical_Data_Summary,Historical_Data_No_Net_Summary),ROW(AE23),COLUMN(AE22),NTG)</f>
        <v>-</v>
      </c>
      <c r="AI223" s="509" t="str">
        <f ca="1">INDEX((Historical_Data_Summary,Historical_Data_No_Net_Summary),ROW(AF23),COLUMN(AF22),NTG)</f>
        <v>-</v>
      </c>
      <c r="AJ223" s="509" t="str">
        <f ca="1">INDEX((Historical_Data_Summary,Historical_Data_No_Net_Summary),ROW(AG23),COLUMN(AG22),NTG)</f>
        <v>-</v>
      </c>
      <c r="AK223" s="509" t="str">
        <f ca="1">INDEX((Historical_Data_Summary,Historical_Data_No_Net_Summary),ROW(AH23),COLUMN(AH22),NTG)</f>
        <v>-</v>
      </c>
      <c r="AL223" s="509" t="str">
        <f ca="1">INDEX((Historical_Data_Summary,Historical_Data_No_Net_Summary),ROW(AI23),COLUMN(AI22),NTG)</f>
        <v>-</v>
      </c>
      <c r="AM223" s="509" t="str">
        <f ca="1">INDEX((Historical_Data_Summary,Historical_Data_No_Net_Summary),ROW(AJ23),COLUMN(AJ22),NTG)</f>
        <v>-</v>
      </c>
      <c r="AN223" s="509" t="str">
        <f ca="1">INDEX((Historical_Data_Summary,Historical_Data_No_Net_Summary),ROW(AK23),COLUMN(AK22),NTG)</f>
        <v>-</v>
      </c>
      <c r="AO223" s="509" t="str">
        <f ca="1">INDEX((Historical_Data_Summary,Historical_Data_No_Net_Summary),ROW(AL23),COLUMN(AL22),NTG)</f>
        <v>-</v>
      </c>
      <c r="AP223" s="509" t="str">
        <f ca="1">INDEX((Historical_Data_Summary,Historical_Data_No_Net_Summary),ROW(AM23),COLUMN(AM22),NTG)</f>
        <v>-</v>
      </c>
      <c r="AQ223" s="509" t="str">
        <f ca="1">INDEX((Historical_Data_Summary,Historical_Data_No_Net_Summary),ROW(AN23),COLUMN(AN22),NTG)</f>
        <v>-</v>
      </c>
    </row>
    <row r="224" spans="2:43" ht="13.8">
      <c r="B224" s="36">
        <v>23</v>
      </c>
      <c r="C224" s="37" t="str">
        <f ca="1">'Reordered Data'!C134</f>
        <v>*Hide*</v>
      </c>
      <c r="D224" s="509" t="str">
        <f ca="1">INDEX((Historical_Data_Summary,Historical_Data_No_Net_Summary),ROW(A24),COLUMN(A23),NTG)</f>
        <v>-</v>
      </c>
      <c r="E224" s="509" t="str">
        <f ca="1">INDEX((Historical_Data_Summary,Historical_Data_No_Net_Summary),ROW(B24),COLUMN(B23),NTG)</f>
        <v>-</v>
      </c>
      <c r="F224" s="509" t="str">
        <f ca="1">INDEX((Historical_Data_Summary,Historical_Data_No_Net_Summary),ROW(C24),COLUMN(C23),NTG)</f>
        <v>-</v>
      </c>
      <c r="G224" s="509" t="str">
        <f ca="1">INDEX((Historical_Data_Summary,Historical_Data_No_Net_Summary),ROW(D24),COLUMN(D23),NTG)</f>
        <v>-</v>
      </c>
      <c r="H224" s="509" t="str">
        <f ca="1">INDEX((Historical_Data_Summary,Historical_Data_No_Net_Summary),ROW(E24),COLUMN(E23),NTG)</f>
        <v>-</v>
      </c>
      <c r="I224" s="509" t="str">
        <f ca="1">INDEX((Historical_Data_Summary,Historical_Data_No_Net_Summary),ROW(F24),COLUMN(F23),NTG)</f>
        <v>-</v>
      </c>
      <c r="J224" s="509" t="str">
        <f ca="1">INDEX((Historical_Data_Summary,Historical_Data_No_Net_Summary),ROW(G24),COLUMN(G23),NTG)</f>
        <v>-</v>
      </c>
      <c r="K224" s="509" t="str">
        <f ca="1">INDEX((Historical_Data_Summary,Historical_Data_No_Net_Summary),ROW(H24),COLUMN(H23),NTG)</f>
        <v>-</v>
      </c>
      <c r="L224" s="509" t="str">
        <f ca="1">INDEX((Historical_Data_Summary,Historical_Data_No_Net_Summary),ROW(I24),COLUMN(I23),NTG)</f>
        <v>-</v>
      </c>
      <c r="M224" s="509" t="str">
        <f ca="1">INDEX((Historical_Data_Summary,Historical_Data_No_Net_Summary),ROW(J24),COLUMN(J23),NTG)</f>
        <v>-</v>
      </c>
      <c r="N224" s="509" t="str">
        <f ca="1">INDEX((Historical_Data_Summary,Historical_Data_No_Net_Summary),ROW(K24),COLUMN(K23),NTG)</f>
        <v>-</v>
      </c>
      <c r="O224" s="509" t="str">
        <f ca="1">INDEX((Historical_Data_Summary,Historical_Data_No_Net_Summary),ROW(L24),COLUMN(L23),NTG)</f>
        <v>-</v>
      </c>
      <c r="P224" s="509" t="str">
        <f ca="1">INDEX((Historical_Data_Summary,Historical_Data_No_Net_Summary),ROW(M24),COLUMN(M23),NTG)</f>
        <v>-</v>
      </c>
      <c r="Q224" s="509" t="str">
        <f ca="1">INDEX((Historical_Data_Summary,Historical_Data_No_Net_Summary),ROW(N24),COLUMN(N23),NTG)</f>
        <v>-</v>
      </c>
      <c r="R224" s="509" t="str">
        <f ca="1">INDEX((Historical_Data_Summary,Historical_Data_No_Net_Summary),ROW(O24),COLUMN(O23),NTG)</f>
        <v>-</v>
      </c>
      <c r="S224" s="509" t="str">
        <f ca="1">INDEX((Historical_Data_Summary,Historical_Data_No_Net_Summary),ROW(P24),COLUMN(P23),NTG)</f>
        <v>-</v>
      </c>
      <c r="T224" s="509" t="str">
        <f ca="1">INDEX((Historical_Data_Summary,Historical_Data_No_Net_Summary),ROW(Q24),COLUMN(Q23),NTG)</f>
        <v>-</v>
      </c>
      <c r="U224" s="509" t="str">
        <f ca="1">INDEX((Historical_Data_Summary,Historical_Data_No_Net_Summary),ROW(R24),COLUMN(R23),NTG)</f>
        <v>-</v>
      </c>
      <c r="V224" s="509" t="str">
        <f ca="1">INDEX((Historical_Data_Summary,Historical_Data_No_Net_Summary),ROW(S24),COLUMN(S23),NTG)</f>
        <v>-</v>
      </c>
      <c r="W224" s="509" t="str">
        <f ca="1">INDEX((Historical_Data_Summary,Historical_Data_No_Net_Summary),ROW(T24),COLUMN(T23),NTG)</f>
        <v>-</v>
      </c>
      <c r="X224" s="509" t="str">
        <f ca="1">INDEX((Historical_Data_Summary,Historical_Data_No_Net_Summary),ROW(U24),COLUMN(U23),NTG)</f>
        <v>-</v>
      </c>
      <c r="Y224" s="509" t="str">
        <f ca="1">INDEX((Historical_Data_Summary,Historical_Data_No_Net_Summary),ROW(V24),COLUMN(V23),NTG)</f>
        <v>-</v>
      </c>
      <c r="Z224" s="509" t="str">
        <f ca="1">INDEX((Historical_Data_Summary,Historical_Data_No_Net_Summary),ROW(W24),COLUMN(W23),NTG)</f>
        <v>-</v>
      </c>
      <c r="AA224" s="509" t="str">
        <f ca="1">INDEX((Historical_Data_Summary,Historical_Data_No_Net_Summary),ROW(X24),COLUMN(X23),NTG)</f>
        <v>-</v>
      </c>
      <c r="AB224" s="509" t="str">
        <f ca="1">INDEX((Historical_Data_Summary,Historical_Data_No_Net_Summary),ROW(Y24),COLUMN(Y23),NTG)</f>
        <v>-</v>
      </c>
      <c r="AC224" s="509" t="str">
        <f ca="1">INDEX((Historical_Data_Summary,Historical_Data_No_Net_Summary),ROW(Z24),COLUMN(Z23),NTG)</f>
        <v>-</v>
      </c>
      <c r="AD224" s="509" t="str">
        <f ca="1">INDEX((Historical_Data_Summary,Historical_Data_No_Net_Summary),ROW(AA24),COLUMN(AA23),NTG)</f>
        <v>-</v>
      </c>
      <c r="AE224" s="509" t="str">
        <f ca="1">INDEX((Historical_Data_Summary,Historical_Data_No_Net_Summary),ROW(AB24),COLUMN(AB23),NTG)</f>
        <v>-</v>
      </c>
      <c r="AF224" s="509" t="str">
        <f ca="1">INDEX((Historical_Data_Summary,Historical_Data_No_Net_Summary),ROW(AC24),COLUMN(AC23),NTG)</f>
        <v>-</v>
      </c>
      <c r="AG224" s="509" t="str">
        <f ca="1">INDEX((Historical_Data_Summary,Historical_Data_No_Net_Summary),ROW(AD24),COLUMN(AD23),NTG)</f>
        <v>-</v>
      </c>
      <c r="AH224" s="509" t="str">
        <f ca="1">INDEX((Historical_Data_Summary,Historical_Data_No_Net_Summary),ROW(AE24),COLUMN(AE23),NTG)</f>
        <v>-</v>
      </c>
      <c r="AI224" s="509" t="str">
        <f ca="1">INDEX((Historical_Data_Summary,Historical_Data_No_Net_Summary),ROW(AF24),COLUMN(AF23),NTG)</f>
        <v>-</v>
      </c>
      <c r="AJ224" s="509" t="str">
        <f ca="1">INDEX((Historical_Data_Summary,Historical_Data_No_Net_Summary),ROW(AG24),COLUMN(AG23),NTG)</f>
        <v>-</v>
      </c>
      <c r="AK224" s="509" t="str">
        <f ca="1">INDEX((Historical_Data_Summary,Historical_Data_No_Net_Summary),ROW(AH24),COLUMN(AH23),NTG)</f>
        <v>-</v>
      </c>
      <c r="AL224" s="509" t="str">
        <f ca="1">INDEX((Historical_Data_Summary,Historical_Data_No_Net_Summary),ROW(AI24),COLUMN(AI23),NTG)</f>
        <v>-</v>
      </c>
      <c r="AM224" s="509" t="str">
        <f ca="1">INDEX((Historical_Data_Summary,Historical_Data_No_Net_Summary),ROW(AJ24),COLUMN(AJ23),NTG)</f>
        <v>-</v>
      </c>
      <c r="AN224" s="509" t="str">
        <f ca="1">INDEX((Historical_Data_Summary,Historical_Data_No_Net_Summary),ROW(AK24),COLUMN(AK23),NTG)</f>
        <v>-</v>
      </c>
      <c r="AO224" s="509" t="str">
        <f ca="1">INDEX((Historical_Data_Summary,Historical_Data_No_Net_Summary),ROW(AL24),COLUMN(AL23),NTG)</f>
        <v>-</v>
      </c>
      <c r="AP224" s="509" t="str">
        <f ca="1">INDEX((Historical_Data_Summary,Historical_Data_No_Net_Summary),ROW(AM24),COLUMN(AM23),NTG)</f>
        <v>-</v>
      </c>
      <c r="AQ224" s="509" t="str">
        <f ca="1">INDEX((Historical_Data_Summary,Historical_Data_No_Net_Summary),ROW(AN24),COLUMN(AN23),NTG)</f>
        <v>-</v>
      </c>
    </row>
    <row r="225" spans="2:43" ht="13.8">
      <c r="B225" s="36">
        <v>24</v>
      </c>
      <c r="C225" s="37" t="str">
        <f ca="1">'Reordered Data'!C135</f>
        <v>*Hide*</v>
      </c>
      <c r="D225" s="509" t="str">
        <f ca="1">INDEX((Historical_Data_Summary,Historical_Data_No_Net_Summary),ROW(A25),COLUMN(A24),NTG)</f>
        <v>-</v>
      </c>
      <c r="E225" s="509" t="str">
        <f ca="1">INDEX((Historical_Data_Summary,Historical_Data_No_Net_Summary),ROW(B25),COLUMN(B24),NTG)</f>
        <v>-</v>
      </c>
      <c r="F225" s="509" t="str">
        <f ca="1">INDEX((Historical_Data_Summary,Historical_Data_No_Net_Summary),ROW(C25),COLUMN(C24),NTG)</f>
        <v>-</v>
      </c>
      <c r="G225" s="509" t="str">
        <f ca="1">INDEX((Historical_Data_Summary,Historical_Data_No_Net_Summary),ROW(D25),COLUMN(D24),NTG)</f>
        <v>-</v>
      </c>
      <c r="H225" s="509" t="str">
        <f ca="1">INDEX((Historical_Data_Summary,Historical_Data_No_Net_Summary),ROW(E25),COLUMN(E24),NTG)</f>
        <v>-</v>
      </c>
      <c r="I225" s="509" t="str">
        <f ca="1">INDEX((Historical_Data_Summary,Historical_Data_No_Net_Summary),ROW(F25),COLUMN(F24),NTG)</f>
        <v>-</v>
      </c>
      <c r="J225" s="509" t="str">
        <f ca="1">INDEX((Historical_Data_Summary,Historical_Data_No_Net_Summary),ROW(G25),COLUMN(G24),NTG)</f>
        <v>-</v>
      </c>
      <c r="K225" s="509" t="str">
        <f ca="1">INDEX((Historical_Data_Summary,Historical_Data_No_Net_Summary),ROW(H25),COLUMN(H24),NTG)</f>
        <v>-</v>
      </c>
      <c r="L225" s="509" t="str">
        <f ca="1">INDEX((Historical_Data_Summary,Historical_Data_No_Net_Summary),ROW(I25),COLUMN(I24),NTG)</f>
        <v>-</v>
      </c>
      <c r="M225" s="509" t="str">
        <f ca="1">INDEX((Historical_Data_Summary,Historical_Data_No_Net_Summary),ROW(J25),COLUMN(J24),NTG)</f>
        <v>-</v>
      </c>
      <c r="N225" s="509" t="str">
        <f ca="1">INDEX((Historical_Data_Summary,Historical_Data_No_Net_Summary),ROW(K25),COLUMN(K24),NTG)</f>
        <v>-</v>
      </c>
      <c r="O225" s="509" t="str">
        <f ca="1">INDEX((Historical_Data_Summary,Historical_Data_No_Net_Summary),ROW(L25),COLUMN(L24),NTG)</f>
        <v>-</v>
      </c>
      <c r="P225" s="509" t="str">
        <f ca="1">INDEX((Historical_Data_Summary,Historical_Data_No_Net_Summary),ROW(M25),COLUMN(M24),NTG)</f>
        <v>-</v>
      </c>
      <c r="Q225" s="509" t="str">
        <f ca="1">INDEX((Historical_Data_Summary,Historical_Data_No_Net_Summary),ROW(N25),COLUMN(N24),NTG)</f>
        <v>-</v>
      </c>
      <c r="R225" s="509" t="str">
        <f ca="1">INDEX((Historical_Data_Summary,Historical_Data_No_Net_Summary),ROW(O25),COLUMN(O24),NTG)</f>
        <v>-</v>
      </c>
      <c r="S225" s="509" t="str">
        <f ca="1">INDEX((Historical_Data_Summary,Historical_Data_No_Net_Summary),ROW(P25),COLUMN(P24),NTG)</f>
        <v>-</v>
      </c>
      <c r="T225" s="509" t="str">
        <f ca="1">INDEX((Historical_Data_Summary,Historical_Data_No_Net_Summary),ROW(Q25),COLUMN(Q24),NTG)</f>
        <v>-</v>
      </c>
      <c r="U225" s="509" t="str">
        <f ca="1">INDEX((Historical_Data_Summary,Historical_Data_No_Net_Summary),ROW(R25),COLUMN(R24),NTG)</f>
        <v>-</v>
      </c>
      <c r="V225" s="509" t="str">
        <f ca="1">INDEX((Historical_Data_Summary,Historical_Data_No_Net_Summary),ROW(S25),COLUMN(S24),NTG)</f>
        <v>-</v>
      </c>
      <c r="W225" s="509" t="str">
        <f ca="1">INDEX((Historical_Data_Summary,Historical_Data_No_Net_Summary),ROW(T25),COLUMN(T24),NTG)</f>
        <v>-</v>
      </c>
      <c r="X225" s="509" t="str">
        <f ca="1">INDEX((Historical_Data_Summary,Historical_Data_No_Net_Summary),ROW(U25),COLUMN(U24),NTG)</f>
        <v>-</v>
      </c>
      <c r="Y225" s="509" t="str">
        <f ca="1">INDEX((Historical_Data_Summary,Historical_Data_No_Net_Summary),ROW(V25),COLUMN(V24),NTG)</f>
        <v>-</v>
      </c>
      <c r="Z225" s="509" t="str">
        <f ca="1">INDEX((Historical_Data_Summary,Historical_Data_No_Net_Summary),ROW(W25),COLUMN(W24),NTG)</f>
        <v>-</v>
      </c>
      <c r="AA225" s="509" t="str">
        <f ca="1">INDEX((Historical_Data_Summary,Historical_Data_No_Net_Summary),ROW(X25),COLUMN(X24),NTG)</f>
        <v>-</v>
      </c>
      <c r="AB225" s="509" t="str">
        <f ca="1">INDEX((Historical_Data_Summary,Historical_Data_No_Net_Summary),ROW(Y25),COLUMN(Y24),NTG)</f>
        <v>-</v>
      </c>
      <c r="AC225" s="509" t="str">
        <f ca="1">INDEX((Historical_Data_Summary,Historical_Data_No_Net_Summary),ROW(Z25),COLUMN(Z24),NTG)</f>
        <v>-</v>
      </c>
      <c r="AD225" s="509" t="str">
        <f ca="1">INDEX((Historical_Data_Summary,Historical_Data_No_Net_Summary),ROW(AA25),COLUMN(AA24),NTG)</f>
        <v>-</v>
      </c>
      <c r="AE225" s="509" t="str">
        <f ca="1">INDEX((Historical_Data_Summary,Historical_Data_No_Net_Summary),ROW(AB25),COLUMN(AB24),NTG)</f>
        <v>-</v>
      </c>
      <c r="AF225" s="509" t="str">
        <f ca="1">INDEX((Historical_Data_Summary,Historical_Data_No_Net_Summary),ROW(AC25),COLUMN(AC24),NTG)</f>
        <v>-</v>
      </c>
      <c r="AG225" s="509" t="str">
        <f ca="1">INDEX((Historical_Data_Summary,Historical_Data_No_Net_Summary),ROW(AD25),COLUMN(AD24),NTG)</f>
        <v>-</v>
      </c>
      <c r="AH225" s="509" t="str">
        <f ca="1">INDEX((Historical_Data_Summary,Historical_Data_No_Net_Summary),ROW(AE25),COLUMN(AE24),NTG)</f>
        <v>-</v>
      </c>
      <c r="AI225" s="509" t="str">
        <f ca="1">INDEX((Historical_Data_Summary,Historical_Data_No_Net_Summary),ROW(AF25),COLUMN(AF24),NTG)</f>
        <v>-</v>
      </c>
      <c r="AJ225" s="509" t="str">
        <f ca="1">INDEX((Historical_Data_Summary,Historical_Data_No_Net_Summary),ROW(AG25),COLUMN(AG24),NTG)</f>
        <v>-</v>
      </c>
      <c r="AK225" s="509" t="str">
        <f ca="1">INDEX((Historical_Data_Summary,Historical_Data_No_Net_Summary),ROW(AH25),COLUMN(AH24),NTG)</f>
        <v>-</v>
      </c>
      <c r="AL225" s="509" t="str">
        <f ca="1">INDEX((Historical_Data_Summary,Historical_Data_No_Net_Summary),ROW(AI25),COLUMN(AI24),NTG)</f>
        <v>-</v>
      </c>
      <c r="AM225" s="509" t="str">
        <f ca="1">INDEX((Historical_Data_Summary,Historical_Data_No_Net_Summary),ROW(AJ25),COLUMN(AJ24),NTG)</f>
        <v>-</v>
      </c>
      <c r="AN225" s="509" t="str">
        <f ca="1">INDEX((Historical_Data_Summary,Historical_Data_No_Net_Summary),ROW(AK25),COLUMN(AK24),NTG)</f>
        <v>-</v>
      </c>
      <c r="AO225" s="509" t="str">
        <f ca="1">INDEX((Historical_Data_Summary,Historical_Data_No_Net_Summary),ROW(AL25),COLUMN(AL24),NTG)</f>
        <v>-</v>
      </c>
      <c r="AP225" s="509" t="str">
        <f ca="1">INDEX((Historical_Data_Summary,Historical_Data_No_Net_Summary),ROW(AM25),COLUMN(AM24),NTG)</f>
        <v>-</v>
      </c>
      <c r="AQ225" s="509" t="str">
        <f ca="1">INDEX((Historical_Data_Summary,Historical_Data_No_Net_Summary),ROW(AN25),COLUMN(AN24),NTG)</f>
        <v>-</v>
      </c>
    </row>
    <row r="226" spans="2:43" ht="13.8">
      <c r="B226" s="36">
        <v>25</v>
      </c>
      <c r="C226" s="37" t="str">
        <f ca="1">'Reordered Data'!C136</f>
        <v>*Hide*</v>
      </c>
      <c r="D226" s="509" t="str">
        <f ca="1">INDEX((Historical_Data_Summary,Historical_Data_No_Net_Summary),ROW(A26),COLUMN(A25),NTG)</f>
        <v>-</v>
      </c>
      <c r="E226" s="509" t="str">
        <f ca="1">INDEX((Historical_Data_Summary,Historical_Data_No_Net_Summary),ROW(B26),COLUMN(B25),NTG)</f>
        <v>-</v>
      </c>
      <c r="F226" s="509" t="str">
        <f ca="1">INDEX((Historical_Data_Summary,Historical_Data_No_Net_Summary),ROW(C26),COLUMN(C25),NTG)</f>
        <v>-</v>
      </c>
      <c r="G226" s="509" t="str">
        <f ca="1">INDEX((Historical_Data_Summary,Historical_Data_No_Net_Summary),ROW(D26),COLUMN(D25),NTG)</f>
        <v>-</v>
      </c>
      <c r="H226" s="509" t="str">
        <f ca="1">INDEX((Historical_Data_Summary,Historical_Data_No_Net_Summary),ROW(E26),COLUMN(E25),NTG)</f>
        <v>-</v>
      </c>
      <c r="I226" s="509" t="str">
        <f ca="1">INDEX((Historical_Data_Summary,Historical_Data_No_Net_Summary),ROW(F26),COLUMN(F25),NTG)</f>
        <v>-</v>
      </c>
      <c r="J226" s="509" t="str">
        <f ca="1">INDEX((Historical_Data_Summary,Historical_Data_No_Net_Summary),ROW(G26),COLUMN(G25),NTG)</f>
        <v>-</v>
      </c>
      <c r="K226" s="509" t="str">
        <f ca="1">INDEX((Historical_Data_Summary,Historical_Data_No_Net_Summary),ROW(H26),COLUMN(H25),NTG)</f>
        <v>-</v>
      </c>
      <c r="L226" s="509" t="str">
        <f ca="1">INDEX((Historical_Data_Summary,Historical_Data_No_Net_Summary),ROW(I26),COLUMN(I25),NTG)</f>
        <v>-</v>
      </c>
      <c r="M226" s="509" t="str">
        <f ca="1">INDEX((Historical_Data_Summary,Historical_Data_No_Net_Summary),ROW(J26),COLUMN(J25),NTG)</f>
        <v>-</v>
      </c>
      <c r="N226" s="509" t="str">
        <f ca="1">INDEX((Historical_Data_Summary,Historical_Data_No_Net_Summary),ROW(K26),COLUMN(K25),NTG)</f>
        <v>-</v>
      </c>
      <c r="O226" s="509" t="str">
        <f ca="1">INDEX((Historical_Data_Summary,Historical_Data_No_Net_Summary),ROW(L26),COLUMN(L25),NTG)</f>
        <v>-</v>
      </c>
      <c r="P226" s="509" t="str">
        <f ca="1">INDEX((Historical_Data_Summary,Historical_Data_No_Net_Summary),ROW(M26),COLUMN(M25),NTG)</f>
        <v>-</v>
      </c>
      <c r="Q226" s="509" t="str">
        <f ca="1">INDEX((Historical_Data_Summary,Historical_Data_No_Net_Summary),ROW(N26),COLUMN(N25),NTG)</f>
        <v>-</v>
      </c>
      <c r="R226" s="509" t="str">
        <f ca="1">INDEX((Historical_Data_Summary,Historical_Data_No_Net_Summary),ROW(O26),COLUMN(O25),NTG)</f>
        <v>-</v>
      </c>
      <c r="S226" s="509" t="str">
        <f ca="1">INDEX((Historical_Data_Summary,Historical_Data_No_Net_Summary),ROW(P26),COLUMN(P25),NTG)</f>
        <v>-</v>
      </c>
      <c r="T226" s="509" t="str">
        <f ca="1">INDEX((Historical_Data_Summary,Historical_Data_No_Net_Summary),ROW(Q26),COLUMN(Q25),NTG)</f>
        <v>-</v>
      </c>
      <c r="U226" s="509" t="str">
        <f ca="1">INDEX((Historical_Data_Summary,Historical_Data_No_Net_Summary),ROW(R26),COLUMN(R25),NTG)</f>
        <v>-</v>
      </c>
      <c r="V226" s="509" t="str">
        <f ca="1">INDEX((Historical_Data_Summary,Historical_Data_No_Net_Summary),ROW(S26),COLUMN(S25),NTG)</f>
        <v>-</v>
      </c>
      <c r="W226" s="509" t="str">
        <f ca="1">INDEX((Historical_Data_Summary,Historical_Data_No_Net_Summary),ROW(T26),COLUMN(T25),NTG)</f>
        <v>-</v>
      </c>
      <c r="X226" s="509" t="str">
        <f ca="1">INDEX((Historical_Data_Summary,Historical_Data_No_Net_Summary),ROW(U26),COLUMN(U25),NTG)</f>
        <v>-</v>
      </c>
      <c r="Y226" s="509" t="str">
        <f ca="1">INDEX((Historical_Data_Summary,Historical_Data_No_Net_Summary),ROW(V26),COLUMN(V25),NTG)</f>
        <v>-</v>
      </c>
      <c r="Z226" s="509" t="str">
        <f ca="1">INDEX((Historical_Data_Summary,Historical_Data_No_Net_Summary),ROW(W26),COLUMN(W25),NTG)</f>
        <v>-</v>
      </c>
      <c r="AA226" s="509" t="str">
        <f ca="1">INDEX((Historical_Data_Summary,Historical_Data_No_Net_Summary),ROW(X26),COLUMN(X25),NTG)</f>
        <v>-</v>
      </c>
      <c r="AB226" s="509" t="str">
        <f ca="1">INDEX((Historical_Data_Summary,Historical_Data_No_Net_Summary),ROW(Y26),COLUMN(Y25),NTG)</f>
        <v>-</v>
      </c>
      <c r="AC226" s="509" t="str">
        <f ca="1">INDEX((Historical_Data_Summary,Historical_Data_No_Net_Summary),ROW(Z26),COLUMN(Z25),NTG)</f>
        <v>-</v>
      </c>
      <c r="AD226" s="509" t="str">
        <f ca="1">INDEX((Historical_Data_Summary,Historical_Data_No_Net_Summary),ROW(AA26),COLUMN(AA25),NTG)</f>
        <v>-</v>
      </c>
      <c r="AE226" s="509" t="str">
        <f ca="1">INDEX((Historical_Data_Summary,Historical_Data_No_Net_Summary),ROW(AB26),COLUMN(AB25),NTG)</f>
        <v>-</v>
      </c>
      <c r="AF226" s="509" t="str">
        <f ca="1">INDEX((Historical_Data_Summary,Historical_Data_No_Net_Summary),ROW(AC26),COLUMN(AC25),NTG)</f>
        <v>-</v>
      </c>
      <c r="AG226" s="509" t="str">
        <f ca="1">INDEX((Historical_Data_Summary,Historical_Data_No_Net_Summary),ROW(AD26),COLUMN(AD25),NTG)</f>
        <v>-</v>
      </c>
      <c r="AH226" s="509" t="str">
        <f ca="1">INDEX((Historical_Data_Summary,Historical_Data_No_Net_Summary),ROW(AE26),COLUMN(AE25),NTG)</f>
        <v>-</v>
      </c>
      <c r="AI226" s="509" t="str">
        <f ca="1">INDEX((Historical_Data_Summary,Historical_Data_No_Net_Summary),ROW(AF26),COLUMN(AF25),NTG)</f>
        <v>-</v>
      </c>
      <c r="AJ226" s="509" t="str">
        <f ca="1">INDEX((Historical_Data_Summary,Historical_Data_No_Net_Summary),ROW(AG26),COLUMN(AG25),NTG)</f>
        <v>-</v>
      </c>
      <c r="AK226" s="509" t="str">
        <f ca="1">INDEX((Historical_Data_Summary,Historical_Data_No_Net_Summary),ROW(AH26),COLUMN(AH25),NTG)</f>
        <v>-</v>
      </c>
      <c r="AL226" s="509" t="str">
        <f ca="1">INDEX((Historical_Data_Summary,Historical_Data_No_Net_Summary),ROW(AI26),COLUMN(AI25),NTG)</f>
        <v>-</v>
      </c>
      <c r="AM226" s="509" t="str">
        <f ca="1">INDEX((Historical_Data_Summary,Historical_Data_No_Net_Summary),ROW(AJ26),COLUMN(AJ25),NTG)</f>
        <v>-</v>
      </c>
      <c r="AN226" s="509" t="str">
        <f ca="1">INDEX((Historical_Data_Summary,Historical_Data_No_Net_Summary),ROW(AK26),COLUMN(AK25),NTG)</f>
        <v>-</v>
      </c>
      <c r="AO226" s="509" t="str">
        <f ca="1">INDEX((Historical_Data_Summary,Historical_Data_No_Net_Summary),ROW(AL26),COLUMN(AL25),NTG)</f>
        <v>-</v>
      </c>
      <c r="AP226" s="509" t="str">
        <f ca="1">INDEX((Historical_Data_Summary,Historical_Data_No_Net_Summary),ROW(AM26),COLUMN(AM25),NTG)</f>
        <v>-</v>
      </c>
      <c r="AQ226" s="509" t="str">
        <f ca="1">INDEX((Historical_Data_Summary,Historical_Data_No_Net_Summary),ROW(AN26),COLUMN(AN25),NTG)</f>
        <v>-</v>
      </c>
    </row>
    <row r="227" spans="2:43" ht="13.8">
      <c r="B227" s="36">
        <v>26</v>
      </c>
      <c r="C227" s="37" t="str">
        <f ca="1">'Reordered Data'!C137</f>
        <v>*Hide*</v>
      </c>
      <c r="D227" s="509" t="str">
        <f ca="1">INDEX((Historical_Data_Summary,Historical_Data_No_Net_Summary),ROW(A27),COLUMN(A26),NTG)</f>
        <v>-</v>
      </c>
      <c r="E227" s="509" t="str">
        <f ca="1">INDEX((Historical_Data_Summary,Historical_Data_No_Net_Summary),ROW(B27),COLUMN(B26),NTG)</f>
        <v>-</v>
      </c>
      <c r="F227" s="509" t="str">
        <f ca="1">INDEX((Historical_Data_Summary,Historical_Data_No_Net_Summary),ROW(C27),COLUMN(C26),NTG)</f>
        <v>-</v>
      </c>
      <c r="G227" s="509" t="str">
        <f ca="1">INDEX((Historical_Data_Summary,Historical_Data_No_Net_Summary),ROW(D27),COLUMN(D26),NTG)</f>
        <v>-</v>
      </c>
      <c r="H227" s="509" t="str">
        <f ca="1">INDEX((Historical_Data_Summary,Historical_Data_No_Net_Summary),ROW(E27),COLUMN(E26),NTG)</f>
        <v>-</v>
      </c>
      <c r="I227" s="509" t="str">
        <f ca="1">INDEX((Historical_Data_Summary,Historical_Data_No_Net_Summary),ROW(F27),COLUMN(F26),NTG)</f>
        <v>-</v>
      </c>
      <c r="J227" s="509" t="str">
        <f ca="1">INDEX((Historical_Data_Summary,Historical_Data_No_Net_Summary),ROW(G27),COLUMN(G26),NTG)</f>
        <v>-</v>
      </c>
      <c r="K227" s="509" t="str">
        <f ca="1">INDEX((Historical_Data_Summary,Historical_Data_No_Net_Summary),ROW(H27),COLUMN(H26),NTG)</f>
        <v>-</v>
      </c>
      <c r="L227" s="509" t="str">
        <f ca="1">INDEX((Historical_Data_Summary,Historical_Data_No_Net_Summary),ROW(I27),COLUMN(I26),NTG)</f>
        <v>-</v>
      </c>
      <c r="M227" s="509" t="str">
        <f ca="1">INDEX((Historical_Data_Summary,Historical_Data_No_Net_Summary),ROW(J27),COLUMN(J26),NTG)</f>
        <v>-</v>
      </c>
      <c r="N227" s="509" t="str">
        <f ca="1">INDEX((Historical_Data_Summary,Historical_Data_No_Net_Summary),ROW(K27),COLUMN(K26),NTG)</f>
        <v>-</v>
      </c>
      <c r="O227" s="509" t="str">
        <f ca="1">INDEX((Historical_Data_Summary,Historical_Data_No_Net_Summary),ROW(L27),COLUMN(L26),NTG)</f>
        <v>-</v>
      </c>
      <c r="P227" s="509" t="str">
        <f ca="1">INDEX((Historical_Data_Summary,Historical_Data_No_Net_Summary),ROW(M27),COLUMN(M26),NTG)</f>
        <v>-</v>
      </c>
      <c r="Q227" s="509" t="str">
        <f ca="1">INDEX((Historical_Data_Summary,Historical_Data_No_Net_Summary),ROW(N27),COLUMN(N26),NTG)</f>
        <v>-</v>
      </c>
      <c r="R227" s="509" t="str">
        <f ca="1">INDEX((Historical_Data_Summary,Historical_Data_No_Net_Summary),ROW(O27),COLUMN(O26),NTG)</f>
        <v>-</v>
      </c>
      <c r="S227" s="509" t="str">
        <f ca="1">INDEX((Historical_Data_Summary,Historical_Data_No_Net_Summary),ROW(P27),COLUMN(P26),NTG)</f>
        <v>-</v>
      </c>
      <c r="T227" s="509" t="str">
        <f ca="1">INDEX((Historical_Data_Summary,Historical_Data_No_Net_Summary),ROW(Q27),COLUMN(Q26),NTG)</f>
        <v>-</v>
      </c>
      <c r="U227" s="509" t="str">
        <f ca="1">INDEX((Historical_Data_Summary,Historical_Data_No_Net_Summary),ROW(R27),COLUMN(R26),NTG)</f>
        <v>-</v>
      </c>
      <c r="V227" s="509" t="str">
        <f ca="1">INDEX((Historical_Data_Summary,Historical_Data_No_Net_Summary),ROW(S27),COLUMN(S26),NTG)</f>
        <v>-</v>
      </c>
      <c r="W227" s="509" t="str">
        <f ca="1">INDEX((Historical_Data_Summary,Historical_Data_No_Net_Summary),ROW(T27),COLUMN(T26),NTG)</f>
        <v>-</v>
      </c>
      <c r="X227" s="509" t="str">
        <f ca="1">INDEX((Historical_Data_Summary,Historical_Data_No_Net_Summary),ROW(U27),COLUMN(U26),NTG)</f>
        <v>-</v>
      </c>
      <c r="Y227" s="509" t="str">
        <f ca="1">INDEX((Historical_Data_Summary,Historical_Data_No_Net_Summary),ROW(V27),COLUMN(V26),NTG)</f>
        <v>-</v>
      </c>
      <c r="Z227" s="509" t="str">
        <f ca="1">INDEX((Historical_Data_Summary,Historical_Data_No_Net_Summary),ROW(W27),COLUMN(W26),NTG)</f>
        <v>-</v>
      </c>
      <c r="AA227" s="509" t="str">
        <f ca="1">INDEX((Historical_Data_Summary,Historical_Data_No_Net_Summary),ROW(X27),COLUMN(X26),NTG)</f>
        <v>-</v>
      </c>
      <c r="AB227" s="509" t="str">
        <f ca="1">INDEX((Historical_Data_Summary,Historical_Data_No_Net_Summary),ROW(Y27),COLUMN(Y26),NTG)</f>
        <v>-</v>
      </c>
      <c r="AC227" s="509" t="str">
        <f ca="1">INDEX((Historical_Data_Summary,Historical_Data_No_Net_Summary),ROW(Z27),COLUMN(Z26),NTG)</f>
        <v>-</v>
      </c>
      <c r="AD227" s="509" t="str">
        <f ca="1">INDEX((Historical_Data_Summary,Historical_Data_No_Net_Summary),ROW(AA27),COLUMN(AA26),NTG)</f>
        <v>-</v>
      </c>
      <c r="AE227" s="509" t="str">
        <f ca="1">INDEX((Historical_Data_Summary,Historical_Data_No_Net_Summary),ROW(AB27),COLUMN(AB26),NTG)</f>
        <v>-</v>
      </c>
      <c r="AF227" s="509" t="str">
        <f ca="1">INDEX((Historical_Data_Summary,Historical_Data_No_Net_Summary),ROW(AC27),COLUMN(AC26),NTG)</f>
        <v>-</v>
      </c>
      <c r="AG227" s="509" t="str">
        <f ca="1">INDEX((Historical_Data_Summary,Historical_Data_No_Net_Summary),ROW(AD27),COLUMN(AD26),NTG)</f>
        <v>-</v>
      </c>
      <c r="AH227" s="509" t="str">
        <f ca="1">INDEX((Historical_Data_Summary,Historical_Data_No_Net_Summary),ROW(AE27),COLUMN(AE26),NTG)</f>
        <v>-</v>
      </c>
      <c r="AI227" s="509" t="str">
        <f ca="1">INDEX((Historical_Data_Summary,Historical_Data_No_Net_Summary),ROW(AF27),COLUMN(AF26),NTG)</f>
        <v>-</v>
      </c>
      <c r="AJ227" s="509" t="str">
        <f ca="1">INDEX((Historical_Data_Summary,Historical_Data_No_Net_Summary),ROW(AG27),COLUMN(AG26),NTG)</f>
        <v>-</v>
      </c>
      <c r="AK227" s="509" t="str">
        <f ca="1">INDEX((Historical_Data_Summary,Historical_Data_No_Net_Summary),ROW(AH27),COLUMN(AH26),NTG)</f>
        <v>-</v>
      </c>
      <c r="AL227" s="509" t="str">
        <f ca="1">INDEX((Historical_Data_Summary,Historical_Data_No_Net_Summary),ROW(AI27),COLUMN(AI26),NTG)</f>
        <v>-</v>
      </c>
      <c r="AM227" s="509" t="str">
        <f ca="1">INDEX((Historical_Data_Summary,Historical_Data_No_Net_Summary),ROW(AJ27),COLUMN(AJ26),NTG)</f>
        <v>-</v>
      </c>
      <c r="AN227" s="509" t="str">
        <f ca="1">INDEX((Historical_Data_Summary,Historical_Data_No_Net_Summary),ROW(AK27),COLUMN(AK26),NTG)</f>
        <v>-</v>
      </c>
      <c r="AO227" s="509" t="str">
        <f ca="1">INDEX((Historical_Data_Summary,Historical_Data_No_Net_Summary),ROW(AL27),COLUMN(AL26),NTG)</f>
        <v>-</v>
      </c>
      <c r="AP227" s="509" t="str">
        <f ca="1">INDEX((Historical_Data_Summary,Historical_Data_No_Net_Summary),ROW(AM27),COLUMN(AM26),NTG)</f>
        <v>-</v>
      </c>
      <c r="AQ227" s="509" t="str">
        <f ca="1">INDEX((Historical_Data_Summary,Historical_Data_No_Net_Summary),ROW(AN27),COLUMN(AN26),NTG)</f>
        <v>-</v>
      </c>
    </row>
    <row r="228" spans="2:43" ht="13.8">
      <c r="B228" s="36">
        <v>27</v>
      </c>
      <c r="C228" s="37" t="str">
        <f ca="1">'Reordered Data'!C138</f>
        <v>*Hide*</v>
      </c>
      <c r="D228" s="509" t="str">
        <f ca="1">INDEX((Historical_Data_Summary,Historical_Data_No_Net_Summary),ROW(A28),COLUMN(A27),NTG)</f>
        <v>-</v>
      </c>
      <c r="E228" s="509" t="str">
        <f ca="1">INDEX((Historical_Data_Summary,Historical_Data_No_Net_Summary),ROW(B28),COLUMN(B27),NTG)</f>
        <v>-</v>
      </c>
      <c r="F228" s="509" t="str">
        <f ca="1">INDEX((Historical_Data_Summary,Historical_Data_No_Net_Summary),ROW(C28),COLUMN(C27),NTG)</f>
        <v>-</v>
      </c>
      <c r="G228" s="509" t="str">
        <f ca="1">INDEX((Historical_Data_Summary,Historical_Data_No_Net_Summary),ROW(D28),COLUMN(D27),NTG)</f>
        <v>-</v>
      </c>
      <c r="H228" s="509" t="str">
        <f ca="1">INDEX((Historical_Data_Summary,Historical_Data_No_Net_Summary),ROW(E28),COLUMN(E27),NTG)</f>
        <v>-</v>
      </c>
      <c r="I228" s="509" t="str">
        <f ca="1">INDEX((Historical_Data_Summary,Historical_Data_No_Net_Summary),ROW(F28),COLUMN(F27),NTG)</f>
        <v>-</v>
      </c>
      <c r="J228" s="509" t="str">
        <f ca="1">INDEX((Historical_Data_Summary,Historical_Data_No_Net_Summary),ROW(G28),COLUMN(G27),NTG)</f>
        <v>-</v>
      </c>
      <c r="K228" s="509" t="str">
        <f ca="1">INDEX((Historical_Data_Summary,Historical_Data_No_Net_Summary),ROW(H28),COLUMN(H27),NTG)</f>
        <v>-</v>
      </c>
      <c r="L228" s="509" t="str">
        <f ca="1">INDEX((Historical_Data_Summary,Historical_Data_No_Net_Summary),ROW(I28),COLUMN(I27),NTG)</f>
        <v>-</v>
      </c>
      <c r="M228" s="509" t="str">
        <f ca="1">INDEX((Historical_Data_Summary,Historical_Data_No_Net_Summary),ROW(J28),COLUMN(J27),NTG)</f>
        <v>-</v>
      </c>
      <c r="N228" s="509" t="str">
        <f ca="1">INDEX((Historical_Data_Summary,Historical_Data_No_Net_Summary),ROW(K28),COLUMN(K27),NTG)</f>
        <v>-</v>
      </c>
      <c r="O228" s="509" t="str">
        <f ca="1">INDEX((Historical_Data_Summary,Historical_Data_No_Net_Summary),ROW(L28),COLUMN(L27),NTG)</f>
        <v>-</v>
      </c>
      <c r="P228" s="509" t="str">
        <f ca="1">INDEX((Historical_Data_Summary,Historical_Data_No_Net_Summary),ROW(M28),COLUMN(M27),NTG)</f>
        <v>-</v>
      </c>
      <c r="Q228" s="509" t="str">
        <f ca="1">INDEX((Historical_Data_Summary,Historical_Data_No_Net_Summary),ROW(N28),COLUMN(N27),NTG)</f>
        <v>-</v>
      </c>
      <c r="R228" s="509" t="str">
        <f ca="1">INDEX((Historical_Data_Summary,Historical_Data_No_Net_Summary),ROW(O28),COLUMN(O27),NTG)</f>
        <v>-</v>
      </c>
      <c r="S228" s="509" t="str">
        <f ca="1">INDEX((Historical_Data_Summary,Historical_Data_No_Net_Summary),ROW(P28),COLUMN(P27),NTG)</f>
        <v>-</v>
      </c>
      <c r="T228" s="509" t="str">
        <f ca="1">INDEX((Historical_Data_Summary,Historical_Data_No_Net_Summary),ROW(Q28),COLUMN(Q27),NTG)</f>
        <v>-</v>
      </c>
      <c r="U228" s="509" t="str">
        <f ca="1">INDEX((Historical_Data_Summary,Historical_Data_No_Net_Summary),ROW(R28),COLUMN(R27),NTG)</f>
        <v>-</v>
      </c>
      <c r="V228" s="509" t="str">
        <f ca="1">INDEX((Historical_Data_Summary,Historical_Data_No_Net_Summary),ROW(S28),COLUMN(S27),NTG)</f>
        <v>-</v>
      </c>
      <c r="W228" s="509" t="str">
        <f ca="1">INDEX((Historical_Data_Summary,Historical_Data_No_Net_Summary),ROW(T28),COLUMN(T27),NTG)</f>
        <v>-</v>
      </c>
      <c r="X228" s="509" t="str">
        <f ca="1">INDEX((Historical_Data_Summary,Historical_Data_No_Net_Summary),ROW(U28),COLUMN(U27),NTG)</f>
        <v>-</v>
      </c>
      <c r="Y228" s="509" t="str">
        <f ca="1">INDEX((Historical_Data_Summary,Historical_Data_No_Net_Summary),ROW(V28),COLUMN(V27),NTG)</f>
        <v>-</v>
      </c>
      <c r="Z228" s="509" t="str">
        <f ca="1">INDEX((Historical_Data_Summary,Historical_Data_No_Net_Summary),ROW(W28),COLUMN(W27),NTG)</f>
        <v>-</v>
      </c>
      <c r="AA228" s="509" t="str">
        <f ca="1">INDEX((Historical_Data_Summary,Historical_Data_No_Net_Summary),ROW(X28),COLUMN(X27),NTG)</f>
        <v>-</v>
      </c>
      <c r="AB228" s="509" t="str">
        <f ca="1">INDEX((Historical_Data_Summary,Historical_Data_No_Net_Summary),ROW(Y28),COLUMN(Y27),NTG)</f>
        <v>-</v>
      </c>
      <c r="AC228" s="509" t="str">
        <f ca="1">INDEX((Historical_Data_Summary,Historical_Data_No_Net_Summary),ROW(Z28),COLUMN(Z27),NTG)</f>
        <v>-</v>
      </c>
      <c r="AD228" s="509" t="str">
        <f ca="1">INDEX((Historical_Data_Summary,Historical_Data_No_Net_Summary),ROW(AA28),COLUMN(AA27),NTG)</f>
        <v>-</v>
      </c>
      <c r="AE228" s="509" t="str">
        <f ca="1">INDEX((Historical_Data_Summary,Historical_Data_No_Net_Summary),ROW(AB28),COLUMN(AB27),NTG)</f>
        <v>-</v>
      </c>
      <c r="AF228" s="509" t="str">
        <f ca="1">INDEX((Historical_Data_Summary,Historical_Data_No_Net_Summary),ROW(AC28),COLUMN(AC27),NTG)</f>
        <v>-</v>
      </c>
      <c r="AG228" s="509" t="str">
        <f ca="1">INDEX((Historical_Data_Summary,Historical_Data_No_Net_Summary),ROW(AD28),COLUMN(AD27),NTG)</f>
        <v>-</v>
      </c>
      <c r="AH228" s="509" t="str">
        <f ca="1">INDEX((Historical_Data_Summary,Historical_Data_No_Net_Summary),ROW(AE28),COLUMN(AE27),NTG)</f>
        <v>-</v>
      </c>
      <c r="AI228" s="509" t="str">
        <f ca="1">INDEX((Historical_Data_Summary,Historical_Data_No_Net_Summary),ROW(AF28),COLUMN(AF27),NTG)</f>
        <v>-</v>
      </c>
      <c r="AJ228" s="509" t="str">
        <f ca="1">INDEX((Historical_Data_Summary,Historical_Data_No_Net_Summary),ROW(AG28),COLUMN(AG27),NTG)</f>
        <v>-</v>
      </c>
      <c r="AK228" s="509" t="str">
        <f ca="1">INDEX((Historical_Data_Summary,Historical_Data_No_Net_Summary),ROW(AH28),COLUMN(AH27),NTG)</f>
        <v>-</v>
      </c>
      <c r="AL228" s="509" t="str">
        <f ca="1">INDEX((Historical_Data_Summary,Historical_Data_No_Net_Summary),ROW(AI28),COLUMN(AI27),NTG)</f>
        <v>-</v>
      </c>
      <c r="AM228" s="509" t="str">
        <f ca="1">INDEX((Historical_Data_Summary,Historical_Data_No_Net_Summary),ROW(AJ28),COLUMN(AJ27),NTG)</f>
        <v>-</v>
      </c>
      <c r="AN228" s="509" t="str">
        <f ca="1">INDEX((Historical_Data_Summary,Historical_Data_No_Net_Summary),ROW(AK28),COLUMN(AK27),NTG)</f>
        <v>-</v>
      </c>
      <c r="AO228" s="509" t="str">
        <f ca="1">INDEX((Historical_Data_Summary,Historical_Data_No_Net_Summary),ROW(AL28),COLUMN(AL27),NTG)</f>
        <v>-</v>
      </c>
      <c r="AP228" s="509" t="str">
        <f ca="1">INDEX((Historical_Data_Summary,Historical_Data_No_Net_Summary),ROW(AM28),COLUMN(AM27),NTG)</f>
        <v>-</v>
      </c>
      <c r="AQ228" s="509" t="str">
        <f ca="1">INDEX((Historical_Data_Summary,Historical_Data_No_Net_Summary),ROW(AN28),COLUMN(AN27),NTG)</f>
        <v>-</v>
      </c>
    </row>
    <row r="229" spans="2:43" ht="13.8">
      <c r="B229" s="36">
        <v>28</v>
      </c>
      <c r="C229" s="37" t="str">
        <f ca="1">'Reordered Data'!C139</f>
        <v>*Hide*</v>
      </c>
      <c r="D229" s="509" t="str">
        <f ca="1">INDEX((Historical_Data_Summary,Historical_Data_No_Net_Summary),ROW(A29),COLUMN(A28),NTG)</f>
        <v>-</v>
      </c>
      <c r="E229" s="509" t="str">
        <f ca="1">INDEX((Historical_Data_Summary,Historical_Data_No_Net_Summary),ROW(B29),COLUMN(B28),NTG)</f>
        <v>-</v>
      </c>
      <c r="F229" s="509" t="str">
        <f ca="1">INDEX((Historical_Data_Summary,Historical_Data_No_Net_Summary),ROW(C29),COLUMN(C28),NTG)</f>
        <v>-</v>
      </c>
      <c r="G229" s="509" t="str">
        <f ca="1">INDEX((Historical_Data_Summary,Historical_Data_No_Net_Summary),ROW(D29),COLUMN(D28),NTG)</f>
        <v>-</v>
      </c>
      <c r="H229" s="509" t="str">
        <f ca="1">INDEX((Historical_Data_Summary,Historical_Data_No_Net_Summary),ROW(E29),COLUMN(E28),NTG)</f>
        <v>-</v>
      </c>
      <c r="I229" s="509" t="str">
        <f ca="1">INDEX((Historical_Data_Summary,Historical_Data_No_Net_Summary),ROW(F29),COLUMN(F28),NTG)</f>
        <v>-</v>
      </c>
      <c r="J229" s="509" t="str">
        <f ca="1">INDEX((Historical_Data_Summary,Historical_Data_No_Net_Summary),ROW(G29),COLUMN(G28),NTG)</f>
        <v>-</v>
      </c>
      <c r="K229" s="509" t="str">
        <f ca="1">INDEX((Historical_Data_Summary,Historical_Data_No_Net_Summary),ROW(H29),COLUMN(H28),NTG)</f>
        <v>-</v>
      </c>
      <c r="L229" s="509" t="str">
        <f ca="1">INDEX((Historical_Data_Summary,Historical_Data_No_Net_Summary),ROW(I29),COLUMN(I28),NTG)</f>
        <v>-</v>
      </c>
      <c r="M229" s="509" t="str">
        <f ca="1">INDEX((Historical_Data_Summary,Historical_Data_No_Net_Summary),ROW(J29),COLUMN(J28),NTG)</f>
        <v>-</v>
      </c>
      <c r="N229" s="509" t="str">
        <f ca="1">INDEX((Historical_Data_Summary,Historical_Data_No_Net_Summary),ROW(K29),COLUMN(K28),NTG)</f>
        <v>-</v>
      </c>
      <c r="O229" s="509" t="str">
        <f ca="1">INDEX((Historical_Data_Summary,Historical_Data_No_Net_Summary),ROW(L29),COLUMN(L28),NTG)</f>
        <v>-</v>
      </c>
      <c r="P229" s="509" t="str">
        <f ca="1">INDEX((Historical_Data_Summary,Historical_Data_No_Net_Summary),ROW(M29),COLUMN(M28),NTG)</f>
        <v>-</v>
      </c>
      <c r="Q229" s="509" t="str">
        <f ca="1">INDEX((Historical_Data_Summary,Historical_Data_No_Net_Summary),ROW(N29),COLUMN(N28),NTG)</f>
        <v>-</v>
      </c>
      <c r="R229" s="509" t="str">
        <f ca="1">INDEX((Historical_Data_Summary,Historical_Data_No_Net_Summary),ROW(O29),COLUMN(O28),NTG)</f>
        <v>-</v>
      </c>
      <c r="S229" s="509" t="str">
        <f ca="1">INDEX((Historical_Data_Summary,Historical_Data_No_Net_Summary),ROW(P29),COLUMN(P28),NTG)</f>
        <v>-</v>
      </c>
      <c r="T229" s="509" t="str">
        <f ca="1">INDEX((Historical_Data_Summary,Historical_Data_No_Net_Summary),ROW(Q29),COLUMN(Q28),NTG)</f>
        <v>-</v>
      </c>
      <c r="U229" s="509" t="str">
        <f ca="1">INDEX((Historical_Data_Summary,Historical_Data_No_Net_Summary),ROW(R29),COLUMN(R28),NTG)</f>
        <v>-</v>
      </c>
      <c r="V229" s="509" t="str">
        <f ca="1">INDEX((Historical_Data_Summary,Historical_Data_No_Net_Summary),ROW(S29),COLUMN(S28),NTG)</f>
        <v>-</v>
      </c>
      <c r="W229" s="509" t="str">
        <f ca="1">INDEX((Historical_Data_Summary,Historical_Data_No_Net_Summary),ROW(T29),COLUMN(T28),NTG)</f>
        <v>-</v>
      </c>
      <c r="X229" s="509" t="str">
        <f ca="1">INDEX((Historical_Data_Summary,Historical_Data_No_Net_Summary),ROW(U29),COLUMN(U28),NTG)</f>
        <v>-</v>
      </c>
      <c r="Y229" s="509" t="str">
        <f ca="1">INDEX((Historical_Data_Summary,Historical_Data_No_Net_Summary),ROW(V29),COLUMN(V28),NTG)</f>
        <v>-</v>
      </c>
      <c r="Z229" s="509" t="str">
        <f ca="1">INDEX((Historical_Data_Summary,Historical_Data_No_Net_Summary),ROW(W29),COLUMN(W28),NTG)</f>
        <v>-</v>
      </c>
      <c r="AA229" s="509" t="str">
        <f ca="1">INDEX((Historical_Data_Summary,Historical_Data_No_Net_Summary),ROW(X29),COLUMN(X28),NTG)</f>
        <v>-</v>
      </c>
      <c r="AB229" s="509" t="str">
        <f ca="1">INDEX((Historical_Data_Summary,Historical_Data_No_Net_Summary),ROW(Y29),COLUMN(Y28),NTG)</f>
        <v>-</v>
      </c>
      <c r="AC229" s="509" t="str">
        <f ca="1">INDEX((Historical_Data_Summary,Historical_Data_No_Net_Summary),ROW(Z29),COLUMN(Z28),NTG)</f>
        <v>-</v>
      </c>
      <c r="AD229" s="509" t="str">
        <f ca="1">INDEX((Historical_Data_Summary,Historical_Data_No_Net_Summary),ROW(AA29),COLUMN(AA28),NTG)</f>
        <v>-</v>
      </c>
      <c r="AE229" s="509" t="str">
        <f ca="1">INDEX((Historical_Data_Summary,Historical_Data_No_Net_Summary),ROW(AB29),COLUMN(AB28),NTG)</f>
        <v>-</v>
      </c>
      <c r="AF229" s="509" t="str">
        <f ca="1">INDEX((Historical_Data_Summary,Historical_Data_No_Net_Summary),ROW(AC29),COLUMN(AC28),NTG)</f>
        <v>-</v>
      </c>
      <c r="AG229" s="509" t="str">
        <f ca="1">INDEX((Historical_Data_Summary,Historical_Data_No_Net_Summary),ROW(AD29),COLUMN(AD28),NTG)</f>
        <v>-</v>
      </c>
      <c r="AH229" s="509" t="str">
        <f ca="1">INDEX((Historical_Data_Summary,Historical_Data_No_Net_Summary),ROW(AE29),COLUMN(AE28),NTG)</f>
        <v>-</v>
      </c>
      <c r="AI229" s="509" t="str">
        <f ca="1">INDEX((Historical_Data_Summary,Historical_Data_No_Net_Summary),ROW(AF29),COLUMN(AF28),NTG)</f>
        <v>-</v>
      </c>
      <c r="AJ229" s="509" t="str">
        <f ca="1">INDEX((Historical_Data_Summary,Historical_Data_No_Net_Summary),ROW(AG29),COLUMN(AG28),NTG)</f>
        <v>-</v>
      </c>
      <c r="AK229" s="509" t="str">
        <f ca="1">INDEX((Historical_Data_Summary,Historical_Data_No_Net_Summary),ROW(AH29),COLUMN(AH28),NTG)</f>
        <v>-</v>
      </c>
      <c r="AL229" s="509" t="str">
        <f ca="1">INDEX((Historical_Data_Summary,Historical_Data_No_Net_Summary),ROW(AI29),COLUMN(AI28),NTG)</f>
        <v>-</v>
      </c>
      <c r="AM229" s="509" t="str">
        <f ca="1">INDEX((Historical_Data_Summary,Historical_Data_No_Net_Summary),ROW(AJ29),COLUMN(AJ28),NTG)</f>
        <v>-</v>
      </c>
      <c r="AN229" s="509" t="str">
        <f ca="1">INDEX((Historical_Data_Summary,Historical_Data_No_Net_Summary),ROW(AK29),COLUMN(AK28),NTG)</f>
        <v>-</v>
      </c>
      <c r="AO229" s="509" t="str">
        <f ca="1">INDEX((Historical_Data_Summary,Historical_Data_No_Net_Summary),ROW(AL29),COLUMN(AL28),NTG)</f>
        <v>-</v>
      </c>
      <c r="AP229" s="509" t="str">
        <f ca="1">INDEX((Historical_Data_Summary,Historical_Data_No_Net_Summary),ROW(AM29),COLUMN(AM28),NTG)</f>
        <v>-</v>
      </c>
      <c r="AQ229" s="509" t="str">
        <f ca="1">INDEX((Historical_Data_Summary,Historical_Data_No_Net_Summary),ROW(AN29),COLUMN(AN28),NTG)</f>
        <v>-</v>
      </c>
    </row>
    <row r="230" spans="2:43" ht="13.8">
      <c r="B230" s="36">
        <v>29</v>
      </c>
      <c r="C230" s="37" t="str">
        <f ca="1">'Reordered Data'!C140</f>
        <v>*Hide*</v>
      </c>
      <c r="D230" s="509" t="str">
        <f ca="1">INDEX((Historical_Data_Summary,Historical_Data_No_Net_Summary),ROW(A30),COLUMN(A29),NTG)</f>
        <v>-</v>
      </c>
      <c r="E230" s="509" t="str">
        <f ca="1">INDEX((Historical_Data_Summary,Historical_Data_No_Net_Summary),ROW(B30),COLUMN(B29),NTG)</f>
        <v>-</v>
      </c>
      <c r="F230" s="509" t="str">
        <f ca="1">INDEX((Historical_Data_Summary,Historical_Data_No_Net_Summary),ROW(C30),COLUMN(C29),NTG)</f>
        <v>-</v>
      </c>
      <c r="G230" s="509" t="str">
        <f ca="1">INDEX((Historical_Data_Summary,Historical_Data_No_Net_Summary),ROW(D30),COLUMN(D29),NTG)</f>
        <v>-</v>
      </c>
      <c r="H230" s="509" t="str">
        <f ca="1">INDEX((Historical_Data_Summary,Historical_Data_No_Net_Summary),ROW(E30),COLUMN(E29),NTG)</f>
        <v>-</v>
      </c>
      <c r="I230" s="509" t="str">
        <f ca="1">INDEX((Historical_Data_Summary,Historical_Data_No_Net_Summary),ROW(F30),COLUMN(F29),NTG)</f>
        <v>-</v>
      </c>
      <c r="J230" s="509" t="str">
        <f ca="1">INDEX((Historical_Data_Summary,Historical_Data_No_Net_Summary),ROW(G30),COLUMN(G29),NTG)</f>
        <v>-</v>
      </c>
      <c r="K230" s="509" t="str">
        <f ca="1">INDEX((Historical_Data_Summary,Historical_Data_No_Net_Summary),ROW(H30),COLUMN(H29),NTG)</f>
        <v>-</v>
      </c>
      <c r="L230" s="509" t="str">
        <f ca="1">INDEX((Historical_Data_Summary,Historical_Data_No_Net_Summary),ROW(I30),COLUMN(I29),NTG)</f>
        <v>-</v>
      </c>
      <c r="M230" s="509" t="str">
        <f ca="1">INDEX((Historical_Data_Summary,Historical_Data_No_Net_Summary),ROW(J30),COLUMN(J29),NTG)</f>
        <v>-</v>
      </c>
      <c r="N230" s="509" t="str">
        <f ca="1">INDEX((Historical_Data_Summary,Historical_Data_No_Net_Summary),ROW(K30),COLUMN(K29),NTG)</f>
        <v>-</v>
      </c>
      <c r="O230" s="509" t="str">
        <f ca="1">INDEX((Historical_Data_Summary,Historical_Data_No_Net_Summary),ROW(L30),COLUMN(L29),NTG)</f>
        <v>-</v>
      </c>
      <c r="P230" s="509" t="str">
        <f ca="1">INDEX((Historical_Data_Summary,Historical_Data_No_Net_Summary),ROW(M30),COLUMN(M29),NTG)</f>
        <v>-</v>
      </c>
      <c r="Q230" s="509" t="str">
        <f ca="1">INDEX((Historical_Data_Summary,Historical_Data_No_Net_Summary),ROW(N30),COLUMN(N29),NTG)</f>
        <v>-</v>
      </c>
      <c r="R230" s="509" t="str">
        <f ca="1">INDEX((Historical_Data_Summary,Historical_Data_No_Net_Summary),ROW(O30),COLUMN(O29),NTG)</f>
        <v>-</v>
      </c>
      <c r="S230" s="509" t="str">
        <f ca="1">INDEX((Historical_Data_Summary,Historical_Data_No_Net_Summary),ROW(P30),COLUMN(P29),NTG)</f>
        <v>-</v>
      </c>
      <c r="T230" s="509" t="str">
        <f ca="1">INDEX((Historical_Data_Summary,Historical_Data_No_Net_Summary),ROW(Q30),COLUMN(Q29),NTG)</f>
        <v>-</v>
      </c>
      <c r="U230" s="509" t="str">
        <f ca="1">INDEX((Historical_Data_Summary,Historical_Data_No_Net_Summary),ROW(R30),COLUMN(R29),NTG)</f>
        <v>-</v>
      </c>
      <c r="V230" s="509" t="str">
        <f ca="1">INDEX((Historical_Data_Summary,Historical_Data_No_Net_Summary),ROW(S30),COLUMN(S29),NTG)</f>
        <v>-</v>
      </c>
      <c r="W230" s="509" t="str">
        <f ca="1">INDEX((Historical_Data_Summary,Historical_Data_No_Net_Summary),ROW(T30),COLUMN(T29),NTG)</f>
        <v>-</v>
      </c>
      <c r="X230" s="509" t="str">
        <f ca="1">INDEX((Historical_Data_Summary,Historical_Data_No_Net_Summary),ROW(U30),COLUMN(U29),NTG)</f>
        <v>-</v>
      </c>
      <c r="Y230" s="509" t="str">
        <f ca="1">INDEX((Historical_Data_Summary,Historical_Data_No_Net_Summary),ROW(V30),COLUMN(V29),NTG)</f>
        <v>-</v>
      </c>
      <c r="Z230" s="509" t="str">
        <f ca="1">INDEX((Historical_Data_Summary,Historical_Data_No_Net_Summary),ROW(W30),COLUMN(W29),NTG)</f>
        <v>-</v>
      </c>
      <c r="AA230" s="509" t="str">
        <f ca="1">INDEX((Historical_Data_Summary,Historical_Data_No_Net_Summary),ROW(X30),COLUMN(X29),NTG)</f>
        <v>-</v>
      </c>
      <c r="AB230" s="509" t="str">
        <f ca="1">INDEX((Historical_Data_Summary,Historical_Data_No_Net_Summary),ROW(Y30),COLUMN(Y29),NTG)</f>
        <v>-</v>
      </c>
      <c r="AC230" s="509" t="str">
        <f ca="1">INDEX((Historical_Data_Summary,Historical_Data_No_Net_Summary),ROW(Z30),COLUMN(Z29),NTG)</f>
        <v>-</v>
      </c>
      <c r="AD230" s="509" t="str">
        <f ca="1">INDEX((Historical_Data_Summary,Historical_Data_No_Net_Summary),ROW(AA30),COLUMN(AA29),NTG)</f>
        <v>-</v>
      </c>
      <c r="AE230" s="509" t="str">
        <f ca="1">INDEX((Historical_Data_Summary,Historical_Data_No_Net_Summary),ROW(AB30),COLUMN(AB29),NTG)</f>
        <v>-</v>
      </c>
      <c r="AF230" s="509" t="str">
        <f ca="1">INDEX((Historical_Data_Summary,Historical_Data_No_Net_Summary),ROW(AC30),COLUMN(AC29),NTG)</f>
        <v>-</v>
      </c>
      <c r="AG230" s="509" t="str">
        <f ca="1">INDEX((Historical_Data_Summary,Historical_Data_No_Net_Summary),ROW(AD30),COLUMN(AD29),NTG)</f>
        <v>-</v>
      </c>
      <c r="AH230" s="509" t="str">
        <f ca="1">INDEX((Historical_Data_Summary,Historical_Data_No_Net_Summary),ROW(AE30),COLUMN(AE29),NTG)</f>
        <v>-</v>
      </c>
      <c r="AI230" s="509" t="str">
        <f ca="1">INDEX((Historical_Data_Summary,Historical_Data_No_Net_Summary),ROW(AF30),COLUMN(AF29),NTG)</f>
        <v>-</v>
      </c>
      <c r="AJ230" s="509" t="str">
        <f ca="1">INDEX((Historical_Data_Summary,Historical_Data_No_Net_Summary),ROW(AG30),COLUMN(AG29),NTG)</f>
        <v>-</v>
      </c>
      <c r="AK230" s="509" t="str">
        <f ca="1">INDEX((Historical_Data_Summary,Historical_Data_No_Net_Summary),ROW(AH30),COLUMN(AH29),NTG)</f>
        <v>-</v>
      </c>
      <c r="AL230" s="509" t="str">
        <f ca="1">INDEX((Historical_Data_Summary,Historical_Data_No_Net_Summary),ROW(AI30),COLUMN(AI29),NTG)</f>
        <v>-</v>
      </c>
      <c r="AM230" s="509" t="str">
        <f ca="1">INDEX((Historical_Data_Summary,Historical_Data_No_Net_Summary),ROW(AJ30),COLUMN(AJ29),NTG)</f>
        <v>-</v>
      </c>
      <c r="AN230" s="509" t="str">
        <f ca="1">INDEX((Historical_Data_Summary,Historical_Data_No_Net_Summary),ROW(AK30),COLUMN(AK29),NTG)</f>
        <v>-</v>
      </c>
      <c r="AO230" s="509" t="str">
        <f ca="1">INDEX((Historical_Data_Summary,Historical_Data_No_Net_Summary),ROW(AL30),COLUMN(AL29),NTG)</f>
        <v>-</v>
      </c>
      <c r="AP230" s="509" t="str">
        <f ca="1">INDEX((Historical_Data_Summary,Historical_Data_No_Net_Summary),ROW(AM30),COLUMN(AM29),NTG)</f>
        <v>-</v>
      </c>
      <c r="AQ230" s="509" t="str">
        <f ca="1">INDEX((Historical_Data_Summary,Historical_Data_No_Net_Summary),ROW(AN30),COLUMN(AN29),NTG)</f>
        <v>-</v>
      </c>
    </row>
    <row r="231" spans="2:43" ht="13.8">
      <c r="B231" s="36">
        <v>30</v>
      </c>
      <c r="C231" s="37" t="str">
        <f ca="1">'Reordered Data'!C141</f>
        <v>*Hide*</v>
      </c>
      <c r="D231" s="509" t="str">
        <f ca="1">INDEX((Historical_Data_Summary,Historical_Data_No_Net_Summary),ROW(A31),COLUMN(A30),NTG)</f>
        <v>-</v>
      </c>
      <c r="E231" s="509" t="str">
        <f ca="1">INDEX((Historical_Data_Summary,Historical_Data_No_Net_Summary),ROW(B31),COLUMN(B30),NTG)</f>
        <v>-</v>
      </c>
      <c r="F231" s="509" t="str">
        <f ca="1">INDEX((Historical_Data_Summary,Historical_Data_No_Net_Summary),ROW(C31),COLUMN(C30),NTG)</f>
        <v>-</v>
      </c>
      <c r="G231" s="509" t="str">
        <f ca="1">INDEX((Historical_Data_Summary,Historical_Data_No_Net_Summary),ROW(D31),COLUMN(D30),NTG)</f>
        <v>-</v>
      </c>
      <c r="H231" s="509" t="str">
        <f ca="1">INDEX((Historical_Data_Summary,Historical_Data_No_Net_Summary),ROW(E31),COLUMN(E30),NTG)</f>
        <v>-</v>
      </c>
      <c r="I231" s="509" t="str">
        <f ca="1">INDEX((Historical_Data_Summary,Historical_Data_No_Net_Summary),ROW(F31),COLUMN(F30),NTG)</f>
        <v>-</v>
      </c>
      <c r="J231" s="509" t="str">
        <f ca="1">INDEX((Historical_Data_Summary,Historical_Data_No_Net_Summary),ROW(G31),COLUMN(G30),NTG)</f>
        <v>-</v>
      </c>
      <c r="K231" s="509" t="str">
        <f ca="1">INDEX((Historical_Data_Summary,Historical_Data_No_Net_Summary),ROW(H31),COLUMN(H30),NTG)</f>
        <v>-</v>
      </c>
      <c r="L231" s="509" t="str">
        <f ca="1">INDEX((Historical_Data_Summary,Historical_Data_No_Net_Summary),ROW(I31),COLUMN(I30),NTG)</f>
        <v>-</v>
      </c>
      <c r="M231" s="509" t="str">
        <f ca="1">INDEX((Historical_Data_Summary,Historical_Data_No_Net_Summary),ROW(J31),COLUMN(J30),NTG)</f>
        <v>-</v>
      </c>
      <c r="N231" s="509" t="str">
        <f ca="1">INDEX((Historical_Data_Summary,Historical_Data_No_Net_Summary),ROW(K31),COLUMN(K30),NTG)</f>
        <v>-</v>
      </c>
      <c r="O231" s="509" t="str">
        <f ca="1">INDEX((Historical_Data_Summary,Historical_Data_No_Net_Summary),ROW(L31),COLUMN(L30),NTG)</f>
        <v>-</v>
      </c>
      <c r="P231" s="509" t="str">
        <f ca="1">INDEX((Historical_Data_Summary,Historical_Data_No_Net_Summary),ROW(M31),COLUMN(M30),NTG)</f>
        <v>-</v>
      </c>
      <c r="Q231" s="509" t="str">
        <f ca="1">INDEX((Historical_Data_Summary,Historical_Data_No_Net_Summary),ROW(N31),COLUMN(N30),NTG)</f>
        <v>-</v>
      </c>
      <c r="R231" s="509" t="str">
        <f ca="1">INDEX((Historical_Data_Summary,Historical_Data_No_Net_Summary),ROW(O31),COLUMN(O30),NTG)</f>
        <v>-</v>
      </c>
      <c r="S231" s="509" t="str">
        <f ca="1">INDEX((Historical_Data_Summary,Historical_Data_No_Net_Summary),ROW(P31),COLUMN(P30),NTG)</f>
        <v>-</v>
      </c>
      <c r="T231" s="509" t="str">
        <f ca="1">INDEX((Historical_Data_Summary,Historical_Data_No_Net_Summary),ROW(Q31),COLUMN(Q30),NTG)</f>
        <v>-</v>
      </c>
      <c r="U231" s="509" t="str">
        <f ca="1">INDEX((Historical_Data_Summary,Historical_Data_No_Net_Summary),ROW(R31),COLUMN(R30),NTG)</f>
        <v>-</v>
      </c>
      <c r="V231" s="509" t="str">
        <f ca="1">INDEX((Historical_Data_Summary,Historical_Data_No_Net_Summary),ROW(S31),COLUMN(S30),NTG)</f>
        <v>-</v>
      </c>
      <c r="W231" s="509" t="str">
        <f ca="1">INDEX((Historical_Data_Summary,Historical_Data_No_Net_Summary),ROW(T31),COLUMN(T30),NTG)</f>
        <v>-</v>
      </c>
      <c r="X231" s="509" t="str">
        <f ca="1">INDEX((Historical_Data_Summary,Historical_Data_No_Net_Summary),ROW(U31),COLUMN(U30),NTG)</f>
        <v>-</v>
      </c>
      <c r="Y231" s="509" t="str">
        <f ca="1">INDEX((Historical_Data_Summary,Historical_Data_No_Net_Summary),ROW(V31),COLUMN(V30),NTG)</f>
        <v>-</v>
      </c>
      <c r="Z231" s="509" t="str">
        <f ca="1">INDEX((Historical_Data_Summary,Historical_Data_No_Net_Summary),ROW(W31),COLUMN(W30),NTG)</f>
        <v>-</v>
      </c>
      <c r="AA231" s="509" t="str">
        <f ca="1">INDEX((Historical_Data_Summary,Historical_Data_No_Net_Summary),ROW(X31),COLUMN(X30),NTG)</f>
        <v>-</v>
      </c>
      <c r="AB231" s="509" t="str">
        <f ca="1">INDEX((Historical_Data_Summary,Historical_Data_No_Net_Summary),ROW(Y31),COLUMN(Y30),NTG)</f>
        <v>-</v>
      </c>
      <c r="AC231" s="509" t="str">
        <f ca="1">INDEX((Historical_Data_Summary,Historical_Data_No_Net_Summary),ROW(Z31),COLUMN(Z30),NTG)</f>
        <v>-</v>
      </c>
      <c r="AD231" s="509" t="str">
        <f ca="1">INDEX((Historical_Data_Summary,Historical_Data_No_Net_Summary),ROW(AA31),COLUMN(AA30),NTG)</f>
        <v>-</v>
      </c>
      <c r="AE231" s="509" t="str">
        <f ca="1">INDEX((Historical_Data_Summary,Historical_Data_No_Net_Summary),ROW(AB31),COLUMN(AB30),NTG)</f>
        <v>-</v>
      </c>
      <c r="AF231" s="509" t="str">
        <f ca="1">INDEX((Historical_Data_Summary,Historical_Data_No_Net_Summary),ROW(AC31),COLUMN(AC30),NTG)</f>
        <v>-</v>
      </c>
      <c r="AG231" s="509" t="str">
        <f ca="1">INDEX((Historical_Data_Summary,Historical_Data_No_Net_Summary),ROW(AD31),COLUMN(AD30),NTG)</f>
        <v>-</v>
      </c>
      <c r="AH231" s="509" t="str">
        <f ca="1">INDEX((Historical_Data_Summary,Historical_Data_No_Net_Summary),ROW(AE31),COLUMN(AE30),NTG)</f>
        <v>-</v>
      </c>
      <c r="AI231" s="509" t="str">
        <f ca="1">INDEX((Historical_Data_Summary,Historical_Data_No_Net_Summary),ROW(AF31),COLUMN(AF30),NTG)</f>
        <v>-</v>
      </c>
      <c r="AJ231" s="509" t="str">
        <f ca="1">INDEX((Historical_Data_Summary,Historical_Data_No_Net_Summary),ROW(AG31),COLUMN(AG30),NTG)</f>
        <v>-</v>
      </c>
      <c r="AK231" s="509" t="str">
        <f ca="1">INDEX((Historical_Data_Summary,Historical_Data_No_Net_Summary),ROW(AH31),COLUMN(AH30),NTG)</f>
        <v>-</v>
      </c>
      <c r="AL231" s="509" t="str">
        <f ca="1">INDEX((Historical_Data_Summary,Historical_Data_No_Net_Summary),ROW(AI31),COLUMN(AI30),NTG)</f>
        <v>-</v>
      </c>
      <c r="AM231" s="509" t="str">
        <f ca="1">INDEX((Historical_Data_Summary,Historical_Data_No_Net_Summary),ROW(AJ31),COLUMN(AJ30),NTG)</f>
        <v>-</v>
      </c>
      <c r="AN231" s="509" t="str">
        <f ca="1">INDEX((Historical_Data_Summary,Historical_Data_No_Net_Summary),ROW(AK31),COLUMN(AK30),NTG)</f>
        <v>-</v>
      </c>
      <c r="AO231" s="509" t="str">
        <f ca="1">INDEX((Historical_Data_Summary,Historical_Data_No_Net_Summary),ROW(AL31),COLUMN(AL30),NTG)</f>
        <v>-</v>
      </c>
      <c r="AP231" s="509" t="str">
        <f ca="1">INDEX((Historical_Data_Summary,Historical_Data_No_Net_Summary),ROW(AM31),COLUMN(AM30),NTG)</f>
        <v>-</v>
      </c>
      <c r="AQ231" s="509" t="str">
        <f ca="1">INDEX((Historical_Data_Summary,Historical_Data_No_Net_Summary),ROW(AN31),COLUMN(AN30),NTG)</f>
        <v>-</v>
      </c>
    </row>
    <row r="232" spans="2:43" ht="15.6">
      <c r="B232" s="87"/>
      <c r="C232" s="90" t="s">
        <v>27</v>
      </c>
      <c r="D232" s="46">
        <f ca="1">SUM(D202:D231)</f>
        <v>80000</v>
      </c>
      <c r="E232" s="46">
        <f t="shared" ref="E232:AQ232" ca="1" si="71">SUM(E202:E231)</f>
        <v>90000</v>
      </c>
      <c r="F232" s="46">
        <f t="shared" ca="1" si="71"/>
        <v>100000</v>
      </c>
      <c r="G232" s="46">
        <f t="shared" ca="1" si="71"/>
        <v>105000</v>
      </c>
      <c r="H232" s="46">
        <f t="shared" ca="1" si="71"/>
        <v>230</v>
      </c>
      <c r="I232" s="46">
        <f t="shared" ca="1" si="71"/>
        <v>250</v>
      </c>
      <c r="J232" s="46">
        <f t="shared" ca="1" si="71"/>
        <v>200</v>
      </c>
      <c r="K232" s="46">
        <f t="shared" ca="1" si="71"/>
        <v>250</v>
      </c>
      <c r="L232" s="46">
        <f t="shared" ca="1" si="71"/>
        <v>253</v>
      </c>
      <c r="M232" s="46">
        <f t="shared" ca="1" si="71"/>
        <v>220</v>
      </c>
      <c r="N232" s="46">
        <f t="shared" ca="1" si="71"/>
        <v>207</v>
      </c>
      <c r="O232" s="46">
        <f t="shared" ca="1" si="71"/>
        <v>225</v>
      </c>
      <c r="P232" s="46">
        <f t="shared" ca="1" si="71"/>
        <v>180</v>
      </c>
      <c r="Q232" s="46">
        <f t="shared" ca="1" si="71"/>
        <v>225</v>
      </c>
      <c r="R232" s="46">
        <f t="shared" ca="1" si="71"/>
        <v>207</v>
      </c>
      <c r="S232" s="46">
        <f t="shared" ca="1" si="71"/>
        <v>198</v>
      </c>
      <c r="T232" s="46">
        <f t="shared" ca="1" si="71"/>
        <v>0</v>
      </c>
      <c r="U232" s="46">
        <f t="shared" ca="1" si="71"/>
        <v>0</v>
      </c>
      <c r="V232" s="46">
        <f t="shared" ca="1" si="71"/>
        <v>0</v>
      </c>
      <c r="W232" s="46">
        <f t="shared" ca="1" si="71"/>
        <v>0</v>
      </c>
      <c r="X232" s="46">
        <f t="shared" ca="1" si="71"/>
        <v>0</v>
      </c>
      <c r="Y232" s="46">
        <f t="shared" ca="1" si="71"/>
        <v>0</v>
      </c>
      <c r="Z232" s="46">
        <f t="shared" ca="1" si="71"/>
        <v>0</v>
      </c>
      <c r="AA232" s="46">
        <f t="shared" ca="1" si="71"/>
        <v>0</v>
      </c>
      <c r="AB232" s="46">
        <f t="shared" ca="1" si="71"/>
        <v>0</v>
      </c>
      <c r="AC232" s="46">
        <f t="shared" ca="1" si="71"/>
        <v>0</v>
      </c>
      <c r="AD232" s="46">
        <f t="shared" ca="1" si="71"/>
        <v>0</v>
      </c>
      <c r="AE232" s="46">
        <f t="shared" ca="1" si="71"/>
        <v>0</v>
      </c>
      <c r="AF232" s="46">
        <f t="shared" ca="1" si="71"/>
        <v>230</v>
      </c>
      <c r="AG232" s="46">
        <f t="shared" ca="1" si="71"/>
        <v>220</v>
      </c>
      <c r="AH232" s="46">
        <f t="shared" ca="1" si="71"/>
        <v>220</v>
      </c>
      <c r="AI232" s="46">
        <f t="shared" ca="1" si="71"/>
        <v>230</v>
      </c>
      <c r="AJ232" s="46">
        <f t="shared" ca="1" si="71"/>
        <v>220</v>
      </c>
      <c r="AK232" s="46">
        <f t="shared" ca="1" si="71"/>
        <v>220</v>
      </c>
      <c r="AL232" s="46">
        <f t="shared" ca="1" si="71"/>
        <v>230</v>
      </c>
      <c r="AM232" s="46">
        <f t="shared" ca="1" si="71"/>
        <v>220</v>
      </c>
      <c r="AN232" s="46">
        <f t="shared" ca="1" si="71"/>
        <v>220</v>
      </c>
      <c r="AO232" s="46">
        <f t="shared" ca="1" si="71"/>
        <v>230</v>
      </c>
      <c r="AP232" s="46">
        <f t="shared" ca="1" si="71"/>
        <v>220</v>
      </c>
      <c r="AQ232" s="46">
        <f t="shared" ca="1" si="71"/>
        <v>220</v>
      </c>
    </row>
    <row r="244" spans="2:22" ht="13.8" thickBot="1"/>
    <row r="245" spans="2:22" ht="39" customHeight="1" thickBot="1">
      <c r="C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1),COLUMN(A1),$N$6-15)</f>
        <v>#VALUE!</v>
      </c>
      <c r="D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1),COLUMN(B1),$N$6-15)</f>
        <v>#VALUE!</v>
      </c>
      <c r="E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1),COLUMN(C1),$N$6-15)</f>
        <v>#VALUE!</v>
      </c>
      <c r="F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1),COLUMN(D1),$N$6-15)</f>
        <v>#VALUE!</v>
      </c>
      <c r="G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1),COLUMN(E1),$N$6-15)</f>
        <v>#VALUE!</v>
      </c>
      <c r="H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1),COLUMN(F1),$N$6-15)</f>
        <v>#VALUE!</v>
      </c>
      <c r="I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1),COLUMN(G1),$N$6-15)</f>
        <v>#VALUE!</v>
      </c>
      <c r="J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1),COLUMN(H1),$N$6-15)</f>
        <v>#VALUE!</v>
      </c>
      <c r="K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1),COLUMN(I1),$N$6-15)</f>
        <v>#VALUE!</v>
      </c>
      <c r="L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1),COLUMN(J1),$N$6-15)</f>
        <v>#VALUE!</v>
      </c>
      <c r="M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1),COLUMN(K1),$N$6-15)</f>
        <v>#VALUE!</v>
      </c>
      <c r="N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1),COLUMN(L1),$N$6-15)</f>
        <v>#VALUE!</v>
      </c>
      <c r="O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1),COLUMN(M1),$N$6-15)</f>
        <v>#VALUE!</v>
      </c>
      <c r="P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1),COLUMN(N1),$N$6-15)</f>
        <v>#VALUE!</v>
      </c>
      <c r="Q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1),COLUMN(O1),$N$6-15)</f>
        <v>#VALUE!</v>
      </c>
      <c r="R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1),COLUMN(P1),$N$6-15)</f>
        <v>#VALUE!</v>
      </c>
      <c r="S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1),COLUMN(Q1),$N$6-15)</f>
        <v>#VALUE!</v>
      </c>
      <c r="T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1),COLUMN(R1),$N$6-15)</f>
        <v>#VALUE!</v>
      </c>
      <c r="U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1),COLUMN(S1),$N$6-15)</f>
        <v>#VALUE!</v>
      </c>
      <c r="V245" s="237"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1),COLUMN(T1),$N$6-15)</f>
        <v>#VALUE!</v>
      </c>
    </row>
    <row r="246" spans="2:22">
      <c r="C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2),COLUMN(A2),$N$6-15)</f>
        <v>#VALUE!</v>
      </c>
      <c r="D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2),COLUMN(B2),$N$6-15)</f>
        <v>#VALUE!</v>
      </c>
      <c r="E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2),COLUMN(C2),$N$6-15)</f>
        <v>#VALUE!</v>
      </c>
      <c r="F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2),COLUMN(D2),$N$6-15)</f>
        <v>#VALUE!</v>
      </c>
      <c r="G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2),COLUMN(E2),$N$6-15)</f>
        <v>#VALUE!</v>
      </c>
      <c r="H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2),COLUMN(F2),$N$6-15)</f>
        <v>#VALUE!</v>
      </c>
      <c r="I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2),COLUMN(G2),$N$6-15)</f>
        <v>#VALUE!</v>
      </c>
      <c r="J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2),COLUMN(H2),$N$6-15)</f>
        <v>#VALUE!</v>
      </c>
      <c r="K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2),COLUMN(I2),$N$6-15)</f>
        <v>#VALUE!</v>
      </c>
      <c r="L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2),COLUMN(J2),$N$6-15)</f>
        <v>#VALUE!</v>
      </c>
      <c r="M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2),COLUMN(K2),$N$6-15)</f>
        <v>#VALUE!</v>
      </c>
      <c r="N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2),COLUMN(L2),$N$6-15)</f>
        <v>#VALUE!</v>
      </c>
      <c r="O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2),COLUMN(M2),$N$6-15)</f>
        <v>#VALUE!</v>
      </c>
      <c r="P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2),COLUMN(N2),$N$6-15)</f>
        <v>#VALUE!</v>
      </c>
      <c r="Q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2),COLUMN(O2),$N$6-15)</f>
        <v>#VALUE!</v>
      </c>
      <c r="R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2),COLUMN(P2),$N$6-15)</f>
        <v>#VALUE!</v>
      </c>
      <c r="S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2),COLUMN(Q2),$N$6-15)</f>
        <v>#VALUE!</v>
      </c>
      <c r="T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2),COLUMN(R2),$N$6-15)</f>
        <v>#VALUE!</v>
      </c>
      <c r="U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2),COLUMN(S2),$N$6-15)</f>
        <v>#VALUE!</v>
      </c>
      <c r="V246" s="40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2),COLUMN(T2),$N$6-15)</f>
        <v>#VALUE!</v>
      </c>
    </row>
    <row r="247" spans="2:22">
      <c r="B247" s="588" t="s">
        <v>10</v>
      </c>
      <c r="C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3),COLUMN(A3),$N$6-15)</f>
        <v>#VALUE!</v>
      </c>
      <c r="D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3),COLUMN(B3),$N$6-15)</f>
        <v>#VALUE!</v>
      </c>
      <c r="E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3),COLUMN(C3),$N$6-15)</f>
        <v>#VALUE!</v>
      </c>
      <c r="F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3),COLUMN(D3),$N$6-15)</f>
        <v>#VALUE!</v>
      </c>
      <c r="G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3),COLUMN(E3),$N$6-15)</f>
        <v>#VALUE!</v>
      </c>
      <c r="H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3),COLUMN(F3),$N$6-15)</f>
        <v>#VALUE!</v>
      </c>
      <c r="I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3),COLUMN(G3),$N$6-15)</f>
        <v>#VALUE!</v>
      </c>
      <c r="J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3),COLUMN(H3),$N$6-15)</f>
        <v>#VALUE!</v>
      </c>
      <c r="K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3),COLUMN(I3),$N$6-15)</f>
        <v>#VALUE!</v>
      </c>
      <c r="L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3),COLUMN(J3),$N$6-15)</f>
        <v>#VALUE!</v>
      </c>
      <c r="M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3),COLUMN(K3),$N$6-15)</f>
        <v>#VALUE!</v>
      </c>
      <c r="N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3),COLUMN(L3),$N$6-15)</f>
        <v>#VALUE!</v>
      </c>
      <c r="O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3),COLUMN(M3),$N$6-15)</f>
        <v>#VALUE!</v>
      </c>
      <c r="P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3),COLUMN(N3),$N$6-15)</f>
        <v>#VALUE!</v>
      </c>
      <c r="Q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3),COLUMN(O3),$N$6-15)</f>
        <v>#VALUE!</v>
      </c>
      <c r="R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3),COLUMN(P3),$N$6-15)</f>
        <v>#VALUE!</v>
      </c>
      <c r="S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3),COLUMN(Q3),$N$6-15)</f>
        <v>#VALUE!</v>
      </c>
      <c r="T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3),COLUMN(R3),$N$6-15)</f>
        <v>#VALUE!</v>
      </c>
      <c r="U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3),COLUMN(S3),$N$6-15)</f>
        <v>#VALUE!</v>
      </c>
      <c r="V247"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3),COLUMN(T3),$N$6-15)</f>
        <v>#VALUE!</v>
      </c>
    </row>
    <row r="248" spans="2:22">
      <c r="B248" s="589" t="s">
        <v>211</v>
      </c>
      <c r="C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4),COLUMN(A4),$N$6-15)</f>
        <v>#VALUE!</v>
      </c>
      <c r="D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4),COLUMN(B4),$N$6-15)</f>
        <v>#VALUE!</v>
      </c>
      <c r="E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4),COLUMN(C4),$N$6-15)</f>
        <v>#VALUE!</v>
      </c>
      <c r="F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4),COLUMN(D4),$N$6-15)</f>
        <v>#VALUE!</v>
      </c>
      <c r="G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4),COLUMN(E4),$N$6-15)</f>
        <v>#VALUE!</v>
      </c>
      <c r="H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4),COLUMN(F4),$N$6-15)</f>
        <v>#VALUE!</v>
      </c>
      <c r="I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4),COLUMN(G4),$N$6-15)</f>
        <v>#VALUE!</v>
      </c>
      <c r="J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4),COLUMN(H4),$N$6-15)</f>
        <v>#VALUE!</v>
      </c>
      <c r="K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4),COLUMN(I4),$N$6-15)</f>
        <v>#VALUE!</v>
      </c>
      <c r="L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4),COLUMN(J4),$N$6-15)</f>
        <v>#VALUE!</v>
      </c>
      <c r="M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4),COLUMN(K4),$N$6-15)</f>
        <v>#VALUE!</v>
      </c>
      <c r="N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4),COLUMN(L4),$N$6-15)</f>
        <v>#VALUE!</v>
      </c>
      <c r="O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4),COLUMN(M4),$N$6-15)</f>
        <v>#VALUE!</v>
      </c>
      <c r="P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4),COLUMN(N4),$N$6-15)</f>
        <v>#VALUE!</v>
      </c>
      <c r="Q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4),COLUMN(O4),$N$6-15)</f>
        <v>#VALUE!</v>
      </c>
      <c r="R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4),COLUMN(P4),$N$6-15)</f>
        <v>#VALUE!</v>
      </c>
      <c r="S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4),COLUMN(Q4),$N$6-15)</f>
        <v>#VALUE!</v>
      </c>
      <c r="T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4),COLUMN(R4),$N$6-15)</f>
        <v>#VALUE!</v>
      </c>
      <c r="U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4),COLUMN(S4),$N$6-15)</f>
        <v>#VALUE!</v>
      </c>
      <c r="V248"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4),COLUMN(T4),$N$6-15)</f>
        <v>#VALUE!</v>
      </c>
    </row>
    <row r="249" spans="2:22">
      <c r="B249" s="589" t="s">
        <v>147</v>
      </c>
      <c r="C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5),COLUMN(A5),$N$6-15)</f>
        <v>#VALUE!</v>
      </c>
      <c r="D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5),COLUMN(B5),$N$6-15)</f>
        <v>#VALUE!</v>
      </c>
      <c r="E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5),COLUMN(C5),$N$6-15)</f>
        <v>#VALUE!</v>
      </c>
      <c r="F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5),COLUMN(D5),$N$6-15)</f>
        <v>#VALUE!</v>
      </c>
      <c r="G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5),COLUMN(E5),$N$6-15)</f>
        <v>#VALUE!</v>
      </c>
      <c r="H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5),COLUMN(F5),$N$6-15)</f>
        <v>#VALUE!</v>
      </c>
      <c r="I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5),COLUMN(G5),$N$6-15)</f>
        <v>#VALUE!</v>
      </c>
      <c r="J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5),COLUMN(H5),$N$6-15)</f>
        <v>#VALUE!</v>
      </c>
      <c r="K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5),COLUMN(I5),$N$6-15)</f>
        <v>#VALUE!</v>
      </c>
      <c r="L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5),COLUMN(J5),$N$6-15)</f>
        <v>#VALUE!</v>
      </c>
      <c r="M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5),COLUMN(K5),$N$6-15)</f>
        <v>#VALUE!</v>
      </c>
      <c r="N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5),COLUMN(L5),$N$6-15)</f>
        <v>#VALUE!</v>
      </c>
      <c r="O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5),COLUMN(M5),$N$6-15)</f>
        <v>#VALUE!</v>
      </c>
      <c r="P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5),COLUMN(N5),$N$6-15)</f>
        <v>#VALUE!</v>
      </c>
      <c r="Q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5),COLUMN(O5),$N$6-15)</f>
        <v>#VALUE!</v>
      </c>
      <c r="R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5),COLUMN(P5),$N$6-15)</f>
        <v>#VALUE!</v>
      </c>
      <c r="S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5),COLUMN(Q5),$N$6-15)</f>
        <v>#VALUE!</v>
      </c>
      <c r="T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5),COLUMN(R5),$N$6-15)</f>
        <v>#VALUE!</v>
      </c>
      <c r="U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5),COLUMN(S5),$N$6-15)</f>
        <v>#VALUE!</v>
      </c>
      <c r="V249"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5),COLUMN(T5),$N$6-15)</f>
        <v>#VALUE!</v>
      </c>
    </row>
    <row r="250" spans="2:22">
      <c r="B250" s="588" t="s">
        <v>159</v>
      </c>
      <c r="C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6),COLUMN(A6),$N$6-15)</f>
        <v>#VALUE!</v>
      </c>
      <c r="D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6),COLUMN(B6),$N$6-15)</f>
        <v>#VALUE!</v>
      </c>
      <c r="E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6),COLUMN(C6),$N$6-15)</f>
        <v>#VALUE!</v>
      </c>
      <c r="F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6),COLUMN(D6),$N$6-15)</f>
        <v>#VALUE!</v>
      </c>
      <c r="G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6),COLUMN(E6),$N$6-15)</f>
        <v>#VALUE!</v>
      </c>
      <c r="H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6),COLUMN(F6),$N$6-15)</f>
        <v>#VALUE!</v>
      </c>
      <c r="I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6),COLUMN(G6),$N$6-15)</f>
        <v>#VALUE!</v>
      </c>
      <c r="J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6),COLUMN(H6),$N$6-15)</f>
        <v>#VALUE!</v>
      </c>
      <c r="K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6),COLUMN(I6),$N$6-15)</f>
        <v>#VALUE!</v>
      </c>
      <c r="L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6),COLUMN(J6),$N$6-15)</f>
        <v>#VALUE!</v>
      </c>
      <c r="M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6),COLUMN(K6),$N$6-15)</f>
        <v>#VALUE!</v>
      </c>
      <c r="N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6),COLUMN(L6),$N$6-15)</f>
        <v>#VALUE!</v>
      </c>
      <c r="O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6),COLUMN(M6),$N$6-15)</f>
        <v>#VALUE!</v>
      </c>
      <c r="P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6),COLUMN(N6),$N$6-15)</f>
        <v>#VALUE!</v>
      </c>
      <c r="Q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6),COLUMN(O6),$N$6-15)</f>
        <v>#VALUE!</v>
      </c>
      <c r="R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6),COLUMN(P6),$N$6-15)</f>
        <v>#VALUE!</v>
      </c>
      <c r="S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6),COLUMN(Q6),$N$6-15)</f>
        <v>#VALUE!</v>
      </c>
      <c r="T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6),COLUMN(R6),$N$6-15)</f>
        <v>#VALUE!</v>
      </c>
      <c r="U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6),COLUMN(S6),$N$6-15)</f>
        <v>#VALUE!</v>
      </c>
      <c r="V250"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6),COLUMN(T6),$N$6-15)</f>
        <v>#VALUE!</v>
      </c>
    </row>
    <row r="251" spans="2:22">
      <c r="B251" s="589" t="s">
        <v>182</v>
      </c>
      <c r="C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7),COLUMN(A7),$N$6-15)</f>
        <v>#VALUE!</v>
      </c>
      <c r="D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7),COLUMN(B7),$N$6-15)</f>
        <v>#VALUE!</v>
      </c>
      <c r="E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7),COLUMN(C7),$N$6-15)</f>
        <v>#VALUE!</v>
      </c>
      <c r="F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7),COLUMN(D7),$N$6-15)</f>
        <v>#VALUE!</v>
      </c>
      <c r="G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7),COLUMN(E7),$N$6-15)</f>
        <v>#VALUE!</v>
      </c>
      <c r="H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7),COLUMN(F7),$N$6-15)</f>
        <v>#VALUE!</v>
      </c>
      <c r="I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7),COLUMN(G7),$N$6-15)</f>
        <v>#VALUE!</v>
      </c>
      <c r="J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7),COLUMN(H7),$N$6-15)</f>
        <v>#VALUE!</v>
      </c>
      <c r="K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7),COLUMN(I7),$N$6-15)</f>
        <v>#VALUE!</v>
      </c>
      <c r="L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7),COLUMN(J7),$N$6-15)</f>
        <v>#VALUE!</v>
      </c>
      <c r="M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7),COLUMN(K7),$N$6-15)</f>
        <v>#VALUE!</v>
      </c>
      <c r="N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7),COLUMN(L7),$N$6-15)</f>
        <v>#VALUE!</v>
      </c>
      <c r="O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7),COLUMN(M7),$N$6-15)</f>
        <v>#VALUE!</v>
      </c>
      <c r="P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7),COLUMN(N7),$N$6-15)</f>
        <v>#VALUE!</v>
      </c>
      <c r="Q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7),COLUMN(O7),$N$6-15)</f>
        <v>#VALUE!</v>
      </c>
      <c r="R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7),COLUMN(P7),$N$6-15)</f>
        <v>#VALUE!</v>
      </c>
      <c r="S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7),COLUMN(Q7),$N$6-15)</f>
        <v>#VALUE!</v>
      </c>
      <c r="T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7),COLUMN(R7),$N$6-15)</f>
        <v>#VALUE!</v>
      </c>
      <c r="U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7),COLUMN(S7),$N$6-15)</f>
        <v>#VALUE!</v>
      </c>
      <c r="V251"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7),COLUMN(T7),$N$6-15)</f>
        <v>#VALUE!</v>
      </c>
    </row>
    <row r="252" spans="2:22">
      <c r="B252" s="589" t="s">
        <v>198</v>
      </c>
      <c r="C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8),COLUMN(A8),$N$6-15)</f>
        <v>#VALUE!</v>
      </c>
      <c r="D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8),COLUMN(B8),$N$6-15)</f>
        <v>#VALUE!</v>
      </c>
      <c r="E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8),COLUMN(C8),$N$6-15)</f>
        <v>#VALUE!</v>
      </c>
      <c r="F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8),COLUMN(D8),$N$6-15)</f>
        <v>#VALUE!</v>
      </c>
      <c r="G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8),COLUMN(E8),$N$6-15)</f>
        <v>#VALUE!</v>
      </c>
      <c r="H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8),COLUMN(F8),$N$6-15)</f>
        <v>#VALUE!</v>
      </c>
      <c r="I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8),COLUMN(G8),$N$6-15)</f>
        <v>#VALUE!</v>
      </c>
      <c r="J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8),COLUMN(H8),$N$6-15)</f>
        <v>#VALUE!</v>
      </c>
      <c r="K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8),COLUMN(I8),$N$6-15)</f>
        <v>#VALUE!</v>
      </c>
      <c r="L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8),COLUMN(J8),$N$6-15)</f>
        <v>#VALUE!</v>
      </c>
      <c r="M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8),COLUMN(K8),$N$6-15)</f>
        <v>#VALUE!</v>
      </c>
      <c r="N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8),COLUMN(L8),$N$6-15)</f>
        <v>#VALUE!</v>
      </c>
      <c r="O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8),COLUMN(M8),$N$6-15)</f>
        <v>#VALUE!</v>
      </c>
      <c r="P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8),COLUMN(N8),$N$6-15)</f>
        <v>#VALUE!</v>
      </c>
      <c r="Q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8),COLUMN(O8),$N$6-15)</f>
        <v>#VALUE!</v>
      </c>
      <c r="R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8),COLUMN(P8),$N$6-15)</f>
        <v>#VALUE!</v>
      </c>
      <c r="S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8),COLUMN(Q8),$N$6-15)</f>
        <v>#VALUE!</v>
      </c>
      <c r="T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8),COLUMN(R8),$N$6-15)</f>
        <v>#VALUE!</v>
      </c>
      <c r="U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8),COLUMN(S8),$N$6-15)</f>
        <v>#VALUE!</v>
      </c>
      <c r="V252"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8),COLUMN(T8),$N$6-15)</f>
        <v>#VALUE!</v>
      </c>
    </row>
    <row r="253" spans="2:22">
      <c r="B253" s="589" t="s">
        <v>194</v>
      </c>
      <c r="C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9),COLUMN(A9),$N$6-15)</f>
        <v>#VALUE!</v>
      </c>
      <c r="D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9),COLUMN(B9),$N$6-15)</f>
        <v>#VALUE!</v>
      </c>
      <c r="E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9),COLUMN(C9),$N$6-15)</f>
        <v>#VALUE!</v>
      </c>
      <c r="F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9),COLUMN(D9),$N$6-15)</f>
        <v>#VALUE!</v>
      </c>
      <c r="G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9),COLUMN(E9),$N$6-15)</f>
        <v>#VALUE!</v>
      </c>
      <c r="H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9),COLUMN(F9),$N$6-15)</f>
        <v>#VALUE!</v>
      </c>
      <c r="I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9),COLUMN(G9),$N$6-15)</f>
        <v>#VALUE!</v>
      </c>
      <c r="J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9),COLUMN(H9),$N$6-15)</f>
        <v>#VALUE!</v>
      </c>
      <c r="K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9),COLUMN(I9),$N$6-15)</f>
        <v>#VALUE!</v>
      </c>
      <c r="L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9),COLUMN(J9),$N$6-15)</f>
        <v>#VALUE!</v>
      </c>
      <c r="M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9),COLUMN(K9),$N$6-15)</f>
        <v>#VALUE!</v>
      </c>
      <c r="N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9),COLUMN(L9),$N$6-15)</f>
        <v>#VALUE!</v>
      </c>
      <c r="O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9),COLUMN(M9),$N$6-15)</f>
        <v>#VALUE!</v>
      </c>
      <c r="P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9),COLUMN(N9),$N$6-15)</f>
        <v>#VALUE!</v>
      </c>
      <c r="Q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9),COLUMN(O9),$N$6-15)</f>
        <v>#VALUE!</v>
      </c>
      <c r="R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9),COLUMN(P9),$N$6-15)</f>
        <v>#VALUE!</v>
      </c>
      <c r="S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9),COLUMN(Q9),$N$6-15)</f>
        <v>#VALUE!</v>
      </c>
      <c r="T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9),COLUMN(R9),$N$6-15)</f>
        <v>#VALUE!</v>
      </c>
      <c r="U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9),COLUMN(S9),$N$6-15)</f>
        <v>#VALUE!</v>
      </c>
      <c r="V253"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9),COLUMN(T9),$N$6-15)</f>
        <v>#VALUE!</v>
      </c>
    </row>
    <row r="254" spans="2:22">
      <c r="B254" s="590" t="s">
        <v>14</v>
      </c>
      <c r="C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A10),COLUMN(A10),$N$6-15)</f>
        <v>#VALUE!</v>
      </c>
      <c r="D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B10),COLUMN(B10),$N$6-15)</f>
        <v>#VALUE!</v>
      </c>
      <c r="E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C10),COLUMN(C10),$N$6-15)</f>
        <v>#VALUE!</v>
      </c>
      <c r="F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D10),COLUMN(D10),$N$6-15)</f>
        <v>#VALUE!</v>
      </c>
      <c r="G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E10),COLUMN(E10),$N$6-15)</f>
        <v>#VALUE!</v>
      </c>
      <c r="H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F10),COLUMN(F10),$N$6-15)</f>
        <v>#VALUE!</v>
      </c>
      <c r="I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G10),COLUMN(G10),$N$6-15)</f>
        <v>#VALUE!</v>
      </c>
      <c r="J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H10),COLUMN(H10),$N$6-15)</f>
        <v>#VALUE!</v>
      </c>
      <c r="K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I10),COLUMN(I10),$N$6-15)</f>
        <v>#VALUE!</v>
      </c>
      <c r="L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J10),COLUMN(J10),$N$6-15)</f>
        <v>#VALUE!</v>
      </c>
      <c r="M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K10),COLUMN(K10),$N$6-15)</f>
        <v>#VALUE!</v>
      </c>
      <c r="N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L10),COLUMN(L10),$N$6-15)</f>
        <v>#VALUE!</v>
      </c>
      <c r="O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M10),COLUMN(M10),$N$6-15)</f>
        <v>#VALUE!</v>
      </c>
      <c r="P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N10),COLUMN(N10),$N$6-15)</f>
        <v>#VALUE!</v>
      </c>
      <c r="Q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O10),COLUMN(O10),$N$6-15)</f>
        <v>#VALUE!</v>
      </c>
      <c r="R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P10),COLUMN(P10),$N$6-15)</f>
        <v>#VALUE!</v>
      </c>
      <c r="S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Q10),COLUMN(Q10),$N$6-15)</f>
        <v>#VALUE!</v>
      </c>
      <c r="T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R10),COLUMN(R10),$N$6-15)</f>
        <v>#VALUE!</v>
      </c>
      <c r="U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S10),COLUMN(S10),$N$6-15)</f>
        <v>#VALUE!</v>
      </c>
      <c r="V254" s="569" t="e">
        <f>INDEX((CE_Portfolio_All,CE_Portfolio_TRC,CE_Portfolio_PAC,CE_Portfolio_SCT,CE_Portfolio_RIM,CE_Portfolio_TRC_Other,CE_Portfolio_PAC_Other,CE_Portfolio_SCT_Other,CE_Portfolio_RIM_Other,CE_Portfolio_TRC_PAC,CE_Portfolio_TRC_SCT,CE_Portfolio_TRC_RIM,CE_Portfolio_PAC_SCT,CE_Portfolio_PAC_RIM,CE_Portfolio_SCT_RIM),ROW(T10),COLUMN(T10),$N$6-15)</f>
        <v>#VALUE!</v>
      </c>
    </row>
  </sheetData>
  <mergeCells count="74">
    <mergeCell ref="Z199:AE199"/>
    <mergeCell ref="T200:V200"/>
    <mergeCell ref="W200:Y200"/>
    <mergeCell ref="Z200:AB200"/>
    <mergeCell ref="AC200:AE200"/>
    <mergeCell ref="AE82:AI82"/>
    <mergeCell ref="H199:M199"/>
    <mergeCell ref="N199:S199"/>
    <mergeCell ref="H200:J200"/>
    <mergeCell ref="K200:M200"/>
    <mergeCell ref="N200:P200"/>
    <mergeCell ref="Q200:S200"/>
    <mergeCell ref="AC118:AV118"/>
    <mergeCell ref="X159:AQ159"/>
    <mergeCell ref="AF199:AK199"/>
    <mergeCell ref="AL199:AQ199"/>
    <mergeCell ref="AF200:AH200"/>
    <mergeCell ref="AI200:AK200"/>
    <mergeCell ref="AL200:AN200"/>
    <mergeCell ref="AO200:AQ200"/>
    <mergeCell ref="T199:Y199"/>
    <mergeCell ref="Q21:S21"/>
    <mergeCell ref="T21:V21"/>
    <mergeCell ref="W21:AE21"/>
    <mergeCell ref="B21:D21"/>
    <mergeCell ref="E21:G21"/>
    <mergeCell ref="H21:J21"/>
    <mergeCell ref="K21:M21"/>
    <mergeCell ref="N21:P21"/>
    <mergeCell ref="D82:F82"/>
    <mergeCell ref="G82:K82"/>
    <mergeCell ref="Q82:U82"/>
    <mergeCell ref="L82:P82"/>
    <mergeCell ref="D200:E200"/>
    <mergeCell ref="F200:G200"/>
    <mergeCell ref="T118:V118"/>
    <mergeCell ref="C159:E159"/>
    <mergeCell ref="F159:H159"/>
    <mergeCell ref="I159:K159"/>
    <mergeCell ref="L159:N159"/>
    <mergeCell ref="O159:Q159"/>
    <mergeCell ref="U177:V177"/>
    <mergeCell ref="D191:F191"/>
    <mergeCell ref="G191:K191"/>
    <mergeCell ref="L191:P191"/>
    <mergeCell ref="Z118:AB118"/>
    <mergeCell ref="B119:B120"/>
    <mergeCell ref="C119:C120"/>
    <mergeCell ref="D119:D120"/>
    <mergeCell ref="E119:E120"/>
    <mergeCell ref="Z119:Z120"/>
    <mergeCell ref="AA119:AA120"/>
    <mergeCell ref="F118:G118"/>
    <mergeCell ref="H118:J118"/>
    <mergeCell ref="K118:M118"/>
    <mergeCell ref="N118:P118"/>
    <mergeCell ref="Q118:S118"/>
    <mergeCell ref="W118:Y118"/>
    <mergeCell ref="W177:X177"/>
    <mergeCell ref="R159:T159"/>
    <mergeCell ref="U159:W159"/>
    <mergeCell ref="Q191:U191"/>
    <mergeCell ref="S176:X176"/>
    <mergeCell ref="S177:T177"/>
    <mergeCell ref="C176:C179"/>
    <mergeCell ref="E176:I176"/>
    <mergeCell ref="K176:Q176"/>
    <mergeCell ref="E177:E178"/>
    <mergeCell ref="F177:G177"/>
    <mergeCell ref="H177:I177"/>
    <mergeCell ref="K177:K178"/>
    <mergeCell ref="L177:M177"/>
    <mergeCell ref="N177:O177"/>
    <mergeCell ref="P177:Q177"/>
  </mergeCells>
  <dataValidations count="1">
    <dataValidation type="list" allowBlank="1" showInputMessage="1" showErrorMessage="1" sqref="B172">
      <formula1>Market_Sector</formula1>
    </dataValidation>
  </dataValidations>
  <pageMargins left="0.7" right="0.7" top="0.75" bottom="0.75" header="0.3" footer="0.3"/>
  <pageSetup orientation="portrait" r:id="rId1"/>
  <ignoredErrors>
    <ignoredError sqref="E23 H23 K23 N23 Q23 Z24 AE24 AJ24 AO24 K120 N120 Q120 T120 W120 F161 I161 L161 O161 R161 AA162:AA170 AF162:AF170 AK162:AK170 AP162:AP170 U164 W164" formula="1"/>
  </ignoredError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dimension ref="A1:AG48"/>
  <sheetViews>
    <sheetView showGridLines="0" zoomScale="80" zoomScaleNormal="80" workbookViewId="0">
      <pane ySplit="1" topLeftCell="A2" activePane="bottomLeft" state="frozen"/>
      <selection activeCell="H6" sqref="H6:L6"/>
      <selection pane="bottomLeft" activeCell="W25" sqref="W25"/>
    </sheetView>
  </sheetViews>
  <sheetFormatPr defaultColWidth="9.33203125" defaultRowHeight="13.8"/>
  <cols>
    <col min="1" max="1" width="1" style="3" customWidth="1"/>
    <col min="2" max="2" width="9.88671875" style="3" customWidth="1"/>
    <col min="3" max="3" width="9" style="3" customWidth="1"/>
    <col min="4" max="4" width="10.33203125" style="3" customWidth="1"/>
    <col min="5" max="5" width="9.33203125" style="3" customWidth="1"/>
    <col min="6" max="6" width="8.44140625" style="3" customWidth="1"/>
    <col min="7" max="7" width="9.33203125" style="3" customWidth="1"/>
    <col min="8" max="8" width="9" style="3" customWidth="1"/>
    <col min="9" max="9" width="12.109375" style="3" customWidth="1"/>
    <col min="10" max="10" width="9.33203125" style="3" customWidth="1"/>
    <col min="11" max="11" width="9.33203125" style="3" bestFit="1" customWidth="1"/>
    <col min="12" max="12" width="8.33203125" style="3" customWidth="1"/>
    <col min="13" max="13" width="10" style="3" customWidth="1"/>
    <col min="14" max="14" width="9.33203125" style="3" customWidth="1"/>
    <col min="15" max="15" width="8.44140625" style="3" customWidth="1"/>
    <col min="16" max="16" width="9.33203125" style="3" customWidth="1"/>
    <col min="17" max="17" width="9" style="3" customWidth="1"/>
    <col min="18" max="18" width="8.44140625" style="3" customWidth="1"/>
    <col min="19" max="19" width="9.33203125" style="3" customWidth="1"/>
    <col min="20" max="21" width="12.33203125" style="3" bestFit="1" customWidth="1"/>
    <col min="22" max="22" width="8.109375" style="3" customWidth="1"/>
    <col min="23" max="23" width="11.88671875" style="3" bestFit="1" customWidth="1"/>
    <col min="24" max="24" width="7.6640625" style="3" bestFit="1" customWidth="1"/>
    <col min="25" max="25" width="13.33203125" style="3" customWidth="1"/>
    <col min="26" max="26" width="5.6640625" style="3" bestFit="1" customWidth="1"/>
    <col min="27" max="27" width="9.109375" style="3" customWidth="1"/>
    <col min="28" max="28" width="5.6640625" style="3" bestFit="1" customWidth="1"/>
    <col min="29" max="29" width="11.88671875" style="3" bestFit="1" customWidth="1"/>
    <col min="30" max="30" width="5.6640625" style="3" bestFit="1" customWidth="1"/>
    <col min="31" max="32" width="9.33203125" style="3"/>
    <col min="33" max="33" width="11" style="3" customWidth="1"/>
    <col min="34" max="16384" width="9.33203125" style="3"/>
  </cols>
  <sheetData>
    <row r="1" spans="1:33" ht="38.25" customHeight="1"/>
    <row r="2" spans="1:33" ht="4.5" customHeight="1"/>
    <row r="3" spans="1:33" ht="16.5" customHeight="1">
      <c r="B3" s="1361" t="str">
        <f>Titles!F2&amp;" Portfolio Savings, Expenditures, Cost Effectiveness, Goals &amp; Assumptions"</f>
        <v>2014 Portfolio Savings, Expenditures, Cost Effectiveness, Goals &amp; Assumptions</v>
      </c>
      <c r="C3" s="1362"/>
      <c r="D3" s="1362"/>
      <c r="E3" s="1362"/>
      <c r="F3" s="1362"/>
      <c r="G3" s="1362"/>
      <c r="H3" s="1362"/>
      <c r="I3" s="1362"/>
      <c r="J3" s="1362"/>
      <c r="K3" s="1362"/>
      <c r="L3" s="1362"/>
      <c r="M3" s="1362"/>
      <c r="N3" s="1362"/>
      <c r="O3" s="1362"/>
      <c r="P3" s="1362"/>
      <c r="Q3" s="1362"/>
      <c r="R3" s="1362"/>
      <c r="S3" s="1362"/>
      <c r="T3" s="1362"/>
      <c r="U3" s="1362"/>
      <c r="V3" s="1362"/>
      <c r="W3" s="1362"/>
      <c r="X3" s="1362"/>
      <c r="Y3" s="1362"/>
      <c r="Z3" s="1362"/>
      <c r="AA3" s="1362"/>
      <c r="AB3" s="1362"/>
      <c r="AC3" s="1362"/>
      <c r="AD3" s="1362"/>
      <c r="AE3" s="1362"/>
      <c r="AF3" s="1362"/>
      <c r="AG3" s="1362"/>
    </row>
    <row r="4" spans="1:33" ht="4.5" customHeight="1" thickBot="1">
      <c r="B4" s="1363"/>
      <c r="C4" s="1364"/>
      <c r="D4" s="1364"/>
      <c r="E4" s="1364"/>
      <c r="F4" s="1364"/>
      <c r="G4" s="1364"/>
      <c r="H4" s="1364"/>
      <c r="I4" s="1364"/>
      <c r="J4" s="1364"/>
      <c r="K4" s="1364"/>
      <c r="L4" s="1364"/>
      <c r="M4" s="1364"/>
      <c r="N4" s="1364"/>
      <c r="O4" s="1364"/>
      <c r="P4" s="1364"/>
      <c r="Q4" s="1364"/>
      <c r="R4" s="1364"/>
      <c r="S4" s="1364"/>
      <c r="T4" s="1364"/>
      <c r="U4" s="1364"/>
      <c r="V4" s="1364"/>
      <c r="W4" s="1364"/>
      <c r="X4" s="1364"/>
      <c r="Y4" s="1364"/>
      <c r="Z4" s="1364"/>
      <c r="AA4" s="1364"/>
      <c r="AB4" s="1364"/>
      <c r="AC4" s="1364"/>
      <c r="AD4" s="1364"/>
      <c r="AE4" s="1364"/>
      <c r="AF4" s="1364"/>
      <c r="AG4" s="1364"/>
    </row>
    <row r="5" spans="1:33" ht="34.5" customHeight="1" thickBot="1">
      <c r="B5" s="1334" t="s">
        <v>282</v>
      </c>
      <c r="C5" s="1335"/>
      <c r="D5" s="1336"/>
      <c r="E5" s="1334" t="s">
        <v>353</v>
      </c>
      <c r="F5" s="1335"/>
      <c r="G5" s="1336"/>
      <c r="H5" s="1334" t="s">
        <v>281</v>
      </c>
      <c r="I5" s="1335"/>
      <c r="J5" s="1336"/>
      <c r="K5" s="1334" t="s">
        <v>352</v>
      </c>
      <c r="L5" s="1335"/>
      <c r="M5" s="1336"/>
      <c r="N5" s="1334" t="s">
        <v>279</v>
      </c>
      <c r="O5" s="1335"/>
      <c r="P5" s="1336"/>
      <c r="Q5" s="1334" t="s">
        <v>280</v>
      </c>
      <c r="R5" s="1335"/>
      <c r="S5" s="1336"/>
      <c r="T5" s="1337" t="s">
        <v>711</v>
      </c>
      <c r="U5" s="1338"/>
      <c r="V5" s="1339"/>
      <c r="W5" s="1338" t="s">
        <v>706</v>
      </c>
      <c r="X5" s="1338"/>
      <c r="Y5" s="1338"/>
      <c r="Z5" s="1338"/>
      <c r="AA5" s="1338"/>
      <c r="AB5" s="1338"/>
      <c r="AC5" s="1338"/>
      <c r="AD5" s="1338"/>
      <c r="AE5" s="1337" t="s">
        <v>937</v>
      </c>
      <c r="AF5" s="1338"/>
      <c r="AG5" s="1339"/>
    </row>
    <row r="6" spans="1:33" ht="53.4">
      <c r="A6" s="7"/>
      <c r="B6" s="118" t="s">
        <v>90</v>
      </c>
      <c r="C6" s="235" t="s">
        <v>275</v>
      </c>
      <c r="D6" s="119" t="s">
        <v>276</v>
      </c>
      <c r="E6" s="118" t="s">
        <v>90</v>
      </c>
      <c r="F6" s="235" t="s">
        <v>275</v>
      </c>
      <c r="G6" s="119" t="s">
        <v>276</v>
      </c>
      <c r="H6" s="118" t="s">
        <v>90</v>
      </c>
      <c r="I6" s="235" t="s">
        <v>275</v>
      </c>
      <c r="J6" s="119" t="s">
        <v>276</v>
      </c>
      <c r="K6" s="118" t="s">
        <v>90</v>
      </c>
      <c r="L6" s="235" t="s">
        <v>275</v>
      </c>
      <c r="M6" s="119" t="s">
        <v>276</v>
      </c>
      <c r="N6" s="118" t="s">
        <v>90</v>
      </c>
      <c r="O6" s="235" t="s">
        <v>275</v>
      </c>
      <c r="P6" s="119" t="s">
        <v>276</v>
      </c>
      <c r="Q6" s="118" t="s">
        <v>90</v>
      </c>
      <c r="R6" s="235" t="s">
        <v>275</v>
      </c>
      <c r="S6" s="119" t="s">
        <v>276</v>
      </c>
      <c r="T6" s="237" t="s">
        <v>58</v>
      </c>
      <c r="U6" s="243" t="s">
        <v>59</v>
      </c>
      <c r="V6" s="329" t="s">
        <v>92</v>
      </c>
      <c r="W6" s="403" t="str">
        <f>IF(CE_Test_Number&lt;1,"-",Tables!Y22)</f>
        <v>Total 
Resource Net Benefits (PV)</v>
      </c>
      <c r="X6" s="403" t="str">
        <f>IF(CE_Test_Number&lt;1,"-",Tables!Z22)</f>
        <v>TRC</v>
      </c>
      <c r="Y6" s="403" t="str">
        <f>IF(CE_Test_Number&lt;2,"-",Tables!AD22)</f>
        <v>Program Administrator Net Benefits (PV)</v>
      </c>
      <c r="Z6" s="403" t="str">
        <f>IF(CE_Test_Number&lt;2,"-",Tables!AE22)</f>
        <v>PAC</v>
      </c>
      <c r="AA6" s="403" t="str">
        <f>IF(CE_Test_Number&lt;3,"-",Tables!AI22)</f>
        <v>Societal
Net Benefits (PV)</v>
      </c>
      <c r="AB6" s="403" t="str">
        <f>IF(CE_Test_Number&lt;3,"-",Tables!AJ22)</f>
        <v>SCT</v>
      </c>
      <c r="AC6" s="403" t="str">
        <f>IF(CE_Test_Number&lt;4,"-",Tables!AN22)</f>
        <v>Rate Impact Measure
Net Benefits (PV)</v>
      </c>
      <c r="AD6" s="403" t="str">
        <f>IF(CE_Test_Number&lt;4,"-",Tables!AO22)</f>
        <v>RIM</v>
      </c>
      <c r="AE6" s="403" t="s">
        <v>934</v>
      </c>
      <c r="AF6" s="403" t="s">
        <v>935</v>
      </c>
      <c r="AG6" s="243" t="s">
        <v>938</v>
      </c>
    </row>
    <row r="7" spans="1:33" ht="22.5" customHeight="1" thickBot="1">
      <c r="A7" s="7"/>
      <c r="B7" s="240" t="str">
        <f>Titles!F15</f>
        <v>MW</v>
      </c>
      <c r="C7" s="241" t="str">
        <f>Titles!F14</f>
        <v>MWh</v>
      </c>
      <c r="D7" s="242" t="str">
        <f>Titles!F14</f>
        <v>MWh</v>
      </c>
      <c r="E7" s="240" t="str">
        <f>Titles!F15</f>
        <v>MW</v>
      </c>
      <c r="F7" s="241" t="str">
        <f>Titles!F14</f>
        <v>MWh</v>
      </c>
      <c r="G7" s="242" t="str">
        <f>Titles!F14</f>
        <v>MWh</v>
      </c>
      <c r="H7" s="240" t="str">
        <f>Titles!F15</f>
        <v>MW</v>
      </c>
      <c r="I7" s="241" t="str">
        <f>Titles!F14</f>
        <v>MWh</v>
      </c>
      <c r="J7" s="242" t="str">
        <f>Titles!F14</f>
        <v>MWh</v>
      </c>
      <c r="K7" s="240" t="str">
        <f>Titles!F15</f>
        <v>MW</v>
      </c>
      <c r="L7" s="241" t="str">
        <f>Titles!F14</f>
        <v>MWh</v>
      </c>
      <c r="M7" s="242" t="str">
        <f>Titles!F14</f>
        <v>MWh</v>
      </c>
      <c r="N7" s="240" t="str">
        <f>Titles!F15</f>
        <v>MW</v>
      </c>
      <c r="O7" s="241" t="str">
        <f>Titles!F14</f>
        <v>MWh</v>
      </c>
      <c r="P7" s="242" t="str">
        <f>Titles!F14</f>
        <v>MWh</v>
      </c>
      <c r="Q7" s="240" t="str">
        <f>Titles!F15</f>
        <v>MW</v>
      </c>
      <c r="R7" s="241" t="str">
        <f>Titles!F14</f>
        <v>MWh</v>
      </c>
      <c r="S7" s="242" t="str">
        <f>Titles!F14</f>
        <v>MWh</v>
      </c>
      <c r="T7" s="240"/>
      <c r="U7" s="244"/>
      <c r="V7" s="591"/>
      <c r="W7" s="404" t="str">
        <f>IF(CE_Test_Number&lt;1,"-",Tables!Y23)</f>
        <v>($000's)</v>
      </c>
      <c r="X7" s="404" t="str">
        <f>IF(CE_Test_Number&lt;1,"-",Tables!Z23)</f>
        <v>Ratio</v>
      </c>
      <c r="Y7" s="404" t="str">
        <f>IF(CE_Test_Number&lt;2,"-",Tables!AD23)</f>
        <v>($000's)</v>
      </c>
      <c r="Z7" s="404" t="str">
        <f>IF(CE_Test_Number&lt;2,"-",Tables!AE23)</f>
        <v>Ratio</v>
      </c>
      <c r="AA7" s="404" t="str">
        <f>IF(CE_Test_Number&lt;3,"-",Tables!AI23)</f>
        <v>($000's)</v>
      </c>
      <c r="AB7" s="404" t="str">
        <f>IF(CE_Test_Number&lt;3,"-",Tables!AJ23)</f>
        <v>Ratio</v>
      </c>
      <c r="AC7" s="404" t="str">
        <f>IF(CE_Test_Number&lt;4,"-",Tables!AN23)</f>
        <v>($000's)</v>
      </c>
      <c r="AD7" s="404" t="str">
        <f>IF(CE_Test_Number&lt;4,"-",Tables!AO23)</f>
        <v>Ratio</v>
      </c>
      <c r="AE7" s="880" t="s">
        <v>903</v>
      </c>
      <c r="AF7" s="880" t="s">
        <v>903</v>
      </c>
      <c r="AG7" s="837" t="s">
        <v>936</v>
      </c>
    </row>
    <row r="8" spans="1:33" ht="17.25" customHeight="1" thickBot="1">
      <c r="A8" s="7"/>
      <c r="B8" s="236">
        <f ca="1">Tables!B24</f>
        <v>34</v>
      </c>
      <c r="C8" s="236">
        <f ca="1">Tables!C24</f>
        <v>250</v>
      </c>
      <c r="D8" s="236">
        <f ca="1">Tables!D24</f>
        <v>2500</v>
      </c>
      <c r="E8" s="236">
        <f ca="1">Tables!E24</f>
        <v>30.6</v>
      </c>
      <c r="F8" s="236">
        <f ca="1">Tables!F24</f>
        <v>225</v>
      </c>
      <c r="G8" s="236">
        <f ca="1">Tables!G24</f>
        <v>2250</v>
      </c>
      <c r="H8" s="236">
        <f ca="1">Tables!H24</f>
        <v>48</v>
      </c>
      <c r="I8" s="236">
        <f ca="1">Tables!I24</f>
        <v>573</v>
      </c>
      <c r="J8" s="236">
        <f ca="1">Tables!J24</f>
        <v>6246</v>
      </c>
      <c r="K8" s="236">
        <f ca="1">Tables!K24</f>
        <v>39.4</v>
      </c>
      <c r="L8" s="236">
        <f ca="1">Tables!L24</f>
        <v>454.20000000000005</v>
      </c>
      <c r="M8" s="236">
        <f ca="1">Tables!M24</f>
        <v>5131.4000000000005</v>
      </c>
      <c r="N8" s="236">
        <f ca="1">Tables!N24</f>
        <v>82.4</v>
      </c>
      <c r="O8" s="236">
        <f ca="1">Tables!O24</f>
        <v>340</v>
      </c>
      <c r="P8" s="236">
        <f ca="1">Tables!P24</f>
        <v>3400</v>
      </c>
      <c r="Q8" s="236">
        <f ca="1">Tables!Q24</f>
        <v>74.160000000000011</v>
      </c>
      <c r="R8" s="236">
        <f ca="1">Tables!R24</f>
        <v>306</v>
      </c>
      <c r="S8" s="236">
        <f ca="1">Tables!S24</f>
        <v>3060</v>
      </c>
      <c r="T8" s="236">
        <f ca="1">Tables!T24</f>
        <v>113100</v>
      </c>
      <c r="U8" s="236">
        <f ca="1">Tables!U24</f>
        <v>528400</v>
      </c>
      <c r="V8" s="729">
        <f ca="1">Tables!V24</f>
        <v>4.6719717064544648</v>
      </c>
      <c r="W8" s="592">
        <f>IF(CE_Test_Number&lt;1,"-",Tables!Y24)</f>
        <v>1123</v>
      </c>
      <c r="X8" s="592">
        <f>IF(CE_Test_Number&lt;1,"-",Tables!Z24)</f>
        <v>1.5615000000000001</v>
      </c>
      <c r="Y8" s="593">
        <f>IF(CE_Test_Number&lt;2,"-",Tables!AD24)</f>
        <v>0</v>
      </c>
      <c r="Z8" s="593" t="str">
        <f>IF(CE_Test_Number&lt;2,"-",Tables!AE24)</f>
        <v>-</v>
      </c>
      <c r="AA8" s="593">
        <f>IF(CE_Test_Number&lt;3,"-",Tables!AI24)</f>
        <v>0</v>
      </c>
      <c r="AB8" s="593" t="str">
        <f>IF(CE_Test_Number&lt;3,"-",Tables!AJ24)</f>
        <v>-</v>
      </c>
      <c r="AC8" s="593">
        <f>IF(CE_Test_Number&lt;4,"-",Tables!AN24)</f>
        <v>0</v>
      </c>
      <c r="AD8" s="878" t="str">
        <f>IF(CE_Test_Number&lt;4,"-",Tables!AO24)</f>
        <v>-</v>
      </c>
      <c r="AE8" s="881">
        <f>IF(OR(target_savings="",ISERROR(target_savings/retail_sales)),"N/A",IF(target_format="Gross Energy Savings",target_savings/retail_sales,IF(target_format="% of Retail Sales",target_savings,"N/A")))</f>
        <v>7.462686567164179E-3</v>
      </c>
      <c r="AF8" s="881">
        <f ca="1">IF(target_savings="","N/A",IF(ISERROR(I8/retail_sales),"N/A",I8/retail_sales))</f>
        <v>2.1380597014925375E-2</v>
      </c>
      <c r="AG8" s="879">
        <f ca="1">IF(ISERROR((AF8-AE8)/AE8),"N/A",AF8/AE8)</f>
        <v>2.8650000000000002</v>
      </c>
    </row>
    <row r="9" spans="1:33">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c r="L9" s="7"/>
      <c r="M9" s="7"/>
      <c r="N9" s="7"/>
      <c r="O9" s="7"/>
      <c r="P9" s="7"/>
      <c r="Q9" s="7"/>
      <c r="R9" s="7"/>
      <c r="S9" s="7"/>
      <c r="T9" s="7"/>
      <c r="U9" s="7"/>
    </row>
    <row r="10" spans="1:33" ht="15.75" customHeight="1">
      <c r="C10" s="666" t="str">
        <f>IF(Naturally_Occurring=1,"The reported gross savings values account for naturally occuring energy savings",IF(Naturally_Occurring=0,"The reported gross savings values do not account for naturally occuring energy savings",""))</f>
        <v/>
      </c>
    </row>
    <row r="11" spans="1:33" s="424" customFormat="1" ht="15.75" customHeight="1">
      <c r="C11" s="666"/>
    </row>
    <row r="12" spans="1:33" ht="15.6">
      <c r="B12" s="1240" t="s">
        <v>655</v>
      </c>
      <c r="C12" s="1240"/>
      <c r="D12" s="1240"/>
      <c r="E12" s="1240"/>
      <c r="F12" s="856"/>
      <c r="G12" s="856"/>
      <c r="H12" s="856"/>
      <c r="I12" s="857"/>
      <c r="J12" s="857"/>
      <c r="K12" s="857"/>
      <c r="L12" s="857"/>
      <c r="M12" s="1348" t="s">
        <v>852</v>
      </c>
      <c r="N12" s="1348"/>
      <c r="O12" s="1348"/>
      <c r="P12" s="1348"/>
      <c r="Q12" s="857"/>
      <c r="R12" s="857"/>
      <c r="S12" s="857"/>
      <c r="T12" s="7"/>
      <c r="U12" s="7"/>
    </row>
    <row r="13" spans="1:33">
      <c r="B13" s="1347" t="s">
        <v>390</v>
      </c>
      <c r="C13" s="1347"/>
      <c r="D13" s="1347"/>
      <c r="E13" s="858">
        <f>'Key Assumptions'!E6</f>
        <v>0</v>
      </c>
      <c r="F13" s="857"/>
      <c r="G13" s="856"/>
      <c r="H13" s="856"/>
      <c r="I13" s="857"/>
      <c r="J13" s="857"/>
      <c r="K13" s="857"/>
      <c r="L13" s="857"/>
      <c r="M13" s="1349" t="s">
        <v>393</v>
      </c>
      <c r="N13" s="1349"/>
      <c r="O13" s="1349"/>
      <c r="P13" s="858">
        <f>'Key Assumptions'!E40</f>
        <v>0</v>
      </c>
      <c r="Q13" s="857"/>
      <c r="R13" s="857"/>
      <c r="S13" s="857"/>
      <c r="T13" s="7"/>
      <c r="U13" s="7"/>
    </row>
    <row r="14" spans="1:33">
      <c r="B14" s="1347" t="s">
        <v>391</v>
      </c>
      <c r="C14" s="1347"/>
      <c r="D14" s="1347"/>
      <c r="E14" s="858">
        <f>'Key Assumptions'!E7</f>
        <v>0</v>
      </c>
      <c r="F14" s="856"/>
      <c r="G14" s="856"/>
      <c r="H14" s="856"/>
      <c r="I14" s="857"/>
      <c r="J14" s="857"/>
      <c r="K14" s="857"/>
      <c r="L14" s="857"/>
      <c r="M14" s="1347" t="s">
        <v>394</v>
      </c>
      <c r="N14" s="1347"/>
      <c r="O14" s="1347"/>
      <c r="P14" s="858">
        <f>'Key Assumptions'!E41</f>
        <v>0</v>
      </c>
      <c r="Q14" s="857"/>
      <c r="R14" s="857"/>
      <c r="S14" s="859"/>
      <c r="T14" s="7"/>
      <c r="U14" s="7"/>
    </row>
    <row r="15" spans="1:33">
      <c r="B15" s="1347" t="s">
        <v>392</v>
      </c>
      <c r="C15" s="1347"/>
      <c r="D15" s="1347"/>
      <c r="E15" s="858">
        <f>'Key Assumptions'!E8</f>
        <v>0</v>
      </c>
      <c r="F15" s="856"/>
      <c r="G15" s="856"/>
      <c r="H15" s="856"/>
      <c r="I15" s="857"/>
      <c r="J15" s="857"/>
      <c r="K15" s="857"/>
      <c r="L15" s="857"/>
      <c r="M15" s="1347" t="s">
        <v>395</v>
      </c>
      <c r="N15" s="1347"/>
      <c r="O15" s="1347"/>
      <c r="P15" s="858">
        <f>'Key Assumptions'!E42</f>
        <v>0</v>
      </c>
      <c r="Q15" s="857"/>
      <c r="R15" s="857"/>
      <c r="S15" s="857"/>
      <c r="T15" s="7"/>
      <c r="U15" s="7"/>
      <c r="Y15" s="7"/>
      <c r="Z15" s="7"/>
      <c r="AA15" s="7"/>
      <c r="AB15" s="7"/>
    </row>
    <row r="16" spans="1:33">
      <c r="B16" s="856"/>
      <c r="C16" s="856"/>
      <c r="D16" s="856"/>
      <c r="E16" s="856"/>
      <c r="F16" s="856"/>
      <c r="G16" s="856"/>
      <c r="H16" s="856"/>
      <c r="I16" s="857"/>
      <c r="J16" s="857"/>
      <c r="K16" s="857"/>
      <c r="L16" s="857"/>
      <c r="M16" s="1347" t="s">
        <v>396</v>
      </c>
      <c r="N16" s="1347"/>
      <c r="O16" s="1347"/>
      <c r="P16" s="858">
        <f>'Key Assumptions'!E43</f>
        <v>0</v>
      </c>
      <c r="Q16" s="857"/>
      <c r="R16" s="857"/>
      <c r="S16" s="857"/>
      <c r="T16" s="7"/>
      <c r="U16" s="7"/>
    </row>
    <row r="17" spans="2:21" ht="15.6">
      <c r="B17" s="860" t="s">
        <v>254</v>
      </c>
      <c r="C17" s="861"/>
      <c r="D17" s="861"/>
      <c r="E17" s="861"/>
      <c r="F17" s="861"/>
      <c r="G17" s="861"/>
      <c r="H17" s="861"/>
      <c r="I17" s="857"/>
      <c r="J17" s="857"/>
      <c r="K17" s="857"/>
      <c r="L17" s="857"/>
      <c r="M17" s="856"/>
      <c r="N17" s="856"/>
      <c r="O17" s="856"/>
      <c r="P17" s="857"/>
      <c r="Q17" s="857"/>
      <c r="R17" s="857"/>
      <c r="S17" s="857"/>
      <c r="T17" s="7"/>
      <c r="U17" s="7"/>
    </row>
    <row r="18" spans="2:21" ht="15.6">
      <c r="B18" s="1351">
        <f>'Key Assumptions'!C11</f>
        <v>0</v>
      </c>
      <c r="C18" s="1352"/>
      <c r="D18" s="1352"/>
      <c r="E18" s="1352"/>
      <c r="F18" s="1352"/>
      <c r="G18" s="1352"/>
      <c r="H18" s="1353"/>
      <c r="I18" s="857"/>
      <c r="J18" s="857"/>
      <c r="K18" s="857"/>
      <c r="L18" s="857"/>
      <c r="M18" s="1348" t="s">
        <v>851</v>
      </c>
      <c r="N18" s="1348"/>
      <c r="O18" s="1348"/>
      <c r="P18" s="1348"/>
      <c r="Q18" s="857"/>
      <c r="R18" s="857"/>
      <c r="S18" s="857"/>
    </row>
    <row r="19" spans="2:21">
      <c r="B19" s="1354"/>
      <c r="C19" s="1355"/>
      <c r="D19" s="1355"/>
      <c r="E19" s="1355"/>
      <c r="F19" s="1355"/>
      <c r="G19" s="1355"/>
      <c r="H19" s="1356"/>
      <c r="I19" s="857"/>
      <c r="J19" s="857"/>
      <c r="K19" s="857"/>
      <c r="L19" s="857"/>
      <c r="M19" s="1349" t="s">
        <v>397</v>
      </c>
      <c r="N19" s="1349"/>
      <c r="O19" s="1349"/>
      <c r="P19" s="858">
        <f>'Key Assumptions'!E46</f>
        <v>0</v>
      </c>
      <c r="Q19" s="857"/>
      <c r="R19" s="857"/>
      <c r="S19" s="857"/>
    </row>
    <row r="20" spans="2:21">
      <c r="B20" s="1354"/>
      <c r="C20" s="1355"/>
      <c r="D20" s="1355"/>
      <c r="E20" s="1355"/>
      <c r="F20" s="1355"/>
      <c r="G20" s="1355"/>
      <c r="H20" s="1356"/>
      <c r="I20" s="857"/>
      <c r="J20" s="857"/>
      <c r="K20" s="857"/>
      <c r="L20" s="857"/>
      <c r="M20" s="1347" t="s">
        <v>398</v>
      </c>
      <c r="N20" s="1347"/>
      <c r="O20" s="1347"/>
      <c r="P20" s="858">
        <f>'Key Assumptions'!E47</f>
        <v>0</v>
      </c>
      <c r="Q20" s="857"/>
      <c r="R20" s="857"/>
      <c r="S20" s="857"/>
    </row>
    <row r="21" spans="2:21">
      <c r="B21" s="1354"/>
      <c r="C21" s="1355"/>
      <c r="D21" s="1355"/>
      <c r="E21" s="1355"/>
      <c r="F21" s="1355"/>
      <c r="G21" s="1355"/>
      <c r="H21" s="1356"/>
      <c r="I21" s="857"/>
      <c r="J21" s="857"/>
      <c r="K21" s="857"/>
      <c r="L21" s="857"/>
      <c r="M21" s="1347" t="s">
        <v>399</v>
      </c>
      <c r="N21" s="1347"/>
      <c r="O21" s="1347"/>
      <c r="P21" s="858">
        <f>'Key Assumptions'!E48</f>
        <v>0</v>
      </c>
      <c r="Q21" s="857"/>
      <c r="R21" s="857"/>
      <c r="S21" s="857"/>
    </row>
    <row r="22" spans="2:21">
      <c r="B22" s="1357"/>
      <c r="C22" s="1358"/>
      <c r="D22" s="1358"/>
      <c r="E22" s="1358"/>
      <c r="F22" s="1358"/>
      <c r="G22" s="1358"/>
      <c r="H22" s="1359"/>
      <c r="I22" s="857"/>
      <c r="J22" s="857"/>
      <c r="K22" s="857"/>
      <c r="L22" s="857"/>
      <c r="M22" s="1347" t="s">
        <v>400</v>
      </c>
      <c r="N22" s="1347"/>
      <c r="O22" s="1347"/>
      <c r="P22" s="858">
        <f>'Key Assumptions'!E49</f>
        <v>0</v>
      </c>
      <c r="Q22" s="857"/>
      <c r="R22" s="857"/>
      <c r="S22" s="857"/>
    </row>
    <row r="23" spans="2:21">
      <c r="B23" s="862"/>
      <c r="C23" s="857"/>
      <c r="D23" s="856"/>
      <c r="E23" s="856"/>
      <c r="F23" s="856"/>
      <c r="G23" s="856"/>
      <c r="H23" s="856"/>
      <c r="I23" s="857"/>
      <c r="J23" s="857"/>
      <c r="K23" s="857"/>
      <c r="L23" s="857"/>
      <c r="M23" s="857"/>
      <c r="N23" s="857"/>
      <c r="O23" s="857"/>
      <c r="P23" s="857"/>
      <c r="Q23" s="857"/>
      <c r="R23" s="857"/>
      <c r="S23" s="857"/>
    </row>
    <row r="24" spans="2:21" ht="15.6">
      <c r="B24" s="1360" t="s">
        <v>860</v>
      </c>
      <c r="C24" s="1360"/>
      <c r="D24" s="1360"/>
      <c r="E24" s="1360"/>
      <c r="F24" s="1360"/>
      <c r="G24" s="1360"/>
      <c r="H24" s="1360"/>
      <c r="I24" s="1360"/>
      <c r="J24" s="1360"/>
      <c r="K24" s="857"/>
      <c r="L24" s="857"/>
      <c r="M24" s="865" t="s">
        <v>848</v>
      </c>
      <c r="N24" s="856"/>
      <c r="O24" s="856"/>
      <c r="P24" s="856"/>
      <c r="Q24" s="856"/>
      <c r="R24" s="856"/>
      <c r="S24" s="856"/>
    </row>
    <row r="25" spans="2:21" ht="57">
      <c r="B25" s="1231"/>
      <c r="C25" s="1231"/>
      <c r="D25" s="1231"/>
      <c r="E25" s="1231"/>
      <c r="F25" s="1231"/>
      <c r="G25" s="1231"/>
      <c r="H25" s="863" t="s">
        <v>850</v>
      </c>
      <c r="I25" s="854" t="s">
        <v>902</v>
      </c>
      <c r="J25" s="854" t="s">
        <v>861</v>
      </c>
      <c r="K25" s="857"/>
      <c r="L25" s="857"/>
      <c r="M25" s="1350">
        <f>'Key Assumptions'!C52</f>
        <v>0</v>
      </c>
      <c r="N25" s="1350"/>
      <c r="O25" s="1350"/>
      <c r="P25" s="1350"/>
      <c r="Q25" s="1350"/>
      <c r="R25" s="1350"/>
      <c r="S25" s="1350"/>
    </row>
    <row r="26" spans="2:21">
      <c r="B26" s="1232" t="s">
        <v>879</v>
      </c>
      <c r="C26" s="1232"/>
      <c r="D26" s="1232"/>
      <c r="E26" s="1232"/>
      <c r="F26" s="1232"/>
      <c r="G26" s="1232"/>
      <c r="H26" s="855">
        <f>'Key Assumptions'!E19</f>
        <v>0</v>
      </c>
      <c r="I26" s="855">
        <f>'Key Assumptions'!F19</f>
        <v>0</v>
      </c>
      <c r="J26" s="855">
        <f>'Key Assumptions'!G19</f>
        <v>0</v>
      </c>
      <c r="K26" s="857"/>
      <c r="L26" s="857"/>
      <c r="M26" s="1350"/>
      <c r="N26" s="1350"/>
      <c r="O26" s="1350"/>
      <c r="P26" s="1350"/>
      <c r="Q26" s="1350"/>
      <c r="R26" s="1350"/>
      <c r="S26" s="1350"/>
    </row>
    <row r="27" spans="2:21">
      <c r="B27" s="1236" t="s">
        <v>880</v>
      </c>
      <c r="C27" s="1236"/>
      <c r="D27" s="1236"/>
      <c r="E27" s="1236"/>
      <c r="F27" s="1236"/>
      <c r="G27" s="1236"/>
      <c r="H27" s="855">
        <f>'Key Assumptions'!E20</f>
        <v>0</v>
      </c>
      <c r="I27" s="855">
        <f>'Key Assumptions'!F20</f>
        <v>0</v>
      </c>
      <c r="J27" s="855">
        <f>'Key Assumptions'!G20</f>
        <v>0</v>
      </c>
      <c r="K27" s="857"/>
      <c r="L27" s="857"/>
      <c r="M27" s="1350"/>
      <c r="N27" s="1350"/>
      <c r="O27" s="1350"/>
      <c r="P27" s="1350"/>
      <c r="Q27" s="1350"/>
      <c r="R27" s="1350"/>
      <c r="S27" s="1350"/>
    </row>
    <row r="28" spans="2:21" ht="12.75" customHeight="1">
      <c r="B28" s="1236" t="s">
        <v>862</v>
      </c>
      <c r="C28" s="1236"/>
      <c r="D28" s="1236"/>
      <c r="E28" s="1236"/>
      <c r="F28" s="1236"/>
      <c r="G28" s="1236"/>
      <c r="H28" s="855">
        <f>'Key Assumptions'!E21</f>
        <v>0</v>
      </c>
      <c r="I28" s="855">
        <f>'Key Assumptions'!F21</f>
        <v>0</v>
      </c>
      <c r="J28" s="855">
        <f>'Key Assumptions'!G21</f>
        <v>0</v>
      </c>
      <c r="K28" s="857"/>
      <c r="L28" s="857"/>
      <c r="M28" s="1350"/>
      <c r="N28" s="1350"/>
      <c r="O28" s="1350"/>
      <c r="P28" s="1350"/>
      <c r="Q28" s="1350"/>
      <c r="R28" s="1350"/>
      <c r="S28" s="1350"/>
    </row>
    <row r="29" spans="2:21">
      <c r="B29" s="1236" t="s">
        <v>863</v>
      </c>
      <c r="C29" s="1236"/>
      <c r="D29" s="1236"/>
      <c r="E29" s="1236"/>
      <c r="F29" s="1236"/>
      <c r="G29" s="1236"/>
      <c r="H29" s="855">
        <f>'Key Assumptions'!E22</f>
        <v>0</v>
      </c>
      <c r="I29" s="855">
        <f>'Key Assumptions'!F22</f>
        <v>0</v>
      </c>
      <c r="J29" s="855">
        <f>'Key Assumptions'!G22</f>
        <v>0</v>
      </c>
      <c r="K29" s="857"/>
      <c r="L29" s="857"/>
      <c r="M29" s="1350"/>
      <c r="N29" s="1350"/>
      <c r="O29" s="1350"/>
      <c r="P29" s="1350"/>
      <c r="Q29" s="1350"/>
      <c r="R29" s="1350"/>
      <c r="S29" s="1350"/>
    </row>
    <row r="30" spans="2:21">
      <c r="B30" s="1236" t="s">
        <v>881</v>
      </c>
      <c r="C30" s="1236"/>
      <c r="D30" s="1236"/>
      <c r="E30" s="1236"/>
      <c r="F30" s="1236"/>
      <c r="G30" s="1236"/>
      <c r="H30" s="855">
        <f>'Key Assumptions'!E23</f>
        <v>0</v>
      </c>
      <c r="I30" s="855">
        <f>'Key Assumptions'!F23</f>
        <v>0</v>
      </c>
      <c r="J30" s="855">
        <f>'Key Assumptions'!G23</f>
        <v>0</v>
      </c>
      <c r="K30" s="857"/>
      <c r="L30" s="857"/>
      <c r="M30" s="857"/>
      <c r="N30" s="857"/>
      <c r="O30" s="857"/>
      <c r="P30" s="857"/>
      <c r="Q30" s="857"/>
      <c r="R30" s="857"/>
      <c r="S30" s="857"/>
    </row>
    <row r="31" spans="2:21">
      <c r="B31" s="1236" t="s">
        <v>882</v>
      </c>
      <c r="C31" s="1236"/>
      <c r="D31" s="1236"/>
      <c r="E31" s="1236"/>
      <c r="F31" s="1236"/>
      <c r="G31" s="1236"/>
      <c r="H31" s="855">
        <f>'Key Assumptions'!E24</f>
        <v>0</v>
      </c>
      <c r="I31" s="855">
        <f>'Key Assumptions'!F24</f>
        <v>0</v>
      </c>
      <c r="J31" s="855">
        <f>'Key Assumptions'!G24</f>
        <v>0</v>
      </c>
      <c r="K31" s="857"/>
      <c r="L31" s="857"/>
      <c r="M31" s="857"/>
      <c r="N31" s="857"/>
      <c r="O31" s="857"/>
      <c r="P31" s="857"/>
      <c r="Q31" s="857"/>
      <c r="R31" s="857"/>
      <c r="S31" s="857"/>
    </row>
    <row r="32" spans="2:21">
      <c r="B32" s="1232" t="s">
        <v>656</v>
      </c>
      <c r="C32" s="1232"/>
      <c r="D32" s="1232"/>
      <c r="E32" s="1232"/>
      <c r="F32" s="1232"/>
      <c r="G32" s="1232"/>
      <c r="H32" s="855">
        <f>'Key Assumptions'!E25</f>
        <v>0</v>
      </c>
      <c r="I32" s="855">
        <f>'Key Assumptions'!F25</f>
        <v>0</v>
      </c>
      <c r="J32" s="855">
        <f>'Key Assumptions'!G25</f>
        <v>0</v>
      </c>
      <c r="K32" s="857"/>
      <c r="L32" s="857"/>
      <c r="M32" s="857"/>
      <c r="N32" s="857"/>
      <c r="O32" s="857"/>
      <c r="P32" s="857"/>
      <c r="Q32" s="857"/>
      <c r="R32" s="857"/>
      <c r="S32" s="857"/>
    </row>
    <row r="33" spans="2:19">
      <c r="B33" s="1236" t="s">
        <v>866</v>
      </c>
      <c r="C33" s="1236"/>
      <c r="D33" s="1236"/>
      <c r="E33" s="1236"/>
      <c r="F33" s="1236"/>
      <c r="G33" s="1236"/>
      <c r="H33" s="855">
        <f>'Key Assumptions'!E26</f>
        <v>0</v>
      </c>
      <c r="I33" s="855">
        <f>'Key Assumptions'!F26</f>
        <v>0</v>
      </c>
      <c r="J33" s="855">
        <f>'Key Assumptions'!G26</f>
        <v>0</v>
      </c>
      <c r="K33" s="857"/>
      <c r="L33" s="857"/>
      <c r="M33" s="857"/>
      <c r="N33" s="857"/>
      <c r="O33" s="857"/>
      <c r="P33" s="857"/>
      <c r="Q33" s="857"/>
      <c r="R33" s="857"/>
      <c r="S33" s="857"/>
    </row>
    <row r="34" spans="2:19">
      <c r="B34" s="1236" t="s">
        <v>867</v>
      </c>
      <c r="C34" s="1236"/>
      <c r="D34" s="1236"/>
      <c r="E34" s="1236"/>
      <c r="F34" s="1236"/>
      <c r="G34" s="1236"/>
      <c r="H34" s="855">
        <f>'Key Assumptions'!E27</f>
        <v>0</v>
      </c>
      <c r="I34" s="855">
        <f>'Key Assumptions'!F27</f>
        <v>0</v>
      </c>
      <c r="J34" s="855">
        <f>'Key Assumptions'!G27</f>
        <v>0</v>
      </c>
      <c r="K34" s="857"/>
      <c r="L34" s="857"/>
      <c r="M34" s="857"/>
      <c r="N34" s="857"/>
      <c r="O34" s="857"/>
      <c r="P34" s="857"/>
      <c r="Q34" s="857"/>
      <c r="R34" s="857"/>
      <c r="S34" s="857"/>
    </row>
    <row r="35" spans="2:19">
      <c r="B35" s="1236" t="s">
        <v>952</v>
      </c>
      <c r="C35" s="1236"/>
      <c r="D35" s="1236"/>
      <c r="E35" s="1236"/>
      <c r="F35" s="1236"/>
      <c r="G35" s="1236"/>
      <c r="H35" s="855">
        <f>'Key Assumptions'!E28</f>
        <v>0</v>
      </c>
      <c r="I35" s="855">
        <f>'Key Assumptions'!F28</f>
        <v>0</v>
      </c>
      <c r="J35" s="855">
        <f>'Key Assumptions'!G28</f>
        <v>0</v>
      </c>
      <c r="K35" s="857"/>
      <c r="L35" s="857"/>
      <c r="M35" s="857"/>
      <c r="N35" s="857"/>
      <c r="O35" s="857"/>
      <c r="P35" s="857"/>
      <c r="Q35" s="857"/>
      <c r="R35" s="857"/>
      <c r="S35" s="857"/>
    </row>
    <row r="36" spans="2:19">
      <c r="B36" s="1236" t="s">
        <v>868</v>
      </c>
      <c r="C36" s="1236"/>
      <c r="D36" s="1236"/>
      <c r="E36" s="1236"/>
      <c r="F36" s="1236"/>
      <c r="G36" s="1236"/>
      <c r="H36" s="855">
        <f>'Key Assumptions'!E29</f>
        <v>0</v>
      </c>
      <c r="I36" s="855">
        <f>'Key Assumptions'!F29</f>
        <v>0</v>
      </c>
      <c r="J36" s="855">
        <f>'Key Assumptions'!G29</f>
        <v>0</v>
      </c>
      <c r="K36" s="857"/>
      <c r="L36" s="857"/>
      <c r="M36" s="857"/>
      <c r="N36" s="857"/>
      <c r="O36" s="857"/>
      <c r="P36" s="857"/>
      <c r="Q36" s="857"/>
      <c r="R36" s="857"/>
      <c r="S36" s="857"/>
    </row>
    <row r="37" spans="2:19">
      <c r="B37" s="1236" t="s">
        <v>869</v>
      </c>
      <c r="C37" s="1236"/>
      <c r="D37" s="1236"/>
      <c r="E37" s="1236"/>
      <c r="F37" s="1236"/>
      <c r="G37" s="1236"/>
      <c r="H37" s="855">
        <f>'Key Assumptions'!E30</f>
        <v>0</v>
      </c>
      <c r="I37" s="855">
        <f>'Key Assumptions'!F30</f>
        <v>0</v>
      </c>
      <c r="J37" s="855">
        <f>'Key Assumptions'!G30</f>
        <v>0</v>
      </c>
      <c r="K37" s="857"/>
      <c r="L37" s="857"/>
      <c r="M37" s="857"/>
      <c r="N37" s="857"/>
      <c r="O37" s="857"/>
      <c r="P37" s="857"/>
      <c r="Q37" s="857"/>
      <c r="R37" s="857"/>
      <c r="S37" s="857"/>
    </row>
    <row r="38" spans="2:19">
      <c r="B38" s="1236" t="s">
        <v>870</v>
      </c>
      <c r="C38" s="1236"/>
      <c r="D38" s="1236"/>
      <c r="E38" s="1236"/>
      <c r="F38" s="1236"/>
      <c r="G38" s="1236"/>
      <c r="H38" s="855">
        <f>'Key Assumptions'!E31</f>
        <v>0</v>
      </c>
      <c r="I38" s="855">
        <f>'Key Assumptions'!F31</f>
        <v>0</v>
      </c>
      <c r="J38" s="855">
        <f>'Key Assumptions'!G31</f>
        <v>0</v>
      </c>
      <c r="K38" s="857"/>
      <c r="L38" s="857"/>
      <c r="M38" s="857"/>
      <c r="N38" s="857"/>
      <c r="O38" s="857"/>
      <c r="P38" s="857"/>
      <c r="Q38" s="857"/>
      <c r="R38" s="857"/>
      <c r="S38" s="857"/>
    </row>
    <row r="39" spans="2:19">
      <c r="B39" s="1236" t="s">
        <v>871</v>
      </c>
      <c r="C39" s="1236"/>
      <c r="D39" s="1236"/>
      <c r="E39" s="1236"/>
      <c r="F39" s="1236"/>
      <c r="G39" s="1236"/>
      <c r="H39" s="855">
        <f>'Key Assumptions'!E32</f>
        <v>0</v>
      </c>
      <c r="I39" s="855">
        <f>'Key Assumptions'!F32</f>
        <v>0</v>
      </c>
      <c r="J39" s="855">
        <f>'Key Assumptions'!G32</f>
        <v>0</v>
      </c>
      <c r="K39" s="857"/>
      <c r="L39" s="857"/>
      <c r="M39" s="857"/>
      <c r="N39" s="857"/>
      <c r="O39" s="857"/>
      <c r="P39" s="857"/>
      <c r="Q39" s="857"/>
      <c r="R39" s="857"/>
      <c r="S39" s="857"/>
    </row>
    <row r="40" spans="2:19">
      <c r="B40" s="1236" t="s">
        <v>849</v>
      </c>
      <c r="C40" s="1236"/>
      <c r="D40" s="1236"/>
      <c r="E40" s="1236"/>
      <c r="F40" s="1236"/>
      <c r="G40" s="1236"/>
      <c r="H40" s="855">
        <f>'Key Assumptions'!E33</f>
        <v>0</v>
      </c>
      <c r="I40" s="855">
        <f>'Key Assumptions'!F33</f>
        <v>0</v>
      </c>
      <c r="J40" s="855">
        <f>'Key Assumptions'!G33</f>
        <v>0</v>
      </c>
      <c r="K40" s="857"/>
      <c r="L40" s="857"/>
      <c r="M40" s="857"/>
      <c r="N40" s="857"/>
      <c r="O40" s="857"/>
      <c r="P40" s="857"/>
      <c r="Q40" s="857"/>
      <c r="R40" s="857"/>
      <c r="S40" s="857"/>
    </row>
    <row r="41" spans="2:19">
      <c r="B41" s="1232" t="s">
        <v>15</v>
      </c>
      <c r="C41" s="1232"/>
      <c r="D41" s="1232"/>
      <c r="E41" s="1232"/>
      <c r="F41" s="1232"/>
      <c r="G41" s="1232"/>
      <c r="H41" s="855">
        <f>'Key Assumptions'!E34</f>
        <v>0</v>
      </c>
      <c r="I41" s="855">
        <f>'Key Assumptions'!F34</f>
        <v>0</v>
      </c>
      <c r="J41" s="855">
        <f>'Key Assumptions'!G34</f>
        <v>0</v>
      </c>
      <c r="K41" s="857"/>
      <c r="L41" s="857"/>
      <c r="M41" s="857"/>
      <c r="N41" s="857"/>
      <c r="O41" s="857"/>
      <c r="P41" s="857"/>
      <c r="Q41" s="857"/>
      <c r="R41" s="857"/>
      <c r="S41" s="857"/>
    </row>
    <row r="42" spans="2:19">
      <c r="B42" s="424"/>
      <c r="C42" s="424"/>
      <c r="D42" s="424"/>
      <c r="E42" s="426"/>
      <c r="F42" s="426"/>
      <c r="G42" s="426"/>
      <c r="H42" s="426"/>
      <c r="I42" s="424"/>
      <c r="J42" s="424"/>
      <c r="K42" s="857"/>
      <c r="L42" s="857"/>
      <c r="M42" s="857"/>
      <c r="N42" s="857"/>
      <c r="O42" s="857"/>
      <c r="P42" s="857"/>
      <c r="Q42" s="857"/>
      <c r="R42" s="857"/>
      <c r="S42" s="857"/>
    </row>
    <row r="43" spans="2:19" ht="15.75" customHeight="1">
      <c r="B43" s="1366" t="s">
        <v>945</v>
      </c>
      <c r="C43" s="1366"/>
      <c r="D43" s="1366"/>
      <c r="E43" s="1366"/>
      <c r="F43" s="1366"/>
      <c r="G43" s="1366"/>
      <c r="H43" s="1366"/>
      <c r="I43" s="1366"/>
      <c r="J43" s="1366"/>
    </row>
    <row r="44" spans="2:19" s="424" customFormat="1" ht="26.25" customHeight="1">
      <c r="B44" s="1365">
        <f>'Key Assumptions'!C37</f>
        <v>0</v>
      </c>
      <c r="C44" s="1365"/>
      <c r="D44" s="1365"/>
      <c r="E44" s="1365"/>
      <c r="F44" s="1365"/>
      <c r="G44" s="1365"/>
      <c r="H44" s="1365"/>
      <c r="I44" s="1365"/>
      <c r="J44" s="1365"/>
      <c r="K44" s="426"/>
      <c r="L44" s="426"/>
      <c r="M44" s="426"/>
      <c r="N44" s="426"/>
      <c r="O44" s="426"/>
      <c r="P44" s="426"/>
      <c r="Q44" s="426"/>
      <c r="R44" s="426"/>
      <c r="S44" s="426"/>
    </row>
    <row r="45" spans="2:19" s="424" customFormat="1" ht="45.75" customHeight="1">
      <c r="B45" s="425"/>
      <c r="C45" s="849"/>
      <c r="D45" s="204"/>
      <c r="E45" s="204"/>
      <c r="F45" s="204"/>
      <c r="G45" s="204"/>
      <c r="H45" s="204"/>
      <c r="I45" s="204"/>
      <c r="J45" s="204"/>
      <c r="K45" s="426"/>
      <c r="L45" s="426"/>
      <c r="M45" s="426"/>
      <c r="N45" s="426"/>
      <c r="O45" s="426"/>
      <c r="P45" s="426"/>
      <c r="Q45" s="426"/>
      <c r="R45" s="426"/>
      <c r="S45" s="426"/>
    </row>
    <row r="46" spans="2:19" s="424" customFormat="1">
      <c r="E46" s="426"/>
      <c r="F46" s="426"/>
      <c r="G46" s="426"/>
      <c r="H46" s="426"/>
      <c r="K46" s="426"/>
      <c r="L46" s="426"/>
      <c r="M46" s="426"/>
      <c r="N46" s="426"/>
      <c r="O46" s="426"/>
      <c r="P46" s="426"/>
      <c r="Q46" s="426"/>
      <c r="R46" s="426"/>
      <c r="S46" s="426"/>
    </row>
    <row r="47" spans="2:19">
      <c r="B47" s="424"/>
      <c r="C47" s="424"/>
      <c r="D47" s="424"/>
      <c r="E47" s="426"/>
      <c r="F47" s="426"/>
      <c r="G47" s="426"/>
      <c r="H47" s="426"/>
      <c r="I47" s="424"/>
      <c r="J47" s="424"/>
    </row>
    <row r="48" spans="2:19">
      <c r="B48" s="424"/>
      <c r="C48" s="424"/>
      <c r="D48" s="426"/>
      <c r="E48" s="426"/>
      <c r="F48" s="426"/>
      <c r="G48" s="426"/>
      <c r="H48" s="426"/>
    </row>
  </sheetData>
  <sheetProtection formatColumns="0" formatRows="0"/>
  <mergeCells count="47">
    <mergeCell ref="AE5:AG5"/>
    <mergeCell ref="B3:AG4"/>
    <mergeCell ref="B44:J44"/>
    <mergeCell ref="B43:J43"/>
    <mergeCell ref="B39:G39"/>
    <mergeCell ref="B40:G40"/>
    <mergeCell ref="B41:G41"/>
    <mergeCell ref="B35:G35"/>
    <mergeCell ref="B36:G36"/>
    <mergeCell ref="B37:G37"/>
    <mergeCell ref="B38:G38"/>
    <mergeCell ref="B29:G29"/>
    <mergeCell ref="B9:J9"/>
    <mergeCell ref="W5:AD5"/>
    <mergeCell ref="B5:D5"/>
    <mergeCell ref="E5:G5"/>
    <mergeCell ref="H5:J5"/>
    <mergeCell ref="K5:M5"/>
    <mergeCell ref="T5:V5"/>
    <mergeCell ref="N5:P5"/>
    <mergeCell ref="Q5:S5"/>
    <mergeCell ref="B25:G25"/>
    <mergeCell ref="B24:J24"/>
    <mergeCell ref="B26:G26"/>
    <mergeCell ref="B27:G27"/>
    <mergeCell ref="B28:G28"/>
    <mergeCell ref="B13:D13"/>
    <mergeCell ref="B14:D14"/>
    <mergeCell ref="B15:D15"/>
    <mergeCell ref="M20:O20"/>
    <mergeCell ref="B18:H22"/>
    <mergeCell ref="B34:G34"/>
    <mergeCell ref="M21:O21"/>
    <mergeCell ref="M22:O22"/>
    <mergeCell ref="M18:P18"/>
    <mergeCell ref="M12:P12"/>
    <mergeCell ref="M13:O13"/>
    <mergeCell ref="M14:O14"/>
    <mergeCell ref="M15:O15"/>
    <mergeCell ref="M16:O16"/>
    <mergeCell ref="M19:O19"/>
    <mergeCell ref="B30:G30"/>
    <mergeCell ref="B31:G31"/>
    <mergeCell ref="B32:G32"/>
    <mergeCell ref="B33:G33"/>
    <mergeCell ref="M25:S29"/>
    <mergeCell ref="B12:E12"/>
  </mergeCells>
  <conditionalFormatting sqref="M12:S29">
    <cfRule type="expression" dxfId="11" priority="2">
      <formula>Site_or_SitePlusLosses=1</formula>
    </cfRule>
  </conditionalFormatting>
  <pageMargins left="0.5" right="0.5" top="0.75" bottom="0.75" header="0.3" footer="0.3"/>
  <pageSetup orientation="landscape"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2"/>
  <dimension ref="A1:X46"/>
  <sheetViews>
    <sheetView showGridLines="0" workbookViewId="0">
      <pane ySplit="1" topLeftCell="A2" activePane="bottomLeft" state="frozen"/>
      <selection activeCell="H6" sqref="H6:L6"/>
      <selection pane="bottomLeft" activeCell="K22" sqref="K22"/>
    </sheetView>
  </sheetViews>
  <sheetFormatPr defaultColWidth="9.33203125" defaultRowHeight="13.8"/>
  <cols>
    <col min="1" max="1" width="1" style="424" customWidth="1"/>
    <col min="2" max="2" width="8.44140625" style="424" bestFit="1" customWidth="1"/>
    <col min="3" max="3" width="7.44140625" style="424" bestFit="1" customWidth="1"/>
    <col min="4" max="4" width="8.44140625" style="424" bestFit="1" customWidth="1"/>
    <col min="5" max="5" width="8.44140625" style="424" customWidth="1"/>
    <col min="6" max="6" width="10.88671875" style="424" customWidth="1"/>
    <col min="7" max="7" width="8.44140625" style="424" customWidth="1"/>
    <col min="8" max="8" width="9.5546875" style="424" customWidth="1"/>
    <col min="9" max="9" width="12.33203125" style="424" customWidth="1"/>
    <col min="10" max="10" width="9.33203125" style="424" customWidth="1"/>
    <col min="11" max="12" width="12.33203125" style="424" bestFit="1" customWidth="1"/>
    <col min="13" max="13" width="7.44140625" style="424" bestFit="1" customWidth="1"/>
    <col min="14" max="14" width="11.88671875" style="424" bestFit="1" customWidth="1"/>
    <col min="15" max="15" width="5.6640625" style="424" bestFit="1" customWidth="1"/>
    <col min="16" max="16" width="13.33203125" style="424" customWidth="1"/>
    <col min="17" max="17" width="5.6640625" style="424" bestFit="1" customWidth="1"/>
    <col min="18" max="18" width="8.44140625" style="424" bestFit="1" customWidth="1"/>
    <col min="19" max="19" width="5.6640625" style="424" bestFit="1" customWidth="1"/>
    <col min="20" max="20" width="11.88671875" style="424" bestFit="1" customWidth="1"/>
    <col min="21" max="21" width="5.6640625" style="424" bestFit="1" customWidth="1"/>
    <col min="22" max="16384" width="9.33203125" style="424"/>
  </cols>
  <sheetData>
    <row r="1" spans="1:24" ht="38.25" customHeight="1"/>
    <row r="2" spans="1:24" ht="4.5" customHeight="1" thickBot="1"/>
    <row r="3" spans="1:24"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5"/>
      <c r="Q3" s="1375"/>
      <c r="R3" s="1375"/>
      <c r="S3" s="1375"/>
      <c r="T3" s="1375"/>
      <c r="U3" s="1375"/>
      <c r="V3" s="1375"/>
      <c r="W3" s="1375"/>
      <c r="X3" s="1376"/>
    </row>
    <row r="4" spans="1:24" ht="4.5" customHeight="1" thickBot="1">
      <c r="B4" s="1363"/>
      <c r="C4" s="1364"/>
      <c r="D4" s="1364"/>
      <c r="E4" s="1364"/>
      <c r="F4" s="1364"/>
      <c r="G4" s="1364"/>
      <c r="H4" s="1364"/>
      <c r="I4" s="1364"/>
      <c r="J4" s="1364"/>
      <c r="K4" s="1364"/>
      <c r="L4" s="1364"/>
      <c r="M4" s="1364"/>
      <c r="N4" s="1364"/>
      <c r="O4" s="1364"/>
      <c r="P4" s="1364"/>
      <c r="Q4" s="1364"/>
      <c r="R4" s="1364"/>
      <c r="S4" s="1364"/>
      <c r="T4" s="1364"/>
      <c r="U4" s="1364"/>
      <c r="V4" s="1364"/>
      <c r="W4" s="1364"/>
      <c r="X4" s="1377"/>
    </row>
    <row r="5" spans="1:24" ht="34.5" customHeight="1" thickBot="1">
      <c r="B5" s="1334" t="s">
        <v>282</v>
      </c>
      <c r="C5" s="1335"/>
      <c r="D5" s="1336"/>
      <c r="E5" s="1334" t="s">
        <v>281</v>
      </c>
      <c r="F5" s="1335"/>
      <c r="G5" s="1336"/>
      <c r="H5" s="1334" t="s">
        <v>279</v>
      </c>
      <c r="I5" s="1335"/>
      <c r="J5" s="1336"/>
      <c r="K5" s="1337" t="s">
        <v>711</v>
      </c>
      <c r="L5" s="1338"/>
      <c r="M5" s="1339"/>
      <c r="N5" s="1338" t="s">
        <v>706</v>
      </c>
      <c r="O5" s="1338"/>
      <c r="P5" s="1338"/>
      <c r="Q5" s="1338"/>
      <c r="R5" s="1338"/>
      <c r="S5" s="1338"/>
      <c r="T5" s="1338"/>
      <c r="U5" s="1338"/>
      <c r="V5" s="1337" t="s">
        <v>937</v>
      </c>
      <c r="W5" s="1338"/>
      <c r="X5" s="1339"/>
    </row>
    <row r="6" spans="1:24" ht="53.4">
      <c r="A6" s="7"/>
      <c r="B6" s="118" t="s">
        <v>90</v>
      </c>
      <c r="C6" s="518" t="s">
        <v>275</v>
      </c>
      <c r="D6" s="119" t="s">
        <v>276</v>
      </c>
      <c r="E6" s="118" t="s">
        <v>90</v>
      </c>
      <c r="F6" s="518" t="s">
        <v>275</v>
      </c>
      <c r="G6" s="119" t="s">
        <v>276</v>
      </c>
      <c r="H6" s="118" t="s">
        <v>90</v>
      </c>
      <c r="I6" s="518" t="s">
        <v>275</v>
      </c>
      <c r="J6" s="119" t="s">
        <v>276</v>
      </c>
      <c r="K6" s="237" t="s">
        <v>58</v>
      </c>
      <c r="L6" s="243" t="s">
        <v>59</v>
      </c>
      <c r="M6" s="329" t="s">
        <v>92</v>
      </c>
      <c r="N6" s="403" t="str">
        <f>IF(CE_Test_Number&lt;1,"-",Tables!Y22)</f>
        <v>Total 
Resource Net Benefits (PV)</v>
      </c>
      <c r="O6" s="403" t="str">
        <f>IF(CE_Test_Number&lt;1,"-",Tables!Z22)</f>
        <v>TRC</v>
      </c>
      <c r="P6" s="403" t="str">
        <f>IF(CE_Test_Number&lt;2,"-",Tables!AD22)</f>
        <v>Program Administrator Net Benefits (PV)</v>
      </c>
      <c r="Q6" s="403" t="str">
        <f>IF(CE_Test_Number&lt;2,"-",Tables!AE22)</f>
        <v>PAC</v>
      </c>
      <c r="R6" s="403" t="str">
        <f>IF(CE_Test_Number&lt;3,"-",Tables!AI22)</f>
        <v>Societal
Net Benefits (PV)</v>
      </c>
      <c r="S6" s="403" t="str">
        <f>IF(CE_Test_Number&lt;3,"-",Tables!AJ22)</f>
        <v>SCT</v>
      </c>
      <c r="T6" s="403" t="str">
        <f>IF(CE_Test_Number&lt;4,"-",Tables!AN22)</f>
        <v>Rate Impact Measure
Net Benefits (PV)</v>
      </c>
      <c r="U6" s="403" t="str">
        <f>IF(CE_Test_Number&lt;4,"-",Tables!AO22)</f>
        <v>RIM</v>
      </c>
      <c r="V6" s="403" t="s">
        <v>934</v>
      </c>
      <c r="W6" s="403" t="s">
        <v>935</v>
      </c>
      <c r="X6" s="243" t="s">
        <v>938</v>
      </c>
    </row>
    <row r="7" spans="1:24" ht="23.25" customHeight="1" thickBot="1">
      <c r="A7" s="7"/>
      <c r="B7" s="240" t="str">
        <f>Titles!F15</f>
        <v>MW</v>
      </c>
      <c r="C7" s="241" t="str">
        <f>Titles!F14</f>
        <v>MWh</v>
      </c>
      <c r="D7" s="242" t="str">
        <f>Titles!F14</f>
        <v>MWh</v>
      </c>
      <c r="E7" s="240" t="str">
        <f>Titles!F15</f>
        <v>MW</v>
      </c>
      <c r="F7" s="241" t="str">
        <f>Titles!F14</f>
        <v>MWh</v>
      </c>
      <c r="G7" s="242" t="str">
        <f>Titles!F14</f>
        <v>MWh</v>
      </c>
      <c r="H7" s="240" t="str">
        <f>Titles!F15</f>
        <v>MW</v>
      </c>
      <c r="I7" s="241" t="str">
        <f>Titles!F14</f>
        <v>MWh</v>
      </c>
      <c r="J7" s="242" t="str">
        <f>Titles!F14</f>
        <v>MWh</v>
      </c>
      <c r="K7" s="240"/>
      <c r="L7" s="244"/>
      <c r="M7" s="591"/>
      <c r="N7" s="404" t="str">
        <f>IF(CE_Test_Number&lt;1,"-",Tables!Y23)</f>
        <v>($000's)</v>
      </c>
      <c r="O7" s="404" t="str">
        <f>IF(CE_Test_Number&lt;1,"-",Tables!Z23)</f>
        <v>Ratio</v>
      </c>
      <c r="P7" s="404" t="str">
        <f>IF(CE_Test_Number&lt;2,"-",Tables!AD23)</f>
        <v>($000's)</v>
      </c>
      <c r="Q7" s="404" t="str">
        <f>IF(CE_Test_Number&lt;2,"-",Tables!AE23)</f>
        <v>Ratio</v>
      </c>
      <c r="R7" s="404" t="str">
        <f>IF(CE_Test_Number&lt;3,"-",Tables!AI23)</f>
        <v>($000's)</v>
      </c>
      <c r="S7" s="404" t="str">
        <f>IF(CE_Test_Number&lt;3,"-",Tables!AJ23)</f>
        <v>Ratio</v>
      </c>
      <c r="T7" s="404" t="str">
        <f>IF(CE_Test_Number&lt;4,"-",Tables!AN23)</f>
        <v>($000's)</v>
      </c>
      <c r="U7" s="404" t="str">
        <f>IF(CE_Test_Number&lt;4,"-",Tables!AO23)</f>
        <v>Ratio</v>
      </c>
      <c r="V7" s="880" t="s">
        <v>903</v>
      </c>
      <c r="W7" s="880" t="s">
        <v>903</v>
      </c>
      <c r="X7" s="837" t="s">
        <v>936</v>
      </c>
    </row>
    <row r="8" spans="1:24" ht="17.25" customHeight="1" thickBot="1">
      <c r="A8" s="7"/>
      <c r="B8" s="236">
        <f ca="1">Tables!B24</f>
        <v>34</v>
      </c>
      <c r="C8" s="236">
        <f ca="1">Tables!C24</f>
        <v>250</v>
      </c>
      <c r="D8" s="236">
        <f ca="1">Tables!D24</f>
        <v>2500</v>
      </c>
      <c r="E8" s="236">
        <f ca="1">Tables!H24</f>
        <v>48</v>
      </c>
      <c r="F8" s="236">
        <f ca="1">Tables!I24</f>
        <v>573</v>
      </c>
      <c r="G8" s="236">
        <f ca="1">Tables!J24</f>
        <v>6246</v>
      </c>
      <c r="H8" s="236">
        <f ca="1">Tables!N24</f>
        <v>82.4</v>
      </c>
      <c r="I8" s="236">
        <f ca="1">Tables!O24</f>
        <v>340</v>
      </c>
      <c r="J8" s="236">
        <f ca="1">Tables!P24</f>
        <v>3400</v>
      </c>
      <c r="K8" s="236">
        <f ca="1">Tables!T24</f>
        <v>113100</v>
      </c>
      <c r="L8" s="236">
        <f ca="1">Tables!U24</f>
        <v>528400</v>
      </c>
      <c r="M8" s="729">
        <f ca="1">Tables!V24</f>
        <v>4.6719717064544648</v>
      </c>
      <c r="N8" s="592">
        <f>IF(CE_Test_Number&lt;1,"-",Tables!Y24)</f>
        <v>1123</v>
      </c>
      <c r="O8" s="592">
        <f>IF(CE_Test_Number&lt;1,"-",Tables!Z24)</f>
        <v>1.5615000000000001</v>
      </c>
      <c r="P8" s="593">
        <f>IF(CE_Test_Number&lt;2,"-",Tables!AD24)</f>
        <v>0</v>
      </c>
      <c r="Q8" s="593" t="str">
        <f>IF(CE_Test_Number&lt;2,"-",Tables!AE24)</f>
        <v>-</v>
      </c>
      <c r="R8" s="593">
        <f>IF(CE_Test_Number&lt;3,"-",Tables!AI24)</f>
        <v>0</v>
      </c>
      <c r="S8" s="593" t="str">
        <f>IF(CE_Test_Number&lt;3,"-",Tables!AJ24)</f>
        <v>-</v>
      </c>
      <c r="T8" s="593">
        <f>IF(CE_Test_Number&lt;4,"-",Tables!AN24)</f>
        <v>0</v>
      </c>
      <c r="U8" s="593" t="str">
        <f>IF(CE_Test_Number&lt;4,"-",Tables!AO24)</f>
        <v>-</v>
      </c>
      <c r="V8" s="881">
        <f>IF(OR(target_savings="",ISERROR(target_savings/retail_sales)),"N/A",IF(target_format="Gross Energy Savings",target_savings/retail_sales,IF(target_format="% of Retail Sales",target_savings,"N/A")))</f>
        <v>7.462686567164179E-3</v>
      </c>
      <c r="W8" s="881">
        <f ca="1">IF(target_savings="","N/A",IF(ISERROR(F8/retail_sales),"N/A",F8/retail_sales))</f>
        <v>2.1380597014925375E-2</v>
      </c>
      <c r="X8" s="879">
        <f ca="1">IF(ISERROR((W8-V8)/V8),"N/A",W8/V8)</f>
        <v>2.8650000000000002</v>
      </c>
    </row>
    <row r="9" spans="1:24">
      <c r="B9" s="228" t="s">
        <v>673</v>
      </c>
      <c r="C9" s="228"/>
      <c r="D9" s="228"/>
      <c r="E9" s="228"/>
      <c r="F9" s="228"/>
      <c r="G9" s="228"/>
      <c r="H9" s="228"/>
      <c r="J9" s="666" t="str">
        <f>IF(Site_or_SitePlusLosses=1,"site",IF(Site_or_SitePlusLosses=2,"site plus T&amp;D losses between the site and power plant","Did not answer the question"))</f>
        <v>site</v>
      </c>
      <c r="K9" s="7"/>
      <c r="L9" s="7"/>
    </row>
    <row r="10" spans="1:24">
      <c r="B10" s="666" t="str">
        <f>IF(Naturally_Occurring=1,"The reported gross savings values account for naturally occuring energy savings",IF(Naturally_Occurring=0,"The reported gross savings values do not account for naturally occuring energy savings",""))</f>
        <v/>
      </c>
      <c r="K10" s="7"/>
      <c r="L10" s="7"/>
    </row>
    <row r="11" spans="1:24">
      <c r="I11" s="7"/>
      <c r="J11" s="7"/>
      <c r="K11" s="7"/>
    </row>
    <row r="12" spans="1:24" ht="15.6">
      <c r="B12" s="1240" t="s">
        <v>655</v>
      </c>
      <c r="C12" s="1240"/>
      <c r="D12" s="1240"/>
      <c r="E12" s="1240"/>
      <c r="F12" s="426"/>
      <c r="G12" s="426"/>
      <c r="H12" s="426"/>
      <c r="M12" s="1348" t="s">
        <v>852</v>
      </c>
      <c r="N12" s="1348"/>
      <c r="O12" s="1348"/>
      <c r="P12" s="1348"/>
      <c r="Q12" s="857"/>
      <c r="R12" s="857"/>
      <c r="S12" s="857"/>
    </row>
    <row r="13" spans="1:24">
      <c r="B13" s="1367" t="s">
        <v>390</v>
      </c>
      <c r="C13" s="1367"/>
      <c r="D13" s="1367"/>
      <c r="E13" s="858">
        <f>'Key Assumptions'!E6</f>
        <v>0</v>
      </c>
      <c r="G13" s="426"/>
      <c r="H13" s="426"/>
      <c r="M13" s="1349" t="s">
        <v>393</v>
      </c>
      <c r="N13" s="1349"/>
      <c r="O13" s="1349"/>
      <c r="P13" s="858">
        <f>'Key Assumptions'!E40</f>
        <v>0</v>
      </c>
      <c r="Q13" s="857"/>
      <c r="R13" s="857"/>
      <c r="S13" s="857"/>
    </row>
    <row r="14" spans="1:24">
      <c r="B14" s="1367" t="s">
        <v>391</v>
      </c>
      <c r="C14" s="1367"/>
      <c r="D14" s="1367"/>
      <c r="E14" s="858">
        <f>'Key Assumptions'!E7</f>
        <v>0</v>
      </c>
      <c r="F14" s="426"/>
      <c r="G14" s="426"/>
      <c r="H14" s="426"/>
      <c r="M14" s="1347" t="s">
        <v>394</v>
      </c>
      <c r="N14" s="1347"/>
      <c r="O14" s="1347"/>
      <c r="P14" s="858">
        <f>'Key Assumptions'!E41</f>
        <v>0</v>
      </c>
      <c r="Q14" s="857"/>
      <c r="R14" s="857"/>
      <c r="S14" s="859"/>
    </row>
    <row r="15" spans="1:24">
      <c r="B15" s="1367" t="s">
        <v>392</v>
      </c>
      <c r="C15" s="1367"/>
      <c r="D15" s="1367"/>
      <c r="E15" s="858">
        <f>'Key Assumptions'!E8</f>
        <v>0</v>
      </c>
      <c r="F15" s="426"/>
      <c r="G15" s="426"/>
      <c r="H15" s="426"/>
      <c r="M15" s="1347" t="s">
        <v>395</v>
      </c>
      <c r="N15" s="1347"/>
      <c r="O15" s="1347"/>
      <c r="P15" s="858">
        <f>'Key Assumptions'!E42</f>
        <v>0</v>
      </c>
      <c r="Q15" s="857"/>
      <c r="R15" s="857"/>
      <c r="S15" s="857"/>
    </row>
    <row r="16" spans="1:24">
      <c r="B16" s="426"/>
      <c r="C16" s="426"/>
      <c r="D16" s="426"/>
      <c r="E16" s="426"/>
      <c r="F16" s="426"/>
      <c r="G16" s="426"/>
      <c r="H16" s="426"/>
      <c r="M16" s="1347" t="s">
        <v>396</v>
      </c>
      <c r="N16" s="1347"/>
      <c r="O16" s="1347"/>
      <c r="P16" s="858">
        <f>'Key Assumptions'!E43</f>
        <v>0</v>
      </c>
      <c r="Q16" s="857"/>
      <c r="R16" s="857"/>
      <c r="S16" s="857"/>
    </row>
    <row r="17" spans="2:19" ht="15.6">
      <c r="B17" s="32" t="s">
        <v>254</v>
      </c>
      <c r="C17" s="782"/>
      <c r="D17" s="782"/>
      <c r="E17" s="782"/>
      <c r="F17" s="782"/>
      <c r="G17" s="782"/>
      <c r="H17" s="782"/>
      <c r="M17" s="856"/>
      <c r="N17" s="856"/>
      <c r="O17" s="856"/>
      <c r="P17" s="857"/>
      <c r="Q17" s="857"/>
      <c r="R17" s="857"/>
      <c r="S17" s="857"/>
    </row>
    <row r="18" spans="2:19" ht="15.6">
      <c r="B18" s="1368">
        <f>'Key Assumptions'!C11</f>
        <v>0</v>
      </c>
      <c r="C18" s="1369"/>
      <c r="D18" s="1369"/>
      <c r="E18" s="1369"/>
      <c r="F18" s="1369"/>
      <c r="G18" s="1369"/>
      <c r="H18" s="1370"/>
      <c r="M18" s="1348" t="s">
        <v>851</v>
      </c>
      <c r="N18" s="1348"/>
      <c r="O18" s="1348"/>
      <c r="P18" s="1348"/>
      <c r="Q18" s="857"/>
      <c r="R18" s="857"/>
      <c r="S18" s="857"/>
    </row>
    <row r="19" spans="2:19">
      <c r="B19" s="1354"/>
      <c r="C19" s="1355"/>
      <c r="D19" s="1355"/>
      <c r="E19" s="1355"/>
      <c r="F19" s="1355"/>
      <c r="G19" s="1355"/>
      <c r="H19" s="1356"/>
      <c r="M19" s="1349" t="s">
        <v>397</v>
      </c>
      <c r="N19" s="1349"/>
      <c r="O19" s="1349"/>
      <c r="P19" s="858">
        <f>'Key Assumptions'!E46</f>
        <v>0</v>
      </c>
      <c r="Q19" s="857"/>
      <c r="R19" s="857"/>
      <c r="S19" s="857"/>
    </row>
    <row r="20" spans="2:19">
      <c r="B20" s="1354"/>
      <c r="C20" s="1355"/>
      <c r="D20" s="1355"/>
      <c r="E20" s="1355"/>
      <c r="F20" s="1355"/>
      <c r="G20" s="1355"/>
      <c r="H20" s="1356"/>
      <c r="M20" s="1347" t="s">
        <v>398</v>
      </c>
      <c r="N20" s="1347"/>
      <c r="O20" s="1347"/>
      <c r="P20" s="858">
        <f>'Key Assumptions'!E47</f>
        <v>0</v>
      </c>
      <c r="Q20" s="857"/>
      <c r="R20" s="857"/>
      <c r="S20" s="857"/>
    </row>
    <row r="21" spans="2:19">
      <c r="B21" s="1354"/>
      <c r="C21" s="1355"/>
      <c r="D21" s="1355"/>
      <c r="E21" s="1355"/>
      <c r="F21" s="1355"/>
      <c r="G21" s="1355"/>
      <c r="H21" s="1356"/>
      <c r="M21" s="1347" t="s">
        <v>399</v>
      </c>
      <c r="N21" s="1347"/>
      <c r="O21" s="1347"/>
      <c r="P21" s="858">
        <f>'Key Assumptions'!E48</f>
        <v>0</v>
      </c>
      <c r="Q21" s="857"/>
      <c r="R21" s="857"/>
      <c r="S21" s="857"/>
    </row>
    <row r="22" spans="2:19">
      <c r="B22" s="1371"/>
      <c r="C22" s="1372"/>
      <c r="D22" s="1372"/>
      <c r="E22" s="1372"/>
      <c r="F22" s="1372"/>
      <c r="G22" s="1372"/>
      <c r="H22" s="1373"/>
      <c r="M22" s="1347" t="s">
        <v>400</v>
      </c>
      <c r="N22" s="1347"/>
      <c r="O22" s="1347"/>
      <c r="P22" s="858">
        <f>'Key Assumptions'!E49</f>
        <v>0</v>
      </c>
      <c r="Q22" s="857"/>
      <c r="R22" s="857"/>
      <c r="S22" s="857"/>
    </row>
    <row r="23" spans="2:19">
      <c r="B23" s="423"/>
      <c r="D23" s="426"/>
      <c r="E23" s="426"/>
      <c r="F23" s="426"/>
      <c r="G23" s="426"/>
      <c r="H23" s="426"/>
      <c r="M23" s="857"/>
      <c r="N23" s="857"/>
      <c r="O23" s="857"/>
      <c r="P23" s="857"/>
      <c r="Q23" s="857"/>
      <c r="R23" s="857"/>
      <c r="S23" s="857"/>
    </row>
    <row r="24" spans="2:19" ht="15.6">
      <c r="B24" s="1360" t="s">
        <v>860</v>
      </c>
      <c r="C24" s="1360"/>
      <c r="D24" s="1360"/>
      <c r="E24" s="1360"/>
      <c r="F24" s="1360"/>
      <c r="G24" s="1360"/>
      <c r="H24" s="1360"/>
      <c r="I24" s="1360"/>
      <c r="J24" s="1360"/>
      <c r="M24" s="865" t="s">
        <v>848</v>
      </c>
      <c r="N24" s="856"/>
      <c r="O24" s="856"/>
      <c r="P24" s="856"/>
      <c r="Q24" s="856"/>
      <c r="R24" s="856"/>
      <c r="S24" s="856"/>
    </row>
    <row r="25" spans="2:19" ht="70.5" customHeight="1">
      <c r="B25" s="1231"/>
      <c r="C25" s="1231"/>
      <c r="D25" s="1231"/>
      <c r="E25" s="1231"/>
      <c r="F25" s="1231"/>
      <c r="G25" s="1231"/>
      <c r="H25" s="863" t="s">
        <v>850</v>
      </c>
      <c r="I25" s="854" t="s">
        <v>902</v>
      </c>
      <c r="J25" s="854" t="s">
        <v>861</v>
      </c>
      <c r="M25" s="1350">
        <f>'Key Assumptions'!C52</f>
        <v>0</v>
      </c>
      <c r="N25" s="1350"/>
      <c r="O25" s="1350"/>
      <c r="P25" s="1350"/>
      <c r="Q25" s="1350"/>
      <c r="R25" s="1350"/>
      <c r="S25" s="1350"/>
    </row>
    <row r="26" spans="2:19">
      <c r="B26" s="1232" t="s">
        <v>879</v>
      </c>
      <c r="C26" s="1232"/>
      <c r="D26" s="1232"/>
      <c r="E26" s="1232"/>
      <c r="F26" s="1232"/>
      <c r="G26" s="1232"/>
      <c r="H26" s="855">
        <f>'Key Assumptions'!E19</f>
        <v>0</v>
      </c>
      <c r="I26" s="855">
        <f>'Key Assumptions'!F19</f>
        <v>0</v>
      </c>
      <c r="J26" s="855">
        <f>'Key Assumptions'!G19</f>
        <v>0</v>
      </c>
      <c r="M26" s="1350"/>
      <c r="N26" s="1350"/>
      <c r="O26" s="1350"/>
      <c r="P26" s="1350"/>
      <c r="Q26" s="1350"/>
      <c r="R26" s="1350"/>
      <c r="S26" s="1350"/>
    </row>
    <row r="27" spans="2:19">
      <c r="B27" s="1236" t="s">
        <v>880</v>
      </c>
      <c r="C27" s="1236"/>
      <c r="D27" s="1236"/>
      <c r="E27" s="1236"/>
      <c r="F27" s="1236"/>
      <c r="G27" s="1236"/>
      <c r="H27" s="855">
        <f>'Key Assumptions'!E20</f>
        <v>0</v>
      </c>
      <c r="I27" s="855">
        <f>'Key Assumptions'!F20</f>
        <v>0</v>
      </c>
      <c r="J27" s="855">
        <f>'Key Assumptions'!G20</f>
        <v>0</v>
      </c>
      <c r="M27" s="1350"/>
      <c r="N27" s="1350"/>
      <c r="O27" s="1350"/>
      <c r="P27" s="1350"/>
      <c r="Q27" s="1350"/>
      <c r="R27" s="1350"/>
      <c r="S27" s="1350"/>
    </row>
    <row r="28" spans="2:19" ht="12.75" customHeight="1">
      <c r="B28" s="1236" t="s">
        <v>862</v>
      </c>
      <c r="C28" s="1236"/>
      <c r="D28" s="1236"/>
      <c r="E28" s="1236"/>
      <c r="F28" s="1236"/>
      <c r="G28" s="1236"/>
      <c r="H28" s="855">
        <f>'Key Assumptions'!E21</f>
        <v>0</v>
      </c>
      <c r="I28" s="855">
        <f>'Key Assumptions'!F21</f>
        <v>0</v>
      </c>
      <c r="J28" s="855">
        <f>'Key Assumptions'!G21</f>
        <v>0</v>
      </c>
      <c r="M28" s="1350"/>
      <c r="N28" s="1350"/>
      <c r="O28" s="1350"/>
      <c r="P28" s="1350"/>
      <c r="Q28" s="1350"/>
      <c r="R28" s="1350"/>
      <c r="S28" s="1350"/>
    </row>
    <row r="29" spans="2:19">
      <c r="B29" s="1236" t="s">
        <v>863</v>
      </c>
      <c r="C29" s="1236"/>
      <c r="D29" s="1236"/>
      <c r="E29" s="1236"/>
      <c r="F29" s="1236"/>
      <c r="G29" s="1236"/>
      <c r="H29" s="855">
        <f>'Key Assumptions'!E22</f>
        <v>0</v>
      </c>
      <c r="I29" s="855">
        <f>'Key Assumptions'!F22</f>
        <v>0</v>
      </c>
      <c r="J29" s="855">
        <f>'Key Assumptions'!G22</f>
        <v>0</v>
      </c>
      <c r="M29" s="1350"/>
      <c r="N29" s="1350"/>
      <c r="O29" s="1350"/>
      <c r="P29" s="1350"/>
      <c r="Q29" s="1350"/>
      <c r="R29" s="1350"/>
      <c r="S29" s="1350"/>
    </row>
    <row r="30" spans="2:19">
      <c r="B30" s="1236" t="s">
        <v>881</v>
      </c>
      <c r="C30" s="1236"/>
      <c r="D30" s="1236"/>
      <c r="E30" s="1236"/>
      <c r="F30" s="1236"/>
      <c r="G30" s="1236"/>
      <c r="H30" s="855">
        <f>'Key Assumptions'!E23</f>
        <v>0</v>
      </c>
      <c r="I30" s="855">
        <f>'Key Assumptions'!F23</f>
        <v>0</v>
      </c>
      <c r="J30" s="855">
        <f>'Key Assumptions'!G23</f>
        <v>0</v>
      </c>
    </row>
    <row r="31" spans="2:19">
      <c r="B31" s="1236" t="s">
        <v>882</v>
      </c>
      <c r="C31" s="1236"/>
      <c r="D31" s="1236"/>
      <c r="E31" s="1236"/>
      <c r="F31" s="1236"/>
      <c r="G31" s="1236"/>
      <c r="H31" s="855">
        <f>'Key Assumptions'!E24</f>
        <v>0</v>
      </c>
      <c r="I31" s="855">
        <f>'Key Assumptions'!F24</f>
        <v>0</v>
      </c>
      <c r="J31" s="855">
        <f>'Key Assumptions'!G24</f>
        <v>0</v>
      </c>
    </row>
    <row r="32" spans="2:19">
      <c r="B32" s="1232" t="s">
        <v>656</v>
      </c>
      <c r="C32" s="1232"/>
      <c r="D32" s="1232"/>
      <c r="E32" s="1232"/>
      <c r="F32" s="1232"/>
      <c r="G32" s="1232"/>
      <c r="H32" s="855">
        <f>'Key Assumptions'!E25</f>
        <v>0</v>
      </c>
      <c r="I32" s="855">
        <f>'Key Assumptions'!F25</f>
        <v>0</v>
      </c>
      <c r="J32" s="855">
        <f>'Key Assumptions'!G25</f>
        <v>0</v>
      </c>
    </row>
    <row r="33" spans="2:10">
      <c r="B33" s="1236" t="s">
        <v>866</v>
      </c>
      <c r="C33" s="1236"/>
      <c r="D33" s="1236"/>
      <c r="E33" s="1236"/>
      <c r="F33" s="1236"/>
      <c r="G33" s="1236"/>
      <c r="H33" s="855">
        <f>'Key Assumptions'!E26</f>
        <v>0</v>
      </c>
      <c r="I33" s="855">
        <f>'Key Assumptions'!F26</f>
        <v>0</v>
      </c>
      <c r="J33" s="855">
        <f>'Key Assumptions'!G26</f>
        <v>0</v>
      </c>
    </row>
    <row r="34" spans="2:10">
      <c r="B34" s="1236" t="s">
        <v>867</v>
      </c>
      <c r="C34" s="1236"/>
      <c r="D34" s="1236"/>
      <c r="E34" s="1236"/>
      <c r="F34" s="1236"/>
      <c r="G34" s="1236"/>
      <c r="H34" s="855">
        <f>'Key Assumptions'!E27</f>
        <v>0</v>
      </c>
      <c r="I34" s="855">
        <f>'Key Assumptions'!F27</f>
        <v>0</v>
      </c>
      <c r="J34" s="855">
        <f>'Key Assumptions'!G27</f>
        <v>0</v>
      </c>
    </row>
    <row r="35" spans="2:10">
      <c r="B35" s="1236" t="s">
        <v>952</v>
      </c>
      <c r="C35" s="1236"/>
      <c r="D35" s="1236"/>
      <c r="E35" s="1236"/>
      <c r="F35" s="1236"/>
      <c r="G35" s="1236"/>
      <c r="H35" s="855">
        <f>'Key Assumptions'!E28</f>
        <v>0</v>
      </c>
      <c r="I35" s="855">
        <f>'Key Assumptions'!F28</f>
        <v>0</v>
      </c>
      <c r="J35" s="855">
        <f>'Key Assumptions'!G28</f>
        <v>0</v>
      </c>
    </row>
    <row r="36" spans="2:10">
      <c r="B36" s="1236" t="s">
        <v>868</v>
      </c>
      <c r="C36" s="1236"/>
      <c r="D36" s="1236"/>
      <c r="E36" s="1236"/>
      <c r="F36" s="1236"/>
      <c r="G36" s="1236"/>
      <c r="H36" s="855">
        <f>'Key Assumptions'!E29</f>
        <v>0</v>
      </c>
      <c r="I36" s="855">
        <f>'Key Assumptions'!F29</f>
        <v>0</v>
      </c>
      <c r="J36" s="855">
        <f>'Key Assumptions'!G29</f>
        <v>0</v>
      </c>
    </row>
    <row r="37" spans="2:10">
      <c r="B37" s="1236" t="s">
        <v>869</v>
      </c>
      <c r="C37" s="1236"/>
      <c r="D37" s="1236"/>
      <c r="E37" s="1236"/>
      <c r="F37" s="1236"/>
      <c r="G37" s="1236"/>
      <c r="H37" s="855">
        <f>'Key Assumptions'!E30</f>
        <v>0</v>
      </c>
      <c r="I37" s="855">
        <f>'Key Assumptions'!F30</f>
        <v>0</v>
      </c>
      <c r="J37" s="855">
        <f>'Key Assumptions'!G30</f>
        <v>0</v>
      </c>
    </row>
    <row r="38" spans="2:10">
      <c r="B38" s="1236" t="s">
        <v>870</v>
      </c>
      <c r="C38" s="1236"/>
      <c r="D38" s="1236"/>
      <c r="E38" s="1236"/>
      <c r="F38" s="1236"/>
      <c r="G38" s="1236"/>
      <c r="H38" s="855">
        <f>'Key Assumptions'!E31</f>
        <v>0</v>
      </c>
      <c r="I38" s="855">
        <f>'Key Assumptions'!F31</f>
        <v>0</v>
      </c>
      <c r="J38" s="855">
        <f>'Key Assumptions'!G31</f>
        <v>0</v>
      </c>
    </row>
    <row r="39" spans="2:10">
      <c r="B39" s="1236" t="s">
        <v>871</v>
      </c>
      <c r="C39" s="1236"/>
      <c r="D39" s="1236"/>
      <c r="E39" s="1236"/>
      <c r="F39" s="1236"/>
      <c r="G39" s="1236"/>
      <c r="H39" s="855">
        <f>'Key Assumptions'!E32</f>
        <v>0</v>
      </c>
      <c r="I39" s="855">
        <f>'Key Assumptions'!F32</f>
        <v>0</v>
      </c>
      <c r="J39" s="855">
        <f>'Key Assumptions'!G32</f>
        <v>0</v>
      </c>
    </row>
    <row r="40" spans="2:10">
      <c r="B40" s="1236" t="s">
        <v>849</v>
      </c>
      <c r="C40" s="1236"/>
      <c r="D40" s="1236"/>
      <c r="E40" s="1236"/>
      <c r="F40" s="1236"/>
      <c r="G40" s="1236"/>
      <c r="H40" s="855">
        <f>'Key Assumptions'!E33</f>
        <v>0</v>
      </c>
      <c r="I40" s="855">
        <f>'Key Assumptions'!F33</f>
        <v>0</v>
      </c>
      <c r="J40" s="855">
        <f>'Key Assumptions'!G33</f>
        <v>0</v>
      </c>
    </row>
    <row r="41" spans="2:10">
      <c r="B41" s="1232" t="s">
        <v>15</v>
      </c>
      <c r="C41" s="1232"/>
      <c r="D41" s="1232"/>
      <c r="E41" s="1232"/>
      <c r="F41" s="1232"/>
      <c r="G41" s="1232"/>
      <c r="H41" s="855">
        <f>'Key Assumptions'!E34</f>
        <v>0</v>
      </c>
      <c r="I41" s="855">
        <f>'Key Assumptions'!F34</f>
        <v>0</v>
      </c>
      <c r="J41" s="855">
        <f>'Key Assumptions'!G34</f>
        <v>0</v>
      </c>
    </row>
    <row r="42" spans="2:10">
      <c r="E42" s="426"/>
      <c r="F42" s="426"/>
      <c r="G42" s="426"/>
      <c r="H42" s="426"/>
    </row>
    <row r="43" spans="2:10" ht="15.75" customHeight="1">
      <c r="B43" s="1366" t="s">
        <v>945</v>
      </c>
      <c r="C43" s="1366"/>
      <c r="D43" s="1366"/>
      <c r="E43" s="1366"/>
      <c r="F43" s="1366"/>
      <c r="G43" s="1366"/>
      <c r="H43" s="1366"/>
      <c r="I43" s="1366"/>
      <c r="J43" s="1366"/>
    </row>
    <row r="44" spans="2:10" ht="25.5" customHeight="1">
      <c r="B44" s="1365">
        <f>'Key Assumptions'!C37</f>
        <v>0</v>
      </c>
      <c r="C44" s="1365"/>
      <c r="D44" s="1365"/>
      <c r="E44" s="1365"/>
      <c r="F44" s="1365"/>
      <c r="G44" s="1365"/>
      <c r="H44" s="1365"/>
      <c r="I44" s="1365"/>
      <c r="J44" s="1365"/>
    </row>
    <row r="45" spans="2:10" ht="48" customHeight="1">
      <c r="E45" s="426"/>
      <c r="F45" s="426"/>
      <c r="G45" s="426"/>
      <c r="H45" s="426"/>
    </row>
    <row r="46" spans="2:10">
      <c r="E46" s="426"/>
      <c r="F46" s="426"/>
      <c r="G46" s="426"/>
      <c r="H46" s="426"/>
    </row>
  </sheetData>
  <sheetProtection formatColumns="0" formatRows="0"/>
  <mergeCells count="43">
    <mergeCell ref="V5:X5"/>
    <mergeCell ref="B3:X4"/>
    <mergeCell ref="B43:J43"/>
    <mergeCell ref="B44:J44"/>
    <mergeCell ref="B39:G39"/>
    <mergeCell ref="B40:G40"/>
    <mergeCell ref="B41:G41"/>
    <mergeCell ref="B35:G35"/>
    <mergeCell ref="B36:G36"/>
    <mergeCell ref="B37:G37"/>
    <mergeCell ref="B38:G38"/>
    <mergeCell ref="B5:D5"/>
    <mergeCell ref="E5:G5"/>
    <mergeCell ref="H5:J5"/>
    <mergeCell ref="K5:M5"/>
    <mergeCell ref="N5:U5"/>
    <mergeCell ref="B15:D15"/>
    <mergeCell ref="B18:H22"/>
    <mergeCell ref="B25:G25"/>
    <mergeCell ref="B26:G26"/>
    <mergeCell ref="B27:G27"/>
    <mergeCell ref="B24:J24"/>
    <mergeCell ref="B28:G28"/>
    <mergeCell ref="B29:G29"/>
    <mergeCell ref="B30:G30"/>
    <mergeCell ref="B31:G31"/>
    <mergeCell ref="M25:S29"/>
    <mergeCell ref="B32:G32"/>
    <mergeCell ref="B33:G33"/>
    <mergeCell ref="B34:G34"/>
    <mergeCell ref="M12:P12"/>
    <mergeCell ref="B13:D13"/>
    <mergeCell ref="M13:O13"/>
    <mergeCell ref="B14:D14"/>
    <mergeCell ref="M14:O14"/>
    <mergeCell ref="B12:E12"/>
    <mergeCell ref="M15:O15"/>
    <mergeCell ref="M16:O16"/>
    <mergeCell ref="M18:P18"/>
    <mergeCell ref="M19:O19"/>
    <mergeCell ref="M20:O20"/>
    <mergeCell ref="M21:O21"/>
    <mergeCell ref="M22:O22"/>
  </mergeCells>
  <conditionalFormatting sqref="M12:S29">
    <cfRule type="expression" dxfId="10" priority="2">
      <formula>Site_or_SitePlusLosses=1</formula>
    </cfRule>
  </conditionalFormatting>
  <pageMargins left="0.5" right="0.5" top="0.75" bottom="0.75" header="0.3" footer="0.3"/>
  <pageSetup orientation="landscape"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dimension ref="A1:Y45"/>
  <sheetViews>
    <sheetView showGridLines="0" workbookViewId="0">
      <pane ySplit="1" topLeftCell="A2" activePane="bottomLeft" state="frozen"/>
      <selection activeCell="H6" sqref="H6:L6"/>
      <selection pane="bottomLeft" activeCell="W8" sqref="W8"/>
    </sheetView>
  </sheetViews>
  <sheetFormatPr defaultColWidth="9.33203125" defaultRowHeight="13.8"/>
  <cols>
    <col min="1" max="1" width="1" style="424" customWidth="1"/>
    <col min="2" max="2" width="8.44140625" style="424" customWidth="1"/>
    <col min="3" max="3" width="10.88671875" style="424" customWidth="1"/>
    <col min="4" max="4" width="8.44140625" style="424" customWidth="1"/>
    <col min="5" max="5" width="8.44140625" style="424" bestFit="1" customWidth="1"/>
    <col min="6" max="6" width="9.5546875" style="424" customWidth="1"/>
    <col min="7" max="7" width="8.44140625" style="424" bestFit="1" customWidth="1"/>
    <col min="8" max="8" width="8.44140625" style="424" customWidth="1"/>
    <col min="9" max="9" width="12.109375" style="424" customWidth="1"/>
    <col min="10" max="10" width="9.6640625" style="424" customWidth="1"/>
    <col min="11" max="13" width="8.44140625" style="424" customWidth="1"/>
    <col min="14" max="14" width="12.33203125" style="424" bestFit="1" customWidth="1"/>
    <col min="15" max="15" width="11.88671875" style="424" bestFit="1" customWidth="1"/>
    <col min="16" max="16" width="5.6640625" style="424" bestFit="1" customWidth="1"/>
    <col min="17" max="17" width="13.33203125" style="424" customWidth="1"/>
    <col min="18" max="18" width="5.6640625" style="424" bestFit="1" customWidth="1"/>
    <col min="19" max="19" width="8.44140625" style="424" bestFit="1" customWidth="1"/>
    <col min="20" max="20" width="5.6640625" style="424" bestFit="1" customWidth="1"/>
    <col min="21" max="21" width="11.88671875" style="424" bestFit="1" customWidth="1"/>
    <col min="22" max="22" width="5.6640625" style="424" bestFit="1" customWidth="1"/>
    <col min="23" max="16384" width="9.33203125" style="424"/>
  </cols>
  <sheetData>
    <row r="1" spans="1:25" ht="38.25" customHeight="1"/>
    <row r="2" spans="1:25" ht="4.5" customHeight="1" thickBot="1"/>
    <row r="3" spans="1:25"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5"/>
      <c r="Q3" s="1375"/>
      <c r="R3" s="1375"/>
      <c r="S3" s="1375"/>
      <c r="T3" s="1375"/>
      <c r="U3" s="1375"/>
      <c r="V3" s="1375"/>
      <c r="W3" s="1375"/>
      <c r="X3" s="1375"/>
      <c r="Y3" s="1376"/>
    </row>
    <row r="4" spans="1:25" ht="4.5" customHeight="1" thickBot="1">
      <c r="B4" s="1363"/>
      <c r="C4" s="1364"/>
      <c r="D4" s="1364"/>
      <c r="E4" s="1364"/>
      <c r="F4" s="1364"/>
      <c r="G4" s="1364"/>
      <c r="H4" s="1364"/>
      <c r="I4" s="1364"/>
      <c r="J4" s="1364"/>
      <c r="K4" s="1364"/>
      <c r="L4" s="1364"/>
      <c r="M4" s="1364"/>
      <c r="N4" s="1364"/>
      <c r="O4" s="1364"/>
      <c r="P4" s="1364"/>
      <c r="Q4" s="1364"/>
      <c r="R4" s="1364"/>
      <c r="S4" s="1364"/>
      <c r="T4" s="1364"/>
      <c r="U4" s="1364"/>
      <c r="V4" s="1364"/>
      <c r="W4" s="1364"/>
      <c r="X4" s="1364"/>
      <c r="Y4" s="1377"/>
    </row>
    <row r="5" spans="1:25" ht="34.5" customHeight="1" thickBot="1">
      <c r="B5" s="1334" t="s">
        <v>281</v>
      </c>
      <c r="C5" s="1335"/>
      <c r="D5" s="1336"/>
      <c r="E5" s="1334" t="s">
        <v>352</v>
      </c>
      <c r="F5" s="1335"/>
      <c r="G5" s="1336"/>
      <c r="H5" s="1334" t="s">
        <v>279</v>
      </c>
      <c r="I5" s="1335"/>
      <c r="J5" s="1336"/>
      <c r="K5" s="1334" t="s">
        <v>280</v>
      </c>
      <c r="L5" s="1335"/>
      <c r="M5" s="1336"/>
      <c r="N5" s="517" t="s">
        <v>711</v>
      </c>
      <c r="O5" s="1337" t="s">
        <v>706</v>
      </c>
      <c r="P5" s="1338"/>
      <c r="Q5" s="1338"/>
      <c r="R5" s="1338"/>
      <c r="S5" s="1338"/>
      <c r="T5" s="1338"/>
      <c r="U5" s="1338"/>
      <c r="V5" s="1339"/>
      <c r="W5" s="1337" t="s">
        <v>937</v>
      </c>
      <c r="X5" s="1338"/>
      <c r="Y5" s="1339"/>
    </row>
    <row r="6" spans="1:25" ht="53.4">
      <c r="A6" s="7"/>
      <c r="B6" s="118" t="s">
        <v>90</v>
      </c>
      <c r="C6" s="518" t="s">
        <v>275</v>
      </c>
      <c r="D6" s="119" t="s">
        <v>276</v>
      </c>
      <c r="E6" s="118" t="s">
        <v>90</v>
      </c>
      <c r="F6" s="518" t="s">
        <v>275</v>
      </c>
      <c r="G6" s="119" t="s">
        <v>276</v>
      </c>
      <c r="H6" s="118" t="s">
        <v>90</v>
      </c>
      <c r="I6" s="518" t="s">
        <v>275</v>
      </c>
      <c r="J6" s="119" t="s">
        <v>276</v>
      </c>
      <c r="K6" s="118" t="s">
        <v>90</v>
      </c>
      <c r="L6" s="518" t="s">
        <v>275</v>
      </c>
      <c r="M6" s="119" t="s">
        <v>276</v>
      </c>
      <c r="N6" s="243" t="s">
        <v>59</v>
      </c>
      <c r="O6" s="403" t="str">
        <f>IF(CE_Test_Number&lt;1,"-",Tables!Y22)</f>
        <v>Total 
Resource Net Benefits (PV)</v>
      </c>
      <c r="P6" s="403" t="str">
        <f>IF(CE_Test_Number&lt;1,"-",Tables!Z22)</f>
        <v>TRC</v>
      </c>
      <c r="Q6" s="403" t="str">
        <f>IF(CE_Test_Number&lt;2,"-",Tables!AD22)</f>
        <v>Program Administrator Net Benefits (PV)</v>
      </c>
      <c r="R6" s="403" t="str">
        <f>IF(CE_Test_Number&lt;2,"-",Tables!AE22)</f>
        <v>PAC</v>
      </c>
      <c r="S6" s="403" t="str">
        <f>IF(CE_Test_Number&lt;3,"-",Tables!AI22)</f>
        <v>Societal
Net Benefits (PV)</v>
      </c>
      <c r="T6" s="403" t="str">
        <f>IF(CE_Test_Number&lt;3,"-",Tables!AJ22)</f>
        <v>SCT</v>
      </c>
      <c r="U6" s="403" t="str">
        <f>IF(CE_Test_Number&lt;4,"-",Tables!AN22)</f>
        <v>Rate Impact Measure
Net Benefits (PV)</v>
      </c>
      <c r="V6" s="403" t="str">
        <f>IF(CE_Test_Number&lt;4,"-",Tables!AO22)</f>
        <v>RIM</v>
      </c>
      <c r="W6" s="403" t="s">
        <v>934</v>
      </c>
      <c r="X6" s="403" t="s">
        <v>935</v>
      </c>
      <c r="Y6" s="243" t="s">
        <v>938</v>
      </c>
    </row>
    <row r="7" spans="1:25" ht="22.5" customHeight="1" thickBot="1">
      <c r="A7" s="7"/>
      <c r="B7" s="240" t="str">
        <f>Titles!F15</f>
        <v>MW</v>
      </c>
      <c r="C7" s="241" t="str">
        <f>Titles!F14</f>
        <v>MWh</v>
      </c>
      <c r="D7" s="242" t="str">
        <f>Titles!F14</f>
        <v>MWh</v>
      </c>
      <c r="E7" s="240" t="str">
        <f>Titles!F15</f>
        <v>MW</v>
      </c>
      <c r="F7" s="241" t="str">
        <f>Titles!F14</f>
        <v>MWh</v>
      </c>
      <c r="G7" s="242" t="str">
        <f>Titles!F14</f>
        <v>MWh</v>
      </c>
      <c r="H7" s="240" t="str">
        <f>Titles!F15</f>
        <v>MW</v>
      </c>
      <c r="I7" s="241" t="str">
        <f>Titles!F14</f>
        <v>MWh</v>
      </c>
      <c r="J7" s="242" t="str">
        <f>Titles!F14</f>
        <v>MWh</v>
      </c>
      <c r="K7" s="240" t="str">
        <f>Titles!F15</f>
        <v>MW</v>
      </c>
      <c r="L7" s="241" t="str">
        <f>Titles!F14</f>
        <v>MWh</v>
      </c>
      <c r="M7" s="242" t="str">
        <f>Titles!F14</f>
        <v>MWh</v>
      </c>
      <c r="N7" s="244"/>
      <c r="O7" s="404" t="str">
        <f>IF(CE_Test_Number&lt;1,"-",Tables!Y23)</f>
        <v>($000's)</v>
      </c>
      <c r="P7" s="404" t="str">
        <f>IF(CE_Test_Number&lt;1,"-",Tables!Z23)</f>
        <v>Ratio</v>
      </c>
      <c r="Q7" s="404" t="str">
        <f>IF(CE_Test_Number&lt;2,"-",Tables!AD23)</f>
        <v>($000's)</v>
      </c>
      <c r="R7" s="404" t="str">
        <f>IF(CE_Test_Number&lt;2,"-",Tables!AE23)</f>
        <v>Ratio</v>
      </c>
      <c r="S7" s="404" t="str">
        <f>IF(CE_Test_Number&lt;3,"-",Tables!AI23)</f>
        <v>($000's)</v>
      </c>
      <c r="T7" s="404" t="str">
        <f>IF(CE_Test_Number&lt;3,"-",Tables!AJ23)</f>
        <v>Ratio</v>
      </c>
      <c r="U7" s="404" t="str">
        <f>IF(CE_Test_Number&lt;4,"-",Tables!AN23)</f>
        <v>($000's)</v>
      </c>
      <c r="V7" s="404" t="str">
        <f>IF(CE_Test_Number&lt;4,"-",Tables!AO23)</f>
        <v>Ratio</v>
      </c>
      <c r="W7" s="880" t="s">
        <v>903</v>
      </c>
      <c r="X7" s="880" t="s">
        <v>903</v>
      </c>
      <c r="Y7" s="837" t="s">
        <v>936</v>
      </c>
    </row>
    <row r="8" spans="1:25" ht="17.25" customHeight="1" thickBot="1">
      <c r="A8" s="7"/>
      <c r="B8" s="236">
        <f ca="1">Tables!H24</f>
        <v>48</v>
      </c>
      <c r="C8" s="236">
        <f ca="1">Tables!I24</f>
        <v>573</v>
      </c>
      <c r="D8" s="236">
        <f ca="1">Tables!J24</f>
        <v>6246</v>
      </c>
      <c r="E8" s="236">
        <f ca="1">Tables!K24</f>
        <v>39.4</v>
      </c>
      <c r="F8" s="236">
        <f ca="1">Tables!L24</f>
        <v>454.20000000000005</v>
      </c>
      <c r="G8" s="236">
        <f ca="1">Tables!M24</f>
        <v>5131.4000000000005</v>
      </c>
      <c r="H8" s="236">
        <f ca="1">Tables!N24</f>
        <v>82.4</v>
      </c>
      <c r="I8" s="236">
        <f ca="1">Tables!O24</f>
        <v>340</v>
      </c>
      <c r="J8" s="236">
        <f ca="1">Tables!P24</f>
        <v>3400</v>
      </c>
      <c r="K8" s="236">
        <f ca="1">Tables!Q24</f>
        <v>74.160000000000011</v>
      </c>
      <c r="L8" s="236">
        <f ca="1">Tables!R24</f>
        <v>306</v>
      </c>
      <c r="M8" s="236">
        <f ca="1">Tables!S24</f>
        <v>3060</v>
      </c>
      <c r="N8" s="236">
        <f ca="1">Tables!U24</f>
        <v>528400</v>
      </c>
      <c r="O8" s="592">
        <f>IF(CE_Test_Number&lt;1,"-",Tables!Y24)</f>
        <v>1123</v>
      </c>
      <c r="P8" s="592">
        <f>IF(CE_Test_Number&lt;1,"-",Tables!Z24)</f>
        <v>1.5615000000000001</v>
      </c>
      <c r="Q8" s="593">
        <f>IF(CE_Test_Number&lt;2,"-",Tables!AD24)</f>
        <v>0</v>
      </c>
      <c r="R8" s="593" t="str">
        <f>IF(CE_Test_Number&lt;2,"-",Tables!AE24)</f>
        <v>-</v>
      </c>
      <c r="S8" s="593">
        <f>IF(CE_Test_Number&lt;3,"-",Tables!AI24)</f>
        <v>0</v>
      </c>
      <c r="T8" s="593" t="str">
        <f>IF(CE_Test_Number&lt;3,"-",Tables!AJ24)</f>
        <v>-</v>
      </c>
      <c r="U8" s="593">
        <f>IF(CE_Test_Number&lt;4,"-",Tables!AN24)</f>
        <v>0</v>
      </c>
      <c r="V8" s="593" t="str">
        <f>IF(CE_Test_Number&lt;4,"-",Tables!AO24)</f>
        <v>-</v>
      </c>
      <c r="W8" s="881">
        <f>IF(OR(target_savings="",ISERROR(target_savings/retail_sales)),"N/A",IF(target_format="Gross Energy Savings",target_savings/retail_sales,IF(target_format="% of Retail Sales",target_savings,"N/A")))</f>
        <v>7.462686567164179E-3</v>
      </c>
      <c r="X8" s="881">
        <f ca="1">IF(target_savings="","N/A",IF(ISERROR(C8/retail_sales),"N/A",C8/retail_sales))</f>
        <v>2.1380597014925375E-2</v>
      </c>
      <c r="Y8" s="879">
        <f ca="1">IF(ISERROR((X8-W8)/W8),"N/A",X8/W8)</f>
        <v>2.8650000000000002</v>
      </c>
    </row>
    <row r="9" spans="1:25">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c r="N9" s="7"/>
    </row>
    <row r="10" spans="1:25">
      <c r="D10" s="666" t="str">
        <f>IF(Naturally_Occurring=1,"The reported gross savings values account for naturally occuring energy savings",IF(Naturally_Occurring=0,"The reported gross savings values do not account for naturally occuring energy savings",""))</f>
        <v/>
      </c>
      <c r="N10" s="7"/>
    </row>
    <row r="11" spans="1:25">
      <c r="N11" s="7"/>
    </row>
    <row r="12" spans="1:25" ht="15.6">
      <c r="B12" s="1240" t="s">
        <v>655</v>
      </c>
      <c r="C12" s="1240"/>
      <c r="D12" s="1240"/>
      <c r="E12" s="1240"/>
      <c r="F12" s="856"/>
      <c r="G12" s="856"/>
      <c r="H12" s="856"/>
      <c r="M12" s="1348" t="s">
        <v>852</v>
      </c>
      <c r="N12" s="1348"/>
      <c r="O12" s="1348"/>
      <c r="P12" s="1348"/>
      <c r="Q12" s="857"/>
      <c r="R12" s="857"/>
      <c r="S12" s="857"/>
    </row>
    <row r="13" spans="1:25">
      <c r="B13" s="1347" t="s">
        <v>390</v>
      </c>
      <c r="C13" s="1347"/>
      <c r="D13" s="1347"/>
      <c r="E13" s="858">
        <f>'Key Assumptions'!E6</f>
        <v>0</v>
      </c>
      <c r="F13" s="857"/>
      <c r="G13" s="856"/>
      <c r="H13" s="856"/>
      <c r="M13" s="1349" t="s">
        <v>393</v>
      </c>
      <c r="N13" s="1349"/>
      <c r="O13" s="1349"/>
      <c r="P13" s="858">
        <f>'Key Assumptions'!E40</f>
        <v>0</v>
      </c>
      <c r="Q13" s="857"/>
      <c r="R13" s="857"/>
      <c r="S13" s="857"/>
    </row>
    <row r="14" spans="1:25">
      <c r="B14" s="1347" t="s">
        <v>391</v>
      </c>
      <c r="C14" s="1347"/>
      <c r="D14" s="1347"/>
      <c r="E14" s="858">
        <f>'Key Assumptions'!E7</f>
        <v>0</v>
      </c>
      <c r="F14" s="856"/>
      <c r="G14" s="856"/>
      <c r="H14" s="856"/>
      <c r="M14" s="1347" t="s">
        <v>394</v>
      </c>
      <c r="N14" s="1347"/>
      <c r="O14" s="1347"/>
      <c r="P14" s="858">
        <f>'Key Assumptions'!E41</f>
        <v>0</v>
      </c>
      <c r="Q14" s="857"/>
      <c r="R14" s="857"/>
      <c r="S14" s="859"/>
    </row>
    <row r="15" spans="1:25">
      <c r="B15" s="1347" t="s">
        <v>392</v>
      </c>
      <c r="C15" s="1347"/>
      <c r="D15" s="1347"/>
      <c r="E15" s="858">
        <f>'Key Assumptions'!E8</f>
        <v>0</v>
      </c>
      <c r="F15" s="856"/>
      <c r="G15" s="856"/>
      <c r="H15" s="856"/>
      <c r="M15" s="1347" t="s">
        <v>395</v>
      </c>
      <c r="N15" s="1347"/>
      <c r="O15" s="1347"/>
      <c r="P15" s="858">
        <f>'Key Assumptions'!E42</f>
        <v>0</v>
      </c>
      <c r="Q15" s="857"/>
      <c r="R15" s="857"/>
      <c r="S15" s="857"/>
    </row>
    <row r="16" spans="1:25">
      <c r="B16" s="856"/>
      <c r="C16" s="856"/>
      <c r="D16" s="856"/>
      <c r="E16" s="856"/>
      <c r="F16" s="856"/>
      <c r="G16" s="856"/>
      <c r="H16" s="856"/>
      <c r="M16" s="1347" t="s">
        <v>396</v>
      </c>
      <c r="N16" s="1347"/>
      <c r="O16" s="1347"/>
      <c r="P16" s="858">
        <f>'Key Assumptions'!E43</f>
        <v>0</v>
      </c>
      <c r="Q16" s="857"/>
      <c r="R16" s="857"/>
      <c r="S16" s="857"/>
    </row>
    <row r="17" spans="2:19" ht="15.6">
      <c r="B17" s="860" t="s">
        <v>254</v>
      </c>
      <c r="C17" s="861"/>
      <c r="D17" s="861"/>
      <c r="E17" s="861"/>
      <c r="F17" s="861"/>
      <c r="G17" s="861"/>
      <c r="H17" s="861"/>
      <c r="M17" s="856"/>
      <c r="N17" s="856"/>
      <c r="O17" s="856"/>
      <c r="P17" s="857"/>
      <c r="Q17" s="857"/>
      <c r="R17" s="857"/>
      <c r="S17" s="857"/>
    </row>
    <row r="18" spans="2:19" ht="15.6">
      <c r="B18" s="1351">
        <f>'Key Assumptions'!C11</f>
        <v>0</v>
      </c>
      <c r="C18" s="1352"/>
      <c r="D18" s="1352"/>
      <c r="E18" s="1352"/>
      <c r="F18" s="1352"/>
      <c r="G18" s="1352"/>
      <c r="H18" s="1353"/>
      <c r="M18" s="1348" t="s">
        <v>851</v>
      </c>
      <c r="N18" s="1348"/>
      <c r="O18" s="1348"/>
      <c r="P18" s="1348"/>
      <c r="Q18" s="857"/>
      <c r="R18" s="857"/>
      <c r="S18" s="857"/>
    </row>
    <row r="19" spans="2:19">
      <c r="B19" s="1354"/>
      <c r="C19" s="1355"/>
      <c r="D19" s="1355"/>
      <c r="E19" s="1355"/>
      <c r="F19" s="1355"/>
      <c r="G19" s="1355"/>
      <c r="H19" s="1356"/>
      <c r="M19" s="1349" t="s">
        <v>397</v>
      </c>
      <c r="N19" s="1349"/>
      <c r="O19" s="1349"/>
      <c r="P19" s="858">
        <f>'Key Assumptions'!E46</f>
        <v>0</v>
      </c>
      <c r="Q19" s="857"/>
      <c r="R19" s="857"/>
      <c r="S19" s="857"/>
    </row>
    <row r="20" spans="2:19">
      <c r="B20" s="1354"/>
      <c r="C20" s="1355"/>
      <c r="D20" s="1355"/>
      <c r="E20" s="1355"/>
      <c r="F20" s="1355"/>
      <c r="G20" s="1355"/>
      <c r="H20" s="1356"/>
      <c r="M20" s="1347" t="s">
        <v>398</v>
      </c>
      <c r="N20" s="1347"/>
      <c r="O20" s="1347"/>
      <c r="P20" s="858">
        <f>'Key Assumptions'!E47</f>
        <v>0</v>
      </c>
      <c r="Q20" s="857"/>
      <c r="R20" s="857"/>
      <c r="S20" s="857"/>
    </row>
    <row r="21" spans="2:19">
      <c r="B21" s="1354"/>
      <c r="C21" s="1355"/>
      <c r="D21" s="1355"/>
      <c r="E21" s="1355"/>
      <c r="F21" s="1355"/>
      <c r="G21" s="1355"/>
      <c r="H21" s="1356"/>
      <c r="M21" s="1347" t="s">
        <v>399</v>
      </c>
      <c r="N21" s="1347"/>
      <c r="O21" s="1347"/>
      <c r="P21" s="858">
        <f>'Key Assumptions'!E48</f>
        <v>0</v>
      </c>
      <c r="Q21" s="857"/>
      <c r="R21" s="857"/>
      <c r="S21" s="857"/>
    </row>
    <row r="22" spans="2:19">
      <c r="B22" s="1357"/>
      <c r="C22" s="1358"/>
      <c r="D22" s="1358"/>
      <c r="E22" s="1358"/>
      <c r="F22" s="1358"/>
      <c r="G22" s="1358"/>
      <c r="H22" s="1359"/>
      <c r="M22" s="1347" t="s">
        <v>400</v>
      </c>
      <c r="N22" s="1347"/>
      <c r="O22" s="1347"/>
      <c r="P22" s="858">
        <f>'Key Assumptions'!E49</f>
        <v>0</v>
      </c>
      <c r="Q22" s="857"/>
      <c r="R22" s="857"/>
      <c r="S22" s="857"/>
    </row>
    <row r="23" spans="2:19">
      <c r="B23" s="423"/>
      <c r="D23" s="426"/>
      <c r="E23" s="426"/>
      <c r="F23" s="426"/>
      <c r="G23" s="426"/>
      <c r="H23" s="426"/>
      <c r="M23" s="857"/>
      <c r="N23" s="857"/>
      <c r="O23" s="857"/>
      <c r="P23" s="857"/>
      <c r="Q23" s="857"/>
      <c r="R23" s="857"/>
      <c r="S23" s="857"/>
    </row>
    <row r="24" spans="2:19" ht="15.6">
      <c r="B24" s="1360" t="s">
        <v>860</v>
      </c>
      <c r="C24" s="1360"/>
      <c r="D24" s="1360"/>
      <c r="E24" s="1360"/>
      <c r="F24" s="1360"/>
      <c r="G24" s="1360"/>
      <c r="H24" s="1360"/>
      <c r="I24" s="1360"/>
      <c r="J24" s="1360"/>
      <c r="M24" s="865" t="s">
        <v>848</v>
      </c>
      <c r="N24" s="856"/>
      <c r="O24" s="856"/>
      <c r="P24" s="856"/>
      <c r="Q24" s="856"/>
      <c r="R24" s="856"/>
      <c r="S24" s="856"/>
    </row>
    <row r="25" spans="2:19" ht="57">
      <c r="B25" s="1231"/>
      <c r="C25" s="1231"/>
      <c r="D25" s="1231"/>
      <c r="E25" s="1231"/>
      <c r="F25" s="1231"/>
      <c r="G25" s="1231"/>
      <c r="H25" s="863" t="s">
        <v>850</v>
      </c>
      <c r="I25" s="854" t="s">
        <v>902</v>
      </c>
      <c r="J25" s="854" t="s">
        <v>861</v>
      </c>
      <c r="M25" s="1350">
        <f>'Key Assumptions'!C52</f>
        <v>0</v>
      </c>
      <c r="N25" s="1350"/>
      <c r="O25" s="1350"/>
      <c r="P25" s="1350"/>
      <c r="Q25" s="1350"/>
      <c r="R25" s="1350"/>
      <c r="S25" s="1350"/>
    </row>
    <row r="26" spans="2:19">
      <c r="B26" s="1232" t="s">
        <v>879</v>
      </c>
      <c r="C26" s="1232"/>
      <c r="D26" s="1232"/>
      <c r="E26" s="1232"/>
      <c r="F26" s="1232"/>
      <c r="G26" s="1232"/>
      <c r="H26" s="855">
        <f>'Key Assumptions'!E19</f>
        <v>0</v>
      </c>
      <c r="I26" s="855">
        <f>'Key Assumptions'!F19</f>
        <v>0</v>
      </c>
      <c r="J26" s="855">
        <f>'Key Assumptions'!G19</f>
        <v>0</v>
      </c>
      <c r="M26" s="1350"/>
      <c r="N26" s="1350"/>
      <c r="O26" s="1350"/>
      <c r="P26" s="1350"/>
      <c r="Q26" s="1350"/>
      <c r="R26" s="1350"/>
      <c r="S26" s="1350"/>
    </row>
    <row r="27" spans="2:19">
      <c r="B27" s="1236" t="s">
        <v>880</v>
      </c>
      <c r="C27" s="1236"/>
      <c r="D27" s="1236"/>
      <c r="E27" s="1236"/>
      <c r="F27" s="1236"/>
      <c r="G27" s="1236"/>
      <c r="H27" s="855">
        <f>'Key Assumptions'!E20</f>
        <v>0</v>
      </c>
      <c r="I27" s="855">
        <f>'Key Assumptions'!F20</f>
        <v>0</v>
      </c>
      <c r="J27" s="855">
        <f>'Key Assumptions'!G20</f>
        <v>0</v>
      </c>
      <c r="M27" s="1350"/>
      <c r="N27" s="1350"/>
      <c r="O27" s="1350"/>
      <c r="P27" s="1350"/>
      <c r="Q27" s="1350"/>
      <c r="R27" s="1350"/>
      <c r="S27" s="1350"/>
    </row>
    <row r="28" spans="2:19" ht="12.75" customHeight="1">
      <c r="B28" s="1236" t="s">
        <v>862</v>
      </c>
      <c r="C28" s="1236"/>
      <c r="D28" s="1236"/>
      <c r="E28" s="1236"/>
      <c r="F28" s="1236"/>
      <c r="G28" s="1236"/>
      <c r="H28" s="855">
        <f>'Key Assumptions'!E21</f>
        <v>0</v>
      </c>
      <c r="I28" s="855">
        <f>'Key Assumptions'!F21</f>
        <v>0</v>
      </c>
      <c r="J28" s="855">
        <f>'Key Assumptions'!G21</f>
        <v>0</v>
      </c>
      <c r="M28" s="1350"/>
      <c r="N28" s="1350"/>
      <c r="O28" s="1350"/>
      <c r="P28" s="1350"/>
      <c r="Q28" s="1350"/>
      <c r="R28" s="1350"/>
      <c r="S28" s="1350"/>
    </row>
    <row r="29" spans="2:19">
      <c r="B29" s="1236" t="s">
        <v>863</v>
      </c>
      <c r="C29" s="1236"/>
      <c r="D29" s="1236"/>
      <c r="E29" s="1236"/>
      <c r="F29" s="1236"/>
      <c r="G29" s="1236"/>
      <c r="H29" s="855">
        <f>'Key Assumptions'!E22</f>
        <v>0</v>
      </c>
      <c r="I29" s="855">
        <f>'Key Assumptions'!F22</f>
        <v>0</v>
      </c>
      <c r="J29" s="855">
        <f>'Key Assumptions'!G22</f>
        <v>0</v>
      </c>
      <c r="M29" s="1350"/>
      <c r="N29" s="1350"/>
      <c r="O29" s="1350"/>
      <c r="P29" s="1350"/>
      <c r="Q29" s="1350"/>
      <c r="R29" s="1350"/>
      <c r="S29" s="1350"/>
    </row>
    <row r="30" spans="2:19">
      <c r="B30" s="1236" t="s">
        <v>881</v>
      </c>
      <c r="C30" s="1236"/>
      <c r="D30" s="1236"/>
      <c r="E30" s="1236"/>
      <c r="F30" s="1236"/>
      <c r="G30" s="1236"/>
      <c r="H30" s="855">
        <f>'Key Assumptions'!E23</f>
        <v>0</v>
      </c>
      <c r="I30" s="855">
        <f>'Key Assumptions'!F23</f>
        <v>0</v>
      </c>
      <c r="J30" s="855">
        <f>'Key Assumptions'!G23</f>
        <v>0</v>
      </c>
    </row>
    <row r="31" spans="2:19">
      <c r="B31" s="1236" t="s">
        <v>882</v>
      </c>
      <c r="C31" s="1236"/>
      <c r="D31" s="1236"/>
      <c r="E31" s="1236"/>
      <c r="F31" s="1236"/>
      <c r="G31" s="1236"/>
      <c r="H31" s="855">
        <f>'Key Assumptions'!E24</f>
        <v>0</v>
      </c>
      <c r="I31" s="855">
        <f>'Key Assumptions'!F24</f>
        <v>0</v>
      </c>
      <c r="J31" s="855">
        <f>'Key Assumptions'!G24</f>
        <v>0</v>
      </c>
    </row>
    <row r="32" spans="2:19">
      <c r="B32" s="1232" t="s">
        <v>656</v>
      </c>
      <c r="C32" s="1232"/>
      <c r="D32" s="1232"/>
      <c r="E32" s="1232"/>
      <c r="F32" s="1232"/>
      <c r="G32" s="1232"/>
      <c r="H32" s="855">
        <f>'Key Assumptions'!E25</f>
        <v>0</v>
      </c>
      <c r="I32" s="855">
        <f>'Key Assumptions'!F25</f>
        <v>0</v>
      </c>
      <c r="J32" s="855">
        <f>'Key Assumptions'!G25</f>
        <v>0</v>
      </c>
    </row>
    <row r="33" spans="2:10">
      <c r="B33" s="1236" t="s">
        <v>866</v>
      </c>
      <c r="C33" s="1236"/>
      <c r="D33" s="1236"/>
      <c r="E33" s="1236"/>
      <c r="F33" s="1236"/>
      <c r="G33" s="1236"/>
      <c r="H33" s="855">
        <f>'Key Assumptions'!E26</f>
        <v>0</v>
      </c>
      <c r="I33" s="855">
        <f>'Key Assumptions'!F26</f>
        <v>0</v>
      </c>
      <c r="J33" s="855">
        <f>'Key Assumptions'!G26</f>
        <v>0</v>
      </c>
    </row>
    <row r="34" spans="2:10">
      <c r="B34" s="1236" t="s">
        <v>867</v>
      </c>
      <c r="C34" s="1236"/>
      <c r="D34" s="1236"/>
      <c r="E34" s="1236"/>
      <c r="F34" s="1236"/>
      <c r="G34" s="1236"/>
      <c r="H34" s="855">
        <f>'Key Assumptions'!E27</f>
        <v>0</v>
      </c>
      <c r="I34" s="855">
        <f>'Key Assumptions'!F27</f>
        <v>0</v>
      </c>
      <c r="J34" s="855">
        <f>'Key Assumptions'!G27</f>
        <v>0</v>
      </c>
    </row>
    <row r="35" spans="2:10">
      <c r="B35" s="1236" t="s">
        <v>952</v>
      </c>
      <c r="C35" s="1236"/>
      <c r="D35" s="1236"/>
      <c r="E35" s="1236"/>
      <c r="F35" s="1236"/>
      <c r="G35" s="1236"/>
      <c r="H35" s="855">
        <f>'Key Assumptions'!E28</f>
        <v>0</v>
      </c>
      <c r="I35" s="855">
        <f>'Key Assumptions'!F28</f>
        <v>0</v>
      </c>
      <c r="J35" s="855">
        <f>'Key Assumptions'!G28</f>
        <v>0</v>
      </c>
    </row>
    <row r="36" spans="2:10">
      <c r="B36" s="1236" t="s">
        <v>868</v>
      </c>
      <c r="C36" s="1236"/>
      <c r="D36" s="1236"/>
      <c r="E36" s="1236"/>
      <c r="F36" s="1236"/>
      <c r="G36" s="1236"/>
      <c r="H36" s="855">
        <f>'Key Assumptions'!E29</f>
        <v>0</v>
      </c>
      <c r="I36" s="855">
        <f>'Key Assumptions'!F29</f>
        <v>0</v>
      </c>
      <c r="J36" s="855">
        <f>'Key Assumptions'!G29</f>
        <v>0</v>
      </c>
    </row>
    <row r="37" spans="2:10">
      <c r="B37" s="1236" t="s">
        <v>869</v>
      </c>
      <c r="C37" s="1236"/>
      <c r="D37" s="1236"/>
      <c r="E37" s="1236"/>
      <c r="F37" s="1236"/>
      <c r="G37" s="1236"/>
      <c r="H37" s="855">
        <f>'Key Assumptions'!E30</f>
        <v>0</v>
      </c>
      <c r="I37" s="855">
        <f>'Key Assumptions'!F30</f>
        <v>0</v>
      </c>
      <c r="J37" s="855">
        <f>'Key Assumptions'!G30</f>
        <v>0</v>
      </c>
    </row>
    <row r="38" spans="2:10">
      <c r="B38" s="1236" t="s">
        <v>870</v>
      </c>
      <c r="C38" s="1236"/>
      <c r="D38" s="1236"/>
      <c r="E38" s="1236"/>
      <c r="F38" s="1236"/>
      <c r="G38" s="1236"/>
      <c r="H38" s="855">
        <f>'Key Assumptions'!E31</f>
        <v>0</v>
      </c>
      <c r="I38" s="855">
        <f>'Key Assumptions'!F31</f>
        <v>0</v>
      </c>
      <c r="J38" s="855">
        <f>'Key Assumptions'!G31</f>
        <v>0</v>
      </c>
    </row>
    <row r="39" spans="2:10">
      <c r="B39" s="1236" t="s">
        <v>871</v>
      </c>
      <c r="C39" s="1236"/>
      <c r="D39" s="1236"/>
      <c r="E39" s="1236"/>
      <c r="F39" s="1236"/>
      <c r="G39" s="1236"/>
      <c r="H39" s="855">
        <f>'Key Assumptions'!E32</f>
        <v>0</v>
      </c>
      <c r="I39" s="855">
        <f>'Key Assumptions'!F32</f>
        <v>0</v>
      </c>
      <c r="J39" s="855">
        <f>'Key Assumptions'!G32</f>
        <v>0</v>
      </c>
    </row>
    <row r="40" spans="2:10">
      <c r="B40" s="1236" t="s">
        <v>849</v>
      </c>
      <c r="C40" s="1236"/>
      <c r="D40" s="1236"/>
      <c r="E40" s="1236"/>
      <c r="F40" s="1236"/>
      <c r="G40" s="1236"/>
      <c r="H40" s="855">
        <f>'Key Assumptions'!E33</f>
        <v>0</v>
      </c>
      <c r="I40" s="855">
        <f>'Key Assumptions'!F33</f>
        <v>0</v>
      </c>
      <c r="J40" s="855">
        <f>'Key Assumptions'!G33</f>
        <v>0</v>
      </c>
    </row>
    <row r="41" spans="2:10">
      <c r="B41" s="1232" t="s">
        <v>15</v>
      </c>
      <c r="C41" s="1232"/>
      <c r="D41" s="1232"/>
      <c r="E41" s="1232"/>
      <c r="F41" s="1232"/>
      <c r="G41" s="1232"/>
      <c r="H41" s="855">
        <f>'Key Assumptions'!E34</f>
        <v>0</v>
      </c>
      <c r="I41" s="855">
        <f>'Key Assumptions'!F34</f>
        <v>0</v>
      </c>
      <c r="J41" s="855">
        <f>'Key Assumptions'!G34</f>
        <v>0</v>
      </c>
    </row>
    <row r="43" spans="2:10" ht="15.75" customHeight="1">
      <c r="B43" s="1366" t="s">
        <v>945</v>
      </c>
      <c r="C43" s="1366"/>
      <c r="D43" s="1366"/>
      <c r="E43" s="1366"/>
      <c r="F43" s="1366"/>
      <c r="G43" s="1366"/>
      <c r="H43" s="1366"/>
      <c r="I43" s="1366"/>
      <c r="J43" s="1366"/>
    </row>
    <row r="44" spans="2:10" ht="29.25" customHeight="1">
      <c r="B44" s="1365">
        <f>'Key Assumptions'!C37</f>
        <v>0</v>
      </c>
      <c r="C44" s="1365"/>
      <c r="D44" s="1365"/>
      <c r="E44" s="1365"/>
      <c r="F44" s="1365"/>
      <c r="G44" s="1365"/>
      <c r="H44" s="1365"/>
      <c r="I44" s="1365"/>
      <c r="J44" s="1365"/>
    </row>
    <row r="45" spans="2:10" ht="51" customHeight="1"/>
  </sheetData>
  <sheetProtection formatColumns="0" formatRows="0"/>
  <mergeCells count="44">
    <mergeCell ref="W5:Y5"/>
    <mergeCell ref="B3:Y4"/>
    <mergeCell ref="B43:J43"/>
    <mergeCell ref="B44:J44"/>
    <mergeCell ref="B38:G38"/>
    <mergeCell ref="B39:G39"/>
    <mergeCell ref="B40:G40"/>
    <mergeCell ref="B41:G41"/>
    <mergeCell ref="B34:G34"/>
    <mergeCell ref="B35:G35"/>
    <mergeCell ref="B36:G36"/>
    <mergeCell ref="B37:G37"/>
    <mergeCell ref="B9:J9"/>
    <mergeCell ref="B5:D5"/>
    <mergeCell ref="E5:G5"/>
    <mergeCell ref="H5:J5"/>
    <mergeCell ref="K5:M5"/>
    <mergeCell ref="O5:V5"/>
    <mergeCell ref="M22:O22"/>
    <mergeCell ref="B29:G29"/>
    <mergeCell ref="B30:G30"/>
    <mergeCell ref="M25:S29"/>
    <mergeCell ref="B32:G32"/>
    <mergeCell ref="B24:J24"/>
    <mergeCell ref="B25:G25"/>
    <mergeCell ref="B26:G26"/>
    <mergeCell ref="B27:G27"/>
    <mergeCell ref="B28:G28"/>
    <mergeCell ref="B33:G33"/>
    <mergeCell ref="M12:P12"/>
    <mergeCell ref="M13:O13"/>
    <mergeCell ref="B14:D14"/>
    <mergeCell ref="M14:O14"/>
    <mergeCell ref="B15:D15"/>
    <mergeCell ref="M15:O15"/>
    <mergeCell ref="B12:E12"/>
    <mergeCell ref="B13:D13"/>
    <mergeCell ref="M16:O16"/>
    <mergeCell ref="B18:H22"/>
    <mergeCell ref="M18:P18"/>
    <mergeCell ref="M19:O19"/>
    <mergeCell ref="M20:O20"/>
    <mergeCell ref="M21:O21"/>
    <mergeCell ref="B31:G31"/>
  </mergeCells>
  <conditionalFormatting sqref="M12:S29">
    <cfRule type="expression" dxfId="9" priority="2">
      <formula>Site_or_SitePlusLosses=1</formula>
    </cfRule>
  </conditionalFormatting>
  <pageMargins left="0.5" right="0.5"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S99"/>
  <sheetViews>
    <sheetView showGridLines="0" showRowColHeaders="0" workbookViewId="0"/>
  </sheetViews>
  <sheetFormatPr defaultColWidth="9.33203125" defaultRowHeight="13.8"/>
  <cols>
    <col min="1" max="1" width="1" style="3" customWidth="1"/>
    <col min="2" max="2" width="3.6640625" style="3" customWidth="1"/>
    <col min="3" max="3" width="7.6640625" style="3" customWidth="1"/>
    <col min="4" max="4" width="10" style="3" customWidth="1"/>
    <col min="5" max="6" width="18" style="3" customWidth="1"/>
    <col min="7" max="7" width="11.33203125" style="3" customWidth="1"/>
    <col min="8" max="8" width="11" style="3" customWidth="1"/>
    <col min="9" max="9" width="11.44140625" style="3" customWidth="1"/>
    <col min="10" max="10" width="9.33203125" style="3"/>
    <col min="11" max="11" width="10.88671875" style="3" customWidth="1"/>
    <col min="12" max="12" width="9.109375" style="3" customWidth="1"/>
    <col min="13" max="13" width="10" style="3" customWidth="1"/>
    <col min="14" max="14" width="12.88671875" style="3" customWidth="1"/>
    <col min="15" max="15" width="11.33203125" style="3" customWidth="1"/>
    <col min="16" max="16" width="10.88671875" style="3" customWidth="1"/>
    <col min="17" max="17" width="11.44140625" style="3" customWidth="1"/>
    <col min="18" max="18" width="9.33203125" style="3"/>
    <col min="19" max="19" width="10.88671875" style="3" customWidth="1"/>
    <col min="20" max="16384" width="9.33203125" style="3"/>
  </cols>
  <sheetData>
    <row r="1" spans="2:19" ht="28.5" customHeight="1">
      <c r="B1" s="28"/>
      <c r="C1" s="29"/>
      <c r="D1" s="29"/>
      <c r="E1" s="29"/>
      <c r="F1" s="29"/>
      <c r="G1" s="29"/>
      <c r="H1" s="29"/>
      <c r="I1" s="29"/>
      <c r="J1" s="29"/>
      <c r="K1" s="29"/>
      <c r="L1" s="29"/>
      <c r="M1" s="29"/>
      <c r="N1" s="29"/>
      <c r="O1" s="29"/>
      <c r="P1" s="29"/>
      <c r="Q1" s="29"/>
      <c r="R1" s="29"/>
      <c r="S1" s="30"/>
    </row>
    <row r="2" spans="2:19" s="27" customFormat="1" ht="36" customHeight="1">
      <c r="B2" s="765"/>
      <c r="C2" s="538"/>
      <c r="D2" s="538"/>
      <c r="E2" s="538"/>
      <c r="F2" s="538"/>
      <c r="G2" s="538"/>
      <c r="H2" s="538"/>
      <c r="I2" s="538"/>
      <c r="J2" s="538"/>
      <c r="K2" s="181"/>
      <c r="L2" s="665"/>
      <c r="M2" s="665"/>
      <c r="N2" s="665"/>
      <c r="O2" s="665"/>
      <c r="P2" s="665"/>
      <c r="Q2" s="665"/>
      <c r="R2" s="665"/>
      <c r="S2" s="766"/>
    </row>
    <row r="3" spans="2:19" ht="21" customHeight="1">
      <c r="B3" s="28"/>
      <c r="C3" s="29"/>
      <c r="D3" s="29"/>
      <c r="E3" s="29"/>
      <c r="F3" s="29"/>
      <c r="G3" s="29"/>
      <c r="H3" s="33"/>
      <c r="I3" s="33"/>
      <c r="J3" s="33"/>
      <c r="K3" s="33"/>
      <c r="L3" s="33"/>
      <c r="M3" s="33"/>
      <c r="N3" s="33"/>
      <c r="O3" s="33"/>
      <c r="P3" s="33"/>
      <c r="Q3" s="33"/>
      <c r="R3" s="33"/>
      <c r="S3" s="35"/>
    </row>
    <row r="4" spans="2:19" ht="20.100000000000001" customHeight="1">
      <c r="B4" s="31"/>
      <c r="C4" s="33"/>
      <c r="D4" s="33"/>
      <c r="E4" s="70" t="s">
        <v>710</v>
      </c>
      <c r="F4" s="66"/>
      <c r="G4" s="66"/>
      <c r="H4" s="33"/>
      <c r="I4" s="33"/>
      <c r="J4" s="33"/>
      <c r="K4" s="33"/>
      <c r="L4" s="33"/>
      <c r="M4" s="33"/>
      <c r="N4" s="33"/>
      <c r="O4" s="33"/>
      <c r="P4" s="33"/>
      <c r="Q4" s="33"/>
      <c r="R4" s="33"/>
      <c r="S4" s="35"/>
    </row>
    <row r="5" spans="2:19" ht="39.75" customHeight="1">
      <c r="B5" s="31"/>
      <c r="C5" s="86" t="s">
        <v>2</v>
      </c>
      <c r="D5" s="33"/>
      <c r="E5" s="677" t="s">
        <v>712</v>
      </c>
      <c r="F5" s="677" t="s">
        <v>713</v>
      </c>
      <c r="G5" s="678" t="s">
        <v>714</v>
      </c>
      <c r="H5" s="33"/>
      <c r="I5" s="33"/>
      <c r="J5" s="33"/>
      <c r="K5" s="33"/>
      <c r="L5" s="33"/>
      <c r="M5" s="33"/>
      <c r="N5" s="33"/>
      <c r="O5" s="33"/>
      <c r="P5" s="33"/>
      <c r="Q5" s="33"/>
      <c r="R5" s="33"/>
      <c r="S5" s="35"/>
    </row>
    <row r="6" spans="2:19" ht="12.75" customHeight="1">
      <c r="B6" s="31"/>
      <c r="C6" s="33"/>
      <c r="D6" s="33"/>
      <c r="E6" s="767" t="s">
        <v>42</v>
      </c>
      <c r="F6" s="767" t="str">
        <f>"("&amp;Titles!F14&amp;")"</f>
        <v>(MWh)</v>
      </c>
      <c r="G6" s="314" t="str">
        <f>"("&amp;Titles!F15&amp;")"</f>
        <v>(MW)</v>
      </c>
      <c r="H6" s="33"/>
      <c r="I6" s="33"/>
      <c r="J6" s="33"/>
      <c r="K6" s="33"/>
      <c r="L6" s="33"/>
      <c r="M6" s="33"/>
      <c r="N6" s="33"/>
      <c r="O6" s="33"/>
      <c r="P6" s="33"/>
      <c r="Q6" s="33"/>
      <c r="R6" s="33"/>
      <c r="S6" s="35"/>
    </row>
    <row r="7" spans="2:19" ht="15" customHeight="1">
      <c r="B7" s="31"/>
      <c r="C7" s="33">
        <f>Program_Year-4</f>
        <v>2010</v>
      </c>
      <c r="D7" s="33"/>
      <c r="E7" s="768">
        <v>4500</v>
      </c>
      <c r="F7" s="769">
        <v>200000</v>
      </c>
      <c r="G7" s="312"/>
      <c r="H7" s="33"/>
      <c r="I7" s="33"/>
      <c r="J7" s="33"/>
      <c r="K7" s="33"/>
      <c r="L7" s="33"/>
      <c r="M7" s="33"/>
      <c r="N7" s="33"/>
      <c r="O7" s="33"/>
      <c r="P7" s="33"/>
      <c r="Q7" s="33"/>
      <c r="R7" s="33"/>
      <c r="S7" s="35"/>
    </row>
    <row r="8" spans="2:19" ht="15" customHeight="1">
      <c r="B8" s="31"/>
      <c r="C8" s="33">
        <f>Program_Year-3</f>
        <v>2011</v>
      </c>
      <c r="D8" s="33"/>
      <c r="E8" s="768">
        <v>4600</v>
      </c>
      <c r="F8" s="769">
        <v>220000</v>
      </c>
      <c r="G8" s="312"/>
      <c r="H8" s="33"/>
      <c r="I8" s="33"/>
      <c r="J8" s="33"/>
      <c r="K8" s="33"/>
      <c r="L8" s="33"/>
      <c r="M8" s="33"/>
      <c r="N8" s="33"/>
      <c r="O8" s="33"/>
      <c r="P8" s="33"/>
      <c r="Q8" s="33"/>
      <c r="R8" s="33"/>
      <c r="S8" s="35"/>
    </row>
    <row r="9" spans="2:19" ht="15" customHeight="1">
      <c r="B9" s="31"/>
      <c r="C9" s="33">
        <f>Program_Year-2</f>
        <v>2012</v>
      </c>
      <c r="D9" s="33"/>
      <c r="E9" s="768">
        <v>4700</v>
      </c>
      <c r="F9" s="769">
        <v>240000</v>
      </c>
      <c r="G9" s="312"/>
      <c r="H9" s="33"/>
      <c r="I9" s="33"/>
      <c r="J9" s="33"/>
      <c r="K9" s="33"/>
      <c r="L9" s="33"/>
      <c r="M9" s="33"/>
      <c r="N9" s="33"/>
      <c r="O9" s="33"/>
      <c r="P9" s="33"/>
      <c r="Q9" s="33"/>
      <c r="R9" s="33"/>
      <c r="S9" s="35"/>
    </row>
    <row r="10" spans="2:19" ht="15" customHeight="1">
      <c r="B10" s="31"/>
      <c r="C10" s="33">
        <f>Program_Year-1</f>
        <v>2013</v>
      </c>
      <c r="D10" s="33"/>
      <c r="E10" s="768">
        <v>4800</v>
      </c>
      <c r="F10" s="769">
        <v>260000</v>
      </c>
      <c r="G10" s="312"/>
      <c r="H10" s="33"/>
      <c r="I10" s="33"/>
      <c r="J10" s="33"/>
      <c r="K10" s="33"/>
      <c r="L10" s="33"/>
      <c r="M10" s="33"/>
      <c r="N10" s="33"/>
      <c r="O10" s="33"/>
      <c r="P10" s="33"/>
      <c r="Q10" s="33"/>
      <c r="R10" s="33"/>
      <c r="S10" s="35"/>
    </row>
    <row r="11" spans="2:19" ht="15" customHeight="1">
      <c r="B11" s="31"/>
      <c r="C11" s="33">
        <f>Program_Year</f>
        <v>2014</v>
      </c>
      <c r="D11" s="33"/>
      <c r="E11" s="768">
        <v>4800</v>
      </c>
      <c r="F11" s="770">
        <f>'Main Menu'!S13</f>
        <v>26800</v>
      </c>
      <c r="G11" s="312"/>
      <c r="H11" s="33"/>
      <c r="I11" s="33"/>
      <c r="J11" s="33"/>
      <c r="K11" s="33"/>
      <c r="L11" s="33"/>
      <c r="M11" s="33"/>
      <c r="N11" s="33"/>
      <c r="O11" s="33"/>
      <c r="P11" s="33"/>
      <c r="Q11" s="33"/>
      <c r="R11" s="33"/>
      <c r="S11" s="35"/>
    </row>
    <row r="12" spans="2:19" ht="20.100000000000001" customHeight="1">
      <c r="B12" s="31"/>
      <c r="C12" s="33"/>
      <c r="D12" s="33"/>
      <c r="E12" s="33"/>
      <c r="F12" s="33"/>
      <c r="G12" s="33"/>
      <c r="H12" s="33"/>
      <c r="I12" s="33"/>
      <c r="J12" s="33"/>
      <c r="K12" s="33"/>
      <c r="L12" s="33"/>
      <c r="M12" s="33"/>
      <c r="N12" s="33"/>
      <c r="O12" s="33"/>
      <c r="P12" s="33"/>
      <c r="Q12" s="33"/>
      <c r="R12" s="33"/>
      <c r="S12" s="35"/>
    </row>
    <row r="13" spans="2:19" s="424" customFormat="1" ht="15.6">
      <c r="B13" s="31"/>
      <c r="C13" s="33"/>
      <c r="D13" s="33"/>
      <c r="E13" s="33"/>
      <c r="F13" s="33"/>
      <c r="G13" s="33"/>
      <c r="H13" s="33"/>
      <c r="I13" s="33"/>
      <c r="J13" s="626" t="str">
        <f>IF(NTG=2,"Based on the answers to the questionnaire  you do not need to fill in Net Savings and Participation","")</f>
        <v/>
      </c>
      <c r="K13" s="33"/>
      <c r="L13" s="33"/>
      <c r="M13" s="33"/>
      <c r="N13" s="33"/>
      <c r="O13" s="33"/>
      <c r="P13" s="33"/>
      <c r="Q13" s="33"/>
      <c r="R13" s="33"/>
      <c r="S13" s="35"/>
    </row>
    <row r="14" spans="2:19" ht="18">
      <c r="B14" s="31"/>
      <c r="C14" s="33"/>
      <c r="D14" s="33"/>
      <c r="E14" s="70" t="s">
        <v>711</v>
      </c>
      <c r="F14" s="33"/>
      <c r="G14" s="33"/>
      <c r="H14" s="205"/>
      <c r="I14" s="620" t="s">
        <v>48</v>
      </c>
      <c r="J14" s="205"/>
      <c r="K14" s="33"/>
      <c r="L14" s="33"/>
      <c r="M14" s="33"/>
      <c r="N14" s="33"/>
      <c r="O14" s="621" t="s">
        <v>90</v>
      </c>
      <c r="P14" s="33"/>
      <c r="Q14" s="33"/>
      <c r="R14" s="33"/>
      <c r="S14" s="35"/>
    </row>
    <row r="15" spans="2:19">
      <c r="B15" s="31"/>
      <c r="C15" s="33"/>
      <c r="D15" s="33"/>
      <c r="E15" s="33"/>
      <c r="F15" s="33"/>
      <c r="G15" s="1195" t="s">
        <v>119</v>
      </c>
      <c r="H15" s="1195"/>
      <c r="I15" s="1195"/>
      <c r="J15" s="1195" t="s">
        <v>120</v>
      </c>
      <c r="K15" s="1195"/>
      <c r="L15" s="1195"/>
      <c r="M15" s="1194" t="s">
        <v>119</v>
      </c>
      <c r="N15" s="1194"/>
      <c r="O15" s="1194"/>
      <c r="P15" s="1194" t="s">
        <v>120</v>
      </c>
      <c r="Q15" s="1194"/>
      <c r="R15" s="1194"/>
      <c r="S15" s="35"/>
    </row>
    <row r="16" spans="2:19" ht="41.4">
      <c r="B16" s="31"/>
      <c r="C16" s="86" t="s">
        <v>2</v>
      </c>
      <c r="D16" s="33"/>
      <c r="E16" s="771" t="s">
        <v>715</v>
      </c>
      <c r="F16" s="771" t="s">
        <v>91</v>
      </c>
      <c r="G16" s="767" t="s">
        <v>716</v>
      </c>
      <c r="H16" s="767" t="s">
        <v>717</v>
      </c>
      <c r="I16" s="767" t="s">
        <v>718</v>
      </c>
      <c r="J16" s="767" t="s">
        <v>716</v>
      </c>
      <c r="K16" s="767" t="s">
        <v>717</v>
      </c>
      <c r="L16" s="767" t="s">
        <v>718</v>
      </c>
      <c r="M16" s="314" t="s">
        <v>719</v>
      </c>
      <c r="N16" s="314" t="s">
        <v>720</v>
      </c>
      <c r="O16" s="314" t="s">
        <v>721</v>
      </c>
      <c r="P16" s="314" t="s">
        <v>719</v>
      </c>
      <c r="Q16" s="314" t="s">
        <v>720</v>
      </c>
      <c r="R16" s="314" t="s">
        <v>721</v>
      </c>
      <c r="S16" s="35"/>
    </row>
    <row r="17" spans="2:19" ht="15" customHeight="1">
      <c r="B17" s="31"/>
      <c r="C17" s="33"/>
      <c r="D17" s="33"/>
      <c r="E17" s="767" t="s">
        <v>93</v>
      </c>
      <c r="F17" s="767" t="s">
        <v>93</v>
      </c>
      <c r="G17" s="767" t="str">
        <f>F6</f>
        <v>(MWh)</v>
      </c>
      <c r="H17" s="767" t="str">
        <f>F6</f>
        <v>(MWh)</v>
      </c>
      <c r="I17" s="767" t="str">
        <f>F6</f>
        <v>(MWh)</v>
      </c>
      <c r="J17" s="767" t="str">
        <f>G17</f>
        <v>(MWh)</v>
      </c>
      <c r="K17" s="767" t="str">
        <f>H17</f>
        <v>(MWh)</v>
      </c>
      <c r="L17" s="767" t="str">
        <f>I17</f>
        <v>(MWh)</v>
      </c>
      <c r="M17" s="314" t="str">
        <f>G6</f>
        <v>(MW)</v>
      </c>
      <c r="N17" s="314" t="str">
        <f>G6</f>
        <v>(MW)</v>
      </c>
      <c r="O17" s="314" t="str">
        <f>G6</f>
        <v>(MW)</v>
      </c>
      <c r="P17" s="314" t="str">
        <f>M17</f>
        <v>(MW)</v>
      </c>
      <c r="Q17" s="314" t="str">
        <f t="shared" ref="Q17" si="0">N17</f>
        <v>(MW)</v>
      </c>
      <c r="R17" s="314" t="str">
        <f>O17</f>
        <v>(MW)</v>
      </c>
      <c r="S17" s="35"/>
    </row>
    <row r="18" spans="2:19" ht="15" customHeight="1">
      <c r="B18" s="31"/>
      <c r="C18" s="33">
        <f>Program_Year-4</f>
        <v>2010</v>
      </c>
      <c r="D18" s="33"/>
      <c r="E18" s="768">
        <v>80000</v>
      </c>
      <c r="F18" s="768">
        <v>75050</v>
      </c>
      <c r="G18" s="769">
        <v>100</v>
      </c>
      <c r="H18" s="769">
        <v>90</v>
      </c>
      <c r="I18" s="769">
        <v>80</v>
      </c>
      <c r="J18" s="769">
        <v>90</v>
      </c>
      <c r="K18" s="769">
        <v>82</v>
      </c>
      <c r="L18" s="769">
        <v>78</v>
      </c>
      <c r="M18" s="622"/>
      <c r="N18" s="622"/>
      <c r="O18" s="622"/>
      <c r="P18" s="622"/>
      <c r="Q18" s="622"/>
      <c r="R18" s="622"/>
      <c r="S18" s="35"/>
    </row>
    <row r="19" spans="2:19" ht="15" customHeight="1">
      <c r="B19" s="31"/>
      <c r="C19" s="33">
        <f>Program_Year-3</f>
        <v>2011</v>
      </c>
      <c r="D19" s="33"/>
      <c r="E19" s="768">
        <v>90000</v>
      </c>
      <c r="F19" s="768">
        <v>92000</v>
      </c>
      <c r="G19" s="769">
        <v>130</v>
      </c>
      <c r="H19" s="769">
        <v>120</v>
      </c>
      <c r="I19" s="769">
        <v>120</v>
      </c>
      <c r="J19" s="769">
        <v>117</v>
      </c>
      <c r="K19" s="769">
        <v>105</v>
      </c>
      <c r="L19" s="769">
        <v>105</v>
      </c>
      <c r="M19" s="622"/>
      <c r="N19" s="622"/>
      <c r="O19" s="622"/>
      <c r="P19" s="622"/>
      <c r="Q19" s="622"/>
      <c r="R19" s="622"/>
      <c r="S19" s="35"/>
    </row>
    <row r="20" spans="2:19" ht="15" customHeight="1">
      <c r="B20" s="31"/>
      <c r="C20" s="33"/>
      <c r="D20" s="33"/>
      <c r="E20" s="33"/>
      <c r="F20" s="33"/>
      <c r="G20" s="33"/>
      <c r="H20" s="33"/>
      <c r="I20" s="33"/>
      <c r="J20" s="33"/>
      <c r="K20" s="33"/>
      <c r="L20" s="33"/>
      <c r="M20" s="33"/>
      <c r="N20" s="33"/>
      <c r="O20" s="33"/>
      <c r="P20" s="33"/>
      <c r="Q20" s="33"/>
      <c r="R20" s="33"/>
      <c r="S20" s="35"/>
    </row>
    <row r="21" spans="2:19" s="33" customFormat="1" ht="15" customHeight="1">
      <c r="B21" s="31"/>
      <c r="S21" s="35"/>
    </row>
    <row r="22" spans="2:19" s="33" customFormat="1" ht="15" customHeight="1">
      <c r="B22" s="31"/>
      <c r="S22" s="35"/>
    </row>
    <row r="23" spans="2:19" ht="54.75" customHeight="1">
      <c r="B23" s="31"/>
      <c r="C23" s="33"/>
      <c r="D23" s="33"/>
      <c r="E23" s="33"/>
      <c r="F23" s="33"/>
      <c r="G23" s="33"/>
      <c r="H23" s="33"/>
      <c r="I23" s="33"/>
      <c r="J23" s="33"/>
      <c r="K23" s="33"/>
      <c r="L23" s="33"/>
      <c r="M23" s="33"/>
      <c r="N23" s="33"/>
      <c r="O23" s="33"/>
      <c r="P23" s="33"/>
      <c r="Q23" s="33"/>
      <c r="R23" s="33"/>
      <c r="S23" s="35"/>
    </row>
    <row r="24" spans="2:19" ht="15" customHeight="1">
      <c r="B24" s="1192" t="s">
        <v>673</v>
      </c>
      <c r="C24" s="1193"/>
      <c r="D24" s="1193"/>
      <c r="E24" s="1193"/>
      <c r="F24" s="1193"/>
      <c r="G24" s="1193"/>
      <c r="H24" s="666" t="str">
        <f>IF(Site_or_SitePlusLosses=1,"site",IF(Site_or_SitePlusLosses=2,"site plus T&amp;D losses between the site and power plant","Did not answer the question"))</f>
        <v>site</v>
      </c>
      <c r="I24" s="33"/>
      <c r="J24" s="33"/>
      <c r="K24" s="33"/>
      <c r="L24" s="33"/>
      <c r="M24" s="33"/>
      <c r="N24" s="33"/>
      <c r="O24" s="33"/>
      <c r="P24" s="33"/>
      <c r="Q24" s="33"/>
      <c r="R24" s="33"/>
      <c r="S24" s="35"/>
    </row>
    <row r="25" spans="2:19" ht="15" customHeight="1">
      <c r="B25" s="781" t="str">
        <f>IF(Naturally_Occurring=1,"The reported gross savings values account for naturally occuring energy savings",IF(Naturally_Occurring=0,"The reported gross savings values do not account for naturally occuring energy savings",""))</f>
        <v/>
      </c>
      <c r="C25" s="33"/>
      <c r="D25" s="33"/>
      <c r="E25" s="33"/>
      <c r="F25" s="33"/>
      <c r="G25" s="33"/>
      <c r="H25" s="33"/>
      <c r="I25" s="33"/>
      <c r="J25" s="33"/>
      <c r="K25" s="33"/>
      <c r="L25" s="33"/>
      <c r="M25" s="33"/>
      <c r="N25" s="33"/>
      <c r="O25" s="33"/>
      <c r="P25" s="33"/>
      <c r="Q25" s="33"/>
      <c r="R25" s="33"/>
      <c r="S25" s="35"/>
    </row>
    <row r="26" spans="2:19" ht="15" customHeight="1">
      <c r="B26" s="31"/>
      <c r="C26" s="33"/>
      <c r="D26" s="33"/>
      <c r="E26" s="33"/>
      <c r="F26" s="33"/>
      <c r="G26" s="33"/>
      <c r="H26" s="33"/>
      <c r="I26" s="33"/>
      <c r="J26" s="33"/>
      <c r="K26" s="33"/>
      <c r="L26" s="33"/>
      <c r="M26" s="33"/>
      <c r="N26" s="33"/>
      <c r="O26" s="33"/>
      <c r="P26" s="33"/>
      <c r="Q26" s="33"/>
      <c r="R26" s="33"/>
      <c r="S26" s="35"/>
    </row>
    <row r="27" spans="2:19" ht="15" customHeight="1">
      <c r="B27" s="31"/>
      <c r="C27" s="33"/>
      <c r="D27" s="33"/>
      <c r="E27" s="33"/>
      <c r="F27" s="33"/>
      <c r="G27" s="33"/>
      <c r="H27" s="33"/>
      <c r="I27" s="33"/>
      <c r="J27" s="33"/>
      <c r="K27" s="33"/>
      <c r="L27" s="33"/>
      <c r="M27" s="33"/>
      <c r="N27" s="33"/>
      <c r="O27" s="33"/>
      <c r="P27" s="33"/>
      <c r="Q27" s="33"/>
      <c r="R27" s="33"/>
      <c r="S27" s="35"/>
    </row>
    <row r="28" spans="2:19" ht="15" customHeight="1">
      <c r="B28" s="31"/>
      <c r="C28" s="33"/>
      <c r="D28" s="33"/>
      <c r="E28" s="33"/>
      <c r="F28" s="33"/>
      <c r="G28" s="33"/>
      <c r="H28" s="33"/>
      <c r="I28" s="33"/>
      <c r="J28" s="33"/>
      <c r="K28" s="33"/>
      <c r="L28" s="33"/>
      <c r="M28" s="33"/>
      <c r="N28" s="33"/>
      <c r="O28" s="33"/>
      <c r="P28" s="33"/>
      <c r="Q28" s="33"/>
      <c r="R28" s="33"/>
      <c r="S28" s="35"/>
    </row>
    <row r="29" spans="2:19" ht="15" customHeight="1">
      <c r="B29" s="687"/>
      <c r="C29" s="688"/>
      <c r="D29" s="688"/>
      <c r="E29" s="688"/>
      <c r="F29" s="688"/>
      <c r="G29" s="688"/>
      <c r="H29" s="688"/>
      <c r="I29" s="688"/>
      <c r="J29" s="688"/>
      <c r="K29" s="688"/>
      <c r="L29" s="688"/>
      <c r="M29" s="688"/>
      <c r="N29" s="688"/>
      <c r="O29" s="688"/>
      <c r="P29" s="688"/>
      <c r="Q29" s="688"/>
      <c r="R29" s="688"/>
      <c r="S29" s="689"/>
    </row>
    <row r="30" spans="2:19" ht="15" customHeight="1">
      <c r="B30" s="33"/>
      <c r="C30" s="33"/>
      <c r="D30" s="33"/>
      <c r="E30" s="33"/>
      <c r="F30" s="33"/>
      <c r="G30" s="33"/>
      <c r="H30" s="33"/>
      <c r="I30" s="33"/>
      <c r="J30" s="33"/>
      <c r="K30" s="33"/>
      <c r="L30" s="33"/>
      <c r="M30" s="33"/>
      <c r="N30" s="33"/>
    </row>
    <row r="31" spans="2:19" ht="15" customHeight="1">
      <c r="M31" s="424"/>
    </row>
    <row r="32" spans="2:19" ht="15" customHeight="1">
      <c r="M32" s="424"/>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sheetData>
  <sheetProtection password="C96F" sheet="1" objects="1" scenarios="1" formatRows="0"/>
  <mergeCells count="5">
    <mergeCell ref="B24:G24"/>
    <mergeCell ref="M15:O15"/>
    <mergeCell ref="P15:R15"/>
    <mergeCell ref="G15:I15"/>
    <mergeCell ref="J15:L15"/>
  </mergeCells>
  <pageMargins left="0.25" right="0.25" top="0.25" bottom="0.25" header="0.3" footer="0.3"/>
  <pageSetup scale="6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21" id="{B4F3C3F1-C5DA-4777-9473-A4A6A514C77A}">
            <xm:f>'Main Menu'!$O$12="Electric"</xm:f>
            <x14:dxf>
              <font>
                <color theme="0"/>
              </font>
              <border>
                <left/>
                <right/>
                <top/>
                <bottom/>
                <vertical/>
                <horizontal/>
              </border>
            </x14:dxf>
          </x14:cfRule>
          <xm:sqref>P17:R17 O16:O17 G5:G6 M16:M17 R16</xm:sqref>
        </x14:conditionalFormatting>
        <x14:conditionalFormatting xmlns:xm="http://schemas.microsoft.com/office/excel/2006/main">
          <x14:cfRule type="expression" priority="20" id="{6518AB51-B2C7-4E7C-BF3A-B112D6C22A2C}">
            <xm:f>'Main Menu'!$O$12="Electric"</xm:f>
            <x14:dxf>
              <fill>
                <patternFill>
                  <bgColor rgb="FFFFFFCC"/>
                </patternFill>
              </fill>
            </x14:dxf>
          </x14:cfRule>
          <xm:sqref>G7:G11 O18:O19 M18:M19 R18:R19</xm:sqref>
        </x14:conditionalFormatting>
        <x14:conditionalFormatting xmlns:xm="http://schemas.microsoft.com/office/excel/2006/main">
          <x14:cfRule type="expression" priority="18" id="{9CDE3A6E-AE99-4F91-A46B-FBD57C247699}">
            <xm:f>'Main Menu'!$O$12="Electric"</xm:f>
            <x14:dxf>
              <font>
                <color auto="1"/>
              </font>
            </x14:dxf>
          </x14:cfRule>
          <xm:sqref>O14</xm:sqref>
        </x14:conditionalFormatting>
        <x14:conditionalFormatting xmlns:xm="http://schemas.microsoft.com/office/excel/2006/main">
          <x14:cfRule type="expression" priority="17" id="{D73FAA64-C855-4203-869F-EFAB738A2CB8}">
            <xm:f>'Main Menu'!$O$12="Electric"</xm:f>
            <x14:dxf>
              <font>
                <color auto="1"/>
              </font>
              <border>
                <left style="thin">
                  <color auto="1"/>
                </left>
                <right style="thin">
                  <color auto="1"/>
                </right>
                <top style="thin">
                  <color auto="1"/>
                </top>
                <bottom style="thin">
                  <color auto="1"/>
                </bottom>
                <vertical/>
                <horizontal/>
              </border>
            </x14:dxf>
          </x14:cfRule>
          <xm:sqref>M15:R15 R16 G5:G11 O16:O19 M16:M19 P17:R19</xm:sqref>
        </x14:conditionalFormatting>
        <x14:conditionalFormatting xmlns:xm="http://schemas.microsoft.com/office/excel/2006/main">
          <x14:cfRule type="expression" priority="15" id="{2873E0D5-3D29-4B42-9FFD-33DFFE70E9EA}">
            <xm:f>'Main Menu'!$O$12="Electric"</xm:f>
            <x14:dxf>
              <font>
                <color theme="0"/>
              </font>
              <border>
                <left/>
                <right/>
                <top/>
                <bottom/>
                <vertical/>
                <horizontal/>
              </border>
            </x14:dxf>
          </x14:cfRule>
          <xm:sqref>N16:N17</xm:sqref>
        </x14:conditionalFormatting>
        <x14:conditionalFormatting xmlns:xm="http://schemas.microsoft.com/office/excel/2006/main">
          <x14:cfRule type="expression" priority="14" id="{C262FFB7-BFFE-4073-9164-B06B98555437}">
            <xm:f>'Main Menu'!$O$12="Electric"</xm:f>
            <x14:dxf>
              <fill>
                <patternFill>
                  <bgColor rgb="FFFFFFCC"/>
                </patternFill>
              </fill>
            </x14:dxf>
          </x14:cfRule>
          <xm:sqref>N18:N19</xm:sqref>
        </x14:conditionalFormatting>
        <x14:conditionalFormatting xmlns:xm="http://schemas.microsoft.com/office/excel/2006/main">
          <x14:cfRule type="expression" priority="12" id="{674B305E-B2AC-4726-BAC1-41D9F7561D5F}">
            <xm:f>'Main Menu'!$O$12="Electric"</xm:f>
            <x14:dxf>
              <font>
                <color auto="1"/>
              </font>
              <border>
                <left style="thin">
                  <color auto="1"/>
                </left>
                <right style="thin">
                  <color auto="1"/>
                </right>
                <top style="thin">
                  <color auto="1"/>
                </top>
                <bottom style="thin">
                  <color auto="1"/>
                </bottom>
                <vertical/>
                <horizontal/>
              </border>
            </x14:dxf>
          </x14:cfRule>
          <xm:sqref>N16:N19</xm:sqref>
        </x14:conditionalFormatting>
        <x14:conditionalFormatting xmlns:xm="http://schemas.microsoft.com/office/excel/2006/main">
          <x14:cfRule type="expression" priority="11" id="{81B507E5-E300-4E9F-984A-CB92DCFD302E}">
            <xm:f>'Main Menu'!$O$12="Electric"</xm:f>
            <x14:dxf>
              <font>
                <color theme="0"/>
              </font>
              <border>
                <left/>
                <right/>
                <top/>
                <bottom/>
                <vertical/>
                <horizontal/>
              </border>
            </x14:dxf>
          </x14:cfRule>
          <xm:sqref>P16</xm:sqref>
        </x14:conditionalFormatting>
        <x14:conditionalFormatting xmlns:xm="http://schemas.microsoft.com/office/excel/2006/main">
          <x14:cfRule type="expression" priority="10" id="{C279A76F-CD0D-402C-B2A7-DFD30AAEB7FD}">
            <xm:f>'Main Menu'!$O$12="Electric"</xm:f>
            <x14:dxf>
              <fill>
                <patternFill>
                  <bgColor rgb="FFFFFFCC"/>
                </patternFill>
              </fill>
            </x14:dxf>
          </x14:cfRule>
          <xm:sqref>P18:P19</xm:sqref>
        </x14:conditionalFormatting>
        <x14:conditionalFormatting xmlns:xm="http://schemas.microsoft.com/office/excel/2006/main">
          <x14:cfRule type="expression" priority="8" id="{B99769C5-394C-4C12-8BD4-1C62214238D7}">
            <xm:f>'Main Menu'!$O$12="Electric"</xm:f>
            <x14:dxf>
              <font>
                <color auto="1"/>
              </font>
              <border>
                <left style="thin">
                  <color auto="1"/>
                </left>
                <right style="thin">
                  <color auto="1"/>
                </right>
                <top style="thin">
                  <color auto="1"/>
                </top>
                <bottom style="thin">
                  <color auto="1"/>
                </bottom>
                <vertical/>
                <horizontal/>
              </border>
            </x14:dxf>
          </x14:cfRule>
          <xm:sqref>P16</xm:sqref>
        </x14:conditionalFormatting>
        <x14:conditionalFormatting xmlns:xm="http://schemas.microsoft.com/office/excel/2006/main">
          <x14:cfRule type="expression" priority="7" id="{21044B55-2727-4518-88E1-9C4CEDE63FB1}">
            <xm:f>'Main Menu'!$O$12="Electric"</xm:f>
            <x14:dxf>
              <font>
                <color theme="0"/>
              </font>
              <border>
                <left/>
                <right/>
                <top/>
                <bottom/>
                <vertical/>
                <horizontal/>
              </border>
            </x14:dxf>
          </x14:cfRule>
          <xm:sqref>Q16</xm:sqref>
        </x14:conditionalFormatting>
        <x14:conditionalFormatting xmlns:xm="http://schemas.microsoft.com/office/excel/2006/main">
          <x14:cfRule type="expression" priority="6" id="{FA25F091-F5A4-47AB-9FDA-BF5DA36E52D3}">
            <xm:f>'Main Menu'!$O$12="Electric"</xm:f>
            <x14:dxf>
              <fill>
                <patternFill>
                  <bgColor rgb="FFFFFFCC"/>
                </patternFill>
              </fill>
            </x14:dxf>
          </x14:cfRule>
          <xm:sqref>Q18:Q19</xm:sqref>
        </x14:conditionalFormatting>
        <x14:conditionalFormatting xmlns:xm="http://schemas.microsoft.com/office/excel/2006/main">
          <x14:cfRule type="expression" priority="4" id="{1C1F086B-8BC4-452D-AA2F-9CC3B1A6B445}">
            <xm:f>'Main Menu'!$O$12="Electric"</xm:f>
            <x14:dxf>
              <font>
                <color auto="1"/>
              </font>
              <border>
                <left style="thin">
                  <color auto="1"/>
                </left>
                <right style="thin">
                  <color auto="1"/>
                </right>
                <top style="thin">
                  <color auto="1"/>
                </top>
                <bottom style="thin">
                  <color auto="1"/>
                </bottom>
                <vertical/>
                <horizontal/>
              </border>
            </x14:dxf>
          </x14:cfRule>
          <xm:sqref>Q16</xm:sqref>
        </x14:conditionalFormatting>
        <x14:conditionalFormatting xmlns:xm="http://schemas.microsoft.com/office/excel/2006/main">
          <x14:cfRule type="expression" priority="2" id="{69B27DB4-6A1E-40AE-875F-79D70E7482AC}">
            <xm:f>'Main Menu'!$O$12="Electric"</xm:f>
            <x14:dxf>
              <font>
                <color theme="0"/>
              </font>
              <border>
                <left/>
                <right/>
                <top/>
                <bottom/>
                <vertical/>
                <horizontal/>
              </border>
            </x14:dxf>
          </x14:cfRule>
          <xm:sqref>E5:F5</xm:sqref>
        </x14:conditionalFormatting>
        <x14:conditionalFormatting xmlns:xm="http://schemas.microsoft.com/office/excel/2006/main">
          <x14:cfRule type="expression" priority="1" id="{5B27F802-3543-4230-8DCA-C3183B9075FF}">
            <xm:f>'Main Menu'!$O$12="Electric"</xm:f>
            <x14:dxf>
              <font>
                <color auto="1"/>
              </font>
              <border>
                <left style="thin">
                  <color auto="1"/>
                </left>
                <right style="thin">
                  <color auto="1"/>
                </right>
                <top style="thin">
                  <color auto="1"/>
                </top>
                <bottom style="thin">
                  <color auto="1"/>
                </bottom>
                <vertical/>
                <horizontal/>
              </border>
            </x14:dxf>
          </x14:cfRule>
          <xm:sqref>E5:F5</xm:sqref>
        </x14:conditionalFormatting>
      </x14:conditionalFormatting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4"/>
  <dimension ref="A1:AA48"/>
  <sheetViews>
    <sheetView showGridLines="0" workbookViewId="0">
      <pane ySplit="1" topLeftCell="A3" activePane="bottomLeft" state="frozen"/>
      <selection activeCell="G55" sqref="G55"/>
      <selection pane="bottomLeft"/>
    </sheetView>
  </sheetViews>
  <sheetFormatPr defaultColWidth="9.33203125" defaultRowHeight="13.8"/>
  <cols>
    <col min="1" max="1" width="1" style="424" customWidth="1"/>
    <col min="2" max="2" width="8.44140625" style="424" bestFit="1" customWidth="1"/>
    <col min="3" max="3" width="7.44140625" style="424" bestFit="1" customWidth="1"/>
    <col min="4" max="4" width="8.44140625" style="424" bestFit="1" customWidth="1"/>
    <col min="5" max="7" width="8.44140625" style="424" customWidth="1"/>
    <col min="8" max="8" width="9.44140625" style="424" customWidth="1"/>
    <col min="9" max="9" width="12.33203125" style="424" customWidth="1"/>
    <col min="10" max="10" width="9.33203125" style="424" customWidth="1"/>
    <col min="11" max="11" width="8.44140625" style="424" bestFit="1" customWidth="1"/>
    <col min="12" max="12" width="9.5546875" style="424" customWidth="1"/>
    <col min="13" max="13" width="8.44140625" style="424" bestFit="1" customWidth="1"/>
    <col min="14" max="15" width="12.33203125" style="424" bestFit="1" customWidth="1"/>
    <col min="16" max="16" width="7.44140625" style="424" bestFit="1" customWidth="1"/>
    <col min="17" max="17" width="11.88671875" style="424" bestFit="1" customWidth="1"/>
    <col min="18" max="18" width="7" style="424" customWidth="1"/>
    <col min="19" max="19" width="13.33203125" style="424" customWidth="1"/>
    <col min="20" max="20" width="5.6640625" style="424" bestFit="1" customWidth="1"/>
    <col min="21" max="21" width="8.44140625" style="424" bestFit="1" customWidth="1"/>
    <col min="22" max="22" width="5.6640625" style="424" bestFit="1" customWidth="1"/>
    <col min="23" max="23" width="11.88671875" style="424" bestFit="1" customWidth="1"/>
    <col min="24" max="24" width="5.6640625" style="424" bestFit="1" customWidth="1"/>
    <col min="25" max="16384" width="9.33203125" style="424"/>
  </cols>
  <sheetData>
    <row r="1" spans="1:27" ht="38.25" customHeight="1"/>
    <row r="2" spans="1:27" ht="4.5" customHeight="1" thickBot="1"/>
    <row r="3" spans="1:27"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5"/>
      <c r="Q3" s="1375"/>
      <c r="R3" s="1375"/>
      <c r="S3" s="1375"/>
      <c r="T3" s="1375"/>
      <c r="U3" s="1375"/>
      <c r="V3" s="1375"/>
      <c r="W3" s="1375"/>
      <c r="X3" s="1375"/>
      <c r="Y3" s="1375"/>
      <c r="Z3" s="1375"/>
      <c r="AA3" s="1376"/>
    </row>
    <row r="4" spans="1:27" ht="4.5" customHeight="1" thickBot="1">
      <c r="B4" s="1363"/>
      <c r="C4" s="1364"/>
      <c r="D4" s="1364"/>
      <c r="E4" s="1364"/>
      <c r="F4" s="1364"/>
      <c r="G4" s="1364"/>
      <c r="H4" s="1364"/>
      <c r="I4" s="1364"/>
      <c r="J4" s="1364"/>
      <c r="K4" s="1364"/>
      <c r="L4" s="1364"/>
      <c r="M4" s="1364"/>
      <c r="N4" s="1364"/>
      <c r="O4" s="1364"/>
      <c r="P4" s="1364"/>
      <c r="Q4" s="1364"/>
      <c r="R4" s="1364"/>
      <c r="S4" s="1364"/>
      <c r="T4" s="1364"/>
      <c r="U4" s="1364"/>
      <c r="V4" s="1364"/>
      <c r="W4" s="1364"/>
      <c r="X4" s="1364"/>
      <c r="Y4" s="1364"/>
      <c r="Z4" s="1364"/>
      <c r="AA4" s="1377"/>
    </row>
    <row r="5" spans="1:27" ht="34.5" customHeight="1" thickBot="1">
      <c r="B5" s="1334" t="s">
        <v>282</v>
      </c>
      <c r="C5" s="1335"/>
      <c r="D5" s="1336"/>
      <c r="E5" s="1334" t="s">
        <v>353</v>
      </c>
      <c r="F5" s="1335"/>
      <c r="G5" s="1336"/>
      <c r="H5" s="1334" t="s">
        <v>281</v>
      </c>
      <c r="I5" s="1335"/>
      <c r="J5" s="1336"/>
      <c r="K5" s="1334" t="s">
        <v>352</v>
      </c>
      <c r="L5" s="1335"/>
      <c r="M5" s="1336"/>
      <c r="N5" s="1337" t="s">
        <v>711</v>
      </c>
      <c r="O5" s="1338"/>
      <c r="P5" s="1339"/>
      <c r="Q5" s="1338" t="s">
        <v>706</v>
      </c>
      <c r="R5" s="1338"/>
      <c r="S5" s="1338"/>
      <c r="T5" s="1338"/>
      <c r="U5" s="1338"/>
      <c r="V5" s="1338"/>
      <c r="W5" s="1338"/>
      <c r="X5" s="1339"/>
      <c r="Y5" s="1337" t="s">
        <v>937</v>
      </c>
      <c r="Z5" s="1338"/>
      <c r="AA5" s="1339"/>
    </row>
    <row r="6" spans="1:27" ht="53.4">
      <c r="A6" s="7"/>
      <c r="B6" s="118" t="s">
        <v>90</v>
      </c>
      <c r="C6" s="804" t="s">
        <v>275</v>
      </c>
      <c r="D6" s="119" t="s">
        <v>276</v>
      </c>
      <c r="E6" s="118" t="s">
        <v>90</v>
      </c>
      <c r="F6" s="804" t="s">
        <v>275</v>
      </c>
      <c r="G6" s="119" t="s">
        <v>276</v>
      </c>
      <c r="H6" s="118" t="s">
        <v>90</v>
      </c>
      <c r="I6" s="804" t="s">
        <v>275</v>
      </c>
      <c r="J6" s="119" t="s">
        <v>276</v>
      </c>
      <c r="K6" s="118" t="s">
        <v>90</v>
      </c>
      <c r="L6" s="804" t="s">
        <v>275</v>
      </c>
      <c r="M6" s="119" t="s">
        <v>276</v>
      </c>
      <c r="N6" s="237" t="s">
        <v>58</v>
      </c>
      <c r="O6" s="243" t="s">
        <v>59</v>
      </c>
      <c r="P6" s="329" t="s">
        <v>92</v>
      </c>
      <c r="Q6" s="403" t="str">
        <f>IF(CE_Test_Number&lt;1,"-",Tables!Y22)</f>
        <v>Total 
Resource Net Benefits (PV)</v>
      </c>
      <c r="R6" s="403" t="str">
        <f>IF(CE_Test_Number&lt;1,"-",Tables!Z22)</f>
        <v>TRC</v>
      </c>
      <c r="S6" s="403" t="str">
        <f>IF(CE_Test_Number&lt;2,"-",Tables!AD22)</f>
        <v>Program Administrator Net Benefits (PV)</v>
      </c>
      <c r="T6" s="403" t="str">
        <f>IF(CE_Test_Number&lt;2,"-",Tables!AE22)</f>
        <v>PAC</v>
      </c>
      <c r="U6" s="403" t="str">
        <f>IF(CE_Test_Number&lt;3,"-",Tables!AI22)</f>
        <v>Societal
Net Benefits (PV)</v>
      </c>
      <c r="V6" s="403" t="str">
        <f>IF(CE_Test_Number&lt;3,"-",Tables!AJ22)</f>
        <v>SCT</v>
      </c>
      <c r="W6" s="403" t="str">
        <f>IF(CE_Test_Number&lt;4,"-",Tables!AN22)</f>
        <v>Rate Impact Measure
Net Benefits (PV)</v>
      </c>
      <c r="X6" s="403" t="str">
        <f>IF(CE_Test_Number&lt;4,"-",Tables!AO22)</f>
        <v>RIM</v>
      </c>
      <c r="Y6" s="403" t="s">
        <v>934</v>
      </c>
      <c r="Z6" s="403" t="s">
        <v>935</v>
      </c>
      <c r="AA6" s="243" t="s">
        <v>938</v>
      </c>
    </row>
    <row r="7" spans="1:27" ht="27" customHeight="1" thickBot="1">
      <c r="A7" s="7"/>
      <c r="B7" s="833" t="str">
        <f>Titles!F15</f>
        <v>MW</v>
      </c>
      <c r="C7" s="834" t="str">
        <f>Titles!F14</f>
        <v>MWh</v>
      </c>
      <c r="D7" s="835" t="str">
        <f>Titles!F14</f>
        <v>MWh</v>
      </c>
      <c r="E7" s="836" t="str">
        <f>Titles!F15</f>
        <v>MW</v>
      </c>
      <c r="F7" s="834" t="str">
        <f>Titles!F14</f>
        <v>MWh</v>
      </c>
      <c r="G7" s="835" t="str">
        <f>Titles!F14</f>
        <v>MWh</v>
      </c>
      <c r="H7" s="836" t="str">
        <f>Titles!F15</f>
        <v>MW</v>
      </c>
      <c r="I7" s="834" t="str">
        <f>Titles!F14</f>
        <v>MWh</v>
      </c>
      <c r="J7" s="835" t="str">
        <f>Titles!F14</f>
        <v>MWh</v>
      </c>
      <c r="K7" s="836" t="str">
        <f>Titles!F15</f>
        <v>MW</v>
      </c>
      <c r="L7" s="834" t="str">
        <f>Titles!F14</f>
        <v>MWh</v>
      </c>
      <c r="M7" s="835" t="str">
        <f>Titles!F14</f>
        <v>MWh</v>
      </c>
      <c r="N7" s="836"/>
      <c r="O7" s="837"/>
      <c r="P7" s="838"/>
      <c r="Q7" s="839" t="str">
        <f>IF(CE_Test_Number&lt;1,"-",Tables!Y23)</f>
        <v>($000's)</v>
      </c>
      <c r="R7" s="839" t="str">
        <f>IF(CE_Test_Number&lt;1,"-",Tables!Z23)</f>
        <v>Ratio</v>
      </c>
      <c r="S7" s="839" t="str">
        <f>IF(CE_Test_Number&lt;2,"-",Tables!AD23)</f>
        <v>($000's)</v>
      </c>
      <c r="T7" s="839" t="str">
        <f>IF(CE_Test_Number&lt;2,"-",Tables!AE23)</f>
        <v>Ratio</v>
      </c>
      <c r="U7" s="839" t="str">
        <f>IF(CE_Test_Number&lt;3,"-",Tables!AI23)</f>
        <v>($000's)</v>
      </c>
      <c r="V7" s="839" t="str">
        <f>IF(CE_Test_Number&lt;3,"-",Tables!AJ23)</f>
        <v>Ratio</v>
      </c>
      <c r="W7" s="839" t="str">
        <f>IF(CE_Test_Number&lt;4,"-",Tables!AN23)</f>
        <v>($000's)</v>
      </c>
      <c r="X7" s="839" t="str">
        <f>IF(CE_Test_Number&lt;4,"-",Tables!AO23)</f>
        <v>Ratio</v>
      </c>
      <c r="Y7" s="880" t="s">
        <v>903</v>
      </c>
      <c r="Z7" s="880" t="s">
        <v>903</v>
      </c>
      <c r="AA7" s="837" t="s">
        <v>936</v>
      </c>
    </row>
    <row r="8" spans="1:27" ht="17.25" customHeight="1" thickBot="1">
      <c r="A8" s="7"/>
      <c r="B8" s="840">
        <f ca="1">Tables!B24</f>
        <v>34</v>
      </c>
      <c r="C8" s="840">
        <f ca="1">Tables!C24</f>
        <v>250</v>
      </c>
      <c r="D8" s="840">
        <f ca="1">Tables!D24</f>
        <v>2500</v>
      </c>
      <c r="E8" s="840">
        <f ca="1">Tables!E24</f>
        <v>30.6</v>
      </c>
      <c r="F8" s="840">
        <f ca="1">Tables!F24</f>
        <v>225</v>
      </c>
      <c r="G8" s="840">
        <f ca="1">Tables!G24</f>
        <v>2250</v>
      </c>
      <c r="H8" s="840">
        <f ca="1">Tables!H24</f>
        <v>48</v>
      </c>
      <c r="I8" s="840">
        <f ca="1">Tables!I24</f>
        <v>573</v>
      </c>
      <c r="J8" s="840">
        <f ca="1">Tables!J24</f>
        <v>6246</v>
      </c>
      <c r="K8" s="840">
        <f ca="1">Tables!K24</f>
        <v>39.4</v>
      </c>
      <c r="L8" s="840">
        <f ca="1">Tables!L24</f>
        <v>454.20000000000005</v>
      </c>
      <c r="M8" s="840">
        <f ca="1">Tables!M24</f>
        <v>5131.4000000000005</v>
      </c>
      <c r="N8" s="840">
        <f ca="1">Tables!T24</f>
        <v>113100</v>
      </c>
      <c r="O8" s="840">
        <f ca="1">Tables!U24</f>
        <v>528400</v>
      </c>
      <c r="P8" s="841">
        <f ca="1">Tables!V24</f>
        <v>4.6719717064544648</v>
      </c>
      <c r="Q8" s="842">
        <f>IF(CE_Test_Number&lt;1,"-",Tables!Y24)</f>
        <v>1123</v>
      </c>
      <c r="R8" s="845">
        <f>IF(CE_Test_Number&lt;1,"-",Tables!Z24)</f>
        <v>1.5615000000000001</v>
      </c>
      <c r="S8" s="843">
        <f>IF(CE_Test_Number&lt;2,"-",Tables!AD24)</f>
        <v>0</v>
      </c>
      <c r="T8" s="843" t="str">
        <f>IF(CE_Test_Number&lt;2,"-",Tables!AE24)</f>
        <v>-</v>
      </c>
      <c r="U8" s="843">
        <f>IF(CE_Test_Number&lt;3,"-",Tables!AI24)</f>
        <v>0</v>
      </c>
      <c r="V8" s="843" t="str">
        <f>IF(CE_Test_Number&lt;3,"-",Tables!AJ24)</f>
        <v>-</v>
      </c>
      <c r="W8" s="843">
        <f>IF(CE_Test_Number&lt;4,"-",Tables!AN24)</f>
        <v>0</v>
      </c>
      <c r="X8" s="844" t="str">
        <f>IF(CE_Test_Number&lt;4,"-",Tables!AO24)</f>
        <v>-</v>
      </c>
      <c r="Y8" s="881">
        <f>IF(OR(target_savings="",ISERROR(target_savings/retail_sales)),"N/A",IF(target_format="Gross Energy Savings",target_savings/retail_sales,IF(target_format="% of Retail Sales",target_savings,"N/A")))</f>
        <v>7.462686567164179E-3</v>
      </c>
      <c r="Z8" s="881">
        <f ca="1">IF(target_savings="","N/A",IF(ISERROR(I8/retail_sales),"N/A",I8/retail_sales))</f>
        <v>2.1380597014925375E-2</v>
      </c>
      <c r="AA8" s="879">
        <f ca="1">IF(ISERROR((Z8-Y8)/Y8),"N/A",Z8/Y8)</f>
        <v>2.8650000000000002</v>
      </c>
    </row>
    <row r="9" spans="1:27">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c r="L9" s="7"/>
      <c r="M9" s="7"/>
      <c r="N9" s="7"/>
      <c r="O9" s="7"/>
    </row>
    <row r="10" spans="1:27">
      <c r="C10" s="666" t="str">
        <f>IF(Naturally_Occurring=1,"The reported gross savings values account for naturally occuring energy savings",IF(Naturally_Occurring=0,"The reported gross savings values do not account for naturally occuring energy savings",""))</f>
        <v/>
      </c>
      <c r="N10" s="7"/>
      <c r="O10" s="7"/>
    </row>
    <row r="11" spans="1:27">
      <c r="N11" s="7"/>
      <c r="O11" s="7"/>
    </row>
    <row r="12" spans="1:27" ht="15.6">
      <c r="B12" s="1240" t="s">
        <v>655</v>
      </c>
      <c r="C12" s="1240"/>
      <c r="D12" s="1240"/>
      <c r="E12" s="1240"/>
      <c r="F12" s="426"/>
      <c r="G12" s="426"/>
      <c r="H12" s="426"/>
      <c r="M12" s="1348" t="s">
        <v>852</v>
      </c>
      <c r="N12" s="1348"/>
      <c r="O12" s="1348"/>
      <c r="P12" s="1348"/>
      <c r="Q12" s="857"/>
      <c r="R12" s="857"/>
      <c r="S12" s="857"/>
    </row>
    <row r="13" spans="1:27">
      <c r="B13" s="1367" t="s">
        <v>390</v>
      </c>
      <c r="C13" s="1367"/>
      <c r="D13" s="1367"/>
      <c r="E13" s="858">
        <f>'Key Assumptions'!E6</f>
        <v>0</v>
      </c>
      <c r="G13" s="426"/>
      <c r="H13" s="426"/>
      <c r="M13" s="1349" t="s">
        <v>393</v>
      </c>
      <c r="N13" s="1349"/>
      <c r="O13" s="1349"/>
      <c r="P13" s="858">
        <f>'Key Assumptions'!E40</f>
        <v>0</v>
      </c>
      <c r="Q13" s="857"/>
      <c r="R13" s="857"/>
      <c r="S13" s="857"/>
    </row>
    <row r="14" spans="1:27">
      <c r="B14" s="1367" t="s">
        <v>391</v>
      </c>
      <c r="C14" s="1367"/>
      <c r="D14" s="1367"/>
      <c r="E14" s="858">
        <f>'Key Assumptions'!E7</f>
        <v>0</v>
      </c>
      <c r="F14" s="426"/>
      <c r="G14" s="426"/>
      <c r="H14" s="426"/>
      <c r="M14" s="1347" t="s">
        <v>394</v>
      </c>
      <c r="N14" s="1347"/>
      <c r="O14" s="1347"/>
      <c r="P14" s="858">
        <f>'Key Assumptions'!E41</f>
        <v>0</v>
      </c>
      <c r="Q14" s="857"/>
      <c r="R14" s="857"/>
      <c r="S14" s="859"/>
    </row>
    <row r="15" spans="1:27">
      <c r="B15" s="1367" t="s">
        <v>392</v>
      </c>
      <c r="C15" s="1367"/>
      <c r="D15" s="1367"/>
      <c r="E15" s="858">
        <f>'Key Assumptions'!E8</f>
        <v>0</v>
      </c>
      <c r="F15" s="426"/>
      <c r="G15" s="426"/>
      <c r="H15" s="426"/>
      <c r="M15" s="1347" t="s">
        <v>395</v>
      </c>
      <c r="N15" s="1347"/>
      <c r="O15" s="1347"/>
      <c r="P15" s="858">
        <f>'Key Assumptions'!E42</f>
        <v>0</v>
      </c>
      <c r="Q15" s="857"/>
      <c r="R15" s="857"/>
      <c r="S15" s="857"/>
    </row>
    <row r="16" spans="1:27">
      <c r="B16" s="426"/>
      <c r="C16" s="426"/>
      <c r="D16" s="426"/>
      <c r="E16" s="426"/>
      <c r="F16" s="426"/>
      <c r="G16" s="426"/>
      <c r="H16" s="426"/>
      <c r="M16" s="1347" t="s">
        <v>396</v>
      </c>
      <c r="N16" s="1347"/>
      <c r="O16" s="1347"/>
      <c r="P16" s="858">
        <f>'Key Assumptions'!E43</f>
        <v>0</v>
      </c>
      <c r="Q16" s="857"/>
      <c r="R16" s="857"/>
      <c r="S16" s="857"/>
    </row>
    <row r="17" spans="2:19" ht="15.6">
      <c r="B17" s="32" t="s">
        <v>254</v>
      </c>
      <c r="C17" s="782"/>
      <c r="D17" s="782"/>
      <c r="E17" s="782"/>
      <c r="F17" s="782"/>
      <c r="G17" s="782"/>
      <c r="H17" s="782"/>
      <c r="M17" s="856"/>
      <c r="N17" s="856"/>
      <c r="O17" s="856"/>
      <c r="P17" s="857"/>
      <c r="Q17" s="857"/>
      <c r="R17" s="857"/>
      <c r="S17" s="857"/>
    </row>
    <row r="18" spans="2:19" ht="15.6">
      <c r="B18" s="1351">
        <f>'Key Assumptions'!C11</f>
        <v>0</v>
      </c>
      <c r="C18" s="1352"/>
      <c r="D18" s="1352"/>
      <c r="E18" s="1352"/>
      <c r="F18" s="1352"/>
      <c r="G18" s="1352"/>
      <c r="H18" s="1353"/>
      <c r="M18" s="1348" t="s">
        <v>851</v>
      </c>
      <c r="N18" s="1348"/>
      <c r="O18" s="1348"/>
      <c r="P18" s="1348"/>
      <c r="Q18" s="857"/>
      <c r="R18" s="857"/>
      <c r="S18" s="857"/>
    </row>
    <row r="19" spans="2:19">
      <c r="B19" s="1354"/>
      <c r="C19" s="1355"/>
      <c r="D19" s="1355"/>
      <c r="E19" s="1355"/>
      <c r="F19" s="1355"/>
      <c r="G19" s="1355"/>
      <c r="H19" s="1356"/>
      <c r="M19" s="1349" t="s">
        <v>397</v>
      </c>
      <c r="N19" s="1349"/>
      <c r="O19" s="1349"/>
      <c r="P19" s="858">
        <f>'Key Assumptions'!E46</f>
        <v>0</v>
      </c>
      <c r="Q19" s="857"/>
      <c r="R19" s="857"/>
      <c r="S19" s="857"/>
    </row>
    <row r="20" spans="2:19">
      <c r="B20" s="1354"/>
      <c r="C20" s="1355"/>
      <c r="D20" s="1355"/>
      <c r="E20" s="1355"/>
      <c r="F20" s="1355"/>
      <c r="G20" s="1355"/>
      <c r="H20" s="1356"/>
      <c r="M20" s="1347" t="s">
        <v>398</v>
      </c>
      <c r="N20" s="1347"/>
      <c r="O20" s="1347"/>
      <c r="P20" s="858">
        <f>'Key Assumptions'!E47</f>
        <v>0</v>
      </c>
      <c r="Q20" s="857"/>
      <c r="R20" s="857"/>
      <c r="S20" s="857"/>
    </row>
    <row r="21" spans="2:19">
      <c r="B21" s="1354"/>
      <c r="C21" s="1355"/>
      <c r="D21" s="1355"/>
      <c r="E21" s="1355"/>
      <c r="F21" s="1355"/>
      <c r="G21" s="1355"/>
      <c r="H21" s="1356"/>
      <c r="M21" s="1347" t="s">
        <v>399</v>
      </c>
      <c r="N21" s="1347"/>
      <c r="O21" s="1347"/>
      <c r="P21" s="858">
        <f>'Key Assumptions'!E48</f>
        <v>0</v>
      </c>
      <c r="Q21" s="857"/>
      <c r="R21" s="857"/>
      <c r="S21" s="857"/>
    </row>
    <row r="22" spans="2:19">
      <c r="B22" s="1357"/>
      <c r="C22" s="1358"/>
      <c r="D22" s="1358"/>
      <c r="E22" s="1358"/>
      <c r="F22" s="1358"/>
      <c r="G22" s="1358"/>
      <c r="H22" s="1359"/>
      <c r="M22" s="1347" t="s">
        <v>400</v>
      </c>
      <c r="N22" s="1347"/>
      <c r="O22" s="1347"/>
      <c r="P22" s="858">
        <f>'Key Assumptions'!E49</f>
        <v>0</v>
      </c>
      <c r="Q22" s="857"/>
      <c r="R22" s="857"/>
      <c r="S22" s="857"/>
    </row>
    <row r="23" spans="2:19">
      <c r="B23" s="423"/>
      <c r="D23" s="426"/>
      <c r="E23" s="426"/>
      <c r="F23" s="426"/>
      <c r="G23" s="426"/>
      <c r="H23" s="426"/>
      <c r="M23" s="857"/>
      <c r="N23" s="857"/>
      <c r="O23" s="857"/>
      <c r="P23" s="857"/>
      <c r="Q23" s="857"/>
      <c r="R23" s="857"/>
      <c r="S23" s="857"/>
    </row>
    <row r="24" spans="2:19" ht="15.6">
      <c r="B24" s="1360" t="s">
        <v>860</v>
      </c>
      <c r="C24" s="1360"/>
      <c r="D24" s="1360"/>
      <c r="E24" s="1360"/>
      <c r="F24" s="1360"/>
      <c r="G24" s="1360"/>
      <c r="H24" s="1360"/>
      <c r="I24" s="1360"/>
      <c r="J24" s="1360"/>
      <c r="M24" s="865" t="s">
        <v>848</v>
      </c>
      <c r="N24" s="856"/>
      <c r="O24" s="856"/>
      <c r="P24" s="856"/>
      <c r="Q24" s="856"/>
      <c r="R24" s="856"/>
      <c r="S24" s="856"/>
    </row>
    <row r="25" spans="2:19" ht="57">
      <c r="B25" s="1231"/>
      <c r="C25" s="1231"/>
      <c r="D25" s="1231"/>
      <c r="E25" s="1231"/>
      <c r="F25" s="1231"/>
      <c r="G25" s="1231"/>
      <c r="H25" s="863" t="s">
        <v>850</v>
      </c>
      <c r="I25" s="854" t="s">
        <v>902</v>
      </c>
      <c r="J25" s="854" t="s">
        <v>861</v>
      </c>
      <c r="M25" s="1350">
        <f>'Key Assumptions'!C52</f>
        <v>0</v>
      </c>
      <c r="N25" s="1350"/>
      <c r="O25" s="1350"/>
      <c r="P25" s="1350"/>
      <c r="Q25" s="1350"/>
      <c r="R25" s="1350"/>
      <c r="S25" s="1350"/>
    </row>
    <row r="26" spans="2:19">
      <c r="B26" s="1232" t="s">
        <v>879</v>
      </c>
      <c r="C26" s="1232"/>
      <c r="D26" s="1232"/>
      <c r="E26" s="1232"/>
      <c r="F26" s="1232"/>
      <c r="G26" s="1232"/>
      <c r="H26" s="855">
        <f>'Key Assumptions'!E19</f>
        <v>0</v>
      </c>
      <c r="I26" s="855">
        <f>'Key Assumptions'!F19</f>
        <v>0</v>
      </c>
      <c r="J26" s="855">
        <f>'Key Assumptions'!G19</f>
        <v>0</v>
      </c>
      <c r="M26" s="1350"/>
      <c r="N26" s="1350"/>
      <c r="O26" s="1350"/>
      <c r="P26" s="1350"/>
      <c r="Q26" s="1350"/>
      <c r="R26" s="1350"/>
      <c r="S26" s="1350"/>
    </row>
    <row r="27" spans="2:19">
      <c r="B27" s="1236" t="s">
        <v>880</v>
      </c>
      <c r="C27" s="1236"/>
      <c r="D27" s="1236"/>
      <c r="E27" s="1236"/>
      <c r="F27" s="1236"/>
      <c r="G27" s="1236"/>
      <c r="H27" s="855">
        <f>'Key Assumptions'!E20</f>
        <v>0</v>
      </c>
      <c r="I27" s="855">
        <f>'Key Assumptions'!F20</f>
        <v>0</v>
      </c>
      <c r="J27" s="855">
        <f>'Key Assumptions'!G20</f>
        <v>0</v>
      </c>
      <c r="M27" s="1350"/>
      <c r="N27" s="1350"/>
      <c r="O27" s="1350"/>
      <c r="P27" s="1350"/>
      <c r="Q27" s="1350"/>
      <c r="R27" s="1350"/>
      <c r="S27" s="1350"/>
    </row>
    <row r="28" spans="2:19" ht="12.75" customHeight="1">
      <c r="B28" s="1236" t="s">
        <v>862</v>
      </c>
      <c r="C28" s="1236"/>
      <c r="D28" s="1236"/>
      <c r="E28" s="1236"/>
      <c r="F28" s="1236"/>
      <c r="G28" s="1236"/>
      <c r="H28" s="855">
        <f>'Key Assumptions'!E21</f>
        <v>0</v>
      </c>
      <c r="I28" s="855">
        <f>'Key Assumptions'!F21</f>
        <v>0</v>
      </c>
      <c r="J28" s="855">
        <f>'Key Assumptions'!G21</f>
        <v>0</v>
      </c>
      <c r="M28" s="1350"/>
      <c r="N28" s="1350"/>
      <c r="O28" s="1350"/>
      <c r="P28" s="1350"/>
      <c r="Q28" s="1350"/>
      <c r="R28" s="1350"/>
      <c r="S28" s="1350"/>
    </row>
    <row r="29" spans="2:19">
      <c r="B29" s="1236" t="s">
        <v>863</v>
      </c>
      <c r="C29" s="1236"/>
      <c r="D29" s="1236"/>
      <c r="E29" s="1236"/>
      <c r="F29" s="1236"/>
      <c r="G29" s="1236"/>
      <c r="H29" s="855">
        <f>'Key Assumptions'!E22</f>
        <v>0</v>
      </c>
      <c r="I29" s="855">
        <f>'Key Assumptions'!F22</f>
        <v>0</v>
      </c>
      <c r="J29" s="855">
        <f>'Key Assumptions'!G22</f>
        <v>0</v>
      </c>
      <c r="M29" s="1350"/>
      <c r="N29" s="1350"/>
      <c r="O29" s="1350"/>
      <c r="P29" s="1350"/>
      <c r="Q29" s="1350"/>
      <c r="R29" s="1350"/>
      <c r="S29" s="1350"/>
    </row>
    <row r="30" spans="2:19">
      <c r="B30" s="1236" t="s">
        <v>881</v>
      </c>
      <c r="C30" s="1236"/>
      <c r="D30" s="1236"/>
      <c r="E30" s="1236"/>
      <c r="F30" s="1236"/>
      <c r="G30" s="1236"/>
      <c r="H30" s="855">
        <f>'Key Assumptions'!E23</f>
        <v>0</v>
      </c>
      <c r="I30" s="855">
        <f>'Key Assumptions'!F23</f>
        <v>0</v>
      </c>
      <c r="J30" s="855">
        <f>'Key Assumptions'!G23</f>
        <v>0</v>
      </c>
    </row>
    <row r="31" spans="2:19">
      <c r="B31" s="1236" t="s">
        <v>882</v>
      </c>
      <c r="C31" s="1236"/>
      <c r="D31" s="1236"/>
      <c r="E31" s="1236"/>
      <c r="F31" s="1236"/>
      <c r="G31" s="1236"/>
      <c r="H31" s="855">
        <f>'Key Assumptions'!E24</f>
        <v>0</v>
      </c>
      <c r="I31" s="855">
        <f>'Key Assumptions'!F24</f>
        <v>0</v>
      </c>
      <c r="J31" s="855">
        <f>'Key Assumptions'!G24</f>
        <v>0</v>
      </c>
    </row>
    <row r="32" spans="2:19">
      <c r="B32" s="1232" t="s">
        <v>656</v>
      </c>
      <c r="C32" s="1232"/>
      <c r="D32" s="1232"/>
      <c r="E32" s="1232"/>
      <c r="F32" s="1232"/>
      <c r="G32" s="1232"/>
      <c r="H32" s="855">
        <f>'Key Assumptions'!E25</f>
        <v>0</v>
      </c>
      <c r="I32" s="855">
        <f>'Key Assumptions'!F25</f>
        <v>0</v>
      </c>
      <c r="J32" s="855">
        <f>'Key Assumptions'!G25</f>
        <v>0</v>
      </c>
    </row>
    <row r="33" spans="2:10">
      <c r="B33" s="1236" t="s">
        <v>866</v>
      </c>
      <c r="C33" s="1236"/>
      <c r="D33" s="1236"/>
      <c r="E33" s="1236"/>
      <c r="F33" s="1236"/>
      <c r="G33" s="1236"/>
      <c r="H33" s="855">
        <f>'Key Assumptions'!E26</f>
        <v>0</v>
      </c>
      <c r="I33" s="855">
        <f>'Key Assumptions'!F26</f>
        <v>0</v>
      </c>
      <c r="J33" s="855">
        <f>'Key Assumptions'!G26</f>
        <v>0</v>
      </c>
    </row>
    <row r="34" spans="2:10">
      <c r="B34" s="1236" t="s">
        <v>867</v>
      </c>
      <c r="C34" s="1236"/>
      <c r="D34" s="1236"/>
      <c r="E34" s="1236"/>
      <c r="F34" s="1236"/>
      <c r="G34" s="1236"/>
      <c r="H34" s="855">
        <f>'Key Assumptions'!E27</f>
        <v>0</v>
      </c>
      <c r="I34" s="855">
        <f>'Key Assumptions'!F27</f>
        <v>0</v>
      </c>
      <c r="J34" s="855">
        <f>'Key Assumptions'!G27</f>
        <v>0</v>
      </c>
    </row>
    <row r="35" spans="2:10">
      <c r="B35" s="1236" t="s">
        <v>952</v>
      </c>
      <c r="C35" s="1236"/>
      <c r="D35" s="1236"/>
      <c r="E35" s="1236"/>
      <c r="F35" s="1236"/>
      <c r="G35" s="1236"/>
      <c r="H35" s="855">
        <f>'Key Assumptions'!E28</f>
        <v>0</v>
      </c>
      <c r="I35" s="855">
        <f>'Key Assumptions'!F28</f>
        <v>0</v>
      </c>
      <c r="J35" s="855">
        <f>'Key Assumptions'!G28</f>
        <v>0</v>
      </c>
    </row>
    <row r="36" spans="2:10">
      <c r="B36" s="1236" t="s">
        <v>868</v>
      </c>
      <c r="C36" s="1236"/>
      <c r="D36" s="1236"/>
      <c r="E36" s="1236"/>
      <c r="F36" s="1236"/>
      <c r="G36" s="1236"/>
      <c r="H36" s="855">
        <f>'Key Assumptions'!E29</f>
        <v>0</v>
      </c>
      <c r="I36" s="855">
        <f>'Key Assumptions'!F29</f>
        <v>0</v>
      </c>
      <c r="J36" s="855">
        <f>'Key Assumptions'!G29</f>
        <v>0</v>
      </c>
    </row>
    <row r="37" spans="2:10">
      <c r="B37" s="1236" t="s">
        <v>869</v>
      </c>
      <c r="C37" s="1236"/>
      <c r="D37" s="1236"/>
      <c r="E37" s="1236"/>
      <c r="F37" s="1236"/>
      <c r="G37" s="1236"/>
      <c r="H37" s="855">
        <f>'Key Assumptions'!E30</f>
        <v>0</v>
      </c>
      <c r="I37" s="855">
        <f>'Key Assumptions'!F30</f>
        <v>0</v>
      </c>
      <c r="J37" s="855">
        <f>'Key Assumptions'!G30</f>
        <v>0</v>
      </c>
    </row>
    <row r="38" spans="2:10">
      <c r="B38" s="1236" t="s">
        <v>870</v>
      </c>
      <c r="C38" s="1236"/>
      <c r="D38" s="1236"/>
      <c r="E38" s="1236"/>
      <c r="F38" s="1236"/>
      <c r="G38" s="1236"/>
      <c r="H38" s="855">
        <f>'Key Assumptions'!E31</f>
        <v>0</v>
      </c>
      <c r="I38" s="855">
        <f>'Key Assumptions'!F31</f>
        <v>0</v>
      </c>
      <c r="J38" s="855">
        <f>'Key Assumptions'!G31</f>
        <v>0</v>
      </c>
    </row>
    <row r="39" spans="2:10">
      <c r="B39" s="1236" t="s">
        <v>871</v>
      </c>
      <c r="C39" s="1236"/>
      <c r="D39" s="1236"/>
      <c r="E39" s="1236"/>
      <c r="F39" s="1236"/>
      <c r="G39" s="1236"/>
      <c r="H39" s="855">
        <f>'Key Assumptions'!E32</f>
        <v>0</v>
      </c>
      <c r="I39" s="855">
        <f>'Key Assumptions'!F32</f>
        <v>0</v>
      </c>
      <c r="J39" s="855">
        <f>'Key Assumptions'!G32</f>
        <v>0</v>
      </c>
    </row>
    <row r="40" spans="2:10">
      <c r="B40" s="1236" t="s">
        <v>849</v>
      </c>
      <c r="C40" s="1236"/>
      <c r="D40" s="1236"/>
      <c r="E40" s="1236"/>
      <c r="F40" s="1236"/>
      <c r="G40" s="1236"/>
      <c r="H40" s="855">
        <f>'Key Assumptions'!E33</f>
        <v>0</v>
      </c>
      <c r="I40" s="855">
        <f>'Key Assumptions'!F33</f>
        <v>0</v>
      </c>
      <c r="J40" s="855">
        <f>'Key Assumptions'!G33</f>
        <v>0</v>
      </c>
    </row>
    <row r="41" spans="2:10">
      <c r="B41" s="1232" t="s">
        <v>15</v>
      </c>
      <c r="C41" s="1232"/>
      <c r="D41" s="1232"/>
      <c r="E41" s="1232"/>
      <c r="F41" s="1232"/>
      <c r="G41" s="1232"/>
      <c r="H41" s="855">
        <f>'Key Assumptions'!E34</f>
        <v>0</v>
      </c>
      <c r="I41" s="855">
        <f>'Key Assumptions'!F34</f>
        <v>0</v>
      </c>
      <c r="J41" s="855">
        <f>'Key Assumptions'!G34</f>
        <v>0</v>
      </c>
    </row>
    <row r="42" spans="2:10">
      <c r="E42" s="426"/>
      <c r="F42" s="426"/>
      <c r="G42" s="426"/>
      <c r="H42" s="426"/>
    </row>
    <row r="43" spans="2:10" ht="15.75" customHeight="1">
      <c r="B43" s="1366" t="s">
        <v>945</v>
      </c>
      <c r="C43" s="1366"/>
      <c r="D43" s="1366"/>
      <c r="E43" s="1366"/>
      <c r="F43" s="1366"/>
      <c r="G43" s="1366"/>
      <c r="H43" s="1366"/>
      <c r="I43" s="1366"/>
      <c r="J43" s="1366"/>
    </row>
    <row r="44" spans="2:10">
      <c r="B44" s="1365">
        <f>'Key Assumptions'!C37</f>
        <v>0</v>
      </c>
      <c r="C44" s="1365"/>
      <c r="D44" s="1365"/>
      <c r="E44" s="1365"/>
      <c r="F44" s="1365"/>
      <c r="G44" s="1365"/>
      <c r="H44" s="1365"/>
      <c r="I44" s="1365"/>
      <c r="J44" s="1365"/>
    </row>
    <row r="45" spans="2:10" ht="47.25" customHeight="1">
      <c r="E45" s="426"/>
      <c r="F45" s="426"/>
      <c r="G45" s="426"/>
      <c r="H45" s="426"/>
    </row>
    <row r="46" spans="2:10">
      <c r="E46" s="426"/>
      <c r="F46" s="426"/>
      <c r="G46" s="426"/>
      <c r="H46" s="426"/>
    </row>
    <row r="47" spans="2:10">
      <c r="E47" s="426"/>
      <c r="F47" s="426"/>
      <c r="G47" s="426"/>
      <c r="H47" s="426"/>
    </row>
    <row r="48" spans="2:10">
      <c r="E48" s="426"/>
      <c r="F48" s="426"/>
      <c r="G48" s="426"/>
      <c r="H48" s="426"/>
    </row>
  </sheetData>
  <sheetProtection formatColumns="0" formatRows="0"/>
  <mergeCells count="45">
    <mergeCell ref="B43:J43"/>
    <mergeCell ref="B44:J44"/>
    <mergeCell ref="B39:G39"/>
    <mergeCell ref="B40:G40"/>
    <mergeCell ref="B41:G41"/>
    <mergeCell ref="B38:G38"/>
    <mergeCell ref="Y5:AA5"/>
    <mergeCell ref="B3:AA4"/>
    <mergeCell ref="B25:G25"/>
    <mergeCell ref="B26:G26"/>
    <mergeCell ref="B27:G27"/>
    <mergeCell ref="B28:G28"/>
    <mergeCell ref="B29:G29"/>
    <mergeCell ref="B30:G30"/>
    <mergeCell ref="B31:G31"/>
    <mergeCell ref="B32:G32"/>
    <mergeCell ref="B36:G36"/>
    <mergeCell ref="B37:G37"/>
    <mergeCell ref="B33:G33"/>
    <mergeCell ref="B9:J9"/>
    <mergeCell ref="B5:D5"/>
    <mergeCell ref="E5:G5"/>
    <mergeCell ref="H5:J5"/>
    <mergeCell ref="Q5:X5"/>
    <mergeCell ref="B13:D13"/>
    <mergeCell ref="M13:O13"/>
    <mergeCell ref="K5:M5"/>
    <mergeCell ref="N5:P5"/>
    <mergeCell ref="B14:D14"/>
    <mergeCell ref="M14:O14"/>
    <mergeCell ref="B12:E12"/>
    <mergeCell ref="M15:O15"/>
    <mergeCell ref="M16:O16"/>
    <mergeCell ref="M12:P12"/>
    <mergeCell ref="B15:D15"/>
    <mergeCell ref="B34:G34"/>
    <mergeCell ref="B35:G35"/>
    <mergeCell ref="M18:P18"/>
    <mergeCell ref="M19:O19"/>
    <mergeCell ref="M20:O20"/>
    <mergeCell ref="M21:O21"/>
    <mergeCell ref="M22:O22"/>
    <mergeCell ref="B18:H22"/>
    <mergeCell ref="B24:J24"/>
    <mergeCell ref="M25:S29"/>
  </mergeCells>
  <conditionalFormatting sqref="M12:S29">
    <cfRule type="expression" dxfId="8" priority="2">
      <formula>Site_or_SitePlusLosses=1</formula>
    </cfRule>
  </conditionalFormatting>
  <pageMargins left="0.5" right="0.5" top="0.75" bottom="0.75" header="0.3" footer="0.3"/>
  <pageSetup orientation="landscape"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5"/>
  <dimension ref="A1:S45"/>
  <sheetViews>
    <sheetView showGridLines="0" workbookViewId="0">
      <pane ySplit="1" topLeftCell="A2" activePane="bottomLeft" state="frozen"/>
      <selection activeCell="G55" sqref="G55"/>
      <selection pane="bottomLeft"/>
    </sheetView>
  </sheetViews>
  <sheetFormatPr defaultColWidth="9.33203125" defaultRowHeight="13.8"/>
  <cols>
    <col min="1" max="1" width="1" style="424" customWidth="1"/>
    <col min="2" max="2" width="8.44140625" style="424" customWidth="1"/>
    <col min="3" max="3" width="10.88671875" style="424" customWidth="1"/>
    <col min="4" max="7" width="8.44140625" style="424" customWidth="1"/>
    <col min="8" max="8" width="12.33203125" style="424" bestFit="1" customWidth="1"/>
    <col min="9" max="9" width="11.88671875" style="424" bestFit="1" customWidth="1"/>
    <col min="10" max="10" width="10.109375" style="424" customWidth="1"/>
    <col min="11" max="11" width="13.33203125" style="424" customWidth="1"/>
    <col min="12" max="12" width="5.6640625" style="424" bestFit="1" customWidth="1"/>
    <col min="13" max="13" width="8.44140625" style="424" bestFit="1" customWidth="1"/>
    <col min="14" max="14" width="5.6640625" style="424" bestFit="1" customWidth="1"/>
    <col min="15" max="15" width="11.88671875" style="424" bestFit="1" customWidth="1"/>
    <col min="16" max="16" width="5.6640625" style="424" bestFit="1" customWidth="1"/>
    <col min="17" max="16384" width="9.33203125" style="424"/>
  </cols>
  <sheetData>
    <row r="1" spans="1:19" ht="38.25" customHeight="1"/>
    <row r="2" spans="1:19" ht="4.5" customHeight="1" thickBot="1"/>
    <row r="3" spans="1:19"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5"/>
      <c r="Q3" s="1375"/>
      <c r="R3" s="1375"/>
      <c r="S3" s="1376"/>
    </row>
    <row r="4" spans="1:19" ht="4.5" customHeight="1" thickBot="1">
      <c r="B4" s="1363"/>
      <c r="C4" s="1364"/>
      <c r="D4" s="1364"/>
      <c r="E4" s="1364"/>
      <c r="F4" s="1364"/>
      <c r="G4" s="1364"/>
      <c r="H4" s="1364"/>
      <c r="I4" s="1364"/>
      <c r="J4" s="1364"/>
      <c r="K4" s="1364"/>
      <c r="L4" s="1364"/>
      <c r="M4" s="1364"/>
      <c r="N4" s="1364"/>
      <c r="O4" s="1364"/>
      <c r="P4" s="1364"/>
      <c r="Q4" s="1364"/>
      <c r="R4" s="1364"/>
      <c r="S4" s="1377"/>
    </row>
    <row r="5" spans="1:19" ht="34.5" customHeight="1" thickBot="1">
      <c r="B5" s="1334" t="s">
        <v>281</v>
      </c>
      <c r="C5" s="1335"/>
      <c r="D5" s="1336"/>
      <c r="E5" s="1334" t="s">
        <v>279</v>
      </c>
      <c r="F5" s="1335"/>
      <c r="G5" s="1336"/>
      <c r="H5" s="517" t="s">
        <v>711</v>
      </c>
      <c r="I5" s="1337" t="s">
        <v>706</v>
      </c>
      <c r="J5" s="1338"/>
      <c r="K5" s="1338"/>
      <c r="L5" s="1338"/>
      <c r="M5" s="1338"/>
      <c r="N5" s="1338"/>
      <c r="O5" s="1338"/>
      <c r="P5" s="1339"/>
      <c r="Q5" s="1337" t="s">
        <v>937</v>
      </c>
      <c r="R5" s="1338"/>
      <c r="S5" s="1339"/>
    </row>
    <row r="6" spans="1:19" ht="53.4">
      <c r="A6" s="7"/>
      <c r="B6" s="118" t="s">
        <v>90</v>
      </c>
      <c r="C6" s="518" t="s">
        <v>275</v>
      </c>
      <c r="D6" s="119" t="s">
        <v>276</v>
      </c>
      <c r="E6" s="118" t="s">
        <v>90</v>
      </c>
      <c r="F6" s="518" t="s">
        <v>275</v>
      </c>
      <c r="G6" s="119" t="s">
        <v>276</v>
      </c>
      <c r="H6" s="243" t="s">
        <v>91</v>
      </c>
      <c r="I6" s="403" t="str">
        <f>IF(CE_Test_Number&lt;1,"-",Tables!Y22)</f>
        <v>Total 
Resource Net Benefits (PV)</v>
      </c>
      <c r="J6" s="403" t="str">
        <f>IF(CE_Test_Number&lt;1,"-",Tables!Z22)</f>
        <v>TRC</v>
      </c>
      <c r="K6" s="403" t="str">
        <f>IF(CE_Test_Number&lt;2,"-",Tables!AD22)</f>
        <v>Program Administrator Net Benefits (PV)</v>
      </c>
      <c r="L6" s="403" t="str">
        <f>IF(CE_Test_Number&lt;2,"-",Tables!AE22)</f>
        <v>PAC</v>
      </c>
      <c r="M6" s="403" t="str">
        <f>IF(CE_Test_Number&lt;3,"-",Tables!AI22)</f>
        <v>Societal
Net Benefits (PV)</v>
      </c>
      <c r="N6" s="403" t="str">
        <f>IF(CE_Test_Number&lt;3,"-",Tables!AJ22)</f>
        <v>SCT</v>
      </c>
      <c r="O6" s="403" t="str">
        <f>IF(CE_Test_Number&lt;4,"-",Tables!AN22)</f>
        <v>Rate Impact Measure
Net Benefits (PV)</v>
      </c>
      <c r="P6" s="403" t="str">
        <f>IF(CE_Test_Number&lt;4,"-",Tables!AO22)</f>
        <v>RIM</v>
      </c>
      <c r="Q6" s="403" t="s">
        <v>934</v>
      </c>
      <c r="R6" s="403" t="s">
        <v>935</v>
      </c>
      <c r="S6" s="243" t="s">
        <v>938</v>
      </c>
    </row>
    <row r="7" spans="1:19" ht="24.75" customHeight="1" thickBot="1">
      <c r="A7" s="7"/>
      <c r="B7" s="240" t="str">
        <f>Titles!F15</f>
        <v>MW</v>
      </c>
      <c r="C7" s="241" t="str">
        <f>Titles!F14</f>
        <v>MWh</v>
      </c>
      <c r="D7" s="242" t="str">
        <f>Titles!F14</f>
        <v>MWh</v>
      </c>
      <c r="E7" s="240" t="str">
        <f>Titles!F15</f>
        <v>MW</v>
      </c>
      <c r="F7" s="241" t="str">
        <f>Titles!F14</f>
        <v>MWh</v>
      </c>
      <c r="G7" s="242" t="str">
        <f>Titles!F14</f>
        <v>MWh</v>
      </c>
      <c r="H7" s="244"/>
      <c r="I7" s="404" t="str">
        <f>IF(CE_Test_Number&lt;1,"-",Tables!Y23)</f>
        <v>($000's)</v>
      </c>
      <c r="J7" s="404" t="str">
        <f>IF(CE_Test_Number&lt;1,"-",Tables!Z23)</f>
        <v>Ratio</v>
      </c>
      <c r="K7" s="404" t="str">
        <f>IF(CE_Test_Number&lt;2,"-",Tables!AD23)</f>
        <v>($000's)</v>
      </c>
      <c r="L7" s="404" t="str">
        <f>IF(CE_Test_Number&lt;2,"-",Tables!AE23)</f>
        <v>Ratio</v>
      </c>
      <c r="M7" s="404" t="str">
        <f>IF(CE_Test_Number&lt;3,"-",Tables!AI23)</f>
        <v>($000's)</v>
      </c>
      <c r="N7" s="404" t="str">
        <f>IF(CE_Test_Number&lt;3,"-",Tables!AJ23)</f>
        <v>Ratio</v>
      </c>
      <c r="O7" s="404" t="str">
        <f>IF(CE_Test_Number&lt;4,"-",Tables!AN23)</f>
        <v>($000's)</v>
      </c>
      <c r="P7" s="404" t="str">
        <f>IF(CE_Test_Number&lt;4,"-",Tables!AO23)</f>
        <v>Ratio</v>
      </c>
      <c r="Q7" s="880" t="s">
        <v>903</v>
      </c>
      <c r="R7" s="880" t="s">
        <v>903</v>
      </c>
      <c r="S7" s="837" t="s">
        <v>936</v>
      </c>
    </row>
    <row r="8" spans="1:19" ht="17.25" customHeight="1" thickBot="1">
      <c r="A8" s="7"/>
      <c r="B8" s="236">
        <f ca="1">Tables!H24</f>
        <v>48</v>
      </c>
      <c r="C8" s="236">
        <f ca="1">Tables!I24</f>
        <v>573</v>
      </c>
      <c r="D8" s="236">
        <f ca="1">Tables!J24</f>
        <v>6246</v>
      </c>
      <c r="E8" s="236">
        <f ca="1">Tables!N24</f>
        <v>82.4</v>
      </c>
      <c r="F8" s="236">
        <f ca="1">Tables!O24</f>
        <v>340</v>
      </c>
      <c r="G8" s="236">
        <f ca="1">Tables!P24</f>
        <v>3400</v>
      </c>
      <c r="H8" s="236">
        <f ca="1">Tables!U24</f>
        <v>528400</v>
      </c>
      <c r="I8" s="592">
        <f>IF(CE_Test_Number&lt;1,"-",Tables!Y24)</f>
        <v>1123</v>
      </c>
      <c r="J8" s="592">
        <f>IF(CE_Test_Number&lt;1,"-",Tables!Z24)</f>
        <v>1.5615000000000001</v>
      </c>
      <c r="K8" s="593">
        <f>IF(CE_Test_Number&lt;2,"-",Tables!AD24)</f>
        <v>0</v>
      </c>
      <c r="L8" s="593" t="str">
        <f>IF(CE_Test_Number&lt;2,"-",Tables!AE24)</f>
        <v>-</v>
      </c>
      <c r="M8" s="593">
        <f>IF(CE_Test_Number&lt;3,"-",Tables!AI24)</f>
        <v>0</v>
      </c>
      <c r="N8" s="593" t="str">
        <f>IF(CE_Test_Number&lt;3,"-",Tables!AJ24)</f>
        <v>-</v>
      </c>
      <c r="O8" s="593">
        <f>IF(CE_Test_Number&lt;4,"-",Tables!AN24)</f>
        <v>0</v>
      </c>
      <c r="P8" s="593" t="str">
        <f>IF(CE_Test_Number&lt;4,"-",Tables!AO24)</f>
        <v>-</v>
      </c>
      <c r="Q8" s="881">
        <f>IF(OR(target_savings="",ISERROR(target_savings/retail_sales)),"N/A",IF(target_format="Gross Energy Savings",target_savings/retail_sales,IF(target_format="% of Retail Sales",target_savings,"N/A")))</f>
        <v>7.462686567164179E-3</v>
      </c>
      <c r="R8" s="881">
        <f ca="1">IF(target_savings="","N/A",IF(ISERROR(C8/retail_sales),"N/A",C8/retail_sales))</f>
        <v>2.1380597014925375E-2</v>
      </c>
      <c r="S8" s="879">
        <f ca="1">IF(ISERROR((R8-Q8)/Q8),"N/A",R8/Q8)</f>
        <v>2.8650000000000002</v>
      </c>
    </row>
    <row r="9" spans="1:19" ht="15.75" customHeight="1">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row>
    <row r="10" spans="1:19">
      <c r="D10" s="666" t="str">
        <f>IF(Naturally_Occurring=1,"The reported gross savings values account for naturally occuring energy savings",IF(Naturally_Occurring=0,"The reported gross savings values do not account for naturally occuring energy savings",""))</f>
        <v/>
      </c>
    </row>
    <row r="11" spans="1:19">
      <c r="H11" s="7"/>
    </row>
    <row r="12" spans="1:19" ht="15.6">
      <c r="B12" s="1240" t="s">
        <v>655</v>
      </c>
      <c r="C12" s="1240"/>
      <c r="D12" s="1240"/>
      <c r="E12" s="1240"/>
      <c r="F12" s="426"/>
      <c r="G12" s="426"/>
      <c r="H12" s="426"/>
      <c r="M12" s="1348" t="s">
        <v>852</v>
      </c>
      <c r="N12" s="1348"/>
      <c r="O12" s="1348"/>
      <c r="P12" s="1348"/>
    </row>
    <row r="13" spans="1:19">
      <c r="B13" s="1367" t="s">
        <v>390</v>
      </c>
      <c r="C13" s="1367"/>
      <c r="D13" s="1367"/>
      <c r="E13" s="858">
        <f>'Key Assumptions'!E6</f>
        <v>0</v>
      </c>
      <c r="G13" s="426"/>
      <c r="H13" s="426"/>
      <c r="M13" s="1349" t="s">
        <v>393</v>
      </c>
      <c r="N13" s="1349"/>
      <c r="O13" s="1349"/>
      <c r="P13" s="858">
        <f>'Key Assumptions'!E40</f>
        <v>0</v>
      </c>
    </row>
    <row r="14" spans="1:19">
      <c r="B14" s="1367" t="s">
        <v>391</v>
      </c>
      <c r="C14" s="1367"/>
      <c r="D14" s="1367"/>
      <c r="E14" s="858">
        <f>'Key Assumptions'!E7</f>
        <v>0</v>
      </c>
      <c r="F14" s="426"/>
      <c r="G14" s="426"/>
      <c r="H14" s="426"/>
      <c r="M14" s="1347" t="s">
        <v>394</v>
      </c>
      <c r="N14" s="1347"/>
      <c r="O14" s="1347"/>
      <c r="P14" s="858">
        <f>'Key Assumptions'!E41</f>
        <v>0</v>
      </c>
      <c r="S14" s="7"/>
    </row>
    <row r="15" spans="1:19">
      <c r="B15" s="1367" t="s">
        <v>392</v>
      </c>
      <c r="C15" s="1367"/>
      <c r="D15" s="1367"/>
      <c r="E15" s="858">
        <f>'Key Assumptions'!E8</f>
        <v>0</v>
      </c>
      <c r="F15" s="426"/>
      <c r="G15" s="426"/>
      <c r="H15" s="426"/>
      <c r="M15" s="1347" t="s">
        <v>395</v>
      </c>
      <c r="N15" s="1347"/>
      <c r="O15" s="1347"/>
      <c r="P15" s="858">
        <f>'Key Assumptions'!E42</f>
        <v>0</v>
      </c>
    </row>
    <row r="16" spans="1:19">
      <c r="B16" s="426"/>
      <c r="C16" s="426"/>
      <c r="D16" s="426"/>
      <c r="E16" s="426"/>
      <c r="F16" s="426"/>
      <c r="G16" s="426"/>
      <c r="H16" s="426"/>
      <c r="M16" s="1347" t="s">
        <v>396</v>
      </c>
      <c r="N16" s="1347"/>
      <c r="O16" s="1347"/>
      <c r="P16" s="858">
        <f>'Key Assumptions'!E43</f>
        <v>0</v>
      </c>
    </row>
    <row r="17" spans="2:19" ht="15.6">
      <c r="B17" s="32" t="s">
        <v>254</v>
      </c>
      <c r="C17" s="782"/>
      <c r="D17" s="782"/>
      <c r="E17" s="782"/>
      <c r="F17" s="782"/>
      <c r="G17" s="782"/>
      <c r="H17" s="782"/>
      <c r="M17" s="856"/>
      <c r="N17" s="856"/>
      <c r="O17" s="856"/>
      <c r="P17" s="857"/>
    </row>
    <row r="18" spans="2:19" ht="15.6">
      <c r="B18" s="1351">
        <f>'Key Assumptions'!C11</f>
        <v>0</v>
      </c>
      <c r="C18" s="1352"/>
      <c r="D18" s="1352"/>
      <c r="E18" s="1352"/>
      <c r="F18" s="1352"/>
      <c r="G18" s="1352"/>
      <c r="H18" s="1353"/>
      <c r="M18" s="1348" t="s">
        <v>851</v>
      </c>
      <c r="N18" s="1348"/>
      <c r="O18" s="1348"/>
      <c r="P18" s="1348"/>
    </row>
    <row r="19" spans="2:19">
      <c r="B19" s="1354"/>
      <c r="C19" s="1355"/>
      <c r="D19" s="1355"/>
      <c r="E19" s="1355"/>
      <c r="F19" s="1355"/>
      <c r="G19" s="1355"/>
      <c r="H19" s="1356"/>
      <c r="M19" s="1349" t="s">
        <v>397</v>
      </c>
      <c r="N19" s="1349"/>
      <c r="O19" s="1349"/>
      <c r="P19" s="858">
        <f>'Key Assumptions'!E46</f>
        <v>0</v>
      </c>
    </row>
    <row r="20" spans="2:19">
      <c r="B20" s="1354"/>
      <c r="C20" s="1355"/>
      <c r="D20" s="1355"/>
      <c r="E20" s="1355"/>
      <c r="F20" s="1355"/>
      <c r="G20" s="1355"/>
      <c r="H20" s="1356"/>
      <c r="M20" s="1347" t="s">
        <v>398</v>
      </c>
      <c r="N20" s="1347"/>
      <c r="O20" s="1347"/>
      <c r="P20" s="858">
        <f>'Key Assumptions'!E47</f>
        <v>0</v>
      </c>
    </row>
    <row r="21" spans="2:19">
      <c r="B21" s="1354"/>
      <c r="C21" s="1355"/>
      <c r="D21" s="1355"/>
      <c r="E21" s="1355"/>
      <c r="F21" s="1355"/>
      <c r="G21" s="1355"/>
      <c r="H21" s="1356"/>
      <c r="M21" s="1347" t="s">
        <v>399</v>
      </c>
      <c r="N21" s="1347"/>
      <c r="O21" s="1347"/>
      <c r="P21" s="858">
        <f>'Key Assumptions'!E48</f>
        <v>0</v>
      </c>
    </row>
    <row r="22" spans="2:19">
      <c r="B22" s="1357"/>
      <c r="C22" s="1358"/>
      <c r="D22" s="1358"/>
      <c r="E22" s="1358"/>
      <c r="F22" s="1358"/>
      <c r="G22" s="1358"/>
      <c r="H22" s="1359"/>
      <c r="M22" s="1347" t="s">
        <v>400</v>
      </c>
      <c r="N22" s="1347"/>
      <c r="O22" s="1347"/>
      <c r="P22" s="858">
        <f>'Key Assumptions'!E49</f>
        <v>0</v>
      </c>
    </row>
    <row r="23" spans="2:19">
      <c r="B23" s="423"/>
      <c r="D23" s="426"/>
      <c r="E23" s="426"/>
      <c r="F23" s="426"/>
      <c r="G23" s="426"/>
      <c r="H23" s="426"/>
    </row>
    <row r="24" spans="2:19" ht="15.6">
      <c r="B24" s="1360" t="s">
        <v>860</v>
      </c>
      <c r="C24" s="1360"/>
      <c r="D24" s="1360"/>
      <c r="E24" s="1360"/>
      <c r="F24" s="1360"/>
      <c r="G24" s="1360"/>
      <c r="H24" s="1360"/>
      <c r="I24" s="1360"/>
      <c r="J24" s="1360"/>
      <c r="M24" s="1378" t="s">
        <v>848</v>
      </c>
      <c r="N24" s="1378"/>
      <c r="O24" s="1378"/>
      <c r="P24" s="1378"/>
      <c r="Q24" s="426"/>
      <c r="R24" s="426"/>
      <c r="S24" s="426"/>
    </row>
    <row r="25" spans="2:19" ht="57">
      <c r="B25" s="1231"/>
      <c r="C25" s="1231"/>
      <c r="D25" s="1231"/>
      <c r="E25" s="1231"/>
      <c r="F25" s="1231"/>
      <c r="G25" s="1231"/>
      <c r="H25" s="863" t="s">
        <v>850</v>
      </c>
      <c r="I25" s="854" t="s">
        <v>902</v>
      </c>
      <c r="J25" s="854" t="s">
        <v>861</v>
      </c>
      <c r="M25" s="1378"/>
      <c r="N25" s="1378"/>
      <c r="O25" s="1378"/>
      <c r="P25" s="1378"/>
    </row>
    <row r="26" spans="2:19">
      <c r="B26" s="1232" t="s">
        <v>879</v>
      </c>
      <c r="C26" s="1232"/>
      <c r="D26" s="1232"/>
      <c r="E26" s="1232"/>
      <c r="F26" s="1232"/>
      <c r="G26" s="1232"/>
      <c r="H26" s="855">
        <f>'Key Assumptions'!E19</f>
        <v>0</v>
      </c>
      <c r="I26" s="855">
        <f>'Key Assumptions'!F19</f>
        <v>0</v>
      </c>
      <c r="J26" s="855">
        <f>'Key Assumptions'!G19</f>
        <v>0</v>
      </c>
      <c r="M26" s="1379">
        <f>'Key Assumptions'!C52</f>
        <v>0</v>
      </c>
      <c r="N26" s="1379"/>
      <c r="O26" s="1379"/>
      <c r="P26" s="1379"/>
    </row>
    <row r="27" spans="2:19">
      <c r="B27" s="1236" t="s">
        <v>880</v>
      </c>
      <c r="C27" s="1236"/>
      <c r="D27" s="1236"/>
      <c r="E27" s="1236"/>
      <c r="F27" s="1236"/>
      <c r="G27" s="1236"/>
      <c r="H27" s="855">
        <f>'Key Assumptions'!E20</f>
        <v>0</v>
      </c>
      <c r="I27" s="855">
        <f>'Key Assumptions'!F20</f>
        <v>0</v>
      </c>
      <c r="J27" s="855">
        <f>'Key Assumptions'!G20</f>
        <v>0</v>
      </c>
      <c r="M27" s="1379"/>
      <c r="N27" s="1379"/>
      <c r="O27" s="1379"/>
      <c r="P27" s="1379"/>
    </row>
    <row r="28" spans="2:19" ht="12.75" customHeight="1">
      <c r="B28" s="1236" t="s">
        <v>862</v>
      </c>
      <c r="C28" s="1236"/>
      <c r="D28" s="1236"/>
      <c r="E28" s="1236"/>
      <c r="F28" s="1236"/>
      <c r="G28" s="1236"/>
      <c r="H28" s="855">
        <f>'Key Assumptions'!E21</f>
        <v>0</v>
      </c>
      <c r="I28" s="855">
        <f>'Key Assumptions'!F21</f>
        <v>0</v>
      </c>
      <c r="J28" s="855">
        <f>'Key Assumptions'!G21</f>
        <v>0</v>
      </c>
      <c r="M28" s="1379"/>
      <c r="N28" s="1379"/>
      <c r="O28" s="1379"/>
      <c r="P28" s="1379"/>
    </row>
    <row r="29" spans="2:19">
      <c r="B29" s="1236" t="s">
        <v>863</v>
      </c>
      <c r="C29" s="1236"/>
      <c r="D29" s="1236"/>
      <c r="E29" s="1236"/>
      <c r="F29" s="1236"/>
      <c r="G29" s="1236"/>
      <c r="H29" s="855">
        <f>'Key Assumptions'!E22</f>
        <v>0</v>
      </c>
      <c r="I29" s="855">
        <f>'Key Assumptions'!F22</f>
        <v>0</v>
      </c>
      <c r="J29" s="855">
        <f>'Key Assumptions'!G22</f>
        <v>0</v>
      </c>
      <c r="M29" s="1379"/>
      <c r="N29" s="1379"/>
      <c r="O29" s="1379"/>
      <c r="P29" s="1379"/>
    </row>
    <row r="30" spans="2:19">
      <c r="B30" s="1236" t="s">
        <v>881</v>
      </c>
      <c r="C30" s="1236"/>
      <c r="D30" s="1236"/>
      <c r="E30" s="1236"/>
      <c r="F30" s="1236"/>
      <c r="G30" s="1236"/>
      <c r="H30" s="855">
        <f>'Key Assumptions'!E23</f>
        <v>0</v>
      </c>
      <c r="I30" s="855">
        <f>'Key Assumptions'!F23</f>
        <v>0</v>
      </c>
      <c r="J30" s="855">
        <f>'Key Assumptions'!G23</f>
        <v>0</v>
      </c>
      <c r="M30" s="1379"/>
      <c r="N30" s="1379"/>
      <c r="O30" s="1379"/>
      <c r="P30" s="1379"/>
    </row>
    <row r="31" spans="2:19">
      <c r="B31" s="1236" t="s">
        <v>882</v>
      </c>
      <c r="C31" s="1236"/>
      <c r="D31" s="1236"/>
      <c r="E31" s="1236"/>
      <c r="F31" s="1236"/>
      <c r="G31" s="1236"/>
      <c r="H31" s="855">
        <f>'Key Assumptions'!E24</f>
        <v>0</v>
      </c>
      <c r="I31" s="855">
        <f>'Key Assumptions'!F24</f>
        <v>0</v>
      </c>
      <c r="J31" s="855">
        <f>'Key Assumptions'!G24</f>
        <v>0</v>
      </c>
      <c r="M31" s="1379"/>
      <c r="N31" s="1379"/>
      <c r="O31" s="1379"/>
      <c r="P31" s="1379"/>
    </row>
    <row r="32" spans="2:19">
      <c r="B32" s="1232" t="s">
        <v>656</v>
      </c>
      <c r="C32" s="1232"/>
      <c r="D32" s="1232"/>
      <c r="E32" s="1232"/>
      <c r="F32" s="1232"/>
      <c r="G32" s="1232"/>
      <c r="H32" s="855">
        <f>'Key Assumptions'!E25</f>
        <v>0</v>
      </c>
      <c r="I32" s="855">
        <f>'Key Assumptions'!F25</f>
        <v>0</v>
      </c>
      <c r="J32" s="855">
        <f>'Key Assumptions'!G25</f>
        <v>0</v>
      </c>
      <c r="M32" s="1379"/>
      <c r="N32" s="1379"/>
      <c r="O32" s="1379"/>
      <c r="P32" s="1379"/>
    </row>
    <row r="33" spans="2:16">
      <c r="B33" s="1236" t="s">
        <v>866</v>
      </c>
      <c r="C33" s="1236"/>
      <c r="D33" s="1236"/>
      <c r="E33" s="1236"/>
      <c r="F33" s="1236"/>
      <c r="G33" s="1236"/>
      <c r="H33" s="855">
        <f>'Key Assumptions'!E26</f>
        <v>0</v>
      </c>
      <c r="I33" s="855">
        <f>'Key Assumptions'!F26</f>
        <v>0</v>
      </c>
      <c r="J33" s="855">
        <f>'Key Assumptions'!G26</f>
        <v>0</v>
      </c>
      <c r="M33" s="1379"/>
      <c r="N33" s="1379"/>
      <c r="O33" s="1379"/>
      <c r="P33" s="1379"/>
    </row>
    <row r="34" spans="2:16">
      <c r="B34" s="1236" t="s">
        <v>867</v>
      </c>
      <c r="C34" s="1236"/>
      <c r="D34" s="1236"/>
      <c r="E34" s="1236"/>
      <c r="F34" s="1236"/>
      <c r="G34" s="1236"/>
      <c r="H34" s="855">
        <f>'Key Assumptions'!E27</f>
        <v>0</v>
      </c>
      <c r="I34" s="855">
        <f>'Key Assumptions'!F27</f>
        <v>0</v>
      </c>
      <c r="J34" s="855">
        <f>'Key Assumptions'!G27</f>
        <v>0</v>
      </c>
      <c r="M34" s="1379"/>
      <c r="N34" s="1379"/>
      <c r="O34" s="1379"/>
      <c r="P34" s="1379"/>
    </row>
    <row r="35" spans="2:16">
      <c r="B35" s="1236" t="s">
        <v>952</v>
      </c>
      <c r="C35" s="1236"/>
      <c r="D35" s="1236"/>
      <c r="E35" s="1236"/>
      <c r="F35" s="1236"/>
      <c r="G35" s="1236"/>
      <c r="H35" s="855">
        <f>'Key Assumptions'!E28</f>
        <v>0</v>
      </c>
      <c r="I35" s="855">
        <f>'Key Assumptions'!F28</f>
        <v>0</v>
      </c>
      <c r="J35" s="855">
        <f>'Key Assumptions'!G28</f>
        <v>0</v>
      </c>
      <c r="M35" s="1379"/>
      <c r="N35" s="1379"/>
      <c r="O35" s="1379"/>
      <c r="P35" s="1379"/>
    </row>
    <row r="36" spans="2:16">
      <c r="B36" s="1236" t="s">
        <v>868</v>
      </c>
      <c r="C36" s="1236"/>
      <c r="D36" s="1236"/>
      <c r="E36" s="1236"/>
      <c r="F36" s="1236"/>
      <c r="G36" s="1236"/>
      <c r="H36" s="855">
        <f>'Key Assumptions'!E29</f>
        <v>0</v>
      </c>
      <c r="I36" s="855">
        <f>'Key Assumptions'!F29</f>
        <v>0</v>
      </c>
      <c r="J36" s="855">
        <f>'Key Assumptions'!G29</f>
        <v>0</v>
      </c>
      <c r="M36" s="1379"/>
      <c r="N36" s="1379"/>
      <c r="O36" s="1379"/>
      <c r="P36" s="1379"/>
    </row>
    <row r="37" spans="2:16">
      <c r="B37" s="1236" t="s">
        <v>869</v>
      </c>
      <c r="C37" s="1236"/>
      <c r="D37" s="1236"/>
      <c r="E37" s="1236"/>
      <c r="F37" s="1236"/>
      <c r="G37" s="1236"/>
      <c r="H37" s="855">
        <f>'Key Assumptions'!E30</f>
        <v>0</v>
      </c>
      <c r="I37" s="855">
        <f>'Key Assumptions'!F30</f>
        <v>0</v>
      </c>
      <c r="J37" s="855">
        <f>'Key Assumptions'!G30</f>
        <v>0</v>
      </c>
      <c r="M37" s="1379"/>
      <c r="N37" s="1379"/>
      <c r="O37" s="1379"/>
      <c r="P37" s="1379"/>
    </row>
    <row r="38" spans="2:16">
      <c r="B38" s="1236" t="s">
        <v>870</v>
      </c>
      <c r="C38" s="1236"/>
      <c r="D38" s="1236"/>
      <c r="E38" s="1236"/>
      <c r="F38" s="1236"/>
      <c r="G38" s="1236"/>
      <c r="H38" s="855">
        <f>'Key Assumptions'!E31</f>
        <v>0</v>
      </c>
      <c r="I38" s="855">
        <f>'Key Assumptions'!F31</f>
        <v>0</v>
      </c>
      <c r="J38" s="855">
        <f>'Key Assumptions'!G31</f>
        <v>0</v>
      </c>
      <c r="M38" s="1379"/>
      <c r="N38" s="1379"/>
      <c r="O38" s="1379"/>
      <c r="P38" s="1379"/>
    </row>
    <row r="39" spans="2:16">
      <c r="B39" s="1236" t="s">
        <v>871</v>
      </c>
      <c r="C39" s="1236"/>
      <c r="D39" s="1236"/>
      <c r="E39" s="1236"/>
      <c r="F39" s="1236"/>
      <c r="G39" s="1236"/>
      <c r="H39" s="855">
        <f>'Key Assumptions'!E32</f>
        <v>0</v>
      </c>
      <c r="I39" s="855">
        <f>'Key Assumptions'!F32</f>
        <v>0</v>
      </c>
      <c r="J39" s="855">
        <f>'Key Assumptions'!G32</f>
        <v>0</v>
      </c>
      <c r="M39" s="1379"/>
      <c r="N39" s="1379"/>
      <c r="O39" s="1379"/>
      <c r="P39" s="1379"/>
    </row>
    <row r="40" spans="2:16">
      <c r="B40" s="1236" t="s">
        <v>849</v>
      </c>
      <c r="C40" s="1236"/>
      <c r="D40" s="1236"/>
      <c r="E40" s="1236"/>
      <c r="F40" s="1236"/>
      <c r="G40" s="1236"/>
      <c r="H40" s="855">
        <f>'Key Assumptions'!E33</f>
        <v>0</v>
      </c>
      <c r="I40" s="855">
        <f>'Key Assumptions'!F33</f>
        <v>0</v>
      </c>
      <c r="J40" s="855">
        <f>'Key Assumptions'!G33</f>
        <v>0</v>
      </c>
    </row>
    <row r="41" spans="2:16">
      <c r="B41" s="1232" t="s">
        <v>15</v>
      </c>
      <c r="C41" s="1232"/>
      <c r="D41" s="1232"/>
      <c r="E41" s="1232"/>
      <c r="F41" s="1232"/>
      <c r="G41" s="1232"/>
      <c r="H41" s="855">
        <f>'Key Assumptions'!E34</f>
        <v>0</v>
      </c>
      <c r="I41" s="855">
        <f>'Key Assumptions'!F34</f>
        <v>0</v>
      </c>
      <c r="J41" s="855">
        <f>'Key Assumptions'!G34</f>
        <v>0</v>
      </c>
    </row>
    <row r="43" spans="2:16" ht="15.75" customHeight="1">
      <c r="B43" s="1366" t="s">
        <v>945</v>
      </c>
      <c r="C43" s="1366"/>
      <c r="D43" s="1366"/>
      <c r="E43" s="1366"/>
      <c r="F43" s="1366"/>
      <c r="G43" s="1366"/>
      <c r="H43" s="1366"/>
      <c r="I43" s="1366"/>
      <c r="J43" s="1366"/>
    </row>
    <row r="44" spans="2:16">
      <c r="B44" s="1365">
        <f>'Key Assumptions'!C37</f>
        <v>0</v>
      </c>
      <c r="C44" s="1365"/>
      <c r="D44" s="1365"/>
      <c r="E44" s="1365"/>
      <c r="F44" s="1365"/>
      <c r="G44" s="1365"/>
      <c r="H44" s="1365"/>
      <c r="I44" s="1365"/>
      <c r="J44" s="1365"/>
    </row>
    <row r="45" spans="2:16" ht="60.75" customHeight="1"/>
  </sheetData>
  <sheetProtection formatColumns="0" formatRows="0"/>
  <mergeCells count="43">
    <mergeCell ref="Q5:S5"/>
    <mergeCell ref="B3:S4"/>
    <mergeCell ref="B43:J43"/>
    <mergeCell ref="B44:J44"/>
    <mergeCell ref="B39:G39"/>
    <mergeCell ref="B40:G40"/>
    <mergeCell ref="B41:G41"/>
    <mergeCell ref="M24:P25"/>
    <mergeCell ref="M26:P39"/>
    <mergeCell ref="B34:G34"/>
    <mergeCell ref="B35:G35"/>
    <mergeCell ref="B36:G36"/>
    <mergeCell ref="B37:G37"/>
    <mergeCell ref="B24:J24"/>
    <mergeCell ref="B25:G25"/>
    <mergeCell ref="B26:G26"/>
    <mergeCell ref="B27:G27"/>
    <mergeCell ref="B28:G28"/>
    <mergeCell ref="B5:D5"/>
    <mergeCell ref="E5:G5"/>
    <mergeCell ref="I5:P5"/>
    <mergeCell ref="B9:J9"/>
    <mergeCell ref="M12:P12"/>
    <mergeCell ref="M13:O13"/>
    <mergeCell ref="B14:D14"/>
    <mergeCell ref="M14:O14"/>
    <mergeCell ref="B15:D15"/>
    <mergeCell ref="M15:O15"/>
    <mergeCell ref="B12:E12"/>
    <mergeCell ref="B13:D13"/>
    <mergeCell ref="M16:O16"/>
    <mergeCell ref="B18:H22"/>
    <mergeCell ref="B38:G38"/>
    <mergeCell ref="B29:G29"/>
    <mergeCell ref="B30:G30"/>
    <mergeCell ref="B31:G31"/>
    <mergeCell ref="B32:G32"/>
    <mergeCell ref="B33:G33"/>
    <mergeCell ref="M18:P18"/>
    <mergeCell ref="M19:O19"/>
    <mergeCell ref="M20:O20"/>
    <mergeCell ref="M21:O21"/>
    <mergeCell ref="M22:O22"/>
  </mergeCells>
  <conditionalFormatting sqref="M12:P39">
    <cfRule type="expression" dxfId="7" priority="2">
      <formula>Site_or_SitePlusLosses=1</formula>
    </cfRule>
  </conditionalFormatting>
  <pageMargins left="0.5" right="0.5" top="0.75" bottom="0.75" header="0.3" footer="0.3"/>
  <pageSetup orientation="landscape" r:id="rId1"/>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6"/>
  <dimension ref="A1:U45"/>
  <sheetViews>
    <sheetView showGridLines="0" workbookViewId="0">
      <pane ySplit="1" topLeftCell="A2" activePane="bottomLeft" state="frozen"/>
      <selection activeCell="G55" sqref="G55"/>
      <selection pane="bottomLeft" activeCell="S9" sqref="S9"/>
    </sheetView>
  </sheetViews>
  <sheetFormatPr defaultColWidth="9.33203125" defaultRowHeight="13.8"/>
  <cols>
    <col min="1" max="1" width="1" style="424" customWidth="1"/>
    <col min="2" max="2" width="8.44140625" style="424" bestFit="1" customWidth="1"/>
    <col min="3" max="3" width="7.44140625" style="424" bestFit="1" customWidth="1"/>
    <col min="4" max="4" width="8.44140625" style="424" bestFit="1" customWidth="1"/>
    <col min="5" max="5" width="8.44140625" style="424" customWidth="1"/>
    <col min="6" max="6" width="10.88671875" style="424" customWidth="1"/>
    <col min="7" max="7" width="8.44140625" style="424" customWidth="1"/>
    <col min="8" max="9" width="12.33203125" style="424" bestFit="1" customWidth="1"/>
    <col min="10" max="10" width="7.44140625" style="424" bestFit="1" customWidth="1"/>
    <col min="11" max="11" width="11.88671875" style="424" bestFit="1" customWidth="1"/>
    <col min="12" max="12" width="7.6640625" style="424" bestFit="1" customWidth="1"/>
    <col min="13" max="13" width="13.33203125" style="424" customWidth="1"/>
    <col min="14" max="14" width="5.6640625" style="424" bestFit="1" customWidth="1"/>
    <col min="15" max="15" width="8.44140625" style="424" bestFit="1" customWidth="1"/>
    <col min="16" max="16" width="5.6640625" style="424" bestFit="1" customWidth="1"/>
    <col min="17" max="17" width="11.88671875" style="424" bestFit="1" customWidth="1"/>
    <col min="18" max="18" width="5.6640625" style="424" bestFit="1" customWidth="1"/>
    <col min="19" max="16384" width="9.33203125" style="424"/>
  </cols>
  <sheetData>
    <row r="1" spans="1:21" ht="38.25" customHeight="1"/>
    <row r="2" spans="1:21" ht="4.5" customHeight="1" thickBot="1"/>
    <row r="3" spans="1:21"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5"/>
      <c r="Q3" s="1375"/>
      <c r="R3" s="1375"/>
      <c r="S3" s="1375"/>
      <c r="T3" s="1375"/>
      <c r="U3" s="1376"/>
    </row>
    <row r="4" spans="1:21" ht="4.5" customHeight="1" thickBot="1">
      <c r="B4" s="1363"/>
      <c r="C4" s="1364"/>
      <c r="D4" s="1364"/>
      <c r="E4" s="1364"/>
      <c r="F4" s="1364"/>
      <c r="G4" s="1364"/>
      <c r="H4" s="1364"/>
      <c r="I4" s="1364"/>
      <c r="J4" s="1364"/>
      <c r="K4" s="1364"/>
      <c r="L4" s="1364"/>
      <c r="M4" s="1364"/>
      <c r="N4" s="1364"/>
      <c r="O4" s="1364"/>
      <c r="P4" s="1364"/>
      <c r="Q4" s="1364"/>
      <c r="R4" s="1364"/>
      <c r="S4" s="1364"/>
      <c r="T4" s="1364"/>
      <c r="U4" s="1377"/>
    </row>
    <row r="5" spans="1:21" ht="34.5" customHeight="1" thickBot="1">
      <c r="B5" s="1334" t="s">
        <v>282</v>
      </c>
      <c r="C5" s="1335"/>
      <c r="D5" s="1336"/>
      <c r="E5" s="1334" t="s">
        <v>281</v>
      </c>
      <c r="F5" s="1335"/>
      <c r="G5" s="1336"/>
      <c r="H5" s="1337" t="s">
        <v>711</v>
      </c>
      <c r="I5" s="1338"/>
      <c r="J5" s="1339"/>
      <c r="K5" s="1338" t="s">
        <v>706</v>
      </c>
      <c r="L5" s="1338"/>
      <c r="M5" s="1338"/>
      <c r="N5" s="1338"/>
      <c r="O5" s="1338"/>
      <c r="P5" s="1338"/>
      <c r="Q5" s="1338"/>
      <c r="R5" s="1338"/>
      <c r="S5" s="1337" t="s">
        <v>937</v>
      </c>
      <c r="T5" s="1338"/>
      <c r="U5" s="1339"/>
    </row>
    <row r="6" spans="1:21" ht="53.4">
      <c r="A6" s="7"/>
      <c r="B6" s="118" t="s">
        <v>90</v>
      </c>
      <c r="C6" s="518" t="s">
        <v>275</v>
      </c>
      <c r="D6" s="119" t="s">
        <v>276</v>
      </c>
      <c r="E6" s="118" t="s">
        <v>90</v>
      </c>
      <c r="F6" s="518" t="s">
        <v>275</v>
      </c>
      <c r="G6" s="119" t="s">
        <v>276</v>
      </c>
      <c r="H6" s="237" t="s">
        <v>58</v>
      </c>
      <c r="I6" s="243" t="s">
        <v>59</v>
      </c>
      <c r="J6" s="329" t="s">
        <v>92</v>
      </c>
      <c r="K6" s="403" t="str">
        <f>IF(CE_Test_Number&lt;1,"-",Tables!Y22)</f>
        <v>Total 
Resource Net Benefits (PV)</v>
      </c>
      <c r="L6" s="403" t="str">
        <f>IF(CE_Test_Number&lt;1,"-",Tables!Z22)</f>
        <v>TRC</v>
      </c>
      <c r="M6" s="403" t="str">
        <f>IF(CE_Test_Number&lt;2,"-",Tables!AD22)</f>
        <v>Program Administrator Net Benefits (PV)</v>
      </c>
      <c r="N6" s="403" t="str">
        <f>IF(CE_Test_Number&lt;2,"-",Tables!AE22)</f>
        <v>PAC</v>
      </c>
      <c r="O6" s="403" t="str">
        <f>IF(CE_Test_Number&lt;3,"-",Tables!AI22)</f>
        <v>Societal
Net Benefits (PV)</v>
      </c>
      <c r="P6" s="403" t="str">
        <f>IF(CE_Test_Number&lt;3,"-",Tables!AJ22)</f>
        <v>SCT</v>
      </c>
      <c r="Q6" s="403" t="str">
        <f>IF(CE_Test_Number&lt;4,"-",Tables!AN22)</f>
        <v>Rate Impact Measure
Net Benefits (PV)</v>
      </c>
      <c r="R6" s="403" t="str">
        <f>IF(CE_Test_Number&lt;4,"-",Tables!AO22)</f>
        <v>RIM</v>
      </c>
      <c r="S6" s="403" t="s">
        <v>934</v>
      </c>
      <c r="T6" s="403" t="s">
        <v>935</v>
      </c>
      <c r="U6" s="243" t="s">
        <v>938</v>
      </c>
    </row>
    <row r="7" spans="1:21" ht="26.25" customHeight="1" thickBot="1">
      <c r="A7" s="7"/>
      <c r="B7" s="240" t="str">
        <f>Titles!F15</f>
        <v>MW</v>
      </c>
      <c r="C7" s="241" t="str">
        <f>Titles!F14</f>
        <v>MWh</v>
      </c>
      <c r="D7" s="242" t="str">
        <f>Titles!F14</f>
        <v>MWh</v>
      </c>
      <c r="E7" s="240" t="str">
        <f>Titles!F15</f>
        <v>MW</v>
      </c>
      <c r="F7" s="241" t="str">
        <f>Titles!F14</f>
        <v>MWh</v>
      </c>
      <c r="G7" s="242" t="str">
        <f>Titles!F14</f>
        <v>MWh</v>
      </c>
      <c r="H7" s="240"/>
      <c r="I7" s="244"/>
      <c r="J7" s="591"/>
      <c r="K7" s="404" t="str">
        <f>IF(CE_Test_Number&lt;1,"-",Tables!Y23)</f>
        <v>($000's)</v>
      </c>
      <c r="L7" s="404" t="str">
        <f>IF(CE_Test_Number&lt;1,"-",Tables!Z23)</f>
        <v>Ratio</v>
      </c>
      <c r="M7" s="404" t="str">
        <f>IF(CE_Test_Number&lt;2,"-",Tables!AD23)</f>
        <v>($000's)</v>
      </c>
      <c r="N7" s="404" t="str">
        <f>IF(CE_Test_Number&lt;2,"-",Tables!AE23)</f>
        <v>Ratio</v>
      </c>
      <c r="O7" s="404" t="str">
        <f>IF(CE_Test_Number&lt;3,"-",Tables!AI23)</f>
        <v>($000's)</v>
      </c>
      <c r="P7" s="404" t="str">
        <f>IF(CE_Test_Number&lt;3,"-",Tables!AJ23)</f>
        <v>Ratio</v>
      </c>
      <c r="Q7" s="404" t="str">
        <f>IF(CE_Test_Number&lt;4,"-",Tables!AN23)</f>
        <v>($000's)</v>
      </c>
      <c r="R7" s="404" t="str">
        <f>IF(CE_Test_Number&lt;4,"-",Tables!AO23)</f>
        <v>Ratio</v>
      </c>
      <c r="S7" s="880" t="s">
        <v>903</v>
      </c>
      <c r="T7" s="880" t="s">
        <v>903</v>
      </c>
      <c r="U7" s="837" t="s">
        <v>936</v>
      </c>
    </row>
    <row r="8" spans="1:21" ht="17.25" customHeight="1" thickBot="1">
      <c r="A8" s="7"/>
      <c r="B8" s="236">
        <f ca="1">Tables!B24</f>
        <v>34</v>
      </c>
      <c r="C8" s="236">
        <f ca="1">Tables!C24</f>
        <v>250</v>
      </c>
      <c r="D8" s="236">
        <f ca="1">Tables!D24</f>
        <v>2500</v>
      </c>
      <c r="E8" s="236">
        <f ca="1">Tables!H24</f>
        <v>48</v>
      </c>
      <c r="F8" s="236">
        <f ca="1">Tables!I24</f>
        <v>573</v>
      </c>
      <c r="G8" s="236">
        <f ca="1">Tables!J24</f>
        <v>6246</v>
      </c>
      <c r="H8" s="236">
        <f ca="1">Tables!T24</f>
        <v>113100</v>
      </c>
      <c r="I8" s="236">
        <f ca="1">Tables!U24</f>
        <v>528400</v>
      </c>
      <c r="J8" s="729">
        <f ca="1">Tables!V24</f>
        <v>4.6719717064544648</v>
      </c>
      <c r="K8" s="592">
        <f>IF(CE_Test_Number&lt;1,"-",Tables!Y24)</f>
        <v>1123</v>
      </c>
      <c r="L8" s="592">
        <f>IF(CE_Test_Number&lt;1,"-",Tables!Z24)</f>
        <v>1.5615000000000001</v>
      </c>
      <c r="M8" s="593">
        <f>IF(CE_Test_Number&lt;2,"-",Tables!AD24)</f>
        <v>0</v>
      </c>
      <c r="N8" s="593" t="str">
        <f>IF(CE_Test_Number&lt;2,"-",Tables!AE24)</f>
        <v>-</v>
      </c>
      <c r="O8" s="593">
        <f>IF(CE_Test_Number&lt;3,"-",Tables!AI24)</f>
        <v>0</v>
      </c>
      <c r="P8" s="593" t="str">
        <f>IF(CE_Test_Number&lt;3,"-",Tables!AJ24)</f>
        <v>-</v>
      </c>
      <c r="Q8" s="593">
        <f>IF(CE_Test_Number&lt;4,"-",Tables!AN24)</f>
        <v>0</v>
      </c>
      <c r="R8" s="593" t="str">
        <f>IF(CE_Test_Number&lt;4,"-",Tables!AO24)</f>
        <v>-</v>
      </c>
      <c r="S8" s="881">
        <f>IF(OR(target_savings="",ISERROR(target_savings/retail_sales)),"N/A",IF(target_format="Gross Energy Savings",target_savings/retail_sales,IF(target_format="% of Retail Sales",target_savings,"N/A")))</f>
        <v>7.462686567164179E-3</v>
      </c>
      <c r="T8" s="881">
        <f ca="1">IF(target_savings="","N/A",IF(ISERROR(F8/retail_sales),"N/A",F8/retail_sales))</f>
        <v>2.1380597014925375E-2</v>
      </c>
      <c r="U8" s="879">
        <f ca="1">IF(ISERROR((T8-S8)/S8),"N/A",T8/S8)</f>
        <v>2.8650000000000002</v>
      </c>
    </row>
    <row r="9" spans="1:21">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row>
    <row r="10" spans="1:21">
      <c r="D10" s="666" t="str">
        <f>IF(Naturally_Occurring=1,"The reported gross savings values account for naturally occuring energy savings",IF(Naturally_Occurring=0,"The reported gross savings values do not account for naturally occuring energy savings",""))</f>
        <v/>
      </c>
    </row>
    <row r="11" spans="1:21">
      <c r="H11" s="7"/>
      <c r="I11" s="7"/>
    </row>
    <row r="12" spans="1:21" ht="15.6">
      <c r="B12" s="1240" t="s">
        <v>655</v>
      </c>
      <c r="C12" s="1240"/>
      <c r="D12" s="1240"/>
      <c r="E12" s="1240"/>
      <c r="F12" s="426"/>
      <c r="G12" s="426"/>
      <c r="H12" s="426"/>
      <c r="M12" s="1348" t="s">
        <v>852</v>
      </c>
      <c r="N12" s="1348"/>
      <c r="O12" s="1348"/>
      <c r="P12" s="1348"/>
    </row>
    <row r="13" spans="1:21">
      <c r="B13" s="1367" t="s">
        <v>390</v>
      </c>
      <c r="C13" s="1367"/>
      <c r="D13" s="1367"/>
      <c r="E13" s="858">
        <f>'Key Assumptions'!E6</f>
        <v>0</v>
      </c>
      <c r="G13" s="426"/>
      <c r="H13" s="426"/>
      <c r="M13" s="1349" t="s">
        <v>393</v>
      </c>
      <c r="N13" s="1349"/>
      <c r="O13" s="1349"/>
      <c r="P13" s="858">
        <f>'Key Assumptions'!E40</f>
        <v>0</v>
      </c>
    </row>
    <row r="14" spans="1:21">
      <c r="B14" s="1367" t="s">
        <v>391</v>
      </c>
      <c r="C14" s="1367"/>
      <c r="D14" s="1367"/>
      <c r="E14" s="858">
        <f>'Key Assumptions'!E7</f>
        <v>0</v>
      </c>
      <c r="F14" s="426"/>
      <c r="G14" s="426"/>
      <c r="H14" s="426"/>
      <c r="M14" s="1347" t="s">
        <v>394</v>
      </c>
      <c r="N14" s="1347"/>
      <c r="O14" s="1347"/>
      <c r="P14" s="858">
        <f>'Key Assumptions'!E41</f>
        <v>0</v>
      </c>
      <c r="S14" s="7"/>
    </row>
    <row r="15" spans="1:21">
      <c r="B15" s="1367" t="s">
        <v>392</v>
      </c>
      <c r="C15" s="1367"/>
      <c r="D15" s="1367"/>
      <c r="E15" s="858">
        <f>'Key Assumptions'!E8</f>
        <v>0</v>
      </c>
      <c r="F15" s="426"/>
      <c r="G15" s="426"/>
      <c r="H15" s="426"/>
      <c r="M15" s="1347" t="s">
        <v>395</v>
      </c>
      <c r="N15" s="1347"/>
      <c r="O15" s="1347"/>
      <c r="P15" s="858">
        <f>'Key Assumptions'!E42</f>
        <v>0</v>
      </c>
    </row>
    <row r="16" spans="1:21">
      <c r="B16" s="426"/>
      <c r="C16" s="426"/>
      <c r="D16" s="426"/>
      <c r="E16" s="426"/>
      <c r="F16" s="426"/>
      <c r="G16" s="426"/>
      <c r="H16" s="426"/>
      <c r="M16" s="1347" t="s">
        <v>396</v>
      </c>
      <c r="N16" s="1347"/>
      <c r="O16" s="1347"/>
      <c r="P16" s="858">
        <f>'Key Assumptions'!E43</f>
        <v>0</v>
      </c>
    </row>
    <row r="17" spans="2:19" ht="15.6">
      <c r="B17" s="32" t="s">
        <v>254</v>
      </c>
      <c r="C17" s="782"/>
      <c r="D17" s="782"/>
      <c r="E17" s="782"/>
      <c r="F17" s="782"/>
      <c r="G17" s="782"/>
      <c r="H17" s="782"/>
      <c r="M17" s="856"/>
      <c r="N17" s="856"/>
      <c r="O17" s="856"/>
      <c r="P17" s="857"/>
    </row>
    <row r="18" spans="2:19" ht="15.6">
      <c r="B18" s="1351">
        <f>'Key Assumptions'!C11</f>
        <v>0</v>
      </c>
      <c r="C18" s="1352"/>
      <c r="D18" s="1352"/>
      <c r="E18" s="1352"/>
      <c r="F18" s="1352"/>
      <c r="G18" s="1352"/>
      <c r="H18" s="1353"/>
      <c r="M18" s="1348" t="s">
        <v>851</v>
      </c>
      <c r="N18" s="1348"/>
      <c r="O18" s="1348"/>
      <c r="P18" s="1348"/>
    </row>
    <row r="19" spans="2:19">
      <c r="B19" s="1354"/>
      <c r="C19" s="1355"/>
      <c r="D19" s="1355"/>
      <c r="E19" s="1355"/>
      <c r="F19" s="1355"/>
      <c r="G19" s="1355"/>
      <c r="H19" s="1356"/>
      <c r="M19" s="1349" t="s">
        <v>397</v>
      </c>
      <c r="N19" s="1349"/>
      <c r="O19" s="1349"/>
      <c r="P19" s="858">
        <f>'Key Assumptions'!E46</f>
        <v>0</v>
      </c>
    </row>
    <row r="20" spans="2:19">
      <c r="B20" s="1354"/>
      <c r="C20" s="1355"/>
      <c r="D20" s="1355"/>
      <c r="E20" s="1355"/>
      <c r="F20" s="1355"/>
      <c r="G20" s="1355"/>
      <c r="H20" s="1356"/>
      <c r="M20" s="1347" t="s">
        <v>398</v>
      </c>
      <c r="N20" s="1347"/>
      <c r="O20" s="1347"/>
      <c r="P20" s="858">
        <f>'Key Assumptions'!E47</f>
        <v>0</v>
      </c>
    </row>
    <row r="21" spans="2:19">
      <c r="B21" s="1354"/>
      <c r="C21" s="1355"/>
      <c r="D21" s="1355"/>
      <c r="E21" s="1355"/>
      <c r="F21" s="1355"/>
      <c r="G21" s="1355"/>
      <c r="H21" s="1356"/>
      <c r="M21" s="1347" t="s">
        <v>399</v>
      </c>
      <c r="N21" s="1347"/>
      <c r="O21" s="1347"/>
      <c r="P21" s="858">
        <f>'Key Assumptions'!E48</f>
        <v>0</v>
      </c>
    </row>
    <row r="22" spans="2:19">
      <c r="B22" s="1357"/>
      <c r="C22" s="1358"/>
      <c r="D22" s="1358"/>
      <c r="E22" s="1358"/>
      <c r="F22" s="1358"/>
      <c r="G22" s="1358"/>
      <c r="H22" s="1359"/>
      <c r="M22" s="1347" t="s">
        <v>400</v>
      </c>
      <c r="N22" s="1347"/>
      <c r="O22" s="1347"/>
      <c r="P22" s="858">
        <f>'Key Assumptions'!E49</f>
        <v>0</v>
      </c>
    </row>
    <row r="23" spans="2:19">
      <c r="B23" s="423"/>
      <c r="D23" s="426"/>
      <c r="E23" s="426"/>
      <c r="F23" s="426"/>
      <c r="G23" s="426"/>
      <c r="H23" s="426"/>
    </row>
    <row r="24" spans="2:19" ht="15.6">
      <c r="B24" s="1360" t="s">
        <v>860</v>
      </c>
      <c r="C24" s="1360"/>
      <c r="D24" s="1360"/>
      <c r="E24" s="1360"/>
      <c r="F24" s="1360"/>
      <c r="G24" s="1360"/>
      <c r="H24" s="1360"/>
      <c r="I24" s="1360"/>
      <c r="J24" s="1360"/>
      <c r="M24" s="1378" t="s">
        <v>848</v>
      </c>
      <c r="N24" s="1378"/>
      <c r="O24" s="1378"/>
      <c r="P24" s="1378"/>
      <c r="Q24" s="1378"/>
      <c r="R24" s="1378"/>
      <c r="S24" s="426"/>
    </row>
    <row r="25" spans="2:19" ht="62.4">
      <c r="B25" s="1231"/>
      <c r="C25" s="1231"/>
      <c r="D25" s="1231"/>
      <c r="E25" s="1231"/>
      <c r="F25" s="1231"/>
      <c r="G25" s="1231"/>
      <c r="H25" s="863" t="s">
        <v>850</v>
      </c>
      <c r="I25" s="854" t="s">
        <v>902</v>
      </c>
      <c r="J25" s="854" t="s">
        <v>861</v>
      </c>
      <c r="M25" s="1380"/>
      <c r="N25" s="1380"/>
      <c r="O25" s="1380"/>
      <c r="P25" s="1380"/>
      <c r="Q25" s="1380"/>
      <c r="R25" s="1380"/>
    </row>
    <row r="26" spans="2:19">
      <c r="B26" s="1232" t="s">
        <v>879</v>
      </c>
      <c r="C26" s="1232"/>
      <c r="D26" s="1232"/>
      <c r="E26" s="1232"/>
      <c r="F26" s="1232"/>
      <c r="G26" s="1232"/>
      <c r="H26" s="855">
        <f>'Key Assumptions'!E19</f>
        <v>0</v>
      </c>
      <c r="I26" s="855">
        <f>'Key Assumptions'!F19</f>
        <v>0</v>
      </c>
      <c r="J26" s="855">
        <f>'Key Assumptions'!G19</f>
        <v>0</v>
      </c>
      <c r="M26" s="1379">
        <f>'Key Assumptions'!C52</f>
        <v>0</v>
      </c>
      <c r="N26" s="1379"/>
      <c r="O26" s="1379"/>
      <c r="P26" s="1379"/>
      <c r="Q26" s="1379"/>
      <c r="R26" s="1379"/>
    </row>
    <row r="27" spans="2:19">
      <c r="B27" s="1236" t="s">
        <v>880</v>
      </c>
      <c r="C27" s="1236"/>
      <c r="D27" s="1236"/>
      <c r="E27" s="1236"/>
      <c r="F27" s="1236"/>
      <c r="G27" s="1236"/>
      <c r="H27" s="855">
        <f>'Key Assumptions'!E20</f>
        <v>0</v>
      </c>
      <c r="I27" s="855">
        <f>'Key Assumptions'!F20</f>
        <v>0</v>
      </c>
      <c r="J27" s="855">
        <f>'Key Assumptions'!G20</f>
        <v>0</v>
      </c>
      <c r="M27" s="1379"/>
      <c r="N27" s="1379"/>
      <c r="O27" s="1379"/>
      <c r="P27" s="1379"/>
      <c r="Q27" s="1379"/>
      <c r="R27" s="1379"/>
    </row>
    <row r="28" spans="2:19" ht="12.75" customHeight="1">
      <c r="B28" s="1236" t="s">
        <v>862</v>
      </c>
      <c r="C28" s="1236"/>
      <c r="D28" s="1236"/>
      <c r="E28" s="1236"/>
      <c r="F28" s="1236"/>
      <c r="G28" s="1236"/>
      <c r="H28" s="855">
        <f>'Key Assumptions'!E21</f>
        <v>0</v>
      </c>
      <c r="I28" s="855">
        <f>'Key Assumptions'!F21</f>
        <v>0</v>
      </c>
      <c r="J28" s="855">
        <f>'Key Assumptions'!G21</f>
        <v>0</v>
      </c>
      <c r="M28" s="1379"/>
      <c r="N28" s="1379"/>
      <c r="O28" s="1379"/>
      <c r="P28" s="1379"/>
      <c r="Q28" s="1379"/>
      <c r="R28" s="1379"/>
    </row>
    <row r="29" spans="2:19">
      <c r="B29" s="1236" t="s">
        <v>863</v>
      </c>
      <c r="C29" s="1236"/>
      <c r="D29" s="1236"/>
      <c r="E29" s="1236"/>
      <c r="F29" s="1236"/>
      <c r="G29" s="1236"/>
      <c r="H29" s="855">
        <f>'Key Assumptions'!E22</f>
        <v>0</v>
      </c>
      <c r="I29" s="855">
        <f>'Key Assumptions'!F22</f>
        <v>0</v>
      </c>
      <c r="J29" s="855">
        <f>'Key Assumptions'!G22</f>
        <v>0</v>
      </c>
      <c r="M29" s="1379"/>
      <c r="N29" s="1379"/>
      <c r="O29" s="1379"/>
      <c r="P29" s="1379"/>
      <c r="Q29" s="1379"/>
      <c r="R29" s="1379"/>
    </row>
    <row r="30" spans="2:19">
      <c r="B30" s="1236" t="s">
        <v>881</v>
      </c>
      <c r="C30" s="1236"/>
      <c r="D30" s="1236"/>
      <c r="E30" s="1236"/>
      <c r="F30" s="1236"/>
      <c r="G30" s="1236"/>
      <c r="H30" s="855">
        <f>'Key Assumptions'!E23</f>
        <v>0</v>
      </c>
      <c r="I30" s="855">
        <f>'Key Assumptions'!F23</f>
        <v>0</v>
      </c>
      <c r="J30" s="855">
        <f>'Key Assumptions'!G23</f>
        <v>0</v>
      </c>
      <c r="M30" s="1379"/>
      <c r="N30" s="1379"/>
      <c r="O30" s="1379"/>
      <c r="P30" s="1379"/>
      <c r="Q30" s="1379"/>
      <c r="R30" s="1379"/>
    </row>
    <row r="31" spans="2:19">
      <c r="B31" s="1236" t="s">
        <v>882</v>
      </c>
      <c r="C31" s="1236"/>
      <c r="D31" s="1236"/>
      <c r="E31" s="1236"/>
      <c r="F31" s="1236"/>
      <c r="G31" s="1236"/>
      <c r="H31" s="855">
        <f>'Key Assumptions'!E24</f>
        <v>0</v>
      </c>
      <c r="I31" s="855">
        <f>'Key Assumptions'!F24</f>
        <v>0</v>
      </c>
      <c r="J31" s="855">
        <f>'Key Assumptions'!G24</f>
        <v>0</v>
      </c>
      <c r="M31" s="1379"/>
      <c r="N31" s="1379"/>
      <c r="O31" s="1379"/>
      <c r="P31" s="1379"/>
      <c r="Q31" s="1379"/>
      <c r="R31" s="1379"/>
    </row>
    <row r="32" spans="2:19">
      <c r="B32" s="1232" t="s">
        <v>656</v>
      </c>
      <c r="C32" s="1232"/>
      <c r="D32" s="1232"/>
      <c r="E32" s="1232"/>
      <c r="F32" s="1232"/>
      <c r="G32" s="1232"/>
      <c r="H32" s="855">
        <f>'Key Assumptions'!E25</f>
        <v>0</v>
      </c>
      <c r="I32" s="855">
        <f>'Key Assumptions'!F25</f>
        <v>0</v>
      </c>
      <c r="J32" s="855">
        <f>'Key Assumptions'!G25</f>
        <v>0</v>
      </c>
      <c r="M32" s="1379"/>
      <c r="N32" s="1379"/>
      <c r="O32" s="1379"/>
      <c r="P32" s="1379"/>
      <c r="Q32" s="1379"/>
      <c r="R32" s="1379"/>
    </row>
    <row r="33" spans="2:18">
      <c r="B33" s="1236" t="s">
        <v>866</v>
      </c>
      <c r="C33" s="1236"/>
      <c r="D33" s="1236"/>
      <c r="E33" s="1236"/>
      <c r="F33" s="1236"/>
      <c r="G33" s="1236"/>
      <c r="H33" s="855">
        <f>'Key Assumptions'!E26</f>
        <v>0</v>
      </c>
      <c r="I33" s="855">
        <f>'Key Assumptions'!F26</f>
        <v>0</v>
      </c>
      <c r="J33" s="855">
        <f>'Key Assumptions'!G26</f>
        <v>0</v>
      </c>
      <c r="M33" s="1379"/>
      <c r="N33" s="1379"/>
      <c r="O33" s="1379"/>
      <c r="P33" s="1379"/>
      <c r="Q33" s="1379"/>
      <c r="R33" s="1379"/>
    </row>
    <row r="34" spans="2:18">
      <c r="B34" s="1236" t="s">
        <v>867</v>
      </c>
      <c r="C34" s="1236"/>
      <c r="D34" s="1236"/>
      <c r="E34" s="1236"/>
      <c r="F34" s="1236"/>
      <c r="G34" s="1236"/>
      <c r="H34" s="855">
        <f>'Key Assumptions'!E27</f>
        <v>0</v>
      </c>
      <c r="I34" s="855">
        <f>'Key Assumptions'!F27</f>
        <v>0</v>
      </c>
      <c r="J34" s="855">
        <f>'Key Assumptions'!G27</f>
        <v>0</v>
      </c>
      <c r="M34" s="1379"/>
      <c r="N34" s="1379"/>
      <c r="O34" s="1379"/>
      <c r="P34" s="1379"/>
      <c r="Q34" s="1379"/>
      <c r="R34" s="1379"/>
    </row>
    <row r="35" spans="2:18">
      <c r="B35" s="1236" t="s">
        <v>952</v>
      </c>
      <c r="C35" s="1236"/>
      <c r="D35" s="1236"/>
      <c r="E35" s="1236"/>
      <c r="F35" s="1236"/>
      <c r="G35" s="1236"/>
      <c r="H35" s="855">
        <f>'Key Assumptions'!E28</f>
        <v>0</v>
      </c>
      <c r="I35" s="855">
        <f>'Key Assumptions'!F28</f>
        <v>0</v>
      </c>
      <c r="J35" s="855">
        <f>'Key Assumptions'!G28</f>
        <v>0</v>
      </c>
      <c r="M35" s="1379"/>
      <c r="N35" s="1379"/>
      <c r="O35" s="1379"/>
      <c r="P35" s="1379"/>
      <c r="Q35" s="1379"/>
      <c r="R35" s="1379"/>
    </row>
    <row r="36" spans="2:18">
      <c r="B36" s="1236" t="s">
        <v>868</v>
      </c>
      <c r="C36" s="1236"/>
      <c r="D36" s="1236"/>
      <c r="E36" s="1236"/>
      <c r="F36" s="1236"/>
      <c r="G36" s="1236"/>
      <c r="H36" s="855">
        <f>'Key Assumptions'!E29</f>
        <v>0</v>
      </c>
      <c r="I36" s="855">
        <f>'Key Assumptions'!F29</f>
        <v>0</v>
      </c>
      <c r="J36" s="855">
        <f>'Key Assumptions'!G29</f>
        <v>0</v>
      </c>
      <c r="M36" s="1379"/>
      <c r="N36" s="1379"/>
      <c r="O36" s="1379"/>
      <c r="P36" s="1379"/>
      <c r="Q36" s="1379"/>
      <c r="R36" s="1379"/>
    </row>
    <row r="37" spans="2:18">
      <c r="B37" s="1236" t="s">
        <v>869</v>
      </c>
      <c r="C37" s="1236"/>
      <c r="D37" s="1236"/>
      <c r="E37" s="1236"/>
      <c r="F37" s="1236"/>
      <c r="G37" s="1236"/>
      <c r="H37" s="855">
        <f>'Key Assumptions'!E30</f>
        <v>0</v>
      </c>
      <c r="I37" s="855">
        <f>'Key Assumptions'!F30</f>
        <v>0</v>
      </c>
      <c r="J37" s="855">
        <f>'Key Assumptions'!G30</f>
        <v>0</v>
      </c>
      <c r="M37" s="1379"/>
      <c r="N37" s="1379"/>
      <c r="O37" s="1379"/>
      <c r="P37" s="1379"/>
      <c r="Q37" s="1379"/>
      <c r="R37" s="1379"/>
    </row>
    <row r="38" spans="2:18">
      <c r="B38" s="1236" t="s">
        <v>870</v>
      </c>
      <c r="C38" s="1236"/>
      <c r="D38" s="1236"/>
      <c r="E38" s="1236"/>
      <c r="F38" s="1236"/>
      <c r="G38" s="1236"/>
      <c r="H38" s="855">
        <f>'Key Assumptions'!E31</f>
        <v>0</v>
      </c>
      <c r="I38" s="855">
        <f>'Key Assumptions'!F31</f>
        <v>0</v>
      </c>
      <c r="J38" s="855">
        <f>'Key Assumptions'!G31</f>
        <v>0</v>
      </c>
      <c r="M38" s="1379"/>
      <c r="N38" s="1379"/>
      <c r="O38" s="1379"/>
      <c r="P38" s="1379"/>
      <c r="Q38" s="1379"/>
      <c r="R38" s="1379"/>
    </row>
    <row r="39" spans="2:18">
      <c r="B39" s="1236" t="s">
        <v>871</v>
      </c>
      <c r="C39" s="1236"/>
      <c r="D39" s="1236"/>
      <c r="E39" s="1236"/>
      <c r="F39" s="1236"/>
      <c r="G39" s="1236"/>
      <c r="H39" s="855">
        <f>'Key Assumptions'!E32</f>
        <v>0</v>
      </c>
      <c r="I39" s="855">
        <f>'Key Assumptions'!F32</f>
        <v>0</v>
      </c>
      <c r="J39" s="855">
        <f>'Key Assumptions'!G32</f>
        <v>0</v>
      </c>
      <c r="M39" s="1379"/>
      <c r="N39" s="1379"/>
      <c r="O39" s="1379"/>
      <c r="P39" s="1379"/>
      <c r="Q39" s="1379"/>
      <c r="R39" s="1379"/>
    </row>
    <row r="40" spans="2:18">
      <c r="B40" s="1236" t="s">
        <v>849</v>
      </c>
      <c r="C40" s="1236"/>
      <c r="D40" s="1236"/>
      <c r="E40" s="1236"/>
      <c r="F40" s="1236"/>
      <c r="G40" s="1236"/>
      <c r="H40" s="855">
        <f>'Key Assumptions'!E33</f>
        <v>0</v>
      </c>
      <c r="I40" s="855">
        <f>'Key Assumptions'!F33</f>
        <v>0</v>
      </c>
      <c r="J40" s="855">
        <f>'Key Assumptions'!G33</f>
        <v>0</v>
      </c>
    </row>
    <row r="41" spans="2:18">
      <c r="B41" s="1232" t="s">
        <v>15</v>
      </c>
      <c r="C41" s="1232"/>
      <c r="D41" s="1232"/>
      <c r="E41" s="1232"/>
      <c r="F41" s="1232"/>
      <c r="G41" s="1232"/>
      <c r="H41" s="855">
        <f>'Key Assumptions'!E34</f>
        <v>0</v>
      </c>
      <c r="I41" s="855">
        <f>'Key Assumptions'!F34</f>
        <v>0</v>
      </c>
      <c r="J41" s="855">
        <f>'Key Assumptions'!G34</f>
        <v>0</v>
      </c>
    </row>
    <row r="43" spans="2:18" ht="15.75" customHeight="1">
      <c r="B43" s="1366" t="s">
        <v>945</v>
      </c>
      <c r="C43" s="1366"/>
      <c r="D43" s="1366"/>
      <c r="E43" s="1366"/>
      <c r="F43" s="1366"/>
      <c r="G43" s="1366"/>
      <c r="H43" s="1366"/>
      <c r="I43" s="1366"/>
      <c r="J43" s="1366"/>
    </row>
    <row r="44" spans="2:18" ht="27" customHeight="1">
      <c r="B44" s="1365">
        <f>'Key Assumptions'!C37</f>
        <v>0</v>
      </c>
      <c r="C44" s="1365"/>
      <c r="D44" s="1365"/>
      <c r="E44" s="1365"/>
      <c r="F44" s="1365"/>
      <c r="G44" s="1365"/>
      <c r="H44" s="1365"/>
      <c r="I44" s="1365"/>
      <c r="J44" s="1365"/>
    </row>
    <row r="45" spans="2:18" ht="48" customHeight="1"/>
  </sheetData>
  <sheetProtection formatColumns="0" formatRows="0"/>
  <mergeCells count="44">
    <mergeCell ref="B3:U4"/>
    <mergeCell ref="B43:J43"/>
    <mergeCell ref="B44:J44"/>
    <mergeCell ref="B40:G40"/>
    <mergeCell ref="B41:G41"/>
    <mergeCell ref="M24:R25"/>
    <mergeCell ref="B35:G35"/>
    <mergeCell ref="B36:G36"/>
    <mergeCell ref="B37:G37"/>
    <mergeCell ref="B38:G38"/>
    <mergeCell ref="B30:G30"/>
    <mergeCell ref="B31:G31"/>
    <mergeCell ref="B32:G32"/>
    <mergeCell ref="B33:G33"/>
    <mergeCell ref="B34:G34"/>
    <mergeCell ref="M14:O14"/>
    <mergeCell ref="S5:U5"/>
    <mergeCell ref="B39:G39"/>
    <mergeCell ref="B9:J9"/>
    <mergeCell ref="B5:D5"/>
    <mergeCell ref="E5:G5"/>
    <mergeCell ref="H5:J5"/>
    <mergeCell ref="B26:G26"/>
    <mergeCell ref="B27:G27"/>
    <mergeCell ref="B14:D14"/>
    <mergeCell ref="K5:R5"/>
    <mergeCell ref="B24:J24"/>
    <mergeCell ref="B25:G25"/>
    <mergeCell ref="M26:R39"/>
    <mergeCell ref="B28:G28"/>
    <mergeCell ref="B29:G29"/>
    <mergeCell ref="M16:O16"/>
    <mergeCell ref="M20:O20"/>
    <mergeCell ref="B12:E12"/>
    <mergeCell ref="M12:P12"/>
    <mergeCell ref="B13:D13"/>
    <mergeCell ref="M13:O13"/>
    <mergeCell ref="B18:H22"/>
    <mergeCell ref="M18:P18"/>
    <mergeCell ref="M19:O19"/>
    <mergeCell ref="M22:O22"/>
    <mergeCell ref="B15:D15"/>
    <mergeCell ref="M15:O15"/>
    <mergeCell ref="M21:O21"/>
  </mergeCells>
  <conditionalFormatting sqref="M12:R39">
    <cfRule type="expression" dxfId="6" priority="2">
      <formula>Site_or_SitePlusLosses=1</formula>
    </cfRule>
  </conditionalFormatting>
  <pageMargins left="0.5" right="0.5" top="0.75" bottom="0.75" header="0.3" footer="0.3"/>
  <pageSetup orientation="landscape"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7"/>
  <dimension ref="A1:S46"/>
  <sheetViews>
    <sheetView showGridLines="0" workbookViewId="0">
      <pane ySplit="1" topLeftCell="A2" activePane="bottomLeft" state="frozen"/>
      <selection activeCell="G55" sqref="G55"/>
      <selection pane="bottomLeft"/>
    </sheetView>
  </sheetViews>
  <sheetFormatPr defaultColWidth="9.33203125" defaultRowHeight="13.8"/>
  <cols>
    <col min="1" max="1" width="1" style="424" customWidth="1"/>
    <col min="2" max="2" width="8.44140625" style="424" customWidth="1"/>
    <col min="3" max="3" width="10.88671875" style="424" customWidth="1"/>
    <col min="4" max="4" width="8.44140625" style="424" customWidth="1"/>
    <col min="5" max="5" width="8.44140625" style="424" bestFit="1" customWidth="1"/>
    <col min="6" max="6" width="9.5546875" style="424" customWidth="1"/>
    <col min="7" max="7" width="8.44140625" style="424" bestFit="1" customWidth="1"/>
    <col min="8" max="8" width="12.88671875" style="424" bestFit="1" customWidth="1"/>
    <col min="9" max="9" width="11.88671875" style="424" bestFit="1" customWidth="1"/>
    <col min="10" max="10" width="10" style="424" customWidth="1"/>
    <col min="11" max="11" width="13.33203125" style="424" customWidth="1"/>
    <col min="12" max="12" width="5.6640625" style="424" bestFit="1" customWidth="1"/>
    <col min="13" max="13" width="8.44140625" style="424" bestFit="1" customWidth="1"/>
    <col min="14" max="14" width="5.6640625" style="424" bestFit="1" customWidth="1"/>
    <col min="15" max="15" width="11.88671875" style="424" bestFit="1" customWidth="1"/>
    <col min="16" max="16" width="5.6640625" style="424" bestFit="1" customWidth="1"/>
    <col min="17" max="16384" width="9.33203125" style="424"/>
  </cols>
  <sheetData>
    <row r="1" spans="1:19" ht="38.25" customHeight="1"/>
    <row r="2" spans="1:19" ht="4.5" customHeight="1" thickBot="1"/>
    <row r="3" spans="1:19"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5"/>
      <c r="Q3" s="1375"/>
      <c r="R3" s="1375"/>
      <c r="S3" s="1376"/>
    </row>
    <row r="4" spans="1:19" ht="4.5" customHeight="1" thickBot="1">
      <c r="B4" s="1363"/>
      <c r="C4" s="1364"/>
      <c r="D4" s="1364"/>
      <c r="E4" s="1364"/>
      <c r="F4" s="1364"/>
      <c r="G4" s="1364"/>
      <c r="H4" s="1364"/>
      <c r="I4" s="1364"/>
      <c r="J4" s="1364"/>
      <c r="K4" s="1364"/>
      <c r="L4" s="1364"/>
      <c r="M4" s="1364"/>
      <c r="N4" s="1364"/>
      <c r="O4" s="1364"/>
      <c r="P4" s="1364"/>
      <c r="Q4" s="1364"/>
      <c r="R4" s="1364"/>
      <c r="S4" s="1377"/>
    </row>
    <row r="5" spans="1:19" ht="34.5" customHeight="1" thickBot="1">
      <c r="B5" s="1334" t="s">
        <v>281</v>
      </c>
      <c r="C5" s="1335"/>
      <c r="D5" s="1336"/>
      <c r="E5" s="1334" t="s">
        <v>352</v>
      </c>
      <c r="F5" s="1335"/>
      <c r="G5" s="1336"/>
      <c r="H5" s="517" t="s">
        <v>711</v>
      </c>
      <c r="I5" s="1337" t="s">
        <v>706</v>
      </c>
      <c r="J5" s="1338"/>
      <c r="K5" s="1338"/>
      <c r="L5" s="1338"/>
      <c r="M5" s="1338"/>
      <c r="N5" s="1338"/>
      <c r="O5" s="1338"/>
      <c r="P5" s="1339"/>
      <c r="Q5" s="1337" t="s">
        <v>937</v>
      </c>
      <c r="R5" s="1338"/>
      <c r="S5" s="1339"/>
    </row>
    <row r="6" spans="1:19" ht="53.4">
      <c r="A6" s="7"/>
      <c r="B6" s="118" t="s">
        <v>90</v>
      </c>
      <c r="C6" s="518" t="s">
        <v>275</v>
      </c>
      <c r="D6" s="119" t="s">
        <v>276</v>
      </c>
      <c r="E6" s="118" t="s">
        <v>90</v>
      </c>
      <c r="F6" s="518" t="s">
        <v>275</v>
      </c>
      <c r="G6" s="119" t="s">
        <v>276</v>
      </c>
      <c r="H6" s="243" t="s">
        <v>91</v>
      </c>
      <c r="I6" s="403" t="str">
        <f>IF(CE_Test_Number&lt;1,"-",Tables!Y22)</f>
        <v>Total 
Resource Net Benefits (PV)</v>
      </c>
      <c r="J6" s="403" t="str">
        <f>IF(CE_Test_Number&lt;1,"-",Tables!Z22)</f>
        <v>TRC</v>
      </c>
      <c r="K6" s="403" t="str">
        <f>IF(CE_Test_Number&lt;2,"-",Tables!AD22)</f>
        <v>Program Administrator Net Benefits (PV)</v>
      </c>
      <c r="L6" s="403" t="str">
        <f>IF(CE_Test_Number&lt;2,"-",Tables!AE22)</f>
        <v>PAC</v>
      </c>
      <c r="M6" s="403" t="str">
        <f>IF(CE_Test_Number&lt;3,"-",Tables!AI22)</f>
        <v>Societal
Net Benefits (PV)</v>
      </c>
      <c r="N6" s="403" t="str">
        <f>IF(CE_Test_Number&lt;3,"-",Tables!AJ22)</f>
        <v>SCT</v>
      </c>
      <c r="O6" s="403" t="str">
        <f>IF(CE_Test_Number&lt;4,"-",Tables!AN22)</f>
        <v>Rate Impact Measure
Net Benefits (PV)</v>
      </c>
      <c r="P6" s="403" t="str">
        <f>IF(CE_Test_Number&lt;4,"-",Tables!AO22)</f>
        <v>RIM</v>
      </c>
      <c r="Q6" s="403" t="s">
        <v>934</v>
      </c>
      <c r="R6" s="403" t="s">
        <v>935</v>
      </c>
      <c r="S6" s="243" t="s">
        <v>938</v>
      </c>
    </row>
    <row r="7" spans="1:19" ht="27.75" customHeight="1" thickBot="1">
      <c r="A7" s="7"/>
      <c r="B7" s="240" t="str">
        <f>Titles!F15</f>
        <v>MW</v>
      </c>
      <c r="C7" s="241" t="str">
        <f>Titles!F14</f>
        <v>MWh</v>
      </c>
      <c r="D7" s="242" t="str">
        <f>Titles!F14</f>
        <v>MWh</v>
      </c>
      <c r="E7" s="240" t="str">
        <f>Titles!F15</f>
        <v>MW</v>
      </c>
      <c r="F7" s="241" t="str">
        <f>Titles!F14</f>
        <v>MWh</v>
      </c>
      <c r="G7" s="242" t="str">
        <f>Titles!F14</f>
        <v>MWh</v>
      </c>
      <c r="H7" s="244"/>
      <c r="I7" s="404" t="str">
        <f>IF(CE_Test_Number&lt;1,"-",Tables!Y23)</f>
        <v>($000's)</v>
      </c>
      <c r="J7" s="404" t="str">
        <f>IF(CE_Test_Number&lt;1,"-",Tables!Z23)</f>
        <v>Ratio</v>
      </c>
      <c r="K7" s="404" t="str">
        <f>IF(CE_Test_Number&lt;2,"-",Tables!AD23)</f>
        <v>($000's)</v>
      </c>
      <c r="L7" s="404" t="str">
        <f>IF(CE_Test_Number&lt;2,"-",Tables!AE23)</f>
        <v>Ratio</v>
      </c>
      <c r="M7" s="404" t="str">
        <f>IF(CE_Test_Number&lt;3,"-",Tables!AI23)</f>
        <v>($000's)</v>
      </c>
      <c r="N7" s="404" t="str">
        <f>IF(CE_Test_Number&lt;3,"-",Tables!AJ23)</f>
        <v>Ratio</v>
      </c>
      <c r="O7" s="404" t="str">
        <f>IF(CE_Test_Number&lt;4,"-",Tables!AN23)</f>
        <v>($000's)</v>
      </c>
      <c r="P7" s="404" t="str">
        <f>IF(CE_Test_Number&lt;4,"-",Tables!AO23)</f>
        <v>Ratio</v>
      </c>
      <c r="Q7" s="880" t="s">
        <v>903</v>
      </c>
      <c r="R7" s="880" t="s">
        <v>903</v>
      </c>
      <c r="S7" s="837" t="s">
        <v>936</v>
      </c>
    </row>
    <row r="8" spans="1:19" ht="17.25" customHeight="1" thickBot="1">
      <c r="A8" s="7"/>
      <c r="B8" s="236">
        <f ca="1">Tables!H24</f>
        <v>48</v>
      </c>
      <c r="C8" s="236">
        <f ca="1">Tables!I24</f>
        <v>573</v>
      </c>
      <c r="D8" s="236">
        <f ca="1">Tables!J24</f>
        <v>6246</v>
      </c>
      <c r="E8" s="236">
        <f ca="1">Tables!K24</f>
        <v>39.4</v>
      </c>
      <c r="F8" s="236">
        <f ca="1">Tables!L24</f>
        <v>454.20000000000005</v>
      </c>
      <c r="G8" s="236">
        <f ca="1">Tables!M24</f>
        <v>5131.4000000000005</v>
      </c>
      <c r="H8" s="236">
        <f ca="1">Tables!U24</f>
        <v>528400</v>
      </c>
      <c r="I8" s="592">
        <f>IF(CE_Test_Number&lt;1,"-",Tables!Y24)</f>
        <v>1123</v>
      </c>
      <c r="J8" s="592">
        <f>IF(CE_Test_Number&lt;1,"-",Tables!Z24)</f>
        <v>1.5615000000000001</v>
      </c>
      <c r="K8" s="593">
        <f>IF(CE_Test_Number&lt;2,"-",Tables!AD24)</f>
        <v>0</v>
      </c>
      <c r="L8" s="593" t="str">
        <f>IF(CE_Test_Number&lt;2,"-",Tables!AE24)</f>
        <v>-</v>
      </c>
      <c r="M8" s="593">
        <f>IF(CE_Test_Number&lt;3,"-",Tables!AI24)</f>
        <v>0</v>
      </c>
      <c r="N8" s="593" t="str">
        <f>IF(CE_Test_Number&lt;3,"-",Tables!AJ24)</f>
        <v>-</v>
      </c>
      <c r="O8" s="593">
        <f>IF(CE_Test_Number&lt;4,"-",Tables!AN24)</f>
        <v>0</v>
      </c>
      <c r="P8" s="593" t="str">
        <f>IF(CE_Test_Number&lt;4,"-",Tables!AO24)</f>
        <v>-</v>
      </c>
      <c r="Q8" s="881">
        <f>IF(OR(target_savings="",ISERROR(target_savings/retail_sales)),"N/A",IF(target_format="Gross Energy Savings",target_savings/retail_sales,IF(target_format="% of Retail Sales",target_savings,"N/A")))</f>
        <v>7.462686567164179E-3</v>
      </c>
      <c r="R8" s="881">
        <f ca="1">IF(target_savings="","N/A",IF(ISERROR(C8/retail_sales),"N/A",C8/retail_sales))</f>
        <v>2.1380597014925375E-2</v>
      </c>
      <c r="S8" s="879">
        <f ca="1">IF(ISERROR((R8-Q8)/Q8),"N/A",R8/Q8)</f>
        <v>2.8650000000000002</v>
      </c>
    </row>
    <row r="9" spans="1:19">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row>
    <row r="10" spans="1:19">
      <c r="D10" s="666" t="str">
        <f>IF(Naturally_Occurring=1,"The reported gross savings values account for naturally occuring energy savings",IF(Naturally_Occurring=0,"The reported gross savings values do not account for naturally occuring energy savings",""))</f>
        <v/>
      </c>
      <c r="H10" s="7"/>
    </row>
    <row r="11" spans="1:19">
      <c r="H11" s="7"/>
    </row>
    <row r="12" spans="1:19" ht="15.6">
      <c r="B12" s="1240" t="s">
        <v>655</v>
      </c>
      <c r="C12" s="1240"/>
      <c r="D12" s="1240"/>
      <c r="E12" s="1240"/>
      <c r="F12" s="856"/>
      <c r="G12" s="856"/>
      <c r="H12" s="856"/>
      <c r="M12" s="1348" t="s">
        <v>852</v>
      </c>
      <c r="N12" s="1348"/>
      <c r="O12" s="1348"/>
      <c r="P12" s="1348"/>
    </row>
    <row r="13" spans="1:19">
      <c r="B13" s="1347" t="s">
        <v>390</v>
      </c>
      <c r="C13" s="1347"/>
      <c r="D13" s="1347"/>
      <c r="E13" s="858">
        <f>'Key Assumptions'!E6</f>
        <v>0</v>
      </c>
      <c r="F13" s="857"/>
      <c r="G13" s="856"/>
      <c r="H13" s="856"/>
      <c r="M13" s="1349" t="s">
        <v>393</v>
      </c>
      <c r="N13" s="1349"/>
      <c r="O13" s="1349"/>
      <c r="P13" s="858">
        <f>'Key Assumptions'!E40</f>
        <v>0</v>
      </c>
    </row>
    <row r="14" spans="1:19">
      <c r="B14" s="1347" t="s">
        <v>391</v>
      </c>
      <c r="C14" s="1347"/>
      <c r="D14" s="1347"/>
      <c r="E14" s="858">
        <f>'Key Assumptions'!E7</f>
        <v>0</v>
      </c>
      <c r="F14" s="856"/>
      <c r="G14" s="856"/>
      <c r="H14" s="856"/>
      <c r="M14" s="1347" t="s">
        <v>394</v>
      </c>
      <c r="N14" s="1347"/>
      <c r="O14" s="1347"/>
      <c r="P14" s="858">
        <f>'Key Assumptions'!E41</f>
        <v>0</v>
      </c>
    </row>
    <row r="15" spans="1:19">
      <c r="B15" s="1347" t="s">
        <v>392</v>
      </c>
      <c r="C15" s="1347"/>
      <c r="D15" s="1347"/>
      <c r="E15" s="858">
        <f>'Key Assumptions'!E8</f>
        <v>0</v>
      </c>
      <c r="F15" s="856"/>
      <c r="G15" s="856"/>
      <c r="H15" s="856"/>
      <c r="M15" s="1347" t="s">
        <v>395</v>
      </c>
      <c r="N15" s="1347"/>
      <c r="O15" s="1347"/>
      <c r="P15" s="858">
        <f>'Key Assumptions'!E42</f>
        <v>0</v>
      </c>
    </row>
    <row r="16" spans="1:19">
      <c r="B16" s="856"/>
      <c r="C16" s="856"/>
      <c r="D16" s="856"/>
      <c r="E16" s="856"/>
      <c r="F16" s="856"/>
      <c r="G16" s="856"/>
      <c r="H16" s="856"/>
      <c r="M16" s="1347" t="s">
        <v>396</v>
      </c>
      <c r="N16" s="1347"/>
      <c r="O16" s="1347"/>
      <c r="P16" s="858">
        <f>'Key Assumptions'!E43</f>
        <v>0</v>
      </c>
    </row>
    <row r="17" spans="2:16" ht="15.6">
      <c r="B17" s="860" t="s">
        <v>254</v>
      </c>
      <c r="C17" s="861"/>
      <c r="D17" s="861"/>
      <c r="E17" s="861"/>
      <c r="F17" s="861"/>
      <c r="G17" s="861"/>
      <c r="H17" s="861"/>
      <c r="M17" s="856"/>
      <c r="N17" s="856"/>
      <c r="O17" s="856"/>
      <c r="P17" s="857"/>
    </row>
    <row r="18" spans="2:16" ht="15.6">
      <c r="B18" s="1351">
        <f>'Key Assumptions'!C11</f>
        <v>0</v>
      </c>
      <c r="C18" s="1352"/>
      <c r="D18" s="1352"/>
      <c r="E18" s="1352"/>
      <c r="F18" s="1352"/>
      <c r="G18" s="1352"/>
      <c r="H18" s="1353"/>
      <c r="M18" s="1348" t="s">
        <v>851</v>
      </c>
      <c r="N18" s="1348"/>
      <c r="O18" s="1348"/>
      <c r="P18" s="1348"/>
    </row>
    <row r="19" spans="2:16">
      <c r="B19" s="1354"/>
      <c r="C19" s="1355"/>
      <c r="D19" s="1355"/>
      <c r="E19" s="1355"/>
      <c r="F19" s="1355"/>
      <c r="G19" s="1355"/>
      <c r="H19" s="1356"/>
      <c r="M19" s="1349" t="s">
        <v>397</v>
      </c>
      <c r="N19" s="1349"/>
      <c r="O19" s="1349"/>
      <c r="P19" s="858">
        <f>'Key Assumptions'!E46</f>
        <v>0</v>
      </c>
    </row>
    <row r="20" spans="2:16">
      <c r="B20" s="1354"/>
      <c r="C20" s="1355"/>
      <c r="D20" s="1355"/>
      <c r="E20" s="1355"/>
      <c r="F20" s="1355"/>
      <c r="G20" s="1355"/>
      <c r="H20" s="1356"/>
      <c r="M20" s="1347" t="s">
        <v>398</v>
      </c>
      <c r="N20" s="1347"/>
      <c r="O20" s="1347"/>
      <c r="P20" s="858">
        <f>'Key Assumptions'!E47</f>
        <v>0</v>
      </c>
    </row>
    <row r="21" spans="2:16">
      <c r="B21" s="1354"/>
      <c r="C21" s="1355"/>
      <c r="D21" s="1355"/>
      <c r="E21" s="1355"/>
      <c r="F21" s="1355"/>
      <c r="G21" s="1355"/>
      <c r="H21" s="1356"/>
      <c r="M21" s="1347" t="s">
        <v>399</v>
      </c>
      <c r="N21" s="1347"/>
      <c r="O21" s="1347"/>
      <c r="P21" s="858">
        <f>'Key Assumptions'!E48</f>
        <v>0</v>
      </c>
    </row>
    <row r="22" spans="2:16">
      <c r="B22" s="1357"/>
      <c r="C22" s="1358"/>
      <c r="D22" s="1358"/>
      <c r="E22" s="1358"/>
      <c r="F22" s="1358"/>
      <c r="G22" s="1358"/>
      <c r="H22" s="1359"/>
      <c r="M22" s="1347" t="s">
        <v>400</v>
      </c>
      <c r="N22" s="1347"/>
      <c r="O22" s="1347"/>
      <c r="P22" s="858">
        <f>'Key Assumptions'!E49</f>
        <v>0</v>
      </c>
    </row>
    <row r="23" spans="2:16">
      <c r="B23" s="423"/>
      <c r="D23" s="426"/>
      <c r="E23" s="426"/>
      <c r="F23" s="426"/>
      <c r="G23" s="426"/>
      <c r="H23" s="426"/>
    </row>
    <row r="24" spans="2:16" ht="15.6">
      <c r="B24" s="1360" t="s">
        <v>860</v>
      </c>
      <c r="C24" s="1360"/>
      <c r="D24" s="1360"/>
      <c r="E24" s="1360"/>
      <c r="F24" s="1360"/>
      <c r="G24" s="1360"/>
      <c r="H24" s="1360"/>
      <c r="I24" s="1360"/>
      <c r="J24" s="1360"/>
      <c r="N24" s="426"/>
      <c r="O24" s="426"/>
      <c r="P24" s="426"/>
    </row>
    <row r="25" spans="2:16" ht="57">
      <c r="B25" s="1231"/>
      <c r="C25" s="1231"/>
      <c r="D25" s="1231"/>
      <c r="E25" s="1231"/>
      <c r="F25" s="1231"/>
      <c r="G25" s="1231"/>
      <c r="H25" s="863" t="s">
        <v>850</v>
      </c>
      <c r="I25" s="854" t="s">
        <v>902</v>
      </c>
      <c r="J25" s="854" t="s">
        <v>861</v>
      </c>
      <c r="M25" s="1381" t="s">
        <v>848</v>
      </c>
      <c r="N25" s="1381"/>
      <c r="O25" s="1381"/>
      <c r="P25" s="1381"/>
    </row>
    <row r="26" spans="2:16">
      <c r="B26" s="1232" t="s">
        <v>879</v>
      </c>
      <c r="C26" s="1232"/>
      <c r="D26" s="1232"/>
      <c r="E26" s="1232"/>
      <c r="F26" s="1232"/>
      <c r="G26" s="1232"/>
      <c r="H26" s="855">
        <f>'Key Assumptions'!E19</f>
        <v>0</v>
      </c>
      <c r="I26" s="855">
        <f>'Key Assumptions'!F19</f>
        <v>0</v>
      </c>
      <c r="J26" s="855">
        <f>'Key Assumptions'!G19</f>
        <v>0</v>
      </c>
      <c r="M26" s="1350">
        <f>'Key Assumptions'!C52</f>
        <v>0</v>
      </c>
      <c r="N26" s="1350"/>
      <c r="O26" s="1350"/>
      <c r="P26" s="1350"/>
    </row>
    <row r="27" spans="2:16">
      <c r="B27" s="1236" t="s">
        <v>880</v>
      </c>
      <c r="C27" s="1236"/>
      <c r="D27" s="1236"/>
      <c r="E27" s="1236"/>
      <c r="F27" s="1236"/>
      <c r="G27" s="1236"/>
      <c r="H27" s="855">
        <f>'Key Assumptions'!E20</f>
        <v>0</v>
      </c>
      <c r="I27" s="855">
        <f>'Key Assumptions'!F20</f>
        <v>0</v>
      </c>
      <c r="J27" s="855">
        <f>'Key Assumptions'!G20</f>
        <v>0</v>
      </c>
      <c r="M27" s="1350"/>
      <c r="N27" s="1350"/>
      <c r="O27" s="1350"/>
      <c r="P27" s="1350"/>
    </row>
    <row r="28" spans="2:16" ht="12.75" customHeight="1">
      <c r="B28" s="1236" t="s">
        <v>862</v>
      </c>
      <c r="C28" s="1236"/>
      <c r="D28" s="1236"/>
      <c r="E28" s="1236"/>
      <c r="F28" s="1236"/>
      <c r="G28" s="1236"/>
      <c r="H28" s="855">
        <f>'Key Assumptions'!E21</f>
        <v>0</v>
      </c>
      <c r="I28" s="855">
        <f>'Key Assumptions'!F21</f>
        <v>0</v>
      </c>
      <c r="J28" s="855">
        <f>'Key Assumptions'!G21</f>
        <v>0</v>
      </c>
      <c r="M28" s="1350"/>
      <c r="N28" s="1350"/>
      <c r="O28" s="1350"/>
      <c r="P28" s="1350"/>
    </row>
    <row r="29" spans="2:16">
      <c r="B29" s="1236" t="s">
        <v>863</v>
      </c>
      <c r="C29" s="1236"/>
      <c r="D29" s="1236"/>
      <c r="E29" s="1236"/>
      <c r="F29" s="1236"/>
      <c r="G29" s="1236"/>
      <c r="H29" s="855">
        <f>'Key Assumptions'!E22</f>
        <v>0</v>
      </c>
      <c r="I29" s="855">
        <f>'Key Assumptions'!F22</f>
        <v>0</v>
      </c>
      <c r="J29" s="855">
        <f>'Key Assumptions'!G22</f>
        <v>0</v>
      </c>
      <c r="M29" s="1350"/>
      <c r="N29" s="1350"/>
      <c r="O29" s="1350"/>
      <c r="P29" s="1350"/>
    </row>
    <row r="30" spans="2:16">
      <c r="B30" s="1236" t="s">
        <v>881</v>
      </c>
      <c r="C30" s="1236"/>
      <c r="D30" s="1236"/>
      <c r="E30" s="1236"/>
      <c r="F30" s="1236"/>
      <c r="G30" s="1236"/>
      <c r="H30" s="855">
        <f>'Key Assumptions'!E23</f>
        <v>0</v>
      </c>
      <c r="I30" s="855">
        <f>'Key Assumptions'!F23</f>
        <v>0</v>
      </c>
      <c r="J30" s="855">
        <f>'Key Assumptions'!G23</f>
        <v>0</v>
      </c>
      <c r="M30" s="1350"/>
      <c r="N30" s="1350"/>
      <c r="O30" s="1350"/>
      <c r="P30" s="1350"/>
    </row>
    <row r="31" spans="2:16">
      <c r="B31" s="1236" t="s">
        <v>882</v>
      </c>
      <c r="C31" s="1236"/>
      <c r="D31" s="1236"/>
      <c r="E31" s="1236"/>
      <c r="F31" s="1236"/>
      <c r="G31" s="1236"/>
      <c r="H31" s="855">
        <f>'Key Assumptions'!E24</f>
        <v>0</v>
      </c>
      <c r="I31" s="855">
        <f>'Key Assumptions'!F24</f>
        <v>0</v>
      </c>
      <c r="J31" s="855">
        <f>'Key Assumptions'!G24</f>
        <v>0</v>
      </c>
      <c r="M31" s="1350"/>
      <c r="N31" s="1350"/>
      <c r="O31" s="1350"/>
      <c r="P31" s="1350"/>
    </row>
    <row r="32" spans="2:16">
      <c r="B32" s="1232" t="s">
        <v>656</v>
      </c>
      <c r="C32" s="1232"/>
      <c r="D32" s="1232"/>
      <c r="E32" s="1232"/>
      <c r="F32" s="1232"/>
      <c r="G32" s="1232"/>
      <c r="H32" s="855">
        <f>'Key Assumptions'!E25</f>
        <v>0</v>
      </c>
      <c r="I32" s="855">
        <f>'Key Assumptions'!F25</f>
        <v>0</v>
      </c>
      <c r="J32" s="855">
        <f>'Key Assumptions'!G25</f>
        <v>0</v>
      </c>
      <c r="M32" s="1350"/>
      <c r="N32" s="1350"/>
      <c r="O32" s="1350"/>
      <c r="P32" s="1350"/>
    </row>
    <row r="33" spans="2:16">
      <c r="B33" s="1236" t="s">
        <v>866</v>
      </c>
      <c r="C33" s="1236"/>
      <c r="D33" s="1236"/>
      <c r="E33" s="1236"/>
      <c r="F33" s="1236"/>
      <c r="G33" s="1236"/>
      <c r="H33" s="855">
        <f>'Key Assumptions'!E26</f>
        <v>0</v>
      </c>
      <c r="I33" s="855">
        <f>'Key Assumptions'!F26</f>
        <v>0</v>
      </c>
      <c r="J33" s="855">
        <f>'Key Assumptions'!G26</f>
        <v>0</v>
      </c>
      <c r="M33" s="1350"/>
      <c r="N33" s="1350"/>
      <c r="O33" s="1350"/>
      <c r="P33" s="1350"/>
    </row>
    <row r="34" spans="2:16">
      <c r="B34" s="1236" t="s">
        <v>867</v>
      </c>
      <c r="C34" s="1236"/>
      <c r="D34" s="1236"/>
      <c r="E34" s="1236"/>
      <c r="F34" s="1236"/>
      <c r="G34" s="1236"/>
      <c r="H34" s="855">
        <f>'Key Assumptions'!E27</f>
        <v>0</v>
      </c>
      <c r="I34" s="855">
        <f>'Key Assumptions'!F27</f>
        <v>0</v>
      </c>
      <c r="J34" s="855">
        <f>'Key Assumptions'!G27</f>
        <v>0</v>
      </c>
      <c r="M34" s="1350"/>
      <c r="N34" s="1350"/>
      <c r="O34" s="1350"/>
      <c r="P34" s="1350"/>
    </row>
    <row r="35" spans="2:16">
      <c r="B35" s="1236" t="s">
        <v>952</v>
      </c>
      <c r="C35" s="1236"/>
      <c r="D35" s="1236"/>
      <c r="E35" s="1236"/>
      <c r="F35" s="1236"/>
      <c r="G35" s="1236"/>
      <c r="H35" s="855">
        <f>'Key Assumptions'!E28</f>
        <v>0</v>
      </c>
      <c r="I35" s="855">
        <f>'Key Assumptions'!F28</f>
        <v>0</v>
      </c>
      <c r="J35" s="855">
        <f>'Key Assumptions'!G28</f>
        <v>0</v>
      </c>
      <c r="M35" s="1350"/>
      <c r="N35" s="1350"/>
      <c r="O35" s="1350"/>
      <c r="P35" s="1350"/>
    </row>
    <row r="36" spans="2:16">
      <c r="B36" s="1236" t="s">
        <v>868</v>
      </c>
      <c r="C36" s="1236"/>
      <c r="D36" s="1236"/>
      <c r="E36" s="1236"/>
      <c r="F36" s="1236"/>
      <c r="G36" s="1236"/>
      <c r="H36" s="855">
        <f>'Key Assumptions'!E29</f>
        <v>0</v>
      </c>
      <c r="I36" s="855">
        <f>'Key Assumptions'!F29</f>
        <v>0</v>
      </c>
      <c r="J36" s="855">
        <f>'Key Assumptions'!G29</f>
        <v>0</v>
      </c>
      <c r="M36" s="1350"/>
      <c r="N36" s="1350"/>
      <c r="O36" s="1350"/>
      <c r="P36" s="1350"/>
    </row>
    <row r="37" spans="2:16">
      <c r="B37" s="1236" t="s">
        <v>869</v>
      </c>
      <c r="C37" s="1236"/>
      <c r="D37" s="1236"/>
      <c r="E37" s="1236"/>
      <c r="F37" s="1236"/>
      <c r="G37" s="1236"/>
      <c r="H37" s="855">
        <f>'Key Assumptions'!E30</f>
        <v>0</v>
      </c>
      <c r="I37" s="855">
        <f>'Key Assumptions'!F30</f>
        <v>0</v>
      </c>
      <c r="J37" s="855">
        <f>'Key Assumptions'!G30</f>
        <v>0</v>
      </c>
      <c r="M37" s="1350"/>
      <c r="N37" s="1350"/>
      <c r="O37" s="1350"/>
      <c r="P37" s="1350"/>
    </row>
    <row r="38" spans="2:16">
      <c r="B38" s="1236" t="s">
        <v>870</v>
      </c>
      <c r="C38" s="1236"/>
      <c r="D38" s="1236"/>
      <c r="E38" s="1236"/>
      <c r="F38" s="1236"/>
      <c r="G38" s="1236"/>
      <c r="H38" s="855">
        <f>'Key Assumptions'!E31</f>
        <v>0</v>
      </c>
      <c r="I38" s="855">
        <f>'Key Assumptions'!F31</f>
        <v>0</v>
      </c>
      <c r="J38" s="855">
        <f>'Key Assumptions'!G31</f>
        <v>0</v>
      </c>
      <c r="M38" s="1350"/>
      <c r="N38" s="1350"/>
      <c r="O38" s="1350"/>
      <c r="P38" s="1350"/>
    </row>
    <row r="39" spans="2:16">
      <c r="B39" s="1236" t="s">
        <v>871</v>
      </c>
      <c r="C39" s="1236"/>
      <c r="D39" s="1236"/>
      <c r="E39" s="1236"/>
      <c r="F39" s="1236"/>
      <c r="G39" s="1236"/>
      <c r="H39" s="855">
        <f>'Key Assumptions'!E32</f>
        <v>0</v>
      </c>
      <c r="I39" s="855">
        <f>'Key Assumptions'!F32</f>
        <v>0</v>
      </c>
      <c r="J39" s="855">
        <f>'Key Assumptions'!G32</f>
        <v>0</v>
      </c>
      <c r="M39" s="1350"/>
      <c r="N39" s="1350"/>
      <c r="O39" s="1350"/>
      <c r="P39" s="1350"/>
    </row>
    <row r="40" spans="2:16">
      <c r="B40" s="1236" t="s">
        <v>849</v>
      </c>
      <c r="C40" s="1236"/>
      <c r="D40" s="1236"/>
      <c r="E40" s="1236"/>
      <c r="F40" s="1236"/>
      <c r="G40" s="1236"/>
      <c r="H40" s="855">
        <f>'Key Assumptions'!E33</f>
        <v>0</v>
      </c>
      <c r="I40" s="855">
        <f>'Key Assumptions'!F33</f>
        <v>0</v>
      </c>
      <c r="J40" s="855">
        <f>'Key Assumptions'!G33</f>
        <v>0</v>
      </c>
      <c r="M40" s="1350"/>
      <c r="N40" s="1350"/>
      <c r="O40" s="1350"/>
      <c r="P40" s="1350"/>
    </row>
    <row r="41" spans="2:16">
      <c r="B41" s="1232" t="s">
        <v>15</v>
      </c>
      <c r="C41" s="1232"/>
      <c r="D41" s="1232"/>
      <c r="E41" s="1232"/>
      <c r="F41" s="1232"/>
      <c r="G41" s="1232"/>
      <c r="H41" s="855">
        <f>'Key Assumptions'!E34</f>
        <v>0</v>
      </c>
      <c r="I41" s="855">
        <f>'Key Assumptions'!F34</f>
        <v>0</v>
      </c>
      <c r="J41" s="855">
        <f>'Key Assumptions'!G34</f>
        <v>0</v>
      </c>
      <c r="M41" s="1350"/>
      <c r="N41" s="1350"/>
      <c r="O41" s="1350"/>
      <c r="P41" s="1350"/>
    </row>
    <row r="42" spans="2:16">
      <c r="E42" s="426"/>
      <c r="F42" s="426"/>
      <c r="G42" s="426"/>
      <c r="H42" s="426"/>
      <c r="M42" s="1350"/>
      <c r="N42" s="1350"/>
      <c r="O42" s="1350"/>
      <c r="P42" s="1350"/>
    </row>
    <row r="43" spans="2:16" ht="15.75" customHeight="1">
      <c r="B43" s="1366" t="s">
        <v>945</v>
      </c>
      <c r="C43" s="1366"/>
      <c r="D43" s="1366"/>
      <c r="E43" s="1366"/>
      <c r="F43" s="1366"/>
      <c r="G43" s="1366"/>
      <c r="H43" s="1366"/>
      <c r="I43" s="1366"/>
      <c r="J43" s="1366"/>
      <c r="M43" s="1350"/>
      <c r="N43" s="1350"/>
      <c r="O43" s="1350"/>
      <c r="P43" s="1350"/>
    </row>
    <row r="44" spans="2:16">
      <c r="B44" s="1365">
        <f>'Key Assumptions'!C37</f>
        <v>0</v>
      </c>
      <c r="C44" s="1365"/>
      <c r="D44" s="1365"/>
      <c r="E44" s="1365"/>
      <c r="F44" s="1365"/>
      <c r="G44" s="1365"/>
      <c r="H44" s="1365"/>
      <c r="I44" s="1365"/>
      <c r="J44" s="1365"/>
      <c r="M44" s="1350"/>
      <c r="N44" s="1350"/>
      <c r="O44" s="1350"/>
      <c r="P44" s="1350"/>
    </row>
    <row r="45" spans="2:16" ht="41.25" customHeight="1">
      <c r="E45" s="426"/>
      <c r="F45" s="426"/>
      <c r="G45" s="426"/>
      <c r="H45" s="426"/>
    </row>
    <row r="46" spans="2:16">
      <c r="E46" s="426"/>
      <c r="F46" s="426"/>
      <c r="G46" s="426"/>
      <c r="H46" s="426"/>
    </row>
  </sheetData>
  <sheetProtection formatColumns="0" formatRows="0"/>
  <mergeCells count="43">
    <mergeCell ref="B43:J43"/>
    <mergeCell ref="B44:J44"/>
    <mergeCell ref="B26:G26"/>
    <mergeCell ref="B27:G27"/>
    <mergeCell ref="B28:G28"/>
    <mergeCell ref="B29:G29"/>
    <mergeCell ref="M15:O15"/>
    <mergeCell ref="M16:O16"/>
    <mergeCell ref="M18:P18"/>
    <mergeCell ref="M19:O19"/>
    <mergeCell ref="M20:O20"/>
    <mergeCell ref="B24:J24"/>
    <mergeCell ref="B15:D15"/>
    <mergeCell ref="B18:H22"/>
    <mergeCell ref="B9:J9"/>
    <mergeCell ref="B25:G25"/>
    <mergeCell ref="B3:S4"/>
    <mergeCell ref="M12:P12"/>
    <mergeCell ref="B13:D13"/>
    <mergeCell ref="M13:O13"/>
    <mergeCell ref="B14:D14"/>
    <mergeCell ref="M14:O14"/>
    <mergeCell ref="B12:E12"/>
    <mergeCell ref="Q5:S5"/>
    <mergeCell ref="B5:D5"/>
    <mergeCell ref="E5:G5"/>
    <mergeCell ref="I5:P5"/>
    <mergeCell ref="M26:P44"/>
    <mergeCell ref="M21:O21"/>
    <mergeCell ref="M22:O22"/>
    <mergeCell ref="B35:G35"/>
    <mergeCell ref="B36:G36"/>
    <mergeCell ref="B37:G37"/>
    <mergeCell ref="B38:G38"/>
    <mergeCell ref="B39:G39"/>
    <mergeCell ref="B40:G40"/>
    <mergeCell ref="B30:G30"/>
    <mergeCell ref="B31:G31"/>
    <mergeCell ref="B32:G32"/>
    <mergeCell ref="B33:G33"/>
    <mergeCell ref="B34:G34"/>
    <mergeCell ref="B41:G41"/>
    <mergeCell ref="M25:P25"/>
  </mergeCells>
  <conditionalFormatting sqref="M12:P44">
    <cfRule type="expression" dxfId="5" priority="5">
      <formula>Site_or_SitePlusLosses=1</formula>
    </cfRule>
  </conditionalFormatting>
  <pageMargins left="0.5" right="0.5" top="0.75" bottom="0.75" header="0.3" footer="0.3"/>
  <pageSetup orientation="landscape"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8"/>
  <dimension ref="A1:P72"/>
  <sheetViews>
    <sheetView showGridLines="0" workbookViewId="0">
      <pane ySplit="1" topLeftCell="A2" activePane="bottomLeft" state="frozen"/>
      <selection activeCell="G55" sqref="G55"/>
      <selection pane="bottomLeft"/>
    </sheetView>
  </sheetViews>
  <sheetFormatPr defaultColWidth="9.33203125" defaultRowHeight="13.8"/>
  <cols>
    <col min="1" max="1" width="1" style="424" customWidth="1"/>
    <col min="2" max="2" width="8.44140625" style="424" customWidth="1"/>
    <col min="3" max="3" width="10.88671875" style="424" customWidth="1"/>
    <col min="4" max="4" width="8.44140625" style="424" customWidth="1"/>
    <col min="5" max="5" width="12.33203125" style="424" bestFit="1" customWidth="1"/>
    <col min="6" max="6" width="11.88671875" style="424" bestFit="1" customWidth="1"/>
    <col min="7" max="7" width="5.6640625" style="424" bestFit="1" customWidth="1"/>
    <col min="8" max="8" width="13.33203125" style="424" customWidth="1"/>
    <col min="9" max="9" width="12.33203125" style="424" customWidth="1"/>
    <col min="10" max="10" width="10" style="424" customWidth="1"/>
    <col min="11" max="11" width="5.6640625" style="424" bestFit="1" customWidth="1"/>
    <col min="12" max="12" width="11.88671875" style="424" bestFit="1" customWidth="1"/>
    <col min="13" max="13" width="5.6640625" style="424" bestFit="1" customWidth="1"/>
    <col min="14" max="16384" width="9.33203125" style="424"/>
  </cols>
  <sheetData>
    <row r="1" spans="1:16" ht="38.25" customHeight="1"/>
    <row r="2" spans="1:16" ht="4.5" customHeight="1" thickBot="1"/>
    <row r="3" spans="1:16" ht="16.5" customHeight="1">
      <c r="B3" s="1374" t="str">
        <f>Titles!F2&amp;" Portfolio Savings, Expenditures, Cost Effectiveness, Goals &amp; Assumptions"</f>
        <v>2014 Portfolio Savings, Expenditures, Cost Effectiveness, Goals &amp; Assumptions</v>
      </c>
      <c r="C3" s="1375"/>
      <c r="D3" s="1375"/>
      <c r="E3" s="1375"/>
      <c r="F3" s="1375"/>
      <c r="G3" s="1375"/>
      <c r="H3" s="1375"/>
      <c r="I3" s="1375"/>
      <c r="J3" s="1375"/>
      <c r="K3" s="1375"/>
      <c r="L3" s="1375"/>
      <c r="M3" s="1375"/>
      <c r="N3" s="1375"/>
      <c r="O3" s="1375"/>
      <c r="P3" s="1376"/>
    </row>
    <row r="4" spans="1:16" ht="4.5" customHeight="1" thickBot="1">
      <c r="B4" s="1363"/>
      <c r="C4" s="1364"/>
      <c r="D4" s="1364"/>
      <c r="E4" s="1364"/>
      <c r="F4" s="1364"/>
      <c r="G4" s="1364"/>
      <c r="H4" s="1364"/>
      <c r="I4" s="1364"/>
      <c r="J4" s="1364"/>
      <c r="K4" s="1364"/>
      <c r="L4" s="1364"/>
      <c r="M4" s="1364"/>
      <c r="N4" s="1364"/>
      <c r="O4" s="1364"/>
      <c r="P4" s="1377"/>
    </row>
    <row r="5" spans="1:16" ht="34.5" customHeight="1" thickBot="1">
      <c r="B5" s="1334" t="s">
        <v>281</v>
      </c>
      <c r="C5" s="1335"/>
      <c r="D5" s="1336"/>
      <c r="E5" s="517" t="s">
        <v>711</v>
      </c>
      <c r="F5" s="1337" t="s">
        <v>706</v>
      </c>
      <c r="G5" s="1338"/>
      <c r="H5" s="1338"/>
      <c r="I5" s="1338"/>
      <c r="J5" s="1338"/>
      <c r="K5" s="1338"/>
      <c r="L5" s="1338"/>
      <c r="M5" s="1339"/>
      <c r="N5" s="1337" t="s">
        <v>937</v>
      </c>
      <c r="O5" s="1338"/>
      <c r="P5" s="1339"/>
    </row>
    <row r="6" spans="1:16" ht="53.4">
      <c r="A6" s="7"/>
      <c r="B6" s="118" t="s">
        <v>90</v>
      </c>
      <c r="C6" s="518" t="s">
        <v>275</v>
      </c>
      <c r="D6" s="119" t="s">
        <v>276</v>
      </c>
      <c r="E6" s="243" t="s">
        <v>91</v>
      </c>
      <c r="F6" s="403" t="str">
        <f>IF(CE_Test_Number&lt;1,"-",Tables!Y22)</f>
        <v>Total 
Resource Net Benefits (PV)</v>
      </c>
      <c r="G6" s="403" t="str">
        <f>IF(CE_Test_Number&lt;1,"-",Tables!Z22)</f>
        <v>TRC</v>
      </c>
      <c r="H6" s="403" t="str">
        <f>IF(CE_Test_Number&lt;2,"-",Tables!AD22)</f>
        <v>Program Administrator Net Benefits (PV)</v>
      </c>
      <c r="I6" s="403" t="str">
        <f>IF(CE_Test_Number&lt;2,"-",Tables!AE22)</f>
        <v>PAC</v>
      </c>
      <c r="J6" s="403" t="str">
        <f>IF(CE_Test_Number&lt;3,"-",Tables!AI22)</f>
        <v>Societal
Net Benefits (PV)</v>
      </c>
      <c r="K6" s="403" t="str">
        <f>IF(CE_Test_Number&lt;3,"-",Tables!AJ22)</f>
        <v>SCT</v>
      </c>
      <c r="L6" s="403" t="str">
        <f>IF(CE_Test_Number&lt;4,"-",Tables!AN22)</f>
        <v>Rate Impact Measure
Net Benefits (PV)</v>
      </c>
      <c r="M6" s="403" t="str">
        <f>IF(CE_Test_Number&lt;4,"-",Tables!AO22)</f>
        <v>RIM</v>
      </c>
      <c r="N6" s="403" t="s">
        <v>934</v>
      </c>
      <c r="O6" s="403" t="s">
        <v>935</v>
      </c>
      <c r="P6" s="243" t="s">
        <v>938</v>
      </c>
    </row>
    <row r="7" spans="1:16" ht="27.75" customHeight="1" thickBot="1">
      <c r="A7" s="7"/>
      <c r="B7" s="240" t="str">
        <f>Titles!F15</f>
        <v>MW</v>
      </c>
      <c r="C7" s="241" t="str">
        <f>Titles!F14</f>
        <v>MWh</v>
      </c>
      <c r="D7" s="242" t="str">
        <f>Titles!F14</f>
        <v>MWh</v>
      </c>
      <c r="E7" s="244"/>
      <c r="F7" s="404" t="str">
        <f>IF(CE_Test_Number&lt;1,"-",Tables!Y23)</f>
        <v>($000's)</v>
      </c>
      <c r="G7" s="404" t="str">
        <f>IF(CE_Test_Number&lt;1,"-",Tables!Z23)</f>
        <v>Ratio</v>
      </c>
      <c r="H7" s="404" t="str">
        <f>IF(CE_Test_Number&lt;2,"-",Tables!AD23)</f>
        <v>($000's)</v>
      </c>
      <c r="I7" s="404" t="str">
        <f>IF(CE_Test_Number&lt;2,"-",Tables!AE23)</f>
        <v>Ratio</v>
      </c>
      <c r="J7" s="404" t="str">
        <f>IF(CE_Test_Number&lt;3,"-",Tables!AI23)</f>
        <v>($000's)</v>
      </c>
      <c r="K7" s="404" t="str">
        <f>IF(CE_Test_Number&lt;3,"-",Tables!AJ23)</f>
        <v>Ratio</v>
      </c>
      <c r="L7" s="404" t="str">
        <f>IF(CE_Test_Number&lt;4,"-",Tables!AN23)</f>
        <v>($000's)</v>
      </c>
      <c r="M7" s="404" t="str">
        <f>IF(CE_Test_Number&lt;4,"-",Tables!AO23)</f>
        <v>Ratio</v>
      </c>
      <c r="N7" s="880" t="s">
        <v>903</v>
      </c>
      <c r="O7" s="880" t="s">
        <v>903</v>
      </c>
      <c r="P7" s="837" t="s">
        <v>936</v>
      </c>
    </row>
    <row r="8" spans="1:16" ht="17.25" customHeight="1" thickBot="1">
      <c r="A8" s="7"/>
      <c r="B8" s="236">
        <f ca="1">IF(B7=Titles!L15,Tables!H24/1000,Tables!H24)</f>
        <v>48</v>
      </c>
      <c r="C8" s="236">
        <f ca="1">IF(C7=Titles!M15,Tables!I24/1000,Tables!I24)</f>
        <v>573</v>
      </c>
      <c r="D8" s="236">
        <f ca="1">Tables!J24</f>
        <v>6246</v>
      </c>
      <c r="E8" s="236">
        <f ca="1">Tables!U24</f>
        <v>528400</v>
      </c>
      <c r="F8" s="592">
        <f>IF(CE_Test_Number&lt;1,"-",Tables!Y24)</f>
        <v>1123</v>
      </c>
      <c r="G8" s="592">
        <f>IF(CE_Test_Number&lt;1,"-",Tables!Z24)</f>
        <v>1.5615000000000001</v>
      </c>
      <c r="H8" s="593">
        <f>IF(CE_Test_Number&lt;2,"-",Tables!AD24)</f>
        <v>0</v>
      </c>
      <c r="I8" s="593" t="str">
        <f>IF(CE_Test_Number&lt;2,"-",Tables!AE24)</f>
        <v>-</v>
      </c>
      <c r="J8" s="593">
        <f>IF(CE_Test_Number&lt;3,"-",Tables!AI24)</f>
        <v>0</v>
      </c>
      <c r="K8" s="593" t="str">
        <f>IF(CE_Test_Number&lt;3,"-",Tables!AJ24)</f>
        <v>-</v>
      </c>
      <c r="L8" s="593">
        <f>IF(CE_Test_Number&lt;4,"-",Tables!AN24)</f>
        <v>0</v>
      </c>
      <c r="M8" s="593" t="str">
        <f>IF(CE_Test_Number&lt;4,"-",Tables!AO24)</f>
        <v>-</v>
      </c>
      <c r="N8" s="881">
        <f>IF(OR(target_savings="",ISERROR(target_savings/retail_sales)),"N/A",IF(target_format="Gross Energy Savings",target_savings/retail_sales,IF(target_format="% of Retail Sales",target_savings,"N/A")))</f>
        <v>7.462686567164179E-3</v>
      </c>
      <c r="O8" s="881">
        <f ca="1">IF(target_savings="","N/A",IF(ISERROR(C8/retail_sales),"N/A",C8/retail_sales))</f>
        <v>2.1380597014925375E-2</v>
      </c>
      <c r="P8" s="879">
        <f ca="1">IF(ISERROR((O8-N8)/N8),"N/A",O8/N8)</f>
        <v>2.8650000000000002</v>
      </c>
    </row>
    <row r="9" spans="1:16" ht="15.75" customHeight="1">
      <c r="B9" s="1191" t="s">
        <v>673</v>
      </c>
      <c r="C9" s="1191"/>
      <c r="D9" s="1191"/>
      <c r="E9" s="1191"/>
      <c r="F9" s="1191"/>
      <c r="G9" s="1191"/>
      <c r="H9" s="1191"/>
      <c r="I9" s="1191"/>
      <c r="J9" s="1191"/>
      <c r="K9" s="666" t="str">
        <f>IF(Site_or_SitePlusLosses=1,"site",IF(Site_or_SitePlusLosses=2,"site plus T&amp;D losses between the site and power plant","Did not answer the question"))</f>
        <v>site</v>
      </c>
    </row>
    <row r="10" spans="1:16">
      <c r="D10" s="666" t="str">
        <f>IF(Naturally_Occurring=1,"The reported gross savings values account for naturally occuring energy savings",IF(Naturally_Occurring=0,"The reported gross savings values do not account for naturally occuring energy savings",""))</f>
        <v/>
      </c>
    </row>
    <row r="11" spans="1:16">
      <c r="E11" s="7"/>
    </row>
    <row r="12" spans="1:16" ht="15.6">
      <c r="B12" s="1240" t="s">
        <v>655</v>
      </c>
      <c r="C12" s="1240"/>
      <c r="D12" s="1240"/>
      <c r="E12" s="1240"/>
      <c r="F12" s="856"/>
      <c r="G12" s="856"/>
      <c r="H12" s="856"/>
    </row>
    <row r="13" spans="1:16">
      <c r="B13" s="1382" t="s">
        <v>390</v>
      </c>
      <c r="C13" s="1382"/>
      <c r="D13" s="1382"/>
      <c r="E13" s="972">
        <f>'Key Assumptions'!E6</f>
        <v>0</v>
      </c>
      <c r="F13" s="857"/>
      <c r="G13" s="856"/>
      <c r="H13" s="856"/>
    </row>
    <row r="14" spans="1:16">
      <c r="B14" s="1382" t="s">
        <v>391</v>
      </c>
      <c r="C14" s="1382"/>
      <c r="D14" s="1382"/>
      <c r="E14" s="972">
        <f>'Key Assumptions'!E7</f>
        <v>0</v>
      </c>
      <c r="F14" s="856"/>
      <c r="G14" s="856"/>
      <c r="H14" s="856"/>
    </row>
    <row r="15" spans="1:16">
      <c r="B15" s="1382" t="s">
        <v>392</v>
      </c>
      <c r="C15" s="1382"/>
      <c r="D15" s="1382"/>
      <c r="E15" s="972">
        <f>'Key Assumptions'!E8</f>
        <v>0</v>
      </c>
      <c r="F15" s="856"/>
      <c r="G15" s="856"/>
      <c r="H15" s="856"/>
    </row>
    <row r="16" spans="1:16">
      <c r="B16" s="856"/>
      <c r="C16" s="856"/>
      <c r="D16" s="856"/>
      <c r="E16" s="856"/>
      <c r="F16" s="856"/>
      <c r="G16" s="856"/>
      <c r="H16" s="856"/>
    </row>
    <row r="17" spans="2:10" ht="15.6">
      <c r="B17" s="860" t="s">
        <v>254</v>
      </c>
      <c r="C17" s="861"/>
      <c r="D17" s="861"/>
      <c r="E17" s="861"/>
      <c r="F17" s="861"/>
      <c r="G17" s="861"/>
      <c r="H17" s="861"/>
    </row>
    <row r="18" spans="2:10">
      <c r="B18" s="1351">
        <f>'Key Assumptions'!C11</f>
        <v>0</v>
      </c>
      <c r="C18" s="1352"/>
      <c r="D18" s="1352"/>
      <c r="E18" s="1352"/>
      <c r="F18" s="1352"/>
      <c r="G18" s="1352"/>
      <c r="H18" s="1353"/>
    </row>
    <row r="19" spans="2:10">
      <c r="B19" s="1354"/>
      <c r="C19" s="1355"/>
      <c r="D19" s="1355"/>
      <c r="E19" s="1355"/>
      <c r="F19" s="1355"/>
      <c r="G19" s="1355"/>
      <c r="H19" s="1356"/>
    </row>
    <row r="20" spans="2:10">
      <c r="B20" s="1354"/>
      <c r="C20" s="1355"/>
      <c r="D20" s="1355"/>
      <c r="E20" s="1355"/>
      <c r="F20" s="1355"/>
      <c r="G20" s="1355"/>
      <c r="H20" s="1356"/>
    </row>
    <row r="21" spans="2:10">
      <c r="B21" s="1354"/>
      <c r="C21" s="1355"/>
      <c r="D21" s="1355"/>
      <c r="E21" s="1355"/>
      <c r="F21" s="1355"/>
      <c r="G21" s="1355"/>
      <c r="H21" s="1356"/>
    </row>
    <row r="22" spans="2:10">
      <c r="B22" s="1357"/>
      <c r="C22" s="1358"/>
      <c r="D22" s="1358"/>
      <c r="E22" s="1358"/>
      <c r="F22" s="1358"/>
      <c r="G22" s="1358"/>
      <c r="H22" s="1359"/>
    </row>
    <row r="23" spans="2:10">
      <c r="B23" s="423"/>
      <c r="D23" s="426"/>
      <c r="E23" s="426"/>
      <c r="F23" s="426"/>
      <c r="G23" s="426"/>
      <c r="H23" s="426"/>
    </row>
    <row r="24" spans="2:10" ht="15.6">
      <c r="B24" s="1360" t="s">
        <v>860</v>
      </c>
      <c r="C24" s="1360"/>
      <c r="D24" s="1360"/>
      <c r="E24" s="1360"/>
      <c r="F24" s="1360"/>
      <c r="G24" s="1360"/>
      <c r="H24" s="1360"/>
      <c r="I24" s="1360"/>
      <c r="J24" s="1360"/>
    </row>
    <row r="25" spans="2:10" ht="57">
      <c r="B25" s="1231"/>
      <c r="C25" s="1231"/>
      <c r="D25" s="1231"/>
      <c r="E25" s="1231"/>
      <c r="F25" s="1231"/>
      <c r="G25" s="1231"/>
      <c r="H25" s="863" t="s">
        <v>850</v>
      </c>
      <c r="I25" s="896" t="s">
        <v>902</v>
      </c>
      <c r="J25" s="896" t="s">
        <v>861</v>
      </c>
    </row>
    <row r="26" spans="2:10">
      <c r="B26" s="1232" t="s">
        <v>879</v>
      </c>
      <c r="C26" s="1232"/>
      <c r="D26" s="1232"/>
      <c r="E26" s="1232"/>
      <c r="F26" s="1232"/>
      <c r="G26" s="1232"/>
      <c r="H26" s="855">
        <f>'Key Assumptions'!E19</f>
        <v>0</v>
      </c>
      <c r="I26" s="855">
        <f>'Key Assumptions'!F19</f>
        <v>0</v>
      </c>
      <c r="J26" s="855">
        <f>'Key Assumptions'!G19</f>
        <v>0</v>
      </c>
    </row>
    <row r="27" spans="2:10">
      <c r="B27" s="1236" t="s">
        <v>880</v>
      </c>
      <c r="C27" s="1236"/>
      <c r="D27" s="1236"/>
      <c r="E27" s="1236"/>
      <c r="F27" s="1236"/>
      <c r="G27" s="1236"/>
      <c r="H27" s="855">
        <f>'Key Assumptions'!E20</f>
        <v>0</v>
      </c>
      <c r="I27" s="855">
        <f>'Key Assumptions'!F20</f>
        <v>0</v>
      </c>
      <c r="J27" s="855">
        <f>'Key Assumptions'!G20</f>
        <v>0</v>
      </c>
    </row>
    <row r="28" spans="2:10" ht="12.75" customHeight="1">
      <c r="B28" s="1236" t="s">
        <v>862</v>
      </c>
      <c r="C28" s="1236"/>
      <c r="D28" s="1236"/>
      <c r="E28" s="1236"/>
      <c r="F28" s="1236"/>
      <c r="G28" s="1236"/>
      <c r="H28" s="855">
        <f>'Key Assumptions'!E21</f>
        <v>0</v>
      </c>
      <c r="I28" s="855">
        <f>'Key Assumptions'!F21</f>
        <v>0</v>
      </c>
      <c r="J28" s="855">
        <f>'Key Assumptions'!G21</f>
        <v>0</v>
      </c>
    </row>
    <row r="29" spans="2:10">
      <c r="B29" s="1236" t="s">
        <v>863</v>
      </c>
      <c r="C29" s="1236"/>
      <c r="D29" s="1236"/>
      <c r="E29" s="1236"/>
      <c r="F29" s="1236"/>
      <c r="G29" s="1236"/>
      <c r="H29" s="855">
        <f>'Key Assumptions'!E22</f>
        <v>0</v>
      </c>
      <c r="I29" s="855">
        <f>'Key Assumptions'!F22</f>
        <v>0</v>
      </c>
      <c r="J29" s="855">
        <f>'Key Assumptions'!G22</f>
        <v>0</v>
      </c>
    </row>
    <row r="30" spans="2:10">
      <c r="B30" s="1236" t="s">
        <v>881</v>
      </c>
      <c r="C30" s="1236"/>
      <c r="D30" s="1236"/>
      <c r="E30" s="1236"/>
      <c r="F30" s="1236"/>
      <c r="G30" s="1236"/>
      <c r="H30" s="855">
        <f>'Key Assumptions'!E23</f>
        <v>0</v>
      </c>
      <c r="I30" s="855">
        <f>'Key Assumptions'!F23</f>
        <v>0</v>
      </c>
      <c r="J30" s="855">
        <f>'Key Assumptions'!G23</f>
        <v>0</v>
      </c>
    </row>
    <row r="31" spans="2:10">
      <c r="B31" s="1236" t="s">
        <v>882</v>
      </c>
      <c r="C31" s="1236"/>
      <c r="D31" s="1236"/>
      <c r="E31" s="1236"/>
      <c r="F31" s="1236"/>
      <c r="G31" s="1236"/>
      <c r="H31" s="855">
        <f>'Key Assumptions'!E24</f>
        <v>0</v>
      </c>
      <c r="I31" s="855">
        <f>'Key Assumptions'!F24</f>
        <v>0</v>
      </c>
      <c r="J31" s="855">
        <f>'Key Assumptions'!G24</f>
        <v>0</v>
      </c>
    </row>
    <row r="32" spans="2:10">
      <c r="B32" s="1232" t="s">
        <v>656</v>
      </c>
      <c r="C32" s="1232"/>
      <c r="D32" s="1232"/>
      <c r="E32" s="1232"/>
      <c r="F32" s="1232"/>
      <c r="G32" s="1232"/>
      <c r="H32" s="855">
        <f>'Key Assumptions'!E25</f>
        <v>0</v>
      </c>
      <c r="I32" s="855">
        <f>'Key Assumptions'!F25</f>
        <v>0</v>
      </c>
      <c r="J32" s="855">
        <f>'Key Assumptions'!G25</f>
        <v>0</v>
      </c>
    </row>
    <row r="33" spans="2:10">
      <c r="B33" s="1236" t="s">
        <v>866</v>
      </c>
      <c r="C33" s="1236"/>
      <c r="D33" s="1236"/>
      <c r="E33" s="1236"/>
      <c r="F33" s="1236"/>
      <c r="G33" s="1236"/>
      <c r="H33" s="855">
        <f>'Key Assumptions'!E26</f>
        <v>0</v>
      </c>
      <c r="I33" s="855">
        <f>'Key Assumptions'!F26</f>
        <v>0</v>
      </c>
      <c r="J33" s="855">
        <f>'Key Assumptions'!G26</f>
        <v>0</v>
      </c>
    </row>
    <row r="34" spans="2:10">
      <c r="B34" s="1236" t="s">
        <v>867</v>
      </c>
      <c r="C34" s="1236"/>
      <c r="D34" s="1236"/>
      <c r="E34" s="1236"/>
      <c r="F34" s="1236"/>
      <c r="G34" s="1236"/>
      <c r="H34" s="855">
        <f>'Key Assumptions'!E27</f>
        <v>0</v>
      </c>
      <c r="I34" s="855">
        <f>'Key Assumptions'!F27</f>
        <v>0</v>
      </c>
      <c r="J34" s="855">
        <f>'Key Assumptions'!G27</f>
        <v>0</v>
      </c>
    </row>
    <row r="35" spans="2:10">
      <c r="B35" s="1236" t="s">
        <v>952</v>
      </c>
      <c r="C35" s="1236"/>
      <c r="D35" s="1236"/>
      <c r="E35" s="1236"/>
      <c r="F35" s="1236"/>
      <c r="G35" s="1236"/>
      <c r="H35" s="855">
        <f>'Key Assumptions'!E28</f>
        <v>0</v>
      </c>
      <c r="I35" s="855">
        <f>'Key Assumptions'!F28</f>
        <v>0</v>
      </c>
      <c r="J35" s="855">
        <f>'Key Assumptions'!G28</f>
        <v>0</v>
      </c>
    </row>
    <row r="36" spans="2:10">
      <c r="B36" s="1236" t="s">
        <v>868</v>
      </c>
      <c r="C36" s="1236"/>
      <c r="D36" s="1236"/>
      <c r="E36" s="1236"/>
      <c r="F36" s="1236"/>
      <c r="G36" s="1236"/>
      <c r="H36" s="855">
        <f>'Key Assumptions'!E29</f>
        <v>0</v>
      </c>
      <c r="I36" s="855">
        <f>'Key Assumptions'!F29</f>
        <v>0</v>
      </c>
      <c r="J36" s="855">
        <f>'Key Assumptions'!G29</f>
        <v>0</v>
      </c>
    </row>
    <row r="37" spans="2:10">
      <c r="B37" s="1236" t="s">
        <v>869</v>
      </c>
      <c r="C37" s="1236"/>
      <c r="D37" s="1236"/>
      <c r="E37" s="1236"/>
      <c r="F37" s="1236"/>
      <c r="G37" s="1236"/>
      <c r="H37" s="855">
        <f>'Key Assumptions'!E30</f>
        <v>0</v>
      </c>
      <c r="I37" s="855">
        <f>'Key Assumptions'!F30</f>
        <v>0</v>
      </c>
      <c r="J37" s="855">
        <f>'Key Assumptions'!G30</f>
        <v>0</v>
      </c>
    </row>
    <row r="38" spans="2:10">
      <c r="B38" s="1236" t="s">
        <v>870</v>
      </c>
      <c r="C38" s="1236"/>
      <c r="D38" s="1236"/>
      <c r="E38" s="1236"/>
      <c r="F38" s="1236"/>
      <c r="G38" s="1236"/>
      <c r="H38" s="855">
        <f>'Key Assumptions'!E31</f>
        <v>0</v>
      </c>
      <c r="I38" s="855">
        <f>'Key Assumptions'!F31</f>
        <v>0</v>
      </c>
      <c r="J38" s="855">
        <f>'Key Assumptions'!G31</f>
        <v>0</v>
      </c>
    </row>
    <row r="39" spans="2:10">
      <c r="B39" s="1236" t="s">
        <v>871</v>
      </c>
      <c r="C39" s="1236"/>
      <c r="D39" s="1236"/>
      <c r="E39" s="1236"/>
      <c r="F39" s="1236"/>
      <c r="G39" s="1236"/>
      <c r="H39" s="855">
        <f>'Key Assumptions'!E32</f>
        <v>0</v>
      </c>
      <c r="I39" s="855">
        <f>'Key Assumptions'!F32</f>
        <v>0</v>
      </c>
      <c r="J39" s="855">
        <f>'Key Assumptions'!G32</f>
        <v>0</v>
      </c>
    </row>
    <row r="40" spans="2:10">
      <c r="B40" s="1236" t="s">
        <v>849</v>
      </c>
      <c r="C40" s="1236"/>
      <c r="D40" s="1236"/>
      <c r="E40" s="1236"/>
      <c r="F40" s="1236"/>
      <c r="G40" s="1236"/>
      <c r="H40" s="855">
        <f>'Key Assumptions'!E33</f>
        <v>0</v>
      </c>
      <c r="I40" s="855">
        <f>'Key Assumptions'!F33</f>
        <v>0</v>
      </c>
      <c r="J40" s="855">
        <f>'Key Assumptions'!G33</f>
        <v>0</v>
      </c>
    </row>
    <row r="41" spans="2:10">
      <c r="B41" s="1232" t="s">
        <v>15</v>
      </c>
      <c r="C41" s="1232"/>
      <c r="D41" s="1232"/>
      <c r="E41" s="1232"/>
      <c r="F41" s="1232"/>
      <c r="G41" s="1232"/>
      <c r="H41" s="855">
        <f>'Key Assumptions'!E34</f>
        <v>0</v>
      </c>
      <c r="I41" s="855">
        <f>'Key Assumptions'!F34</f>
        <v>0</v>
      </c>
      <c r="J41" s="855">
        <f>'Key Assumptions'!G34</f>
        <v>0</v>
      </c>
    </row>
    <row r="42" spans="2:10">
      <c r="E42" s="426"/>
      <c r="F42" s="426"/>
      <c r="G42" s="426"/>
      <c r="H42" s="426"/>
    </row>
    <row r="43" spans="2:10" ht="15.6">
      <c r="B43" s="1366" t="s">
        <v>945</v>
      </c>
      <c r="C43" s="1366"/>
      <c r="D43" s="1366"/>
      <c r="E43" s="1366"/>
      <c r="F43" s="1366"/>
      <c r="G43" s="1366"/>
      <c r="H43" s="1366"/>
      <c r="I43" s="1366"/>
      <c r="J43" s="1366"/>
    </row>
    <row r="44" spans="2:10" ht="27" customHeight="1">
      <c r="B44" s="1365">
        <f>'Key Assumptions'!C37</f>
        <v>0</v>
      </c>
      <c r="C44" s="1365"/>
      <c r="D44" s="1365"/>
      <c r="E44" s="1365"/>
      <c r="F44" s="1365"/>
      <c r="G44" s="1365"/>
      <c r="H44" s="1365"/>
      <c r="I44" s="1365"/>
      <c r="J44" s="1365"/>
    </row>
    <row r="45" spans="2:10" ht="30" customHeight="1"/>
    <row r="46" spans="2:10" ht="15.6">
      <c r="B46" s="1348" t="s">
        <v>852</v>
      </c>
      <c r="C46" s="1348"/>
      <c r="D46" s="1348"/>
      <c r="E46" s="1348"/>
    </row>
    <row r="47" spans="2:10">
      <c r="B47" s="1349" t="s">
        <v>393</v>
      </c>
      <c r="C47" s="1349"/>
      <c r="D47" s="1349"/>
      <c r="E47" s="858">
        <f>'Key Assumptions'!E40</f>
        <v>0</v>
      </c>
    </row>
    <row r="48" spans="2:10">
      <c r="B48" s="1347" t="s">
        <v>394</v>
      </c>
      <c r="C48" s="1347"/>
      <c r="D48" s="1347"/>
      <c r="E48" s="858">
        <f>'Key Assumptions'!E41</f>
        <v>0</v>
      </c>
    </row>
    <row r="49" spans="2:7">
      <c r="B49" s="1347" t="s">
        <v>395</v>
      </c>
      <c r="C49" s="1347"/>
      <c r="D49" s="1347"/>
      <c r="E49" s="858">
        <f>'Key Assumptions'!E42</f>
        <v>0</v>
      </c>
    </row>
    <row r="50" spans="2:7">
      <c r="B50" s="1347" t="s">
        <v>396</v>
      </c>
      <c r="C50" s="1347"/>
      <c r="D50" s="1347"/>
      <c r="E50" s="858">
        <f>'Key Assumptions'!E43</f>
        <v>0</v>
      </c>
    </row>
    <row r="51" spans="2:7">
      <c r="B51" s="856"/>
      <c r="C51" s="856"/>
      <c r="D51" s="856"/>
      <c r="E51" s="857"/>
    </row>
    <row r="52" spans="2:7" ht="15.6">
      <c r="B52" s="1348" t="s">
        <v>851</v>
      </c>
      <c r="C52" s="1348"/>
      <c r="D52" s="1348"/>
      <c r="E52" s="1348"/>
    </row>
    <row r="53" spans="2:7">
      <c r="B53" s="1349" t="s">
        <v>397</v>
      </c>
      <c r="C53" s="1349"/>
      <c r="D53" s="1349"/>
      <c r="E53" s="858">
        <f>'Key Assumptions'!E46</f>
        <v>0</v>
      </c>
    </row>
    <row r="54" spans="2:7">
      <c r="B54" s="1347" t="s">
        <v>398</v>
      </c>
      <c r="C54" s="1347"/>
      <c r="D54" s="1347"/>
      <c r="E54" s="858">
        <f>'Key Assumptions'!E47</f>
        <v>0</v>
      </c>
    </row>
    <row r="55" spans="2:7">
      <c r="B55" s="1347" t="s">
        <v>399</v>
      </c>
      <c r="C55" s="1347"/>
      <c r="D55" s="1347"/>
      <c r="E55" s="858">
        <f>'Key Assumptions'!E48</f>
        <v>0</v>
      </c>
    </row>
    <row r="56" spans="2:7">
      <c r="B56" s="1347" t="s">
        <v>400</v>
      </c>
      <c r="C56" s="1347"/>
      <c r="D56" s="1347"/>
      <c r="E56" s="858">
        <f>'Key Assumptions'!E49</f>
        <v>0</v>
      </c>
    </row>
    <row r="58" spans="2:7" ht="15.6">
      <c r="B58" s="762" t="s">
        <v>848</v>
      </c>
      <c r="C58" s="426"/>
      <c r="D58" s="426"/>
      <c r="E58" s="426"/>
      <c r="F58" s="426"/>
      <c r="G58" s="426"/>
    </row>
    <row r="59" spans="2:7">
      <c r="B59" s="1351">
        <f>'Key Assumptions'!C52</f>
        <v>0</v>
      </c>
      <c r="C59" s="1352"/>
      <c r="D59" s="1352"/>
      <c r="E59" s="1352"/>
      <c r="F59" s="1352"/>
      <c r="G59" s="1353"/>
    </row>
    <row r="60" spans="2:7">
      <c r="B60" s="1354"/>
      <c r="C60" s="1355"/>
      <c r="D60" s="1355"/>
      <c r="E60" s="1355"/>
      <c r="F60" s="1355"/>
      <c r="G60" s="1356"/>
    </row>
    <row r="61" spans="2:7">
      <c r="B61" s="1354"/>
      <c r="C61" s="1355"/>
      <c r="D61" s="1355"/>
      <c r="E61" s="1355"/>
      <c r="F61" s="1355"/>
      <c r="G61" s="1356"/>
    </row>
    <row r="62" spans="2:7">
      <c r="B62" s="1354"/>
      <c r="C62" s="1355"/>
      <c r="D62" s="1355"/>
      <c r="E62" s="1355"/>
      <c r="F62" s="1355"/>
      <c r="G62" s="1356"/>
    </row>
    <row r="63" spans="2:7">
      <c r="B63" s="1354"/>
      <c r="C63" s="1355"/>
      <c r="D63" s="1355"/>
      <c r="E63" s="1355"/>
      <c r="F63" s="1355"/>
      <c r="G63" s="1356"/>
    </row>
    <row r="64" spans="2:7">
      <c r="B64" s="1354"/>
      <c r="C64" s="1355"/>
      <c r="D64" s="1355"/>
      <c r="E64" s="1355"/>
      <c r="F64" s="1355"/>
      <c r="G64" s="1356"/>
    </row>
    <row r="65" spans="2:7">
      <c r="B65" s="1354"/>
      <c r="C65" s="1355"/>
      <c r="D65" s="1355"/>
      <c r="E65" s="1355"/>
      <c r="F65" s="1355"/>
      <c r="G65" s="1356"/>
    </row>
    <row r="66" spans="2:7">
      <c r="B66" s="1354"/>
      <c r="C66" s="1355"/>
      <c r="D66" s="1355"/>
      <c r="E66" s="1355"/>
      <c r="F66" s="1355"/>
      <c r="G66" s="1356"/>
    </row>
    <row r="67" spans="2:7">
      <c r="B67" s="1354"/>
      <c r="C67" s="1355"/>
      <c r="D67" s="1355"/>
      <c r="E67" s="1355"/>
      <c r="F67" s="1355"/>
      <c r="G67" s="1356"/>
    </row>
    <row r="68" spans="2:7">
      <c r="B68" s="1354"/>
      <c r="C68" s="1355"/>
      <c r="D68" s="1355"/>
      <c r="E68" s="1355"/>
      <c r="F68" s="1355"/>
      <c r="G68" s="1356"/>
    </row>
    <row r="69" spans="2:7">
      <c r="B69" s="1354"/>
      <c r="C69" s="1355"/>
      <c r="D69" s="1355"/>
      <c r="E69" s="1355"/>
      <c r="F69" s="1355"/>
      <c r="G69" s="1356"/>
    </row>
    <row r="70" spans="2:7">
      <c r="B70" s="1354"/>
      <c r="C70" s="1355"/>
      <c r="D70" s="1355"/>
      <c r="E70" s="1355"/>
      <c r="F70" s="1355"/>
      <c r="G70" s="1356"/>
    </row>
    <row r="71" spans="2:7">
      <c r="B71" s="1354"/>
      <c r="C71" s="1355"/>
      <c r="D71" s="1355"/>
      <c r="E71" s="1355"/>
      <c r="F71" s="1355"/>
      <c r="G71" s="1356"/>
    </row>
    <row r="72" spans="2:7">
      <c r="B72" s="1357"/>
      <c r="C72" s="1358"/>
      <c r="D72" s="1358"/>
      <c r="E72" s="1358"/>
      <c r="F72" s="1358"/>
      <c r="G72" s="1359"/>
    </row>
  </sheetData>
  <sheetProtection formatColumns="0" formatRows="0"/>
  <mergeCells count="41">
    <mergeCell ref="N5:P5"/>
    <mergeCell ref="B3:P4"/>
    <mergeCell ref="B43:J43"/>
    <mergeCell ref="B44:J44"/>
    <mergeCell ref="B35:G35"/>
    <mergeCell ref="B41:G41"/>
    <mergeCell ref="B36:G36"/>
    <mergeCell ref="B37:G37"/>
    <mergeCell ref="B38:G38"/>
    <mergeCell ref="B39:G39"/>
    <mergeCell ref="B40:G40"/>
    <mergeCell ref="B9:J9"/>
    <mergeCell ref="B5:D5"/>
    <mergeCell ref="F5:M5"/>
    <mergeCell ref="B24:J24"/>
    <mergeCell ref="B12:E12"/>
    <mergeCell ref="B52:E52"/>
    <mergeCell ref="B53:D53"/>
    <mergeCell ref="B59:G72"/>
    <mergeCell ref="B56:D56"/>
    <mergeCell ref="B48:D48"/>
    <mergeCell ref="B49:D49"/>
    <mergeCell ref="B50:D50"/>
    <mergeCell ref="B54:D54"/>
    <mergeCell ref="B55:D55"/>
    <mergeCell ref="B46:E46"/>
    <mergeCell ref="B13:D13"/>
    <mergeCell ref="B47:D47"/>
    <mergeCell ref="B18:H22"/>
    <mergeCell ref="B14:D14"/>
    <mergeCell ref="B15:D15"/>
    <mergeCell ref="B25:G25"/>
    <mergeCell ref="B26:G26"/>
    <mergeCell ref="B27:G27"/>
    <mergeCell ref="B28:G28"/>
    <mergeCell ref="B29:G29"/>
    <mergeCell ref="B30:G30"/>
    <mergeCell ref="B31:G31"/>
    <mergeCell ref="B32:G32"/>
    <mergeCell ref="B33:G33"/>
    <mergeCell ref="B34:G34"/>
  </mergeCells>
  <conditionalFormatting sqref="B46:G72">
    <cfRule type="expression" dxfId="4" priority="6">
      <formula>Site_or_SitePlusLosses=1</formula>
    </cfRule>
  </conditionalFormatting>
  <pageMargins left="0.5" right="0.5" top="0.75" bottom="0.75" header="0.3" footer="0.3"/>
  <pageSetup orientation="landscape"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9"/>
  <dimension ref="B1:AE21"/>
  <sheetViews>
    <sheetView showGridLines="0" workbookViewId="0">
      <pane ySplit="1" topLeftCell="A2" activePane="bottomLeft" state="frozen"/>
      <selection activeCell="H6" sqref="H6:L6"/>
      <selection pane="bottomLeft"/>
    </sheetView>
  </sheetViews>
  <sheetFormatPr defaultColWidth="9.33203125" defaultRowHeight="13.8" outlineLevelRow="1"/>
  <cols>
    <col min="1" max="1" width="1" style="3" customWidth="1"/>
    <col min="2" max="2" width="30.109375" style="3" bestFit="1" customWidth="1"/>
    <col min="3" max="9" width="12.6640625" style="3" customWidth="1"/>
    <col min="10" max="10" width="13.44140625" style="3" bestFit="1" customWidth="1"/>
    <col min="11" max="20" width="12.6640625" style="3" customWidth="1"/>
    <col min="21" max="22" width="14.6640625" style="3" customWidth="1"/>
    <col min="23" max="23" width="7.44140625" style="3" bestFit="1" customWidth="1"/>
    <col min="24" max="24" width="13.109375" style="3" bestFit="1" customWidth="1"/>
    <col min="25" max="25" width="6.6640625" style="3" bestFit="1" customWidth="1"/>
    <col min="26" max="26" width="16.33203125" style="3" bestFit="1" customWidth="1"/>
    <col min="27" max="27" width="5.33203125" style="3" bestFit="1" customWidth="1"/>
    <col min="28" max="28" width="11.88671875" style="3" bestFit="1" customWidth="1"/>
    <col min="29" max="29" width="5.33203125" style="3" bestFit="1" customWidth="1"/>
    <col min="30" max="30" width="16.33203125" style="3" bestFit="1" customWidth="1"/>
    <col min="31" max="31" width="5.33203125" style="3" bestFit="1" customWidth="1"/>
    <col min="32" max="16384" width="9.33203125" style="3"/>
  </cols>
  <sheetData>
    <row r="1" spans="2:31" ht="38.25" customHeight="1"/>
    <row r="2" spans="2:31" ht="4.5" customHeight="1"/>
    <row r="3" spans="2:31"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c r="R3" s="1384"/>
      <c r="S3" s="1384"/>
      <c r="T3" s="1384"/>
      <c r="U3" s="1384"/>
      <c r="V3" s="1384"/>
      <c r="W3" s="1384"/>
      <c r="X3" s="1384"/>
      <c r="Y3" s="1384"/>
      <c r="Z3" s="1384"/>
      <c r="AA3" s="1384"/>
      <c r="AB3" s="1384"/>
      <c r="AC3" s="1384"/>
      <c r="AD3" s="1384"/>
      <c r="AE3" s="1384"/>
    </row>
    <row r="4" spans="2:31" ht="15.75" customHeight="1" thickBot="1">
      <c r="B4" s="245"/>
      <c r="C4" s="1330" t="s">
        <v>282</v>
      </c>
      <c r="D4" s="1306"/>
      <c r="E4" s="1307"/>
      <c r="F4" s="1330" t="s">
        <v>353</v>
      </c>
      <c r="G4" s="1306"/>
      <c r="H4" s="1307"/>
      <c r="I4" s="1330" t="s">
        <v>281</v>
      </c>
      <c r="J4" s="1306"/>
      <c r="K4" s="1307"/>
      <c r="L4" s="1306" t="s">
        <v>352</v>
      </c>
      <c r="M4" s="1306"/>
      <c r="N4" s="1307"/>
      <c r="O4" s="1330" t="s">
        <v>279</v>
      </c>
      <c r="P4" s="1306"/>
      <c r="Q4" s="1307"/>
      <c r="R4" s="1306" t="s">
        <v>280</v>
      </c>
      <c r="S4" s="1306"/>
      <c r="T4" s="1307"/>
      <c r="U4" s="1308" t="s">
        <v>711</v>
      </c>
      <c r="V4" s="1309"/>
      <c r="W4" s="1310"/>
      <c r="X4" s="1337" t="s">
        <v>253</v>
      </c>
      <c r="Y4" s="1338"/>
      <c r="Z4" s="1338"/>
      <c r="AA4" s="1338"/>
      <c r="AB4" s="1338"/>
      <c r="AC4" s="1338"/>
      <c r="AD4" s="1338"/>
      <c r="AE4" s="1339"/>
    </row>
    <row r="5" spans="2:31" ht="50.25" customHeight="1">
      <c r="B5" s="246"/>
      <c r="C5" s="237" t="s">
        <v>90</v>
      </c>
      <c r="D5" s="238" t="s">
        <v>275</v>
      </c>
      <c r="E5" s="239" t="s">
        <v>276</v>
      </c>
      <c r="F5" s="237" t="s">
        <v>90</v>
      </c>
      <c r="G5" s="238" t="s">
        <v>275</v>
      </c>
      <c r="H5" s="239" t="s">
        <v>276</v>
      </c>
      <c r="I5" s="237" t="s">
        <v>90</v>
      </c>
      <c r="J5" s="238" t="s">
        <v>275</v>
      </c>
      <c r="K5" s="239" t="s">
        <v>276</v>
      </c>
      <c r="L5" s="255" t="s">
        <v>90</v>
      </c>
      <c r="M5" s="238" t="s">
        <v>275</v>
      </c>
      <c r="N5" s="239" t="s">
        <v>276</v>
      </c>
      <c r="O5" s="237" t="s">
        <v>90</v>
      </c>
      <c r="P5" s="238" t="s">
        <v>275</v>
      </c>
      <c r="Q5" s="239" t="s">
        <v>276</v>
      </c>
      <c r="R5" s="255" t="s">
        <v>90</v>
      </c>
      <c r="S5" s="238" t="s">
        <v>275</v>
      </c>
      <c r="T5" s="239" t="s">
        <v>276</v>
      </c>
      <c r="U5" s="237" t="s">
        <v>58</v>
      </c>
      <c r="V5" s="243" t="s">
        <v>59</v>
      </c>
      <c r="W5" s="329" t="s">
        <v>92</v>
      </c>
      <c r="X5" s="403" t="str">
        <f>IF(CE_Test_Number&lt;1,"-",Tables!Z160)</f>
        <v>Total 
Resource Net Benefits (PV)</v>
      </c>
      <c r="Y5" s="403" t="str">
        <f>IF(CE_Test_Number&lt;1,"-",Tables!AA160)</f>
        <v>TRC</v>
      </c>
      <c r="Z5" s="403" t="str">
        <f>IF(CE_Test_Number&lt;2,"-",Tables!AE160)</f>
        <v>Program Administrator Net Benefits (PV)</v>
      </c>
      <c r="AA5" s="403" t="str">
        <f>IF(CE_Test_Number&lt;2,"-",Tables!AF160)</f>
        <v>PAC</v>
      </c>
      <c r="AB5" s="403" t="str">
        <f>IF(CE_Test_Number&lt;3,"-",Tables!AJ160)</f>
        <v>Societal
Net Benefits (PV)</v>
      </c>
      <c r="AC5" s="403" t="str">
        <f>IF(CE_Test_Number&lt;3,"-",Tables!AK160)</f>
        <v>SCT</v>
      </c>
      <c r="AD5" s="403" t="str">
        <f>IF(CE_Test_Number&lt;4,"-",Tables!AO160)</f>
        <v>Rate Impact Measure
Net Benefits (PV)</v>
      </c>
      <c r="AE5" s="403" t="str">
        <f>IF(CE_Test_Number&lt;4,"-",Tables!AP160)</f>
        <v>RIM</v>
      </c>
    </row>
    <row r="6" spans="2:31" ht="14.4" thickBot="1">
      <c r="B6" s="250" t="s">
        <v>7</v>
      </c>
      <c r="C6" s="247" t="str">
        <f>Titles!F12</f>
        <v>MW</v>
      </c>
      <c r="D6" s="248" t="str">
        <f>Titles!F13</f>
        <v>MWh</v>
      </c>
      <c r="E6" s="249" t="str">
        <f>Titles!F14</f>
        <v>MWh</v>
      </c>
      <c r="F6" s="247" t="str">
        <f>Titles!F12</f>
        <v>MW</v>
      </c>
      <c r="G6" s="248" t="str">
        <f>Titles!F13</f>
        <v>MWh</v>
      </c>
      <c r="H6" s="249" t="str">
        <f>Titles!F14</f>
        <v>MWh</v>
      </c>
      <c r="I6" s="247" t="str">
        <f>Titles!F12</f>
        <v>MW</v>
      </c>
      <c r="J6" s="248" t="str">
        <f>Titles!F13</f>
        <v>MWh</v>
      </c>
      <c r="K6" s="249" t="str">
        <f>Titles!F14</f>
        <v>MWh</v>
      </c>
      <c r="L6" s="258" t="str">
        <f>Titles!F12</f>
        <v>MW</v>
      </c>
      <c r="M6" s="248" t="str">
        <f>Titles!F13</f>
        <v>MWh</v>
      </c>
      <c r="N6" s="249" t="str">
        <f>Titles!F14</f>
        <v>MWh</v>
      </c>
      <c r="O6" s="247" t="str">
        <f>Titles!F12</f>
        <v>MW</v>
      </c>
      <c r="P6" s="248" t="str">
        <f>Titles!F13</f>
        <v>MWh</v>
      </c>
      <c r="Q6" s="249" t="str">
        <f>Titles!F14</f>
        <v>MWh</v>
      </c>
      <c r="R6" s="258" t="str">
        <f>Titles!F12</f>
        <v>MW</v>
      </c>
      <c r="S6" s="248" t="str">
        <f>Titles!F13</f>
        <v>MWh</v>
      </c>
      <c r="T6" s="249" t="str">
        <f>Titles!F14</f>
        <v>MWh</v>
      </c>
      <c r="U6" s="247" t="s">
        <v>93</v>
      </c>
      <c r="V6" s="254" t="s">
        <v>93</v>
      </c>
      <c r="W6" s="408"/>
      <c r="X6" s="596" t="str">
        <f>IF(CE_Test_Number&lt;1,"-",Tables!Z161)</f>
        <v>($000's)</v>
      </c>
      <c r="Y6" s="596" t="str">
        <f>IF(CE_Test_Number&lt;1,"-",Tables!AA161)</f>
        <v>Ratio</v>
      </c>
      <c r="Z6" s="596" t="str">
        <f>IF(CE_Test_Number&lt;2,"-",Tables!AE161)</f>
        <v>($000's)</v>
      </c>
      <c r="AA6" s="596" t="str">
        <f>IF(CE_Test_Number&lt;2,"-",Tables!AF161)</f>
        <v>Ratio</v>
      </c>
      <c r="AB6" s="596" t="str">
        <f>IF(CE_Test_Number&lt;3,"-",Tables!AJ161)</f>
        <v>($000's)</v>
      </c>
      <c r="AC6" s="596" t="str">
        <f>IF(CE_Test_Number&lt;3,"-",Tables!AK161)</f>
        <v>Ratio</v>
      </c>
      <c r="AD6" s="596" t="str">
        <f>IF(CE_Test_Number&lt;4,"-",Tables!AO161)</f>
        <v>($000's)</v>
      </c>
      <c r="AE6" s="596" t="str">
        <f>IF(CE_Test_Number&lt;4,"-",Tables!AP161)</f>
        <v>Ratio</v>
      </c>
    </row>
    <row r="7" spans="2:31">
      <c r="B7" s="751" t="str">
        <f>Tables!B162</f>
        <v>Residential</v>
      </c>
      <c r="C7" s="738">
        <f ca="1">Tables!C162</f>
        <v>34</v>
      </c>
      <c r="D7" s="260">
        <f ca="1">Tables!D162</f>
        <v>250</v>
      </c>
      <c r="E7" s="261">
        <f ca="1">Tables!E162</f>
        <v>2500</v>
      </c>
      <c r="F7" s="256">
        <f ca="1">Tables!F162</f>
        <v>30.6</v>
      </c>
      <c r="G7" s="260">
        <f ca="1">Tables!G162</f>
        <v>225</v>
      </c>
      <c r="H7" s="261">
        <f ca="1">Tables!H162</f>
        <v>2250</v>
      </c>
      <c r="I7" s="256">
        <f ca="1">Tables!I162</f>
        <v>38</v>
      </c>
      <c r="J7" s="260">
        <f ca="1">Tables!J162</f>
        <v>273</v>
      </c>
      <c r="K7" s="261">
        <f ca="1">Tables!K162</f>
        <v>5012</v>
      </c>
      <c r="L7" s="256">
        <f ca="1">Tables!L162</f>
        <v>32.4</v>
      </c>
      <c r="M7" s="260">
        <f ca="1">Tables!M162</f>
        <v>244.20000000000002</v>
      </c>
      <c r="N7" s="261">
        <f ca="1">Tables!N162</f>
        <v>4267.6000000000004</v>
      </c>
      <c r="O7" s="256">
        <f ca="1">Tables!O162</f>
        <v>82.4</v>
      </c>
      <c r="P7" s="260">
        <f ca="1">Tables!P162</f>
        <v>340</v>
      </c>
      <c r="Q7" s="261">
        <f ca="1">Tables!Q162</f>
        <v>3400</v>
      </c>
      <c r="R7" s="256">
        <f ca="1">Tables!R162</f>
        <v>74.160000000000011</v>
      </c>
      <c r="S7" s="260">
        <f ca="1">Tables!S162</f>
        <v>306</v>
      </c>
      <c r="T7" s="261">
        <f ca="1">Tables!T162</f>
        <v>3060</v>
      </c>
      <c r="U7" s="261">
        <f ca="1">Tables!U162</f>
        <v>113100</v>
      </c>
      <c r="V7" s="261">
        <f ca="1">Tables!V162</f>
        <v>372000</v>
      </c>
      <c r="W7" s="439">
        <f ca="1">Tables!W162</f>
        <v>3.2891246684350133</v>
      </c>
      <c r="X7" s="600">
        <f ca="1">IF(CE_Test_Number&lt;1,"-",Tables!Z162)</f>
        <v>1123</v>
      </c>
      <c r="Y7" s="754">
        <f ca="1">IF(CE_Test_Number&lt;1,"-",Tables!AA162)</f>
        <v>1.5615000000000001</v>
      </c>
      <c r="Z7" s="600">
        <f ca="1">IF(CE_Test_Number&lt;2,"-",Tables!AE162)</f>
        <v>0</v>
      </c>
      <c r="AA7" s="598" t="str">
        <f ca="1">IF(CE_Test_Number&lt;2,"-",Tables!AF162)</f>
        <v>-</v>
      </c>
      <c r="AB7" s="600">
        <f ca="1">IF(CE_Test_Number&lt;3,"-",Tables!AJ162)</f>
        <v>0</v>
      </c>
      <c r="AC7" s="598" t="str">
        <f ca="1">IF(CE_Test_Number&lt;3,"-",Tables!AK162)</f>
        <v>-</v>
      </c>
      <c r="AD7" s="600">
        <f ca="1">IF(CE_Test_Number&lt;4,"-",Tables!AO162)</f>
        <v>0</v>
      </c>
      <c r="AE7" s="598" t="str">
        <f ca="1">IF(CE_Test_Number&lt;4,"-",Tables!AP162)</f>
        <v>-</v>
      </c>
    </row>
    <row r="8" spans="2:31" s="424" customFormat="1">
      <c r="B8" s="438" t="s">
        <v>211</v>
      </c>
      <c r="C8" s="737">
        <f ca="1">Tables!C163</f>
        <v>0</v>
      </c>
      <c r="D8" s="735">
        <f ca="1">Tables!D163</f>
        <v>0</v>
      </c>
      <c r="E8" s="736">
        <f ca="1">Tables!E163</f>
        <v>0</v>
      </c>
      <c r="F8" s="262">
        <f ca="1">Tables!F163</f>
        <v>0</v>
      </c>
      <c r="G8" s="259">
        <f ca="1">Tables!G163</f>
        <v>0</v>
      </c>
      <c r="H8" s="263">
        <f ca="1">Tables!H163</f>
        <v>0</v>
      </c>
      <c r="I8" s="262">
        <f ca="1">Tables!I163</f>
        <v>0</v>
      </c>
      <c r="J8" s="259">
        <f ca="1">Tables!J163</f>
        <v>0</v>
      </c>
      <c r="K8" s="263">
        <f ca="1">Tables!K163</f>
        <v>0</v>
      </c>
      <c r="L8" s="262">
        <f ca="1">Tables!L163</f>
        <v>0</v>
      </c>
      <c r="M8" s="259">
        <f ca="1">Tables!M163</f>
        <v>0</v>
      </c>
      <c r="N8" s="263">
        <f ca="1">Tables!N163</f>
        <v>0</v>
      </c>
      <c r="O8" s="262">
        <f ca="1">Tables!O163</f>
        <v>0</v>
      </c>
      <c r="P8" s="259">
        <f ca="1">Tables!P163</f>
        <v>0</v>
      </c>
      <c r="Q8" s="263">
        <f ca="1">Tables!Q163</f>
        <v>0</v>
      </c>
      <c r="R8" s="262">
        <f ca="1">Tables!R163</f>
        <v>0</v>
      </c>
      <c r="S8" s="259">
        <f ca="1">Tables!S163</f>
        <v>0</v>
      </c>
      <c r="T8" s="263">
        <f ca="1">Tables!T163</f>
        <v>0</v>
      </c>
      <c r="U8" s="263">
        <f ca="1">Tables!U163</f>
        <v>0</v>
      </c>
      <c r="V8" s="263">
        <f ca="1">Tables!V163</f>
        <v>0</v>
      </c>
      <c r="W8" s="440" t="str">
        <f ca="1">Tables!W163</f>
        <v>-</v>
      </c>
      <c r="X8" s="601">
        <f ca="1">IF(CE_Test_Number&lt;1,"-",Tables!Z163)</f>
        <v>0</v>
      </c>
      <c r="Y8" s="755" t="str">
        <f ca="1">IF(CE_Test_Number&lt;1,"-",Tables!AA163)</f>
        <v>-</v>
      </c>
      <c r="Z8" s="601">
        <f ca="1">IF(CE_Test_Number&lt;2,"-",Tables!AE163)</f>
        <v>0</v>
      </c>
      <c r="AA8" s="599" t="str">
        <f ca="1">IF(CE_Test_Number&lt;2,"-",Tables!AF163)</f>
        <v>-</v>
      </c>
      <c r="AB8" s="601">
        <f ca="1">IF(CE_Test_Number&lt;3,"-",Tables!AJ163)</f>
        <v>0</v>
      </c>
      <c r="AC8" s="599" t="str">
        <f ca="1">IF(CE_Test_Number&lt;3,"-",Tables!AK163)</f>
        <v>-</v>
      </c>
      <c r="AD8" s="601">
        <f ca="1">IF(CE_Test_Number&lt;4,"-",Tables!AO163)</f>
        <v>0</v>
      </c>
      <c r="AE8" s="599" t="str">
        <f ca="1">IF(CE_Test_Number&lt;4,"-",Tables!AP163)</f>
        <v>-</v>
      </c>
    </row>
    <row r="9" spans="2:31">
      <c r="B9" s="739" t="s">
        <v>278</v>
      </c>
      <c r="C9" s="749">
        <f ca="1">Tables!C164</f>
        <v>0</v>
      </c>
      <c r="D9" s="259">
        <f ca="1">Tables!D164</f>
        <v>0</v>
      </c>
      <c r="E9" s="263">
        <f ca="1">Tables!E164</f>
        <v>0</v>
      </c>
      <c r="F9" s="262">
        <f ca="1">Tables!F164</f>
        <v>0</v>
      </c>
      <c r="G9" s="259">
        <f ca="1">Tables!G164</f>
        <v>0</v>
      </c>
      <c r="H9" s="263">
        <f ca="1">Tables!H164</f>
        <v>0</v>
      </c>
      <c r="I9" s="262">
        <f ca="1">Tables!I164</f>
        <v>0</v>
      </c>
      <c r="J9" s="259">
        <f ca="1">Tables!J164</f>
        <v>0</v>
      </c>
      <c r="K9" s="263">
        <f ca="1">Tables!K164</f>
        <v>0</v>
      </c>
      <c r="L9" s="262">
        <f ca="1">Tables!L164</f>
        <v>0</v>
      </c>
      <c r="M9" s="259">
        <f ca="1">Tables!M164</f>
        <v>0</v>
      </c>
      <c r="N9" s="263">
        <f ca="1">Tables!N164</f>
        <v>0</v>
      </c>
      <c r="O9" s="262">
        <f ca="1">Tables!O164</f>
        <v>0</v>
      </c>
      <c r="P9" s="259">
        <f ca="1">Tables!P164</f>
        <v>0</v>
      </c>
      <c r="Q9" s="263">
        <f ca="1">Tables!Q164</f>
        <v>0</v>
      </c>
      <c r="R9" s="262">
        <f ca="1">Tables!R164</f>
        <v>0</v>
      </c>
      <c r="S9" s="259">
        <f ca="1">Tables!S164</f>
        <v>0</v>
      </c>
      <c r="T9" s="263">
        <f ca="1">Tables!T164</f>
        <v>0</v>
      </c>
      <c r="U9" s="263">
        <f ca="1">Tables!U164</f>
        <v>0</v>
      </c>
      <c r="V9" s="263">
        <f ca="1">Tables!V164</f>
        <v>156400</v>
      </c>
      <c r="W9" s="440" t="str">
        <f ca="1">Tables!W164</f>
        <v>-</v>
      </c>
      <c r="X9" s="601">
        <f ca="1">IF(CE_Test_Number&lt;1,"-",Tables!Z164)</f>
        <v>0</v>
      </c>
      <c r="Y9" s="755" t="str">
        <f ca="1">IF(CE_Test_Number&lt;1,"-",Tables!AA164)</f>
        <v>-</v>
      </c>
      <c r="Z9" s="601">
        <f ca="1">IF(CE_Test_Number&lt;2,"-",Tables!AE164)</f>
        <v>0</v>
      </c>
      <c r="AA9" s="599" t="str">
        <f ca="1">IF(CE_Test_Number&lt;2,"-",Tables!AF164)</f>
        <v>-</v>
      </c>
      <c r="AB9" s="601">
        <f ca="1">IF(CE_Test_Number&lt;3,"-",Tables!AJ164)</f>
        <v>0</v>
      </c>
      <c r="AC9" s="599" t="str">
        <f ca="1">IF(CE_Test_Number&lt;3,"-",Tables!AK164)</f>
        <v>-</v>
      </c>
      <c r="AD9" s="601">
        <f ca="1">IF(CE_Test_Number&lt;4,"-",Tables!AO164)</f>
        <v>0</v>
      </c>
      <c r="AE9" s="599" t="str">
        <f ca="1">IF(CE_Test_Number&lt;4,"-",Tables!AP164)</f>
        <v>-</v>
      </c>
    </row>
    <row r="10" spans="2:31" outlineLevel="1">
      <c r="B10" s="740" t="s">
        <v>615</v>
      </c>
      <c r="C10" s="749">
        <f ca="1">Tables!C165</f>
        <v>0</v>
      </c>
      <c r="D10" s="259">
        <f ca="1">Tables!D165</f>
        <v>0</v>
      </c>
      <c r="E10" s="263">
        <f ca="1">Tables!E165</f>
        <v>0</v>
      </c>
      <c r="F10" s="262">
        <f ca="1">Tables!F165</f>
        <v>0</v>
      </c>
      <c r="G10" s="259">
        <f ca="1">Tables!G165</f>
        <v>0</v>
      </c>
      <c r="H10" s="263">
        <f ca="1">Tables!H165</f>
        <v>0</v>
      </c>
      <c r="I10" s="262">
        <f ca="1">Tables!I165</f>
        <v>10</v>
      </c>
      <c r="J10" s="259">
        <f ca="1">Tables!J165</f>
        <v>300</v>
      </c>
      <c r="K10" s="263">
        <f ca="1">Tables!K165</f>
        <v>1234</v>
      </c>
      <c r="L10" s="262">
        <f ca="1">Tables!L165</f>
        <v>7</v>
      </c>
      <c r="M10" s="259">
        <f ca="1">Tables!M165</f>
        <v>210</v>
      </c>
      <c r="N10" s="263">
        <f ca="1">Tables!N165</f>
        <v>863.8</v>
      </c>
      <c r="O10" s="262">
        <f ca="1">Tables!O165</f>
        <v>0</v>
      </c>
      <c r="P10" s="259">
        <f ca="1">Tables!P165</f>
        <v>0</v>
      </c>
      <c r="Q10" s="263">
        <f ca="1">Tables!Q165</f>
        <v>0</v>
      </c>
      <c r="R10" s="262">
        <f ca="1">Tables!R165</f>
        <v>0</v>
      </c>
      <c r="S10" s="259">
        <f ca="1">Tables!S165</f>
        <v>0</v>
      </c>
      <c r="T10" s="263">
        <f ca="1">Tables!T165</f>
        <v>0</v>
      </c>
      <c r="U10" s="263">
        <f ca="1">Tables!U165</f>
        <v>0</v>
      </c>
      <c r="V10" s="263">
        <f ca="1">Tables!V165</f>
        <v>156400</v>
      </c>
      <c r="W10" s="440" t="str">
        <f ca="1">Tables!W165</f>
        <v>-</v>
      </c>
      <c r="X10" s="601">
        <f ca="1">IF(CE_Test_Number&lt;1,"-",Tables!Z165)</f>
        <v>0</v>
      </c>
      <c r="Y10" s="755" t="str">
        <f ca="1">IF(CE_Test_Number&lt;1,"-",Tables!AA165)</f>
        <v>-</v>
      </c>
      <c r="Z10" s="601">
        <f ca="1">IF(CE_Test_Number&lt;2,"-",Tables!AE165)</f>
        <v>0</v>
      </c>
      <c r="AA10" s="599" t="str">
        <f ca="1">IF(CE_Test_Number&lt;2,"-",Tables!AF165)</f>
        <v>-</v>
      </c>
      <c r="AB10" s="601">
        <f ca="1">IF(CE_Test_Number&lt;3,"-",Tables!AJ165)</f>
        <v>0</v>
      </c>
      <c r="AC10" s="599" t="str">
        <f ca="1">IF(CE_Test_Number&lt;3,"-",Tables!AK165)</f>
        <v>-</v>
      </c>
      <c r="AD10" s="601">
        <f ca="1">IF(CE_Test_Number&lt;4,"-",Tables!AO165)</f>
        <v>0</v>
      </c>
      <c r="AE10" s="599" t="str">
        <f ca="1">IF(CE_Test_Number&lt;4,"-",Tables!AP165)</f>
        <v>-</v>
      </c>
    </row>
    <row r="11" spans="2:31" outlineLevel="1">
      <c r="B11" s="740" t="str">
        <f>Tables!B166</f>
        <v>Commercial</v>
      </c>
      <c r="C11" s="749">
        <f ca="1">Tables!C166</f>
        <v>0</v>
      </c>
      <c r="D11" s="259">
        <f ca="1">Tables!D166</f>
        <v>0</v>
      </c>
      <c r="E11" s="263">
        <f ca="1">Tables!E166</f>
        <v>0</v>
      </c>
      <c r="F11" s="262">
        <f ca="1">Tables!F166</f>
        <v>0</v>
      </c>
      <c r="G11" s="259">
        <f ca="1">Tables!G166</f>
        <v>0</v>
      </c>
      <c r="H11" s="263">
        <f ca="1">Tables!H166</f>
        <v>0</v>
      </c>
      <c r="I11" s="262">
        <f ca="1">Tables!I166</f>
        <v>0</v>
      </c>
      <c r="J11" s="259">
        <f ca="1">Tables!J166</f>
        <v>0</v>
      </c>
      <c r="K11" s="263">
        <f ca="1">Tables!K166</f>
        <v>0</v>
      </c>
      <c r="L11" s="262">
        <f ca="1">Tables!L166</f>
        <v>0</v>
      </c>
      <c r="M11" s="259">
        <f ca="1">Tables!M166</f>
        <v>0</v>
      </c>
      <c r="N11" s="263">
        <f ca="1">Tables!N166</f>
        <v>0</v>
      </c>
      <c r="O11" s="262">
        <f ca="1">Tables!O166</f>
        <v>0</v>
      </c>
      <c r="P11" s="259">
        <f ca="1">Tables!P166</f>
        <v>0</v>
      </c>
      <c r="Q11" s="263">
        <f ca="1">Tables!Q166</f>
        <v>0</v>
      </c>
      <c r="R11" s="262">
        <f ca="1">Tables!R166</f>
        <v>0</v>
      </c>
      <c r="S11" s="259">
        <f ca="1">Tables!S166</f>
        <v>0</v>
      </c>
      <c r="T11" s="263">
        <f ca="1">Tables!T166</f>
        <v>0</v>
      </c>
      <c r="U11" s="263">
        <f ca="1">Tables!U166</f>
        <v>0</v>
      </c>
      <c r="V11" s="263">
        <f ca="1">Tables!V166</f>
        <v>0</v>
      </c>
      <c r="W11" s="440" t="str">
        <f ca="1">Tables!W166</f>
        <v>-</v>
      </c>
      <c r="X11" s="601">
        <f ca="1">IF(CE_Test_Number&lt;1,"-",Tables!Z166)</f>
        <v>0</v>
      </c>
      <c r="Y11" s="755" t="str">
        <f ca="1">IF(CE_Test_Number&lt;1,"-",Tables!AA166)</f>
        <v>-</v>
      </c>
      <c r="Z11" s="601">
        <f ca="1">IF(CE_Test_Number&lt;2,"-",Tables!AE166)</f>
        <v>0</v>
      </c>
      <c r="AA11" s="599" t="str">
        <f ca="1">IF(CE_Test_Number&lt;2,"-",Tables!AF166)</f>
        <v>-</v>
      </c>
      <c r="AB11" s="601">
        <f ca="1">IF(CE_Test_Number&lt;3,"-",Tables!AJ166)</f>
        <v>0</v>
      </c>
      <c r="AC11" s="599" t="str">
        <f ca="1">IF(CE_Test_Number&lt;3,"-",Tables!AK166)</f>
        <v>-</v>
      </c>
      <c r="AD11" s="601">
        <f ca="1">IF(CE_Test_Number&lt;4,"-",Tables!AO166)</f>
        <v>0</v>
      </c>
      <c r="AE11" s="599" t="str">
        <f ca="1">IF(CE_Test_Number&lt;4,"-",Tables!AP166)</f>
        <v>-</v>
      </c>
    </row>
    <row r="12" spans="2:31" outlineLevel="1">
      <c r="B12" s="740" t="s">
        <v>338</v>
      </c>
      <c r="C12" s="749">
        <f ca="1">Tables!C167</f>
        <v>0</v>
      </c>
      <c r="D12" s="259">
        <f ca="1">Tables!D167</f>
        <v>0</v>
      </c>
      <c r="E12" s="263">
        <f ca="1">Tables!E167</f>
        <v>0</v>
      </c>
      <c r="F12" s="262">
        <f ca="1">Tables!F167</f>
        <v>0</v>
      </c>
      <c r="G12" s="259">
        <f ca="1">Tables!G167</f>
        <v>0</v>
      </c>
      <c r="H12" s="263">
        <f ca="1">Tables!H167</f>
        <v>0</v>
      </c>
      <c r="I12" s="262">
        <f ca="1">Tables!I167</f>
        <v>0</v>
      </c>
      <c r="J12" s="259">
        <f ca="1">Tables!J167</f>
        <v>0</v>
      </c>
      <c r="K12" s="263">
        <f ca="1">Tables!K167</f>
        <v>0</v>
      </c>
      <c r="L12" s="262">
        <f ca="1">Tables!L167</f>
        <v>0</v>
      </c>
      <c r="M12" s="259">
        <f ca="1">Tables!M167</f>
        <v>0</v>
      </c>
      <c r="N12" s="263">
        <f ca="1">Tables!N167</f>
        <v>0</v>
      </c>
      <c r="O12" s="262">
        <f ca="1">Tables!O167</f>
        <v>0</v>
      </c>
      <c r="P12" s="259">
        <f ca="1">Tables!P167</f>
        <v>0</v>
      </c>
      <c r="Q12" s="263">
        <f ca="1">Tables!Q167</f>
        <v>0</v>
      </c>
      <c r="R12" s="262">
        <f ca="1">Tables!R167</f>
        <v>0</v>
      </c>
      <c r="S12" s="259">
        <f ca="1">Tables!S167</f>
        <v>0</v>
      </c>
      <c r="T12" s="263">
        <f ca="1">Tables!T167</f>
        <v>0</v>
      </c>
      <c r="U12" s="263">
        <f ca="1">Tables!U167</f>
        <v>0</v>
      </c>
      <c r="V12" s="263">
        <f ca="1">Tables!V167</f>
        <v>0</v>
      </c>
      <c r="W12" s="440" t="str">
        <f ca="1">Tables!W167</f>
        <v>-</v>
      </c>
      <c r="X12" s="601">
        <f ca="1">IF(CE_Test_Number&lt;1,"-",Tables!Z167)</f>
        <v>0</v>
      </c>
      <c r="Y12" s="755" t="str">
        <f ca="1">IF(CE_Test_Number&lt;1,"-",Tables!AA167)</f>
        <v>-</v>
      </c>
      <c r="Z12" s="601">
        <f ca="1">IF(CE_Test_Number&lt;2,"-",Tables!AE167)</f>
        <v>0</v>
      </c>
      <c r="AA12" s="599" t="str">
        <f ca="1">IF(CE_Test_Number&lt;2,"-",Tables!AF167)</f>
        <v>-</v>
      </c>
      <c r="AB12" s="601">
        <f ca="1">IF(CE_Test_Number&lt;3,"-",Tables!AJ167)</f>
        <v>0</v>
      </c>
      <c r="AC12" s="599" t="str">
        <f ca="1">IF(CE_Test_Number&lt;3,"-",Tables!AK167)</f>
        <v>-</v>
      </c>
      <c r="AD12" s="601">
        <f ca="1">IF(CE_Test_Number&lt;4,"-",Tables!AO167)</f>
        <v>0</v>
      </c>
      <c r="AE12" s="599" t="str">
        <f ca="1">IF(CE_Test_Number&lt;4,"-",Tables!AP167)</f>
        <v>-</v>
      </c>
    </row>
    <row r="13" spans="2:31">
      <c r="B13" s="753" t="str">
        <f>Tables!B168</f>
        <v>CHP</v>
      </c>
      <c r="C13" s="749">
        <f ca="1">Tables!C168</f>
        <v>0</v>
      </c>
      <c r="D13" s="259">
        <f ca="1">Tables!D168</f>
        <v>0</v>
      </c>
      <c r="E13" s="263">
        <f ca="1">Tables!E168</f>
        <v>0</v>
      </c>
      <c r="F13" s="262">
        <f ca="1">Tables!F168</f>
        <v>0</v>
      </c>
      <c r="G13" s="259">
        <f ca="1">Tables!G168</f>
        <v>0</v>
      </c>
      <c r="H13" s="263">
        <f ca="1">Tables!H168</f>
        <v>0</v>
      </c>
      <c r="I13" s="262">
        <f ca="1">Tables!I168</f>
        <v>0</v>
      </c>
      <c r="J13" s="259">
        <f ca="1">Tables!J168</f>
        <v>0</v>
      </c>
      <c r="K13" s="263">
        <f ca="1">Tables!K168</f>
        <v>0</v>
      </c>
      <c r="L13" s="262">
        <f ca="1">Tables!L168</f>
        <v>0</v>
      </c>
      <c r="M13" s="259">
        <f ca="1">Tables!M168</f>
        <v>0</v>
      </c>
      <c r="N13" s="263">
        <f ca="1">Tables!N168</f>
        <v>0</v>
      </c>
      <c r="O13" s="262">
        <f ca="1">Tables!O168</f>
        <v>0</v>
      </c>
      <c r="P13" s="259">
        <f ca="1">Tables!P168</f>
        <v>0</v>
      </c>
      <c r="Q13" s="263">
        <f ca="1">Tables!Q168</f>
        <v>0</v>
      </c>
      <c r="R13" s="262">
        <f ca="1">Tables!R168</f>
        <v>0</v>
      </c>
      <c r="S13" s="259">
        <f ca="1">Tables!S168</f>
        <v>0</v>
      </c>
      <c r="T13" s="263">
        <f ca="1">Tables!T168</f>
        <v>0</v>
      </c>
      <c r="U13" s="263">
        <f ca="1">Tables!U168</f>
        <v>0</v>
      </c>
      <c r="V13" s="263">
        <f ca="1">Tables!V168</f>
        <v>0</v>
      </c>
      <c r="W13" s="440" t="str">
        <f ca="1">Tables!W168</f>
        <v>-</v>
      </c>
      <c r="X13" s="601">
        <f ca="1">IF(CE_Test_Number&lt;1,"-",Tables!Z168)</f>
        <v>0</v>
      </c>
      <c r="Y13" s="755" t="str">
        <f ca="1">IF(CE_Test_Number&lt;1,"-",Tables!AA168)</f>
        <v>-</v>
      </c>
      <c r="Z13" s="601">
        <f ca="1">IF(CE_Test_Number&lt;2,"-",Tables!AE168)</f>
        <v>0</v>
      </c>
      <c r="AA13" s="599" t="str">
        <f ca="1">IF(CE_Test_Number&lt;2,"-",Tables!AF168)</f>
        <v>-</v>
      </c>
      <c r="AB13" s="601">
        <f ca="1">IF(CE_Test_Number&lt;3,"-",Tables!AJ168)</f>
        <v>0</v>
      </c>
      <c r="AC13" s="599" t="str">
        <f ca="1">IF(CE_Test_Number&lt;3,"-",Tables!AK168)</f>
        <v>-</v>
      </c>
      <c r="AD13" s="601">
        <f ca="1">IF(CE_Test_Number&lt;4,"-",Tables!AO168)</f>
        <v>0</v>
      </c>
      <c r="AE13" s="599" t="str">
        <f ca="1">IF(CE_Test_Number&lt;4,"-",Tables!AP168)</f>
        <v>-</v>
      </c>
    </row>
    <row r="14" spans="2:31">
      <c r="B14" s="753" t="s">
        <v>773</v>
      </c>
      <c r="C14" s="749">
        <f ca="1">Tables!C169</f>
        <v>0</v>
      </c>
      <c r="D14" s="259">
        <f ca="1">Tables!D169</f>
        <v>0</v>
      </c>
      <c r="E14" s="263">
        <f ca="1">Tables!E169</f>
        <v>0</v>
      </c>
      <c r="F14" s="262">
        <f ca="1">Tables!F169</f>
        <v>0</v>
      </c>
      <c r="G14" s="259">
        <f ca="1">Tables!G169</f>
        <v>0</v>
      </c>
      <c r="H14" s="263">
        <f ca="1">Tables!H169</f>
        <v>0</v>
      </c>
      <c r="I14" s="262">
        <f ca="1">Tables!I169</f>
        <v>0</v>
      </c>
      <c r="J14" s="259">
        <f ca="1">Tables!J169</f>
        <v>0</v>
      </c>
      <c r="K14" s="263">
        <f ca="1">Tables!K169</f>
        <v>0</v>
      </c>
      <c r="L14" s="262">
        <f ca="1">Tables!L169</f>
        <v>0</v>
      </c>
      <c r="M14" s="259">
        <f ca="1">Tables!M169</f>
        <v>0</v>
      </c>
      <c r="N14" s="263">
        <f ca="1">Tables!N169</f>
        <v>0</v>
      </c>
      <c r="O14" s="262">
        <f ca="1">Tables!O169</f>
        <v>0</v>
      </c>
      <c r="P14" s="259">
        <f ca="1">Tables!P169</f>
        <v>0</v>
      </c>
      <c r="Q14" s="263">
        <f ca="1">Tables!Q169</f>
        <v>0</v>
      </c>
      <c r="R14" s="262">
        <f ca="1">Tables!R169</f>
        <v>0</v>
      </c>
      <c r="S14" s="259">
        <f ca="1">Tables!S169</f>
        <v>0</v>
      </c>
      <c r="T14" s="263">
        <f ca="1">Tables!T169</f>
        <v>0</v>
      </c>
      <c r="U14" s="263">
        <f ca="1">Tables!U169</f>
        <v>0</v>
      </c>
      <c r="V14" s="263">
        <f ca="1">Tables!V169</f>
        <v>0</v>
      </c>
      <c r="W14" s="440" t="str">
        <f ca="1">Tables!W169</f>
        <v>-</v>
      </c>
      <c r="X14" s="601">
        <f ca="1">IF(CE_Test_Number&lt;1,"-",Tables!Z169)</f>
        <v>0</v>
      </c>
      <c r="Y14" s="755" t="str">
        <f ca="1">IF(CE_Test_Number&lt;1,"-",Tables!AA169)</f>
        <v>-</v>
      </c>
      <c r="Z14" s="601">
        <f ca="1">IF(CE_Test_Number&lt;2,"-",Tables!AE169)</f>
        <v>0</v>
      </c>
      <c r="AA14" s="599" t="str">
        <f ca="1">IF(CE_Test_Number&lt;2,"-",Tables!AF169)</f>
        <v>-</v>
      </c>
      <c r="AB14" s="601">
        <f ca="1">IF(CE_Test_Number&lt;3,"-",Tables!AJ169)</f>
        <v>0</v>
      </c>
      <c r="AC14" s="599" t="str">
        <f ca="1">IF(CE_Test_Number&lt;3,"-",Tables!AK169)</f>
        <v>-</v>
      </c>
      <c r="AD14" s="601">
        <f ca="1">IF(CE_Test_Number&lt;4,"-",Tables!AO169)</f>
        <v>0</v>
      </c>
      <c r="AE14" s="599" t="str">
        <f ca="1">IF(CE_Test_Number&lt;4,"-",Tables!AP169)</f>
        <v>-</v>
      </c>
    </row>
    <row r="15" spans="2:31" ht="14.4" thickBot="1">
      <c r="B15" s="753" t="s">
        <v>14</v>
      </c>
      <c r="C15" s="749">
        <f ca="1">Tables!C170</f>
        <v>0</v>
      </c>
      <c r="D15" s="259">
        <f ca="1">Tables!D170</f>
        <v>0</v>
      </c>
      <c r="E15" s="263">
        <f ca="1">Tables!E170</f>
        <v>0</v>
      </c>
      <c r="F15" s="262">
        <f ca="1">Tables!F170</f>
        <v>0</v>
      </c>
      <c r="G15" s="259">
        <f ca="1">Tables!G170</f>
        <v>0</v>
      </c>
      <c r="H15" s="263">
        <f ca="1">Tables!H170</f>
        <v>0</v>
      </c>
      <c r="I15" s="262">
        <f ca="1">Tables!I170</f>
        <v>0</v>
      </c>
      <c r="J15" s="259">
        <f ca="1">Tables!J170</f>
        <v>0</v>
      </c>
      <c r="K15" s="263">
        <f ca="1">Tables!K170</f>
        <v>0</v>
      </c>
      <c r="L15" s="262">
        <f ca="1">Tables!L170</f>
        <v>0</v>
      </c>
      <c r="M15" s="259">
        <f ca="1">Tables!M170</f>
        <v>0</v>
      </c>
      <c r="N15" s="263">
        <f ca="1">Tables!N170</f>
        <v>0</v>
      </c>
      <c r="O15" s="262">
        <f ca="1">Tables!O170</f>
        <v>0</v>
      </c>
      <c r="P15" s="259">
        <f ca="1">Tables!P170</f>
        <v>0</v>
      </c>
      <c r="Q15" s="263">
        <f ca="1">Tables!Q170</f>
        <v>0</v>
      </c>
      <c r="R15" s="262">
        <f ca="1">Tables!R170</f>
        <v>0</v>
      </c>
      <c r="S15" s="259">
        <f ca="1">Tables!S170</f>
        <v>0</v>
      </c>
      <c r="T15" s="263">
        <f ca="1">Tables!T170</f>
        <v>0</v>
      </c>
      <c r="U15" s="263">
        <f ca="1">Tables!U170</f>
        <v>0</v>
      </c>
      <c r="V15" s="263">
        <f ca="1">Tables!V170</f>
        <v>0</v>
      </c>
      <c r="W15" s="440" t="str">
        <f ca="1">Tables!W170</f>
        <v>-</v>
      </c>
      <c r="X15" s="601">
        <f ca="1">IF(CE_Test_Number&lt;1,"-",Tables!Z170)</f>
        <v>0</v>
      </c>
      <c r="Y15" s="755" t="str">
        <f ca="1">IF(CE_Test_Number&lt;1,"-",Tables!AA170)</f>
        <v>-</v>
      </c>
      <c r="Z15" s="601">
        <f ca="1">IF(CE_Test_Number&lt;2,"-",Tables!AE170)</f>
        <v>0</v>
      </c>
      <c r="AA15" s="599" t="str">
        <f ca="1">IF(CE_Test_Number&lt;2,"-",Tables!AF170)</f>
        <v>-</v>
      </c>
      <c r="AB15" s="601">
        <f ca="1">IF(CE_Test_Number&lt;3,"-",Tables!AJ170)</f>
        <v>0</v>
      </c>
      <c r="AC15" s="599" t="str">
        <f ca="1">IF(CE_Test_Number&lt;3,"-",Tables!AK170)</f>
        <v>-</v>
      </c>
      <c r="AD15" s="601">
        <f ca="1">IF(CE_Test_Number&lt;4,"-",Tables!AO170)</f>
        <v>0</v>
      </c>
      <c r="AE15" s="599" t="str">
        <f ca="1">IF(CE_Test_Number&lt;4,"-",Tables!AP170)</f>
        <v>-</v>
      </c>
    </row>
    <row r="16" spans="2:31" ht="14.4" thickBot="1">
      <c r="B16" s="752" t="s">
        <v>27</v>
      </c>
      <c r="C16" s="750">
        <f ca="1">SUM(C10:C15,C7:C8)</f>
        <v>34</v>
      </c>
      <c r="D16" s="257">
        <f t="shared" ref="D16:V16" ca="1" si="0">SUM(D10:D15,D7:D8)</f>
        <v>250</v>
      </c>
      <c r="E16" s="257">
        <f t="shared" ca="1" si="0"/>
        <v>2500</v>
      </c>
      <c r="F16" s="257">
        <f t="shared" ca="1" si="0"/>
        <v>30.6</v>
      </c>
      <c r="G16" s="257">
        <f t="shared" ca="1" si="0"/>
        <v>225</v>
      </c>
      <c r="H16" s="257">
        <f t="shared" ca="1" si="0"/>
        <v>2250</v>
      </c>
      <c r="I16" s="257">
        <f t="shared" ca="1" si="0"/>
        <v>48</v>
      </c>
      <c r="J16" s="257">
        <f t="shared" ca="1" si="0"/>
        <v>573</v>
      </c>
      <c r="K16" s="257">
        <f t="shared" ca="1" si="0"/>
        <v>6246</v>
      </c>
      <c r="L16" s="257">
        <f t="shared" ca="1" si="0"/>
        <v>39.4</v>
      </c>
      <c r="M16" s="257">
        <f t="shared" ca="1" si="0"/>
        <v>454.20000000000005</v>
      </c>
      <c r="N16" s="257">
        <f t="shared" ca="1" si="0"/>
        <v>5131.4000000000005</v>
      </c>
      <c r="O16" s="257">
        <f t="shared" ca="1" si="0"/>
        <v>82.4</v>
      </c>
      <c r="P16" s="257">
        <f t="shared" ca="1" si="0"/>
        <v>340</v>
      </c>
      <c r="Q16" s="257">
        <f t="shared" ca="1" si="0"/>
        <v>3400</v>
      </c>
      <c r="R16" s="257">
        <f t="shared" ca="1" si="0"/>
        <v>74.160000000000011</v>
      </c>
      <c r="S16" s="257">
        <f t="shared" ca="1" si="0"/>
        <v>306</v>
      </c>
      <c r="T16" s="257">
        <f t="shared" ca="1" si="0"/>
        <v>3060</v>
      </c>
      <c r="U16" s="257">
        <f t="shared" ca="1" si="0"/>
        <v>113100</v>
      </c>
      <c r="V16" s="257">
        <f t="shared" ca="1" si="0"/>
        <v>528400</v>
      </c>
      <c r="W16" s="595">
        <f ca="1">V16/U16</f>
        <v>4.6719717064544648</v>
      </c>
      <c r="X16" s="602">
        <f>'Table 1'!W8</f>
        <v>1123</v>
      </c>
      <c r="Y16" s="756">
        <f>'Table 1'!X8</f>
        <v>1.5615000000000001</v>
      </c>
      <c r="Z16" s="602">
        <f>'Table 1'!Y8</f>
        <v>0</v>
      </c>
      <c r="AA16" s="597" t="str">
        <f>'Table 1'!Z8</f>
        <v>-</v>
      </c>
      <c r="AB16" s="602">
        <f>'Table 1'!AA8</f>
        <v>0</v>
      </c>
      <c r="AC16" s="597" t="str">
        <f>'Table 1'!AB8</f>
        <v>-</v>
      </c>
      <c r="AD16" s="602">
        <f>'Table 1'!AC8</f>
        <v>0</v>
      </c>
      <c r="AE16" s="597" t="str">
        <f>'Table 1'!AD8</f>
        <v>-</v>
      </c>
    </row>
    <row r="18" spans="2:10">
      <c r="B18" s="1191" t="s">
        <v>673</v>
      </c>
      <c r="C18" s="1191"/>
      <c r="D18" s="1191"/>
      <c r="E18" s="1191"/>
      <c r="F18" s="1191"/>
      <c r="G18" s="666" t="str">
        <f>IF(Site_or_SitePlusLosses=1,"site",IF(Site_or_SitePlusLosses=2,"site plus T&amp;D losses between the site and power plant","Did not answer the question"))</f>
        <v>site</v>
      </c>
      <c r="H18" s="228"/>
      <c r="I18" s="228"/>
      <c r="J18" s="228"/>
    </row>
    <row r="19" spans="2:10">
      <c r="C19" s="666" t="str">
        <f>IF(Naturally_Occurring=1,"The reported gross savings values account for naturally occuring energy savings",IF(Naturally_Occurring=0,"The reported gross savings values do not account for naturally occuring energy savings",""))</f>
        <v/>
      </c>
    </row>
    <row r="21" spans="2:10">
      <c r="B21" s="101"/>
    </row>
  </sheetData>
  <sheetProtection password="C96F" sheet="1" objects="1" scenarios="1" formatColumns="0" formatRows="0"/>
  <mergeCells count="10">
    <mergeCell ref="B18:F18"/>
    <mergeCell ref="X4:AE4"/>
    <mergeCell ref="B3:AE3"/>
    <mergeCell ref="C4:E4"/>
    <mergeCell ref="F4:H4"/>
    <mergeCell ref="I4:K4"/>
    <mergeCell ref="L4:N4"/>
    <mergeCell ref="U4:W4"/>
    <mergeCell ref="O4:Q4"/>
    <mergeCell ref="R4:T4"/>
  </mergeCells>
  <dataValidations count="1">
    <dataValidation type="list" allowBlank="1" showInputMessage="1" showErrorMessage="1" sqref="B21">
      <formula1>Market_Sector</formula1>
    </dataValidation>
  </dataValidations>
  <pageMargins left="0.5" right="0.5" top="0.75" bottom="0.75" header="0.3" footer="0.3"/>
  <pageSetup orientation="landscape"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dimension ref="A1:V21"/>
  <sheetViews>
    <sheetView showGridLines="0" workbookViewId="0">
      <pane ySplit="1" topLeftCell="A3" activePane="bottomLeft" state="frozen"/>
      <selection activeCell="H6" sqref="H6:L6"/>
      <selection pane="bottomLeft" activeCell="H6" sqref="H6:L6"/>
    </sheetView>
  </sheetViews>
  <sheetFormatPr defaultColWidth="9.33203125" defaultRowHeight="13.8" outlineLevelRow="1"/>
  <cols>
    <col min="1" max="1" width="1" style="424" customWidth="1"/>
    <col min="2" max="2" width="30.109375" style="424" bestFit="1" customWidth="1"/>
    <col min="3" max="6" width="12.6640625" style="424" customWidth="1"/>
    <col min="7" max="7" width="13.44140625" style="424" bestFit="1" customWidth="1"/>
    <col min="8" max="11" width="12.6640625" style="424" customWidth="1"/>
    <col min="12" max="13" width="14.6640625" style="424" customWidth="1"/>
    <col min="14" max="14" width="7.44140625" style="424" bestFit="1" customWidth="1"/>
    <col min="15" max="15" width="13.109375" style="424" bestFit="1" customWidth="1"/>
    <col min="16" max="16" width="5.6640625" style="424" bestFit="1" customWidth="1"/>
    <col min="17" max="17" width="16.33203125" style="424" bestFit="1" customWidth="1"/>
    <col min="18" max="18" width="5.33203125" style="424" bestFit="1" customWidth="1"/>
    <col min="19" max="19" width="11.88671875" style="424" bestFit="1" customWidth="1"/>
    <col min="20" max="20" width="5.33203125" style="424" bestFit="1" customWidth="1"/>
    <col min="21" max="21" width="16.33203125" style="424" bestFit="1" customWidth="1"/>
    <col min="22" max="22" width="5.33203125" style="424" bestFit="1" customWidth="1"/>
    <col min="23" max="16384" width="9.33203125" style="424"/>
  </cols>
  <sheetData>
    <row r="1" spans="1:22" ht="38.25" customHeight="1">
      <c r="A1" s="424" t="s">
        <v>346</v>
      </c>
    </row>
    <row r="2" spans="1:22" ht="4.5" customHeight="1"/>
    <row r="3" spans="1:22"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c r="R3" s="1384"/>
      <c r="S3" s="1384"/>
      <c r="T3" s="1384"/>
      <c r="U3" s="1384"/>
      <c r="V3" s="1384"/>
    </row>
    <row r="4" spans="1:22" ht="15.75" customHeight="1" thickBot="1">
      <c r="B4" s="245"/>
      <c r="C4" s="1330" t="s">
        <v>282</v>
      </c>
      <c r="D4" s="1306"/>
      <c r="E4" s="1307"/>
      <c r="F4" s="1330" t="s">
        <v>281</v>
      </c>
      <c r="G4" s="1306"/>
      <c r="H4" s="1307"/>
      <c r="I4" s="1330" t="s">
        <v>279</v>
      </c>
      <c r="J4" s="1306"/>
      <c r="K4" s="1307"/>
      <c r="L4" s="1308" t="s">
        <v>711</v>
      </c>
      <c r="M4" s="1309"/>
      <c r="N4" s="1310"/>
      <c r="O4" s="1337" t="s">
        <v>253</v>
      </c>
      <c r="P4" s="1338"/>
      <c r="Q4" s="1338"/>
      <c r="R4" s="1338"/>
      <c r="S4" s="1338"/>
      <c r="T4" s="1338"/>
      <c r="U4" s="1338"/>
      <c r="V4" s="1339"/>
    </row>
    <row r="5" spans="1:22" ht="50.25" customHeight="1">
      <c r="B5" s="246"/>
      <c r="C5" s="237" t="s">
        <v>90</v>
      </c>
      <c r="D5" s="238" t="s">
        <v>275</v>
      </c>
      <c r="E5" s="239" t="s">
        <v>276</v>
      </c>
      <c r="F5" s="237" t="s">
        <v>90</v>
      </c>
      <c r="G5" s="238" t="s">
        <v>275</v>
      </c>
      <c r="H5" s="239" t="s">
        <v>276</v>
      </c>
      <c r="I5" s="237" t="s">
        <v>90</v>
      </c>
      <c r="J5" s="238" t="s">
        <v>275</v>
      </c>
      <c r="K5" s="239" t="s">
        <v>276</v>
      </c>
      <c r="L5" s="237" t="s">
        <v>58</v>
      </c>
      <c r="M5" s="243" t="s">
        <v>59</v>
      </c>
      <c r="N5" s="329" t="s">
        <v>92</v>
      </c>
      <c r="O5" s="403" t="str">
        <f>IF(CE_Test_Number&lt;1,"-",Tables!Z160)</f>
        <v>Total 
Resource Net Benefits (PV)</v>
      </c>
      <c r="P5" s="403" t="str">
        <f>IF(CE_Test_Number&lt;1,"-",Tables!AA160)</f>
        <v>TRC</v>
      </c>
      <c r="Q5" s="403" t="str">
        <f>IF(CE_Test_Number&lt;2,"-",Tables!AE160)</f>
        <v>Program Administrator Net Benefits (PV)</v>
      </c>
      <c r="R5" s="403" t="str">
        <f>IF(CE_Test_Number&lt;2,"-",Tables!AF160)</f>
        <v>PAC</v>
      </c>
      <c r="S5" s="403" t="str">
        <f>IF(CE_Test_Number&lt;3,"-",Tables!AJ160)</f>
        <v>Societal
Net Benefits (PV)</v>
      </c>
      <c r="T5" s="403" t="str">
        <f>IF(CE_Test_Number&lt;3,"-",Tables!AK160)</f>
        <v>SCT</v>
      </c>
      <c r="U5" s="403" t="str">
        <f>IF(CE_Test_Number&lt;4,"-",Tables!AO160)</f>
        <v>Rate Impact Measure
Net Benefits (PV)</v>
      </c>
      <c r="V5" s="403" t="str">
        <f>IF(CE_Test_Number&lt;4,"-",Tables!AP160)</f>
        <v>RIM</v>
      </c>
    </row>
    <row r="6" spans="1:22" ht="14.4" thickBot="1">
      <c r="B6" s="250" t="s">
        <v>7</v>
      </c>
      <c r="C6" s="247" t="str">
        <f>Titles!F12</f>
        <v>MW</v>
      </c>
      <c r="D6" s="248" t="str">
        <f>Titles!F13</f>
        <v>MWh</v>
      </c>
      <c r="E6" s="249" t="str">
        <f>Titles!F14</f>
        <v>MWh</v>
      </c>
      <c r="F6" s="247" t="str">
        <f>Titles!F12</f>
        <v>MW</v>
      </c>
      <c r="G6" s="248" t="str">
        <f>Titles!F13</f>
        <v>MWh</v>
      </c>
      <c r="H6" s="249" t="str">
        <f>Titles!F14</f>
        <v>MWh</v>
      </c>
      <c r="I6" s="247" t="str">
        <f>Titles!F12</f>
        <v>MW</v>
      </c>
      <c r="J6" s="248" t="str">
        <f>Titles!F13</f>
        <v>MWh</v>
      </c>
      <c r="K6" s="249" t="str">
        <f>Titles!F14</f>
        <v>MWh</v>
      </c>
      <c r="L6" s="247" t="s">
        <v>93</v>
      </c>
      <c r="M6" s="254" t="s">
        <v>93</v>
      </c>
      <c r="N6" s="408"/>
      <c r="O6" s="596" t="str">
        <f>IF(CE_Test_Number&lt;1,"-",Tables!Z161)</f>
        <v>($000's)</v>
      </c>
      <c r="P6" s="596" t="str">
        <f>IF(CE_Test_Number&lt;1,"-",Tables!AA161)</f>
        <v>Ratio</v>
      </c>
      <c r="Q6" s="596" t="str">
        <f>IF(CE_Test_Number&lt;2,"-",Tables!AE161)</f>
        <v>($000's)</v>
      </c>
      <c r="R6" s="596" t="str">
        <f>IF(CE_Test_Number&lt;2,"-",Tables!AF161)</f>
        <v>Ratio</v>
      </c>
      <c r="S6" s="596" t="str">
        <f>IF(CE_Test_Number&lt;3,"-",Tables!AJ161)</f>
        <v>($000's)</v>
      </c>
      <c r="T6" s="596" t="str">
        <f>IF(CE_Test_Number&lt;3,"-",Tables!AK161)</f>
        <v>Ratio</v>
      </c>
      <c r="U6" s="596" t="str">
        <f>IF(CE_Test_Number&lt;4,"-",Tables!AO161)</f>
        <v>($000's)</v>
      </c>
      <c r="V6" s="596" t="str">
        <f>IF(CE_Test_Number&lt;4,"-",Tables!AP161)</f>
        <v>Ratio</v>
      </c>
    </row>
    <row r="7" spans="1:22">
      <c r="B7" s="751" t="str">
        <f>Tables!B162</f>
        <v>Residential</v>
      </c>
      <c r="C7" s="256">
        <f ca="1">Tables!C162</f>
        <v>34</v>
      </c>
      <c r="D7" s="260">
        <f ca="1">Tables!D162</f>
        <v>250</v>
      </c>
      <c r="E7" s="261">
        <f ca="1">Tables!E162</f>
        <v>2500</v>
      </c>
      <c r="F7" s="256">
        <f ca="1">Tables!I162</f>
        <v>38</v>
      </c>
      <c r="G7" s="260">
        <f ca="1">Tables!J162</f>
        <v>273</v>
      </c>
      <c r="H7" s="261">
        <f ca="1">Tables!K162</f>
        <v>5012</v>
      </c>
      <c r="I7" s="256">
        <f ca="1">Tables!O162</f>
        <v>82.4</v>
      </c>
      <c r="J7" s="260">
        <f ca="1">Tables!P162</f>
        <v>340</v>
      </c>
      <c r="K7" s="261">
        <f ca="1">Tables!Q162</f>
        <v>3400</v>
      </c>
      <c r="L7" s="261">
        <f ca="1">Tables!U162</f>
        <v>113100</v>
      </c>
      <c r="M7" s="261">
        <f ca="1">Tables!V162</f>
        <v>372000</v>
      </c>
      <c r="N7" s="439">
        <f ca="1">Tables!W162</f>
        <v>3.2891246684350133</v>
      </c>
      <c r="O7" s="600">
        <f ca="1">IF(CE_Test_Number&lt;1,"-",Tables!Z162)</f>
        <v>1123</v>
      </c>
      <c r="P7" s="598">
        <f ca="1">IF(CE_Test_Number&lt;1,"-",Tables!AA162)</f>
        <v>1.5615000000000001</v>
      </c>
      <c r="Q7" s="600">
        <f ca="1">IF(CE_Test_Number&lt;2,"-",Tables!AE162)</f>
        <v>0</v>
      </c>
      <c r="R7" s="598" t="str">
        <f ca="1">IF(CE_Test_Number&lt;2,"-",Tables!AF162)</f>
        <v>-</v>
      </c>
      <c r="S7" s="600">
        <f ca="1">IF(CE_Test_Number&lt;3,"-",Tables!AJ162)</f>
        <v>0</v>
      </c>
      <c r="T7" s="598" t="str">
        <f ca="1">IF(CE_Test_Number&lt;3,"-",Tables!AK162)</f>
        <v>-</v>
      </c>
      <c r="U7" s="600">
        <f ca="1">IF(CE_Test_Number&lt;4,"-",Tables!AO162)</f>
        <v>0</v>
      </c>
      <c r="V7" s="598" t="str">
        <f ca="1">IF(CE_Test_Number&lt;4,"-",Tables!AP162)</f>
        <v>-</v>
      </c>
    </row>
    <row r="8" spans="1:22">
      <c r="B8" s="438" t="s">
        <v>211</v>
      </c>
      <c r="C8" s="734">
        <f ca="1">Tables!C163</f>
        <v>0</v>
      </c>
      <c r="D8" s="735">
        <f ca="1">Tables!D163</f>
        <v>0</v>
      </c>
      <c r="E8" s="736">
        <f ca="1">Tables!E163</f>
        <v>0</v>
      </c>
      <c r="F8" s="262">
        <f ca="1">Tables!I163</f>
        <v>0</v>
      </c>
      <c r="G8" s="259">
        <f ca="1">Tables!J163</f>
        <v>0</v>
      </c>
      <c r="H8" s="263">
        <f ca="1">Tables!K163</f>
        <v>0</v>
      </c>
      <c r="I8" s="262">
        <f ca="1">Tables!O163</f>
        <v>0</v>
      </c>
      <c r="J8" s="259">
        <f ca="1">Tables!P163</f>
        <v>0</v>
      </c>
      <c r="K8" s="263">
        <f ca="1">Tables!Q163</f>
        <v>0</v>
      </c>
      <c r="L8" s="263">
        <f ca="1">Tables!U163</f>
        <v>0</v>
      </c>
      <c r="M8" s="263">
        <f ca="1">Tables!V163</f>
        <v>0</v>
      </c>
      <c r="N8" s="440" t="str">
        <f ca="1">Tables!W163</f>
        <v>-</v>
      </c>
      <c r="O8" s="601">
        <f ca="1">IF(CE_Test_Number&lt;1,"-",Tables!Z163)</f>
        <v>0</v>
      </c>
      <c r="P8" s="599" t="str">
        <f ca="1">IF(CE_Test_Number&lt;1,"-",Tables!AA163)</f>
        <v>-</v>
      </c>
      <c r="Q8" s="601">
        <f ca="1">IF(CE_Test_Number&lt;2,"-",Tables!AE163)</f>
        <v>0</v>
      </c>
      <c r="R8" s="599" t="str">
        <f ca="1">IF(CE_Test_Number&lt;2,"-",Tables!AF163)</f>
        <v>-</v>
      </c>
      <c r="S8" s="601">
        <f ca="1">IF(CE_Test_Number&lt;3,"-",Tables!AJ163)</f>
        <v>0</v>
      </c>
      <c r="T8" s="599" t="str">
        <f ca="1">IF(CE_Test_Number&lt;3,"-",Tables!AK163)</f>
        <v>-</v>
      </c>
      <c r="U8" s="601">
        <f ca="1">IF(CE_Test_Number&lt;4,"-",Tables!AO163)</f>
        <v>0</v>
      </c>
      <c r="V8" s="599" t="str">
        <f ca="1">IF(CE_Test_Number&lt;4,"-",Tables!AP163)</f>
        <v>-</v>
      </c>
    </row>
    <row r="9" spans="1:22">
      <c r="B9" s="739" t="s">
        <v>278</v>
      </c>
      <c r="C9" s="262">
        <f ca="1">Tables!C164</f>
        <v>0</v>
      </c>
      <c r="D9" s="259">
        <f ca="1">Tables!D164</f>
        <v>0</v>
      </c>
      <c r="E9" s="263">
        <f ca="1">Tables!E164</f>
        <v>0</v>
      </c>
      <c r="F9" s="262">
        <f ca="1">Tables!I164</f>
        <v>0</v>
      </c>
      <c r="G9" s="259">
        <f ca="1">Tables!J164</f>
        <v>0</v>
      </c>
      <c r="H9" s="263">
        <f ca="1">Tables!K164</f>
        <v>0</v>
      </c>
      <c r="I9" s="262">
        <f ca="1">Tables!O164</f>
        <v>0</v>
      </c>
      <c r="J9" s="259">
        <f ca="1">Tables!P164</f>
        <v>0</v>
      </c>
      <c r="K9" s="263">
        <f ca="1">Tables!Q164</f>
        <v>0</v>
      </c>
      <c r="L9" s="263">
        <f ca="1">Tables!U164</f>
        <v>0</v>
      </c>
      <c r="M9" s="263">
        <f ca="1">Tables!V164</f>
        <v>156400</v>
      </c>
      <c r="N9" s="440" t="str">
        <f ca="1">Tables!W164</f>
        <v>-</v>
      </c>
      <c r="O9" s="601">
        <f ca="1">IF(CE_Test_Number&lt;1,"-",Tables!Z164)</f>
        <v>0</v>
      </c>
      <c r="P9" s="599" t="str">
        <f ca="1">IF(CE_Test_Number&lt;1,"-",Tables!AA164)</f>
        <v>-</v>
      </c>
      <c r="Q9" s="601">
        <f ca="1">IF(CE_Test_Number&lt;2,"-",Tables!AE164)</f>
        <v>0</v>
      </c>
      <c r="R9" s="599" t="str">
        <f ca="1">IF(CE_Test_Number&lt;2,"-",Tables!AF164)</f>
        <v>-</v>
      </c>
      <c r="S9" s="601">
        <f ca="1">IF(CE_Test_Number&lt;3,"-",Tables!AJ164)</f>
        <v>0</v>
      </c>
      <c r="T9" s="599" t="str">
        <f ca="1">IF(CE_Test_Number&lt;3,"-",Tables!AK164)</f>
        <v>-</v>
      </c>
      <c r="U9" s="601">
        <f ca="1">IF(CE_Test_Number&lt;4,"-",Tables!AO164)</f>
        <v>0</v>
      </c>
      <c r="V9" s="599" t="str">
        <f ca="1">IF(CE_Test_Number&lt;4,"-",Tables!AP164)</f>
        <v>-</v>
      </c>
    </row>
    <row r="10" spans="1:22" outlineLevel="1">
      <c r="B10" s="740" t="s">
        <v>615</v>
      </c>
      <c r="C10" s="262">
        <f ca="1">Tables!C165</f>
        <v>0</v>
      </c>
      <c r="D10" s="259">
        <f ca="1">Tables!D165</f>
        <v>0</v>
      </c>
      <c r="E10" s="263">
        <f ca="1">Tables!E165</f>
        <v>0</v>
      </c>
      <c r="F10" s="262">
        <f ca="1">Tables!I165</f>
        <v>10</v>
      </c>
      <c r="G10" s="259">
        <f ca="1">Tables!J165</f>
        <v>300</v>
      </c>
      <c r="H10" s="263">
        <f ca="1">Tables!K165</f>
        <v>1234</v>
      </c>
      <c r="I10" s="262">
        <f ca="1">Tables!O165</f>
        <v>0</v>
      </c>
      <c r="J10" s="259">
        <f ca="1">Tables!P165</f>
        <v>0</v>
      </c>
      <c r="K10" s="263">
        <f ca="1">Tables!Q165</f>
        <v>0</v>
      </c>
      <c r="L10" s="263">
        <f ca="1">Tables!U165</f>
        <v>0</v>
      </c>
      <c r="M10" s="263">
        <f ca="1">Tables!V165</f>
        <v>156400</v>
      </c>
      <c r="N10" s="440" t="str">
        <f ca="1">Tables!W165</f>
        <v>-</v>
      </c>
      <c r="O10" s="601">
        <f ca="1">IF(CE_Test_Number&lt;1,"-",Tables!Z165)</f>
        <v>0</v>
      </c>
      <c r="P10" s="599" t="str">
        <f ca="1">IF(CE_Test_Number&lt;1,"-",Tables!AA165)</f>
        <v>-</v>
      </c>
      <c r="Q10" s="601">
        <f ca="1">IF(CE_Test_Number&lt;2,"-",Tables!AE165)</f>
        <v>0</v>
      </c>
      <c r="R10" s="599" t="str">
        <f ca="1">IF(CE_Test_Number&lt;2,"-",Tables!AF165)</f>
        <v>-</v>
      </c>
      <c r="S10" s="601">
        <f ca="1">IF(CE_Test_Number&lt;3,"-",Tables!AJ165)</f>
        <v>0</v>
      </c>
      <c r="T10" s="599" t="str">
        <f ca="1">IF(CE_Test_Number&lt;3,"-",Tables!AK165)</f>
        <v>-</v>
      </c>
      <c r="U10" s="601">
        <f ca="1">IF(CE_Test_Number&lt;4,"-",Tables!AO165)</f>
        <v>0</v>
      </c>
      <c r="V10" s="599" t="str">
        <f ca="1">IF(CE_Test_Number&lt;4,"-",Tables!AP165)</f>
        <v>-</v>
      </c>
    </row>
    <row r="11" spans="1:22" outlineLevel="1">
      <c r="B11" s="740" t="str">
        <f>Tables!B166</f>
        <v>Commercial</v>
      </c>
      <c r="C11" s="262">
        <f ca="1">Tables!C166</f>
        <v>0</v>
      </c>
      <c r="D11" s="259">
        <f ca="1">Tables!D166</f>
        <v>0</v>
      </c>
      <c r="E11" s="263">
        <f ca="1">Tables!E166</f>
        <v>0</v>
      </c>
      <c r="F11" s="262">
        <f ca="1">Tables!I166</f>
        <v>0</v>
      </c>
      <c r="G11" s="259">
        <f ca="1">Tables!J166</f>
        <v>0</v>
      </c>
      <c r="H11" s="263">
        <f ca="1">Tables!K166</f>
        <v>0</v>
      </c>
      <c r="I11" s="262">
        <f ca="1">Tables!O166</f>
        <v>0</v>
      </c>
      <c r="J11" s="259">
        <f ca="1">Tables!P166</f>
        <v>0</v>
      </c>
      <c r="K11" s="263">
        <f ca="1">Tables!Q166</f>
        <v>0</v>
      </c>
      <c r="L11" s="263">
        <f ca="1">Tables!U166</f>
        <v>0</v>
      </c>
      <c r="M11" s="263">
        <f ca="1">Tables!V166</f>
        <v>0</v>
      </c>
      <c r="N11" s="440" t="str">
        <f ca="1">Tables!W166</f>
        <v>-</v>
      </c>
      <c r="O11" s="601">
        <f ca="1">IF(CE_Test_Number&lt;1,"-",Tables!Z166)</f>
        <v>0</v>
      </c>
      <c r="P11" s="599" t="str">
        <f ca="1">IF(CE_Test_Number&lt;1,"-",Tables!AA166)</f>
        <v>-</v>
      </c>
      <c r="Q11" s="601">
        <f ca="1">IF(CE_Test_Number&lt;2,"-",Tables!AE166)</f>
        <v>0</v>
      </c>
      <c r="R11" s="599" t="str">
        <f ca="1">IF(CE_Test_Number&lt;2,"-",Tables!AF166)</f>
        <v>-</v>
      </c>
      <c r="S11" s="601">
        <f ca="1">IF(CE_Test_Number&lt;3,"-",Tables!AJ166)</f>
        <v>0</v>
      </c>
      <c r="T11" s="599" t="str">
        <f ca="1">IF(CE_Test_Number&lt;3,"-",Tables!AK166)</f>
        <v>-</v>
      </c>
      <c r="U11" s="601">
        <f ca="1">IF(CE_Test_Number&lt;4,"-",Tables!AO166)</f>
        <v>0</v>
      </c>
      <c r="V11" s="599" t="str">
        <f ca="1">IF(CE_Test_Number&lt;4,"-",Tables!AP166)</f>
        <v>-</v>
      </c>
    </row>
    <row r="12" spans="1:22" outlineLevel="1">
      <c r="B12" s="740" t="s">
        <v>338</v>
      </c>
      <c r="C12" s="262">
        <f ca="1">Tables!C167</f>
        <v>0</v>
      </c>
      <c r="D12" s="259">
        <f ca="1">Tables!D167</f>
        <v>0</v>
      </c>
      <c r="E12" s="263">
        <f ca="1">Tables!E167</f>
        <v>0</v>
      </c>
      <c r="F12" s="262">
        <f ca="1">Tables!I167</f>
        <v>0</v>
      </c>
      <c r="G12" s="259">
        <f ca="1">Tables!J167</f>
        <v>0</v>
      </c>
      <c r="H12" s="263">
        <f ca="1">Tables!K167</f>
        <v>0</v>
      </c>
      <c r="I12" s="262">
        <f ca="1">Tables!O167</f>
        <v>0</v>
      </c>
      <c r="J12" s="259">
        <f ca="1">Tables!P167</f>
        <v>0</v>
      </c>
      <c r="K12" s="263">
        <f ca="1">Tables!Q167</f>
        <v>0</v>
      </c>
      <c r="L12" s="263">
        <f ca="1">Tables!U167</f>
        <v>0</v>
      </c>
      <c r="M12" s="263">
        <f ca="1">Tables!V167</f>
        <v>0</v>
      </c>
      <c r="N12" s="440" t="str">
        <f ca="1">Tables!W167</f>
        <v>-</v>
      </c>
      <c r="O12" s="601">
        <f ca="1">IF(CE_Test_Number&lt;1,"-",Tables!Z167)</f>
        <v>0</v>
      </c>
      <c r="P12" s="599" t="str">
        <f ca="1">IF(CE_Test_Number&lt;1,"-",Tables!AA167)</f>
        <v>-</v>
      </c>
      <c r="Q12" s="601">
        <f ca="1">IF(CE_Test_Number&lt;2,"-",Tables!AE167)</f>
        <v>0</v>
      </c>
      <c r="R12" s="599" t="str">
        <f ca="1">IF(CE_Test_Number&lt;2,"-",Tables!AF167)</f>
        <v>-</v>
      </c>
      <c r="S12" s="601">
        <f ca="1">IF(CE_Test_Number&lt;3,"-",Tables!AJ167)</f>
        <v>0</v>
      </c>
      <c r="T12" s="599" t="str">
        <f ca="1">IF(CE_Test_Number&lt;3,"-",Tables!AK167)</f>
        <v>-</v>
      </c>
      <c r="U12" s="601">
        <f ca="1">IF(CE_Test_Number&lt;4,"-",Tables!AO167)</f>
        <v>0</v>
      </c>
      <c r="V12" s="599" t="str">
        <f ca="1">IF(CE_Test_Number&lt;4,"-",Tables!AP167)</f>
        <v>-</v>
      </c>
    </row>
    <row r="13" spans="1:22">
      <c r="B13" s="753" t="str">
        <f>Tables!B168</f>
        <v>CHP</v>
      </c>
      <c r="C13" s="262">
        <f ca="1">Tables!C168</f>
        <v>0</v>
      </c>
      <c r="D13" s="259">
        <f ca="1">Tables!D168</f>
        <v>0</v>
      </c>
      <c r="E13" s="263">
        <f ca="1">Tables!E168</f>
        <v>0</v>
      </c>
      <c r="F13" s="262">
        <f ca="1">Tables!I168</f>
        <v>0</v>
      </c>
      <c r="G13" s="259">
        <f ca="1">Tables!J168</f>
        <v>0</v>
      </c>
      <c r="H13" s="263">
        <f ca="1">Tables!K168</f>
        <v>0</v>
      </c>
      <c r="I13" s="262">
        <f ca="1">Tables!O168</f>
        <v>0</v>
      </c>
      <c r="J13" s="259">
        <f ca="1">Tables!P168</f>
        <v>0</v>
      </c>
      <c r="K13" s="263">
        <f ca="1">Tables!Q168</f>
        <v>0</v>
      </c>
      <c r="L13" s="263">
        <f ca="1">Tables!U168</f>
        <v>0</v>
      </c>
      <c r="M13" s="263">
        <f ca="1">Tables!V168</f>
        <v>0</v>
      </c>
      <c r="N13" s="440" t="str">
        <f ca="1">Tables!W168</f>
        <v>-</v>
      </c>
      <c r="O13" s="601">
        <f ca="1">IF(CE_Test_Number&lt;1,"-",Tables!Z168)</f>
        <v>0</v>
      </c>
      <c r="P13" s="599" t="str">
        <f ca="1">IF(CE_Test_Number&lt;1,"-",Tables!AA168)</f>
        <v>-</v>
      </c>
      <c r="Q13" s="601">
        <f ca="1">IF(CE_Test_Number&lt;2,"-",Tables!AE168)</f>
        <v>0</v>
      </c>
      <c r="R13" s="599" t="str">
        <f ca="1">IF(CE_Test_Number&lt;2,"-",Tables!AF168)</f>
        <v>-</v>
      </c>
      <c r="S13" s="601">
        <f ca="1">IF(CE_Test_Number&lt;3,"-",Tables!AJ168)</f>
        <v>0</v>
      </c>
      <c r="T13" s="599" t="str">
        <f ca="1">IF(CE_Test_Number&lt;3,"-",Tables!AK168)</f>
        <v>-</v>
      </c>
      <c r="U13" s="601">
        <f ca="1">IF(CE_Test_Number&lt;4,"-",Tables!AO168)</f>
        <v>0</v>
      </c>
      <c r="V13" s="599" t="str">
        <f ca="1">IF(CE_Test_Number&lt;4,"-",Tables!AP168)</f>
        <v>-</v>
      </c>
    </row>
    <row r="14" spans="1:22">
      <c r="B14" s="753" t="s">
        <v>773</v>
      </c>
      <c r="C14" s="262">
        <f ca="1">Tables!C169</f>
        <v>0</v>
      </c>
      <c r="D14" s="259">
        <f ca="1">Tables!D169</f>
        <v>0</v>
      </c>
      <c r="E14" s="263">
        <f ca="1">Tables!E169</f>
        <v>0</v>
      </c>
      <c r="F14" s="262">
        <f ca="1">Tables!I169</f>
        <v>0</v>
      </c>
      <c r="G14" s="259">
        <f ca="1">Tables!J169</f>
        <v>0</v>
      </c>
      <c r="H14" s="263">
        <f ca="1">Tables!K169</f>
        <v>0</v>
      </c>
      <c r="I14" s="262">
        <f ca="1">Tables!O169</f>
        <v>0</v>
      </c>
      <c r="J14" s="259">
        <f ca="1">Tables!P169</f>
        <v>0</v>
      </c>
      <c r="K14" s="263">
        <f ca="1">Tables!Q169</f>
        <v>0</v>
      </c>
      <c r="L14" s="263">
        <f ca="1">Tables!U169</f>
        <v>0</v>
      </c>
      <c r="M14" s="263">
        <f ca="1">Tables!V169</f>
        <v>0</v>
      </c>
      <c r="N14" s="440" t="str">
        <f ca="1">Tables!W169</f>
        <v>-</v>
      </c>
      <c r="O14" s="601">
        <f ca="1">IF(CE_Test_Number&lt;1,"-",Tables!Z169)</f>
        <v>0</v>
      </c>
      <c r="P14" s="599" t="str">
        <f ca="1">IF(CE_Test_Number&lt;1,"-",Tables!AA169)</f>
        <v>-</v>
      </c>
      <c r="Q14" s="601">
        <f ca="1">IF(CE_Test_Number&lt;2,"-",Tables!AE169)</f>
        <v>0</v>
      </c>
      <c r="R14" s="599" t="str">
        <f ca="1">IF(CE_Test_Number&lt;2,"-",Tables!AF169)</f>
        <v>-</v>
      </c>
      <c r="S14" s="601">
        <f ca="1">IF(CE_Test_Number&lt;3,"-",Tables!AJ169)</f>
        <v>0</v>
      </c>
      <c r="T14" s="599" t="str">
        <f ca="1">IF(CE_Test_Number&lt;3,"-",Tables!AK169)</f>
        <v>-</v>
      </c>
      <c r="U14" s="601">
        <f ca="1">IF(CE_Test_Number&lt;4,"-",Tables!AO169)</f>
        <v>0</v>
      </c>
      <c r="V14" s="599" t="str">
        <f ca="1">IF(CE_Test_Number&lt;4,"-",Tables!AP169)</f>
        <v>-</v>
      </c>
    </row>
    <row r="15" spans="1:22" ht="14.4" thickBot="1">
      <c r="B15" s="753" t="s">
        <v>14</v>
      </c>
      <c r="C15" s="262">
        <f ca="1">Tables!C170</f>
        <v>0</v>
      </c>
      <c r="D15" s="259">
        <f ca="1">Tables!D170</f>
        <v>0</v>
      </c>
      <c r="E15" s="263">
        <f ca="1">Tables!E170</f>
        <v>0</v>
      </c>
      <c r="F15" s="262">
        <f ca="1">Tables!I170</f>
        <v>0</v>
      </c>
      <c r="G15" s="259">
        <f ca="1">Tables!J170</f>
        <v>0</v>
      </c>
      <c r="H15" s="263">
        <f ca="1">Tables!K170</f>
        <v>0</v>
      </c>
      <c r="I15" s="262">
        <f ca="1">Tables!O170</f>
        <v>0</v>
      </c>
      <c r="J15" s="259">
        <f ca="1">Tables!P170</f>
        <v>0</v>
      </c>
      <c r="K15" s="263">
        <f ca="1">Tables!Q170</f>
        <v>0</v>
      </c>
      <c r="L15" s="263">
        <f ca="1">Tables!U170</f>
        <v>0</v>
      </c>
      <c r="M15" s="263">
        <f ca="1">Tables!V170</f>
        <v>0</v>
      </c>
      <c r="N15" s="440" t="str">
        <f ca="1">Tables!W170</f>
        <v>-</v>
      </c>
      <c r="O15" s="601">
        <f ca="1">IF(CE_Test_Number&lt;1,"-",Tables!Z170)</f>
        <v>0</v>
      </c>
      <c r="P15" s="599" t="str">
        <f ca="1">IF(CE_Test_Number&lt;1,"-",Tables!AA170)</f>
        <v>-</v>
      </c>
      <c r="Q15" s="601">
        <f ca="1">IF(CE_Test_Number&lt;2,"-",Tables!AE170)</f>
        <v>0</v>
      </c>
      <c r="R15" s="599" t="str">
        <f ca="1">IF(CE_Test_Number&lt;2,"-",Tables!AF170)</f>
        <v>-</v>
      </c>
      <c r="S15" s="601">
        <f ca="1">IF(CE_Test_Number&lt;3,"-",Tables!AJ170)</f>
        <v>0</v>
      </c>
      <c r="T15" s="599" t="str">
        <f ca="1">IF(CE_Test_Number&lt;3,"-",Tables!AK170)</f>
        <v>-</v>
      </c>
      <c r="U15" s="601">
        <f ca="1">IF(CE_Test_Number&lt;4,"-",Tables!AO170)</f>
        <v>0</v>
      </c>
      <c r="V15" s="599" t="str">
        <f ca="1">IF(CE_Test_Number&lt;4,"-",Tables!AP170)</f>
        <v>-</v>
      </c>
    </row>
    <row r="16" spans="1:22" ht="14.4" thickBot="1">
      <c r="B16" s="625" t="s">
        <v>27</v>
      </c>
      <c r="C16" s="257">
        <f ca="1">SUM(C10:C15,C7:C8)</f>
        <v>34</v>
      </c>
      <c r="D16" s="257">
        <f t="shared" ref="D16:M16" ca="1" si="0">SUM(D10:D15,D7:D8)</f>
        <v>250</v>
      </c>
      <c r="E16" s="257">
        <f t="shared" ca="1" si="0"/>
        <v>2500</v>
      </c>
      <c r="F16" s="257">
        <f t="shared" ca="1" si="0"/>
        <v>48</v>
      </c>
      <c r="G16" s="257">
        <f t="shared" ca="1" si="0"/>
        <v>573</v>
      </c>
      <c r="H16" s="257">
        <f t="shared" ca="1" si="0"/>
        <v>6246</v>
      </c>
      <c r="I16" s="257">
        <f t="shared" ca="1" si="0"/>
        <v>82.4</v>
      </c>
      <c r="J16" s="257">
        <f t="shared" ca="1" si="0"/>
        <v>340</v>
      </c>
      <c r="K16" s="257">
        <f t="shared" ca="1" si="0"/>
        <v>3400</v>
      </c>
      <c r="L16" s="257">
        <f t="shared" ca="1" si="0"/>
        <v>113100</v>
      </c>
      <c r="M16" s="257">
        <f t="shared" ca="1" si="0"/>
        <v>528400</v>
      </c>
      <c r="N16" s="595">
        <f ca="1">M16/L16</f>
        <v>4.6719717064544648</v>
      </c>
      <c r="O16" s="602">
        <f>'Table 1'!W8</f>
        <v>1123</v>
      </c>
      <c r="P16" s="597">
        <f>'Table 1'!X8</f>
        <v>1.5615000000000001</v>
      </c>
      <c r="Q16" s="602">
        <f>'Table 1'!Y8</f>
        <v>0</v>
      </c>
      <c r="R16" s="597" t="str">
        <f>'Table 1'!Z8</f>
        <v>-</v>
      </c>
      <c r="S16" s="602">
        <f>'Table 1'!AA8</f>
        <v>0</v>
      </c>
      <c r="T16" s="597" t="str">
        <f>'Table 1'!AB8</f>
        <v>-</v>
      </c>
      <c r="U16" s="602">
        <f>'Table 1'!AC8</f>
        <v>0</v>
      </c>
      <c r="V16" s="597" t="str">
        <f>'Table 1'!AD8</f>
        <v>-</v>
      </c>
    </row>
    <row r="18" spans="2:7">
      <c r="F18" s="228"/>
      <c r="G18" s="228"/>
    </row>
    <row r="20" spans="2:7">
      <c r="B20" s="1191" t="s">
        <v>673</v>
      </c>
      <c r="C20" s="1191"/>
      <c r="D20" s="1191"/>
      <c r="E20" s="1191"/>
      <c r="F20" s="1191"/>
      <c r="G20" s="666" t="str">
        <f>IF(Site_or_SitePlusLosses=1,"site",IF(Site_or_SitePlusLosses=2,"site plus T&amp;D losses between the site and power plant","Did not answer the question"))</f>
        <v>site</v>
      </c>
    </row>
    <row r="21" spans="2:7">
      <c r="C21" s="666" t="str">
        <f>IF(Naturally_Occurring=1,"The reported gross savings values account for naturally occuring energy savings",IF(Naturally_Occurring=0,"The reported gross savings values do not account for naturally occuring energy savings",""))</f>
        <v/>
      </c>
    </row>
  </sheetData>
  <sheetProtection password="C96F" sheet="1" objects="1" scenarios="1" formatColumns="0" formatRows="0"/>
  <mergeCells count="7">
    <mergeCell ref="B20:F20"/>
    <mergeCell ref="B3:V3"/>
    <mergeCell ref="C4:E4"/>
    <mergeCell ref="F4:H4"/>
    <mergeCell ref="I4:K4"/>
    <mergeCell ref="L4:N4"/>
    <mergeCell ref="O4:V4"/>
  </mergeCells>
  <pageMargins left="0.5" right="0.5" top="0.75" bottom="0.75" header="0.3" footer="0.3"/>
  <pageSetup orientation="landscape"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0"/>
  <dimension ref="B1:W21"/>
  <sheetViews>
    <sheetView showGridLines="0" workbookViewId="0">
      <pane ySplit="1" topLeftCell="A3" activePane="bottomLeft" state="frozen"/>
      <selection activeCell="H6" sqref="H6:L6"/>
      <selection pane="bottomLeft" activeCell="H6" sqref="H6:L6"/>
    </sheetView>
  </sheetViews>
  <sheetFormatPr defaultColWidth="9.33203125" defaultRowHeight="13.8" outlineLevelRow="1"/>
  <cols>
    <col min="1" max="1" width="1" style="424" customWidth="1"/>
    <col min="2" max="2" width="30.109375" style="424" bestFit="1" customWidth="1"/>
    <col min="3" max="3" width="12.6640625" style="424" customWidth="1"/>
    <col min="4" max="4" width="13.44140625" style="424" bestFit="1" customWidth="1"/>
    <col min="5" max="14" width="12.6640625" style="424" customWidth="1"/>
    <col min="15" max="15" width="14.6640625" style="424" customWidth="1"/>
    <col min="16" max="16" width="13.109375" style="424" bestFit="1" customWidth="1"/>
    <col min="17" max="17" width="5.6640625" style="424" bestFit="1" customWidth="1"/>
    <col min="18" max="18" width="16.33203125" style="424" bestFit="1" customWidth="1"/>
    <col min="19" max="19" width="5.33203125" style="424" bestFit="1" customWidth="1"/>
    <col min="20" max="20" width="11.88671875" style="424" bestFit="1" customWidth="1"/>
    <col min="21" max="21" width="5.33203125" style="424" bestFit="1" customWidth="1"/>
    <col min="22" max="22" width="16.33203125" style="424" bestFit="1" customWidth="1"/>
    <col min="23" max="23" width="5.33203125" style="424" bestFit="1" customWidth="1"/>
    <col min="24" max="16384" width="9.33203125" style="424"/>
  </cols>
  <sheetData>
    <row r="1" spans="2:23" ht="38.25" customHeight="1"/>
    <row r="2" spans="2:23" ht="4.5" customHeight="1"/>
    <row r="3" spans="2:23"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c r="R3" s="1384"/>
      <c r="S3" s="1384"/>
      <c r="T3" s="1384"/>
      <c r="U3" s="1384"/>
      <c r="V3" s="1384"/>
      <c r="W3" s="1384"/>
    </row>
    <row r="4" spans="2:23" ht="15.75" customHeight="1" thickBot="1">
      <c r="B4" s="245"/>
      <c r="C4" s="1330" t="s">
        <v>281</v>
      </c>
      <c r="D4" s="1306"/>
      <c r="E4" s="1307"/>
      <c r="F4" s="1306" t="s">
        <v>352</v>
      </c>
      <c r="G4" s="1306"/>
      <c r="H4" s="1307"/>
      <c r="I4" s="1330" t="s">
        <v>279</v>
      </c>
      <c r="J4" s="1306"/>
      <c r="K4" s="1307"/>
      <c r="L4" s="1306" t="s">
        <v>280</v>
      </c>
      <c r="M4" s="1306"/>
      <c r="N4" s="1307"/>
      <c r="O4" s="699" t="s">
        <v>711</v>
      </c>
      <c r="P4" s="1337" t="s">
        <v>253</v>
      </c>
      <c r="Q4" s="1338"/>
      <c r="R4" s="1338"/>
      <c r="S4" s="1338"/>
      <c r="T4" s="1338"/>
      <c r="U4" s="1338"/>
      <c r="V4" s="1338"/>
      <c r="W4" s="1339"/>
    </row>
    <row r="5" spans="2:23" ht="50.25" customHeight="1">
      <c r="B5" s="246"/>
      <c r="C5" s="237" t="s">
        <v>90</v>
      </c>
      <c r="D5" s="238" t="s">
        <v>275</v>
      </c>
      <c r="E5" s="239" t="s">
        <v>276</v>
      </c>
      <c r="F5" s="255" t="s">
        <v>90</v>
      </c>
      <c r="G5" s="238" t="s">
        <v>275</v>
      </c>
      <c r="H5" s="239" t="s">
        <v>276</v>
      </c>
      <c r="I5" s="237" t="s">
        <v>90</v>
      </c>
      <c r="J5" s="238" t="s">
        <v>275</v>
      </c>
      <c r="K5" s="239" t="s">
        <v>276</v>
      </c>
      <c r="L5" s="255" t="s">
        <v>90</v>
      </c>
      <c r="M5" s="238" t="s">
        <v>275</v>
      </c>
      <c r="N5" s="239" t="s">
        <v>276</v>
      </c>
      <c r="O5" s="243" t="s">
        <v>59</v>
      </c>
      <c r="P5" s="403" t="str">
        <f>IF(CE_Test_Number&lt;1,"-",Tables!Z160)</f>
        <v>Total 
Resource Net Benefits (PV)</v>
      </c>
      <c r="Q5" s="403" t="str">
        <f>IF(CE_Test_Number&lt;1,"-",Tables!AA160)</f>
        <v>TRC</v>
      </c>
      <c r="R5" s="403" t="str">
        <f>IF(CE_Test_Number&lt;2,"-",Tables!AE160)</f>
        <v>Program Administrator Net Benefits (PV)</v>
      </c>
      <c r="S5" s="403" t="str">
        <f>IF(CE_Test_Number&lt;2,"-",Tables!AF160)</f>
        <v>PAC</v>
      </c>
      <c r="T5" s="403" t="str">
        <f>IF(CE_Test_Number&lt;3,"-",Tables!AJ160)</f>
        <v>Societal
Net Benefits (PV)</v>
      </c>
      <c r="U5" s="403" t="str">
        <f>IF(CE_Test_Number&lt;3,"-",Tables!AK160)</f>
        <v>SCT</v>
      </c>
      <c r="V5" s="403" t="str">
        <f>IF(CE_Test_Number&lt;4,"-",Tables!AO160)</f>
        <v>Rate Impact Measure
Net Benefits (PV)</v>
      </c>
      <c r="W5" s="403" t="str">
        <f>IF(CE_Test_Number&lt;4,"-",Tables!AP160)</f>
        <v>RIM</v>
      </c>
    </row>
    <row r="6" spans="2:23" ht="14.4" thickBot="1">
      <c r="B6" s="250" t="s">
        <v>7</v>
      </c>
      <c r="C6" s="247" t="str">
        <f>Titles!F12</f>
        <v>MW</v>
      </c>
      <c r="D6" s="248" t="str">
        <f>Titles!F13</f>
        <v>MWh</v>
      </c>
      <c r="E6" s="249" t="str">
        <f>Titles!F14</f>
        <v>MWh</v>
      </c>
      <c r="F6" s="258" t="str">
        <f>Titles!F12</f>
        <v>MW</v>
      </c>
      <c r="G6" s="248" t="str">
        <f>Titles!F13</f>
        <v>MWh</v>
      </c>
      <c r="H6" s="249" t="str">
        <f>Titles!F14</f>
        <v>MWh</v>
      </c>
      <c r="I6" s="247" t="str">
        <f>Titles!F12</f>
        <v>MW</v>
      </c>
      <c r="J6" s="248" t="str">
        <f>Titles!F13</f>
        <v>MWh</v>
      </c>
      <c r="K6" s="249" t="str">
        <f>Titles!F14</f>
        <v>MWh</v>
      </c>
      <c r="L6" s="258" t="str">
        <f>Titles!F12</f>
        <v>MW</v>
      </c>
      <c r="M6" s="248" t="str">
        <f>Titles!F13</f>
        <v>MWh</v>
      </c>
      <c r="N6" s="249" t="str">
        <f>Titles!F14</f>
        <v>MWh</v>
      </c>
      <c r="O6" s="254" t="s">
        <v>93</v>
      </c>
      <c r="P6" s="596" t="str">
        <f>IF(CE_Test_Number&lt;1,"-",Tables!Z161)</f>
        <v>($000's)</v>
      </c>
      <c r="Q6" s="596" t="str">
        <f>IF(CE_Test_Number&lt;1,"-",Tables!AA161)</f>
        <v>Ratio</v>
      </c>
      <c r="R6" s="596" t="str">
        <f>IF(CE_Test_Number&lt;2,"-",Tables!AE161)</f>
        <v>($000's)</v>
      </c>
      <c r="S6" s="596" t="str">
        <f>IF(CE_Test_Number&lt;2,"-",Tables!AF161)</f>
        <v>Ratio</v>
      </c>
      <c r="T6" s="596" t="str">
        <f>IF(CE_Test_Number&lt;3,"-",Tables!AJ161)</f>
        <v>($000's)</v>
      </c>
      <c r="U6" s="596" t="str">
        <f>IF(CE_Test_Number&lt;3,"-",Tables!AK161)</f>
        <v>Ratio</v>
      </c>
      <c r="V6" s="596" t="str">
        <f>IF(CE_Test_Number&lt;4,"-",Tables!AO161)</f>
        <v>($000's)</v>
      </c>
      <c r="W6" s="596" t="str">
        <f>IF(CE_Test_Number&lt;4,"-",Tables!AP161)</f>
        <v>Ratio</v>
      </c>
    </row>
    <row r="7" spans="2:23">
      <c r="B7" s="751" t="str">
        <f>Tables!B162</f>
        <v>Residential</v>
      </c>
      <c r="C7" s="256">
        <f ca="1">Tables!I162</f>
        <v>38</v>
      </c>
      <c r="D7" s="260">
        <f ca="1">Tables!J162</f>
        <v>273</v>
      </c>
      <c r="E7" s="261">
        <f ca="1">Tables!K162</f>
        <v>5012</v>
      </c>
      <c r="F7" s="256">
        <f ca="1">Tables!L162</f>
        <v>32.4</v>
      </c>
      <c r="G7" s="260">
        <f ca="1">Tables!M162</f>
        <v>244.20000000000002</v>
      </c>
      <c r="H7" s="261">
        <f ca="1">Tables!N162</f>
        <v>4267.6000000000004</v>
      </c>
      <c r="I7" s="256">
        <f ca="1">Tables!O162</f>
        <v>82.4</v>
      </c>
      <c r="J7" s="260">
        <f ca="1">Tables!P162</f>
        <v>340</v>
      </c>
      <c r="K7" s="261">
        <f ca="1">Tables!Q162</f>
        <v>3400</v>
      </c>
      <c r="L7" s="256">
        <f ca="1">Tables!R162</f>
        <v>74.160000000000011</v>
      </c>
      <c r="M7" s="260">
        <f ca="1">Tables!S162</f>
        <v>306</v>
      </c>
      <c r="N7" s="261">
        <f ca="1">Tables!T162</f>
        <v>3060</v>
      </c>
      <c r="O7" s="261">
        <f ca="1">Tables!V162</f>
        <v>372000</v>
      </c>
      <c r="P7" s="600">
        <f ca="1">IF(CE_Test_Number&lt;1,"-",Tables!Z162)</f>
        <v>1123</v>
      </c>
      <c r="Q7" s="598">
        <f ca="1">IF(CE_Test_Number&lt;1,"-",Tables!AA162)</f>
        <v>1.5615000000000001</v>
      </c>
      <c r="R7" s="600">
        <f ca="1">IF(CE_Test_Number&lt;2,"-",Tables!AE162)</f>
        <v>0</v>
      </c>
      <c r="S7" s="598" t="str">
        <f ca="1">IF(CE_Test_Number&lt;2,"-",Tables!AF162)</f>
        <v>-</v>
      </c>
      <c r="T7" s="600">
        <f ca="1">IF(CE_Test_Number&lt;3,"-",Tables!AJ162)</f>
        <v>0</v>
      </c>
      <c r="U7" s="598" t="str">
        <f ca="1">IF(CE_Test_Number&lt;3,"-",Tables!AK162)</f>
        <v>-</v>
      </c>
      <c r="V7" s="600">
        <f ca="1">IF(CE_Test_Number&lt;4,"-",Tables!AO162)</f>
        <v>0</v>
      </c>
      <c r="W7" s="598" t="str">
        <f ca="1">IF(CE_Test_Number&lt;4,"-",Tables!AP162)</f>
        <v>-</v>
      </c>
    </row>
    <row r="8" spans="2:23">
      <c r="B8" s="438" t="s">
        <v>211</v>
      </c>
      <c r="C8" s="262">
        <f ca="1">Tables!I163</f>
        <v>0</v>
      </c>
      <c r="D8" s="259">
        <f ca="1">Tables!J163</f>
        <v>0</v>
      </c>
      <c r="E8" s="263">
        <f ca="1">Tables!K163</f>
        <v>0</v>
      </c>
      <c r="F8" s="262">
        <f ca="1">Tables!L163</f>
        <v>0</v>
      </c>
      <c r="G8" s="259">
        <f ca="1">Tables!M163</f>
        <v>0</v>
      </c>
      <c r="H8" s="263">
        <f ca="1">Tables!N163</f>
        <v>0</v>
      </c>
      <c r="I8" s="262">
        <f ca="1">Tables!O163</f>
        <v>0</v>
      </c>
      <c r="J8" s="259">
        <f ca="1">Tables!P163</f>
        <v>0</v>
      </c>
      <c r="K8" s="263">
        <f ca="1">Tables!Q163</f>
        <v>0</v>
      </c>
      <c r="L8" s="262">
        <f ca="1">Tables!R163</f>
        <v>0</v>
      </c>
      <c r="M8" s="259">
        <f ca="1">Tables!S163</f>
        <v>0</v>
      </c>
      <c r="N8" s="263">
        <f ca="1">Tables!T163</f>
        <v>0</v>
      </c>
      <c r="O8" s="263">
        <f ca="1">Tables!V163</f>
        <v>0</v>
      </c>
      <c r="P8" s="601">
        <f ca="1">IF(CE_Test_Number&lt;1,"-",Tables!Z163)</f>
        <v>0</v>
      </c>
      <c r="Q8" s="599" t="str">
        <f ca="1">IF(CE_Test_Number&lt;1,"-",Tables!AA163)</f>
        <v>-</v>
      </c>
      <c r="R8" s="601">
        <f ca="1">IF(CE_Test_Number&lt;2,"-",Tables!AE163)</f>
        <v>0</v>
      </c>
      <c r="S8" s="599" t="str">
        <f ca="1">IF(CE_Test_Number&lt;2,"-",Tables!AF163)</f>
        <v>-</v>
      </c>
      <c r="T8" s="601">
        <f ca="1">IF(CE_Test_Number&lt;3,"-",Tables!AJ163)</f>
        <v>0</v>
      </c>
      <c r="U8" s="599" t="str">
        <f ca="1">IF(CE_Test_Number&lt;3,"-",Tables!AK163)</f>
        <v>-</v>
      </c>
      <c r="V8" s="601">
        <f ca="1">IF(CE_Test_Number&lt;4,"-",Tables!AO163)</f>
        <v>0</v>
      </c>
      <c r="W8" s="599" t="str">
        <f ca="1">IF(CE_Test_Number&lt;4,"-",Tables!AP163)</f>
        <v>-</v>
      </c>
    </row>
    <row r="9" spans="2:23">
      <c r="B9" s="739" t="s">
        <v>278</v>
      </c>
      <c r="C9" s="262">
        <f ca="1">Tables!I164</f>
        <v>0</v>
      </c>
      <c r="D9" s="259">
        <f ca="1">Tables!J164</f>
        <v>0</v>
      </c>
      <c r="E9" s="263">
        <f ca="1">Tables!K164</f>
        <v>0</v>
      </c>
      <c r="F9" s="262">
        <f ca="1">Tables!L164</f>
        <v>0</v>
      </c>
      <c r="G9" s="259">
        <f ca="1">Tables!M164</f>
        <v>0</v>
      </c>
      <c r="H9" s="263">
        <f ca="1">Tables!N164</f>
        <v>0</v>
      </c>
      <c r="I9" s="262">
        <f ca="1">Tables!O164</f>
        <v>0</v>
      </c>
      <c r="J9" s="259">
        <f ca="1">Tables!P164</f>
        <v>0</v>
      </c>
      <c r="K9" s="263">
        <f ca="1">Tables!Q164</f>
        <v>0</v>
      </c>
      <c r="L9" s="262">
        <f ca="1">Tables!R164</f>
        <v>0</v>
      </c>
      <c r="M9" s="259">
        <f ca="1">Tables!S164</f>
        <v>0</v>
      </c>
      <c r="N9" s="263">
        <f ca="1">Tables!T164</f>
        <v>0</v>
      </c>
      <c r="O9" s="263">
        <f ca="1">Tables!V164</f>
        <v>156400</v>
      </c>
      <c r="P9" s="601">
        <f ca="1">IF(CE_Test_Number&lt;1,"-",Tables!Z164)</f>
        <v>0</v>
      </c>
      <c r="Q9" s="599" t="str">
        <f ca="1">IF(CE_Test_Number&lt;1,"-",Tables!AA164)</f>
        <v>-</v>
      </c>
      <c r="R9" s="601">
        <f ca="1">IF(CE_Test_Number&lt;2,"-",Tables!AE164)</f>
        <v>0</v>
      </c>
      <c r="S9" s="599" t="str">
        <f ca="1">IF(CE_Test_Number&lt;2,"-",Tables!AF164)</f>
        <v>-</v>
      </c>
      <c r="T9" s="601">
        <f ca="1">IF(CE_Test_Number&lt;3,"-",Tables!AJ164)</f>
        <v>0</v>
      </c>
      <c r="U9" s="599" t="str">
        <f ca="1">IF(CE_Test_Number&lt;3,"-",Tables!AK164)</f>
        <v>-</v>
      </c>
      <c r="V9" s="601">
        <f ca="1">IF(CE_Test_Number&lt;4,"-",Tables!AO164)</f>
        <v>0</v>
      </c>
      <c r="W9" s="599" t="str">
        <f ca="1">IF(CE_Test_Number&lt;4,"-",Tables!AP164)</f>
        <v>-</v>
      </c>
    </row>
    <row r="10" spans="2:23" outlineLevel="1">
      <c r="B10" s="740" t="s">
        <v>615</v>
      </c>
      <c r="C10" s="262">
        <f ca="1">Tables!I165</f>
        <v>10</v>
      </c>
      <c r="D10" s="259">
        <f ca="1">Tables!J165</f>
        <v>300</v>
      </c>
      <c r="E10" s="263">
        <f ca="1">Tables!K165</f>
        <v>1234</v>
      </c>
      <c r="F10" s="262">
        <f ca="1">Tables!L165</f>
        <v>7</v>
      </c>
      <c r="G10" s="259">
        <f ca="1">Tables!M165</f>
        <v>210</v>
      </c>
      <c r="H10" s="263">
        <f ca="1">Tables!N165</f>
        <v>863.8</v>
      </c>
      <c r="I10" s="262">
        <f ca="1">Tables!O165</f>
        <v>0</v>
      </c>
      <c r="J10" s="259">
        <f ca="1">Tables!P165</f>
        <v>0</v>
      </c>
      <c r="K10" s="263">
        <f ca="1">Tables!Q165</f>
        <v>0</v>
      </c>
      <c r="L10" s="262">
        <f ca="1">Tables!R165</f>
        <v>0</v>
      </c>
      <c r="M10" s="259">
        <f ca="1">Tables!S165</f>
        <v>0</v>
      </c>
      <c r="N10" s="263">
        <f ca="1">Tables!T165</f>
        <v>0</v>
      </c>
      <c r="O10" s="263">
        <f ca="1">Tables!V165</f>
        <v>156400</v>
      </c>
      <c r="P10" s="601">
        <f ca="1">IF(CE_Test_Number&lt;1,"-",Tables!Z165)</f>
        <v>0</v>
      </c>
      <c r="Q10" s="599" t="str">
        <f ca="1">IF(CE_Test_Number&lt;1,"-",Tables!AA165)</f>
        <v>-</v>
      </c>
      <c r="R10" s="601">
        <f ca="1">IF(CE_Test_Number&lt;2,"-",Tables!AE165)</f>
        <v>0</v>
      </c>
      <c r="S10" s="599" t="str">
        <f ca="1">IF(CE_Test_Number&lt;2,"-",Tables!AF165)</f>
        <v>-</v>
      </c>
      <c r="T10" s="601">
        <f ca="1">IF(CE_Test_Number&lt;3,"-",Tables!AJ165)</f>
        <v>0</v>
      </c>
      <c r="U10" s="599" t="str">
        <f ca="1">IF(CE_Test_Number&lt;3,"-",Tables!AK165)</f>
        <v>-</v>
      </c>
      <c r="V10" s="601">
        <f ca="1">IF(CE_Test_Number&lt;4,"-",Tables!AO165)</f>
        <v>0</v>
      </c>
      <c r="W10" s="599" t="str">
        <f ca="1">IF(CE_Test_Number&lt;4,"-",Tables!AP165)</f>
        <v>-</v>
      </c>
    </row>
    <row r="11" spans="2:23" outlineLevel="1">
      <c r="B11" s="740" t="str">
        <f>Tables!B166</f>
        <v>Commercial</v>
      </c>
      <c r="C11" s="262">
        <f ca="1">Tables!I166</f>
        <v>0</v>
      </c>
      <c r="D11" s="259">
        <f ca="1">Tables!J166</f>
        <v>0</v>
      </c>
      <c r="E11" s="263">
        <f ca="1">Tables!K166</f>
        <v>0</v>
      </c>
      <c r="F11" s="262">
        <f ca="1">Tables!L166</f>
        <v>0</v>
      </c>
      <c r="G11" s="259">
        <f ca="1">Tables!M166</f>
        <v>0</v>
      </c>
      <c r="H11" s="263">
        <f ca="1">Tables!N166</f>
        <v>0</v>
      </c>
      <c r="I11" s="262">
        <f ca="1">Tables!O166</f>
        <v>0</v>
      </c>
      <c r="J11" s="259">
        <f ca="1">Tables!P166</f>
        <v>0</v>
      </c>
      <c r="K11" s="263">
        <f ca="1">Tables!Q166</f>
        <v>0</v>
      </c>
      <c r="L11" s="262">
        <f ca="1">Tables!R166</f>
        <v>0</v>
      </c>
      <c r="M11" s="259">
        <f ca="1">Tables!S166</f>
        <v>0</v>
      </c>
      <c r="N11" s="263">
        <f ca="1">Tables!T166</f>
        <v>0</v>
      </c>
      <c r="O11" s="263">
        <f ca="1">Tables!V166</f>
        <v>0</v>
      </c>
      <c r="P11" s="601">
        <f ca="1">IF(CE_Test_Number&lt;1,"-",Tables!Z166)</f>
        <v>0</v>
      </c>
      <c r="Q11" s="599" t="str">
        <f ca="1">IF(CE_Test_Number&lt;1,"-",Tables!AA166)</f>
        <v>-</v>
      </c>
      <c r="R11" s="601">
        <f ca="1">IF(CE_Test_Number&lt;2,"-",Tables!AE166)</f>
        <v>0</v>
      </c>
      <c r="S11" s="599" t="str">
        <f ca="1">IF(CE_Test_Number&lt;2,"-",Tables!AF166)</f>
        <v>-</v>
      </c>
      <c r="T11" s="601">
        <f ca="1">IF(CE_Test_Number&lt;3,"-",Tables!AJ166)</f>
        <v>0</v>
      </c>
      <c r="U11" s="599" t="str">
        <f ca="1">IF(CE_Test_Number&lt;3,"-",Tables!AK166)</f>
        <v>-</v>
      </c>
      <c r="V11" s="601">
        <f ca="1">IF(CE_Test_Number&lt;4,"-",Tables!AO166)</f>
        <v>0</v>
      </c>
      <c r="W11" s="599" t="str">
        <f ca="1">IF(CE_Test_Number&lt;4,"-",Tables!AP166)</f>
        <v>-</v>
      </c>
    </row>
    <row r="12" spans="2:23" outlineLevel="1">
      <c r="B12" s="740" t="s">
        <v>338</v>
      </c>
      <c r="C12" s="262">
        <f ca="1">Tables!I167</f>
        <v>0</v>
      </c>
      <c r="D12" s="259">
        <f ca="1">Tables!J167</f>
        <v>0</v>
      </c>
      <c r="E12" s="263">
        <f ca="1">Tables!K167</f>
        <v>0</v>
      </c>
      <c r="F12" s="262">
        <f ca="1">Tables!L167</f>
        <v>0</v>
      </c>
      <c r="G12" s="259">
        <f ca="1">Tables!M167</f>
        <v>0</v>
      </c>
      <c r="H12" s="263">
        <f ca="1">Tables!N167</f>
        <v>0</v>
      </c>
      <c r="I12" s="262">
        <f ca="1">Tables!O167</f>
        <v>0</v>
      </c>
      <c r="J12" s="259">
        <f ca="1">Tables!P167</f>
        <v>0</v>
      </c>
      <c r="K12" s="263">
        <f ca="1">Tables!Q167</f>
        <v>0</v>
      </c>
      <c r="L12" s="262">
        <f ca="1">Tables!R167</f>
        <v>0</v>
      </c>
      <c r="M12" s="259">
        <f ca="1">Tables!S167</f>
        <v>0</v>
      </c>
      <c r="N12" s="263">
        <f ca="1">Tables!T167</f>
        <v>0</v>
      </c>
      <c r="O12" s="263">
        <f ca="1">Tables!V167</f>
        <v>0</v>
      </c>
      <c r="P12" s="601">
        <f ca="1">IF(CE_Test_Number&lt;1,"-",Tables!Z167)</f>
        <v>0</v>
      </c>
      <c r="Q12" s="599" t="str">
        <f ca="1">IF(CE_Test_Number&lt;1,"-",Tables!AA167)</f>
        <v>-</v>
      </c>
      <c r="R12" s="601">
        <f ca="1">IF(CE_Test_Number&lt;2,"-",Tables!AE167)</f>
        <v>0</v>
      </c>
      <c r="S12" s="599" t="str">
        <f ca="1">IF(CE_Test_Number&lt;2,"-",Tables!AF167)</f>
        <v>-</v>
      </c>
      <c r="T12" s="601">
        <f ca="1">IF(CE_Test_Number&lt;3,"-",Tables!AJ167)</f>
        <v>0</v>
      </c>
      <c r="U12" s="599" t="str">
        <f ca="1">IF(CE_Test_Number&lt;3,"-",Tables!AK167)</f>
        <v>-</v>
      </c>
      <c r="V12" s="601">
        <f ca="1">IF(CE_Test_Number&lt;4,"-",Tables!AO167)</f>
        <v>0</v>
      </c>
      <c r="W12" s="599" t="str">
        <f ca="1">IF(CE_Test_Number&lt;4,"-",Tables!AP167)</f>
        <v>-</v>
      </c>
    </row>
    <row r="13" spans="2:23">
      <c r="B13" s="753" t="str">
        <f>Tables!B168</f>
        <v>CHP</v>
      </c>
      <c r="C13" s="262">
        <f ca="1">Tables!I168</f>
        <v>0</v>
      </c>
      <c r="D13" s="259">
        <f ca="1">Tables!J168</f>
        <v>0</v>
      </c>
      <c r="E13" s="263">
        <f ca="1">Tables!K168</f>
        <v>0</v>
      </c>
      <c r="F13" s="262">
        <f ca="1">Tables!L168</f>
        <v>0</v>
      </c>
      <c r="G13" s="259">
        <f ca="1">Tables!M168</f>
        <v>0</v>
      </c>
      <c r="H13" s="263">
        <f ca="1">Tables!N168</f>
        <v>0</v>
      </c>
      <c r="I13" s="262">
        <f ca="1">Tables!O168</f>
        <v>0</v>
      </c>
      <c r="J13" s="259">
        <f ca="1">Tables!P168</f>
        <v>0</v>
      </c>
      <c r="K13" s="263">
        <f ca="1">Tables!Q168</f>
        <v>0</v>
      </c>
      <c r="L13" s="262">
        <f ca="1">Tables!R168</f>
        <v>0</v>
      </c>
      <c r="M13" s="259">
        <f ca="1">Tables!S168</f>
        <v>0</v>
      </c>
      <c r="N13" s="263">
        <f ca="1">Tables!T168</f>
        <v>0</v>
      </c>
      <c r="O13" s="263">
        <f ca="1">Tables!V168</f>
        <v>0</v>
      </c>
      <c r="P13" s="601">
        <f ca="1">IF(CE_Test_Number&lt;1,"-",Tables!Z168)</f>
        <v>0</v>
      </c>
      <c r="Q13" s="599" t="str">
        <f ca="1">IF(CE_Test_Number&lt;1,"-",Tables!AA168)</f>
        <v>-</v>
      </c>
      <c r="R13" s="601">
        <f ca="1">IF(CE_Test_Number&lt;2,"-",Tables!AE168)</f>
        <v>0</v>
      </c>
      <c r="S13" s="599" t="str">
        <f ca="1">IF(CE_Test_Number&lt;2,"-",Tables!AF168)</f>
        <v>-</v>
      </c>
      <c r="T13" s="601">
        <f ca="1">IF(CE_Test_Number&lt;3,"-",Tables!AJ168)</f>
        <v>0</v>
      </c>
      <c r="U13" s="599" t="str">
        <f ca="1">IF(CE_Test_Number&lt;3,"-",Tables!AK168)</f>
        <v>-</v>
      </c>
      <c r="V13" s="601">
        <f ca="1">IF(CE_Test_Number&lt;4,"-",Tables!AO168)</f>
        <v>0</v>
      </c>
      <c r="W13" s="599" t="str">
        <f ca="1">IF(CE_Test_Number&lt;4,"-",Tables!AP168)</f>
        <v>-</v>
      </c>
    </row>
    <row r="14" spans="2:23">
      <c r="B14" s="753" t="s">
        <v>773</v>
      </c>
      <c r="C14" s="262">
        <f ca="1">Tables!I169</f>
        <v>0</v>
      </c>
      <c r="D14" s="259">
        <f ca="1">Tables!J169</f>
        <v>0</v>
      </c>
      <c r="E14" s="263">
        <f ca="1">Tables!K169</f>
        <v>0</v>
      </c>
      <c r="F14" s="262">
        <f ca="1">Tables!L169</f>
        <v>0</v>
      </c>
      <c r="G14" s="259">
        <f ca="1">Tables!M169</f>
        <v>0</v>
      </c>
      <c r="H14" s="263">
        <f ca="1">Tables!N169</f>
        <v>0</v>
      </c>
      <c r="I14" s="262">
        <f ca="1">Tables!O169</f>
        <v>0</v>
      </c>
      <c r="J14" s="259">
        <f ca="1">Tables!P169</f>
        <v>0</v>
      </c>
      <c r="K14" s="263">
        <f ca="1">Tables!Q169</f>
        <v>0</v>
      </c>
      <c r="L14" s="262">
        <f ca="1">Tables!R169</f>
        <v>0</v>
      </c>
      <c r="M14" s="259">
        <f ca="1">Tables!S169</f>
        <v>0</v>
      </c>
      <c r="N14" s="263">
        <f ca="1">Tables!T169</f>
        <v>0</v>
      </c>
      <c r="O14" s="263">
        <f ca="1">Tables!V169</f>
        <v>0</v>
      </c>
      <c r="P14" s="601">
        <f ca="1">IF(CE_Test_Number&lt;1,"-",Tables!Z169)</f>
        <v>0</v>
      </c>
      <c r="Q14" s="599" t="str">
        <f ca="1">IF(CE_Test_Number&lt;1,"-",Tables!AA169)</f>
        <v>-</v>
      </c>
      <c r="R14" s="601">
        <f ca="1">IF(CE_Test_Number&lt;2,"-",Tables!AE169)</f>
        <v>0</v>
      </c>
      <c r="S14" s="599" t="str">
        <f ca="1">IF(CE_Test_Number&lt;2,"-",Tables!AF169)</f>
        <v>-</v>
      </c>
      <c r="T14" s="601">
        <f ca="1">IF(CE_Test_Number&lt;3,"-",Tables!AJ169)</f>
        <v>0</v>
      </c>
      <c r="U14" s="599" t="str">
        <f ca="1">IF(CE_Test_Number&lt;3,"-",Tables!AK169)</f>
        <v>-</v>
      </c>
      <c r="V14" s="601">
        <f ca="1">IF(CE_Test_Number&lt;4,"-",Tables!AO169)</f>
        <v>0</v>
      </c>
      <c r="W14" s="599" t="str">
        <f ca="1">IF(CE_Test_Number&lt;4,"-",Tables!AP169)</f>
        <v>-</v>
      </c>
    </row>
    <row r="15" spans="2:23" ht="14.4" thickBot="1">
      <c r="B15" s="753" t="s">
        <v>14</v>
      </c>
      <c r="C15" s="262">
        <f ca="1">Tables!I170</f>
        <v>0</v>
      </c>
      <c r="D15" s="259">
        <f ca="1">Tables!J170</f>
        <v>0</v>
      </c>
      <c r="E15" s="263">
        <f ca="1">Tables!K170</f>
        <v>0</v>
      </c>
      <c r="F15" s="262">
        <f ca="1">Tables!L170</f>
        <v>0</v>
      </c>
      <c r="G15" s="259">
        <f ca="1">Tables!M170</f>
        <v>0</v>
      </c>
      <c r="H15" s="263">
        <f ca="1">Tables!N170</f>
        <v>0</v>
      </c>
      <c r="I15" s="262">
        <f ca="1">Tables!O170</f>
        <v>0</v>
      </c>
      <c r="J15" s="259">
        <f ca="1">Tables!P170</f>
        <v>0</v>
      </c>
      <c r="K15" s="263">
        <f ca="1">Tables!Q170</f>
        <v>0</v>
      </c>
      <c r="L15" s="262">
        <f ca="1">Tables!R170</f>
        <v>0</v>
      </c>
      <c r="M15" s="259">
        <f ca="1">Tables!S170</f>
        <v>0</v>
      </c>
      <c r="N15" s="263">
        <f ca="1">Tables!T170</f>
        <v>0</v>
      </c>
      <c r="O15" s="263">
        <f ca="1">Tables!V170</f>
        <v>0</v>
      </c>
      <c r="P15" s="601">
        <f ca="1">IF(CE_Test_Number&lt;1,"-",Tables!Z170)</f>
        <v>0</v>
      </c>
      <c r="Q15" s="599" t="str">
        <f ca="1">IF(CE_Test_Number&lt;1,"-",Tables!AA170)</f>
        <v>-</v>
      </c>
      <c r="R15" s="601">
        <f ca="1">IF(CE_Test_Number&lt;2,"-",Tables!AE170)</f>
        <v>0</v>
      </c>
      <c r="S15" s="599" t="str">
        <f ca="1">IF(CE_Test_Number&lt;2,"-",Tables!AF170)</f>
        <v>-</v>
      </c>
      <c r="T15" s="601">
        <f ca="1">IF(CE_Test_Number&lt;3,"-",Tables!AJ170)</f>
        <v>0</v>
      </c>
      <c r="U15" s="599" t="str">
        <f ca="1">IF(CE_Test_Number&lt;3,"-",Tables!AK170)</f>
        <v>-</v>
      </c>
      <c r="V15" s="601">
        <f ca="1">IF(CE_Test_Number&lt;4,"-",Tables!AO170)</f>
        <v>0</v>
      </c>
      <c r="W15" s="599" t="str">
        <f ca="1">IF(CE_Test_Number&lt;4,"-",Tables!AP170)</f>
        <v>-</v>
      </c>
    </row>
    <row r="16" spans="2:23" ht="14.4" thickBot="1">
      <c r="B16" s="625" t="s">
        <v>27</v>
      </c>
      <c r="C16" s="257">
        <f t="shared" ref="C16:O16" ca="1" si="0">SUM(C10:C15,C7:C8)</f>
        <v>48</v>
      </c>
      <c r="D16" s="257">
        <f t="shared" ca="1" si="0"/>
        <v>573</v>
      </c>
      <c r="E16" s="257">
        <f t="shared" ca="1" si="0"/>
        <v>6246</v>
      </c>
      <c r="F16" s="257">
        <f t="shared" ca="1" si="0"/>
        <v>39.4</v>
      </c>
      <c r="G16" s="257">
        <f t="shared" ca="1" si="0"/>
        <v>454.20000000000005</v>
      </c>
      <c r="H16" s="257">
        <f t="shared" ca="1" si="0"/>
        <v>5131.4000000000005</v>
      </c>
      <c r="I16" s="257">
        <f t="shared" ca="1" si="0"/>
        <v>82.4</v>
      </c>
      <c r="J16" s="257">
        <f t="shared" ca="1" si="0"/>
        <v>340</v>
      </c>
      <c r="K16" s="257">
        <f t="shared" ca="1" si="0"/>
        <v>3400</v>
      </c>
      <c r="L16" s="257">
        <f t="shared" ca="1" si="0"/>
        <v>74.160000000000011</v>
      </c>
      <c r="M16" s="257">
        <f t="shared" ca="1" si="0"/>
        <v>306</v>
      </c>
      <c r="N16" s="257">
        <f t="shared" ca="1" si="0"/>
        <v>3060</v>
      </c>
      <c r="O16" s="257">
        <f t="shared" ca="1" si="0"/>
        <v>528400</v>
      </c>
      <c r="P16" s="602">
        <f>'Table 1'!W8</f>
        <v>1123</v>
      </c>
      <c r="Q16" s="597">
        <f>'Table 1'!X8</f>
        <v>1.5615000000000001</v>
      </c>
      <c r="R16" s="602">
        <f>'Table 1'!Y8</f>
        <v>0</v>
      </c>
      <c r="S16" s="597" t="str">
        <f>'Table 1'!Z8</f>
        <v>-</v>
      </c>
      <c r="T16" s="602">
        <f>'Table 1'!AA8</f>
        <v>0</v>
      </c>
      <c r="U16" s="597" t="str">
        <f>'Table 1'!AB8</f>
        <v>-</v>
      </c>
      <c r="V16" s="602">
        <f>'Table 1'!AC8</f>
        <v>0</v>
      </c>
      <c r="W16" s="597" t="str">
        <f>'Table 1'!AD8</f>
        <v>-</v>
      </c>
    </row>
    <row r="18" spans="2:7">
      <c r="B18" s="1191" t="s">
        <v>673</v>
      </c>
      <c r="C18" s="1191"/>
      <c r="D18" s="1191"/>
      <c r="E18" s="1191"/>
      <c r="F18" s="1191"/>
      <c r="G18" s="666" t="str">
        <f>IF(Site_or_SitePlusLosses=1,"site",IF(Site_or_SitePlusLosses=2,"site plus T&amp;D losses between the site and power plant","Did not answer the question"))</f>
        <v>site</v>
      </c>
    </row>
    <row r="19" spans="2:7">
      <c r="C19" s="666" t="str">
        <f>IF(Naturally_Occurring=1,"The reported gross savings values account for naturally occuring energy savings",IF(Naturally_Occurring=0,"The reported gross savings values do not account for naturally occuring energy savings",""))</f>
        <v/>
      </c>
    </row>
    <row r="21" spans="2:7">
      <c r="B21" s="101"/>
    </row>
  </sheetData>
  <sheetProtection password="C96F" sheet="1" objects="1" scenarios="1" formatColumns="0" formatRows="0"/>
  <mergeCells count="7">
    <mergeCell ref="B18:F18"/>
    <mergeCell ref="B3:W3"/>
    <mergeCell ref="C4:E4"/>
    <mergeCell ref="F4:H4"/>
    <mergeCell ref="I4:K4"/>
    <mergeCell ref="L4:N4"/>
    <mergeCell ref="P4:W4"/>
  </mergeCells>
  <dataValidations count="1">
    <dataValidation type="list" allowBlank="1" showInputMessage="1" showErrorMessage="1" sqref="B21">
      <formula1>Market_Sector</formula1>
    </dataValidation>
  </dataValidations>
  <pageMargins left="0.5" right="0.5" top="0.75" bottom="0.75" header="0.3" footer="0.3"/>
  <pageSetup orientation="landscape"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1"/>
  <dimension ref="B1:Y21"/>
  <sheetViews>
    <sheetView showGridLines="0" workbookViewId="0">
      <pane ySplit="1" topLeftCell="A2" activePane="bottomLeft" state="frozen"/>
      <selection activeCell="H6" sqref="H6:L6"/>
      <selection pane="bottomLeft"/>
    </sheetView>
  </sheetViews>
  <sheetFormatPr defaultColWidth="9.33203125" defaultRowHeight="13.8" outlineLevelRow="1"/>
  <cols>
    <col min="1" max="1" width="1" style="424" customWidth="1"/>
    <col min="2" max="2" width="30.109375" style="424" bestFit="1" customWidth="1"/>
    <col min="3" max="9" width="12.6640625" style="424" customWidth="1"/>
    <col min="10" max="10" width="13.44140625" style="424" bestFit="1" customWidth="1"/>
    <col min="11" max="14" width="12.6640625" style="424" customWidth="1"/>
    <col min="15" max="16" width="14.6640625" style="424" customWidth="1"/>
    <col min="17" max="17" width="7.44140625" style="424" bestFit="1" customWidth="1"/>
    <col min="18" max="18" width="13.109375" style="424" bestFit="1" customWidth="1"/>
    <col min="19" max="19" width="5.6640625" style="424" bestFit="1" customWidth="1"/>
    <col min="20" max="20" width="16.33203125" style="424" bestFit="1" customWidth="1"/>
    <col min="21" max="21" width="5.33203125" style="424" bestFit="1" customWidth="1"/>
    <col min="22" max="22" width="11.88671875" style="424" bestFit="1" customWidth="1"/>
    <col min="23" max="23" width="5.33203125" style="424" bestFit="1" customWidth="1"/>
    <col min="24" max="24" width="16.33203125" style="424" bestFit="1" customWidth="1"/>
    <col min="25" max="25" width="5.33203125" style="424" bestFit="1" customWidth="1"/>
    <col min="26" max="16384" width="9.33203125" style="424"/>
  </cols>
  <sheetData>
    <row r="1" spans="2:25" ht="38.25" customHeight="1"/>
    <row r="2" spans="2:25" ht="4.5" customHeight="1"/>
    <row r="3" spans="2:25"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c r="R3" s="1384"/>
      <c r="S3" s="1384"/>
      <c r="T3" s="1384"/>
      <c r="U3" s="1384"/>
      <c r="V3" s="1384"/>
      <c r="W3" s="1384"/>
      <c r="X3" s="1384"/>
      <c r="Y3" s="1384"/>
    </row>
    <row r="4" spans="2:25" ht="15.75" customHeight="1" thickBot="1">
      <c r="B4" s="245"/>
      <c r="C4" s="1330" t="s">
        <v>282</v>
      </c>
      <c r="D4" s="1306"/>
      <c r="E4" s="1307"/>
      <c r="F4" s="1330" t="s">
        <v>353</v>
      </c>
      <c r="G4" s="1306"/>
      <c r="H4" s="1307"/>
      <c r="I4" s="1330" t="s">
        <v>281</v>
      </c>
      <c r="J4" s="1306"/>
      <c r="K4" s="1307"/>
      <c r="L4" s="1306" t="s">
        <v>352</v>
      </c>
      <c r="M4" s="1306"/>
      <c r="N4" s="1307"/>
      <c r="O4" s="1308" t="s">
        <v>711</v>
      </c>
      <c r="P4" s="1309"/>
      <c r="Q4" s="1310"/>
      <c r="R4" s="1337" t="s">
        <v>253</v>
      </c>
      <c r="S4" s="1338"/>
      <c r="T4" s="1338"/>
      <c r="U4" s="1338"/>
      <c r="V4" s="1338"/>
      <c r="W4" s="1338"/>
      <c r="X4" s="1338"/>
      <c r="Y4" s="1339"/>
    </row>
    <row r="5" spans="2:25" ht="50.25" customHeight="1">
      <c r="B5" s="246"/>
      <c r="C5" s="237" t="s">
        <v>90</v>
      </c>
      <c r="D5" s="238" t="s">
        <v>275</v>
      </c>
      <c r="E5" s="239" t="s">
        <v>276</v>
      </c>
      <c r="F5" s="237" t="s">
        <v>90</v>
      </c>
      <c r="G5" s="238" t="s">
        <v>275</v>
      </c>
      <c r="H5" s="239" t="s">
        <v>276</v>
      </c>
      <c r="I5" s="237" t="s">
        <v>90</v>
      </c>
      <c r="J5" s="238" t="s">
        <v>275</v>
      </c>
      <c r="K5" s="239" t="s">
        <v>276</v>
      </c>
      <c r="L5" s="255" t="s">
        <v>90</v>
      </c>
      <c r="M5" s="238" t="s">
        <v>275</v>
      </c>
      <c r="N5" s="239" t="s">
        <v>276</v>
      </c>
      <c r="O5" s="237" t="s">
        <v>58</v>
      </c>
      <c r="P5" s="243" t="s">
        <v>59</v>
      </c>
      <c r="Q5" s="329" t="s">
        <v>92</v>
      </c>
      <c r="R5" s="403" t="str">
        <f>IF(CE_Test_Number&lt;1,"-",Tables!Z160)</f>
        <v>Total 
Resource Net Benefits (PV)</v>
      </c>
      <c r="S5" s="403" t="str">
        <f>IF(CE_Test_Number&lt;1,"-",Tables!AA160)</f>
        <v>TRC</v>
      </c>
      <c r="T5" s="403" t="str">
        <f>IF(CE_Test_Number&lt;2,"-",Tables!AE160)</f>
        <v>Program Administrator Net Benefits (PV)</v>
      </c>
      <c r="U5" s="403" t="str">
        <f>IF(CE_Test_Number&lt;2,"-",Tables!AF160)</f>
        <v>PAC</v>
      </c>
      <c r="V5" s="403" t="str">
        <f>IF(CE_Test_Number&lt;3,"-",Tables!AJ160)</f>
        <v>Societal
Net Benefits (PV)</v>
      </c>
      <c r="W5" s="403" t="str">
        <f>IF(CE_Test_Number&lt;3,"-",Tables!AK160)</f>
        <v>SCT</v>
      </c>
      <c r="X5" s="403" t="str">
        <f>IF(CE_Test_Number&lt;4,"-",Tables!AO160)</f>
        <v>Rate Impact Measure
Net Benefits (PV)</v>
      </c>
      <c r="Y5" s="403" t="str">
        <f>IF(CE_Test_Number&lt;4,"-",Tables!AP160)</f>
        <v>RIM</v>
      </c>
    </row>
    <row r="6" spans="2:25" ht="14.4" thickBot="1">
      <c r="B6" s="250" t="s">
        <v>7</v>
      </c>
      <c r="C6" s="247" t="str">
        <f>Titles!F12</f>
        <v>MW</v>
      </c>
      <c r="D6" s="248" t="str">
        <f>Titles!F13</f>
        <v>MWh</v>
      </c>
      <c r="E6" s="249" t="str">
        <f>Titles!F14</f>
        <v>MWh</v>
      </c>
      <c r="F6" s="247" t="str">
        <f>Titles!F12</f>
        <v>MW</v>
      </c>
      <c r="G6" s="248" t="str">
        <f>Titles!F13</f>
        <v>MWh</v>
      </c>
      <c r="H6" s="249" t="str">
        <f>Titles!F14</f>
        <v>MWh</v>
      </c>
      <c r="I6" s="247" t="str">
        <f>Titles!F12</f>
        <v>MW</v>
      </c>
      <c r="J6" s="248" t="str">
        <f>Titles!F13</f>
        <v>MWh</v>
      </c>
      <c r="K6" s="249" t="str">
        <f>Titles!F14</f>
        <v>MWh</v>
      </c>
      <c r="L6" s="258" t="str">
        <f>Titles!F12</f>
        <v>MW</v>
      </c>
      <c r="M6" s="248" t="str">
        <f>Titles!F13</f>
        <v>MWh</v>
      </c>
      <c r="N6" s="249" t="str">
        <f>Titles!F14</f>
        <v>MWh</v>
      </c>
      <c r="O6" s="247" t="s">
        <v>93</v>
      </c>
      <c r="P6" s="254" t="s">
        <v>93</v>
      </c>
      <c r="Q6" s="408"/>
      <c r="R6" s="596" t="str">
        <f>IF(CE_Test_Number&lt;1,"-",Tables!Z161)</f>
        <v>($000's)</v>
      </c>
      <c r="S6" s="596" t="str">
        <f>IF(CE_Test_Number&lt;1,"-",Tables!AA161)</f>
        <v>Ratio</v>
      </c>
      <c r="T6" s="596" t="str">
        <f>IF(CE_Test_Number&lt;2,"-",Tables!AE161)</f>
        <v>($000's)</v>
      </c>
      <c r="U6" s="596" t="str">
        <f>IF(CE_Test_Number&lt;2,"-",Tables!AF161)</f>
        <v>Ratio</v>
      </c>
      <c r="V6" s="596" t="str">
        <f>IF(CE_Test_Number&lt;3,"-",Tables!AJ161)</f>
        <v>($000's)</v>
      </c>
      <c r="W6" s="596" t="str">
        <f>IF(CE_Test_Number&lt;3,"-",Tables!AK161)</f>
        <v>Ratio</v>
      </c>
      <c r="X6" s="596" t="str">
        <f>IF(CE_Test_Number&lt;4,"-",Tables!AO161)</f>
        <v>($000's)</v>
      </c>
      <c r="Y6" s="596" t="str">
        <f>IF(CE_Test_Number&lt;4,"-",Tables!AP161)</f>
        <v>Ratio</v>
      </c>
    </row>
    <row r="7" spans="2:25">
      <c r="B7" s="751" t="str">
        <f>Tables!B162</f>
        <v>Residential</v>
      </c>
      <c r="C7" s="256">
        <f ca="1">Tables!C162</f>
        <v>34</v>
      </c>
      <c r="D7" s="260">
        <f ca="1">Tables!D162</f>
        <v>250</v>
      </c>
      <c r="E7" s="261">
        <f ca="1">Tables!E162</f>
        <v>2500</v>
      </c>
      <c r="F7" s="256">
        <f ca="1">Tables!F162</f>
        <v>30.6</v>
      </c>
      <c r="G7" s="260">
        <f ca="1">Tables!G162</f>
        <v>225</v>
      </c>
      <c r="H7" s="261">
        <f ca="1">Tables!H162</f>
        <v>2250</v>
      </c>
      <c r="I7" s="256">
        <f ca="1">Tables!I162</f>
        <v>38</v>
      </c>
      <c r="J7" s="260">
        <f ca="1">Tables!J162</f>
        <v>273</v>
      </c>
      <c r="K7" s="261">
        <f ca="1">Tables!K162</f>
        <v>5012</v>
      </c>
      <c r="L7" s="256">
        <f ca="1">Tables!L162</f>
        <v>32.4</v>
      </c>
      <c r="M7" s="260">
        <f ca="1">Tables!M162</f>
        <v>244.20000000000002</v>
      </c>
      <c r="N7" s="261">
        <f ca="1">Tables!N162</f>
        <v>4267.6000000000004</v>
      </c>
      <c r="O7" s="261">
        <f ca="1">Tables!U162</f>
        <v>113100</v>
      </c>
      <c r="P7" s="261">
        <f ca="1">Tables!V162</f>
        <v>372000</v>
      </c>
      <c r="Q7" s="439">
        <f ca="1">Tables!W162</f>
        <v>3.2891246684350133</v>
      </c>
      <c r="R7" s="600">
        <f ca="1">IF(CE_Test_Number&lt;1,"-",Tables!Z162)</f>
        <v>1123</v>
      </c>
      <c r="S7" s="598">
        <f ca="1">IF(CE_Test_Number&lt;1,"-",Tables!AA162)</f>
        <v>1.5615000000000001</v>
      </c>
      <c r="T7" s="600">
        <f ca="1">IF(CE_Test_Number&lt;2,"-",Tables!AE162)</f>
        <v>0</v>
      </c>
      <c r="U7" s="598" t="str">
        <f ca="1">IF(CE_Test_Number&lt;2,"-",Tables!AF162)</f>
        <v>-</v>
      </c>
      <c r="V7" s="600">
        <f ca="1">IF(CE_Test_Number&lt;3,"-",Tables!AJ162)</f>
        <v>0</v>
      </c>
      <c r="W7" s="598" t="str">
        <f ca="1">IF(CE_Test_Number&lt;3,"-",Tables!AK162)</f>
        <v>-</v>
      </c>
      <c r="X7" s="600">
        <f ca="1">IF(CE_Test_Number&lt;4,"-",Tables!AO162)</f>
        <v>0</v>
      </c>
      <c r="Y7" s="598" t="str">
        <f ca="1">IF(CE_Test_Number&lt;4,"-",Tables!AP162)</f>
        <v>-</v>
      </c>
    </row>
    <row r="8" spans="2:25">
      <c r="B8" s="438" t="s">
        <v>211</v>
      </c>
      <c r="C8" s="734">
        <f ca="1">Tables!C163</f>
        <v>0</v>
      </c>
      <c r="D8" s="735">
        <f ca="1">Tables!D163</f>
        <v>0</v>
      </c>
      <c r="E8" s="736">
        <f ca="1">Tables!E163</f>
        <v>0</v>
      </c>
      <c r="F8" s="262">
        <f ca="1">Tables!F163</f>
        <v>0</v>
      </c>
      <c r="G8" s="259">
        <f ca="1">Tables!G163</f>
        <v>0</v>
      </c>
      <c r="H8" s="263">
        <f ca="1">Tables!H163</f>
        <v>0</v>
      </c>
      <c r="I8" s="262">
        <f ca="1">Tables!I163</f>
        <v>0</v>
      </c>
      <c r="J8" s="259">
        <f ca="1">Tables!J163</f>
        <v>0</v>
      </c>
      <c r="K8" s="263">
        <f ca="1">Tables!K163</f>
        <v>0</v>
      </c>
      <c r="L8" s="262">
        <f ca="1">Tables!L163</f>
        <v>0</v>
      </c>
      <c r="M8" s="259">
        <f ca="1">Tables!M163</f>
        <v>0</v>
      </c>
      <c r="N8" s="263">
        <f ca="1">Tables!N163</f>
        <v>0</v>
      </c>
      <c r="O8" s="263">
        <f ca="1">Tables!U163</f>
        <v>0</v>
      </c>
      <c r="P8" s="263">
        <f ca="1">Tables!V163</f>
        <v>0</v>
      </c>
      <c r="Q8" s="440" t="str">
        <f ca="1">Tables!W163</f>
        <v>-</v>
      </c>
      <c r="R8" s="601">
        <f ca="1">IF(CE_Test_Number&lt;1,"-",Tables!Z163)</f>
        <v>0</v>
      </c>
      <c r="S8" s="599" t="str">
        <f ca="1">IF(CE_Test_Number&lt;1,"-",Tables!AA163)</f>
        <v>-</v>
      </c>
      <c r="T8" s="601">
        <f ca="1">IF(CE_Test_Number&lt;2,"-",Tables!AE163)</f>
        <v>0</v>
      </c>
      <c r="U8" s="599" t="str">
        <f ca="1">IF(CE_Test_Number&lt;2,"-",Tables!AF163)</f>
        <v>-</v>
      </c>
      <c r="V8" s="601">
        <f ca="1">IF(CE_Test_Number&lt;3,"-",Tables!AJ163)</f>
        <v>0</v>
      </c>
      <c r="W8" s="599" t="str">
        <f ca="1">IF(CE_Test_Number&lt;3,"-",Tables!AK163)</f>
        <v>-</v>
      </c>
      <c r="X8" s="601">
        <f ca="1">IF(CE_Test_Number&lt;4,"-",Tables!AO163)</f>
        <v>0</v>
      </c>
      <c r="Y8" s="599" t="str">
        <f ca="1">IF(CE_Test_Number&lt;4,"-",Tables!AP163)</f>
        <v>-</v>
      </c>
    </row>
    <row r="9" spans="2:25">
      <c r="B9" s="739" t="s">
        <v>278</v>
      </c>
      <c r="C9" s="262">
        <f ca="1">Tables!C164</f>
        <v>0</v>
      </c>
      <c r="D9" s="259">
        <f ca="1">Tables!D164</f>
        <v>0</v>
      </c>
      <c r="E9" s="263">
        <f ca="1">Tables!E164</f>
        <v>0</v>
      </c>
      <c r="F9" s="262">
        <f ca="1">Tables!F164</f>
        <v>0</v>
      </c>
      <c r="G9" s="259">
        <f ca="1">Tables!G164</f>
        <v>0</v>
      </c>
      <c r="H9" s="263">
        <f ca="1">Tables!H164</f>
        <v>0</v>
      </c>
      <c r="I9" s="262">
        <f ca="1">Tables!I164</f>
        <v>0</v>
      </c>
      <c r="J9" s="259">
        <f ca="1">Tables!J164</f>
        <v>0</v>
      </c>
      <c r="K9" s="263">
        <f ca="1">Tables!K164</f>
        <v>0</v>
      </c>
      <c r="L9" s="262">
        <f ca="1">Tables!L164</f>
        <v>0</v>
      </c>
      <c r="M9" s="259">
        <f ca="1">Tables!M164</f>
        <v>0</v>
      </c>
      <c r="N9" s="263">
        <f ca="1">Tables!N164</f>
        <v>0</v>
      </c>
      <c r="O9" s="263">
        <f ca="1">Tables!U164</f>
        <v>0</v>
      </c>
      <c r="P9" s="263">
        <f ca="1">Tables!V164</f>
        <v>156400</v>
      </c>
      <c r="Q9" s="440" t="str">
        <f ca="1">Tables!W164</f>
        <v>-</v>
      </c>
      <c r="R9" s="601">
        <f ca="1">IF(CE_Test_Number&lt;1,"-",Tables!Z164)</f>
        <v>0</v>
      </c>
      <c r="S9" s="599" t="str">
        <f ca="1">IF(CE_Test_Number&lt;1,"-",Tables!AA164)</f>
        <v>-</v>
      </c>
      <c r="T9" s="601">
        <f ca="1">IF(CE_Test_Number&lt;2,"-",Tables!AE164)</f>
        <v>0</v>
      </c>
      <c r="U9" s="599" t="str">
        <f ca="1">IF(CE_Test_Number&lt;2,"-",Tables!AF164)</f>
        <v>-</v>
      </c>
      <c r="V9" s="601">
        <f ca="1">IF(CE_Test_Number&lt;3,"-",Tables!AJ164)</f>
        <v>0</v>
      </c>
      <c r="W9" s="599" t="str">
        <f ca="1">IF(CE_Test_Number&lt;3,"-",Tables!AK164)</f>
        <v>-</v>
      </c>
      <c r="X9" s="601">
        <f ca="1">IF(CE_Test_Number&lt;4,"-",Tables!AO164)</f>
        <v>0</v>
      </c>
      <c r="Y9" s="599" t="str">
        <f ca="1">IF(CE_Test_Number&lt;4,"-",Tables!AP164)</f>
        <v>-</v>
      </c>
    </row>
    <row r="10" spans="2:25" outlineLevel="1">
      <c r="B10" s="740" t="s">
        <v>615</v>
      </c>
      <c r="C10" s="262">
        <f ca="1">Tables!C165</f>
        <v>0</v>
      </c>
      <c r="D10" s="259">
        <f ca="1">Tables!D165</f>
        <v>0</v>
      </c>
      <c r="E10" s="263">
        <f ca="1">Tables!E165</f>
        <v>0</v>
      </c>
      <c r="F10" s="262">
        <f ca="1">Tables!F165</f>
        <v>0</v>
      </c>
      <c r="G10" s="259">
        <f ca="1">Tables!G165</f>
        <v>0</v>
      </c>
      <c r="H10" s="263">
        <f ca="1">Tables!H165</f>
        <v>0</v>
      </c>
      <c r="I10" s="262">
        <f ca="1">Tables!I165</f>
        <v>10</v>
      </c>
      <c r="J10" s="259">
        <f ca="1">Tables!J165</f>
        <v>300</v>
      </c>
      <c r="K10" s="263">
        <f ca="1">Tables!K165</f>
        <v>1234</v>
      </c>
      <c r="L10" s="262">
        <f ca="1">Tables!L165</f>
        <v>7</v>
      </c>
      <c r="M10" s="259">
        <f ca="1">Tables!M165</f>
        <v>210</v>
      </c>
      <c r="N10" s="263">
        <f ca="1">Tables!N165</f>
        <v>863.8</v>
      </c>
      <c r="O10" s="263">
        <f ca="1">Tables!U165</f>
        <v>0</v>
      </c>
      <c r="P10" s="263">
        <f ca="1">Tables!V165</f>
        <v>156400</v>
      </c>
      <c r="Q10" s="440" t="str">
        <f ca="1">Tables!W165</f>
        <v>-</v>
      </c>
      <c r="R10" s="601">
        <f ca="1">IF(CE_Test_Number&lt;1,"-",Tables!Z165)</f>
        <v>0</v>
      </c>
      <c r="S10" s="599" t="str">
        <f ca="1">IF(CE_Test_Number&lt;1,"-",Tables!AA165)</f>
        <v>-</v>
      </c>
      <c r="T10" s="601">
        <f ca="1">IF(CE_Test_Number&lt;2,"-",Tables!AE165)</f>
        <v>0</v>
      </c>
      <c r="U10" s="599" t="str">
        <f ca="1">IF(CE_Test_Number&lt;2,"-",Tables!AF165)</f>
        <v>-</v>
      </c>
      <c r="V10" s="601">
        <f ca="1">IF(CE_Test_Number&lt;3,"-",Tables!AJ165)</f>
        <v>0</v>
      </c>
      <c r="W10" s="599" t="str">
        <f ca="1">IF(CE_Test_Number&lt;3,"-",Tables!AK165)</f>
        <v>-</v>
      </c>
      <c r="X10" s="601">
        <f ca="1">IF(CE_Test_Number&lt;4,"-",Tables!AO165)</f>
        <v>0</v>
      </c>
      <c r="Y10" s="599" t="str">
        <f ca="1">IF(CE_Test_Number&lt;4,"-",Tables!AP165)</f>
        <v>-</v>
      </c>
    </row>
    <row r="11" spans="2:25" outlineLevel="1">
      <c r="B11" s="740" t="str">
        <f>Tables!B166</f>
        <v>Commercial</v>
      </c>
      <c r="C11" s="262">
        <f ca="1">Tables!C166</f>
        <v>0</v>
      </c>
      <c r="D11" s="259">
        <f ca="1">Tables!D166</f>
        <v>0</v>
      </c>
      <c r="E11" s="263">
        <f ca="1">Tables!E166</f>
        <v>0</v>
      </c>
      <c r="F11" s="262">
        <f ca="1">Tables!F166</f>
        <v>0</v>
      </c>
      <c r="G11" s="259">
        <f ca="1">Tables!G166</f>
        <v>0</v>
      </c>
      <c r="H11" s="263">
        <f ca="1">Tables!H166</f>
        <v>0</v>
      </c>
      <c r="I11" s="262">
        <f ca="1">Tables!I166</f>
        <v>0</v>
      </c>
      <c r="J11" s="259">
        <f ca="1">Tables!J166</f>
        <v>0</v>
      </c>
      <c r="K11" s="263">
        <f ca="1">Tables!K166</f>
        <v>0</v>
      </c>
      <c r="L11" s="262">
        <f ca="1">Tables!L166</f>
        <v>0</v>
      </c>
      <c r="M11" s="259">
        <f ca="1">Tables!M166</f>
        <v>0</v>
      </c>
      <c r="N11" s="263">
        <f ca="1">Tables!N166</f>
        <v>0</v>
      </c>
      <c r="O11" s="263">
        <f ca="1">Tables!U166</f>
        <v>0</v>
      </c>
      <c r="P11" s="263">
        <f ca="1">Tables!V166</f>
        <v>0</v>
      </c>
      <c r="Q11" s="440" t="str">
        <f ca="1">Tables!W166</f>
        <v>-</v>
      </c>
      <c r="R11" s="601">
        <f ca="1">IF(CE_Test_Number&lt;1,"-",Tables!Z166)</f>
        <v>0</v>
      </c>
      <c r="S11" s="599" t="str">
        <f ca="1">IF(CE_Test_Number&lt;1,"-",Tables!AA166)</f>
        <v>-</v>
      </c>
      <c r="T11" s="601">
        <f ca="1">IF(CE_Test_Number&lt;2,"-",Tables!AE166)</f>
        <v>0</v>
      </c>
      <c r="U11" s="599" t="str">
        <f ca="1">IF(CE_Test_Number&lt;2,"-",Tables!AF166)</f>
        <v>-</v>
      </c>
      <c r="V11" s="601">
        <f ca="1">IF(CE_Test_Number&lt;3,"-",Tables!AJ166)</f>
        <v>0</v>
      </c>
      <c r="W11" s="599" t="str">
        <f ca="1">IF(CE_Test_Number&lt;3,"-",Tables!AK166)</f>
        <v>-</v>
      </c>
      <c r="X11" s="601">
        <f ca="1">IF(CE_Test_Number&lt;4,"-",Tables!AO166)</f>
        <v>0</v>
      </c>
      <c r="Y11" s="599" t="str">
        <f ca="1">IF(CE_Test_Number&lt;4,"-",Tables!AP166)</f>
        <v>-</v>
      </c>
    </row>
    <row r="12" spans="2:25" outlineLevel="1">
      <c r="B12" s="740" t="s">
        <v>338</v>
      </c>
      <c r="C12" s="262">
        <f ca="1">Tables!C167</f>
        <v>0</v>
      </c>
      <c r="D12" s="259">
        <f ca="1">Tables!D167</f>
        <v>0</v>
      </c>
      <c r="E12" s="263">
        <f ca="1">Tables!E167</f>
        <v>0</v>
      </c>
      <c r="F12" s="262">
        <f ca="1">Tables!F167</f>
        <v>0</v>
      </c>
      <c r="G12" s="259">
        <f ca="1">Tables!G167</f>
        <v>0</v>
      </c>
      <c r="H12" s="263">
        <f ca="1">Tables!H167</f>
        <v>0</v>
      </c>
      <c r="I12" s="262">
        <f ca="1">Tables!I167</f>
        <v>0</v>
      </c>
      <c r="J12" s="259">
        <f ca="1">Tables!J167</f>
        <v>0</v>
      </c>
      <c r="K12" s="263">
        <f ca="1">Tables!K167</f>
        <v>0</v>
      </c>
      <c r="L12" s="262">
        <f ca="1">Tables!L167</f>
        <v>0</v>
      </c>
      <c r="M12" s="259">
        <f ca="1">Tables!M167</f>
        <v>0</v>
      </c>
      <c r="N12" s="263">
        <f ca="1">Tables!N167</f>
        <v>0</v>
      </c>
      <c r="O12" s="263">
        <f ca="1">Tables!U167</f>
        <v>0</v>
      </c>
      <c r="P12" s="263">
        <f ca="1">Tables!V167</f>
        <v>0</v>
      </c>
      <c r="Q12" s="440" t="str">
        <f ca="1">Tables!W167</f>
        <v>-</v>
      </c>
      <c r="R12" s="601">
        <f ca="1">IF(CE_Test_Number&lt;1,"-",Tables!Z167)</f>
        <v>0</v>
      </c>
      <c r="S12" s="599" t="str">
        <f ca="1">IF(CE_Test_Number&lt;1,"-",Tables!AA167)</f>
        <v>-</v>
      </c>
      <c r="T12" s="601">
        <f ca="1">IF(CE_Test_Number&lt;2,"-",Tables!AE167)</f>
        <v>0</v>
      </c>
      <c r="U12" s="599" t="str">
        <f ca="1">IF(CE_Test_Number&lt;2,"-",Tables!AF167)</f>
        <v>-</v>
      </c>
      <c r="V12" s="601">
        <f ca="1">IF(CE_Test_Number&lt;3,"-",Tables!AJ167)</f>
        <v>0</v>
      </c>
      <c r="W12" s="599" t="str">
        <f ca="1">IF(CE_Test_Number&lt;3,"-",Tables!AK167)</f>
        <v>-</v>
      </c>
      <c r="X12" s="601">
        <f ca="1">IF(CE_Test_Number&lt;4,"-",Tables!AO167)</f>
        <v>0</v>
      </c>
      <c r="Y12" s="599" t="str">
        <f ca="1">IF(CE_Test_Number&lt;4,"-",Tables!AP167)</f>
        <v>-</v>
      </c>
    </row>
    <row r="13" spans="2:25">
      <c r="B13" s="753" t="str">
        <f>Tables!B168</f>
        <v>CHP</v>
      </c>
      <c r="C13" s="262">
        <f ca="1">Tables!C168</f>
        <v>0</v>
      </c>
      <c r="D13" s="259">
        <f ca="1">Tables!D168</f>
        <v>0</v>
      </c>
      <c r="E13" s="263">
        <f ca="1">Tables!E168</f>
        <v>0</v>
      </c>
      <c r="F13" s="262">
        <f ca="1">Tables!F168</f>
        <v>0</v>
      </c>
      <c r="G13" s="259">
        <f ca="1">Tables!G168</f>
        <v>0</v>
      </c>
      <c r="H13" s="263">
        <f ca="1">Tables!H168</f>
        <v>0</v>
      </c>
      <c r="I13" s="262">
        <f ca="1">Tables!I168</f>
        <v>0</v>
      </c>
      <c r="J13" s="259">
        <f ca="1">Tables!J168</f>
        <v>0</v>
      </c>
      <c r="K13" s="263">
        <f ca="1">Tables!K168</f>
        <v>0</v>
      </c>
      <c r="L13" s="262">
        <f ca="1">Tables!L168</f>
        <v>0</v>
      </c>
      <c r="M13" s="259">
        <f ca="1">Tables!M168</f>
        <v>0</v>
      </c>
      <c r="N13" s="263">
        <f ca="1">Tables!N168</f>
        <v>0</v>
      </c>
      <c r="O13" s="263">
        <f ca="1">Tables!U168</f>
        <v>0</v>
      </c>
      <c r="P13" s="263">
        <f ca="1">Tables!V168</f>
        <v>0</v>
      </c>
      <c r="Q13" s="440" t="str">
        <f ca="1">Tables!W168</f>
        <v>-</v>
      </c>
      <c r="R13" s="601">
        <f ca="1">IF(CE_Test_Number&lt;1,"-",Tables!Z168)</f>
        <v>0</v>
      </c>
      <c r="S13" s="599" t="str">
        <f ca="1">IF(CE_Test_Number&lt;1,"-",Tables!AA168)</f>
        <v>-</v>
      </c>
      <c r="T13" s="601">
        <f ca="1">IF(CE_Test_Number&lt;2,"-",Tables!AE168)</f>
        <v>0</v>
      </c>
      <c r="U13" s="599" t="str">
        <f ca="1">IF(CE_Test_Number&lt;2,"-",Tables!AF168)</f>
        <v>-</v>
      </c>
      <c r="V13" s="601">
        <f ca="1">IF(CE_Test_Number&lt;3,"-",Tables!AJ168)</f>
        <v>0</v>
      </c>
      <c r="W13" s="599" t="str">
        <f ca="1">IF(CE_Test_Number&lt;3,"-",Tables!AK168)</f>
        <v>-</v>
      </c>
      <c r="X13" s="601">
        <f ca="1">IF(CE_Test_Number&lt;4,"-",Tables!AO168)</f>
        <v>0</v>
      </c>
      <c r="Y13" s="599" t="str">
        <f ca="1">IF(CE_Test_Number&lt;4,"-",Tables!AP168)</f>
        <v>-</v>
      </c>
    </row>
    <row r="14" spans="2:25">
      <c r="B14" s="753" t="s">
        <v>773</v>
      </c>
      <c r="C14" s="262">
        <f ca="1">Tables!C169</f>
        <v>0</v>
      </c>
      <c r="D14" s="259">
        <f ca="1">Tables!D169</f>
        <v>0</v>
      </c>
      <c r="E14" s="263">
        <f ca="1">Tables!E169</f>
        <v>0</v>
      </c>
      <c r="F14" s="262">
        <f ca="1">Tables!F169</f>
        <v>0</v>
      </c>
      <c r="G14" s="259">
        <f ca="1">Tables!G169</f>
        <v>0</v>
      </c>
      <c r="H14" s="263">
        <f ca="1">Tables!H169</f>
        <v>0</v>
      </c>
      <c r="I14" s="262">
        <f ca="1">Tables!I169</f>
        <v>0</v>
      </c>
      <c r="J14" s="259">
        <f ca="1">Tables!J169</f>
        <v>0</v>
      </c>
      <c r="K14" s="263">
        <f ca="1">Tables!K169</f>
        <v>0</v>
      </c>
      <c r="L14" s="262">
        <f ca="1">Tables!L169</f>
        <v>0</v>
      </c>
      <c r="M14" s="259">
        <f ca="1">Tables!M169</f>
        <v>0</v>
      </c>
      <c r="N14" s="263">
        <f ca="1">Tables!N169</f>
        <v>0</v>
      </c>
      <c r="O14" s="263">
        <f ca="1">Tables!U169</f>
        <v>0</v>
      </c>
      <c r="P14" s="263">
        <f ca="1">Tables!V169</f>
        <v>0</v>
      </c>
      <c r="Q14" s="440" t="str">
        <f ca="1">Tables!W169</f>
        <v>-</v>
      </c>
      <c r="R14" s="601">
        <f ca="1">IF(CE_Test_Number&lt;1,"-",Tables!Z169)</f>
        <v>0</v>
      </c>
      <c r="S14" s="599" t="str">
        <f ca="1">IF(CE_Test_Number&lt;1,"-",Tables!AA169)</f>
        <v>-</v>
      </c>
      <c r="T14" s="601">
        <f ca="1">IF(CE_Test_Number&lt;2,"-",Tables!AE169)</f>
        <v>0</v>
      </c>
      <c r="U14" s="599" t="str">
        <f ca="1">IF(CE_Test_Number&lt;2,"-",Tables!AF169)</f>
        <v>-</v>
      </c>
      <c r="V14" s="601">
        <f ca="1">IF(CE_Test_Number&lt;3,"-",Tables!AJ169)</f>
        <v>0</v>
      </c>
      <c r="W14" s="599" t="str">
        <f ca="1">IF(CE_Test_Number&lt;3,"-",Tables!AK169)</f>
        <v>-</v>
      </c>
      <c r="X14" s="601">
        <f ca="1">IF(CE_Test_Number&lt;4,"-",Tables!AO169)</f>
        <v>0</v>
      </c>
      <c r="Y14" s="599" t="str">
        <f ca="1">IF(CE_Test_Number&lt;4,"-",Tables!AP169)</f>
        <v>-</v>
      </c>
    </row>
    <row r="15" spans="2:25" ht="14.4" thickBot="1">
      <c r="B15" s="753" t="s">
        <v>14</v>
      </c>
      <c r="C15" s="262">
        <f ca="1">Tables!C170</f>
        <v>0</v>
      </c>
      <c r="D15" s="259">
        <f ca="1">Tables!D170</f>
        <v>0</v>
      </c>
      <c r="E15" s="263">
        <f ca="1">Tables!E170</f>
        <v>0</v>
      </c>
      <c r="F15" s="262">
        <f ca="1">Tables!F170</f>
        <v>0</v>
      </c>
      <c r="G15" s="259">
        <f ca="1">Tables!G170</f>
        <v>0</v>
      </c>
      <c r="H15" s="263">
        <f ca="1">Tables!H170</f>
        <v>0</v>
      </c>
      <c r="I15" s="262">
        <f ca="1">Tables!I170</f>
        <v>0</v>
      </c>
      <c r="J15" s="259">
        <f ca="1">Tables!J170</f>
        <v>0</v>
      </c>
      <c r="K15" s="263">
        <f ca="1">Tables!K170</f>
        <v>0</v>
      </c>
      <c r="L15" s="262">
        <f ca="1">Tables!L170</f>
        <v>0</v>
      </c>
      <c r="M15" s="259">
        <f ca="1">Tables!M170</f>
        <v>0</v>
      </c>
      <c r="N15" s="263">
        <f ca="1">Tables!N170</f>
        <v>0</v>
      </c>
      <c r="O15" s="263">
        <f ca="1">Tables!U170</f>
        <v>0</v>
      </c>
      <c r="P15" s="263">
        <f ca="1">Tables!V170</f>
        <v>0</v>
      </c>
      <c r="Q15" s="440" t="str">
        <f ca="1">Tables!W170</f>
        <v>-</v>
      </c>
      <c r="R15" s="601">
        <f ca="1">IF(CE_Test_Number&lt;1,"-",Tables!Z170)</f>
        <v>0</v>
      </c>
      <c r="S15" s="599" t="str">
        <f ca="1">IF(CE_Test_Number&lt;1,"-",Tables!AA170)</f>
        <v>-</v>
      </c>
      <c r="T15" s="601">
        <f ca="1">IF(CE_Test_Number&lt;2,"-",Tables!AE170)</f>
        <v>0</v>
      </c>
      <c r="U15" s="599" t="str">
        <f ca="1">IF(CE_Test_Number&lt;2,"-",Tables!AF170)</f>
        <v>-</v>
      </c>
      <c r="V15" s="601">
        <f ca="1">IF(CE_Test_Number&lt;3,"-",Tables!AJ170)</f>
        <v>0</v>
      </c>
      <c r="W15" s="599" t="str">
        <f ca="1">IF(CE_Test_Number&lt;3,"-",Tables!AK170)</f>
        <v>-</v>
      </c>
      <c r="X15" s="601">
        <f ca="1">IF(CE_Test_Number&lt;4,"-",Tables!AO170)</f>
        <v>0</v>
      </c>
      <c r="Y15" s="599" t="str">
        <f ca="1">IF(CE_Test_Number&lt;4,"-",Tables!AP170)</f>
        <v>-</v>
      </c>
    </row>
    <row r="16" spans="2:25" ht="14.4" thickBot="1">
      <c r="B16" s="625" t="s">
        <v>27</v>
      </c>
      <c r="C16" s="257">
        <f ca="1">SUM(C10:C15,C7:C8)</f>
        <v>34</v>
      </c>
      <c r="D16" s="257">
        <f t="shared" ref="D16:P16" ca="1" si="0">SUM(D10:D15,D7:D8)</f>
        <v>250</v>
      </c>
      <c r="E16" s="257">
        <f t="shared" ca="1" si="0"/>
        <v>2500</v>
      </c>
      <c r="F16" s="257">
        <f t="shared" ca="1" si="0"/>
        <v>30.6</v>
      </c>
      <c r="G16" s="257">
        <f t="shared" ca="1" si="0"/>
        <v>225</v>
      </c>
      <c r="H16" s="257">
        <f t="shared" ca="1" si="0"/>
        <v>2250</v>
      </c>
      <c r="I16" s="257">
        <f t="shared" ca="1" si="0"/>
        <v>48</v>
      </c>
      <c r="J16" s="257">
        <f t="shared" ca="1" si="0"/>
        <v>573</v>
      </c>
      <c r="K16" s="257">
        <f t="shared" ca="1" si="0"/>
        <v>6246</v>
      </c>
      <c r="L16" s="257">
        <f t="shared" ca="1" si="0"/>
        <v>39.4</v>
      </c>
      <c r="M16" s="257">
        <f t="shared" ca="1" si="0"/>
        <v>454.20000000000005</v>
      </c>
      <c r="N16" s="257">
        <f t="shared" ca="1" si="0"/>
        <v>5131.4000000000005</v>
      </c>
      <c r="O16" s="257">
        <f t="shared" ca="1" si="0"/>
        <v>113100</v>
      </c>
      <c r="P16" s="257">
        <f t="shared" ca="1" si="0"/>
        <v>528400</v>
      </c>
      <c r="Q16" s="595">
        <f ca="1">P16/O16</f>
        <v>4.6719717064544648</v>
      </c>
      <c r="R16" s="602">
        <f>'Table 1'!W8</f>
        <v>1123</v>
      </c>
      <c r="S16" s="597">
        <f>'Table 1'!X8</f>
        <v>1.5615000000000001</v>
      </c>
      <c r="T16" s="602">
        <f>'Table 1'!Y8</f>
        <v>0</v>
      </c>
      <c r="U16" s="597" t="str">
        <f>'Table 1'!Z8</f>
        <v>-</v>
      </c>
      <c r="V16" s="602">
        <f>'Table 1'!AA8</f>
        <v>0</v>
      </c>
      <c r="W16" s="597" t="str">
        <f>'Table 1'!AB8</f>
        <v>-</v>
      </c>
      <c r="X16" s="602">
        <f>'Table 1'!AC8</f>
        <v>0</v>
      </c>
      <c r="Y16" s="597" t="str">
        <f>'Table 1'!AD8</f>
        <v>-</v>
      </c>
    </row>
    <row r="18" spans="2:10">
      <c r="B18" s="1191" t="s">
        <v>673</v>
      </c>
      <c r="C18" s="1191"/>
      <c r="D18" s="1191"/>
      <c r="E18" s="1191"/>
      <c r="F18" s="1191"/>
      <c r="G18" s="666" t="str">
        <f>IF(Site_or_SitePlusLosses=1,"site",IF(Site_or_SitePlusLosses=2,"site plus T&amp;D losses between the site and power plant","Did not answer the question"))</f>
        <v>site</v>
      </c>
      <c r="H18" s="228"/>
      <c r="I18" s="228"/>
      <c r="J18" s="228"/>
    </row>
    <row r="19" spans="2:10">
      <c r="C19" s="666" t="str">
        <f>IF(Naturally_Occurring=1,"The reported gross savings values account for naturally occuring energy savings",IF(Naturally_Occurring=0,"The reported gross savings values do not account for naturally occuring energy savings",""))</f>
        <v/>
      </c>
    </row>
    <row r="21" spans="2:10">
      <c r="B21" s="101"/>
    </row>
  </sheetData>
  <sheetProtection password="C96F" sheet="1" objects="1" scenarios="1" formatColumns="0" formatRows="0"/>
  <mergeCells count="8">
    <mergeCell ref="B18:F18"/>
    <mergeCell ref="B3:Y3"/>
    <mergeCell ref="C4:E4"/>
    <mergeCell ref="F4:H4"/>
    <mergeCell ref="I4:K4"/>
    <mergeCell ref="L4:N4"/>
    <mergeCell ref="O4:Q4"/>
    <mergeCell ref="R4:Y4"/>
  </mergeCells>
  <dataValidations count="1">
    <dataValidation type="list" allowBlank="1" showInputMessage="1" showErrorMessage="1" sqref="B21">
      <formula1>Market_Sector</formula1>
    </dataValidation>
  </dataValidations>
  <pageMargins left="0.5" right="0.5" top="0.75" bottom="0.75" header="0.3" footer="0.3"/>
  <pageSetup orientation="landscape"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4"/>
  <dimension ref="A1:Q21"/>
  <sheetViews>
    <sheetView showGridLines="0" workbookViewId="0">
      <pane ySplit="1" topLeftCell="A3" activePane="bottomLeft" state="frozen"/>
      <selection activeCell="H6" sqref="H6:L6"/>
      <selection pane="bottomLeft" activeCell="H6" sqref="H6:L6"/>
    </sheetView>
  </sheetViews>
  <sheetFormatPr defaultColWidth="9.33203125" defaultRowHeight="13.8" outlineLevelRow="1"/>
  <cols>
    <col min="1" max="1" width="1" style="424" customWidth="1"/>
    <col min="2" max="2" width="30.109375" style="424" bestFit="1" customWidth="1"/>
    <col min="3" max="3" width="12.6640625" style="424" customWidth="1"/>
    <col min="4" max="4" width="13.44140625" style="424" bestFit="1" customWidth="1"/>
    <col min="5" max="8" width="12.6640625" style="424" customWidth="1"/>
    <col min="9" max="9" width="14.6640625" style="424" customWidth="1"/>
    <col min="10" max="10" width="13.109375" style="424" bestFit="1" customWidth="1"/>
    <col min="11" max="11" width="5.6640625" style="424" bestFit="1" customWidth="1"/>
    <col min="12" max="12" width="16.33203125" style="424" bestFit="1" customWidth="1"/>
    <col min="13" max="13" width="5.33203125" style="424" bestFit="1" customWidth="1"/>
    <col min="14" max="14" width="11.88671875" style="424" bestFit="1" customWidth="1"/>
    <col min="15" max="15" width="5.33203125" style="424" bestFit="1" customWidth="1"/>
    <col min="16" max="16" width="16.33203125" style="424" bestFit="1" customWidth="1"/>
    <col min="17" max="17" width="5.33203125" style="424" bestFit="1" customWidth="1"/>
    <col min="18" max="16384" width="9.33203125" style="424"/>
  </cols>
  <sheetData>
    <row r="1" spans="1:17" ht="38.25" customHeight="1">
      <c r="A1" s="424" t="s">
        <v>346</v>
      </c>
    </row>
    <row r="2" spans="1:17" ht="4.5" customHeight="1"/>
    <row r="3" spans="1:17"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row>
    <row r="4" spans="1:17" ht="15.75" customHeight="1" thickBot="1">
      <c r="B4" s="245"/>
      <c r="C4" s="1330" t="s">
        <v>281</v>
      </c>
      <c r="D4" s="1306"/>
      <c r="E4" s="1307"/>
      <c r="F4" s="1330" t="s">
        <v>279</v>
      </c>
      <c r="G4" s="1306"/>
      <c r="H4" s="1307"/>
      <c r="I4" s="699" t="s">
        <v>711</v>
      </c>
      <c r="J4" s="1337" t="s">
        <v>253</v>
      </c>
      <c r="K4" s="1338"/>
      <c r="L4" s="1338"/>
      <c r="M4" s="1338"/>
      <c r="N4" s="1338"/>
      <c r="O4" s="1338"/>
      <c r="P4" s="1338"/>
      <c r="Q4" s="1339"/>
    </row>
    <row r="5" spans="1:17" ht="50.25" customHeight="1">
      <c r="B5" s="246"/>
      <c r="C5" s="237" t="s">
        <v>90</v>
      </c>
      <c r="D5" s="238" t="s">
        <v>275</v>
      </c>
      <c r="E5" s="239" t="s">
        <v>276</v>
      </c>
      <c r="F5" s="237" t="s">
        <v>90</v>
      </c>
      <c r="G5" s="238" t="s">
        <v>275</v>
      </c>
      <c r="H5" s="239" t="s">
        <v>276</v>
      </c>
      <c r="I5" s="243" t="s">
        <v>59</v>
      </c>
      <c r="J5" s="403" t="str">
        <f>IF(CE_Test_Number&lt;1,"-",Tables!Z160)</f>
        <v>Total 
Resource Net Benefits (PV)</v>
      </c>
      <c r="K5" s="403" t="str">
        <f>IF(CE_Test_Number&lt;1,"-",Tables!AA160)</f>
        <v>TRC</v>
      </c>
      <c r="L5" s="403" t="str">
        <f>IF(CE_Test_Number&lt;2,"-",Tables!AE160)</f>
        <v>Program Administrator Net Benefits (PV)</v>
      </c>
      <c r="M5" s="403" t="str">
        <f>IF(CE_Test_Number&lt;2,"-",Tables!AF160)</f>
        <v>PAC</v>
      </c>
      <c r="N5" s="403" t="str">
        <f>IF(CE_Test_Number&lt;3,"-",Tables!AJ160)</f>
        <v>Societal
Net Benefits (PV)</v>
      </c>
      <c r="O5" s="403" t="str">
        <f>IF(CE_Test_Number&lt;3,"-",Tables!AK160)</f>
        <v>SCT</v>
      </c>
      <c r="P5" s="403" t="str">
        <f>IF(CE_Test_Number&lt;4,"-",Tables!AO160)</f>
        <v>Rate Impact Measure
Net Benefits (PV)</v>
      </c>
      <c r="Q5" s="403" t="str">
        <f>IF(CE_Test_Number&lt;4,"-",Tables!AP160)</f>
        <v>RIM</v>
      </c>
    </row>
    <row r="6" spans="1:17" ht="14.4" thickBot="1">
      <c r="B6" s="250" t="s">
        <v>7</v>
      </c>
      <c r="C6" s="247" t="str">
        <f>Titles!F12</f>
        <v>MW</v>
      </c>
      <c r="D6" s="248" t="str">
        <f>Titles!F13</f>
        <v>MWh</v>
      </c>
      <c r="E6" s="249" t="str">
        <f>Titles!F14</f>
        <v>MWh</v>
      </c>
      <c r="F6" s="247" t="str">
        <f>Titles!F12</f>
        <v>MW</v>
      </c>
      <c r="G6" s="248" t="str">
        <f>Titles!F13</f>
        <v>MWh</v>
      </c>
      <c r="H6" s="249" t="str">
        <f>Titles!F14</f>
        <v>MWh</v>
      </c>
      <c r="I6" s="254" t="s">
        <v>93</v>
      </c>
      <c r="J6" s="596" t="str">
        <f>IF(CE_Test_Number&lt;1,"-",Tables!Z161)</f>
        <v>($000's)</v>
      </c>
      <c r="K6" s="596" t="str">
        <f>IF(CE_Test_Number&lt;1,"-",Tables!AA161)</f>
        <v>Ratio</v>
      </c>
      <c r="L6" s="596" t="str">
        <f>IF(CE_Test_Number&lt;2,"-",Tables!AE161)</f>
        <v>($000's)</v>
      </c>
      <c r="M6" s="596" t="str">
        <f>IF(CE_Test_Number&lt;2,"-",Tables!AF161)</f>
        <v>Ratio</v>
      </c>
      <c r="N6" s="596" t="str">
        <f>IF(CE_Test_Number&lt;3,"-",Tables!AJ161)</f>
        <v>($000's)</v>
      </c>
      <c r="O6" s="596" t="str">
        <f>IF(CE_Test_Number&lt;3,"-",Tables!AK161)</f>
        <v>Ratio</v>
      </c>
      <c r="P6" s="596" t="str">
        <f>IF(CE_Test_Number&lt;4,"-",Tables!AO161)</f>
        <v>($000's)</v>
      </c>
      <c r="Q6" s="596" t="str">
        <f>IF(CE_Test_Number&lt;4,"-",Tables!AP161)</f>
        <v>Ratio</v>
      </c>
    </row>
    <row r="7" spans="1:17">
      <c r="B7" s="751" t="str">
        <f>Tables!B162</f>
        <v>Residential</v>
      </c>
      <c r="C7" s="256">
        <f ca="1">Tables!I162</f>
        <v>38</v>
      </c>
      <c r="D7" s="260">
        <f ca="1">Tables!J162</f>
        <v>273</v>
      </c>
      <c r="E7" s="261">
        <f ca="1">Tables!K162</f>
        <v>5012</v>
      </c>
      <c r="F7" s="256">
        <f ca="1">Tables!O162</f>
        <v>82.4</v>
      </c>
      <c r="G7" s="260">
        <f ca="1">Tables!P162</f>
        <v>340</v>
      </c>
      <c r="H7" s="261">
        <f ca="1">Tables!Q162</f>
        <v>3400</v>
      </c>
      <c r="I7" s="261">
        <f ca="1">Tables!V162</f>
        <v>372000</v>
      </c>
      <c r="J7" s="600">
        <f ca="1">IF(CE_Test_Number&lt;1,"-",Tables!Z162)</f>
        <v>1123</v>
      </c>
      <c r="K7" s="598">
        <f ca="1">IF(CE_Test_Number&lt;1,"-",Tables!AA162)</f>
        <v>1.5615000000000001</v>
      </c>
      <c r="L7" s="600">
        <f ca="1">IF(CE_Test_Number&lt;2,"-",Tables!AE162)</f>
        <v>0</v>
      </c>
      <c r="M7" s="598" t="str">
        <f ca="1">IF(CE_Test_Number&lt;2,"-",Tables!AF162)</f>
        <v>-</v>
      </c>
      <c r="N7" s="600">
        <f ca="1">IF(CE_Test_Number&lt;3,"-",Tables!AJ162)</f>
        <v>0</v>
      </c>
      <c r="O7" s="598" t="str">
        <f ca="1">IF(CE_Test_Number&lt;3,"-",Tables!AK162)</f>
        <v>-</v>
      </c>
      <c r="P7" s="600">
        <f ca="1">IF(CE_Test_Number&lt;4,"-",Tables!AO162)</f>
        <v>0</v>
      </c>
      <c r="Q7" s="598" t="str">
        <f ca="1">IF(CE_Test_Number&lt;4,"-",Tables!AP162)</f>
        <v>-</v>
      </c>
    </row>
    <row r="8" spans="1:17">
      <c r="B8" s="438" t="s">
        <v>211</v>
      </c>
      <c r="C8" s="262">
        <f ca="1">Tables!I163</f>
        <v>0</v>
      </c>
      <c r="D8" s="259">
        <f ca="1">Tables!J163</f>
        <v>0</v>
      </c>
      <c r="E8" s="263">
        <f ca="1">Tables!K163</f>
        <v>0</v>
      </c>
      <c r="F8" s="262">
        <f ca="1">Tables!O163</f>
        <v>0</v>
      </c>
      <c r="G8" s="259">
        <f ca="1">Tables!P163</f>
        <v>0</v>
      </c>
      <c r="H8" s="263">
        <f ca="1">Tables!Q163</f>
        <v>0</v>
      </c>
      <c r="I8" s="263">
        <f ca="1">Tables!V163</f>
        <v>0</v>
      </c>
      <c r="J8" s="601">
        <f ca="1">IF(CE_Test_Number&lt;1,"-",Tables!Z163)</f>
        <v>0</v>
      </c>
      <c r="K8" s="599" t="str">
        <f ca="1">IF(CE_Test_Number&lt;1,"-",Tables!AA163)</f>
        <v>-</v>
      </c>
      <c r="L8" s="601">
        <f ca="1">IF(CE_Test_Number&lt;2,"-",Tables!AE163)</f>
        <v>0</v>
      </c>
      <c r="M8" s="599" t="str">
        <f ca="1">IF(CE_Test_Number&lt;2,"-",Tables!AF163)</f>
        <v>-</v>
      </c>
      <c r="N8" s="601">
        <f ca="1">IF(CE_Test_Number&lt;3,"-",Tables!AJ163)</f>
        <v>0</v>
      </c>
      <c r="O8" s="599" t="str">
        <f ca="1">IF(CE_Test_Number&lt;3,"-",Tables!AK163)</f>
        <v>-</v>
      </c>
      <c r="P8" s="601">
        <f ca="1">IF(CE_Test_Number&lt;4,"-",Tables!AO163)</f>
        <v>0</v>
      </c>
      <c r="Q8" s="599" t="str">
        <f ca="1">IF(CE_Test_Number&lt;4,"-",Tables!AP163)</f>
        <v>-</v>
      </c>
    </row>
    <row r="9" spans="1:17">
      <c r="B9" s="739" t="s">
        <v>278</v>
      </c>
      <c r="C9" s="262">
        <f ca="1">Tables!I164</f>
        <v>0</v>
      </c>
      <c r="D9" s="259">
        <f ca="1">Tables!J164</f>
        <v>0</v>
      </c>
      <c r="E9" s="263">
        <f ca="1">Tables!K164</f>
        <v>0</v>
      </c>
      <c r="F9" s="262">
        <f ca="1">Tables!O164</f>
        <v>0</v>
      </c>
      <c r="G9" s="259">
        <f ca="1">Tables!P164</f>
        <v>0</v>
      </c>
      <c r="H9" s="263">
        <f ca="1">Tables!Q164</f>
        <v>0</v>
      </c>
      <c r="I9" s="263">
        <f ca="1">Tables!V164</f>
        <v>156400</v>
      </c>
      <c r="J9" s="601">
        <f ca="1">IF(CE_Test_Number&lt;1,"-",Tables!Z164)</f>
        <v>0</v>
      </c>
      <c r="K9" s="599" t="str">
        <f ca="1">IF(CE_Test_Number&lt;1,"-",Tables!AA164)</f>
        <v>-</v>
      </c>
      <c r="L9" s="601">
        <f ca="1">IF(CE_Test_Number&lt;2,"-",Tables!AE164)</f>
        <v>0</v>
      </c>
      <c r="M9" s="599" t="str">
        <f ca="1">IF(CE_Test_Number&lt;2,"-",Tables!AF164)</f>
        <v>-</v>
      </c>
      <c r="N9" s="601">
        <f ca="1">IF(CE_Test_Number&lt;3,"-",Tables!AJ164)</f>
        <v>0</v>
      </c>
      <c r="O9" s="599" t="str">
        <f ca="1">IF(CE_Test_Number&lt;3,"-",Tables!AK164)</f>
        <v>-</v>
      </c>
      <c r="P9" s="601">
        <f ca="1">IF(CE_Test_Number&lt;4,"-",Tables!AO164)</f>
        <v>0</v>
      </c>
      <c r="Q9" s="599" t="str">
        <f ca="1">IF(CE_Test_Number&lt;4,"-",Tables!AP164)</f>
        <v>-</v>
      </c>
    </row>
    <row r="10" spans="1:17" outlineLevel="1">
      <c r="B10" s="740" t="s">
        <v>615</v>
      </c>
      <c r="C10" s="262">
        <f ca="1">Tables!I165</f>
        <v>10</v>
      </c>
      <c r="D10" s="259">
        <f ca="1">Tables!J165</f>
        <v>300</v>
      </c>
      <c r="E10" s="263">
        <f ca="1">Tables!K165</f>
        <v>1234</v>
      </c>
      <c r="F10" s="262">
        <f ca="1">Tables!O165</f>
        <v>0</v>
      </c>
      <c r="G10" s="259">
        <f ca="1">Tables!P165</f>
        <v>0</v>
      </c>
      <c r="H10" s="263">
        <f ca="1">Tables!Q165</f>
        <v>0</v>
      </c>
      <c r="I10" s="263">
        <f ca="1">Tables!V165</f>
        <v>156400</v>
      </c>
      <c r="J10" s="601">
        <f ca="1">IF(CE_Test_Number&lt;1,"-",Tables!Z165)</f>
        <v>0</v>
      </c>
      <c r="K10" s="599" t="str">
        <f ca="1">IF(CE_Test_Number&lt;1,"-",Tables!AA165)</f>
        <v>-</v>
      </c>
      <c r="L10" s="601">
        <f ca="1">IF(CE_Test_Number&lt;2,"-",Tables!AE165)</f>
        <v>0</v>
      </c>
      <c r="M10" s="599" t="str">
        <f ca="1">IF(CE_Test_Number&lt;2,"-",Tables!AF165)</f>
        <v>-</v>
      </c>
      <c r="N10" s="601">
        <f ca="1">IF(CE_Test_Number&lt;3,"-",Tables!AJ165)</f>
        <v>0</v>
      </c>
      <c r="O10" s="599" t="str">
        <f ca="1">IF(CE_Test_Number&lt;3,"-",Tables!AK165)</f>
        <v>-</v>
      </c>
      <c r="P10" s="601">
        <f ca="1">IF(CE_Test_Number&lt;4,"-",Tables!AO165)</f>
        <v>0</v>
      </c>
      <c r="Q10" s="599" t="str">
        <f ca="1">IF(CE_Test_Number&lt;4,"-",Tables!AP165)</f>
        <v>-</v>
      </c>
    </row>
    <row r="11" spans="1:17" outlineLevel="1">
      <c r="B11" s="740" t="str">
        <f>Tables!B166</f>
        <v>Commercial</v>
      </c>
      <c r="C11" s="262">
        <f ca="1">Tables!I166</f>
        <v>0</v>
      </c>
      <c r="D11" s="259">
        <f ca="1">Tables!J166</f>
        <v>0</v>
      </c>
      <c r="E11" s="263">
        <f ca="1">Tables!K166</f>
        <v>0</v>
      </c>
      <c r="F11" s="262">
        <f ca="1">Tables!O166</f>
        <v>0</v>
      </c>
      <c r="G11" s="259">
        <f ca="1">Tables!P166</f>
        <v>0</v>
      </c>
      <c r="H11" s="263">
        <f ca="1">Tables!Q166</f>
        <v>0</v>
      </c>
      <c r="I11" s="263">
        <f ca="1">Tables!V166</f>
        <v>0</v>
      </c>
      <c r="J11" s="601">
        <f ca="1">IF(CE_Test_Number&lt;1,"-",Tables!Z166)</f>
        <v>0</v>
      </c>
      <c r="K11" s="599" t="str">
        <f ca="1">IF(CE_Test_Number&lt;1,"-",Tables!AA166)</f>
        <v>-</v>
      </c>
      <c r="L11" s="601">
        <f ca="1">IF(CE_Test_Number&lt;2,"-",Tables!AE166)</f>
        <v>0</v>
      </c>
      <c r="M11" s="599" t="str">
        <f ca="1">IF(CE_Test_Number&lt;2,"-",Tables!AF166)</f>
        <v>-</v>
      </c>
      <c r="N11" s="601">
        <f ca="1">IF(CE_Test_Number&lt;3,"-",Tables!AJ166)</f>
        <v>0</v>
      </c>
      <c r="O11" s="599" t="str">
        <f ca="1">IF(CE_Test_Number&lt;3,"-",Tables!AK166)</f>
        <v>-</v>
      </c>
      <c r="P11" s="601">
        <f ca="1">IF(CE_Test_Number&lt;4,"-",Tables!AO166)</f>
        <v>0</v>
      </c>
      <c r="Q11" s="599" t="str">
        <f ca="1">IF(CE_Test_Number&lt;4,"-",Tables!AP166)</f>
        <v>-</v>
      </c>
    </row>
    <row r="12" spans="1:17" outlineLevel="1">
      <c r="B12" s="740" t="s">
        <v>338</v>
      </c>
      <c r="C12" s="262">
        <f ca="1">Tables!I167</f>
        <v>0</v>
      </c>
      <c r="D12" s="259">
        <f ca="1">Tables!J167</f>
        <v>0</v>
      </c>
      <c r="E12" s="263">
        <f ca="1">Tables!K167</f>
        <v>0</v>
      </c>
      <c r="F12" s="262">
        <f ca="1">Tables!O167</f>
        <v>0</v>
      </c>
      <c r="G12" s="259">
        <f ca="1">Tables!P167</f>
        <v>0</v>
      </c>
      <c r="H12" s="263">
        <f ca="1">Tables!Q167</f>
        <v>0</v>
      </c>
      <c r="I12" s="263">
        <f ca="1">Tables!V167</f>
        <v>0</v>
      </c>
      <c r="J12" s="601">
        <f ca="1">IF(CE_Test_Number&lt;1,"-",Tables!Z167)</f>
        <v>0</v>
      </c>
      <c r="K12" s="599" t="str">
        <f ca="1">IF(CE_Test_Number&lt;1,"-",Tables!AA167)</f>
        <v>-</v>
      </c>
      <c r="L12" s="601">
        <f ca="1">IF(CE_Test_Number&lt;2,"-",Tables!AE167)</f>
        <v>0</v>
      </c>
      <c r="M12" s="599" t="str">
        <f ca="1">IF(CE_Test_Number&lt;2,"-",Tables!AF167)</f>
        <v>-</v>
      </c>
      <c r="N12" s="601">
        <f ca="1">IF(CE_Test_Number&lt;3,"-",Tables!AJ167)</f>
        <v>0</v>
      </c>
      <c r="O12" s="599" t="str">
        <f ca="1">IF(CE_Test_Number&lt;3,"-",Tables!AK167)</f>
        <v>-</v>
      </c>
      <c r="P12" s="601">
        <f ca="1">IF(CE_Test_Number&lt;4,"-",Tables!AO167)</f>
        <v>0</v>
      </c>
      <c r="Q12" s="599" t="str">
        <f ca="1">IF(CE_Test_Number&lt;4,"-",Tables!AP167)</f>
        <v>-</v>
      </c>
    </row>
    <row r="13" spans="1:17">
      <c r="B13" s="753" t="str">
        <f>Tables!B168</f>
        <v>CHP</v>
      </c>
      <c r="C13" s="262">
        <f ca="1">Tables!I168</f>
        <v>0</v>
      </c>
      <c r="D13" s="259">
        <f ca="1">Tables!J168</f>
        <v>0</v>
      </c>
      <c r="E13" s="263">
        <f ca="1">Tables!K168</f>
        <v>0</v>
      </c>
      <c r="F13" s="262">
        <f ca="1">Tables!O168</f>
        <v>0</v>
      </c>
      <c r="G13" s="259">
        <f ca="1">Tables!P168</f>
        <v>0</v>
      </c>
      <c r="H13" s="263">
        <f ca="1">Tables!Q168</f>
        <v>0</v>
      </c>
      <c r="I13" s="263">
        <f ca="1">Tables!V168</f>
        <v>0</v>
      </c>
      <c r="J13" s="601">
        <f ca="1">IF(CE_Test_Number&lt;1,"-",Tables!Z168)</f>
        <v>0</v>
      </c>
      <c r="K13" s="599" t="str">
        <f ca="1">IF(CE_Test_Number&lt;1,"-",Tables!AA168)</f>
        <v>-</v>
      </c>
      <c r="L13" s="601">
        <f ca="1">IF(CE_Test_Number&lt;2,"-",Tables!AE168)</f>
        <v>0</v>
      </c>
      <c r="M13" s="599" t="str">
        <f ca="1">IF(CE_Test_Number&lt;2,"-",Tables!AF168)</f>
        <v>-</v>
      </c>
      <c r="N13" s="601">
        <f ca="1">IF(CE_Test_Number&lt;3,"-",Tables!AJ168)</f>
        <v>0</v>
      </c>
      <c r="O13" s="599" t="str">
        <f ca="1">IF(CE_Test_Number&lt;3,"-",Tables!AK168)</f>
        <v>-</v>
      </c>
      <c r="P13" s="601">
        <f ca="1">IF(CE_Test_Number&lt;4,"-",Tables!AO168)</f>
        <v>0</v>
      </c>
      <c r="Q13" s="599" t="str">
        <f ca="1">IF(CE_Test_Number&lt;4,"-",Tables!AP168)</f>
        <v>-</v>
      </c>
    </row>
    <row r="14" spans="1:17">
      <c r="B14" s="753" t="s">
        <v>773</v>
      </c>
      <c r="C14" s="262">
        <f ca="1">Tables!I169</f>
        <v>0</v>
      </c>
      <c r="D14" s="259">
        <f ca="1">Tables!J169</f>
        <v>0</v>
      </c>
      <c r="E14" s="263">
        <f ca="1">Tables!K169</f>
        <v>0</v>
      </c>
      <c r="F14" s="262">
        <f ca="1">Tables!O169</f>
        <v>0</v>
      </c>
      <c r="G14" s="259">
        <f ca="1">Tables!P169</f>
        <v>0</v>
      </c>
      <c r="H14" s="263">
        <f ca="1">Tables!Q169</f>
        <v>0</v>
      </c>
      <c r="I14" s="263">
        <f ca="1">Tables!V169</f>
        <v>0</v>
      </c>
      <c r="J14" s="601">
        <f ca="1">IF(CE_Test_Number&lt;1,"-",Tables!Z169)</f>
        <v>0</v>
      </c>
      <c r="K14" s="599" t="str">
        <f ca="1">IF(CE_Test_Number&lt;1,"-",Tables!AA169)</f>
        <v>-</v>
      </c>
      <c r="L14" s="601">
        <f ca="1">IF(CE_Test_Number&lt;2,"-",Tables!AE169)</f>
        <v>0</v>
      </c>
      <c r="M14" s="599" t="str">
        <f ca="1">IF(CE_Test_Number&lt;2,"-",Tables!AF169)</f>
        <v>-</v>
      </c>
      <c r="N14" s="601">
        <f ca="1">IF(CE_Test_Number&lt;3,"-",Tables!AJ169)</f>
        <v>0</v>
      </c>
      <c r="O14" s="599" t="str">
        <f ca="1">IF(CE_Test_Number&lt;3,"-",Tables!AK169)</f>
        <v>-</v>
      </c>
      <c r="P14" s="601">
        <f ca="1">IF(CE_Test_Number&lt;4,"-",Tables!AO169)</f>
        <v>0</v>
      </c>
      <c r="Q14" s="599" t="str">
        <f ca="1">IF(CE_Test_Number&lt;4,"-",Tables!AP169)</f>
        <v>-</v>
      </c>
    </row>
    <row r="15" spans="1:17" ht="14.4" thickBot="1">
      <c r="B15" s="753" t="s">
        <v>14</v>
      </c>
      <c r="C15" s="262">
        <f ca="1">Tables!I170</f>
        <v>0</v>
      </c>
      <c r="D15" s="259">
        <f ca="1">Tables!J170</f>
        <v>0</v>
      </c>
      <c r="E15" s="263">
        <f ca="1">Tables!K170</f>
        <v>0</v>
      </c>
      <c r="F15" s="262">
        <f ca="1">Tables!O170</f>
        <v>0</v>
      </c>
      <c r="G15" s="259">
        <f ca="1">Tables!P170</f>
        <v>0</v>
      </c>
      <c r="H15" s="263">
        <f ca="1">Tables!Q170</f>
        <v>0</v>
      </c>
      <c r="I15" s="263">
        <f ca="1">Tables!V170</f>
        <v>0</v>
      </c>
      <c r="J15" s="601">
        <f ca="1">IF(CE_Test_Number&lt;1,"-",Tables!Z170)</f>
        <v>0</v>
      </c>
      <c r="K15" s="599" t="str">
        <f ca="1">IF(CE_Test_Number&lt;1,"-",Tables!AA170)</f>
        <v>-</v>
      </c>
      <c r="L15" s="601">
        <f ca="1">IF(CE_Test_Number&lt;2,"-",Tables!AE170)</f>
        <v>0</v>
      </c>
      <c r="M15" s="599" t="str">
        <f ca="1">IF(CE_Test_Number&lt;2,"-",Tables!AF170)</f>
        <v>-</v>
      </c>
      <c r="N15" s="601">
        <f ca="1">IF(CE_Test_Number&lt;3,"-",Tables!AJ170)</f>
        <v>0</v>
      </c>
      <c r="O15" s="599" t="str">
        <f ca="1">IF(CE_Test_Number&lt;3,"-",Tables!AK170)</f>
        <v>-</v>
      </c>
      <c r="P15" s="601">
        <f ca="1">IF(CE_Test_Number&lt;4,"-",Tables!AO170)</f>
        <v>0</v>
      </c>
      <c r="Q15" s="599" t="str">
        <f ca="1">IF(CE_Test_Number&lt;4,"-",Tables!AP170)</f>
        <v>-</v>
      </c>
    </row>
    <row r="16" spans="1:17" ht="14.4" thickBot="1">
      <c r="B16" s="625" t="s">
        <v>27</v>
      </c>
      <c r="C16" s="257">
        <f t="shared" ref="C16:I16" ca="1" si="0">SUM(C10:C15,C7:C8)</f>
        <v>48</v>
      </c>
      <c r="D16" s="257">
        <f t="shared" ca="1" si="0"/>
        <v>573</v>
      </c>
      <c r="E16" s="257">
        <f t="shared" ca="1" si="0"/>
        <v>6246</v>
      </c>
      <c r="F16" s="257">
        <f t="shared" ca="1" si="0"/>
        <v>82.4</v>
      </c>
      <c r="G16" s="257">
        <f t="shared" ca="1" si="0"/>
        <v>340</v>
      </c>
      <c r="H16" s="257">
        <f t="shared" ca="1" si="0"/>
        <v>3400</v>
      </c>
      <c r="I16" s="257">
        <f t="shared" ca="1" si="0"/>
        <v>528400</v>
      </c>
      <c r="J16" s="602">
        <f>'Table 1'!W8</f>
        <v>1123</v>
      </c>
      <c r="K16" s="597">
        <f>'Table 1'!X8</f>
        <v>1.5615000000000001</v>
      </c>
      <c r="L16" s="602">
        <f>'Table 1'!Y8</f>
        <v>0</v>
      </c>
      <c r="M16" s="597" t="str">
        <f>'Table 1'!Z8</f>
        <v>-</v>
      </c>
      <c r="N16" s="602">
        <f>'Table 1'!AA8</f>
        <v>0</v>
      </c>
      <c r="O16" s="597" t="str">
        <f>'Table 1'!AB8</f>
        <v>-</v>
      </c>
      <c r="P16" s="602">
        <f>'Table 1'!AC8</f>
        <v>0</v>
      </c>
      <c r="Q16" s="597" t="str">
        <f>'Table 1'!AD8</f>
        <v>-</v>
      </c>
    </row>
    <row r="18" spans="2:7">
      <c r="C18" s="228"/>
      <c r="D18" s="228"/>
    </row>
    <row r="19" spans="2:7">
      <c r="B19" s="1191" t="s">
        <v>673</v>
      </c>
      <c r="C19" s="1191"/>
      <c r="D19" s="1191"/>
      <c r="E19" s="1191"/>
      <c r="F19" s="1191"/>
      <c r="G19" s="666" t="str">
        <f>IF(Site_or_SitePlusLosses=1,"site",IF(Site_or_SitePlusLosses=2,"site plus T&amp;D losses between the site and power plant","Did not answer the question"))</f>
        <v>site</v>
      </c>
    </row>
    <row r="20" spans="2:7">
      <c r="C20" s="666" t="str">
        <f>IF(Naturally_Occurring=1,"The reported gross savings values account for naturally occuring energy savings",IF(Naturally_Occurring=0,"The reported gross savings values do not account for naturally occuring energy savings",""))</f>
        <v/>
      </c>
    </row>
    <row r="21" spans="2:7">
      <c r="B21" s="101"/>
    </row>
  </sheetData>
  <sheetProtection password="C96F" sheet="1" objects="1" scenarios="1" formatColumns="0" formatRows="0"/>
  <mergeCells count="5">
    <mergeCell ref="B19:F19"/>
    <mergeCell ref="B3:Q3"/>
    <mergeCell ref="C4:E4"/>
    <mergeCell ref="F4:H4"/>
    <mergeCell ref="J4:Q4"/>
  </mergeCells>
  <dataValidations count="1">
    <dataValidation type="list" allowBlank="1" showInputMessage="1" showErrorMessage="1" sqref="B21">
      <formula1>Market_Sector</formula1>
    </dataValidation>
  </dataValidations>
  <pageMargins left="0.5" right="0.5"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G125"/>
  <sheetViews>
    <sheetView showGridLines="0" showRowColHeaders="0" workbookViewId="0">
      <pane ySplit="5" topLeftCell="A6" activePane="bottomLeft" state="frozen"/>
      <selection pane="bottomLeft" activeCell="H7" sqref="H7"/>
    </sheetView>
  </sheetViews>
  <sheetFormatPr defaultColWidth="9.33203125" defaultRowHeight="13.8"/>
  <cols>
    <col min="1" max="1" width="1" style="3" customWidth="1"/>
    <col min="2" max="2" width="3.6640625" style="3" customWidth="1"/>
    <col min="3" max="3" width="35.6640625" style="3" customWidth="1"/>
    <col min="4" max="6" width="13.33203125" style="3" customWidth="1"/>
    <col min="7" max="7" width="14.6640625" style="3" customWidth="1"/>
    <col min="8" max="12" width="14.6640625" style="424" customWidth="1"/>
    <col min="13" max="13" width="15.6640625" style="3" customWidth="1"/>
    <col min="14" max="14" width="13.33203125" style="3" customWidth="1"/>
    <col min="15" max="15" width="12.5546875" style="3" customWidth="1"/>
    <col min="16" max="16" width="14.109375" style="3" customWidth="1"/>
    <col min="17" max="17" width="13.6640625" style="3" customWidth="1"/>
    <col min="18" max="18" width="9.33203125" style="3"/>
    <col min="19" max="19" width="28.44140625" style="3" customWidth="1"/>
    <col min="20" max="16384" width="9.33203125" style="3"/>
  </cols>
  <sheetData>
    <row r="1" spans="2:19" ht="28.5" customHeight="1"/>
    <row r="2" spans="2:19" s="27" customFormat="1" ht="107.25" customHeight="1">
      <c r="B2" s="24"/>
      <c r="C2" s="25"/>
      <c r="D2" s="25"/>
      <c r="E2" s="25"/>
      <c r="F2" s="25"/>
      <c r="G2" s="25"/>
      <c r="H2" s="1030"/>
      <c r="I2" s="1030"/>
      <c r="J2" s="1030"/>
      <c r="K2" s="1030"/>
      <c r="L2" s="1030"/>
      <c r="M2" s="25"/>
    </row>
    <row r="3" spans="2:19" ht="7.5" customHeight="1" thickBot="1">
      <c r="B3" s="28"/>
      <c r="C3" s="29"/>
      <c r="D3" s="29"/>
      <c r="E3" s="29"/>
      <c r="F3" s="29"/>
      <c r="G3" s="29"/>
      <c r="H3" s="29"/>
      <c r="I3" s="29"/>
      <c r="J3" s="29"/>
      <c r="K3" s="29"/>
      <c r="L3" s="29"/>
      <c r="M3" s="29"/>
      <c r="N3" s="424"/>
      <c r="Q3" s="424"/>
    </row>
    <row r="4" spans="2:19" ht="60.75" customHeight="1" thickBot="1">
      <c r="B4" s="31"/>
      <c r="C4" s="33"/>
      <c r="D4" s="1196" t="s">
        <v>666</v>
      </c>
      <c r="E4" s="1197"/>
      <c r="F4" s="1197"/>
      <c r="G4" s="1198"/>
      <c r="H4" s="1196" t="s">
        <v>1010</v>
      </c>
      <c r="I4" s="1197"/>
      <c r="J4" s="1197"/>
      <c r="K4" s="1197"/>
      <c r="L4" s="1197"/>
      <c r="M4" s="1203" t="s">
        <v>782</v>
      </c>
      <c r="N4" s="1197" t="s">
        <v>783</v>
      </c>
      <c r="O4" s="1199" t="s">
        <v>667</v>
      </c>
      <c r="P4" s="1200"/>
      <c r="Q4" s="1201"/>
      <c r="S4" s="1205" t="s">
        <v>750</v>
      </c>
    </row>
    <row r="5" spans="2:19" ht="42" thickBot="1">
      <c r="B5" s="31"/>
      <c r="C5" s="32" t="s">
        <v>6</v>
      </c>
      <c r="D5" s="532" t="s">
        <v>778</v>
      </c>
      <c r="E5" s="534" t="s">
        <v>779</v>
      </c>
      <c r="F5" s="535" t="s">
        <v>780</v>
      </c>
      <c r="G5" s="537" t="s">
        <v>781</v>
      </c>
      <c r="H5" s="1003" t="s">
        <v>826</v>
      </c>
      <c r="I5" s="1004" t="s">
        <v>1008</v>
      </c>
      <c r="J5" s="1004" t="s">
        <v>1007</v>
      </c>
      <c r="K5" s="1005" t="s">
        <v>1009</v>
      </c>
      <c r="L5" s="1025" t="s">
        <v>781</v>
      </c>
      <c r="M5" s="1204"/>
      <c r="N5" s="1202"/>
      <c r="O5" s="532" t="s">
        <v>784</v>
      </c>
      <c r="P5" s="533" t="s">
        <v>821</v>
      </c>
      <c r="Q5" s="537" t="s">
        <v>781</v>
      </c>
      <c r="R5" s="680" t="s">
        <v>790</v>
      </c>
      <c r="S5" s="1206"/>
    </row>
    <row r="6" spans="2:19" ht="15" customHeight="1">
      <c r="B6" s="36">
        <v>1</v>
      </c>
      <c r="C6" s="37" t="str">
        <f>'Program Descriptions'!C5</f>
        <v>Residential New Construction (example)</v>
      </c>
      <c r="D6" s="525">
        <v>20000</v>
      </c>
      <c r="E6" s="522">
        <v>3000</v>
      </c>
      <c r="F6" s="522">
        <v>1000</v>
      </c>
      <c r="G6" s="530">
        <f>SUM(D6:F6)</f>
        <v>24000</v>
      </c>
      <c r="H6" s="995">
        <v>25000</v>
      </c>
      <c r="I6" s="995">
        <v>400</v>
      </c>
      <c r="J6" s="995">
        <v>500</v>
      </c>
      <c r="K6" s="995">
        <v>200</v>
      </c>
      <c r="L6" s="530">
        <f>SUM(H6:K6)</f>
        <v>26100</v>
      </c>
      <c r="M6" s="530">
        <v>6000</v>
      </c>
      <c r="N6" s="923">
        <v>7000</v>
      </c>
      <c r="O6" s="525">
        <v>30000</v>
      </c>
      <c r="P6" s="524">
        <v>20000</v>
      </c>
      <c r="Q6" s="545">
        <f>SUM(O6:P6)</f>
        <v>50000</v>
      </c>
      <c r="R6" s="1033">
        <f>SUM(G6,L6,M6,N6,Q6)</f>
        <v>113100</v>
      </c>
      <c r="S6" s="1031"/>
    </row>
    <row r="7" spans="2:19" ht="15" customHeight="1">
      <c r="B7" s="36">
        <v>2</v>
      </c>
      <c r="C7" s="37" t="str">
        <f>'Program Descriptions'!C6</f>
        <v>Residential Whole Home Retrofit</v>
      </c>
      <c r="D7" s="525"/>
      <c r="E7" s="522"/>
      <c r="F7" s="522"/>
      <c r="G7" s="530"/>
      <c r="H7" s="995"/>
      <c r="I7" s="995"/>
      <c r="J7" s="995"/>
      <c r="K7" s="995"/>
      <c r="L7" s="530"/>
      <c r="M7" s="530"/>
      <c r="N7" s="536"/>
      <c r="O7" s="525"/>
      <c r="P7" s="524"/>
      <c r="Q7" s="995"/>
      <c r="R7" s="1034">
        <f t="shared" ref="R7:R35" si="0">SUM(G7,L7,M7,N7,Q7)</f>
        <v>0</v>
      </c>
      <c r="S7" s="1031"/>
    </row>
    <row r="8" spans="2:19" ht="15" customHeight="1">
      <c r="B8" s="36">
        <v>3</v>
      </c>
      <c r="C8" s="37" t="str">
        <f>'Program Descriptions'!C7</f>
        <v>C&amp;I Prescriptive</v>
      </c>
      <c r="D8" s="525"/>
      <c r="E8" s="522"/>
      <c r="F8" s="522"/>
      <c r="G8" s="530"/>
      <c r="H8" s="995"/>
      <c r="I8" s="995"/>
      <c r="J8" s="995"/>
      <c r="K8" s="995"/>
      <c r="L8" s="530"/>
      <c r="M8" s="530"/>
      <c r="N8" s="536"/>
      <c r="O8" s="525"/>
      <c r="P8" s="524"/>
      <c r="Q8" s="995"/>
      <c r="R8" s="1034">
        <f t="shared" si="0"/>
        <v>0</v>
      </c>
      <c r="S8" s="1031"/>
    </row>
    <row r="9" spans="2:19" ht="15" customHeight="1">
      <c r="B9" s="36">
        <v>4</v>
      </c>
      <c r="C9" s="37" t="str">
        <f>'Program Descriptions'!C8</f>
        <v>Empty</v>
      </c>
      <c r="D9" s="525"/>
      <c r="E9" s="522"/>
      <c r="F9" s="522"/>
      <c r="G9" s="530"/>
      <c r="H9" s="995"/>
      <c r="I9" s="995"/>
      <c r="J9" s="995"/>
      <c r="K9" s="995"/>
      <c r="L9" s="530"/>
      <c r="M9" s="530"/>
      <c r="N9" s="536"/>
      <c r="O9" s="525"/>
      <c r="P9" s="524"/>
      <c r="Q9" s="995"/>
      <c r="R9" s="1034">
        <f t="shared" si="0"/>
        <v>0</v>
      </c>
      <c r="S9" s="1031"/>
    </row>
    <row r="10" spans="2:19" ht="15" customHeight="1">
      <c r="B10" s="36">
        <v>5</v>
      </c>
      <c r="C10" s="37" t="str">
        <f>'Program Descriptions'!C9</f>
        <v>Empty</v>
      </c>
      <c r="D10" s="525"/>
      <c r="E10" s="522"/>
      <c r="F10" s="522"/>
      <c r="G10" s="530"/>
      <c r="H10" s="995"/>
      <c r="I10" s="995"/>
      <c r="J10" s="995"/>
      <c r="K10" s="995"/>
      <c r="L10" s="530"/>
      <c r="M10" s="530"/>
      <c r="N10" s="536"/>
      <c r="O10" s="525"/>
      <c r="P10" s="524"/>
      <c r="Q10" s="995"/>
      <c r="R10" s="1034">
        <f t="shared" si="0"/>
        <v>0</v>
      </c>
      <c r="S10" s="1031"/>
    </row>
    <row r="11" spans="2:19" ht="15" customHeight="1">
      <c r="B11" s="36">
        <v>6</v>
      </c>
      <c r="C11" s="37" t="str">
        <f>'Program Descriptions'!C10</f>
        <v>Empty</v>
      </c>
      <c r="D11" s="525"/>
      <c r="E11" s="522"/>
      <c r="F11" s="522"/>
      <c r="G11" s="530"/>
      <c r="H11" s="995"/>
      <c r="I11" s="995"/>
      <c r="J11" s="995"/>
      <c r="K11" s="995"/>
      <c r="L11" s="530"/>
      <c r="M11" s="530"/>
      <c r="N11" s="536"/>
      <c r="O11" s="525"/>
      <c r="P11" s="524"/>
      <c r="Q11" s="995"/>
      <c r="R11" s="1034">
        <f t="shared" si="0"/>
        <v>0</v>
      </c>
      <c r="S11" s="1031"/>
    </row>
    <row r="12" spans="2:19" ht="15" customHeight="1">
      <c r="B12" s="36">
        <v>7</v>
      </c>
      <c r="C12" s="37" t="str">
        <f>'Program Descriptions'!C11</f>
        <v>Empty</v>
      </c>
      <c r="D12" s="525"/>
      <c r="E12" s="522"/>
      <c r="F12" s="522"/>
      <c r="G12" s="530"/>
      <c r="H12" s="995"/>
      <c r="I12" s="995"/>
      <c r="J12" s="995"/>
      <c r="K12" s="995"/>
      <c r="L12" s="530"/>
      <c r="M12" s="530"/>
      <c r="N12" s="536"/>
      <c r="O12" s="525"/>
      <c r="P12" s="524"/>
      <c r="Q12" s="995"/>
      <c r="R12" s="1034">
        <f t="shared" si="0"/>
        <v>0</v>
      </c>
      <c r="S12" s="1031"/>
    </row>
    <row r="13" spans="2:19" ht="15" customHeight="1">
      <c r="B13" s="36">
        <v>8</v>
      </c>
      <c r="C13" s="37" t="str">
        <f>'Program Descriptions'!C12</f>
        <v>Empty</v>
      </c>
      <c r="D13" s="525"/>
      <c r="E13" s="522"/>
      <c r="F13" s="522"/>
      <c r="G13" s="530"/>
      <c r="H13" s="995"/>
      <c r="I13" s="995"/>
      <c r="J13" s="995"/>
      <c r="K13" s="995"/>
      <c r="L13" s="530"/>
      <c r="M13" s="530"/>
      <c r="N13" s="536"/>
      <c r="O13" s="525"/>
      <c r="P13" s="524"/>
      <c r="Q13" s="995"/>
      <c r="R13" s="1034">
        <f t="shared" si="0"/>
        <v>0</v>
      </c>
      <c r="S13" s="1031"/>
    </row>
    <row r="14" spans="2:19" ht="15" customHeight="1">
      <c r="B14" s="36">
        <v>9</v>
      </c>
      <c r="C14" s="37" t="str">
        <f>'Program Descriptions'!C13</f>
        <v>Empty</v>
      </c>
      <c r="D14" s="525"/>
      <c r="E14" s="522"/>
      <c r="F14" s="522"/>
      <c r="G14" s="530"/>
      <c r="H14" s="995"/>
      <c r="I14" s="995"/>
      <c r="J14" s="995"/>
      <c r="K14" s="995"/>
      <c r="L14" s="530"/>
      <c r="M14" s="530"/>
      <c r="N14" s="536"/>
      <c r="O14" s="525"/>
      <c r="P14" s="524"/>
      <c r="Q14" s="995"/>
      <c r="R14" s="1034">
        <f t="shared" si="0"/>
        <v>0</v>
      </c>
      <c r="S14" s="1031"/>
    </row>
    <row r="15" spans="2:19" ht="15" customHeight="1">
      <c r="B15" s="36">
        <v>10</v>
      </c>
      <c r="C15" s="37" t="str">
        <f>'Program Descriptions'!C14</f>
        <v>Empty</v>
      </c>
      <c r="D15" s="525"/>
      <c r="E15" s="522"/>
      <c r="F15" s="522"/>
      <c r="G15" s="530"/>
      <c r="H15" s="995"/>
      <c r="I15" s="995"/>
      <c r="J15" s="995"/>
      <c r="K15" s="995"/>
      <c r="L15" s="530"/>
      <c r="M15" s="530"/>
      <c r="N15" s="536"/>
      <c r="O15" s="525"/>
      <c r="P15" s="524"/>
      <c r="Q15" s="995"/>
      <c r="R15" s="1034">
        <f t="shared" si="0"/>
        <v>0</v>
      </c>
      <c r="S15" s="1031"/>
    </row>
    <row r="16" spans="2:19" ht="15" customHeight="1">
      <c r="B16" s="36">
        <v>11</v>
      </c>
      <c r="C16" s="37" t="str">
        <f>'Program Descriptions'!C15</f>
        <v>Empty</v>
      </c>
      <c r="D16" s="525"/>
      <c r="E16" s="522"/>
      <c r="F16" s="522"/>
      <c r="G16" s="530"/>
      <c r="H16" s="995"/>
      <c r="I16" s="995"/>
      <c r="J16" s="995"/>
      <c r="K16" s="995"/>
      <c r="L16" s="530"/>
      <c r="M16" s="530"/>
      <c r="N16" s="536"/>
      <c r="O16" s="525"/>
      <c r="P16" s="524"/>
      <c r="Q16" s="995"/>
      <c r="R16" s="1034">
        <f t="shared" si="0"/>
        <v>0</v>
      </c>
      <c r="S16" s="1031"/>
    </row>
    <row r="17" spans="2:19" ht="15" customHeight="1">
      <c r="B17" s="36">
        <v>12</v>
      </c>
      <c r="C17" s="37" t="str">
        <f>'Program Descriptions'!C16</f>
        <v>Empty</v>
      </c>
      <c r="D17" s="525"/>
      <c r="E17" s="522"/>
      <c r="F17" s="522"/>
      <c r="G17" s="530"/>
      <c r="H17" s="995"/>
      <c r="I17" s="995"/>
      <c r="J17" s="995"/>
      <c r="K17" s="995"/>
      <c r="L17" s="530"/>
      <c r="M17" s="530"/>
      <c r="N17" s="536"/>
      <c r="O17" s="525"/>
      <c r="P17" s="524"/>
      <c r="Q17" s="995"/>
      <c r="R17" s="1034">
        <f t="shared" si="0"/>
        <v>0</v>
      </c>
      <c r="S17" s="1031"/>
    </row>
    <row r="18" spans="2:19" ht="15" customHeight="1">
      <c r="B18" s="36">
        <v>13</v>
      </c>
      <c r="C18" s="37" t="str">
        <f>'Program Descriptions'!C17</f>
        <v>Empty</v>
      </c>
      <c r="D18" s="525"/>
      <c r="E18" s="522"/>
      <c r="F18" s="522"/>
      <c r="G18" s="530"/>
      <c r="H18" s="995"/>
      <c r="I18" s="995"/>
      <c r="J18" s="995"/>
      <c r="K18" s="995"/>
      <c r="L18" s="530"/>
      <c r="M18" s="530"/>
      <c r="N18" s="536"/>
      <c r="O18" s="525"/>
      <c r="P18" s="524"/>
      <c r="Q18" s="995"/>
      <c r="R18" s="1034">
        <f t="shared" si="0"/>
        <v>0</v>
      </c>
      <c r="S18" s="1031"/>
    </row>
    <row r="19" spans="2:19" ht="15" customHeight="1">
      <c r="B19" s="36">
        <v>14</v>
      </c>
      <c r="C19" s="37" t="str">
        <f>'Program Descriptions'!C18</f>
        <v>Empty</v>
      </c>
      <c r="D19" s="525"/>
      <c r="E19" s="522"/>
      <c r="F19" s="522"/>
      <c r="G19" s="530"/>
      <c r="H19" s="995"/>
      <c r="I19" s="995"/>
      <c r="J19" s="995"/>
      <c r="K19" s="995"/>
      <c r="L19" s="530"/>
      <c r="M19" s="530"/>
      <c r="N19" s="536"/>
      <c r="O19" s="525"/>
      <c r="P19" s="524"/>
      <c r="Q19" s="995"/>
      <c r="R19" s="1034">
        <f t="shared" si="0"/>
        <v>0</v>
      </c>
      <c r="S19" s="1031"/>
    </row>
    <row r="20" spans="2:19" ht="15" customHeight="1">
      <c r="B20" s="36">
        <v>15</v>
      </c>
      <c r="C20" s="37" t="str">
        <f>'Program Descriptions'!C19</f>
        <v>Empty</v>
      </c>
      <c r="D20" s="525"/>
      <c r="E20" s="522"/>
      <c r="F20" s="522"/>
      <c r="G20" s="530"/>
      <c r="H20" s="995"/>
      <c r="I20" s="995"/>
      <c r="J20" s="995"/>
      <c r="K20" s="995"/>
      <c r="L20" s="530"/>
      <c r="M20" s="530"/>
      <c r="N20" s="536"/>
      <c r="O20" s="525"/>
      <c r="P20" s="524"/>
      <c r="Q20" s="995"/>
      <c r="R20" s="1034">
        <f t="shared" si="0"/>
        <v>0</v>
      </c>
      <c r="S20" s="1031"/>
    </row>
    <row r="21" spans="2:19" ht="15" customHeight="1">
      <c r="B21" s="36">
        <v>16</v>
      </c>
      <c r="C21" s="37" t="str">
        <f>'Program Descriptions'!C20</f>
        <v>Empty</v>
      </c>
      <c r="D21" s="525"/>
      <c r="E21" s="522"/>
      <c r="F21" s="522"/>
      <c r="G21" s="530"/>
      <c r="H21" s="995"/>
      <c r="I21" s="995"/>
      <c r="J21" s="995"/>
      <c r="K21" s="995"/>
      <c r="L21" s="530"/>
      <c r="M21" s="530"/>
      <c r="N21" s="536"/>
      <c r="O21" s="525"/>
      <c r="P21" s="524"/>
      <c r="Q21" s="995"/>
      <c r="R21" s="1034">
        <f t="shared" si="0"/>
        <v>0</v>
      </c>
      <c r="S21" s="1031"/>
    </row>
    <row r="22" spans="2:19" ht="15" customHeight="1">
      <c r="B22" s="36">
        <v>17</v>
      </c>
      <c r="C22" s="37" t="str">
        <f>'Program Descriptions'!C21</f>
        <v>Empty</v>
      </c>
      <c r="D22" s="525"/>
      <c r="E22" s="522"/>
      <c r="F22" s="522"/>
      <c r="G22" s="530"/>
      <c r="H22" s="995"/>
      <c r="I22" s="995"/>
      <c r="J22" s="995"/>
      <c r="K22" s="995"/>
      <c r="L22" s="530"/>
      <c r="M22" s="530"/>
      <c r="N22" s="536"/>
      <c r="O22" s="525"/>
      <c r="P22" s="524"/>
      <c r="Q22" s="995"/>
      <c r="R22" s="1034">
        <f t="shared" si="0"/>
        <v>0</v>
      </c>
      <c r="S22" s="1031"/>
    </row>
    <row r="23" spans="2:19" ht="15" customHeight="1">
      <c r="B23" s="36">
        <v>18</v>
      </c>
      <c r="C23" s="37" t="str">
        <f>'Program Descriptions'!C22</f>
        <v>Empty</v>
      </c>
      <c r="D23" s="525"/>
      <c r="E23" s="522"/>
      <c r="F23" s="522"/>
      <c r="G23" s="530"/>
      <c r="H23" s="995"/>
      <c r="I23" s="995"/>
      <c r="J23" s="995"/>
      <c r="K23" s="995"/>
      <c r="L23" s="530"/>
      <c r="M23" s="530"/>
      <c r="N23" s="536"/>
      <c r="O23" s="525"/>
      <c r="P23" s="524"/>
      <c r="Q23" s="995"/>
      <c r="R23" s="1034">
        <f t="shared" si="0"/>
        <v>0</v>
      </c>
      <c r="S23" s="1031"/>
    </row>
    <row r="24" spans="2:19" ht="15" customHeight="1">
      <c r="B24" s="36">
        <v>19</v>
      </c>
      <c r="C24" s="37" t="str">
        <f>'Program Descriptions'!C23</f>
        <v>Empty</v>
      </c>
      <c r="D24" s="525"/>
      <c r="E24" s="522"/>
      <c r="F24" s="522"/>
      <c r="G24" s="530"/>
      <c r="H24" s="995"/>
      <c r="I24" s="995"/>
      <c r="J24" s="995"/>
      <c r="K24" s="995"/>
      <c r="L24" s="530"/>
      <c r="M24" s="530"/>
      <c r="N24" s="536"/>
      <c r="O24" s="525"/>
      <c r="P24" s="524"/>
      <c r="Q24" s="995"/>
      <c r="R24" s="1034">
        <f t="shared" si="0"/>
        <v>0</v>
      </c>
      <c r="S24" s="1031"/>
    </row>
    <row r="25" spans="2:19" ht="15" customHeight="1">
      <c r="B25" s="36">
        <v>20</v>
      </c>
      <c r="C25" s="37" t="str">
        <f>'Program Descriptions'!C24</f>
        <v>Empty</v>
      </c>
      <c r="D25" s="525"/>
      <c r="E25" s="522"/>
      <c r="F25" s="522"/>
      <c r="G25" s="530"/>
      <c r="H25" s="995"/>
      <c r="I25" s="995"/>
      <c r="J25" s="995"/>
      <c r="K25" s="995"/>
      <c r="L25" s="530"/>
      <c r="M25" s="530"/>
      <c r="N25" s="536"/>
      <c r="O25" s="525"/>
      <c r="P25" s="524"/>
      <c r="Q25" s="995"/>
      <c r="R25" s="1034">
        <f t="shared" si="0"/>
        <v>0</v>
      </c>
      <c r="S25" s="1031"/>
    </row>
    <row r="26" spans="2:19" ht="15" customHeight="1">
      <c r="B26" s="36">
        <v>21</v>
      </c>
      <c r="C26" s="37" t="str">
        <f>'Program Descriptions'!C25</f>
        <v>Empty</v>
      </c>
      <c r="D26" s="525"/>
      <c r="E26" s="522"/>
      <c r="F26" s="522"/>
      <c r="G26" s="530"/>
      <c r="H26" s="995"/>
      <c r="I26" s="995"/>
      <c r="J26" s="995"/>
      <c r="K26" s="995"/>
      <c r="L26" s="530"/>
      <c r="M26" s="530"/>
      <c r="N26" s="536"/>
      <c r="O26" s="525"/>
      <c r="P26" s="524"/>
      <c r="Q26" s="995"/>
      <c r="R26" s="1034">
        <f t="shared" si="0"/>
        <v>0</v>
      </c>
      <c r="S26" s="1031"/>
    </row>
    <row r="27" spans="2:19" ht="15" customHeight="1">
      <c r="B27" s="36">
        <v>22</v>
      </c>
      <c r="C27" s="37" t="str">
        <f>'Program Descriptions'!C26</f>
        <v>Empty</v>
      </c>
      <c r="D27" s="525"/>
      <c r="E27" s="522"/>
      <c r="F27" s="522"/>
      <c r="G27" s="530"/>
      <c r="H27" s="995"/>
      <c r="I27" s="995"/>
      <c r="J27" s="995"/>
      <c r="K27" s="995"/>
      <c r="L27" s="530"/>
      <c r="M27" s="530"/>
      <c r="N27" s="536"/>
      <c r="O27" s="525"/>
      <c r="P27" s="524"/>
      <c r="Q27" s="995"/>
      <c r="R27" s="1034">
        <f t="shared" si="0"/>
        <v>0</v>
      </c>
      <c r="S27" s="1031"/>
    </row>
    <row r="28" spans="2:19" ht="15" customHeight="1">
      <c r="B28" s="36">
        <v>23</v>
      </c>
      <c r="C28" s="37" t="str">
        <f>'Program Descriptions'!C27</f>
        <v>Empty</v>
      </c>
      <c r="D28" s="525"/>
      <c r="E28" s="522"/>
      <c r="F28" s="522"/>
      <c r="G28" s="530"/>
      <c r="H28" s="995"/>
      <c r="I28" s="995"/>
      <c r="J28" s="995"/>
      <c r="K28" s="995"/>
      <c r="L28" s="530"/>
      <c r="M28" s="530"/>
      <c r="N28" s="536"/>
      <c r="O28" s="525"/>
      <c r="P28" s="524"/>
      <c r="Q28" s="995"/>
      <c r="R28" s="1034">
        <f t="shared" si="0"/>
        <v>0</v>
      </c>
      <c r="S28" s="1031"/>
    </row>
    <row r="29" spans="2:19" ht="15" customHeight="1">
      <c r="B29" s="36">
        <v>24</v>
      </c>
      <c r="C29" s="37" t="str">
        <f>'Program Descriptions'!C28</f>
        <v>Empty</v>
      </c>
      <c r="D29" s="525"/>
      <c r="E29" s="522"/>
      <c r="F29" s="522"/>
      <c r="G29" s="530"/>
      <c r="H29" s="995"/>
      <c r="I29" s="995"/>
      <c r="J29" s="995"/>
      <c r="K29" s="995"/>
      <c r="L29" s="530"/>
      <c r="M29" s="530"/>
      <c r="N29" s="536"/>
      <c r="O29" s="525"/>
      <c r="P29" s="524"/>
      <c r="Q29" s="995"/>
      <c r="R29" s="1034">
        <f t="shared" si="0"/>
        <v>0</v>
      </c>
      <c r="S29" s="1031"/>
    </row>
    <row r="30" spans="2:19" ht="15" customHeight="1">
      <c r="B30" s="36">
        <v>25</v>
      </c>
      <c r="C30" s="37" t="str">
        <f>'Program Descriptions'!C29</f>
        <v>Empty</v>
      </c>
      <c r="D30" s="525"/>
      <c r="E30" s="522"/>
      <c r="F30" s="522"/>
      <c r="G30" s="530"/>
      <c r="H30" s="995"/>
      <c r="I30" s="995"/>
      <c r="J30" s="995"/>
      <c r="K30" s="995"/>
      <c r="L30" s="530"/>
      <c r="M30" s="530"/>
      <c r="N30" s="536"/>
      <c r="O30" s="525"/>
      <c r="P30" s="524"/>
      <c r="Q30" s="995"/>
      <c r="R30" s="1034">
        <f t="shared" si="0"/>
        <v>0</v>
      </c>
      <c r="S30" s="1031"/>
    </row>
    <row r="31" spans="2:19" ht="15" customHeight="1">
      <c r="B31" s="36">
        <v>26</v>
      </c>
      <c r="C31" s="37" t="str">
        <f>'Program Descriptions'!C30</f>
        <v>Empty</v>
      </c>
      <c r="D31" s="525"/>
      <c r="E31" s="522"/>
      <c r="F31" s="522"/>
      <c r="G31" s="530"/>
      <c r="H31" s="995"/>
      <c r="I31" s="995"/>
      <c r="J31" s="995"/>
      <c r="K31" s="995"/>
      <c r="L31" s="530"/>
      <c r="M31" s="530"/>
      <c r="N31" s="536"/>
      <c r="O31" s="525"/>
      <c r="P31" s="524"/>
      <c r="Q31" s="995"/>
      <c r="R31" s="1034">
        <f t="shared" si="0"/>
        <v>0</v>
      </c>
      <c r="S31" s="1031"/>
    </row>
    <row r="32" spans="2:19" ht="15" customHeight="1">
      <c r="B32" s="36">
        <v>27</v>
      </c>
      <c r="C32" s="37" t="str">
        <f>'Program Descriptions'!C31</f>
        <v>Empty</v>
      </c>
      <c r="D32" s="525"/>
      <c r="E32" s="522"/>
      <c r="F32" s="522"/>
      <c r="G32" s="530"/>
      <c r="H32" s="995"/>
      <c r="I32" s="995"/>
      <c r="J32" s="995"/>
      <c r="K32" s="995"/>
      <c r="L32" s="530"/>
      <c r="M32" s="530"/>
      <c r="N32" s="536"/>
      <c r="O32" s="525"/>
      <c r="P32" s="524"/>
      <c r="Q32" s="995"/>
      <c r="R32" s="1034">
        <f t="shared" si="0"/>
        <v>0</v>
      </c>
      <c r="S32" s="1031"/>
    </row>
    <row r="33" spans="1:33" ht="15" customHeight="1">
      <c r="B33" s="36">
        <v>28</v>
      </c>
      <c r="C33" s="37" t="str">
        <f>'Program Descriptions'!C32</f>
        <v>Empty</v>
      </c>
      <c r="D33" s="525"/>
      <c r="E33" s="522"/>
      <c r="F33" s="522"/>
      <c r="G33" s="530"/>
      <c r="H33" s="995"/>
      <c r="I33" s="995"/>
      <c r="J33" s="995"/>
      <c r="K33" s="995"/>
      <c r="L33" s="530"/>
      <c r="M33" s="530"/>
      <c r="N33" s="536"/>
      <c r="O33" s="525"/>
      <c r="P33" s="524"/>
      <c r="Q33" s="995"/>
      <c r="R33" s="1034">
        <f t="shared" si="0"/>
        <v>0</v>
      </c>
      <c r="S33" s="1031"/>
    </row>
    <row r="34" spans="1:33" ht="15" customHeight="1">
      <c r="B34" s="36">
        <v>29</v>
      </c>
      <c r="C34" s="37" t="str">
        <f>'Program Descriptions'!C33</f>
        <v>Empty</v>
      </c>
      <c r="D34" s="525"/>
      <c r="E34" s="522"/>
      <c r="F34" s="522"/>
      <c r="G34" s="530"/>
      <c r="H34" s="995"/>
      <c r="I34" s="995"/>
      <c r="J34" s="995"/>
      <c r="K34" s="995"/>
      <c r="L34" s="530"/>
      <c r="M34" s="530"/>
      <c r="N34" s="536"/>
      <c r="O34" s="525"/>
      <c r="P34" s="524"/>
      <c r="Q34" s="995"/>
      <c r="R34" s="1034">
        <f t="shared" si="0"/>
        <v>0</v>
      </c>
      <c r="S34" s="1031"/>
    </row>
    <row r="35" spans="1:33" ht="15" customHeight="1" thickBot="1">
      <c r="B35" s="36">
        <v>30</v>
      </c>
      <c r="C35" s="37" t="str">
        <f>'Program Descriptions'!C34</f>
        <v>Empty</v>
      </c>
      <c r="D35" s="526"/>
      <c r="E35" s="527"/>
      <c r="F35" s="527"/>
      <c r="G35" s="531"/>
      <c r="H35" s="531"/>
      <c r="I35" s="531"/>
      <c r="J35" s="531"/>
      <c r="K35" s="531"/>
      <c r="L35" s="530"/>
      <c r="M35" s="531"/>
      <c r="N35" s="536"/>
      <c r="O35" s="526"/>
      <c r="P35" s="528"/>
      <c r="Q35" s="531"/>
      <c r="R35" s="704">
        <f t="shared" si="0"/>
        <v>0</v>
      </c>
      <c r="S35" s="1032"/>
    </row>
    <row r="36" spans="1:33" ht="15" customHeight="1">
      <c r="B36" s="36"/>
      <c r="C36" s="47" t="s">
        <v>28</v>
      </c>
      <c r="D36" s="48">
        <f t="shared" ref="D36:M36" si="1">SUM(D6:D35)</f>
        <v>20000</v>
      </c>
      <c r="E36" s="48">
        <f t="shared" si="1"/>
        <v>3000</v>
      </c>
      <c r="F36" s="48">
        <f t="shared" si="1"/>
        <v>1000</v>
      </c>
      <c r="G36" s="48">
        <f>SUM(G6:G35)</f>
        <v>24000</v>
      </c>
      <c r="H36" s="48">
        <f t="shared" ref="H36:L36" si="2">SUM(H6:H35)</f>
        <v>25000</v>
      </c>
      <c r="I36" s="48">
        <f t="shared" si="2"/>
        <v>400</v>
      </c>
      <c r="J36" s="48">
        <f t="shared" si="2"/>
        <v>500</v>
      </c>
      <c r="K36" s="48">
        <f t="shared" si="2"/>
        <v>200</v>
      </c>
      <c r="L36" s="48">
        <f t="shared" si="2"/>
        <v>26100</v>
      </c>
      <c r="M36" s="48">
        <f t="shared" si="1"/>
        <v>6000</v>
      </c>
      <c r="N36" s="48">
        <f t="shared" ref="N36:P36" si="3">SUM(N6:N35)</f>
        <v>7000</v>
      </c>
      <c r="O36" s="48">
        <f t="shared" si="3"/>
        <v>30000</v>
      </c>
      <c r="P36" s="48">
        <f t="shared" si="3"/>
        <v>20000</v>
      </c>
      <c r="Q36" s="46">
        <f>SUM(Q6:Q35)</f>
        <v>50000</v>
      </c>
      <c r="R36" s="46"/>
    </row>
    <row r="37" spans="1:33" ht="15" customHeight="1" thickBot="1">
      <c r="B37" s="36"/>
      <c r="C37" s="49"/>
      <c r="D37" s="46"/>
      <c r="E37" s="46"/>
      <c r="F37" s="46"/>
      <c r="G37" s="46"/>
      <c r="H37" s="46"/>
      <c r="I37" s="46"/>
      <c r="J37" s="46"/>
      <c r="K37" s="46"/>
      <c r="L37" s="46"/>
      <c r="M37" s="46"/>
      <c r="P37" s="50" t="s">
        <v>29</v>
      </c>
      <c r="Q37" s="33"/>
      <c r="R37" s="279">
        <f>SUM(R6:R35)</f>
        <v>113100</v>
      </c>
    </row>
    <row r="38" spans="1:33" ht="15" customHeight="1" thickTop="1">
      <c r="A38" s="424"/>
      <c r="B38" s="424"/>
      <c r="C38" s="424"/>
      <c r="D38" s="424"/>
      <c r="E38" s="424"/>
      <c r="F38" s="424"/>
      <c r="G38" s="424"/>
      <c r="M38" s="424"/>
      <c r="N38" s="424"/>
      <c r="Q38" s="424"/>
      <c r="S38" s="27"/>
      <c r="T38" s="27"/>
      <c r="U38" s="27"/>
      <c r="V38" s="27"/>
      <c r="W38" s="27"/>
      <c r="X38" s="27"/>
      <c r="Y38" s="27"/>
      <c r="Z38" s="27"/>
      <c r="AA38" s="27"/>
      <c r="AB38" s="27"/>
      <c r="AC38" s="27"/>
      <c r="AD38" s="27"/>
      <c r="AE38" s="27"/>
      <c r="AF38" s="27"/>
      <c r="AG38" s="27"/>
    </row>
    <row r="39" spans="1:33" s="33" customFormat="1" ht="15" customHeight="1">
      <c r="S39" s="539"/>
      <c r="T39" s="539"/>
      <c r="U39" s="539"/>
      <c r="V39" s="539"/>
      <c r="W39" s="539"/>
      <c r="X39" s="539"/>
      <c r="Y39" s="539"/>
      <c r="Z39" s="539"/>
      <c r="AA39" s="540"/>
      <c r="AB39" s="540"/>
      <c r="AC39" s="540"/>
      <c r="AD39" s="539"/>
      <c r="AE39" s="539"/>
      <c r="AF39" s="27"/>
      <c r="AG39" s="27"/>
    </row>
    <row r="40" spans="1:33" ht="15" customHeight="1">
      <c r="B40" s="33"/>
      <c r="C40" s="33"/>
      <c r="D40" s="33"/>
      <c r="E40" s="33"/>
      <c r="F40" s="33"/>
      <c r="G40" s="33"/>
      <c r="H40" s="33"/>
      <c r="I40" s="33"/>
      <c r="J40" s="33"/>
      <c r="K40" s="33"/>
      <c r="L40" s="33"/>
      <c r="M40" s="33"/>
      <c r="N40" s="33"/>
      <c r="Q40" s="33"/>
      <c r="S40" s="541"/>
      <c r="T40" s="541"/>
      <c r="U40" s="542"/>
      <c r="V40" s="543"/>
      <c r="W40" s="541"/>
      <c r="X40" s="544"/>
      <c r="Y40" s="539"/>
      <c r="Z40" s="539"/>
      <c r="AA40" s="541"/>
      <c r="AB40" s="541"/>
      <c r="AC40" s="544"/>
      <c r="AD40" s="539"/>
      <c r="AE40" s="539"/>
      <c r="AF40" s="27"/>
      <c r="AG40" s="27"/>
    </row>
    <row r="41" spans="1:33" ht="15" customHeight="1">
      <c r="B41" s="33"/>
      <c r="C41" s="33"/>
      <c r="D41" s="33"/>
      <c r="E41" s="33"/>
      <c r="F41" s="33"/>
      <c r="G41" s="33"/>
      <c r="H41" s="33"/>
      <c r="I41" s="33"/>
      <c r="J41" s="33"/>
      <c r="K41" s="33"/>
      <c r="L41" s="33"/>
      <c r="M41" s="33"/>
      <c r="N41" s="33"/>
      <c r="Q41" s="33"/>
      <c r="S41" s="27"/>
      <c r="T41" s="27"/>
      <c r="U41" s="27"/>
      <c r="V41" s="27"/>
      <c r="W41" s="27"/>
      <c r="X41" s="27"/>
      <c r="Y41" s="27"/>
      <c r="Z41" s="27"/>
      <c r="AA41" s="27"/>
      <c r="AB41" s="27"/>
      <c r="AC41" s="27"/>
      <c r="AD41" s="27"/>
      <c r="AE41" s="27"/>
      <c r="AF41" s="27"/>
      <c r="AG41" s="27"/>
    </row>
    <row r="42" spans="1:33" ht="15" customHeight="1">
      <c r="B42" s="33"/>
      <c r="C42" s="33"/>
      <c r="S42" s="27"/>
      <c r="T42" s="27"/>
      <c r="U42" s="27"/>
      <c r="V42" s="27"/>
      <c r="W42" s="27"/>
      <c r="X42" s="27"/>
      <c r="Y42" s="27"/>
      <c r="Z42" s="27"/>
      <c r="AA42" s="27"/>
      <c r="AB42" s="27"/>
      <c r="AC42" s="27"/>
      <c r="AD42" s="27"/>
      <c r="AE42" s="27"/>
      <c r="AF42" s="27"/>
      <c r="AG42" s="27"/>
    </row>
    <row r="43" spans="1:33" ht="15" customHeight="1">
      <c r="S43" s="27"/>
      <c r="T43" s="27"/>
      <c r="U43" s="27"/>
      <c r="V43" s="27"/>
      <c r="W43" s="27"/>
      <c r="X43" s="27"/>
      <c r="Y43" s="27"/>
      <c r="Z43" s="27"/>
      <c r="AA43" s="27"/>
      <c r="AB43" s="27"/>
      <c r="AC43" s="27"/>
      <c r="AD43" s="27"/>
      <c r="AE43" s="27"/>
      <c r="AF43" s="27"/>
      <c r="AG43" s="27"/>
    </row>
    <row r="44" spans="1:33" ht="15" customHeight="1"/>
    <row r="45" spans="1:33" ht="15" customHeight="1"/>
    <row r="46" spans="1:33" ht="15" customHeight="1"/>
    <row r="47" spans="1:33" ht="15" customHeight="1"/>
    <row r="48" spans="1:33"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sheetData>
  <sheetProtection password="C96F" sheet="1" objects="1" scenarios="1" formatRows="0"/>
  <mergeCells count="6">
    <mergeCell ref="D4:G4"/>
    <mergeCell ref="O4:Q4"/>
    <mergeCell ref="N4:N5"/>
    <mergeCell ref="M4:M5"/>
    <mergeCell ref="S4:S5"/>
    <mergeCell ref="H4:L4"/>
  </mergeCells>
  <pageMargins left="0.25" right="0.25" top="0.25" bottom="0.25" header="0.3" footer="0.3"/>
  <pageSetup orientation="landscape" r:id="rId1"/>
  <ignoredErrors>
    <ignoredError sqref="G6" unlockedFormula="1"/>
  </ignoredErrors>
  <drawing r:id="rId2"/>
  <legacyDrawing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5"/>
  <dimension ref="A1:S21"/>
  <sheetViews>
    <sheetView showGridLines="0" workbookViewId="0">
      <pane ySplit="1" topLeftCell="A3" activePane="bottomLeft" state="frozen"/>
      <selection activeCell="H6" sqref="H6:L6"/>
      <selection pane="bottomLeft" activeCell="H6" sqref="H6:L6"/>
    </sheetView>
  </sheetViews>
  <sheetFormatPr defaultColWidth="9.33203125" defaultRowHeight="13.8" outlineLevelRow="1"/>
  <cols>
    <col min="1" max="1" width="1" style="424" customWidth="1"/>
    <col min="2" max="2" width="30.109375" style="424" bestFit="1" customWidth="1"/>
    <col min="3" max="6" width="12.6640625" style="424" customWidth="1"/>
    <col min="7" max="7" width="13.44140625" style="424" bestFit="1" customWidth="1"/>
    <col min="8" max="8" width="12.6640625" style="424" customWidth="1"/>
    <col min="9" max="10" width="14.6640625" style="424" customWidth="1"/>
    <col min="11" max="11" width="7.44140625" style="424" bestFit="1" customWidth="1"/>
    <col min="12" max="12" width="13.109375" style="424" bestFit="1" customWidth="1"/>
    <col min="13" max="13" width="5.6640625" style="424" bestFit="1" customWidth="1"/>
    <col min="14" max="14" width="16.33203125" style="424" bestFit="1" customWidth="1"/>
    <col min="15" max="15" width="5.33203125" style="424" bestFit="1" customWidth="1"/>
    <col min="16" max="16" width="11.88671875" style="424" bestFit="1" customWidth="1"/>
    <col min="17" max="17" width="5.33203125" style="424" bestFit="1" customWidth="1"/>
    <col min="18" max="18" width="16.33203125" style="424" bestFit="1" customWidth="1"/>
    <col min="19" max="19" width="5.33203125" style="424" bestFit="1" customWidth="1"/>
    <col min="20" max="16384" width="9.33203125" style="424"/>
  </cols>
  <sheetData>
    <row r="1" spans="1:19" ht="38.25" customHeight="1">
      <c r="A1" s="424" t="s">
        <v>346</v>
      </c>
    </row>
    <row r="2" spans="1:19" ht="4.5" customHeight="1"/>
    <row r="3" spans="1:19"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c r="R3" s="1384"/>
      <c r="S3" s="1384"/>
    </row>
    <row r="4" spans="1:19" ht="15.75" customHeight="1" thickBot="1">
      <c r="B4" s="245"/>
      <c r="C4" s="1330" t="s">
        <v>282</v>
      </c>
      <c r="D4" s="1306"/>
      <c r="E4" s="1307"/>
      <c r="F4" s="1330" t="s">
        <v>281</v>
      </c>
      <c r="G4" s="1306"/>
      <c r="H4" s="1307"/>
      <c r="I4" s="1308" t="s">
        <v>711</v>
      </c>
      <c r="J4" s="1309"/>
      <c r="K4" s="1310"/>
      <c r="L4" s="1337" t="s">
        <v>253</v>
      </c>
      <c r="M4" s="1338"/>
      <c r="N4" s="1338"/>
      <c r="O4" s="1338"/>
      <c r="P4" s="1338"/>
      <c r="Q4" s="1338"/>
      <c r="R4" s="1338"/>
      <c r="S4" s="1339"/>
    </row>
    <row r="5" spans="1:19" ht="50.25" customHeight="1">
      <c r="B5" s="246"/>
      <c r="C5" s="237" t="s">
        <v>90</v>
      </c>
      <c r="D5" s="238" t="s">
        <v>275</v>
      </c>
      <c r="E5" s="239" t="s">
        <v>276</v>
      </c>
      <c r="F5" s="237" t="s">
        <v>90</v>
      </c>
      <c r="G5" s="238" t="s">
        <v>275</v>
      </c>
      <c r="H5" s="239" t="s">
        <v>276</v>
      </c>
      <c r="I5" s="237" t="s">
        <v>58</v>
      </c>
      <c r="J5" s="243" t="s">
        <v>59</v>
      </c>
      <c r="K5" s="329" t="s">
        <v>92</v>
      </c>
      <c r="L5" s="403" t="str">
        <f>IF(CE_Test_Number&lt;1,"-",Tables!Z160)</f>
        <v>Total 
Resource Net Benefits (PV)</v>
      </c>
      <c r="M5" s="403" t="str">
        <f>IF(CE_Test_Number&lt;1,"-",Tables!AA160)</f>
        <v>TRC</v>
      </c>
      <c r="N5" s="403" t="str">
        <f>IF(CE_Test_Number&lt;2,"-",Tables!AE160)</f>
        <v>Program Administrator Net Benefits (PV)</v>
      </c>
      <c r="O5" s="403" t="str">
        <f>IF(CE_Test_Number&lt;2,"-",Tables!AF160)</f>
        <v>PAC</v>
      </c>
      <c r="P5" s="403" t="str">
        <f>IF(CE_Test_Number&lt;3,"-",Tables!AJ160)</f>
        <v>Societal
Net Benefits (PV)</v>
      </c>
      <c r="Q5" s="403" t="str">
        <f>IF(CE_Test_Number&lt;3,"-",Tables!AK160)</f>
        <v>SCT</v>
      </c>
      <c r="R5" s="403" t="str">
        <f>IF(CE_Test_Number&lt;4,"-",Tables!AO160)</f>
        <v>Rate Impact Measure
Net Benefits (PV)</v>
      </c>
      <c r="S5" s="403" t="str">
        <f>IF(CE_Test_Number&lt;4,"-",Tables!AP160)</f>
        <v>RIM</v>
      </c>
    </row>
    <row r="6" spans="1:19" ht="14.4" thickBot="1">
      <c r="B6" s="250" t="s">
        <v>7</v>
      </c>
      <c r="C6" s="247" t="str">
        <f>Titles!F12</f>
        <v>MW</v>
      </c>
      <c r="D6" s="248" t="str">
        <f>Titles!F13</f>
        <v>MWh</v>
      </c>
      <c r="E6" s="249" t="str">
        <f>Titles!F14</f>
        <v>MWh</v>
      </c>
      <c r="F6" s="247" t="str">
        <f>Titles!F12</f>
        <v>MW</v>
      </c>
      <c r="G6" s="248" t="str">
        <f>Titles!F13</f>
        <v>MWh</v>
      </c>
      <c r="H6" s="249" t="str">
        <f>Titles!F14</f>
        <v>MWh</v>
      </c>
      <c r="I6" s="247" t="s">
        <v>93</v>
      </c>
      <c r="J6" s="254" t="s">
        <v>93</v>
      </c>
      <c r="K6" s="408"/>
      <c r="L6" s="596" t="str">
        <f>IF(CE_Test_Number&lt;1,"-",Tables!Z161)</f>
        <v>($000's)</v>
      </c>
      <c r="M6" s="596" t="str">
        <f>IF(CE_Test_Number&lt;1,"-",Tables!AA161)</f>
        <v>Ratio</v>
      </c>
      <c r="N6" s="596" t="str">
        <f>IF(CE_Test_Number&lt;2,"-",Tables!AE161)</f>
        <v>($000's)</v>
      </c>
      <c r="O6" s="596" t="str">
        <f>IF(CE_Test_Number&lt;2,"-",Tables!AF161)</f>
        <v>Ratio</v>
      </c>
      <c r="P6" s="596" t="str">
        <f>IF(CE_Test_Number&lt;3,"-",Tables!AJ161)</f>
        <v>($000's)</v>
      </c>
      <c r="Q6" s="596" t="str">
        <f>IF(CE_Test_Number&lt;3,"-",Tables!AK161)</f>
        <v>Ratio</v>
      </c>
      <c r="R6" s="596" t="str">
        <f>IF(CE_Test_Number&lt;4,"-",Tables!AO161)</f>
        <v>($000's)</v>
      </c>
      <c r="S6" s="596" t="str">
        <f>IF(CE_Test_Number&lt;4,"-",Tables!AP161)</f>
        <v>Ratio</v>
      </c>
    </row>
    <row r="7" spans="1:19">
      <c r="B7" s="751" t="str">
        <f>Tables!B162</f>
        <v>Residential</v>
      </c>
      <c r="C7" s="256">
        <f ca="1">Tables!C162</f>
        <v>34</v>
      </c>
      <c r="D7" s="260">
        <f ca="1">Tables!D162</f>
        <v>250</v>
      </c>
      <c r="E7" s="261">
        <f ca="1">Tables!E162</f>
        <v>2500</v>
      </c>
      <c r="F7" s="256">
        <f ca="1">Tables!I162</f>
        <v>38</v>
      </c>
      <c r="G7" s="260">
        <f ca="1">Tables!J162</f>
        <v>273</v>
      </c>
      <c r="H7" s="261">
        <f ca="1">Tables!K162</f>
        <v>5012</v>
      </c>
      <c r="I7" s="261">
        <f ca="1">Tables!U162</f>
        <v>113100</v>
      </c>
      <c r="J7" s="261">
        <f ca="1">Tables!V162</f>
        <v>372000</v>
      </c>
      <c r="K7" s="439">
        <f ca="1">Tables!W162</f>
        <v>3.2891246684350133</v>
      </c>
      <c r="L7" s="600">
        <f ca="1">IF(CE_Test_Number&lt;1,"-",Tables!Z162)</f>
        <v>1123</v>
      </c>
      <c r="M7" s="598">
        <f ca="1">IF(CE_Test_Number&lt;1,"-",Tables!AA162)</f>
        <v>1.5615000000000001</v>
      </c>
      <c r="N7" s="600">
        <f ca="1">IF(CE_Test_Number&lt;2,"-",Tables!AE162)</f>
        <v>0</v>
      </c>
      <c r="O7" s="598" t="str">
        <f ca="1">IF(CE_Test_Number&lt;2,"-",Tables!AF162)</f>
        <v>-</v>
      </c>
      <c r="P7" s="600">
        <f ca="1">IF(CE_Test_Number&lt;3,"-",Tables!AJ162)</f>
        <v>0</v>
      </c>
      <c r="Q7" s="598" t="str">
        <f ca="1">IF(CE_Test_Number&lt;3,"-",Tables!AK162)</f>
        <v>-</v>
      </c>
      <c r="R7" s="600">
        <f ca="1">IF(CE_Test_Number&lt;4,"-",Tables!AO162)</f>
        <v>0</v>
      </c>
      <c r="S7" s="598" t="str">
        <f ca="1">IF(CE_Test_Number&lt;4,"-",Tables!AP162)</f>
        <v>-</v>
      </c>
    </row>
    <row r="8" spans="1:19">
      <c r="B8" s="438" t="s">
        <v>211</v>
      </c>
      <c r="C8" s="734">
        <f ca="1">Tables!C163</f>
        <v>0</v>
      </c>
      <c r="D8" s="735">
        <f ca="1">Tables!D163</f>
        <v>0</v>
      </c>
      <c r="E8" s="736">
        <f ca="1">Tables!E163</f>
        <v>0</v>
      </c>
      <c r="F8" s="262">
        <f ca="1">Tables!I163</f>
        <v>0</v>
      </c>
      <c r="G8" s="259">
        <f ca="1">Tables!J163</f>
        <v>0</v>
      </c>
      <c r="H8" s="263">
        <f ca="1">Tables!K163</f>
        <v>0</v>
      </c>
      <c r="I8" s="263">
        <f ca="1">Tables!U163</f>
        <v>0</v>
      </c>
      <c r="J8" s="263">
        <f ca="1">Tables!V163</f>
        <v>0</v>
      </c>
      <c r="K8" s="440" t="str">
        <f ca="1">Tables!W163</f>
        <v>-</v>
      </c>
      <c r="L8" s="601">
        <f ca="1">IF(CE_Test_Number&lt;1,"-",Tables!Z163)</f>
        <v>0</v>
      </c>
      <c r="M8" s="599" t="str">
        <f ca="1">IF(CE_Test_Number&lt;1,"-",Tables!AA163)</f>
        <v>-</v>
      </c>
      <c r="N8" s="601">
        <f ca="1">IF(CE_Test_Number&lt;2,"-",Tables!AE163)</f>
        <v>0</v>
      </c>
      <c r="O8" s="599" t="str">
        <f ca="1">IF(CE_Test_Number&lt;2,"-",Tables!AF163)</f>
        <v>-</v>
      </c>
      <c r="P8" s="601">
        <f ca="1">IF(CE_Test_Number&lt;3,"-",Tables!AJ163)</f>
        <v>0</v>
      </c>
      <c r="Q8" s="599" t="str">
        <f ca="1">IF(CE_Test_Number&lt;3,"-",Tables!AK163)</f>
        <v>-</v>
      </c>
      <c r="R8" s="601">
        <f ca="1">IF(CE_Test_Number&lt;4,"-",Tables!AO163)</f>
        <v>0</v>
      </c>
      <c r="S8" s="599" t="str">
        <f ca="1">IF(CE_Test_Number&lt;4,"-",Tables!AP163)</f>
        <v>-</v>
      </c>
    </row>
    <row r="9" spans="1:19">
      <c r="B9" s="739" t="s">
        <v>278</v>
      </c>
      <c r="C9" s="262">
        <f ca="1">Tables!C164</f>
        <v>0</v>
      </c>
      <c r="D9" s="259">
        <f ca="1">Tables!D164</f>
        <v>0</v>
      </c>
      <c r="E9" s="263">
        <f ca="1">Tables!E164</f>
        <v>0</v>
      </c>
      <c r="F9" s="262">
        <f ca="1">Tables!I164</f>
        <v>0</v>
      </c>
      <c r="G9" s="259">
        <f ca="1">Tables!J164</f>
        <v>0</v>
      </c>
      <c r="H9" s="263">
        <f ca="1">Tables!K164</f>
        <v>0</v>
      </c>
      <c r="I9" s="263">
        <f ca="1">Tables!U164</f>
        <v>0</v>
      </c>
      <c r="J9" s="263">
        <f ca="1">Tables!V164</f>
        <v>156400</v>
      </c>
      <c r="K9" s="440" t="str">
        <f ca="1">Tables!W164</f>
        <v>-</v>
      </c>
      <c r="L9" s="601">
        <f ca="1">IF(CE_Test_Number&lt;1,"-",Tables!Z164)</f>
        <v>0</v>
      </c>
      <c r="M9" s="599" t="str">
        <f ca="1">IF(CE_Test_Number&lt;1,"-",Tables!AA164)</f>
        <v>-</v>
      </c>
      <c r="N9" s="601">
        <f ca="1">IF(CE_Test_Number&lt;2,"-",Tables!AE164)</f>
        <v>0</v>
      </c>
      <c r="O9" s="599" t="str">
        <f ca="1">IF(CE_Test_Number&lt;2,"-",Tables!AF164)</f>
        <v>-</v>
      </c>
      <c r="P9" s="601">
        <f ca="1">IF(CE_Test_Number&lt;3,"-",Tables!AJ164)</f>
        <v>0</v>
      </c>
      <c r="Q9" s="599" t="str">
        <f ca="1">IF(CE_Test_Number&lt;3,"-",Tables!AK164)</f>
        <v>-</v>
      </c>
      <c r="R9" s="601">
        <f ca="1">IF(CE_Test_Number&lt;4,"-",Tables!AO164)</f>
        <v>0</v>
      </c>
      <c r="S9" s="599" t="str">
        <f ca="1">IF(CE_Test_Number&lt;4,"-",Tables!AP164)</f>
        <v>-</v>
      </c>
    </row>
    <row r="10" spans="1:19" outlineLevel="1">
      <c r="B10" s="740" t="s">
        <v>615</v>
      </c>
      <c r="C10" s="262">
        <f ca="1">Tables!C165</f>
        <v>0</v>
      </c>
      <c r="D10" s="259">
        <f ca="1">Tables!D165</f>
        <v>0</v>
      </c>
      <c r="E10" s="263">
        <f ca="1">Tables!E165</f>
        <v>0</v>
      </c>
      <c r="F10" s="262">
        <f ca="1">Tables!I165</f>
        <v>10</v>
      </c>
      <c r="G10" s="259">
        <f ca="1">Tables!J165</f>
        <v>300</v>
      </c>
      <c r="H10" s="263">
        <f ca="1">Tables!K165</f>
        <v>1234</v>
      </c>
      <c r="I10" s="263">
        <f ca="1">Tables!U165</f>
        <v>0</v>
      </c>
      <c r="J10" s="263">
        <f ca="1">Tables!V165</f>
        <v>156400</v>
      </c>
      <c r="K10" s="440" t="str">
        <f ca="1">Tables!W165</f>
        <v>-</v>
      </c>
      <c r="L10" s="601">
        <f ca="1">IF(CE_Test_Number&lt;1,"-",Tables!Z165)</f>
        <v>0</v>
      </c>
      <c r="M10" s="599" t="str">
        <f ca="1">IF(CE_Test_Number&lt;1,"-",Tables!AA165)</f>
        <v>-</v>
      </c>
      <c r="N10" s="601">
        <f ca="1">IF(CE_Test_Number&lt;2,"-",Tables!AE165)</f>
        <v>0</v>
      </c>
      <c r="O10" s="599" t="str">
        <f ca="1">IF(CE_Test_Number&lt;2,"-",Tables!AF165)</f>
        <v>-</v>
      </c>
      <c r="P10" s="601">
        <f ca="1">IF(CE_Test_Number&lt;3,"-",Tables!AJ165)</f>
        <v>0</v>
      </c>
      <c r="Q10" s="599" t="str">
        <f ca="1">IF(CE_Test_Number&lt;3,"-",Tables!AK165)</f>
        <v>-</v>
      </c>
      <c r="R10" s="601">
        <f ca="1">IF(CE_Test_Number&lt;4,"-",Tables!AO165)</f>
        <v>0</v>
      </c>
      <c r="S10" s="599" t="str">
        <f ca="1">IF(CE_Test_Number&lt;4,"-",Tables!AP165)</f>
        <v>-</v>
      </c>
    </row>
    <row r="11" spans="1:19" outlineLevel="1">
      <c r="B11" s="740" t="str">
        <f>Tables!B166</f>
        <v>Commercial</v>
      </c>
      <c r="C11" s="262">
        <f ca="1">Tables!C166</f>
        <v>0</v>
      </c>
      <c r="D11" s="259">
        <f ca="1">Tables!D166</f>
        <v>0</v>
      </c>
      <c r="E11" s="263">
        <f ca="1">Tables!E166</f>
        <v>0</v>
      </c>
      <c r="F11" s="262">
        <f ca="1">Tables!I166</f>
        <v>0</v>
      </c>
      <c r="G11" s="259">
        <f ca="1">Tables!J166</f>
        <v>0</v>
      </c>
      <c r="H11" s="263">
        <f ca="1">Tables!K166</f>
        <v>0</v>
      </c>
      <c r="I11" s="263">
        <f ca="1">Tables!U166</f>
        <v>0</v>
      </c>
      <c r="J11" s="263">
        <f ca="1">Tables!V166</f>
        <v>0</v>
      </c>
      <c r="K11" s="440" t="str">
        <f ca="1">Tables!W166</f>
        <v>-</v>
      </c>
      <c r="L11" s="601">
        <f ca="1">IF(CE_Test_Number&lt;1,"-",Tables!Z166)</f>
        <v>0</v>
      </c>
      <c r="M11" s="599" t="str">
        <f ca="1">IF(CE_Test_Number&lt;1,"-",Tables!AA166)</f>
        <v>-</v>
      </c>
      <c r="N11" s="601">
        <f ca="1">IF(CE_Test_Number&lt;2,"-",Tables!AE166)</f>
        <v>0</v>
      </c>
      <c r="O11" s="599" t="str">
        <f ca="1">IF(CE_Test_Number&lt;2,"-",Tables!AF166)</f>
        <v>-</v>
      </c>
      <c r="P11" s="601">
        <f ca="1">IF(CE_Test_Number&lt;3,"-",Tables!AJ166)</f>
        <v>0</v>
      </c>
      <c r="Q11" s="599" t="str">
        <f ca="1">IF(CE_Test_Number&lt;3,"-",Tables!AK166)</f>
        <v>-</v>
      </c>
      <c r="R11" s="601">
        <f ca="1">IF(CE_Test_Number&lt;4,"-",Tables!AO166)</f>
        <v>0</v>
      </c>
      <c r="S11" s="599" t="str">
        <f ca="1">IF(CE_Test_Number&lt;4,"-",Tables!AP166)</f>
        <v>-</v>
      </c>
    </row>
    <row r="12" spans="1:19" outlineLevel="1">
      <c r="B12" s="740" t="s">
        <v>338</v>
      </c>
      <c r="C12" s="262">
        <f ca="1">Tables!C167</f>
        <v>0</v>
      </c>
      <c r="D12" s="259">
        <f ca="1">Tables!D167</f>
        <v>0</v>
      </c>
      <c r="E12" s="263">
        <f ca="1">Tables!E167</f>
        <v>0</v>
      </c>
      <c r="F12" s="262">
        <f ca="1">Tables!I167</f>
        <v>0</v>
      </c>
      <c r="G12" s="259">
        <f ca="1">Tables!J167</f>
        <v>0</v>
      </c>
      <c r="H12" s="263">
        <f ca="1">Tables!K167</f>
        <v>0</v>
      </c>
      <c r="I12" s="263">
        <f ca="1">Tables!U167</f>
        <v>0</v>
      </c>
      <c r="J12" s="263">
        <f ca="1">Tables!V167</f>
        <v>0</v>
      </c>
      <c r="K12" s="440" t="str">
        <f ca="1">Tables!W167</f>
        <v>-</v>
      </c>
      <c r="L12" s="601">
        <f ca="1">IF(CE_Test_Number&lt;1,"-",Tables!Z167)</f>
        <v>0</v>
      </c>
      <c r="M12" s="599" t="str">
        <f ca="1">IF(CE_Test_Number&lt;1,"-",Tables!AA167)</f>
        <v>-</v>
      </c>
      <c r="N12" s="601">
        <f ca="1">IF(CE_Test_Number&lt;2,"-",Tables!AE167)</f>
        <v>0</v>
      </c>
      <c r="O12" s="599" t="str">
        <f ca="1">IF(CE_Test_Number&lt;2,"-",Tables!AF167)</f>
        <v>-</v>
      </c>
      <c r="P12" s="601">
        <f ca="1">IF(CE_Test_Number&lt;3,"-",Tables!AJ167)</f>
        <v>0</v>
      </c>
      <c r="Q12" s="599" t="str">
        <f ca="1">IF(CE_Test_Number&lt;3,"-",Tables!AK167)</f>
        <v>-</v>
      </c>
      <c r="R12" s="601">
        <f ca="1">IF(CE_Test_Number&lt;4,"-",Tables!AO167)</f>
        <v>0</v>
      </c>
      <c r="S12" s="599" t="str">
        <f ca="1">IF(CE_Test_Number&lt;4,"-",Tables!AP167)</f>
        <v>-</v>
      </c>
    </row>
    <row r="13" spans="1:19">
      <c r="B13" s="753" t="str">
        <f>Tables!B168</f>
        <v>CHP</v>
      </c>
      <c r="C13" s="262">
        <f ca="1">Tables!C168</f>
        <v>0</v>
      </c>
      <c r="D13" s="259">
        <f ca="1">Tables!D168</f>
        <v>0</v>
      </c>
      <c r="E13" s="263">
        <f ca="1">Tables!E168</f>
        <v>0</v>
      </c>
      <c r="F13" s="262">
        <f ca="1">Tables!I168</f>
        <v>0</v>
      </c>
      <c r="G13" s="259">
        <f ca="1">Tables!J168</f>
        <v>0</v>
      </c>
      <c r="H13" s="263">
        <f ca="1">Tables!K168</f>
        <v>0</v>
      </c>
      <c r="I13" s="263">
        <f ca="1">Tables!U168</f>
        <v>0</v>
      </c>
      <c r="J13" s="263">
        <f ca="1">Tables!V168</f>
        <v>0</v>
      </c>
      <c r="K13" s="440" t="str">
        <f ca="1">Tables!W168</f>
        <v>-</v>
      </c>
      <c r="L13" s="601">
        <f ca="1">IF(CE_Test_Number&lt;1,"-",Tables!Z168)</f>
        <v>0</v>
      </c>
      <c r="M13" s="599" t="str">
        <f ca="1">IF(CE_Test_Number&lt;1,"-",Tables!AA168)</f>
        <v>-</v>
      </c>
      <c r="N13" s="601">
        <f ca="1">IF(CE_Test_Number&lt;2,"-",Tables!AE168)</f>
        <v>0</v>
      </c>
      <c r="O13" s="599" t="str">
        <f ca="1">IF(CE_Test_Number&lt;2,"-",Tables!AF168)</f>
        <v>-</v>
      </c>
      <c r="P13" s="601">
        <f ca="1">IF(CE_Test_Number&lt;3,"-",Tables!AJ168)</f>
        <v>0</v>
      </c>
      <c r="Q13" s="599" t="str">
        <f ca="1">IF(CE_Test_Number&lt;3,"-",Tables!AK168)</f>
        <v>-</v>
      </c>
      <c r="R13" s="601">
        <f ca="1">IF(CE_Test_Number&lt;4,"-",Tables!AO168)</f>
        <v>0</v>
      </c>
      <c r="S13" s="599" t="str">
        <f ca="1">IF(CE_Test_Number&lt;4,"-",Tables!AP168)</f>
        <v>-</v>
      </c>
    </row>
    <row r="14" spans="1:19">
      <c r="B14" s="753" t="s">
        <v>773</v>
      </c>
      <c r="C14" s="262">
        <f ca="1">Tables!C169</f>
        <v>0</v>
      </c>
      <c r="D14" s="259">
        <f ca="1">Tables!D169</f>
        <v>0</v>
      </c>
      <c r="E14" s="263">
        <f ca="1">Tables!E169</f>
        <v>0</v>
      </c>
      <c r="F14" s="262">
        <f ca="1">Tables!I169</f>
        <v>0</v>
      </c>
      <c r="G14" s="259">
        <f ca="1">Tables!J169</f>
        <v>0</v>
      </c>
      <c r="H14" s="263">
        <f ca="1">Tables!K169</f>
        <v>0</v>
      </c>
      <c r="I14" s="263">
        <f ca="1">Tables!U169</f>
        <v>0</v>
      </c>
      <c r="J14" s="263">
        <f ca="1">Tables!V169</f>
        <v>0</v>
      </c>
      <c r="K14" s="440" t="str">
        <f ca="1">Tables!W169</f>
        <v>-</v>
      </c>
      <c r="L14" s="601">
        <f ca="1">IF(CE_Test_Number&lt;1,"-",Tables!Z169)</f>
        <v>0</v>
      </c>
      <c r="M14" s="599" t="str">
        <f ca="1">IF(CE_Test_Number&lt;1,"-",Tables!AA169)</f>
        <v>-</v>
      </c>
      <c r="N14" s="601">
        <f ca="1">IF(CE_Test_Number&lt;2,"-",Tables!AE169)</f>
        <v>0</v>
      </c>
      <c r="O14" s="599" t="str">
        <f ca="1">IF(CE_Test_Number&lt;2,"-",Tables!AF169)</f>
        <v>-</v>
      </c>
      <c r="P14" s="601">
        <f ca="1">IF(CE_Test_Number&lt;3,"-",Tables!AJ169)</f>
        <v>0</v>
      </c>
      <c r="Q14" s="599" t="str">
        <f ca="1">IF(CE_Test_Number&lt;3,"-",Tables!AK169)</f>
        <v>-</v>
      </c>
      <c r="R14" s="601">
        <f ca="1">IF(CE_Test_Number&lt;4,"-",Tables!AO169)</f>
        <v>0</v>
      </c>
      <c r="S14" s="599" t="str">
        <f ca="1">IF(CE_Test_Number&lt;4,"-",Tables!AP169)</f>
        <v>-</v>
      </c>
    </row>
    <row r="15" spans="1:19" ht="14.4" thickBot="1">
      <c r="B15" s="753" t="s">
        <v>14</v>
      </c>
      <c r="C15" s="262">
        <f ca="1">Tables!C170</f>
        <v>0</v>
      </c>
      <c r="D15" s="259">
        <f ca="1">Tables!D170</f>
        <v>0</v>
      </c>
      <c r="E15" s="263">
        <f ca="1">Tables!E170</f>
        <v>0</v>
      </c>
      <c r="F15" s="262">
        <f ca="1">Tables!I170</f>
        <v>0</v>
      </c>
      <c r="G15" s="259">
        <f ca="1">Tables!J170</f>
        <v>0</v>
      </c>
      <c r="H15" s="263">
        <f ca="1">Tables!K170</f>
        <v>0</v>
      </c>
      <c r="I15" s="263">
        <f ca="1">Tables!U170</f>
        <v>0</v>
      </c>
      <c r="J15" s="263">
        <f ca="1">Tables!V170</f>
        <v>0</v>
      </c>
      <c r="K15" s="440" t="str">
        <f ca="1">Tables!W170</f>
        <v>-</v>
      </c>
      <c r="L15" s="601">
        <f ca="1">IF(CE_Test_Number&lt;1,"-",Tables!Z170)</f>
        <v>0</v>
      </c>
      <c r="M15" s="599" t="str">
        <f ca="1">IF(CE_Test_Number&lt;1,"-",Tables!AA170)</f>
        <v>-</v>
      </c>
      <c r="N15" s="601">
        <f ca="1">IF(CE_Test_Number&lt;2,"-",Tables!AE170)</f>
        <v>0</v>
      </c>
      <c r="O15" s="599" t="str">
        <f ca="1">IF(CE_Test_Number&lt;2,"-",Tables!AF170)</f>
        <v>-</v>
      </c>
      <c r="P15" s="601">
        <f ca="1">IF(CE_Test_Number&lt;3,"-",Tables!AJ170)</f>
        <v>0</v>
      </c>
      <c r="Q15" s="599" t="str">
        <f ca="1">IF(CE_Test_Number&lt;3,"-",Tables!AK170)</f>
        <v>-</v>
      </c>
      <c r="R15" s="601">
        <f ca="1">IF(CE_Test_Number&lt;4,"-",Tables!AO170)</f>
        <v>0</v>
      </c>
      <c r="S15" s="599" t="str">
        <f ca="1">IF(CE_Test_Number&lt;4,"-",Tables!AP170)</f>
        <v>-</v>
      </c>
    </row>
    <row r="16" spans="1:19" ht="14.4" thickBot="1">
      <c r="B16" s="625" t="s">
        <v>27</v>
      </c>
      <c r="C16" s="257">
        <f ca="1">SUM(C10:C15,C7:C8)</f>
        <v>34</v>
      </c>
      <c r="D16" s="257">
        <f t="shared" ref="D16:J16" ca="1" si="0">SUM(D10:D15,D7:D8)</f>
        <v>250</v>
      </c>
      <c r="E16" s="257">
        <f t="shared" ca="1" si="0"/>
        <v>2500</v>
      </c>
      <c r="F16" s="257">
        <f t="shared" ca="1" si="0"/>
        <v>48</v>
      </c>
      <c r="G16" s="257">
        <f t="shared" ca="1" si="0"/>
        <v>573</v>
      </c>
      <c r="H16" s="257">
        <f t="shared" ca="1" si="0"/>
        <v>6246</v>
      </c>
      <c r="I16" s="257">
        <f t="shared" ca="1" si="0"/>
        <v>113100</v>
      </c>
      <c r="J16" s="257">
        <f t="shared" ca="1" si="0"/>
        <v>528400</v>
      </c>
      <c r="K16" s="595">
        <f ca="1">J16/I16</f>
        <v>4.6719717064544648</v>
      </c>
      <c r="L16" s="602">
        <f>'Table 1'!W8</f>
        <v>1123</v>
      </c>
      <c r="M16" s="597">
        <f>'Table 1'!X8</f>
        <v>1.5615000000000001</v>
      </c>
      <c r="N16" s="602">
        <f>'Table 1'!Y8</f>
        <v>0</v>
      </c>
      <c r="O16" s="597" t="str">
        <f>'Table 1'!Z8</f>
        <v>-</v>
      </c>
      <c r="P16" s="602">
        <f>'Table 1'!AA8</f>
        <v>0</v>
      </c>
      <c r="Q16" s="597" t="str">
        <f>'Table 1'!AB8</f>
        <v>-</v>
      </c>
      <c r="R16" s="602">
        <f>'Table 1'!AC8</f>
        <v>0</v>
      </c>
      <c r="S16" s="597" t="str">
        <f>'Table 1'!AD8</f>
        <v>-</v>
      </c>
    </row>
    <row r="18" spans="2:7">
      <c r="F18" s="228"/>
      <c r="G18" s="228"/>
    </row>
    <row r="20" spans="2:7">
      <c r="B20" s="1191" t="s">
        <v>673</v>
      </c>
      <c r="C20" s="1191"/>
      <c r="D20" s="1191"/>
      <c r="E20" s="1191"/>
      <c r="F20" s="1191"/>
      <c r="G20" s="666" t="str">
        <f>IF(Site_or_SitePlusLosses=1,"site",IF(Site_or_SitePlusLosses=2,"site plus T&amp;D losses between the site and power plant","Did not answer the question"))</f>
        <v>site</v>
      </c>
    </row>
    <row r="21" spans="2:7">
      <c r="C21" s="666" t="str">
        <f>IF(Naturally_Occurring=1,"The reported gross savings values account for naturally occuring energy savings",IF(Naturally_Occurring=0,"The reported gross savings values do not account for naturally occuring energy savings",""))</f>
        <v/>
      </c>
    </row>
  </sheetData>
  <sheetProtection password="C96F" sheet="1" objects="1" scenarios="1" formatColumns="0" formatRows="0"/>
  <mergeCells count="6">
    <mergeCell ref="B20:F20"/>
    <mergeCell ref="B3:S3"/>
    <mergeCell ref="C4:E4"/>
    <mergeCell ref="F4:H4"/>
    <mergeCell ref="I4:K4"/>
    <mergeCell ref="L4:S4"/>
  </mergeCells>
  <pageMargins left="0.5" right="0.5" top="0.75" bottom="0.75" header="0.3" footer="0.3"/>
  <pageSetup orientation="landscape"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6"/>
  <dimension ref="B1:Q21"/>
  <sheetViews>
    <sheetView showGridLines="0" workbookViewId="0">
      <pane ySplit="1" topLeftCell="A2" activePane="bottomLeft" state="frozen"/>
      <selection activeCell="H6" sqref="H6:L6"/>
      <selection pane="bottomLeft"/>
    </sheetView>
  </sheetViews>
  <sheetFormatPr defaultColWidth="9.33203125" defaultRowHeight="13.8" outlineLevelRow="1"/>
  <cols>
    <col min="1" max="1" width="1" style="424" customWidth="1"/>
    <col min="2" max="2" width="30.109375" style="424" bestFit="1" customWidth="1"/>
    <col min="3" max="3" width="12.6640625" style="424" customWidth="1"/>
    <col min="4" max="4" width="13.44140625" style="424" bestFit="1" customWidth="1"/>
    <col min="5" max="8" width="12.6640625" style="424" customWidth="1"/>
    <col min="9" max="9" width="14.6640625" style="424" customWidth="1"/>
    <col min="10" max="10" width="13.109375" style="424" bestFit="1" customWidth="1"/>
    <col min="11" max="11" width="5.6640625" style="424" bestFit="1" customWidth="1"/>
    <col min="12" max="12" width="16.33203125" style="424" bestFit="1" customWidth="1"/>
    <col min="13" max="13" width="5.33203125" style="424" bestFit="1" customWidth="1"/>
    <col min="14" max="14" width="11.88671875" style="424" bestFit="1" customWidth="1"/>
    <col min="15" max="15" width="5.33203125" style="424" bestFit="1" customWidth="1"/>
    <col min="16" max="16" width="16.33203125" style="424" bestFit="1" customWidth="1"/>
    <col min="17" max="17" width="5.33203125" style="424" bestFit="1" customWidth="1"/>
    <col min="18" max="16384" width="9.33203125" style="424"/>
  </cols>
  <sheetData>
    <row r="1" spans="2:17" ht="38.25" customHeight="1"/>
    <row r="2" spans="2:17" ht="4.5" customHeight="1"/>
    <row r="3" spans="2:17"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c r="O3" s="1384"/>
      <c r="P3" s="1384"/>
      <c r="Q3" s="1384"/>
    </row>
    <row r="4" spans="2:17" ht="15.75" customHeight="1" thickBot="1">
      <c r="B4" s="245"/>
      <c r="C4" s="1330" t="s">
        <v>281</v>
      </c>
      <c r="D4" s="1306"/>
      <c r="E4" s="1307"/>
      <c r="F4" s="1306" t="s">
        <v>352</v>
      </c>
      <c r="G4" s="1306"/>
      <c r="H4" s="1307"/>
      <c r="I4" s="699" t="s">
        <v>711</v>
      </c>
      <c r="J4" s="1337" t="s">
        <v>253</v>
      </c>
      <c r="K4" s="1338"/>
      <c r="L4" s="1338"/>
      <c r="M4" s="1338"/>
      <c r="N4" s="1338"/>
      <c r="O4" s="1338"/>
      <c r="P4" s="1338"/>
      <c r="Q4" s="1339"/>
    </row>
    <row r="5" spans="2:17" ht="50.25" customHeight="1">
      <c r="B5" s="246"/>
      <c r="C5" s="237" t="s">
        <v>90</v>
      </c>
      <c r="D5" s="238" t="s">
        <v>275</v>
      </c>
      <c r="E5" s="239" t="s">
        <v>276</v>
      </c>
      <c r="F5" s="255" t="s">
        <v>90</v>
      </c>
      <c r="G5" s="238" t="s">
        <v>275</v>
      </c>
      <c r="H5" s="239" t="s">
        <v>276</v>
      </c>
      <c r="I5" s="243" t="s">
        <v>59</v>
      </c>
      <c r="J5" s="403" t="str">
        <f>IF(CE_Test_Number&lt;1,"-",Tables!Z160)</f>
        <v>Total 
Resource Net Benefits (PV)</v>
      </c>
      <c r="K5" s="403" t="str">
        <f>IF(CE_Test_Number&lt;1,"-",Tables!AA160)</f>
        <v>TRC</v>
      </c>
      <c r="L5" s="403" t="str">
        <f>IF(CE_Test_Number&lt;2,"-",Tables!AE160)</f>
        <v>Program Administrator Net Benefits (PV)</v>
      </c>
      <c r="M5" s="403" t="str">
        <f>IF(CE_Test_Number&lt;2,"-",Tables!AF160)</f>
        <v>PAC</v>
      </c>
      <c r="N5" s="403" t="str">
        <f>IF(CE_Test_Number&lt;3,"-",Tables!AJ160)</f>
        <v>Societal
Net Benefits (PV)</v>
      </c>
      <c r="O5" s="403" t="str">
        <f>IF(CE_Test_Number&lt;3,"-",Tables!AK160)</f>
        <v>SCT</v>
      </c>
      <c r="P5" s="403" t="str">
        <f>IF(CE_Test_Number&lt;4,"-",Tables!AO160)</f>
        <v>Rate Impact Measure
Net Benefits (PV)</v>
      </c>
      <c r="Q5" s="403" t="str">
        <f>IF(CE_Test_Number&lt;4,"-",Tables!AP160)</f>
        <v>RIM</v>
      </c>
    </row>
    <row r="6" spans="2:17" ht="14.4" thickBot="1">
      <c r="B6" s="250" t="s">
        <v>7</v>
      </c>
      <c r="C6" s="247" t="str">
        <f>Titles!F12</f>
        <v>MW</v>
      </c>
      <c r="D6" s="248" t="str">
        <f>Titles!F13</f>
        <v>MWh</v>
      </c>
      <c r="E6" s="249" t="str">
        <f>Titles!F14</f>
        <v>MWh</v>
      </c>
      <c r="F6" s="258" t="str">
        <f>Titles!F12</f>
        <v>MW</v>
      </c>
      <c r="G6" s="248" t="str">
        <f>Titles!F13</f>
        <v>MWh</v>
      </c>
      <c r="H6" s="249" t="str">
        <f>Titles!F14</f>
        <v>MWh</v>
      </c>
      <c r="I6" s="254" t="s">
        <v>93</v>
      </c>
      <c r="J6" s="596" t="str">
        <f>IF(CE_Test_Number&lt;1,"-",Tables!Z161)</f>
        <v>($000's)</v>
      </c>
      <c r="K6" s="596" t="str">
        <f>IF(CE_Test_Number&lt;1,"-",Tables!AA161)</f>
        <v>Ratio</v>
      </c>
      <c r="L6" s="596" t="str">
        <f>IF(CE_Test_Number&lt;2,"-",Tables!AE161)</f>
        <v>($000's)</v>
      </c>
      <c r="M6" s="596" t="str">
        <f>IF(CE_Test_Number&lt;2,"-",Tables!AF161)</f>
        <v>Ratio</v>
      </c>
      <c r="N6" s="596" t="str">
        <f>IF(CE_Test_Number&lt;3,"-",Tables!AJ161)</f>
        <v>($000's)</v>
      </c>
      <c r="O6" s="596" t="str">
        <f>IF(CE_Test_Number&lt;3,"-",Tables!AK161)</f>
        <v>Ratio</v>
      </c>
      <c r="P6" s="596" t="str">
        <f>IF(CE_Test_Number&lt;4,"-",Tables!AO161)</f>
        <v>($000's)</v>
      </c>
      <c r="Q6" s="596" t="str">
        <f>IF(CE_Test_Number&lt;4,"-",Tables!AP161)</f>
        <v>Ratio</v>
      </c>
    </row>
    <row r="7" spans="2:17">
      <c r="B7" s="751" t="str">
        <f>Tables!B162</f>
        <v>Residential</v>
      </c>
      <c r="C7" s="256">
        <f ca="1">Tables!I162</f>
        <v>38</v>
      </c>
      <c r="D7" s="260">
        <f ca="1">Tables!J162</f>
        <v>273</v>
      </c>
      <c r="E7" s="261">
        <f ca="1">Tables!K162</f>
        <v>5012</v>
      </c>
      <c r="F7" s="256">
        <f ca="1">Tables!L162</f>
        <v>32.4</v>
      </c>
      <c r="G7" s="260">
        <f ca="1">Tables!M162</f>
        <v>244.20000000000002</v>
      </c>
      <c r="H7" s="261">
        <f ca="1">Tables!N162</f>
        <v>4267.6000000000004</v>
      </c>
      <c r="I7" s="261">
        <f ca="1">Tables!V162</f>
        <v>372000</v>
      </c>
      <c r="J7" s="600">
        <f ca="1">IF(CE_Test_Number&lt;1,"-",Tables!Z162)</f>
        <v>1123</v>
      </c>
      <c r="K7" s="598">
        <f ca="1">IF(CE_Test_Number&lt;1,"-",Tables!AA162)</f>
        <v>1.5615000000000001</v>
      </c>
      <c r="L7" s="600">
        <f ca="1">IF(CE_Test_Number&lt;2,"-",Tables!AE162)</f>
        <v>0</v>
      </c>
      <c r="M7" s="598" t="str">
        <f ca="1">IF(CE_Test_Number&lt;2,"-",Tables!AF162)</f>
        <v>-</v>
      </c>
      <c r="N7" s="600">
        <f ca="1">IF(CE_Test_Number&lt;3,"-",Tables!AJ162)</f>
        <v>0</v>
      </c>
      <c r="O7" s="598" t="str">
        <f ca="1">IF(CE_Test_Number&lt;3,"-",Tables!AK162)</f>
        <v>-</v>
      </c>
      <c r="P7" s="600">
        <f ca="1">IF(CE_Test_Number&lt;4,"-",Tables!AO162)</f>
        <v>0</v>
      </c>
      <c r="Q7" s="598" t="str">
        <f ca="1">IF(CE_Test_Number&lt;4,"-",Tables!AP162)</f>
        <v>-</v>
      </c>
    </row>
    <row r="8" spans="2:17">
      <c r="B8" s="438" t="s">
        <v>211</v>
      </c>
      <c r="C8" s="262">
        <f ca="1">Tables!I163</f>
        <v>0</v>
      </c>
      <c r="D8" s="259">
        <f ca="1">Tables!J163</f>
        <v>0</v>
      </c>
      <c r="E8" s="263">
        <f ca="1">Tables!K163</f>
        <v>0</v>
      </c>
      <c r="F8" s="262">
        <f ca="1">Tables!L163</f>
        <v>0</v>
      </c>
      <c r="G8" s="259">
        <f ca="1">Tables!M163</f>
        <v>0</v>
      </c>
      <c r="H8" s="263">
        <f ca="1">Tables!N163</f>
        <v>0</v>
      </c>
      <c r="I8" s="263">
        <f ca="1">Tables!V163</f>
        <v>0</v>
      </c>
      <c r="J8" s="601">
        <f ca="1">IF(CE_Test_Number&lt;1,"-",Tables!Z163)</f>
        <v>0</v>
      </c>
      <c r="K8" s="599" t="str">
        <f ca="1">IF(CE_Test_Number&lt;1,"-",Tables!AA163)</f>
        <v>-</v>
      </c>
      <c r="L8" s="601">
        <f ca="1">IF(CE_Test_Number&lt;2,"-",Tables!AE163)</f>
        <v>0</v>
      </c>
      <c r="M8" s="599" t="str">
        <f ca="1">IF(CE_Test_Number&lt;2,"-",Tables!AF163)</f>
        <v>-</v>
      </c>
      <c r="N8" s="601">
        <f ca="1">IF(CE_Test_Number&lt;3,"-",Tables!AJ163)</f>
        <v>0</v>
      </c>
      <c r="O8" s="599" t="str">
        <f ca="1">IF(CE_Test_Number&lt;3,"-",Tables!AK163)</f>
        <v>-</v>
      </c>
      <c r="P8" s="601">
        <f ca="1">IF(CE_Test_Number&lt;4,"-",Tables!AO163)</f>
        <v>0</v>
      </c>
      <c r="Q8" s="599" t="str">
        <f ca="1">IF(CE_Test_Number&lt;4,"-",Tables!AP163)</f>
        <v>-</v>
      </c>
    </row>
    <row r="9" spans="2:17">
      <c r="B9" s="739" t="s">
        <v>278</v>
      </c>
      <c r="C9" s="262">
        <f ca="1">Tables!I164</f>
        <v>0</v>
      </c>
      <c r="D9" s="259">
        <f ca="1">Tables!J164</f>
        <v>0</v>
      </c>
      <c r="E9" s="263">
        <f ca="1">Tables!K164</f>
        <v>0</v>
      </c>
      <c r="F9" s="262">
        <f ca="1">Tables!L164</f>
        <v>0</v>
      </c>
      <c r="G9" s="259">
        <f ca="1">Tables!M164</f>
        <v>0</v>
      </c>
      <c r="H9" s="263">
        <f ca="1">Tables!N164</f>
        <v>0</v>
      </c>
      <c r="I9" s="263">
        <f ca="1">Tables!V164</f>
        <v>156400</v>
      </c>
      <c r="J9" s="601">
        <f ca="1">IF(CE_Test_Number&lt;1,"-",Tables!Z164)</f>
        <v>0</v>
      </c>
      <c r="K9" s="599" t="str">
        <f ca="1">IF(CE_Test_Number&lt;1,"-",Tables!AA164)</f>
        <v>-</v>
      </c>
      <c r="L9" s="601">
        <f ca="1">IF(CE_Test_Number&lt;2,"-",Tables!AE164)</f>
        <v>0</v>
      </c>
      <c r="M9" s="599" t="str">
        <f ca="1">IF(CE_Test_Number&lt;2,"-",Tables!AF164)</f>
        <v>-</v>
      </c>
      <c r="N9" s="601">
        <f ca="1">IF(CE_Test_Number&lt;3,"-",Tables!AJ164)</f>
        <v>0</v>
      </c>
      <c r="O9" s="599" t="str">
        <f ca="1">IF(CE_Test_Number&lt;3,"-",Tables!AK164)</f>
        <v>-</v>
      </c>
      <c r="P9" s="601">
        <f ca="1">IF(CE_Test_Number&lt;4,"-",Tables!AO164)</f>
        <v>0</v>
      </c>
      <c r="Q9" s="599" t="str">
        <f ca="1">IF(CE_Test_Number&lt;4,"-",Tables!AP164)</f>
        <v>-</v>
      </c>
    </row>
    <row r="10" spans="2:17" outlineLevel="1">
      <c r="B10" s="740" t="s">
        <v>615</v>
      </c>
      <c r="C10" s="262">
        <f ca="1">Tables!I165</f>
        <v>10</v>
      </c>
      <c r="D10" s="259">
        <f ca="1">Tables!J165</f>
        <v>300</v>
      </c>
      <c r="E10" s="263">
        <f ca="1">Tables!K165</f>
        <v>1234</v>
      </c>
      <c r="F10" s="262">
        <f ca="1">Tables!L165</f>
        <v>7</v>
      </c>
      <c r="G10" s="259">
        <f ca="1">Tables!M165</f>
        <v>210</v>
      </c>
      <c r="H10" s="263">
        <f ca="1">Tables!N165</f>
        <v>863.8</v>
      </c>
      <c r="I10" s="263">
        <f ca="1">Tables!V165</f>
        <v>156400</v>
      </c>
      <c r="J10" s="601">
        <f ca="1">IF(CE_Test_Number&lt;1,"-",Tables!Z165)</f>
        <v>0</v>
      </c>
      <c r="K10" s="599" t="str">
        <f ca="1">IF(CE_Test_Number&lt;1,"-",Tables!AA165)</f>
        <v>-</v>
      </c>
      <c r="L10" s="601">
        <f ca="1">IF(CE_Test_Number&lt;2,"-",Tables!AE165)</f>
        <v>0</v>
      </c>
      <c r="M10" s="599" t="str">
        <f ca="1">IF(CE_Test_Number&lt;2,"-",Tables!AF165)</f>
        <v>-</v>
      </c>
      <c r="N10" s="601">
        <f ca="1">IF(CE_Test_Number&lt;3,"-",Tables!AJ165)</f>
        <v>0</v>
      </c>
      <c r="O10" s="599" t="str">
        <f ca="1">IF(CE_Test_Number&lt;3,"-",Tables!AK165)</f>
        <v>-</v>
      </c>
      <c r="P10" s="601">
        <f ca="1">IF(CE_Test_Number&lt;4,"-",Tables!AO165)</f>
        <v>0</v>
      </c>
      <c r="Q10" s="599" t="str">
        <f ca="1">IF(CE_Test_Number&lt;4,"-",Tables!AP165)</f>
        <v>-</v>
      </c>
    </row>
    <row r="11" spans="2:17" outlineLevel="1">
      <c r="B11" s="740" t="str">
        <f>Tables!B166</f>
        <v>Commercial</v>
      </c>
      <c r="C11" s="262">
        <f ca="1">Tables!I166</f>
        <v>0</v>
      </c>
      <c r="D11" s="259">
        <f ca="1">Tables!J166</f>
        <v>0</v>
      </c>
      <c r="E11" s="263">
        <f ca="1">Tables!K166</f>
        <v>0</v>
      </c>
      <c r="F11" s="262">
        <f ca="1">Tables!L166</f>
        <v>0</v>
      </c>
      <c r="G11" s="259">
        <f ca="1">Tables!M166</f>
        <v>0</v>
      </c>
      <c r="H11" s="263">
        <f ca="1">Tables!N166</f>
        <v>0</v>
      </c>
      <c r="I11" s="263">
        <f ca="1">Tables!V166</f>
        <v>0</v>
      </c>
      <c r="J11" s="601">
        <f ca="1">IF(CE_Test_Number&lt;1,"-",Tables!Z166)</f>
        <v>0</v>
      </c>
      <c r="K11" s="599" t="str">
        <f ca="1">IF(CE_Test_Number&lt;1,"-",Tables!AA166)</f>
        <v>-</v>
      </c>
      <c r="L11" s="601">
        <f ca="1">IF(CE_Test_Number&lt;2,"-",Tables!AE166)</f>
        <v>0</v>
      </c>
      <c r="M11" s="599" t="str">
        <f ca="1">IF(CE_Test_Number&lt;2,"-",Tables!AF166)</f>
        <v>-</v>
      </c>
      <c r="N11" s="601">
        <f ca="1">IF(CE_Test_Number&lt;3,"-",Tables!AJ166)</f>
        <v>0</v>
      </c>
      <c r="O11" s="599" t="str">
        <f ca="1">IF(CE_Test_Number&lt;3,"-",Tables!AK166)</f>
        <v>-</v>
      </c>
      <c r="P11" s="601">
        <f ca="1">IF(CE_Test_Number&lt;4,"-",Tables!AO166)</f>
        <v>0</v>
      </c>
      <c r="Q11" s="599" t="str">
        <f ca="1">IF(CE_Test_Number&lt;4,"-",Tables!AP166)</f>
        <v>-</v>
      </c>
    </row>
    <row r="12" spans="2:17" outlineLevel="1">
      <c r="B12" s="740" t="s">
        <v>338</v>
      </c>
      <c r="C12" s="262">
        <f ca="1">Tables!I167</f>
        <v>0</v>
      </c>
      <c r="D12" s="259">
        <f ca="1">Tables!J167</f>
        <v>0</v>
      </c>
      <c r="E12" s="263">
        <f ca="1">Tables!K167</f>
        <v>0</v>
      </c>
      <c r="F12" s="262">
        <f ca="1">Tables!L167</f>
        <v>0</v>
      </c>
      <c r="G12" s="259">
        <f ca="1">Tables!M167</f>
        <v>0</v>
      </c>
      <c r="H12" s="263">
        <f ca="1">Tables!N167</f>
        <v>0</v>
      </c>
      <c r="I12" s="263">
        <f ca="1">Tables!V167</f>
        <v>0</v>
      </c>
      <c r="J12" s="601">
        <f ca="1">IF(CE_Test_Number&lt;1,"-",Tables!Z167)</f>
        <v>0</v>
      </c>
      <c r="K12" s="599" t="str">
        <f ca="1">IF(CE_Test_Number&lt;1,"-",Tables!AA167)</f>
        <v>-</v>
      </c>
      <c r="L12" s="601">
        <f ca="1">IF(CE_Test_Number&lt;2,"-",Tables!AE167)</f>
        <v>0</v>
      </c>
      <c r="M12" s="599" t="str">
        <f ca="1">IF(CE_Test_Number&lt;2,"-",Tables!AF167)</f>
        <v>-</v>
      </c>
      <c r="N12" s="601">
        <f ca="1">IF(CE_Test_Number&lt;3,"-",Tables!AJ167)</f>
        <v>0</v>
      </c>
      <c r="O12" s="599" t="str">
        <f ca="1">IF(CE_Test_Number&lt;3,"-",Tables!AK167)</f>
        <v>-</v>
      </c>
      <c r="P12" s="601">
        <f ca="1">IF(CE_Test_Number&lt;4,"-",Tables!AO167)</f>
        <v>0</v>
      </c>
      <c r="Q12" s="599" t="str">
        <f ca="1">IF(CE_Test_Number&lt;4,"-",Tables!AP167)</f>
        <v>-</v>
      </c>
    </row>
    <row r="13" spans="2:17">
      <c r="B13" s="753" t="str">
        <f>Tables!B168</f>
        <v>CHP</v>
      </c>
      <c r="C13" s="262">
        <f ca="1">Tables!I168</f>
        <v>0</v>
      </c>
      <c r="D13" s="259">
        <f ca="1">Tables!J168</f>
        <v>0</v>
      </c>
      <c r="E13" s="263">
        <f ca="1">Tables!K168</f>
        <v>0</v>
      </c>
      <c r="F13" s="262">
        <f ca="1">Tables!L168</f>
        <v>0</v>
      </c>
      <c r="G13" s="259">
        <f ca="1">Tables!M168</f>
        <v>0</v>
      </c>
      <c r="H13" s="263">
        <f ca="1">Tables!N168</f>
        <v>0</v>
      </c>
      <c r="I13" s="263">
        <f ca="1">Tables!V168</f>
        <v>0</v>
      </c>
      <c r="J13" s="601">
        <f ca="1">IF(CE_Test_Number&lt;1,"-",Tables!Z168)</f>
        <v>0</v>
      </c>
      <c r="K13" s="599" t="str">
        <f ca="1">IF(CE_Test_Number&lt;1,"-",Tables!AA168)</f>
        <v>-</v>
      </c>
      <c r="L13" s="601">
        <f ca="1">IF(CE_Test_Number&lt;2,"-",Tables!AE168)</f>
        <v>0</v>
      </c>
      <c r="M13" s="599" t="str">
        <f ca="1">IF(CE_Test_Number&lt;2,"-",Tables!AF168)</f>
        <v>-</v>
      </c>
      <c r="N13" s="601">
        <f ca="1">IF(CE_Test_Number&lt;3,"-",Tables!AJ168)</f>
        <v>0</v>
      </c>
      <c r="O13" s="599" t="str">
        <f ca="1">IF(CE_Test_Number&lt;3,"-",Tables!AK168)</f>
        <v>-</v>
      </c>
      <c r="P13" s="601">
        <f ca="1">IF(CE_Test_Number&lt;4,"-",Tables!AO168)</f>
        <v>0</v>
      </c>
      <c r="Q13" s="599" t="str">
        <f ca="1">IF(CE_Test_Number&lt;4,"-",Tables!AP168)</f>
        <v>-</v>
      </c>
    </row>
    <row r="14" spans="2:17">
      <c r="B14" s="753" t="s">
        <v>773</v>
      </c>
      <c r="C14" s="262">
        <f ca="1">Tables!I169</f>
        <v>0</v>
      </c>
      <c r="D14" s="259">
        <f ca="1">Tables!J169</f>
        <v>0</v>
      </c>
      <c r="E14" s="263">
        <f ca="1">Tables!K169</f>
        <v>0</v>
      </c>
      <c r="F14" s="262">
        <f ca="1">Tables!L169</f>
        <v>0</v>
      </c>
      <c r="G14" s="259">
        <f ca="1">Tables!M169</f>
        <v>0</v>
      </c>
      <c r="H14" s="263">
        <f ca="1">Tables!N169</f>
        <v>0</v>
      </c>
      <c r="I14" s="263">
        <f ca="1">Tables!V169</f>
        <v>0</v>
      </c>
      <c r="J14" s="601">
        <f ca="1">IF(CE_Test_Number&lt;1,"-",Tables!Z169)</f>
        <v>0</v>
      </c>
      <c r="K14" s="599" t="str">
        <f ca="1">IF(CE_Test_Number&lt;1,"-",Tables!AA169)</f>
        <v>-</v>
      </c>
      <c r="L14" s="601">
        <f ca="1">IF(CE_Test_Number&lt;2,"-",Tables!AE169)</f>
        <v>0</v>
      </c>
      <c r="M14" s="599" t="str">
        <f ca="1">IF(CE_Test_Number&lt;2,"-",Tables!AF169)</f>
        <v>-</v>
      </c>
      <c r="N14" s="601">
        <f ca="1">IF(CE_Test_Number&lt;3,"-",Tables!AJ169)</f>
        <v>0</v>
      </c>
      <c r="O14" s="599" t="str">
        <f ca="1">IF(CE_Test_Number&lt;3,"-",Tables!AK169)</f>
        <v>-</v>
      </c>
      <c r="P14" s="601">
        <f ca="1">IF(CE_Test_Number&lt;4,"-",Tables!AO169)</f>
        <v>0</v>
      </c>
      <c r="Q14" s="599" t="str">
        <f ca="1">IF(CE_Test_Number&lt;4,"-",Tables!AP169)</f>
        <v>-</v>
      </c>
    </row>
    <row r="15" spans="2:17" ht="14.4" thickBot="1">
      <c r="B15" s="753" t="s">
        <v>14</v>
      </c>
      <c r="C15" s="262">
        <f ca="1">Tables!I170</f>
        <v>0</v>
      </c>
      <c r="D15" s="259">
        <f ca="1">Tables!J170</f>
        <v>0</v>
      </c>
      <c r="E15" s="263">
        <f ca="1">Tables!K170</f>
        <v>0</v>
      </c>
      <c r="F15" s="262">
        <f ca="1">Tables!L170</f>
        <v>0</v>
      </c>
      <c r="G15" s="259">
        <f ca="1">Tables!M170</f>
        <v>0</v>
      </c>
      <c r="H15" s="263">
        <f ca="1">Tables!N170</f>
        <v>0</v>
      </c>
      <c r="I15" s="263">
        <f ca="1">Tables!V170</f>
        <v>0</v>
      </c>
      <c r="J15" s="601">
        <f ca="1">IF(CE_Test_Number&lt;1,"-",Tables!Z170)</f>
        <v>0</v>
      </c>
      <c r="K15" s="599" t="str">
        <f ca="1">IF(CE_Test_Number&lt;1,"-",Tables!AA170)</f>
        <v>-</v>
      </c>
      <c r="L15" s="601">
        <f ca="1">IF(CE_Test_Number&lt;2,"-",Tables!AE170)</f>
        <v>0</v>
      </c>
      <c r="M15" s="599" t="str">
        <f ca="1">IF(CE_Test_Number&lt;2,"-",Tables!AF170)</f>
        <v>-</v>
      </c>
      <c r="N15" s="601">
        <f ca="1">IF(CE_Test_Number&lt;3,"-",Tables!AJ170)</f>
        <v>0</v>
      </c>
      <c r="O15" s="599" t="str">
        <f ca="1">IF(CE_Test_Number&lt;3,"-",Tables!AK170)</f>
        <v>-</v>
      </c>
      <c r="P15" s="601">
        <f ca="1">IF(CE_Test_Number&lt;4,"-",Tables!AO170)</f>
        <v>0</v>
      </c>
      <c r="Q15" s="599" t="str">
        <f ca="1">IF(CE_Test_Number&lt;4,"-",Tables!AP170)</f>
        <v>-</v>
      </c>
    </row>
    <row r="16" spans="2:17" ht="14.4" thickBot="1">
      <c r="B16" s="625" t="s">
        <v>27</v>
      </c>
      <c r="C16" s="257">
        <f t="shared" ref="C16:I16" ca="1" si="0">SUM(C10:C15,C7:C8)</f>
        <v>48</v>
      </c>
      <c r="D16" s="257">
        <f t="shared" ca="1" si="0"/>
        <v>573</v>
      </c>
      <c r="E16" s="257">
        <f t="shared" ca="1" si="0"/>
        <v>6246</v>
      </c>
      <c r="F16" s="257">
        <f t="shared" ca="1" si="0"/>
        <v>39.4</v>
      </c>
      <c r="G16" s="257">
        <f t="shared" ca="1" si="0"/>
        <v>454.20000000000005</v>
      </c>
      <c r="H16" s="257">
        <f t="shared" ca="1" si="0"/>
        <v>5131.4000000000005</v>
      </c>
      <c r="I16" s="257">
        <f t="shared" ca="1" si="0"/>
        <v>528400</v>
      </c>
      <c r="J16" s="602">
        <f>'Table 1'!W8</f>
        <v>1123</v>
      </c>
      <c r="K16" s="597">
        <f>'Table 1'!X8</f>
        <v>1.5615000000000001</v>
      </c>
      <c r="L16" s="602">
        <f>'Table 1'!Y8</f>
        <v>0</v>
      </c>
      <c r="M16" s="597" t="str">
        <f>'Table 1'!Z8</f>
        <v>-</v>
      </c>
      <c r="N16" s="602">
        <f>'Table 1'!AA8</f>
        <v>0</v>
      </c>
      <c r="O16" s="597" t="str">
        <f>'Table 1'!AB8</f>
        <v>-</v>
      </c>
      <c r="P16" s="602">
        <f>'Table 1'!AC8</f>
        <v>0</v>
      </c>
      <c r="Q16" s="597" t="str">
        <f>'Table 1'!AD8</f>
        <v>-</v>
      </c>
    </row>
    <row r="18" spans="2:7">
      <c r="B18" s="1191" t="s">
        <v>673</v>
      </c>
      <c r="C18" s="1191"/>
      <c r="D18" s="1191"/>
      <c r="E18" s="1191"/>
      <c r="F18" s="1191"/>
      <c r="G18" s="666" t="str">
        <f>IF(Site_or_SitePlusLosses=1,"site",IF(Site_or_SitePlusLosses=2,"site plus T&amp;D losses between the site and power plant","Did not answer the question"))</f>
        <v>site</v>
      </c>
    </row>
    <row r="19" spans="2:7">
      <c r="C19" s="666" t="str">
        <f>IF(Naturally_Occurring=1,"The reported gross savings values account for naturally occuring energy savings",IF(Naturally_Occurring=0,"The reported gross savings values do not account for naturally occuring energy savings",""))</f>
        <v/>
      </c>
    </row>
    <row r="21" spans="2:7">
      <c r="B21" s="101"/>
    </row>
  </sheetData>
  <sheetProtection password="C96F" sheet="1" objects="1" scenarios="1" formatColumns="0" formatRows="0"/>
  <mergeCells count="5">
    <mergeCell ref="B18:F18"/>
    <mergeCell ref="B3:Q3"/>
    <mergeCell ref="C4:E4"/>
    <mergeCell ref="F4:H4"/>
    <mergeCell ref="J4:Q4"/>
  </mergeCells>
  <dataValidations count="1">
    <dataValidation type="list" allowBlank="1" showInputMessage="1" showErrorMessage="1" sqref="B21">
      <formula1>Market_Sector</formula1>
    </dataValidation>
  </dataValidations>
  <pageMargins left="0.5" right="0.5" top="0.75" bottom="0.75" header="0.3" footer="0.3"/>
  <pageSetup orientation="landscape"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7"/>
  <dimension ref="A1:N21"/>
  <sheetViews>
    <sheetView showGridLines="0" workbookViewId="0">
      <pane ySplit="1" topLeftCell="A3" activePane="bottomLeft" state="frozen"/>
      <selection activeCell="H6" sqref="H6:L6"/>
      <selection pane="bottomLeft"/>
    </sheetView>
  </sheetViews>
  <sheetFormatPr defaultColWidth="9.33203125" defaultRowHeight="13.8" outlineLevelRow="1"/>
  <cols>
    <col min="1" max="1" width="1" style="424" customWidth="1"/>
    <col min="2" max="2" width="30.109375" style="424" bestFit="1" customWidth="1"/>
    <col min="3" max="3" width="12.6640625" style="424" customWidth="1"/>
    <col min="4" max="4" width="13.44140625" style="424" bestFit="1" customWidth="1"/>
    <col min="5" max="5" width="12.6640625" style="424" customWidth="1"/>
    <col min="6" max="6" width="14.6640625" style="424" customWidth="1"/>
    <col min="7" max="7" width="13.109375" style="424" bestFit="1" customWidth="1"/>
    <col min="8" max="8" width="8.33203125" style="424" customWidth="1"/>
    <col min="9" max="9" width="16.33203125" style="424" bestFit="1" customWidth="1"/>
    <col min="10" max="10" width="5.33203125" style="424" bestFit="1" customWidth="1"/>
    <col min="11" max="11" width="11.88671875" style="424" bestFit="1" customWidth="1"/>
    <col min="12" max="12" width="5.33203125" style="424" bestFit="1" customWidth="1"/>
    <col min="13" max="13" width="16.33203125" style="424" bestFit="1" customWidth="1"/>
    <col min="14" max="14" width="5.33203125" style="424" bestFit="1" customWidth="1"/>
    <col min="15" max="16384" width="9.33203125" style="424"/>
  </cols>
  <sheetData>
    <row r="1" spans="1:14" ht="38.25" customHeight="1">
      <c r="A1" s="424" t="s">
        <v>346</v>
      </c>
    </row>
    <row r="2" spans="1:14" ht="4.5" customHeight="1"/>
    <row r="3" spans="1:14" ht="23.4" thickBot="1">
      <c r="B3" s="1383" t="str">
        <f>Titles!F2&amp;" Market Sector Savings, Expenditures and Cost Effectiveness"</f>
        <v>2014 Market Sector Savings, Expenditures and Cost Effectiveness</v>
      </c>
      <c r="C3" s="1384"/>
      <c r="D3" s="1384"/>
      <c r="E3" s="1384"/>
      <c r="F3" s="1384"/>
      <c r="G3" s="1384"/>
      <c r="H3" s="1384"/>
      <c r="I3" s="1384"/>
      <c r="J3" s="1384"/>
      <c r="K3" s="1384"/>
      <c r="L3" s="1384"/>
      <c r="M3" s="1384"/>
      <c r="N3" s="1384"/>
    </row>
    <row r="4" spans="1:14" ht="15.75" customHeight="1" thickBot="1">
      <c r="B4" s="245"/>
      <c r="C4" s="1330" t="s">
        <v>281</v>
      </c>
      <c r="D4" s="1306"/>
      <c r="E4" s="1307"/>
      <c r="F4" s="699" t="s">
        <v>711</v>
      </c>
      <c r="G4" s="1337" t="s">
        <v>253</v>
      </c>
      <c r="H4" s="1338"/>
      <c r="I4" s="1338"/>
      <c r="J4" s="1338"/>
      <c r="K4" s="1338"/>
      <c r="L4" s="1338"/>
      <c r="M4" s="1338"/>
      <c r="N4" s="1339"/>
    </row>
    <row r="5" spans="1:14" ht="50.25" customHeight="1">
      <c r="B5" s="246"/>
      <c r="C5" s="237" t="s">
        <v>90</v>
      </c>
      <c r="D5" s="238" t="s">
        <v>275</v>
      </c>
      <c r="E5" s="239" t="s">
        <v>276</v>
      </c>
      <c r="F5" s="243" t="s">
        <v>59</v>
      </c>
      <c r="G5" s="403" t="str">
        <f>IF(CE_Test_Number&lt;1,"-",Tables!Z160)</f>
        <v>Total 
Resource Net Benefits (PV)</v>
      </c>
      <c r="H5" s="403" t="str">
        <f>IF(CE_Test_Number&lt;1,"-",Tables!AA160)</f>
        <v>TRC</v>
      </c>
      <c r="I5" s="403" t="str">
        <f>IF(CE_Test_Number&lt;2,"-",Tables!AE160)</f>
        <v>Program Administrator Net Benefits (PV)</v>
      </c>
      <c r="J5" s="403" t="str">
        <f>IF(CE_Test_Number&lt;2,"-",Tables!AF160)</f>
        <v>PAC</v>
      </c>
      <c r="K5" s="403" t="str">
        <f>IF(CE_Test_Number&lt;3,"-",Tables!AJ160)</f>
        <v>Societal
Net Benefits (PV)</v>
      </c>
      <c r="L5" s="403" t="str">
        <f>IF(CE_Test_Number&lt;3,"-",Tables!AK160)</f>
        <v>SCT</v>
      </c>
      <c r="M5" s="403" t="str">
        <f>IF(CE_Test_Number&lt;4,"-",Tables!AO160)</f>
        <v>Rate Impact Measure
Net Benefits (PV)</v>
      </c>
      <c r="N5" s="403" t="str">
        <f>IF(CE_Test_Number&lt;4,"-",Tables!AP160)</f>
        <v>RIM</v>
      </c>
    </row>
    <row r="6" spans="1:14" ht="14.4" thickBot="1">
      <c r="B6" s="250" t="s">
        <v>7</v>
      </c>
      <c r="C6" s="247" t="str">
        <f>Titles!F12</f>
        <v>MW</v>
      </c>
      <c r="D6" s="248" t="str">
        <f>Titles!F13</f>
        <v>MWh</v>
      </c>
      <c r="E6" s="249" t="str">
        <f>Titles!F14</f>
        <v>MWh</v>
      </c>
      <c r="F6" s="254" t="s">
        <v>93</v>
      </c>
      <c r="G6" s="596" t="str">
        <f>IF(CE_Test_Number&lt;1,"-",Tables!Z161)</f>
        <v>($000's)</v>
      </c>
      <c r="H6" s="596" t="str">
        <f>IF(CE_Test_Number&lt;1,"-",Tables!AA161)</f>
        <v>Ratio</v>
      </c>
      <c r="I6" s="596" t="str">
        <f>IF(CE_Test_Number&lt;2,"-",Tables!AE161)</f>
        <v>($000's)</v>
      </c>
      <c r="J6" s="596" t="str">
        <f>IF(CE_Test_Number&lt;2,"-",Tables!AF161)</f>
        <v>Ratio</v>
      </c>
      <c r="K6" s="596" t="str">
        <f>IF(CE_Test_Number&lt;3,"-",Tables!AJ161)</f>
        <v>($000's)</v>
      </c>
      <c r="L6" s="596" t="str">
        <f>IF(CE_Test_Number&lt;3,"-",Tables!AK161)</f>
        <v>Ratio</v>
      </c>
      <c r="M6" s="596" t="str">
        <f>IF(CE_Test_Number&lt;4,"-",Tables!AO161)</f>
        <v>($000's)</v>
      </c>
      <c r="N6" s="596" t="str">
        <f>IF(CE_Test_Number&lt;4,"-",Tables!AP161)</f>
        <v>Ratio</v>
      </c>
    </row>
    <row r="7" spans="1:14">
      <c r="B7" s="751" t="str">
        <f>Tables!B162</f>
        <v>Residential</v>
      </c>
      <c r="C7" s="256">
        <f ca="1">Tables!I162</f>
        <v>38</v>
      </c>
      <c r="D7" s="260">
        <f ca="1">Tables!J162</f>
        <v>273</v>
      </c>
      <c r="E7" s="261">
        <f ca="1">Tables!K162</f>
        <v>5012</v>
      </c>
      <c r="F7" s="261">
        <f ca="1">Tables!V162</f>
        <v>372000</v>
      </c>
      <c r="G7" s="600">
        <f ca="1">IF(CE_Test_Number&lt;1,"-",Tables!Z162)</f>
        <v>1123</v>
      </c>
      <c r="H7" s="598">
        <f ca="1">IF(CE_Test_Number&lt;1,"-",Tables!AA162)</f>
        <v>1.5615000000000001</v>
      </c>
      <c r="I7" s="600">
        <f ca="1">IF(CE_Test_Number&lt;2,"-",Tables!AE162)</f>
        <v>0</v>
      </c>
      <c r="J7" s="598" t="str">
        <f ca="1">IF(CE_Test_Number&lt;2,"-",Tables!AF162)</f>
        <v>-</v>
      </c>
      <c r="K7" s="600">
        <f ca="1">IF(CE_Test_Number&lt;3,"-",Tables!AJ162)</f>
        <v>0</v>
      </c>
      <c r="L7" s="598" t="str">
        <f ca="1">IF(CE_Test_Number&lt;3,"-",Tables!AK162)</f>
        <v>-</v>
      </c>
      <c r="M7" s="600">
        <f ca="1">IF(CE_Test_Number&lt;4,"-",Tables!AO162)</f>
        <v>0</v>
      </c>
      <c r="N7" s="598" t="str">
        <f ca="1">IF(CE_Test_Number&lt;4,"-",Tables!AP162)</f>
        <v>-</v>
      </c>
    </row>
    <row r="8" spans="1:14">
      <c r="B8" s="438" t="s">
        <v>211</v>
      </c>
      <c r="C8" s="262">
        <f ca="1">Tables!I163</f>
        <v>0</v>
      </c>
      <c r="D8" s="259">
        <f ca="1">Tables!J163</f>
        <v>0</v>
      </c>
      <c r="E8" s="263">
        <f ca="1">Tables!K163</f>
        <v>0</v>
      </c>
      <c r="F8" s="263">
        <f ca="1">Tables!V163</f>
        <v>0</v>
      </c>
      <c r="G8" s="601">
        <f ca="1">IF(CE_Test_Number&lt;1,"-",Tables!Z163)</f>
        <v>0</v>
      </c>
      <c r="H8" s="599" t="str">
        <f ca="1">IF(CE_Test_Number&lt;1,"-",Tables!AA163)</f>
        <v>-</v>
      </c>
      <c r="I8" s="601">
        <f ca="1">IF(CE_Test_Number&lt;2,"-",Tables!AE163)</f>
        <v>0</v>
      </c>
      <c r="J8" s="599" t="str">
        <f ca="1">IF(CE_Test_Number&lt;2,"-",Tables!AF163)</f>
        <v>-</v>
      </c>
      <c r="K8" s="601">
        <f ca="1">IF(CE_Test_Number&lt;3,"-",Tables!AJ163)</f>
        <v>0</v>
      </c>
      <c r="L8" s="599" t="str">
        <f ca="1">IF(CE_Test_Number&lt;3,"-",Tables!AK163)</f>
        <v>-</v>
      </c>
      <c r="M8" s="601">
        <f ca="1">IF(CE_Test_Number&lt;4,"-",Tables!AO163)</f>
        <v>0</v>
      </c>
      <c r="N8" s="599" t="str">
        <f ca="1">IF(CE_Test_Number&lt;4,"-",Tables!AP163)</f>
        <v>-</v>
      </c>
    </row>
    <row r="9" spans="1:14">
      <c r="B9" s="739" t="s">
        <v>278</v>
      </c>
      <c r="C9" s="262">
        <f ca="1">Tables!I164</f>
        <v>0</v>
      </c>
      <c r="D9" s="259">
        <f ca="1">Tables!J164</f>
        <v>0</v>
      </c>
      <c r="E9" s="263">
        <f ca="1">Tables!K164</f>
        <v>0</v>
      </c>
      <c r="F9" s="263">
        <f ca="1">Tables!V164</f>
        <v>156400</v>
      </c>
      <c r="G9" s="601">
        <f ca="1">IF(CE_Test_Number&lt;1,"-",Tables!Z164)</f>
        <v>0</v>
      </c>
      <c r="H9" s="599" t="str">
        <f ca="1">IF(CE_Test_Number&lt;1,"-",Tables!AA164)</f>
        <v>-</v>
      </c>
      <c r="I9" s="601">
        <f ca="1">IF(CE_Test_Number&lt;2,"-",Tables!AE164)</f>
        <v>0</v>
      </c>
      <c r="J9" s="599" t="str">
        <f ca="1">IF(CE_Test_Number&lt;2,"-",Tables!AF164)</f>
        <v>-</v>
      </c>
      <c r="K9" s="601">
        <f ca="1">IF(CE_Test_Number&lt;3,"-",Tables!AJ164)</f>
        <v>0</v>
      </c>
      <c r="L9" s="599" t="str">
        <f ca="1">IF(CE_Test_Number&lt;3,"-",Tables!AK164)</f>
        <v>-</v>
      </c>
      <c r="M9" s="601">
        <f ca="1">IF(CE_Test_Number&lt;4,"-",Tables!AO164)</f>
        <v>0</v>
      </c>
      <c r="N9" s="599" t="str">
        <f ca="1">IF(CE_Test_Number&lt;4,"-",Tables!AP164)</f>
        <v>-</v>
      </c>
    </row>
    <row r="10" spans="1:14" outlineLevel="1">
      <c r="B10" s="740" t="s">
        <v>615</v>
      </c>
      <c r="C10" s="262">
        <f ca="1">Tables!I165</f>
        <v>10</v>
      </c>
      <c r="D10" s="259">
        <f ca="1">Tables!J165</f>
        <v>300</v>
      </c>
      <c r="E10" s="263">
        <f ca="1">Tables!K165</f>
        <v>1234</v>
      </c>
      <c r="F10" s="263">
        <f ca="1">Tables!V165</f>
        <v>156400</v>
      </c>
      <c r="G10" s="601">
        <f ca="1">IF(CE_Test_Number&lt;1,"-",Tables!Z165)</f>
        <v>0</v>
      </c>
      <c r="H10" s="599" t="str">
        <f ca="1">IF(CE_Test_Number&lt;1,"-",Tables!AA165)</f>
        <v>-</v>
      </c>
      <c r="I10" s="601">
        <f ca="1">IF(CE_Test_Number&lt;2,"-",Tables!AE165)</f>
        <v>0</v>
      </c>
      <c r="J10" s="599" t="str">
        <f ca="1">IF(CE_Test_Number&lt;2,"-",Tables!AF165)</f>
        <v>-</v>
      </c>
      <c r="K10" s="601">
        <f ca="1">IF(CE_Test_Number&lt;3,"-",Tables!AJ165)</f>
        <v>0</v>
      </c>
      <c r="L10" s="599" t="str">
        <f ca="1">IF(CE_Test_Number&lt;3,"-",Tables!AK165)</f>
        <v>-</v>
      </c>
      <c r="M10" s="601">
        <f ca="1">IF(CE_Test_Number&lt;4,"-",Tables!AO165)</f>
        <v>0</v>
      </c>
      <c r="N10" s="599" t="str">
        <f ca="1">IF(CE_Test_Number&lt;4,"-",Tables!AP165)</f>
        <v>-</v>
      </c>
    </row>
    <row r="11" spans="1:14" outlineLevel="1">
      <c r="B11" s="740" t="str">
        <f>Tables!B166</f>
        <v>Commercial</v>
      </c>
      <c r="C11" s="262">
        <f ca="1">Tables!I166</f>
        <v>0</v>
      </c>
      <c r="D11" s="259">
        <f ca="1">Tables!J166</f>
        <v>0</v>
      </c>
      <c r="E11" s="263">
        <f ca="1">Tables!K166</f>
        <v>0</v>
      </c>
      <c r="F11" s="263">
        <f ca="1">Tables!V166</f>
        <v>0</v>
      </c>
      <c r="G11" s="601">
        <f ca="1">IF(CE_Test_Number&lt;1,"-",Tables!Z166)</f>
        <v>0</v>
      </c>
      <c r="H11" s="599" t="str">
        <f ca="1">IF(CE_Test_Number&lt;1,"-",Tables!AA166)</f>
        <v>-</v>
      </c>
      <c r="I11" s="601">
        <f ca="1">IF(CE_Test_Number&lt;2,"-",Tables!AE166)</f>
        <v>0</v>
      </c>
      <c r="J11" s="599" t="str">
        <f ca="1">IF(CE_Test_Number&lt;2,"-",Tables!AF166)</f>
        <v>-</v>
      </c>
      <c r="K11" s="601">
        <f ca="1">IF(CE_Test_Number&lt;3,"-",Tables!AJ166)</f>
        <v>0</v>
      </c>
      <c r="L11" s="599" t="str">
        <f ca="1">IF(CE_Test_Number&lt;3,"-",Tables!AK166)</f>
        <v>-</v>
      </c>
      <c r="M11" s="601">
        <f ca="1">IF(CE_Test_Number&lt;4,"-",Tables!AO166)</f>
        <v>0</v>
      </c>
      <c r="N11" s="599" t="str">
        <f ca="1">IF(CE_Test_Number&lt;4,"-",Tables!AP166)</f>
        <v>-</v>
      </c>
    </row>
    <row r="12" spans="1:14" outlineLevel="1">
      <c r="B12" s="740" t="s">
        <v>338</v>
      </c>
      <c r="C12" s="262">
        <f ca="1">Tables!I167</f>
        <v>0</v>
      </c>
      <c r="D12" s="259">
        <f ca="1">Tables!J167</f>
        <v>0</v>
      </c>
      <c r="E12" s="263">
        <f ca="1">Tables!K167</f>
        <v>0</v>
      </c>
      <c r="F12" s="263">
        <f ca="1">Tables!V167</f>
        <v>0</v>
      </c>
      <c r="G12" s="601">
        <f ca="1">IF(CE_Test_Number&lt;1,"-",Tables!Z167)</f>
        <v>0</v>
      </c>
      <c r="H12" s="599" t="str">
        <f ca="1">IF(CE_Test_Number&lt;1,"-",Tables!AA167)</f>
        <v>-</v>
      </c>
      <c r="I12" s="601">
        <f ca="1">IF(CE_Test_Number&lt;2,"-",Tables!AE167)</f>
        <v>0</v>
      </c>
      <c r="J12" s="599" t="str">
        <f ca="1">IF(CE_Test_Number&lt;2,"-",Tables!AF167)</f>
        <v>-</v>
      </c>
      <c r="K12" s="601">
        <f ca="1">IF(CE_Test_Number&lt;3,"-",Tables!AJ167)</f>
        <v>0</v>
      </c>
      <c r="L12" s="599" t="str">
        <f ca="1">IF(CE_Test_Number&lt;3,"-",Tables!AK167)</f>
        <v>-</v>
      </c>
      <c r="M12" s="601">
        <f ca="1">IF(CE_Test_Number&lt;4,"-",Tables!AO167)</f>
        <v>0</v>
      </c>
      <c r="N12" s="599" t="str">
        <f ca="1">IF(CE_Test_Number&lt;4,"-",Tables!AP167)</f>
        <v>-</v>
      </c>
    </row>
    <row r="13" spans="1:14">
      <c r="B13" s="753" t="str">
        <f>Tables!B168</f>
        <v>CHP</v>
      </c>
      <c r="C13" s="262">
        <f ca="1">Tables!I168</f>
        <v>0</v>
      </c>
      <c r="D13" s="259">
        <f ca="1">Tables!J168</f>
        <v>0</v>
      </c>
      <c r="E13" s="263">
        <f ca="1">Tables!K168</f>
        <v>0</v>
      </c>
      <c r="F13" s="263">
        <f ca="1">Tables!V168</f>
        <v>0</v>
      </c>
      <c r="G13" s="601">
        <f ca="1">IF(CE_Test_Number&lt;1,"-",Tables!Z168)</f>
        <v>0</v>
      </c>
      <c r="H13" s="599" t="str">
        <f ca="1">IF(CE_Test_Number&lt;1,"-",Tables!AA168)</f>
        <v>-</v>
      </c>
      <c r="I13" s="601">
        <f ca="1">IF(CE_Test_Number&lt;2,"-",Tables!AE168)</f>
        <v>0</v>
      </c>
      <c r="J13" s="599" t="str">
        <f ca="1">IF(CE_Test_Number&lt;2,"-",Tables!AF168)</f>
        <v>-</v>
      </c>
      <c r="K13" s="601">
        <f ca="1">IF(CE_Test_Number&lt;3,"-",Tables!AJ168)</f>
        <v>0</v>
      </c>
      <c r="L13" s="599" t="str">
        <f ca="1">IF(CE_Test_Number&lt;3,"-",Tables!AK168)</f>
        <v>-</v>
      </c>
      <c r="M13" s="601">
        <f ca="1">IF(CE_Test_Number&lt;4,"-",Tables!AO168)</f>
        <v>0</v>
      </c>
      <c r="N13" s="599" t="str">
        <f ca="1">IF(CE_Test_Number&lt;4,"-",Tables!AP168)</f>
        <v>-</v>
      </c>
    </row>
    <row r="14" spans="1:14">
      <c r="B14" s="753" t="s">
        <v>773</v>
      </c>
      <c r="C14" s="262">
        <f ca="1">Tables!I169</f>
        <v>0</v>
      </c>
      <c r="D14" s="259">
        <f ca="1">Tables!J169</f>
        <v>0</v>
      </c>
      <c r="E14" s="263">
        <f ca="1">Tables!K169</f>
        <v>0</v>
      </c>
      <c r="F14" s="263">
        <f ca="1">Tables!V169</f>
        <v>0</v>
      </c>
      <c r="G14" s="601">
        <f ca="1">IF(CE_Test_Number&lt;1,"-",Tables!Z169)</f>
        <v>0</v>
      </c>
      <c r="H14" s="599" t="str">
        <f ca="1">IF(CE_Test_Number&lt;1,"-",Tables!AA169)</f>
        <v>-</v>
      </c>
      <c r="I14" s="601">
        <f ca="1">IF(CE_Test_Number&lt;2,"-",Tables!AE169)</f>
        <v>0</v>
      </c>
      <c r="J14" s="599" t="str">
        <f ca="1">IF(CE_Test_Number&lt;2,"-",Tables!AF169)</f>
        <v>-</v>
      </c>
      <c r="K14" s="601">
        <f ca="1">IF(CE_Test_Number&lt;3,"-",Tables!AJ169)</f>
        <v>0</v>
      </c>
      <c r="L14" s="599" t="str">
        <f ca="1">IF(CE_Test_Number&lt;3,"-",Tables!AK169)</f>
        <v>-</v>
      </c>
      <c r="M14" s="601">
        <f ca="1">IF(CE_Test_Number&lt;4,"-",Tables!AO169)</f>
        <v>0</v>
      </c>
      <c r="N14" s="599" t="str">
        <f ca="1">IF(CE_Test_Number&lt;4,"-",Tables!AP169)</f>
        <v>-</v>
      </c>
    </row>
    <row r="15" spans="1:14" ht="14.4" thickBot="1">
      <c r="B15" s="753" t="s">
        <v>14</v>
      </c>
      <c r="C15" s="262">
        <f ca="1">Tables!I170</f>
        <v>0</v>
      </c>
      <c r="D15" s="259">
        <f ca="1">Tables!J170</f>
        <v>0</v>
      </c>
      <c r="E15" s="263">
        <f ca="1">Tables!K170</f>
        <v>0</v>
      </c>
      <c r="F15" s="263">
        <f ca="1">Tables!V170</f>
        <v>0</v>
      </c>
      <c r="G15" s="601">
        <f ca="1">IF(CE_Test_Number&lt;1,"-",Tables!Z170)</f>
        <v>0</v>
      </c>
      <c r="H15" s="599" t="str">
        <f ca="1">IF(CE_Test_Number&lt;1,"-",Tables!AA170)</f>
        <v>-</v>
      </c>
      <c r="I15" s="601">
        <f ca="1">IF(CE_Test_Number&lt;2,"-",Tables!AE170)</f>
        <v>0</v>
      </c>
      <c r="J15" s="599" t="str">
        <f ca="1">IF(CE_Test_Number&lt;2,"-",Tables!AF170)</f>
        <v>-</v>
      </c>
      <c r="K15" s="601">
        <f ca="1">IF(CE_Test_Number&lt;3,"-",Tables!AJ170)</f>
        <v>0</v>
      </c>
      <c r="L15" s="599" t="str">
        <f ca="1">IF(CE_Test_Number&lt;3,"-",Tables!AK170)</f>
        <v>-</v>
      </c>
      <c r="M15" s="601">
        <f ca="1">IF(CE_Test_Number&lt;4,"-",Tables!AO170)</f>
        <v>0</v>
      </c>
      <c r="N15" s="599" t="str">
        <f ca="1">IF(CE_Test_Number&lt;4,"-",Tables!AP170)</f>
        <v>-</v>
      </c>
    </row>
    <row r="16" spans="1:14" ht="14.4" thickBot="1">
      <c r="B16" s="625" t="s">
        <v>27</v>
      </c>
      <c r="C16" s="257">
        <f t="shared" ref="C16:F16" ca="1" si="0">SUM(C10:C15,C7:C8)</f>
        <v>48</v>
      </c>
      <c r="D16" s="257">
        <f t="shared" ca="1" si="0"/>
        <v>573</v>
      </c>
      <c r="E16" s="257">
        <f t="shared" ca="1" si="0"/>
        <v>6246</v>
      </c>
      <c r="F16" s="257">
        <f t="shared" ca="1" si="0"/>
        <v>528400</v>
      </c>
      <c r="G16" s="602">
        <f>'Table 1'!W8</f>
        <v>1123</v>
      </c>
      <c r="H16" s="597">
        <f>'Table 1'!X8</f>
        <v>1.5615000000000001</v>
      </c>
      <c r="I16" s="602">
        <f>'Table 1'!Y8</f>
        <v>0</v>
      </c>
      <c r="J16" s="597" t="str">
        <f>'Table 1'!Z8</f>
        <v>-</v>
      </c>
      <c r="K16" s="602">
        <f>'Table 1'!AA8</f>
        <v>0</v>
      </c>
      <c r="L16" s="597" t="str">
        <f>'Table 1'!AB8</f>
        <v>-</v>
      </c>
      <c r="M16" s="602">
        <f>'Table 1'!AC8</f>
        <v>0</v>
      </c>
      <c r="N16" s="597" t="str">
        <f>'Table 1'!AD8</f>
        <v>-</v>
      </c>
    </row>
    <row r="18" spans="2:7">
      <c r="C18" s="228"/>
      <c r="D18" s="228"/>
    </row>
    <row r="19" spans="2:7">
      <c r="B19" s="1191" t="s">
        <v>673</v>
      </c>
      <c r="C19" s="1191"/>
      <c r="D19" s="1191"/>
      <c r="E19" s="1191"/>
      <c r="F19" s="1191"/>
      <c r="G19" s="666" t="str">
        <f>IF(Site_or_SitePlusLosses=1,"site",IF(Site_or_SitePlusLosses=2,"site plus T&amp;D losses between the site and power plant","Did not answer the question"))</f>
        <v>site</v>
      </c>
    </row>
    <row r="20" spans="2:7">
      <c r="C20" s="666" t="str">
        <f>IF(Naturally_Occurring=1,"The reported gross savings values account for naturally occuring energy savings",IF(Naturally_Occurring=0,"The reported gross savings values do not account for naturally occuring energy savings",""))</f>
        <v/>
      </c>
    </row>
    <row r="21" spans="2:7">
      <c r="B21" s="101"/>
    </row>
  </sheetData>
  <sheetProtection password="C96F" sheet="1" objects="1" scenarios="1" formatColumns="0" formatRows="0"/>
  <mergeCells count="4">
    <mergeCell ref="B3:N3"/>
    <mergeCell ref="C4:E4"/>
    <mergeCell ref="G4:N4"/>
    <mergeCell ref="B19:F19"/>
  </mergeCells>
  <dataValidations count="1">
    <dataValidation type="list" allowBlank="1" showInputMessage="1" showErrorMessage="1" sqref="B21">
      <formula1>Market_Sector</formula1>
    </dataValidation>
  </dataValidations>
  <pageMargins left="0.5" right="0.5" top="0.75" bottom="0.75" header="0.3" footer="0.3"/>
  <pageSetup orientation="landscape"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J48"/>
  <sheetViews>
    <sheetView showGridLines="0" workbookViewId="0">
      <pane ySplit="1" topLeftCell="A2" activePane="bottomLeft" state="frozen"/>
      <selection activeCell="H6" sqref="H6:L6"/>
      <selection pane="bottomLeft"/>
    </sheetView>
  </sheetViews>
  <sheetFormatPr defaultColWidth="9.33203125" defaultRowHeight="13.8"/>
  <cols>
    <col min="1" max="1" width="1" style="3" customWidth="1"/>
    <col min="2" max="2" width="37.6640625" style="3" customWidth="1"/>
    <col min="3" max="3" width="22" style="3" customWidth="1"/>
    <col min="4" max="4" width="59" style="3" bestFit="1" customWidth="1"/>
    <col min="5" max="5" width="0.6640625" style="3" customWidth="1"/>
    <col min="6" max="7" width="12.6640625" style="3" customWidth="1"/>
    <col min="8" max="8" width="0.44140625" style="3" customWidth="1"/>
    <col min="9" max="9" width="11" style="3" customWidth="1"/>
    <col min="10" max="10" width="1.33203125" style="3" customWidth="1"/>
    <col min="11" max="16384" width="9.33203125" style="3"/>
  </cols>
  <sheetData>
    <row r="1" spans="1:10" ht="38.25" customHeight="1"/>
    <row r="2" spans="1:10" ht="4.5" customHeight="1" thickBot="1"/>
    <row r="3" spans="1:10" ht="23.4" thickBot="1">
      <c r="B3" s="1385" t="s">
        <v>722</v>
      </c>
      <c r="C3" s="1386"/>
      <c r="D3" s="1386"/>
      <c r="E3" s="1386"/>
      <c r="F3" s="1386"/>
      <c r="G3" s="1386"/>
      <c r="H3" s="1386"/>
      <c r="I3" s="1387"/>
    </row>
    <row r="4" spans="1:10" ht="4.5" customHeight="1" thickBot="1"/>
    <row r="5" spans="1:10" ht="14.4" thickBot="1">
      <c r="A5" s="7"/>
      <c r="B5" s="120"/>
      <c r="C5" s="120"/>
      <c r="D5" s="120"/>
      <c r="E5" s="7"/>
      <c r="F5" s="1309">
        <f>Titles!F2</f>
        <v>2014</v>
      </c>
      <c r="G5" s="1310"/>
      <c r="H5" s="7"/>
      <c r="I5" s="1388" t="s">
        <v>92</v>
      </c>
      <c r="J5" s="7"/>
    </row>
    <row r="6" spans="1:10" ht="11.25" customHeight="1">
      <c r="A6" s="7"/>
      <c r="B6" s="121"/>
      <c r="C6" s="121"/>
      <c r="D6" s="121"/>
      <c r="E6" s="7"/>
      <c r="F6" s="122" t="s">
        <v>58</v>
      </c>
      <c r="G6" s="123" t="s">
        <v>59</v>
      </c>
      <c r="H6" s="7"/>
      <c r="I6" s="1389"/>
      <c r="J6" s="7"/>
    </row>
    <row r="7" spans="1:10" ht="11.25" customHeight="1" thickBot="1">
      <c r="A7" s="7"/>
      <c r="B7" s="124" t="s">
        <v>6</v>
      </c>
      <c r="C7" s="124" t="s">
        <v>7</v>
      </c>
      <c r="D7" s="124" t="s">
        <v>8</v>
      </c>
      <c r="E7" s="7"/>
      <c r="F7" s="442" t="s">
        <v>93</v>
      </c>
      <c r="G7" s="141" t="s">
        <v>93</v>
      </c>
      <c r="H7" s="7"/>
      <c r="I7" s="1390"/>
      <c r="J7" s="7"/>
    </row>
    <row r="8" spans="1:10" ht="12.75" customHeight="1">
      <c r="A8" s="7"/>
      <c r="B8" s="125" t="str">
        <f ca="1">Tables!B27</f>
        <v>Residential New Construction (example)</v>
      </c>
      <c r="C8" s="126" t="str">
        <f ca="1">Tables!C27</f>
        <v>Residential</v>
      </c>
      <c r="D8" s="126" t="str">
        <f ca="1">Tables!D27</f>
        <v>Res: New Construction</v>
      </c>
      <c r="E8" s="7"/>
      <c r="F8" s="444">
        <f ca="1">Tables!E27</f>
        <v>113100</v>
      </c>
      <c r="G8" s="127">
        <f ca="1">Tables!F27</f>
        <v>156400</v>
      </c>
      <c r="H8" s="7"/>
      <c r="I8" s="128">
        <f ca="1">IF(ISERROR(G8/F8),"-",(G8/F8))</f>
        <v>1.3828470380194517</v>
      </c>
      <c r="J8" s="7"/>
    </row>
    <row r="9" spans="1:10" ht="12.75" customHeight="1">
      <c r="A9" s="7"/>
      <c r="B9" s="129" t="str">
        <f ca="1">Tables!B28</f>
        <v>Residential Whole Home Retrofit</v>
      </c>
      <c r="C9" s="130" t="str">
        <f ca="1">Tables!C28</f>
        <v>Residential</v>
      </c>
      <c r="D9" s="130" t="str">
        <f ca="1">Tables!D28</f>
        <v>Res: Whole Home/Retrofit</v>
      </c>
      <c r="E9" s="7"/>
      <c r="F9" s="445">
        <f ca="1">Tables!E28</f>
        <v>0</v>
      </c>
      <c r="G9" s="446">
        <f ca="1">Tables!F28</f>
        <v>215600</v>
      </c>
      <c r="H9" s="7"/>
      <c r="I9" s="131" t="str">
        <f t="shared" ref="I9:I38" ca="1" si="0">IF(ISERROR(G9/F9),"-",(G9/F9))</f>
        <v>-</v>
      </c>
      <c r="J9" s="7"/>
    </row>
    <row r="10" spans="1:10" ht="12.75" customHeight="1">
      <c r="A10" s="7"/>
      <c r="B10" s="129" t="str">
        <f ca="1">Tables!B29</f>
        <v>C&amp;I Prescriptive</v>
      </c>
      <c r="C10" s="130" t="str">
        <f ca="1">Tables!C29</f>
        <v>Commercial_Industrial</v>
      </c>
      <c r="D10" s="130" t="str">
        <f ca="1">Tables!D29</f>
        <v>CI: Prescriptive</v>
      </c>
      <c r="E10" s="7"/>
      <c r="F10" s="445">
        <f ca="1">Tables!E29</f>
        <v>0</v>
      </c>
      <c r="G10" s="446">
        <f ca="1">Tables!F29</f>
        <v>156400</v>
      </c>
      <c r="H10" s="7"/>
      <c r="I10" s="131" t="str">
        <f t="shared" ca="1" si="0"/>
        <v>-</v>
      </c>
      <c r="J10" s="7"/>
    </row>
    <row r="11" spans="1:10" ht="12.75" customHeight="1">
      <c r="A11" s="7"/>
      <c r="B11" s="129" t="str">
        <f ca="1">Tables!B30</f>
        <v>*Hide*</v>
      </c>
      <c r="C11" s="130" t="str">
        <f ca="1">Tables!C30</f>
        <v>-</v>
      </c>
      <c r="D11" s="130" t="str">
        <f ca="1">Tables!D30</f>
        <v>-</v>
      </c>
      <c r="E11" s="7"/>
      <c r="F11" s="445" t="str">
        <f ca="1">Tables!E30</f>
        <v>-</v>
      </c>
      <c r="G11" s="446" t="str">
        <f ca="1">Tables!F30</f>
        <v>-</v>
      </c>
      <c r="H11" s="7"/>
      <c r="I11" s="131" t="str">
        <f t="shared" ca="1" si="0"/>
        <v>-</v>
      </c>
      <c r="J11" s="7"/>
    </row>
    <row r="12" spans="1:10" ht="12.75" customHeight="1">
      <c r="A12" s="7"/>
      <c r="B12" s="129" t="str">
        <f ca="1">Tables!B31</f>
        <v>*Hide*</v>
      </c>
      <c r="C12" s="130" t="str">
        <f ca="1">Tables!C31</f>
        <v>-</v>
      </c>
      <c r="D12" s="130" t="str">
        <f ca="1">Tables!D31</f>
        <v>-</v>
      </c>
      <c r="E12" s="7"/>
      <c r="F12" s="445" t="str">
        <f ca="1">Tables!E31</f>
        <v>-</v>
      </c>
      <c r="G12" s="446" t="str">
        <f ca="1">Tables!F31</f>
        <v>-</v>
      </c>
      <c r="H12" s="7"/>
      <c r="I12" s="131" t="str">
        <f t="shared" ca="1" si="0"/>
        <v>-</v>
      </c>
      <c r="J12" s="7"/>
    </row>
    <row r="13" spans="1:10" ht="12.75" customHeight="1">
      <c r="A13" s="7"/>
      <c r="B13" s="129" t="str">
        <f ca="1">Tables!B32</f>
        <v>*Hide*</v>
      </c>
      <c r="C13" s="130" t="str">
        <f ca="1">Tables!C32</f>
        <v>-</v>
      </c>
      <c r="D13" s="130" t="str">
        <f ca="1">Tables!D32</f>
        <v>-</v>
      </c>
      <c r="E13" s="7"/>
      <c r="F13" s="445" t="str">
        <f ca="1">Tables!E32</f>
        <v>-</v>
      </c>
      <c r="G13" s="446" t="str">
        <f ca="1">Tables!F32</f>
        <v>-</v>
      </c>
      <c r="H13" s="7"/>
      <c r="I13" s="131" t="str">
        <f t="shared" ca="1" si="0"/>
        <v>-</v>
      </c>
      <c r="J13" s="7"/>
    </row>
    <row r="14" spans="1:10" ht="12.75" customHeight="1">
      <c r="A14" s="7"/>
      <c r="B14" s="129" t="str">
        <f ca="1">Tables!B33</f>
        <v>*Hide*</v>
      </c>
      <c r="C14" s="130" t="str">
        <f ca="1">Tables!C33</f>
        <v>-</v>
      </c>
      <c r="D14" s="130" t="str">
        <f ca="1">Tables!D33</f>
        <v>-</v>
      </c>
      <c r="E14" s="7"/>
      <c r="F14" s="445" t="str">
        <f ca="1">Tables!E33</f>
        <v>-</v>
      </c>
      <c r="G14" s="446" t="str">
        <f ca="1">Tables!F33</f>
        <v>-</v>
      </c>
      <c r="H14" s="7"/>
      <c r="I14" s="131" t="str">
        <f t="shared" ca="1" si="0"/>
        <v>-</v>
      </c>
      <c r="J14" s="7"/>
    </row>
    <row r="15" spans="1:10" ht="12.75" customHeight="1">
      <c r="A15" s="7"/>
      <c r="B15" s="129" t="str">
        <f ca="1">Tables!B34</f>
        <v>*Hide*</v>
      </c>
      <c r="C15" s="130" t="str">
        <f ca="1">Tables!C34</f>
        <v>-</v>
      </c>
      <c r="D15" s="130" t="str">
        <f ca="1">Tables!D34</f>
        <v>-</v>
      </c>
      <c r="E15" s="7"/>
      <c r="F15" s="445" t="str">
        <f ca="1">Tables!E34</f>
        <v>-</v>
      </c>
      <c r="G15" s="446" t="str">
        <f ca="1">Tables!F34</f>
        <v>-</v>
      </c>
      <c r="H15" s="7"/>
      <c r="I15" s="131" t="str">
        <f t="shared" ca="1" si="0"/>
        <v>-</v>
      </c>
      <c r="J15" s="7"/>
    </row>
    <row r="16" spans="1:10" ht="12.75" customHeight="1">
      <c r="A16" s="7"/>
      <c r="B16" s="129" t="str">
        <f ca="1">Tables!B35</f>
        <v>*Hide*</v>
      </c>
      <c r="C16" s="130" t="str">
        <f ca="1">Tables!C35</f>
        <v>-</v>
      </c>
      <c r="D16" s="130" t="str">
        <f ca="1">Tables!D35</f>
        <v>-</v>
      </c>
      <c r="E16" s="7"/>
      <c r="F16" s="445" t="str">
        <f ca="1">Tables!E35</f>
        <v>-</v>
      </c>
      <c r="G16" s="446" t="str">
        <f ca="1">Tables!F35</f>
        <v>-</v>
      </c>
      <c r="H16" s="7"/>
      <c r="I16" s="131" t="str">
        <f t="shared" ca="1" si="0"/>
        <v>-</v>
      </c>
      <c r="J16" s="7"/>
    </row>
    <row r="17" spans="1:10" ht="12.75" customHeight="1">
      <c r="A17" s="7"/>
      <c r="B17" s="129" t="str">
        <f ca="1">Tables!B36</f>
        <v>*Hide*</v>
      </c>
      <c r="C17" s="130" t="str">
        <f ca="1">Tables!C36</f>
        <v>-</v>
      </c>
      <c r="D17" s="130" t="str">
        <f ca="1">Tables!D36</f>
        <v>-</v>
      </c>
      <c r="E17" s="7"/>
      <c r="F17" s="445" t="str">
        <f ca="1">Tables!E36</f>
        <v>-</v>
      </c>
      <c r="G17" s="446" t="str">
        <f ca="1">Tables!F36</f>
        <v>-</v>
      </c>
      <c r="H17" s="7"/>
      <c r="I17" s="131"/>
      <c r="J17" s="7"/>
    </row>
    <row r="18" spans="1:10" ht="12.75" customHeight="1">
      <c r="A18" s="7"/>
      <c r="B18" s="129" t="str">
        <f ca="1">Tables!B37</f>
        <v>*Hide*</v>
      </c>
      <c r="C18" s="130" t="str">
        <f ca="1">Tables!C37</f>
        <v>-</v>
      </c>
      <c r="D18" s="130" t="str">
        <f ca="1">Tables!D37</f>
        <v>-</v>
      </c>
      <c r="E18" s="7"/>
      <c r="F18" s="445" t="str">
        <f ca="1">Tables!E37</f>
        <v>-</v>
      </c>
      <c r="G18" s="446" t="str">
        <f ca="1">Tables!F37</f>
        <v>-</v>
      </c>
      <c r="H18" s="7"/>
      <c r="I18" s="131"/>
      <c r="J18" s="7"/>
    </row>
    <row r="19" spans="1:10" ht="12.75" customHeight="1">
      <c r="A19" s="7"/>
      <c r="B19" s="129" t="str">
        <f ca="1">Tables!B38</f>
        <v>*Hide*</v>
      </c>
      <c r="C19" s="130" t="str">
        <f ca="1">Tables!C38</f>
        <v>-</v>
      </c>
      <c r="D19" s="130" t="str">
        <f ca="1">Tables!D38</f>
        <v>-</v>
      </c>
      <c r="E19" s="7"/>
      <c r="F19" s="445" t="str">
        <f ca="1">Tables!E38</f>
        <v>-</v>
      </c>
      <c r="G19" s="446" t="str">
        <f ca="1">Tables!F38</f>
        <v>-</v>
      </c>
      <c r="H19" s="7"/>
      <c r="I19" s="131"/>
      <c r="J19" s="7"/>
    </row>
    <row r="20" spans="1:10" ht="12.75" customHeight="1">
      <c r="A20" s="7"/>
      <c r="B20" s="129" t="str">
        <f ca="1">Tables!B39</f>
        <v>*Hide*</v>
      </c>
      <c r="C20" s="130" t="str">
        <f ca="1">Tables!C39</f>
        <v>-</v>
      </c>
      <c r="D20" s="130" t="str">
        <f ca="1">Tables!D39</f>
        <v>-</v>
      </c>
      <c r="E20" s="7"/>
      <c r="F20" s="445" t="str">
        <f ca="1">Tables!E39</f>
        <v>-</v>
      </c>
      <c r="G20" s="446" t="str">
        <f ca="1">Tables!F39</f>
        <v>-</v>
      </c>
      <c r="H20" s="7"/>
      <c r="I20" s="131"/>
      <c r="J20" s="7"/>
    </row>
    <row r="21" spans="1:10" ht="12.75" customHeight="1">
      <c r="A21" s="7"/>
      <c r="B21" s="129" t="str">
        <f ca="1">Tables!B40</f>
        <v>*Hide*</v>
      </c>
      <c r="C21" s="130" t="str">
        <f ca="1">Tables!C40</f>
        <v>-</v>
      </c>
      <c r="D21" s="130" t="str">
        <f ca="1">Tables!D40</f>
        <v>-</v>
      </c>
      <c r="E21" s="7"/>
      <c r="F21" s="445" t="str">
        <f ca="1">Tables!E40</f>
        <v>-</v>
      </c>
      <c r="G21" s="446" t="str">
        <f ca="1">Tables!F40</f>
        <v>-</v>
      </c>
      <c r="H21" s="7"/>
      <c r="I21" s="131"/>
      <c r="J21" s="7"/>
    </row>
    <row r="22" spans="1:10" ht="12.75" customHeight="1">
      <c r="A22" s="7"/>
      <c r="B22" s="129" t="str">
        <f ca="1">Tables!B41</f>
        <v>*Hide*</v>
      </c>
      <c r="C22" s="130" t="str">
        <f ca="1">Tables!C41</f>
        <v>-</v>
      </c>
      <c r="D22" s="130" t="str">
        <f ca="1">Tables!D41</f>
        <v>-</v>
      </c>
      <c r="E22" s="7"/>
      <c r="F22" s="445" t="str">
        <f ca="1">Tables!E41</f>
        <v>-</v>
      </c>
      <c r="G22" s="446" t="str">
        <f ca="1">Tables!F41</f>
        <v>-</v>
      </c>
      <c r="H22" s="7"/>
      <c r="I22" s="131"/>
      <c r="J22" s="7"/>
    </row>
    <row r="23" spans="1:10" ht="12.75" customHeight="1">
      <c r="A23" s="7"/>
      <c r="B23" s="129" t="str">
        <f ca="1">Tables!B42</f>
        <v>*Hide*</v>
      </c>
      <c r="C23" s="130" t="str">
        <f ca="1">Tables!C42</f>
        <v>-</v>
      </c>
      <c r="D23" s="130" t="str">
        <f ca="1">Tables!D42</f>
        <v>-</v>
      </c>
      <c r="E23" s="7"/>
      <c r="F23" s="445" t="str">
        <f ca="1">Tables!E42</f>
        <v>-</v>
      </c>
      <c r="G23" s="446" t="str">
        <f ca="1">Tables!F42</f>
        <v>-</v>
      </c>
      <c r="H23" s="7"/>
      <c r="I23" s="131"/>
      <c r="J23" s="7"/>
    </row>
    <row r="24" spans="1:10" ht="12.75" customHeight="1">
      <c r="A24" s="7"/>
      <c r="B24" s="129" t="str">
        <f ca="1">Tables!B43</f>
        <v>*Hide*</v>
      </c>
      <c r="C24" s="130" t="str">
        <f ca="1">Tables!C43</f>
        <v>-</v>
      </c>
      <c r="D24" s="130" t="str">
        <f ca="1">Tables!D43</f>
        <v>-</v>
      </c>
      <c r="E24" s="7"/>
      <c r="F24" s="445" t="str">
        <f ca="1">Tables!E43</f>
        <v>-</v>
      </c>
      <c r="G24" s="446" t="str">
        <f ca="1">Tables!F43</f>
        <v>-</v>
      </c>
      <c r="H24" s="7"/>
      <c r="I24" s="131"/>
      <c r="J24" s="7"/>
    </row>
    <row r="25" spans="1:10" ht="12.75" customHeight="1">
      <c r="A25" s="7"/>
      <c r="B25" s="129" t="str">
        <f ca="1">Tables!B44</f>
        <v>*Hide*</v>
      </c>
      <c r="C25" s="130" t="str">
        <f ca="1">Tables!C44</f>
        <v>-</v>
      </c>
      <c r="D25" s="130" t="str">
        <f ca="1">Tables!D44</f>
        <v>-</v>
      </c>
      <c r="E25" s="7"/>
      <c r="F25" s="445" t="str">
        <f ca="1">Tables!E44</f>
        <v>-</v>
      </c>
      <c r="G25" s="446" t="str">
        <f ca="1">Tables!F44</f>
        <v>-</v>
      </c>
      <c r="H25" s="7"/>
      <c r="I25" s="131"/>
      <c r="J25" s="7"/>
    </row>
    <row r="26" spans="1:10" ht="12.75" customHeight="1">
      <c r="A26" s="7"/>
      <c r="B26" s="129" t="str">
        <f ca="1">Tables!B45</f>
        <v>*Hide*</v>
      </c>
      <c r="C26" s="130" t="str">
        <f ca="1">Tables!C45</f>
        <v>-</v>
      </c>
      <c r="D26" s="130" t="str">
        <f ca="1">Tables!D45</f>
        <v>-</v>
      </c>
      <c r="E26" s="7"/>
      <c r="F26" s="445" t="str">
        <f ca="1">Tables!E45</f>
        <v>-</v>
      </c>
      <c r="G26" s="446" t="str">
        <f ca="1">Tables!F45</f>
        <v>-</v>
      </c>
      <c r="H26" s="7"/>
      <c r="I26" s="131"/>
      <c r="J26" s="7"/>
    </row>
    <row r="27" spans="1:10" ht="12.75" customHeight="1">
      <c r="A27" s="7"/>
      <c r="B27" s="129" t="str">
        <f ca="1">Tables!B46</f>
        <v>*Hide*</v>
      </c>
      <c r="C27" s="130" t="str">
        <f ca="1">Tables!C46</f>
        <v>-</v>
      </c>
      <c r="D27" s="130" t="str">
        <f ca="1">Tables!D46</f>
        <v>-</v>
      </c>
      <c r="E27" s="7"/>
      <c r="F27" s="445" t="str">
        <f ca="1">Tables!E46</f>
        <v>-</v>
      </c>
      <c r="G27" s="446" t="str">
        <f ca="1">Tables!F46</f>
        <v>-</v>
      </c>
      <c r="H27" s="7"/>
      <c r="I27" s="131"/>
      <c r="J27" s="7"/>
    </row>
    <row r="28" spans="1:10" ht="12.75" customHeight="1">
      <c r="A28" s="7"/>
      <c r="B28" s="129" t="str">
        <f ca="1">Tables!B47</f>
        <v>*Hide*</v>
      </c>
      <c r="C28" s="130" t="str">
        <f ca="1">Tables!C47</f>
        <v>-</v>
      </c>
      <c r="D28" s="130" t="str">
        <f ca="1">Tables!D47</f>
        <v>-</v>
      </c>
      <c r="E28" s="7"/>
      <c r="F28" s="445" t="str">
        <f ca="1">Tables!E47</f>
        <v>-</v>
      </c>
      <c r="G28" s="446" t="str">
        <f ca="1">Tables!F47</f>
        <v>-</v>
      </c>
      <c r="H28" s="7"/>
      <c r="I28" s="131" t="str">
        <f t="shared" ca="1" si="0"/>
        <v>-</v>
      </c>
      <c r="J28" s="7"/>
    </row>
    <row r="29" spans="1:10" ht="12.75" customHeight="1">
      <c r="A29" s="7"/>
      <c r="B29" s="129" t="str">
        <f ca="1">Tables!B48</f>
        <v>*Hide*</v>
      </c>
      <c r="C29" s="130" t="str">
        <f ca="1">Tables!C48</f>
        <v>-</v>
      </c>
      <c r="D29" s="130" t="str">
        <f ca="1">Tables!D48</f>
        <v>-</v>
      </c>
      <c r="E29" s="7"/>
      <c r="F29" s="445" t="str">
        <f ca="1">Tables!E48</f>
        <v>-</v>
      </c>
      <c r="G29" s="446" t="str">
        <f ca="1">Tables!F48</f>
        <v>-</v>
      </c>
      <c r="H29" s="7"/>
      <c r="I29" s="131" t="str">
        <f t="shared" ca="1" si="0"/>
        <v>-</v>
      </c>
      <c r="J29" s="7"/>
    </row>
    <row r="30" spans="1:10" ht="12.75" customHeight="1">
      <c r="A30" s="7"/>
      <c r="B30" s="129" t="str">
        <f ca="1">Tables!B49</f>
        <v>*Hide*</v>
      </c>
      <c r="C30" s="130" t="str">
        <f ca="1">Tables!C49</f>
        <v>-</v>
      </c>
      <c r="D30" s="130" t="str">
        <f ca="1">Tables!D49</f>
        <v>-</v>
      </c>
      <c r="E30" s="7"/>
      <c r="F30" s="445" t="str">
        <f ca="1">Tables!E49</f>
        <v>-</v>
      </c>
      <c r="G30" s="446" t="str">
        <f ca="1">Tables!F49</f>
        <v>-</v>
      </c>
      <c r="H30" s="7"/>
      <c r="I30" s="131" t="str">
        <f t="shared" ca="1" si="0"/>
        <v>-</v>
      </c>
      <c r="J30" s="7"/>
    </row>
    <row r="31" spans="1:10" ht="12.75" customHeight="1">
      <c r="A31" s="7"/>
      <c r="B31" s="129" t="str">
        <f ca="1">Tables!B50</f>
        <v>*Hide*</v>
      </c>
      <c r="C31" s="130" t="str">
        <f ca="1">Tables!C50</f>
        <v>-</v>
      </c>
      <c r="D31" s="130" t="str">
        <f ca="1">Tables!D50</f>
        <v>-</v>
      </c>
      <c r="E31" s="7"/>
      <c r="F31" s="445" t="str">
        <f ca="1">Tables!E50</f>
        <v>-</v>
      </c>
      <c r="G31" s="446" t="str">
        <f ca="1">Tables!F50</f>
        <v>-</v>
      </c>
      <c r="H31" s="7"/>
      <c r="I31" s="131" t="str">
        <f t="shared" ca="1" si="0"/>
        <v>-</v>
      </c>
      <c r="J31" s="7"/>
    </row>
    <row r="32" spans="1:10" ht="12.75" customHeight="1">
      <c r="A32" s="7"/>
      <c r="B32" s="129" t="str">
        <f ca="1">Tables!B51</f>
        <v>*Hide*</v>
      </c>
      <c r="C32" s="130" t="str">
        <f ca="1">Tables!C51</f>
        <v>-</v>
      </c>
      <c r="D32" s="130" t="str">
        <f ca="1">Tables!D51</f>
        <v>-</v>
      </c>
      <c r="E32" s="7"/>
      <c r="F32" s="445" t="str">
        <f ca="1">Tables!E51</f>
        <v>-</v>
      </c>
      <c r="G32" s="446" t="str">
        <f ca="1">Tables!F51</f>
        <v>-</v>
      </c>
      <c r="H32" s="7"/>
      <c r="I32" s="131" t="str">
        <f t="shared" ca="1" si="0"/>
        <v>-</v>
      </c>
      <c r="J32" s="7"/>
    </row>
    <row r="33" spans="1:10" ht="12.75" customHeight="1">
      <c r="A33" s="7"/>
      <c r="B33" s="129" t="str">
        <f ca="1">Tables!B52</f>
        <v>*Hide*</v>
      </c>
      <c r="C33" s="130" t="str">
        <f ca="1">Tables!C52</f>
        <v>-</v>
      </c>
      <c r="D33" s="130" t="str">
        <f ca="1">Tables!D52</f>
        <v>-</v>
      </c>
      <c r="E33" s="7"/>
      <c r="F33" s="445" t="str">
        <f ca="1">Tables!E52</f>
        <v>-</v>
      </c>
      <c r="G33" s="446" t="str">
        <f ca="1">Tables!F52</f>
        <v>-</v>
      </c>
      <c r="H33" s="7"/>
      <c r="I33" s="131" t="str">
        <f t="shared" ca="1" si="0"/>
        <v>-</v>
      </c>
      <c r="J33" s="7"/>
    </row>
    <row r="34" spans="1:10" ht="12.75" customHeight="1">
      <c r="A34" s="7"/>
      <c r="B34" s="129" t="str">
        <f ca="1">Tables!B53</f>
        <v>*Hide*</v>
      </c>
      <c r="C34" s="130" t="str">
        <f ca="1">Tables!C53</f>
        <v>-</v>
      </c>
      <c r="D34" s="130" t="str">
        <f ca="1">Tables!D53</f>
        <v>-</v>
      </c>
      <c r="E34" s="7"/>
      <c r="F34" s="445" t="str">
        <f ca="1">Tables!E53</f>
        <v>-</v>
      </c>
      <c r="G34" s="446" t="str">
        <f ca="1">Tables!F53</f>
        <v>-</v>
      </c>
      <c r="H34" s="7"/>
      <c r="I34" s="131" t="str">
        <f t="shared" ca="1" si="0"/>
        <v>-</v>
      </c>
      <c r="J34" s="7"/>
    </row>
    <row r="35" spans="1:10" ht="12.75" customHeight="1">
      <c r="A35" s="7"/>
      <c r="B35" s="129" t="str">
        <f ca="1">Tables!B54</f>
        <v>*Hide*</v>
      </c>
      <c r="C35" s="130" t="str">
        <f ca="1">Tables!C54</f>
        <v>-</v>
      </c>
      <c r="D35" s="130" t="str">
        <f ca="1">Tables!D54</f>
        <v>-</v>
      </c>
      <c r="E35" s="7"/>
      <c r="F35" s="445" t="str">
        <f ca="1">Tables!E54</f>
        <v>-</v>
      </c>
      <c r="G35" s="446" t="str">
        <f ca="1">Tables!F54</f>
        <v>-</v>
      </c>
      <c r="H35" s="7"/>
      <c r="I35" s="131" t="str">
        <f t="shared" ca="1" si="0"/>
        <v>-</v>
      </c>
      <c r="J35" s="7"/>
    </row>
    <row r="36" spans="1:10" ht="12.75" customHeight="1">
      <c r="A36" s="7"/>
      <c r="B36" s="129" t="str">
        <f ca="1">Tables!B55</f>
        <v>*Hide*</v>
      </c>
      <c r="C36" s="130" t="str">
        <f ca="1">Tables!C55</f>
        <v>-</v>
      </c>
      <c r="D36" s="130" t="str">
        <f ca="1">Tables!D55</f>
        <v>-</v>
      </c>
      <c r="E36" s="7"/>
      <c r="F36" s="445" t="str">
        <f ca="1">Tables!E55</f>
        <v>-</v>
      </c>
      <c r="G36" s="446" t="str">
        <f ca="1">Tables!F55</f>
        <v>-</v>
      </c>
      <c r="H36" s="7"/>
      <c r="I36" s="131" t="str">
        <f t="shared" ca="1" si="0"/>
        <v>-</v>
      </c>
      <c r="J36" s="7"/>
    </row>
    <row r="37" spans="1:10" ht="12.75" customHeight="1" thickBot="1">
      <c r="A37" s="7"/>
      <c r="B37" s="129" t="str">
        <f ca="1">Tables!B56</f>
        <v>*Hide*</v>
      </c>
      <c r="C37" s="130" t="str">
        <f ca="1">Tables!C56</f>
        <v>-</v>
      </c>
      <c r="D37" s="130" t="str">
        <f ca="1">Tables!D56</f>
        <v>-</v>
      </c>
      <c r="E37" s="7"/>
      <c r="F37" s="447" t="str">
        <f ca="1">Tables!E56</f>
        <v>-</v>
      </c>
      <c r="G37" s="448" t="str">
        <f ca="1">Tables!F56</f>
        <v>-</v>
      </c>
      <c r="H37" s="7"/>
      <c r="I37" s="131" t="str">
        <f t="shared" ca="1" si="0"/>
        <v>-</v>
      </c>
      <c r="J37" s="7"/>
    </row>
    <row r="38" spans="1:10" ht="12.75" customHeight="1" thickBot="1">
      <c r="A38" s="7"/>
      <c r="B38" s="132"/>
      <c r="C38" s="132"/>
      <c r="D38" s="133" t="s">
        <v>27</v>
      </c>
      <c r="E38" s="7"/>
      <c r="F38" s="443">
        <f ca="1">SUM(F8:F37)</f>
        <v>113100</v>
      </c>
      <c r="G38" s="441">
        <f ca="1">SUM(G8:G37)</f>
        <v>528400</v>
      </c>
      <c r="H38" s="7"/>
      <c r="I38" s="134">
        <f t="shared" ca="1" si="0"/>
        <v>4.6719717064544648</v>
      </c>
      <c r="J38" s="7"/>
    </row>
    <row r="39" spans="1:10">
      <c r="A39" s="7"/>
      <c r="B39" s="7"/>
      <c r="C39" s="7"/>
      <c r="D39" s="7"/>
      <c r="E39" s="7"/>
      <c r="F39" s="7"/>
      <c r="G39" s="7"/>
      <c r="H39" s="7"/>
      <c r="I39" s="7"/>
      <c r="J39" s="7"/>
    </row>
    <row r="40" spans="1:10">
      <c r="B40" s="1191" t="s">
        <v>673</v>
      </c>
      <c r="C40" s="1191"/>
      <c r="D40" s="1191"/>
      <c r="E40" s="228"/>
      <c r="F40" s="666" t="str">
        <f>IF(Site_or_SitePlusLosses=1,"site",IF(Site_or_SitePlusLosses=2,"site plus T&amp;D losses between the site and power plant","Did not answer the question"))</f>
        <v>site</v>
      </c>
      <c r="G40" s="228"/>
      <c r="H40" s="228"/>
      <c r="I40" s="228"/>
      <c r="J40" s="228"/>
    </row>
    <row r="41" spans="1:10">
      <c r="B41" s="7"/>
      <c r="C41" s="7"/>
      <c r="D41" s="666" t="str">
        <f>IF(Naturally_Occurring=1,"The reported gross savings values account for naturally occuring energy savings",IF(Naturally_Occurring=0,"The reported gross savings values do not account for naturally occuring energy savings",""))</f>
        <v/>
      </c>
      <c r="E41" s="7"/>
      <c r="F41" s="7"/>
      <c r="G41" s="7"/>
      <c r="H41" s="7"/>
      <c r="I41" s="7"/>
      <c r="J41" s="7"/>
    </row>
    <row r="42" spans="1:10">
      <c r="B42" s="7"/>
      <c r="C42" s="7"/>
      <c r="D42" s="7"/>
      <c r="E42" s="7"/>
      <c r="F42" s="7"/>
      <c r="G42" s="7"/>
      <c r="H42" s="7"/>
      <c r="I42" s="7"/>
      <c r="J42" s="7"/>
    </row>
    <row r="43" spans="1:10">
      <c r="B43" s="7"/>
      <c r="C43" s="7"/>
      <c r="D43" s="7"/>
      <c r="E43" s="7"/>
      <c r="F43" s="7"/>
      <c r="G43" s="7"/>
      <c r="H43" s="7"/>
      <c r="I43" s="7"/>
      <c r="J43" s="7"/>
    </row>
    <row r="44" spans="1:10">
      <c r="B44" s="7"/>
      <c r="C44" s="7"/>
      <c r="D44" s="7"/>
      <c r="E44" s="7"/>
      <c r="F44" s="7"/>
      <c r="G44" s="7"/>
      <c r="H44" s="7"/>
      <c r="I44" s="7"/>
      <c r="J44" s="7"/>
    </row>
    <row r="45" spans="1:10">
      <c r="B45" s="7"/>
      <c r="C45" s="7"/>
      <c r="D45" s="7"/>
      <c r="E45" s="7"/>
      <c r="F45" s="7"/>
      <c r="G45" s="7"/>
      <c r="H45" s="7"/>
      <c r="I45" s="7"/>
      <c r="J45" s="7"/>
    </row>
    <row r="46" spans="1:10">
      <c r="B46" s="7"/>
      <c r="C46" s="7"/>
      <c r="D46" s="7"/>
      <c r="E46" s="7"/>
      <c r="F46" s="7"/>
      <c r="G46" s="7"/>
      <c r="H46" s="7"/>
      <c r="I46" s="7"/>
      <c r="J46" s="7"/>
    </row>
    <row r="47" spans="1:10">
      <c r="B47" s="7"/>
      <c r="C47" s="7"/>
      <c r="D47" s="7"/>
      <c r="E47" s="7"/>
      <c r="F47" s="7"/>
      <c r="G47" s="7"/>
      <c r="H47" s="7"/>
      <c r="I47" s="7"/>
      <c r="J47" s="7"/>
    </row>
    <row r="48" spans="1:10">
      <c r="B48" s="7"/>
      <c r="C48" s="7"/>
      <c r="D48" s="7"/>
      <c r="E48" s="7"/>
      <c r="F48" s="7"/>
      <c r="G48" s="7"/>
      <c r="H48" s="7"/>
      <c r="I48" s="7"/>
      <c r="J48" s="7"/>
    </row>
  </sheetData>
  <sheetProtection password="C96F" sheet="1" objects="1" scenarios="1" formatColumns="0" formatRows="0"/>
  <mergeCells count="4">
    <mergeCell ref="B3:I3"/>
    <mergeCell ref="F5:G5"/>
    <mergeCell ref="I5:I7"/>
    <mergeCell ref="B40:D40"/>
  </mergeCells>
  <pageMargins left="0.5" right="0.5" top="0.75" bottom="0.75" header="0.3" footer="0.3"/>
  <pageSetup orientation="landscape"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8"/>
  <dimension ref="A1:H48"/>
  <sheetViews>
    <sheetView showGridLines="0" workbookViewId="0">
      <pane ySplit="1" topLeftCell="A2" activePane="bottomLeft" state="frozen"/>
      <selection activeCell="H6" sqref="H6:L6"/>
      <selection pane="bottomLeft"/>
    </sheetView>
  </sheetViews>
  <sheetFormatPr defaultColWidth="9.33203125" defaultRowHeight="13.8"/>
  <cols>
    <col min="1" max="1" width="1" style="424" customWidth="1"/>
    <col min="2" max="2" width="37.6640625" style="424" customWidth="1"/>
    <col min="3" max="3" width="22" style="424" customWidth="1"/>
    <col min="4" max="4" width="59" style="424" bestFit="1" customWidth="1"/>
    <col min="5" max="5" width="0.6640625" style="424" customWidth="1"/>
    <col min="6" max="6" width="12.6640625" style="424" customWidth="1"/>
    <col min="7" max="7" width="0.44140625" style="424" customWidth="1"/>
    <col min="8" max="8" width="1.33203125" style="424" customWidth="1"/>
    <col min="9" max="16384" width="9.33203125" style="424"/>
  </cols>
  <sheetData>
    <row r="1" spans="1:8" ht="38.25" customHeight="1"/>
    <row r="2" spans="1:8" ht="4.5" customHeight="1" thickBot="1"/>
    <row r="3" spans="1:8" ht="23.4" thickBot="1">
      <c r="B3" s="1385" t="s">
        <v>722</v>
      </c>
      <c r="C3" s="1386"/>
      <c r="D3" s="1386"/>
      <c r="E3" s="1386"/>
      <c r="F3" s="1386"/>
      <c r="G3" s="1386"/>
    </row>
    <row r="4" spans="1:8" ht="4.5" customHeight="1" thickBot="1"/>
    <row r="5" spans="1:8" ht="13.5" customHeight="1" thickBot="1">
      <c r="A5" s="7"/>
      <c r="B5" s="120"/>
      <c r="C5" s="120"/>
      <c r="D5" s="120"/>
      <c r="E5" s="7"/>
      <c r="F5" s="674">
        <f>Titles!F2</f>
        <v>2014</v>
      </c>
      <c r="G5" s="7"/>
      <c r="H5" s="7"/>
    </row>
    <row r="6" spans="1:8" ht="11.25" customHeight="1">
      <c r="A6" s="7"/>
      <c r="B6" s="121"/>
      <c r="C6" s="121"/>
      <c r="D6" s="121"/>
      <c r="E6" s="7"/>
      <c r="F6" s="638" t="s">
        <v>59</v>
      </c>
      <c r="G6" s="7"/>
      <c r="H6" s="7"/>
    </row>
    <row r="7" spans="1:8" ht="11.25" customHeight="1" thickBot="1">
      <c r="A7" s="7"/>
      <c r="B7" s="124" t="s">
        <v>6</v>
      </c>
      <c r="C7" s="124" t="s">
        <v>7</v>
      </c>
      <c r="D7" s="124" t="s">
        <v>8</v>
      </c>
      <c r="E7" s="7"/>
      <c r="F7" s="639" t="s">
        <v>93</v>
      </c>
      <c r="G7" s="7"/>
      <c r="H7" s="7"/>
    </row>
    <row r="8" spans="1:8" ht="12.75" customHeight="1">
      <c r="A8" s="7"/>
      <c r="B8" s="125" t="str">
        <f ca="1">Tables!B27</f>
        <v>Residential New Construction (example)</v>
      </c>
      <c r="C8" s="126" t="str">
        <f ca="1">Tables!C27</f>
        <v>Residential</v>
      </c>
      <c r="D8" s="126" t="str">
        <f ca="1">Tables!D27</f>
        <v>Res: New Construction</v>
      </c>
      <c r="E8" s="7"/>
      <c r="F8" s="474">
        <f ca="1">Tables!F27</f>
        <v>156400</v>
      </c>
      <c r="G8" s="7"/>
      <c r="H8" s="7"/>
    </row>
    <row r="9" spans="1:8" ht="12.75" customHeight="1">
      <c r="A9" s="7"/>
      <c r="B9" s="129" t="str">
        <f ca="1">Tables!B28</f>
        <v>Residential Whole Home Retrofit</v>
      </c>
      <c r="C9" s="130" t="str">
        <f ca="1">Tables!C28</f>
        <v>Residential</v>
      </c>
      <c r="D9" s="130" t="str">
        <f ca="1">Tables!D28</f>
        <v>Res: Whole Home/Retrofit</v>
      </c>
      <c r="E9" s="7"/>
      <c r="F9" s="675">
        <f ca="1">Tables!F28</f>
        <v>215600</v>
      </c>
      <c r="G9" s="7"/>
      <c r="H9" s="7"/>
    </row>
    <row r="10" spans="1:8" ht="12.75" customHeight="1">
      <c r="A10" s="7"/>
      <c r="B10" s="129" t="str">
        <f ca="1">Tables!B29</f>
        <v>C&amp;I Prescriptive</v>
      </c>
      <c r="C10" s="130" t="str">
        <f ca="1">Tables!C29</f>
        <v>Commercial_Industrial</v>
      </c>
      <c r="D10" s="130" t="str">
        <f ca="1">Tables!D29</f>
        <v>CI: Prescriptive</v>
      </c>
      <c r="E10" s="7"/>
      <c r="F10" s="675">
        <f ca="1">Tables!F29</f>
        <v>156400</v>
      </c>
      <c r="G10" s="7"/>
      <c r="H10" s="7"/>
    </row>
    <row r="11" spans="1:8" ht="12.75" customHeight="1">
      <c r="A11" s="7"/>
      <c r="B11" s="129" t="str">
        <f ca="1">Tables!B30</f>
        <v>*Hide*</v>
      </c>
      <c r="C11" s="130" t="str">
        <f ca="1">Tables!C30</f>
        <v>-</v>
      </c>
      <c r="D11" s="130" t="str">
        <f ca="1">Tables!D30</f>
        <v>-</v>
      </c>
      <c r="E11" s="7"/>
      <c r="F11" s="675" t="str">
        <f ca="1">Tables!F30</f>
        <v>-</v>
      </c>
      <c r="G11" s="7"/>
      <c r="H11" s="7"/>
    </row>
    <row r="12" spans="1:8" ht="12.75" customHeight="1">
      <c r="A12" s="7"/>
      <c r="B12" s="129" t="str">
        <f ca="1">Tables!B31</f>
        <v>*Hide*</v>
      </c>
      <c r="C12" s="130" t="str">
        <f ca="1">Tables!C31</f>
        <v>-</v>
      </c>
      <c r="D12" s="130" t="str">
        <f ca="1">Tables!D31</f>
        <v>-</v>
      </c>
      <c r="E12" s="7"/>
      <c r="F12" s="675" t="str">
        <f ca="1">Tables!F31</f>
        <v>-</v>
      </c>
      <c r="G12" s="7"/>
      <c r="H12" s="7"/>
    </row>
    <row r="13" spans="1:8" ht="12.75" customHeight="1">
      <c r="A13" s="7"/>
      <c r="B13" s="129" t="str">
        <f ca="1">Tables!B32</f>
        <v>*Hide*</v>
      </c>
      <c r="C13" s="130" t="str">
        <f ca="1">Tables!C32</f>
        <v>-</v>
      </c>
      <c r="D13" s="130" t="str">
        <f ca="1">Tables!D32</f>
        <v>-</v>
      </c>
      <c r="E13" s="7"/>
      <c r="F13" s="675" t="str">
        <f ca="1">Tables!F32</f>
        <v>-</v>
      </c>
      <c r="G13" s="7"/>
      <c r="H13" s="7"/>
    </row>
    <row r="14" spans="1:8" ht="12.75" customHeight="1">
      <c r="A14" s="7"/>
      <c r="B14" s="129" t="str">
        <f ca="1">Tables!B33</f>
        <v>*Hide*</v>
      </c>
      <c r="C14" s="130" t="str">
        <f ca="1">Tables!C33</f>
        <v>-</v>
      </c>
      <c r="D14" s="130" t="str">
        <f ca="1">Tables!D33</f>
        <v>-</v>
      </c>
      <c r="E14" s="7"/>
      <c r="F14" s="675" t="str">
        <f ca="1">Tables!F33</f>
        <v>-</v>
      </c>
      <c r="G14" s="7"/>
      <c r="H14" s="7"/>
    </row>
    <row r="15" spans="1:8" ht="12.75" customHeight="1">
      <c r="A15" s="7"/>
      <c r="B15" s="129" t="str">
        <f ca="1">Tables!B34</f>
        <v>*Hide*</v>
      </c>
      <c r="C15" s="130" t="str">
        <f ca="1">Tables!C34</f>
        <v>-</v>
      </c>
      <c r="D15" s="130" t="str">
        <f ca="1">Tables!D34</f>
        <v>-</v>
      </c>
      <c r="E15" s="7"/>
      <c r="F15" s="675" t="str">
        <f ca="1">Tables!F34</f>
        <v>-</v>
      </c>
      <c r="G15" s="7"/>
      <c r="H15" s="7"/>
    </row>
    <row r="16" spans="1:8" ht="12.75" customHeight="1">
      <c r="A16" s="7"/>
      <c r="B16" s="129" t="str">
        <f ca="1">Tables!B35</f>
        <v>*Hide*</v>
      </c>
      <c r="C16" s="130" t="str">
        <f ca="1">Tables!C35</f>
        <v>-</v>
      </c>
      <c r="D16" s="130" t="str">
        <f ca="1">Tables!D35</f>
        <v>-</v>
      </c>
      <c r="E16" s="7"/>
      <c r="F16" s="675" t="str">
        <f ca="1">Tables!F35</f>
        <v>-</v>
      </c>
      <c r="G16" s="7"/>
      <c r="H16" s="7"/>
    </row>
    <row r="17" spans="1:8" ht="12.75" customHeight="1">
      <c r="A17" s="7"/>
      <c r="B17" s="129" t="str">
        <f ca="1">Tables!B36</f>
        <v>*Hide*</v>
      </c>
      <c r="C17" s="130" t="str">
        <f ca="1">Tables!C36</f>
        <v>-</v>
      </c>
      <c r="D17" s="130" t="str">
        <f ca="1">Tables!D36</f>
        <v>-</v>
      </c>
      <c r="E17" s="7"/>
      <c r="F17" s="675" t="str">
        <f ca="1">Tables!F36</f>
        <v>-</v>
      </c>
      <c r="G17" s="7"/>
      <c r="H17" s="7"/>
    </row>
    <row r="18" spans="1:8" ht="12.75" customHeight="1">
      <c r="A18" s="7"/>
      <c r="B18" s="129" t="str">
        <f ca="1">Tables!B37</f>
        <v>*Hide*</v>
      </c>
      <c r="C18" s="130" t="str">
        <f ca="1">Tables!C37</f>
        <v>-</v>
      </c>
      <c r="D18" s="130" t="str">
        <f ca="1">Tables!D37</f>
        <v>-</v>
      </c>
      <c r="E18" s="7"/>
      <c r="F18" s="675" t="str">
        <f ca="1">Tables!F37</f>
        <v>-</v>
      </c>
      <c r="G18" s="7"/>
      <c r="H18" s="7"/>
    </row>
    <row r="19" spans="1:8" ht="12.75" customHeight="1">
      <c r="A19" s="7"/>
      <c r="B19" s="129" t="str">
        <f ca="1">Tables!B38</f>
        <v>*Hide*</v>
      </c>
      <c r="C19" s="130" t="str">
        <f ca="1">Tables!C38</f>
        <v>-</v>
      </c>
      <c r="D19" s="130" t="str">
        <f ca="1">Tables!D38</f>
        <v>-</v>
      </c>
      <c r="E19" s="7"/>
      <c r="F19" s="675" t="str">
        <f ca="1">Tables!F38</f>
        <v>-</v>
      </c>
      <c r="G19" s="7"/>
      <c r="H19" s="7"/>
    </row>
    <row r="20" spans="1:8" ht="12.75" customHeight="1">
      <c r="A20" s="7"/>
      <c r="B20" s="129" t="str">
        <f ca="1">Tables!B39</f>
        <v>*Hide*</v>
      </c>
      <c r="C20" s="130" t="str">
        <f ca="1">Tables!C39</f>
        <v>-</v>
      </c>
      <c r="D20" s="130" t="str">
        <f ca="1">Tables!D39</f>
        <v>-</v>
      </c>
      <c r="E20" s="7"/>
      <c r="F20" s="675" t="str">
        <f ca="1">Tables!F39</f>
        <v>-</v>
      </c>
      <c r="G20" s="7"/>
      <c r="H20" s="7"/>
    </row>
    <row r="21" spans="1:8" ht="12.75" customHeight="1">
      <c r="A21" s="7"/>
      <c r="B21" s="129" t="str">
        <f ca="1">Tables!B40</f>
        <v>*Hide*</v>
      </c>
      <c r="C21" s="130" t="str">
        <f ca="1">Tables!C40</f>
        <v>-</v>
      </c>
      <c r="D21" s="130" t="str">
        <f ca="1">Tables!D40</f>
        <v>-</v>
      </c>
      <c r="E21" s="7"/>
      <c r="F21" s="675" t="str">
        <f ca="1">Tables!F40</f>
        <v>-</v>
      </c>
      <c r="G21" s="7"/>
      <c r="H21" s="7"/>
    </row>
    <row r="22" spans="1:8" ht="12.75" customHeight="1">
      <c r="A22" s="7"/>
      <c r="B22" s="129" t="str">
        <f ca="1">Tables!B41</f>
        <v>*Hide*</v>
      </c>
      <c r="C22" s="130" t="str">
        <f ca="1">Tables!C41</f>
        <v>-</v>
      </c>
      <c r="D22" s="130" t="str">
        <f ca="1">Tables!D41</f>
        <v>-</v>
      </c>
      <c r="E22" s="7"/>
      <c r="F22" s="675" t="str">
        <f ca="1">Tables!F41</f>
        <v>-</v>
      </c>
      <c r="G22" s="7"/>
      <c r="H22" s="7"/>
    </row>
    <row r="23" spans="1:8" ht="12.75" customHeight="1">
      <c r="A23" s="7"/>
      <c r="B23" s="129" t="str">
        <f ca="1">Tables!B42</f>
        <v>*Hide*</v>
      </c>
      <c r="C23" s="130" t="str">
        <f ca="1">Tables!C42</f>
        <v>-</v>
      </c>
      <c r="D23" s="130" t="str">
        <f ca="1">Tables!D42</f>
        <v>-</v>
      </c>
      <c r="E23" s="7"/>
      <c r="F23" s="675" t="str">
        <f ca="1">Tables!F42</f>
        <v>-</v>
      </c>
      <c r="G23" s="7"/>
      <c r="H23" s="7"/>
    </row>
    <row r="24" spans="1:8" ht="12.75" customHeight="1">
      <c r="A24" s="7"/>
      <c r="B24" s="129" t="str">
        <f ca="1">Tables!B43</f>
        <v>*Hide*</v>
      </c>
      <c r="C24" s="130" t="str">
        <f ca="1">Tables!C43</f>
        <v>-</v>
      </c>
      <c r="D24" s="130" t="str">
        <f ca="1">Tables!D43</f>
        <v>-</v>
      </c>
      <c r="E24" s="7"/>
      <c r="F24" s="675" t="str">
        <f ca="1">Tables!F43</f>
        <v>-</v>
      </c>
      <c r="G24" s="7"/>
      <c r="H24" s="7"/>
    </row>
    <row r="25" spans="1:8" ht="12.75" customHeight="1">
      <c r="A25" s="7"/>
      <c r="B25" s="129" t="str">
        <f ca="1">Tables!B44</f>
        <v>*Hide*</v>
      </c>
      <c r="C25" s="130" t="str">
        <f ca="1">Tables!C44</f>
        <v>-</v>
      </c>
      <c r="D25" s="130" t="str">
        <f ca="1">Tables!D44</f>
        <v>-</v>
      </c>
      <c r="E25" s="7"/>
      <c r="F25" s="675" t="str">
        <f ca="1">Tables!F44</f>
        <v>-</v>
      </c>
      <c r="G25" s="7"/>
      <c r="H25" s="7"/>
    </row>
    <row r="26" spans="1:8" ht="12.75" customHeight="1">
      <c r="A26" s="7"/>
      <c r="B26" s="129" t="str">
        <f ca="1">Tables!B45</f>
        <v>*Hide*</v>
      </c>
      <c r="C26" s="130" t="str">
        <f ca="1">Tables!C45</f>
        <v>-</v>
      </c>
      <c r="D26" s="130" t="str">
        <f ca="1">Tables!D45</f>
        <v>-</v>
      </c>
      <c r="E26" s="7"/>
      <c r="F26" s="675" t="str">
        <f ca="1">Tables!F45</f>
        <v>-</v>
      </c>
      <c r="G26" s="7"/>
      <c r="H26" s="7"/>
    </row>
    <row r="27" spans="1:8" ht="12.75" customHeight="1">
      <c r="A27" s="7"/>
      <c r="B27" s="129" t="str">
        <f ca="1">Tables!B46</f>
        <v>*Hide*</v>
      </c>
      <c r="C27" s="130" t="str">
        <f ca="1">Tables!C46</f>
        <v>-</v>
      </c>
      <c r="D27" s="130" t="str">
        <f ca="1">Tables!D46</f>
        <v>-</v>
      </c>
      <c r="E27" s="7"/>
      <c r="F27" s="675" t="str">
        <f ca="1">Tables!F46</f>
        <v>-</v>
      </c>
      <c r="G27" s="7"/>
      <c r="H27" s="7"/>
    </row>
    <row r="28" spans="1:8" ht="12.75" customHeight="1">
      <c r="A28" s="7"/>
      <c r="B28" s="129" t="str">
        <f ca="1">Tables!B47</f>
        <v>*Hide*</v>
      </c>
      <c r="C28" s="130" t="str">
        <f ca="1">Tables!C47</f>
        <v>-</v>
      </c>
      <c r="D28" s="130" t="str">
        <f ca="1">Tables!D47</f>
        <v>-</v>
      </c>
      <c r="E28" s="7"/>
      <c r="F28" s="675" t="str">
        <f ca="1">Tables!F47</f>
        <v>-</v>
      </c>
      <c r="G28" s="7"/>
      <c r="H28" s="7"/>
    </row>
    <row r="29" spans="1:8" ht="12.75" customHeight="1">
      <c r="A29" s="7"/>
      <c r="B29" s="129" t="str">
        <f ca="1">Tables!B48</f>
        <v>*Hide*</v>
      </c>
      <c r="C29" s="130" t="str">
        <f ca="1">Tables!C48</f>
        <v>-</v>
      </c>
      <c r="D29" s="130" t="str">
        <f ca="1">Tables!D48</f>
        <v>-</v>
      </c>
      <c r="E29" s="7"/>
      <c r="F29" s="675" t="str">
        <f ca="1">Tables!F48</f>
        <v>-</v>
      </c>
      <c r="G29" s="7"/>
      <c r="H29" s="7"/>
    </row>
    <row r="30" spans="1:8" ht="12.75" customHeight="1">
      <c r="A30" s="7"/>
      <c r="B30" s="129" t="str">
        <f ca="1">Tables!B49</f>
        <v>*Hide*</v>
      </c>
      <c r="C30" s="130" t="str">
        <f ca="1">Tables!C49</f>
        <v>-</v>
      </c>
      <c r="D30" s="130" t="str">
        <f ca="1">Tables!D49</f>
        <v>-</v>
      </c>
      <c r="E30" s="7"/>
      <c r="F30" s="675" t="str">
        <f ca="1">Tables!F49</f>
        <v>-</v>
      </c>
      <c r="G30" s="7"/>
      <c r="H30" s="7"/>
    </row>
    <row r="31" spans="1:8" ht="12.75" customHeight="1">
      <c r="A31" s="7"/>
      <c r="B31" s="129" t="str">
        <f ca="1">Tables!B50</f>
        <v>*Hide*</v>
      </c>
      <c r="C31" s="130" t="str">
        <f ca="1">Tables!C50</f>
        <v>-</v>
      </c>
      <c r="D31" s="130" t="str">
        <f ca="1">Tables!D50</f>
        <v>-</v>
      </c>
      <c r="E31" s="7"/>
      <c r="F31" s="675" t="str">
        <f ca="1">Tables!F50</f>
        <v>-</v>
      </c>
      <c r="G31" s="7"/>
      <c r="H31" s="7"/>
    </row>
    <row r="32" spans="1:8" ht="12.75" customHeight="1">
      <c r="A32" s="7"/>
      <c r="B32" s="129" t="str">
        <f ca="1">Tables!B51</f>
        <v>*Hide*</v>
      </c>
      <c r="C32" s="130" t="str">
        <f ca="1">Tables!C51</f>
        <v>-</v>
      </c>
      <c r="D32" s="130" t="str">
        <f ca="1">Tables!D51</f>
        <v>-</v>
      </c>
      <c r="E32" s="7"/>
      <c r="F32" s="675" t="str">
        <f ca="1">Tables!F51</f>
        <v>-</v>
      </c>
      <c r="G32" s="7"/>
      <c r="H32" s="7"/>
    </row>
    <row r="33" spans="1:8" ht="12.75" customHeight="1">
      <c r="A33" s="7"/>
      <c r="B33" s="129" t="str">
        <f ca="1">Tables!B52</f>
        <v>*Hide*</v>
      </c>
      <c r="C33" s="130" t="str">
        <f ca="1">Tables!C52</f>
        <v>-</v>
      </c>
      <c r="D33" s="130" t="str">
        <f ca="1">Tables!D52</f>
        <v>-</v>
      </c>
      <c r="E33" s="7"/>
      <c r="F33" s="675" t="str">
        <f ca="1">Tables!F52</f>
        <v>-</v>
      </c>
      <c r="G33" s="7"/>
      <c r="H33" s="7"/>
    </row>
    <row r="34" spans="1:8" ht="12.75" customHeight="1">
      <c r="A34" s="7"/>
      <c r="B34" s="129" t="str">
        <f ca="1">Tables!B53</f>
        <v>*Hide*</v>
      </c>
      <c r="C34" s="130" t="str">
        <f ca="1">Tables!C53</f>
        <v>-</v>
      </c>
      <c r="D34" s="130" t="str">
        <f ca="1">Tables!D53</f>
        <v>-</v>
      </c>
      <c r="E34" s="7"/>
      <c r="F34" s="675" t="str">
        <f ca="1">Tables!F53</f>
        <v>-</v>
      </c>
      <c r="G34" s="7"/>
      <c r="H34" s="7"/>
    </row>
    <row r="35" spans="1:8" ht="12.75" customHeight="1">
      <c r="A35" s="7"/>
      <c r="B35" s="129" t="str">
        <f ca="1">Tables!B54</f>
        <v>*Hide*</v>
      </c>
      <c r="C35" s="130" t="str">
        <f ca="1">Tables!C54</f>
        <v>-</v>
      </c>
      <c r="D35" s="130" t="str">
        <f ca="1">Tables!D54</f>
        <v>-</v>
      </c>
      <c r="E35" s="7"/>
      <c r="F35" s="675" t="str">
        <f ca="1">Tables!F54</f>
        <v>-</v>
      </c>
      <c r="G35" s="7"/>
      <c r="H35" s="7"/>
    </row>
    <row r="36" spans="1:8" ht="12.75" customHeight="1">
      <c r="A36" s="7"/>
      <c r="B36" s="129" t="str">
        <f ca="1">Tables!B55</f>
        <v>*Hide*</v>
      </c>
      <c r="C36" s="130" t="str">
        <f ca="1">Tables!C55</f>
        <v>-</v>
      </c>
      <c r="D36" s="130" t="str">
        <f ca="1">Tables!D55</f>
        <v>-</v>
      </c>
      <c r="E36" s="7"/>
      <c r="F36" s="675" t="str">
        <f ca="1">Tables!F55</f>
        <v>-</v>
      </c>
      <c r="G36" s="7"/>
      <c r="H36" s="7"/>
    </row>
    <row r="37" spans="1:8" ht="12.75" customHeight="1" thickBot="1">
      <c r="A37" s="7"/>
      <c r="B37" s="129" t="str">
        <f ca="1">Tables!B56</f>
        <v>*Hide*</v>
      </c>
      <c r="C37" s="130" t="str">
        <f ca="1">Tables!C56</f>
        <v>-</v>
      </c>
      <c r="D37" s="130" t="str">
        <f ca="1">Tables!D56</f>
        <v>-</v>
      </c>
      <c r="E37" s="7"/>
      <c r="F37" s="579" t="str">
        <f ca="1">Tables!F56</f>
        <v>-</v>
      </c>
      <c r="G37" s="7"/>
      <c r="H37" s="7"/>
    </row>
    <row r="38" spans="1:8" ht="12.75" customHeight="1" thickBot="1">
      <c r="A38" s="7"/>
      <c r="B38" s="132"/>
      <c r="C38" s="132"/>
      <c r="D38" s="133" t="s">
        <v>27</v>
      </c>
      <c r="E38" s="7"/>
      <c r="F38" s="640">
        <f ca="1">SUM(F8:F37)</f>
        <v>528400</v>
      </c>
      <c r="G38" s="7"/>
      <c r="H38" s="7"/>
    </row>
    <row r="39" spans="1:8">
      <c r="A39" s="7"/>
      <c r="B39" s="7"/>
      <c r="C39" s="7"/>
      <c r="D39" s="7"/>
      <c r="E39" s="7"/>
      <c r="F39" s="7"/>
      <c r="G39" s="7"/>
      <c r="H39" s="7"/>
    </row>
    <row r="40" spans="1:8">
      <c r="B40" s="1191" t="s">
        <v>673</v>
      </c>
      <c r="C40" s="1191"/>
      <c r="D40" s="1191"/>
      <c r="E40" s="228"/>
      <c r="F40" s="666" t="str">
        <f>IF(Site_or_SitePlusLosses=1,"site",IF(Site_or_SitePlusLosses=2,"site plus T&amp;D losses between the site and power plant","Did not answer the question"))</f>
        <v>site</v>
      </c>
      <c r="G40" s="228"/>
      <c r="H40" s="228"/>
    </row>
    <row r="41" spans="1:8">
      <c r="B41" s="7"/>
      <c r="C41" s="7"/>
      <c r="D41" s="666" t="str">
        <f>IF(Naturally_Occurring=1,"The reported gross savings values account for naturally occuring energy savings",IF(Naturally_Occurring=0,"The reported gross savings values do not account for naturally occuring energy savings",""))</f>
        <v/>
      </c>
      <c r="E41" s="7"/>
      <c r="F41" s="7"/>
      <c r="G41" s="7"/>
      <c r="H41" s="7"/>
    </row>
    <row r="42" spans="1:8">
      <c r="B42" s="7"/>
      <c r="C42" s="7"/>
      <c r="D42" s="7"/>
      <c r="E42" s="7"/>
      <c r="F42" s="7"/>
      <c r="G42" s="7"/>
      <c r="H42" s="7"/>
    </row>
    <row r="43" spans="1:8">
      <c r="B43" s="7"/>
      <c r="C43" s="7"/>
      <c r="D43" s="7"/>
      <c r="E43" s="7"/>
      <c r="F43" s="7"/>
      <c r="G43" s="7"/>
      <c r="H43" s="7"/>
    </row>
    <row r="44" spans="1:8">
      <c r="B44" s="7"/>
      <c r="C44" s="7"/>
      <c r="D44" s="7"/>
      <c r="E44" s="7"/>
      <c r="F44" s="7"/>
      <c r="G44" s="7"/>
      <c r="H44" s="7"/>
    </row>
    <row r="45" spans="1:8">
      <c r="B45" s="7"/>
      <c r="C45" s="7"/>
      <c r="D45" s="7"/>
      <c r="E45" s="7"/>
      <c r="F45" s="7"/>
      <c r="G45" s="7"/>
      <c r="H45" s="7"/>
    </row>
    <row r="46" spans="1:8">
      <c r="B46" s="7"/>
      <c r="C46" s="7"/>
      <c r="D46" s="7"/>
      <c r="E46" s="7"/>
      <c r="F46" s="7"/>
      <c r="G46" s="7"/>
      <c r="H46" s="7"/>
    </row>
    <row r="47" spans="1:8">
      <c r="B47" s="7"/>
      <c r="C47" s="7"/>
      <c r="D47" s="7"/>
      <c r="E47" s="7"/>
      <c r="F47" s="7"/>
      <c r="G47" s="7"/>
      <c r="H47" s="7"/>
    </row>
    <row r="48" spans="1:8">
      <c r="B48" s="7"/>
      <c r="C48" s="7"/>
      <c r="D48" s="7"/>
      <c r="E48" s="7"/>
      <c r="F48" s="7"/>
      <c r="G48" s="7"/>
      <c r="H48" s="7"/>
    </row>
  </sheetData>
  <sheetProtection password="C96F" sheet="1" objects="1" scenarios="1" formatColumns="0" formatRows="0"/>
  <mergeCells count="2">
    <mergeCell ref="B3:G3"/>
    <mergeCell ref="B40:D40"/>
  </mergeCells>
  <pageMargins left="0.5" right="0.5" top="0.75" bottom="0.75" header="0.3" footer="0.3"/>
  <pageSetup orientation="landscape"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35"/>
  <sheetViews>
    <sheetView showGridLines="0" workbookViewId="0">
      <pane ySplit="1" topLeftCell="A2" activePane="bottomLeft" state="frozen"/>
      <selection activeCell="H6" sqref="H6:L6"/>
      <selection pane="bottomLeft"/>
    </sheetView>
  </sheetViews>
  <sheetFormatPr defaultColWidth="9.33203125" defaultRowHeight="13.8"/>
  <cols>
    <col min="1" max="1" width="1" style="3" customWidth="1"/>
    <col min="2" max="2" width="55.5546875" style="3" customWidth="1"/>
    <col min="3" max="3" width="1.33203125" style="3" customWidth="1"/>
    <col min="4" max="4" width="8.6640625" style="3" customWidth="1"/>
    <col min="5" max="6" width="12.6640625" style="3" customWidth="1"/>
    <col min="7" max="7" width="8.6640625" style="3" customWidth="1"/>
    <col min="8" max="8" width="1.33203125" style="3" customWidth="1"/>
    <col min="9" max="16384" width="9.33203125" style="3"/>
  </cols>
  <sheetData>
    <row r="1" spans="1:8" ht="38.25" customHeight="1"/>
    <row r="2" spans="1:8" ht="4.5" customHeight="1" thickBot="1"/>
    <row r="3" spans="1:8" ht="23.4" thickBot="1">
      <c r="B3" s="1385" t="s">
        <v>746</v>
      </c>
      <c r="C3" s="1386"/>
      <c r="D3" s="1386"/>
      <c r="E3" s="1386"/>
      <c r="F3" s="1386"/>
      <c r="G3" s="1387"/>
    </row>
    <row r="4" spans="1:8" ht="4.5" customHeight="1" thickBot="1">
      <c r="B4" s="116"/>
      <c r="C4" s="33"/>
      <c r="D4" s="33"/>
      <c r="E4" s="33"/>
      <c r="F4" s="33"/>
      <c r="G4" s="117"/>
    </row>
    <row r="5" spans="1:8" ht="13.5" customHeight="1" thickBot="1">
      <c r="A5" s="7"/>
      <c r="B5" s="135" t="s">
        <v>747</v>
      </c>
      <c r="C5" s="115"/>
      <c r="D5" s="1309" t="str">
        <f>Titles!F2&amp;" Total Expenditures"</f>
        <v>2014 Total Expenditures</v>
      </c>
      <c r="E5" s="1391"/>
      <c r="F5" s="1391"/>
      <c r="G5" s="1310"/>
      <c r="H5" s="7"/>
    </row>
    <row r="6" spans="1:8" ht="11.25" customHeight="1">
      <c r="A6" s="7"/>
      <c r="B6" s="121"/>
      <c r="C6" s="136"/>
      <c r="D6" s="137" t="s">
        <v>94</v>
      </c>
      <c r="E6" s="122" t="s">
        <v>58</v>
      </c>
      <c r="F6" s="123" t="s">
        <v>59</v>
      </c>
      <c r="G6" s="138" t="s">
        <v>94</v>
      </c>
      <c r="H6" s="7"/>
    </row>
    <row r="7" spans="1:8" ht="11.25" customHeight="1" thickBot="1">
      <c r="A7" s="7"/>
      <c r="B7" s="436" t="s">
        <v>748</v>
      </c>
      <c r="C7" s="115"/>
      <c r="D7" s="139" t="s">
        <v>27</v>
      </c>
      <c r="E7" s="140" t="s">
        <v>93</v>
      </c>
      <c r="F7" s="141" t="s">
        <v>93</v>
      </c>
      <c r="G7" s="142" t="s">
        <v>27</v>
      </c>
      <c r="H7" s="7"/>
    </row>
    <row r="8" spans="1:8" s="424" customFormat="1" ht="12.75" customHeight="1">
      <c r="A8" s="7"/>
      <c r="B8" s="1037" t="str">
        <f>Tables!B62</f>
        <v>Administrative Expenditures</v>
      </c>
      <c r="C8" s="136"/>
      <c r="D8" s="128">
        <f ca="1">IF(ISERROR(E8/$E$13),"-",(E8/$E$13))</f>
        <v>0.21220159151193635</v>
      </c>
      <c r="E8" s="574">
        <f ca="1">Tables!C62</f>
        <v>24000</v>
      </c>
      <c r="F8" s="474">
        <f ca="1">Tables!D62</f>
        <v>82400</v>
      </c>
      <c r="G8" s="143">
        <f ca="1">IF(ISERROR(F8/$F$13),"-",(F8/$F$13))</f>
        <v>0.21775898520084566</v>
      </c>
      <c r="H8" s="7"/>
    </row>
    <row r="9" spans="1:8" s="424" customFormat="1" ht="12.75" customHeight="1">
      <c r="A9" s="7"/>
      <c r="B9" s="1038" t="str">
        <f>Tables!B67</f>
        <v>Delivery Expenditures</v>
      </c>
      <c r="C9" s="136"/>
      <c r="D9" s="573">
        <f ca="1">IF(ISERROR(E9/$E$13),"-",(E9/$E$13))</f>
        <v>0.23076923076923078</v>
      </c>
      <c r="E9" s="575">
        <f ca="1">Tables!C67</f>
        <v>26100</v>
      </c>
      <c r="F9" s="475">
        <f ca="1">Tables!D67</f>
        <v>110600</v>
      </c>
      <c r="G9" s="476">
        <f ca="1">IF(ISERROR(F9/$F$13),"-",(F9/$F$13))</f>
        <v>0.29228329809725156</v>
      </c>
      <c r="H9" s="7"/>
    </row>
    <row r="10" spans="1:8" s="424" customFormat="1" ht="12.75" customHeight="1">
      <c r="A10" s="7"/>
      <c r="B10" s="1037" t="str">
        <f>Tables!B68</f>
        <v>Marketing, Education and Outreach ($)</v>
      </c>
      <c r="C10" s="136"/>
      <c r="D10" s="573">
        <f ca="1">IF(ISERROR(E10/$E$13),"-",(E10/$E$13))</f>
        <v>5.3050397877984087E-2</v>
      </c>
      <c r="E10" s="575">
        <f ca="1">Tables!C68</f>
        <v>6000</v>
      </c>
      <c r="F10" s="475">
        <f ca="1">Tables!D68</f>
        <v>14400</v>
      </c>
      <c r="G10" s="476">
        <f ca="1">IF(ISERROR(F10/$F$13),"-",(F10/$F$13))</f>
        <v>3.8054968287526428E-2</v>
      </c>
      <c r="H10" s="7"/>
    </row>
    <row r="11" spans="1:8" s="424" customFormat="1" ht="12.75" customHeight="1">
      <c r="A11" s="7"/>
      <c r="B11" s="1037" t="str">
        <f>Tables!B69</f>
        <v>EM&amp;V ($)</v>
      </c>
      <c r="C11" s="136"/>
      <c r="D11" s="570">
        <f t="shared" ref="D11:D12" ca="1" si="0">IF(ISERROR(E11/$E$13),"-",(E11/$E$13))</f>
        <v>6.1892130857648102E-2</v>
      </c>
      <c r="E11" s="576">
        <f ca="1">Tables!C69</f>
        <v>7000</v>
      </c>
      <c r="F11" s="578">
        <f ca="1">Tables!D69</f>
        <v>21000</v>
      </c>
      <c r="G11" s="571">
        <f t="shared" ref="G11:G12" ca="1" si="1">IF(ISERROR(F11/$F$13),"-",(F11/$F$13))</f>
        <v>5.5496828752642703E-2</v>
      </c>
      <c r="H11" s="7"/>
    </row>
    <row r="12" spans="1:8" s="424" customFormat="1" ht="12.75" customHeight="1" thickBot="1">
      <c r="A12" s="7"/>
      <c r="B12" s="1037" t="str">
        <f>Tables!B72</f>
        <v>Incentive Expenditures</v>
      </c>
      <c r="C12" s="136"/>
      <c r="D12" s="572">
        <f t="shared" ca="1" si="0"/>
        <v>0.44208664898320071</v>
      </c>
      <c r="E12" s="577">
        <f ca="1">Tables!C72</f>
        <v>50000</v>
      </c>
      <c r="F12" s="579">
        <f ca="1">Tables!D72</f>
        <v>150000</v>
      </c>
      <c r="G12" s="580">
        <f t="shared" ca="1" si="1"/>
        <v>0.39640591966173361</v>
      </c>
      <c r="H12" s="7"/>
    </row>
    <row r="13" spans="1:8" ht="12.75" customHeight="1" thickBot="1">
      <c r="A13" s="7"/>
      <c r="B13" s="437"/>
      <c r="C13" s="144"/>
      <c r="D13" s="450">
        <f ca="1">IF(ISERROR(E13/$E$13),"-",(E13/$E$13))</f>
        <v>1</v>
      </c>
      <c r="E13" s="451">
        <f ca="1">SUM(E8:E12)</f>
        <v>113100</v>
      </c>
      <c r="F13" s="451">
        <f ca="1">SUM(F8:F12)</f>
        <v>378400</v>
      </c>
      <c r="G13" s="435">
        <f ca="1">IF(ISERROR(F13/$F$13),"-",(F13/$F$13))</f>
        <v>1</v>
      </c>
      <c r="H13" s="7"/>
    </row>
    <row r="14" spans="1:8">
      <c r="A14" s="7"/>
      <c r="B14" s="7"/>
      <c r="C14" s="7"/>
      <c r="D14" s="7"/>
      <c r="E14" s="7"/>
      <c r="F14" s="7"/>
      <c r="G14" s="7"/>
      <c r="H14" s="7"/>
    </row>
    <row r="15" spans="1:8">
      <c r="B15" s="7"/>
      <c r="C15" s="7"/>
      <c r="D15" s="7"/>
      <c r="E15" s="7"/>
      <c r="F15" s="7"/>
      <c r="G15" s="7"/>
      <c r="H15" s="7"/>
    </row>
    <row r="16" spans="1:8">
      <c r="B16" s="7"/>
      <c r="C16" s="7"/>
      <c r="D16" s="7"/>
      <c r="E16" s="7"/>
      <c r="F16" s="7"/>
      <c r="G16" s="7"/>
      <c r="H16" s="7"/>
    </row>
    <row r="17" spans="2:8">
      <c r="B17" s="7"/>
      <c r="C17" s="7"/>
      <c r="D17" s="7"/>
      <c r="E17" s="7"/>
      <c r="F17" s="7"/>
      <c r="G17" s="7"/>
      <c r="H17" s="7"/>
    </row>
    <row r="18" spans="2:8">
      <c r="B18" s="7"/>
      <c r="C18" s="7"/>
      <c r="D18" s="7"/>
      <c r="E18" s="7"/>
      <c r="F18" s="7"/>
      <c r="G18" s="7"/>
      <c r="H18" s="7"/>
    </row>
    <row r="19" spans="2:8">
      <c r="B19" s="7"/>
      <c r="C19" s="7"/>
      <c r="D19" s="7"/>
      <c r="E19" s="7"/>
      <c r="F19" s="7"/>
      <c r="G19" s="7"/>
      <c r="H19" s="7"/>
    </row>
    <row r="20" spans="2:8">
      <c r="B20" s="7"/>
      <c r="C20" s="7"/>
      <c r="D20" s="7"/>
      <c r="E20" s="7"/>
      <c r="F20" s="7"/>
      <c r="G20" s="7"/>
      <c r="H20" s="7"/>
    </row>
    <row r="21" spans="2:8">
      <c r="B21" s="7"/>
      <c r="C21" s="7"/>
      <c r="D21" s="7"/>
      <c r="E21" s="7"/>
      <c r="F21" s="7"/>
      <c r="G21" s="7"/>
      <c r="H21" s="7"/>
    </row>
    <row r="22" spans="2:8">
      <c r="B22" s="7"/>
      <c r="C22" s="7"/>
      <c r="D22" s="7"/>
      <c r="E22" s="7"/>
      <c r="F22" s="7"/>
      <c r="G22" s="7"/>
      <c r="H22" s="7"/>
    </row>
    <row r="23" spans="2:8">
      <c r="B23" s="7"/>
      <c r="C23" s="7"/>
      <c r="D23" s="7"/>
      <c r="E23" s="7"/>
      <c r="F23" s="7"/>
      <c r="G23" s="7"/>
      <c r="H23" s="7"/>
    </row>
    <row r="34" spans="2:8">
      <c r="B34" s="1191" t="s">
        <v>673</v>
      </c>
      <c r="C34" s="1191"/>
      <c r="D34" s="1191"/>
      <c r="E34" s="1191"/>
      <c r="F34" s="666" t="str">
        <f>IF(Site_or_SitePlusLosses=1,"site",IF(Site_or_SitePlusLosses=2,"site plus T&amp;D losses between the site and power plant","Did not answer the question"))</f>
        <v>site</v>
      </c>
      <c r="G34" s="228"/>
      <c r="H34" s="228"/>
    </row>
    <row r="35" spans="2:8">
      <c r="B35"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3">
    <mergeCell ref="B3:G3"/>
    <mergeCell ref="D5:G5"/>
    <mergeCell ref="B34:E34"/>
  </mergeCells>
  <pageMargins left="0.5" right="0.5" top="0.75" bottom="0.75" header="0.3" footer="0.3"/>
  <pageSetup orientation="landscape"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9"/>
  <dimension ref="A1:F35"/>
  <sheetViews>
    <sheetView showGridLines="0" workbookViewId="0">
      <pane ySplit="1" topLeftCell="A2" activePane="bottomLeft" state="frozen"/>
      <selection activeCell="H6" sqref="H6:L6"/>
      <selection pane="bottomLeft"/>
    </sheetView>
  </sheetViews>
  <sheetFormatPr defaultColWidth="9.33203125" defaultRowHeight="13.8"/>
  <cols>
    <col min="1" max="1" width="1" style="424" customWidth="1"/>
    <col min="2" max="2" width="55.5546875" style="424" customWidth="1"/>
    <col min="3" max="3" width="1.33203125" style="424" customWidth="1"/>
    <col min="4" max="4" width="12.6640625" style="424" customWidth="1"/>
    <col min="5" max="5" width="10.44140625" style="424" customWidth="1"/>
    <col min="6" max="6" width="1.33203125" style="424" customWidth="1"/>
    <col min="7" max="16384" width="9.33203125" style="424"/>
  </cols>
  <sheetData>
    <row r="1" spans="1:6" ht="38.25" customHeight="1"/>
    <row r="2" spans="1:6" ht="4.5" customHeight="1" thickBot="1"/>
    <row r="3" spans="1:6" ht="23.4" thickBot="1">
      <c r="B3" s="1385" t="s">
        <v>746</v>
      </c>
      <c r="C3" s="1386"/>
      <c r="D3" s="1386"/>
      <c r="E3" s="1387"/>
    </row>
    <row r="4" spans="1:6" ht="4.5" customHeight="1" thickBot="1">
      <c r="B4" s="116"/>
      <c r="C4" s="33"/>
      <c r="D4" s="33"/>
      <c r="E4" s="117"/>
    </row>
    <row r="5" spans="1:6" ht="13.5" customHeight="1" thickBot="1">
      <c r="A5" s="7"/>
      <c r="B5" s="135" t="s">
        <v>747</v>
      </c>
      <c r="C5" s="115"/>
      <c r="D5" s="1309" t="str">
        <f>Titles!F2&amp;" Total Expenditures"</f>
        <v>2014 Total Expenditures</v>
      </c>
      <c r="E5" s="1310"/>
      <c r="F5" s="7"/>
    </row>
    <row r="6" spans="1:6" ht="11.25" customHeight="1">
      <c r="A6" s="7"/>
      <c r="B6" s="121"/>
      <c r="C6" s="136"/>
      <c r="D6" s="638" t="s">
        <v>59</v>
      </c>
      <c r="E6" s="138" t="s">
        <v>94</v>
      </c>
      <c r="F6" s="7"/>
    </row>
    <row r="7" spans="1:6" ht="11.25" customHeight="1" thickBot="1">
      <c r="A7" s="7"/>
      <c r="B7" s="436" t="s">
        <v>748</v>
      </c>
      <c r="C7" s="115"/>
      <c r="D7" s="639" t="s">
        <v>93</v>
      </c>
      <c r="E7" s="142" t="s">
        <v>27</v>
      </c>
      <c r="F7" s="7"/>
    </row>
    <row r="8" spans="1:6" ht="12.75" customHeight="1">
      <c r="A8" s="7"/>
      <c r="B8" s="1037" t="str">
        <f>Tables!B62</f>
        <v>Administrative Expenditures</v>
      </c>
      <c r="C8" s="136"/>
      <c r="D8" s="474">
        <f ca="1">Tables!D62</f>
        <v>82400</v>
      </c>
      <c r="E8" s="143">
        <f ca="1">IF(ISERROR(D8/$D$13),"-",(D8/$D$13))</f>
        <v>0.21775898520084566</v>
      </c>
      <c r="F8" s="7"/>
    </row>
    <row r="9" spans="1:6" ht="12.75" customHeight="1">
      <c r="A9" s="7"/>
      <c r="B9" s="1038" t="str">
        <f>Tables!B67</f>
        <v>Delivery Expenditures</v>
      </c>
      <c r="C9" s="136"/>
      <c r="D9" s="1036">
        <f ca="1">Tables!D67</f>
        <v>110600</v>
      </c>
      <c r="E9" s="476">
        <f ca="1">IF(ISERROR(D9/$D$13),"-",(D9/$D$13))</f>
        <v>0.29228329809725156</v>
      </c>
      <c r="F9" s="7"/>
    </row>
    <row r="10" spans="1:6" ht="12.75" customHeight="1">
      <c r="A10" s="7"/>
      <c r="B10" s="1037" t="str">
        <f>Tables!B68</f>
        <v>Marketing, Education and Outreach ($)</v>
      </c>
      <c r="C10" s="136"/>
      <c r="D10" s="475">
        <f ca="1">Tables!D68</f>
        <v>14400</v>
      </c>
      <c r="E10" s="476">
        <f ca="1">IF(ISERROR(D10/$D$13),"-",(D10/$D$13))</f>
        <v>3.8054968287526428E-2</v>
      </c>
      <c r="F10" s="7"/>
    </row>
    <row r="11" spans="1:6" ht="12.75" customHeight="1">
      <c r="A11" s="7"/>
      <c r="B11" s="1037" t="str">
        <f>Tables!B69</f>
        <v>EM&amp;V ($)</v>
      </c>
      <c r="C11" s="136"/>
      <c r="D11" s="578">
        <f ca="1">Tables!D69</f>
        <v>21000</v>
      </c>
      <c r="E11" s="571">
        <f t="shared" ref="E11:E12" ca="1" si="0">IF(ISERROR(D11/$D$13),"-",(D11/$D$13))</f>
        <v>5.5496828752642703E-2</v>
      </c>
      <c r="F11" s="7"/>
    </row>
    <row r="12" spans="1:6" ht="12.75" customHeight="1" thickBot="1">
      <c r="A12" s="7"/>
      <c r="B12" s="1037" t="str">
        <f>Tables!B72</f>
        <v>Incentive Expenditures</v>
      </c>
      <c r="C12" s="136"/>
      <c r="D12" s="579">
        <f ca="1">Tables!D72</f>
        <v>150000</v>
      </c>
      <c r="E12" s="580">
        <f t="shared" ca="1" si="0"/>
        <v>0.39640591966173361</v>
      </c>
      <c r="F12" s="7"/>
    </row>
    <row r="13" spans="1:6" ht="12.75" customHeight="1" thickBot="1">
      <c r="A13" s="7"/>
      <c r="B13" s="437"/>
      <c r="C13" s="144"/>
      <c r="D13" s="640">
        <f ca="1">SUM(D8:D12)</f>
        <v>378400</v>
      </c>
      <c r="E13" s="641">
        <f ca="1">IF(ISERROR(D13/$D$13),"-",(D13/$D$13))</f>
        <v>1</v>
      </c>
      <c r="F13" s="7"/>
    </row>
    <row r="14" spans="1:6">
      <c r="A14" s="7"/>
      <c r="B14" s="7"/>
      <c r="C14" s="7"/>
      <c r="D14" s="7"/>
      <c r="E14" s="7"/>
      <c r="F14" s="7"/>
    </row>
    <row r="15" spans="1:6">
      <c r="B15" s="7"/>
      <c r="C15" s="7"/>
      <c r="D15" s="7"/>
      <c r="E15" s="7"/>
      <c r="F15" s="7"/>
    </row>
    <row r="16" spans="1:6">
      <c r="B16" s="7"/>
      <c r="C16" s="7"/>
      <c r="D16" s="7"/>
      <c r="E16" s="7"/>
      <c r="F16" s="7"/>
    </row>
    <row r="17" spans="2:6">
      <c r="B17" s="7"/>
      <c r="C17" s="7"/>
      <c r="D17" s="7"/>
      <c r="E17" s="7"/>
      <c r="F17" s="7"/>
    </row>
    <row r="18" spans="2:6">
      <c r="B18" s="7"/>
      <c r="C18" s="7"/>
      <c r="D18" s="7"/>
      <c r="E18" s="7"/>
      <c r="F18" s="7"/>
    </row>
    <row r="19" spans="2:6">
      <c r="B19" s="7"/>
      <c r="C19" s="7"/>
      <c r="D19" s="7"/>
      <c r="E19" s="7"/>
      <c r="F19" s="7"/>
    </row>
    <row r="20" spans="2:6">
      <c r="B20" s="7"/>
      <c r="C20" s="7"/>
      <c r="D20" s="7"/>
      <c r="E20" s="7"/>
      <c r="F20" s="7"/>
    </row>
    <row r="21" spans="2:6">
      <c r="B21" s="7"/>
      <c r="C21" s="7"/>
      <c r="D21" s="7"/>
      <c r="E21" s="7"/>
      <c r="F21" s="7"/>
    </row>
    <row r="22" spans="2:6">
      <c r="B22" s="7"/>
      <c r="C22" s="7"/>
      <c r="D22" s="7"/>
      <c r="E22" s="7"/>
      <c r="F22" s="7"/>
    </row>
    <row r="23" spans="2:6">
      <c r="B23" s="7"/>
      <c r="C23" s="7"/>
      <c r="D23" s="7"/>
      <c r="E23" s="7"/>
      <c r="F23" s="7"/>
    </row>
    <row r="34" spans="2:6" ht="15" customHeight="1">
      <c r="B34" s="1193" t="s">
        <v>673</v>
      </c>
      <c r="C34" s="1193"/>
      <c r="D34" s="1193"/>
      <c r="E34" s="666" t="str">
        <f>IF(Site_or_SitePlusLosses=1,"site",IF(Site_or_SitePlusLosses=2,"site plus T&amp;D losses between the site and power plant","Did not answer the question"))</f>
        <v>site</v>
      </c>
      <c r="F34" s="228"/>
    </row>
    <row r="35" spans="2:6">
      <c r="B35"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3">
    <mergeCell ref="B3:E3"/>
    <mergeCell ref="D5:E5"/>
    <mergeCell ref="B34:D34"/>
  </mergeCells>
  <pageMargins left="0.5" right="0.5" top="0.75" bottom="0.75" header="0.3" footer="0.3"/>
  <pageSetup orientation="landscape"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AU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L52" sqref="L52"/>
    </sheetView>
  </sheetViews>
  <sheetFormatPr defaultColWidth="9.33203125" defaultRowHeight="13.8"/>
  <cols>
    <col min="1" max="1" width="1" style="3" customWidth="1"/>
    <col min="2" max="2" width="43.5546875" style="3" customWidth="1"/>
    <col min="3" max="3" width="20.33203125" style="3" bestFit="1" customWidth="1"/>
    <col min="4" max="4" width="32.109375" style="3" customWidth="1"/>
    <col min="5" max="5" width="11.44140625" style="3" customWidth="1"/>
    <col min="6" max="6" width="12" style="3" bestFit="1" customWidth="1"/>
    <col min="7" max="12" width="12" style="3" customWidth="1"/>
    <col min="13" max="23" width="13.6640625" style="3" customWidth="1"/>
    <col min="24" max="24" width="10.44140625" style="3" bestFit="1" customWidth="1"/>
    <col min="25" max="25" width="6.44140625" style="3" bestFit="1" customWidth="1"/>
    <col min="26" max="26" width="10" style="3" bestFit="1" customWidth="1"/>
    <col min="27" max="27" width="12.109375" style="3" bestFit="1" customWidth="1"/>
    <col min="28" max="28" width="18" style="3" customWidth="1"/>
    <col min="29" max="29" width="15.6640625" style="3" bestFit="1" customWidth="1"/>
    <col min="30" max="31" width="15.6640625" style="3" customWidth="1"/>
    <col min="32" max="32" width="15.6640625" style="3" bestFit="1" customWidth="1"/>
    <col min="33" max="33" width="15.44140625" style="3" customWidth="1"/>
    <col min="34" max="34" width="16" style="3" customWidth="1"/>
    <col min="35" max="35" width="12.88671875" style="3" customWidth="1"/>
    <col min="36" max="36" width="11.44140625" style="3" customWidth="1"/>
    <col min="37" max="37" width="9.33203125" style="3"/>
    <col min="38" max="38" width="14.44140625" style="3" customWidth="1"/>
    <col min="39" max="39" width="15.44140625" style="3" customWidth="1"/>
    <col min="40" max="40" width="14.44140625" style="3" customWidth="1"/>
    <col min="41" max="41" width="11.44140625" style="3" customWidth="1"/>
    <col min="42" max="42" width="12.6640625" style="3" customWidth="1"/>
    <col min="43" max="43" width="11.109375" style="3" customWidth="1"/>
    <col min="44" max="44" width="11" style="3" customWidth="1"/>
    <col min="45" max="45" width="10" style="3" customWidth="1"/>
    <col min="46" max="16384" width="9.33203125" style="3"/>
  </cols>
  <sheetData>
    <row r="1" spans="1:47" ht="38.25" customHeight="1"/>
    <row r="2" spans="1:47" ht="4.5" customHeight="1"/>
    <row r="3" spans="1:47" ht="22.8">
      <c r="B3" s="390" t="str">
        <f>Titles!F2&amp;" Portfolio Data"</f>
        <v>2014 Portfolio Data</v>
      </c>
      <c r="C3" s="390"/>
      <c r="D3" s="390"/>
      <c r="E3" s="390"/>
      <c r="F3" s="390"/>
      <c r="G3" s="390"/>
      <c r="H3" s="390"/>
      <c r="I3" s="390"/>
      <c r="J3" s="390"/>
      <c r="K3" s="390"/>
      <c r="L3" s="390"/>
      <c r="M3" s="390"/>
      <c r="N3" s="390"/>
      <c r="O3" s="390"/>
      <c r="P3" s="390"/>
      <c r="Q3" s="390"/>
      <c r="R3" s="390"/>
      <c r="S3" s="390"/>
      <c r="T3" s="390"/>
      <c r="U3" s="390"/>
      <c r="V3" s="390"/>
      <c r="W3" s="390"/>
      <c r="X3" s="390"/>
      <c r="Y3" s="390"/>
      <c r="Z3" s="390"/>
      <c r="AA3" s="390"/>
      <c r="AB3" s="390"/>
      <c r="AC3" s="390"/>
      <c r="AD3" s="390"/>
      <c r="AE3" s="390"/>
      <c r="AF3" s="390"/>
    </row>
    <row r="4" spans="1:47" ht="4.5" customHeight="1">
      <c r="E4" s="33"/>
      <c r="F4" s="33"/>
      <c r="G4" s="33"/>
      <c r="H4" s="33"/>
      <c r="I4" s="33"/>
      <c r="J4" s="33"/>
      <c r="K4" s="33"/>
      <c r="L4" s="33"/>
      <c r="M4" s="33"/>
      <c r="N4" s="33"/>
      <c r="O4" s="33"/>
      <c r="P4" s="33"/>
      <c r="Q4" s="33"/>
      <c r="R4" s="33"/>
      <c r="S4" s="33"/>
      <c r="T4" s="33"/>
      <c r="U4" s="33"/>
      <c r="V4" s="33"/>
      <c r="W4" s="33"/>
      <c r="X4" s="33"/>
      <c r="Y4" s="33"/>
      <c r="Z4" s="33"/>
      <c r="AA4" s="33"/>
      <c r="AB4" s="33"/>
      <c r="AC4" s="33"/>
      <c r="AD4" s="33"/>
      <c r="AE4" s="33"/>
    </row>
    <row r="5" spans="1:47" ht="15.75" customHeight="1">
      <c r="E5" s="1320" t="s">
        <v>711</v>
      </c>
      <c r="F5" s="1321"/>
      <c r="G5" s="1322" t="s">
        <v>282</v>
      </c>
      <c r="H5" s="1323"/>
      <c r="I5" s="1324"/>
      <c r="J5" s="1322" t="s">
        <v>353</v>
      </c>
      <c r="K5" s="1323"/>
      <c r="L5" s="1324"/>
      <c r="M5" s="1322" t="s">
        <v>281</v>
      </c>
      <c r="N5" s="1323"/>
      <c r="O5" s="1324"/>
      <c r="P5" s="1322" t="s">
        <v>352</v>
      </c>
      <c r="Q5" s="1323"/>
      <c r="R5" s="1324"/>
      <c r="S5" s="1322" t="s">
        <v>279</v>
      </c>
      <c r="T5" s="1323"/>
      <c r="U5" s="1324"/>
      <c r="V5" s="1322" t="s">
        <v>280</v>
      </c>
      <c r="W5" s="1323"/>
      <c r="X5" s="1325"/>
      <c r="Y5" s="1313" t="s">
        <v>34</v>
      </c>
      <c r="Z5" s="1314"/>
      <c r="AA5" s="1315"/>
      <c r="AB5" s="1393" t="s">
        <v>647</v>
      </c>
      <c r="AC5" s="1394"/>
      <c r="AD5" s="1394"/>
      <c r="AE5" s="1394"/>
      <c r="AF5" s="1394"/>
      <c r="AG5" s="1394"/>
      <c r="AH5" s="1394"/>
      <c r="AI5" s="1394"/>
      <c r="AJ5" s="1394"/>
      <c r="AK5" s="1394"/>
      <c r="AL5" s="1394"/>
      <c r="AM5" s="1394"/>
      <c r="AN5" s="1394"/>
      <c r="AO5" s="1394"/>
      <c r="AP5" s="1394"/>
      <c r="AQ5" s="1394"/>
      <c r="AR5" s="1394"/>
      <c r="AS5" s="1394"/>
      <c r="AT5" s="1395"/>
    </row>
    <row r="6" spans="1:47" ht="79.2">
      <c r="A6" s="7"/>
      <c r="B6" s="1316" t="s">
        <v>6</v>
      </c>
      <c r="C6" s="1316" t="s">
        <v>7</v>
      </c>
      <c r="D6" s="1316" t="s">
        <v>8</v>
      </c>
      <c r="E6" s="169" t="s">
        <v>58</v>
      </c>
      <c r="F6" s="271" t="s">
        <v>59</v>
      </c>
      <c r="G6" s="169" t="s">
        <v>90</v>
      </c>
      <c r="H6" s="169" t="s">
        <v>275</v>
      </c>
      <c r="I6" s="169" t="s">
        <v>276</v>
      </c>
      <c r="J6" s="319" t="s">
        <v>90</v>
      </c>
      <c r="K6" s="319" t="s">
        <v>275</v>
      </c>
      <c r="L6" s="319" t="s">
        <v>276</v>
      </c>
      <c r="M6" s="234" t="s">
        <v>90</v>
      </c>
      <c r="N6" s="235" t="s">
        <v>275</v>
      </c>
      <c r="O6" s="385" t="s">
        <v>276</v>
      </c>
      <c r="P6" s="234" t="s">
        <v>90</v>
      </c>
      <c r="Q6" s="235" t="s">
        <v>275</v>
      </c>
      <c r="R6" s="235" t="s">
        <v>276</v>
      </c>
      <c r="S6" s="169" t="s">
        <v>90</v>
      </c>
      <c r="T6" s="235" t="s">
        <v>275</v>
      </c>
      <c r="U6" s="119" t="s">
        <v>276</v>
      </c>
      <c r="V6" s="169" t="s">
        <v>90</v>
      </c>
      <c r="W6" s="235" t="s">
        <v>275</v>
      </c>
      <c r="X6" s="119" t="s">
        <v>276</v>
      </c>
      <c r="Y6" s="1316" t="s">
        <v>60</v>
      </c>
      <c r="Z6" s="1316" t="s">
        <v>325</v>
      </c>
      <c r="AA6" s="427"/>
      <c r="AB6" s="616" t="str">
        <f>IF(CE_Test_Number&lt;1,"-",Tables!AC119)</f>
        <v>Total 
Resource Costs (PV)</v>
      </c>
      <c r="AC6" s="616" t="str">
        <f>IF(CE_Test_Number&lt;1,"-",Tables!AD119)</f>
        <v>Total Resource Benefits (PV)</v>
      </c>
      <c r="AD6" s="616" t="str">
        <f>IF(CE_Test_Number&lt;1,"-",Tables!AE119)</f>
        <v>Total 
Resource Net Benefits (PV)</v>
      </c>
      <c r="AE6" s="616" t="str">
        <f>IF(CE_Test_Number&lt;1,"-",Tables!AF119)</f>
        <v>TRC</v>
      </c>
      <c r="AF6" s="616" t="str">
        <f>IF(CE_Test_Number&lt;1,"-",Tables!AG119)</f>
        <v>TR Levelized Costs (PV)</v>
      </c>
      <c r="AG6" s="616" t="str">
        <f>IF(CE_Test_Number&lt;2,"-",Tables!AH119)</f>
        <v>Program Administrator
Costs (PV)</v>
      </c>
      <c r="AH6" s="616" t="str">
        <f>IF(CE_Test_Number&lt;2,"-",Tables!AI119)</f>
        <v>Program Administrator Benefits (PV)</v>
      </c>
      <c r="AI6" s="616" t="str">
        <f>IF(CE_Test_Number&lt;2,"-",Tables!AJ119)</f>
        <v>Program Administrator Net Benefits (PV)</v>
      </c>
      <c r="AJ6" s="616" t="str">
        <f>IF(CE_Test_Number&lt;2,"-",Tables!AK119)</f>
        <v>PAC</v>
      </c>
      <c r="AK6" s="616" t="str">
        <f>IF(CE_Test_Number&lt;2,"-",Tables!AL119)</f>
        <v>PA Levelized Cost (PV)</v>
      </c>
      <c r="AL6" s="616" t="str">
        <f>IF(CE_Test_Number&lt;3,"-",Tables!AM119)</f>
        <v>Societal Costs  (PV)</v>
      </c>
      <c r="AM6" s="616" t="str">
        <f>IF(CE_Test_Number&lt;3,"-",Tables!AN119)</f>
        <v>Societal Benefits (PV)</v>
      </c>
      <c r="AN6" s="616" t="str">
        <f>IF(CE_Test_Number&lt;3,"-",Tables!AO119)</f>
        <v>Societal
Net Benefits (PV)</v>
      </c>
      <c r="AO6" s="616" t="str">
        <f>IF(CE_Test_Number&lt;3,"-",Tables!AP119)</f>
        <v>SCT</v>
      </c>
      <c r="AP6" s="616" t="str">
        <f>IF(CE_Test_Number&lt;3,"-",Tables!AQ119)</f>
        <v>Societal Levelized Costs (PV)</v>
      </c>
      <c r="AQ6" s="616" t="str">
        <f>IF(CE_Test_Number&lt;4,"-",Tables!AR119)</f>
        <v>Rate Impact Measure Costs  (PV)</v>
      </c>
      <c r="AR6" s="616" t="str">
        <f>IF(CE_Test_Number&lt;4,"-",Tables!AS119)</f>
        <v>Rate Impact Measure Benefits (PV)</v>
      </c>
      <c r="AS6" s="616" t="str">
        <f>IF(CE_Test_Number&lt;4,"-",Tables!AT119)</f>
        <v>Rate Impact Measure
Net Benefits (PV)</v>
      </c>
      <c r="AT6" s="616" t="str">
        <f>IF(CE_Test_Number&lt;4,"-",Tables!AU119)</f>
        <v>RIM</v>
      </c>
      <c r="AU6" s="616" t="str">
        <f>IF(CE_Test_Number&lt;4,"-",Tables!AV119)</f>
        <v>RIM Levelized Costs (PV)</v>
      </c>
    </row>
    <row r="7" spans="1:47" ht="13.5" customHeight="1">
      <c r="A7" s="7"/>
      <c r="B7" s="1396"/>
      <c r="C7" s="1396"/>
      <c r="D7" s="1396"/>
      <c r="E7" s="270" t="s">
        <v>283</v>
      </c>
      <c r="F7" s="272" t="s">
        <v>283</v>
      </c>
      <c r="G7" s="270" t="str">
        <f>Titles!F12</f>
        <v>MW</v>
      </c>
      <c r="H7" s="270" t="str">
        <f>Titles!F13</f>
        <v>MWh</v>
      </c>
      <c r="I7" s="270" t="str">
        <f>Titles!F14</f>
        <v>MWh</v>
      </c>
      <c r="J7" s="379" t="str">
        <f>Titles!F12</f>
        <v>MW</v>
      </c>
      <c r="K7" s="379" t="str">
        <f>Titles!F13</f>
        <v>MWh</v>
      </c>
      <c r="L7" s="379" t="str">
        <f>Titles!F14</f>
        <v>MWh</v>
      </c>
      <c r="M7" s="391" t="str">
        <f>Titles!F12</f>
        <v>MW</v>
      </c>
      <c r="N7" s="381" t="str">
        <f>Titles!F13</f>
        <v>MWh</v>
      </c>
      <c r="O7" s="386" t="str">
        <f>Titles!F14</f>
        <v>MWh</v>
      </c>
      <c r="P7" s="391" t="str">
        <f>Titles!F12</f>
        <v>MW</v>
      </c>
      <c r="Q7" s="381" t="str">
        <f>Titles!F13</f>
        <v>MWh</v>
      </c>
      <c r="R7" s="381" t="str">
        <f>Titles!F14</f>
        <v>MWh</v>
      </c>
      <c r="S7" s="379" t="str">
        <f>Titles!F12</f>
        <v>MW</v>
      </c>
      <c r="T7" s="381" t="str">
        <f>Titles!F13</f>
        <v>MWh</v>
      </c>
      <c r="U7" s="381" t="str">
        <f>Titles!F14</f>
        <v>MWh</v>
      </c>
      <c r="V7" s="379" t="str">
        <f>Titles!F12</f>
        <v>MW</v>
      </c>
      <c r="W7" s="381" t="str">
        <f>Titles!F13</f>
        <v>MWh</v>
      </c>
      <c r="X7" s="379" t="str">
        <f>Titles!F14</f>
        <v>MWh</v>
      </c>
      <c r="Y7" s="1396"/>
      <c r="Z7" s="1396"/>
      <c r="AA7" s="428" t="s">
        <v>61</v>
      </c>
      <c r="AB7" s="465" t="str">
        <f>IF(CE_Test_Number&lt;1,"-",Tables!AC120)</f>
        <v>($000's)</v>
      </c>
      <c r="AC7" s="465" t="str">
        <f>IF(CE_Test_Number&lt;1,"-",Tables!AD120)</f>
        <v>($000's)</v>
      </c>
      <c r="AD7" s="465" t="str">
        <f>IF(CE_Test_Number&lt;1,"-",Tables!AE120)</f>
        <v>($000's)</v>
      </c>
      <c r="AE7" s="465" t="str">
        <f>IF(CE_Test_Number&lt;1,"-",Tables!AF120)</f>
        <v>Ratio</v>
      </c>
      <c r="AF7" s="465" t="str">
        <f>IF(CE_Test_Number&lt;1,"-",Tables!AG120)</f>
        <v>($/MWh)</v>
      </c>
      <c r="AG7" s="465" t="str">
        <f>IF(CE_Test_Number&lt;2,"-",Tables!AH120)</f>
        <v>($000's)</v>
      </c>
      <c r="AH7" s="465" t="str">
        <f>IF(CE_Test_Number&lt;2,"-",Tables!AI120)</f>
        <v>($000's)</v>
      </c>
      <c r="AI7" s="465" t="str">
        <f>IF(CE_Test_Number&lt;2,"-",Tables!AJ120)</f>
        <v>($000's)</v>
      </c>
      <c r="AJ7" s="465" t="str">
        <f>IF(CE_Test_Number&lt;2,"-",Tables!AK120)</f>
        <v>Ratio</v>
      </c>
      <c r="AK7" s="465" t="str">
        <f>IF(CE_Test_Number&lt;2,"-",Tables!AL120)</f>
        <v>($/MWh)</v>
      </c>
      <c r="AL7" s="465" t="str">
        <f>IF(CE_Test_Number&lt;3,"-",Tables!AM120)</f>
        <v>($000's)</v>
      </c>
      <c r="AM7" s="465" t="str">
        <f>IF(CE_Test_Number&lt;3,"-",Tables!AN120)</f>
        <v>($000's)</v>
      </c>
      <c r="AN7" s="465" t="str">
        <f>IF(CE_Test_Number&lt;3,"-",Tables!AO120)</f>
        <v>($000's)</v>
      </c>
      <c r="AO7" s="465" t="str">
        <f>IF(CE_Test_Number&lt;3,"-",Tables!AP120)</f>
        <v>Ratio</v>
      </c>
      <c r="AP7" s="465" t="str">
        <f>IF(CE_Test_Number&lt;3,"-",Tables!AQ120)</f>
        <v>($/MWh)</v>
      </c>
      <c r="AQ7" s="465" t="str">
        <f>IF(CE_Test_Number&lt;4,"-",Tables!AR120)</f>
        <v>($000's)</v>
      </c>
      <c r="AR7" s="465" t="str">
        <f>IF(CE_Test_Number&lt;4,"-",Tables!AS120)</f>
        <v>($000's)</v>
      </c>
      <c r="AS7" s="465" t="str">
        <f>IF(CE_Test_Number&lt;4,"-",Tables!AT120)</f>
        <v>($000's)</v>
      </c>
      <c r="AT7" s="465" t="str">
        <f>IF(CE_Test_Number&lt;4,"-",Tables!AU120)</f>
        <v>Ratio</v>
      </c>
      <c r="AU7" s="465" t="str">
        <f>IF(CE_Test_Number&lt;4,"-",Tables!AV120)</f>
        <v>($/MWh)</v>
      </c>
    </row>
    <row r="8" spans="1:47">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Tables!K121</f>
        <v>30.6</v>
      </c>
      <c r="K8" s="269">
        <f ca="1">Tables!L121</f>
        <v>225</v>
      </c>
      <c r="L8" s="269">
        <f ca="1">Tables!M121</f>
        <v>2250</v>
      </c>
      <c r="M8" s="269">
        <f ca="1">Tables!N121</f>
        <v>20</v>
      </c>
      <c r="N8" s="269">
        <f ca="1">Tables!O121</f>
        <v>258</v>
      </c>
      <c r="O8" s="269">
        <f ca="1">Tables!P121</f>
        <v>2580</v>
      </c>
      <c r="P8" s="269">
        <f ca="1">Tables!Q121</f>
        <v>18</v>
      </c>
      <c r="Q8" s="269">
        <f ca="1">Tables!R121</f>
        <v>232.20000000000002</v>
      </c>
      <c r="R8" s="269">
        <f ca="1">Tables!S121</f>
        <v>2322</v>
      </c>
      <c r="S8" s="269">
        <f ca="1">Tables!T121</f>
        <v>82.4</v>
      </c>
      <c r="T8" s="269">
        <f ca="1">Tables!U121</f>
        <v>340</v>
      </c>
      <c r="U8" s="269">
        <f ca="1">Tables!V121</f>
        <v>3400</v>
      </c>
      <c r="V8" s="269">
        <f ca="1">Tables!W121</f>
        <v>74.160000000000011</v>
      </c>
      <c r="W8" s="269">
        <f ca="1">Tables!X121</f>
        <v>306</v>
      </c>
      <c r="X8" s="269">
        <f ca="1">Tables!Y121</f>
        <v>3060</v>
      </c>
      <c r="Y8" s="269">
        <f ca="1">Tables!Z121</f>
        <v>240</v>
      </c>
      <c r="Z8" s="269">
        <f ca="1">Tables!AA121</f>
        <v>500</v>
      </c>
      <c r="AA8" s="269">
        <f ca="1">Tables!AB121</f>
        <v>500</v>
      </c>
      <c r="AB8" s="464">
        <f ca="1">IF(CE_Test_Number&lt;1,"-",Tables!AC121)</f>
        <v>2000</v>
      </c>
      <c r="AC8" s="464">
        <f ca="1">IF(CE_Test_Number&lt;1,"-",Tables!AD121)</f>
        <v>3123</v>
      </c>
      <c r="AD8" s="464">
        <f ca="1">IF(CE_Test_Number&lt;1,"-",Tables!AE121)</f>
        <v>1123</v>
      </c>
      <c r="AE8" s="464">
        <f ca="1">IF(CE_Test_Number&lt;1,"-",Tables!AF121)</f>
        <v>1.5615000000000001</v>
      </c>
      <c r="AF8" s="464">
        <f ca="1">IF(CE_Test_Number&lt;1,"-",Tables!AG121)</f>
        <v>0</v>
      </c>
      <c r="AG8" s="464">
        <f ca="1">IF(CE_Test_Number&lt;2,"-",Tables!AH121)</f>
        <v>0</v>
      </c>
      <c r="AH8" s="464">
        <f ca="1">IF(CE_Test_Number&lt;2,"-",Tables!AI121)</f>
        <v>0</v>
      </c>
      <c r="AI8" s="464">
        <f ca="1">IF(CE_Test_Number&lt;2,"-",Tables!AJ121)</f>
        <v>0</v>
      </c>
      <c r="AJ8" s="464" t="str">
        <f ca="1">IF(CE_Test_Number&lt;2,"-",Tables!AK121)</f>
        <v/>
      </c>
      <c r="AK8" s="464">
        <f ca="1">IF(CE_Test_Number&lt;2,"-",Tables!AL121)</f>
        <v>0</v>
      </c>
      <c r="AL8" s="464">
        <f ca="1">IF(CE_Test_Number&lt;3,"-",Tables!AM121)</f>
        <v>0</v>
      </c>
      <c r="AM8" s="464">
        <f ca="1">IF(CE_Test_Number&lt;3,"-",Tables!AN121)</f>
        <v>0</v>
      </c>
      <c r="AN8" s="464">
        <f ca="1">IF(CE_Test_Number&lt;3,"-",Tables!AO121)</f>
        <v>0</v>
      </c>
      <c r="AO8" s="464" t="str">
        <f ca="1">IF(CE_Test_Number&lt;3,"-",Tables!AP121)</f>
        <v/>
      </c>
      <c r="AP8" s="464">
        <f ca="1">IF(CE_Test_Number&lt;3,"-",Tables!AQ121)</f>
        <v>0</v>
      </c>
      <c r="AQ8" s="464">
        <f ca="1">IF(CE_Test_Number&lt;4,"-",Tables!AR121)</f>
        <v>0</v>
      </c>
      <c r="AR8" s="464">
        <f ca="1">IF(CE_Test_Number&lt;4,"-",Tables!AS121)</f>
        <v>0</v>
      </c>
      <c r="AS8" s="464">
        <f ca="1">IF(CE_Test_Number&lt;4,"-",Tables!AT121)</f>
        <v>0</v>
      </c>
      <c r="AT8" s="464" t="str">
        <f ca="1">IF(CE_Test_Number&lt;4,"-",Tables!AU121)</f>
        <v/>
      </c>
      <c r="AU8" s="464">
        <f ca="1">IF(CE_Test_Number&lt;4,"-",Tables!AV121)</f>
        <v>0</v>
      </c>
    </row>
    <row r="9" spans="1:47">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Tables!K122</f>
        <v>0</v>
      </c>
      <c r="K9" s="269">
        <f ca="1">Tables!L122</f>
        <v>0</v>
      </c>
      <c r="L9" s="269">
        <f ca="1">Tables!M122</f>
        <v>0</v>
      </c>
      <c r="M9" s="269">
        <f ca="1">Tables!N122</f>
        <v>18</v>
      </c>
      <c r="N9" s="269">
        <f ca="1">Tables!O122</f>
        <v>15</v>
      </c>
      <c r="O9" s="269">
        <f ca="1">Tables!P122</f>
        <v>2432</v>
      </c>
      <c r="P9" s="269">
        <f ca="1">Tables!Q122</f>
        <v>14.4</v>
      </c>
      <c r="Q9" s="269">
        <f ca="1">Tables!R122</f>
        <v>12</v>
      </c>
      <c r="R9" s="269">
        <f ca="1">Tables!S122</f>
        <v>1945.6000000000001</v>
      </c>
      <c r="S9" s="269">
        <f ca="1">Tables!T122</f>
        <v>0</v>
      </c>
      <c r="T9" s="269">
        <f ca="1">Tables!U122</f>
        <v>0</v>
      </c>
      <c r="U9" s="269">
        <f ca="1">Tables!V122</f>
        <v>0</v>
      </c>
      <c r="V9" s="269">
        <f ca="1">Tables!W122</f>
        <v>0</v>
      </c>
      <c r="W9" s="269">
        <f ca="1">Tables!X122</f>
        <v>0</v>
      </c>
      <c r="X9" s="269">
        <f ca="1">Tables!Y122</f>
        <v>0</v>
      </c>
      <c r="Y9" s="269">
        <f ca="1">Tables!Z122</f>
        <v>0</v>
      </c>
      <c r="Z9" s="269">
        <f ca="1">Tables!AA122</f>
        <v>400</v>
      </c>
      <c r="AA9" s="269">
        <f ca="1">Tables!AB122</f>
        <v>0</v>
      </c>
      <c r="AB9" s="411">
        <f ca="1">IF(CE_Test_Number&lt;1,"-",Tables!AC122)</f>
        <v>0</v>
      </c>
      <c r="AC9" s="411">
        <f ca="1">IF(CE_Test_Number&lt;1,"-",Tables!AD122)</f>
        <v>0</v>
      </c>
      <c r="AD9" s="411">
        <f ca="1">IF(CE_Test_Number&lt;1,"-",Tables!AE122)</f>
        <v>0</v>
      </c>
      <c r="AE9" s="411" t="str">
        <f ca="1">IF(CE_Test_Number&lt;1,"-",Tables!AF122)</f>
        <v/>
      </c>
      <c r="AF9" s="411">
        <f ca="1">IF(CE_Test_Number&lt;1,"-",Tables!AG122)</f>
        <v>0</v>
      </c>
      <c r="AG9" s="464">
        <f ca="1">IF(CE_Test_Number&lt;2,"-",Tables!AH122)</f>
        <v>0</v>
      </c>
      <c r="AH9" s="464">
        <f ca="1">IF(CE_Test_Number&lt;2,"-",Tables!AI122)</f>
        <v>0</v>
      </c>
      <c r="AI9" s="464">
        <f ca="1">IF(CE_Test_Number&lt;2,"-",Tables!AJ122)</f>
        <v>0</v>
      </c>
      <c r="AJ9" s="464" t="str">
        <f ca="1">IF(CE_Test_Number&lt;2,"-",Tables!AK122)</f>
        <v/>
      </c>
      <c r="AK9" s="464">
        <f ca="1">IF(CE_Test_Number&lt;2,"-",Tables!AL122)</f>
        <v>0</v>
      </c>
      <c r="AL9" s="464">
        <f ca="1">IF(CE_Test_Number&lt;3,"-",Tables!AM122)</f>
        <v>0</v>
      </c>
      <c r="AM9" s="464">
        <f ca="1">IF(CE_Test_Number&lt;3,"-",Tables!AN122)</f>
        <v>0</v>
      </c>
      <c r="AN9" s="464">
        <f ca="1">IF(CE_Test_Number&lt;3,"-",Tables!AO122)</f>
        <v>0</v>
      </c>
      <c r="AO9" s="464" t="str">
        <f ca="1">IF(CE_Test_Number&lt;3,"-",Tables!AP122)</f>
        <v/>
      </c>
      <c r="AP9" s="464">
        <f ca="1">IF(CE_Test_Number&lt;3,"-",Tables!AQ122)</f>
        <v>0</v>
      </c>
      <c r="AQ9" s="464">
        <f ca="1">IF(CE_Test_Number&lt;4,"-",Tables!AR122)</f>
        <v>0</v>
      </c>
      <c r="AR9" s="464">
        <f ca="1">IF(CE_Test_Number&lt;4,"-",Tables!AS122)</f>
        <v>0</v>
      </c>
      <c r="AS9" s="464">
        <f ca="1">IF(CE_Test_Number&lt;4,"-",Tables!AT122)</f>
        <v>0</v>
      </c>
      <c r="AT9" s="464" t="str">
        <f ca="1">IF(CE_Test_Number&lt;4,"-",Tables!AU122)</f>
        <v/>
      </c>
      <c r="AU9" s="464">
        <f ca="1">IF(CE_Test_Number&lt;4,"-",Tables!AV122)</f>
        <v>0</v>
      </c>
    </row>
    <row r="10" spans="1:47">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Tables!K123</f>
        <v>0</v>
      </c>
      <c r="K10" s="269">
        <f ca="1">Tables!L123</f>
        <v>0</v>
      </c>
      <c r="L10" s="269">
        <f ca="1">Tables!M123</f>
        <v>0</v>
      </c>
      <c r="M10" s="269">
        <f ca="1">Tables!N123</f>
        <v>10</v>
      </c>
      <c r="N10" s="269">
        <f ca="1">Tables!O123</f>
        <v>300</v>
      </c>
      <c r="O10" s="269">
        <f ca="1">Tables!P123</f>
        <v>1234</v>
      </c>
      <c r="P10" s="269">
        <f ca="1">Tables!Q123</f>
        <v>7</v>
      </c>
      <c r="Q10" s="269">
        <f ca="1">Tables!R123</f>
        <v>210</v>
      </c>
      <c r="R10" s="269">
        <f ca="1">Tables!S123</f>
        <v>863.8</v>
      </c>
      <c r="S10" s="269">
        <f ca="1">Tables!T123</f>
        <v>0</v>
      </c>
      <c r="T10" s="269">
        <f ca="1">Tables!U123</f>
        <v>0</v>
      </c>
      <c r="U10" s="269">
        <f ca="1">Tables!V123</f>
        <v>0</v>
      </c>
      <c r="V10" s="269">
        <f ca="1">Tables!W123</f>
        <v>0</v>
      </c>
      <c r="W10" s="269">
        <f ca="1">Tables!X123</f>
        <v>0</v>
      </c>
      <c r="X10" s="269">
        <f ca="1">Tables!Y123</f>
        <v>0</v>
      </c>
      <c r="Y10" s="269">
        <f ca="1">Tables!Z123</f>
        <v>0</v>
      </c>
      <c r="Z10" s="269">
        <f ca="1">Tables!AA123</f>
        <v>32</v>
      </c>
      <c r="AA10" s="269">
        <f ca="1">Tables!AB123</f>
        <v>0</v>
      </c>
      <c r="AB10" s="411">
        <f ca="1">IF(CE_Test_Number&lt;1,"-",Tables!AC123)</f>
        <v>0</v>
      </c>
      <c r="AC10" s="411">
        <f ca="1">IF(CE_Test_Number&lt;1,"-",Tables!AD123)</f>
        <v>0</v>
      </c>
      <c r="AD10" s="411">
        <f ca="1">IF(CE_Test_Number&lt;1,"-",Tables!AE123)</f>
        <v>0</v>
      </c>
      <c r="AE10" s="411" t="str">
        <f ca="1">IF(CE_Test_Number&lt;1,"-",Tables!AF123)</f>
        <v/>
      </c>
      <c r="AF10" s="411">
        <f ca="1">IF(CE_Test_Number&lt;1,"-",Tables!AG123)</f>
        <v>0</v>
      </c>
      <c r="AG10" s="464">
        <f ca="1">IF(CE_Test_Number&lt;2,"-",Tables!AH123)</f>
        <v>0</v>
      </c>
      <c r="AH10" s="464">
        <f ca="1">IF(CE_Test_Number&lt;2,"-",Tables!AI123)</f>
        <v>0</v>
      </c>
      <c r="AI10" s="464">
        <f ca="1">IF(CE_Test_Number&lt;2,"-",Tables!AJ123)</f>
        <v>0</v>
      </c>
      <c r="AJ10" s="464" t="str">
        <f ca="1">IF(CE_Test_Number&lt;2,"-",Tables!AK123)</f>
        <v/>
      </c>
      <c r="AK10" s="464">
        <f ca="1">IF(CE_Test_Number&lt;2,"-",Tables!AL123)</f>
        <v>0</v>
      </c>
      <c r="AL10" s="464">
        <f ca="1">IF(CE_Test_Number&lt;3,"-",Tables!AM123)</f>
        <v>0</v>
      </c>
      <c r="AM10" s="464">
        <f ca="1">IF(CE_Test_Number&lt;3,"-",Tables!AN123)</f>
        <v>0</v>
      </c>
      <c r="AN10" s="464">
        <f ca="1">IF(CE_Test_Number&lt;3,"-",Tables!AO123)</f>
        <v>0</v>
      </c>
      <c r="AO10" s="464" t="str">
        <f ca="1">IF(CE_Test_Number&lt;3,"-",Tables!AP123)</f>
        <v/>
      </c>
      <c r="AP10" s="464">
        <f ca="1">IF(CE_Test_Number&lt;3,"-",Tables!AQ123)</f>
        <v>0</v>
      </c>
      <c r="AQ10" s="464">
        <f ca="1">IF(CE_Test_Number&lt;4,"-",Tables!AR123)</f>
        <v>0</v>
      </c>
      <c r="AR10" s="464">
        <f ca="1">IF(CE_Test_Number&lt;4,"-",Tables!AS123)</f>
        <v>0</v>
      </c>
      <c r="AS10" s="464">
        <f ca="1">IF(CE_Test_Number&lt;4,"-",Tables!AT123)</f>
        <v>0</v>
      </c>
      <c r="AT10" s="464" t="str">
        <f ca="1">IF(CE_Test_Number&lt;4,"-",Tables!AU123)</f>
        <v/>
      </c>
      <c r="AU10" s="464">
        <f ca="1">IF(CE_Test_Number&lt;4,"-",Tables!AV123)</f>
        <v>0</v>
      </c>
    </row>
    <row r="11" spans="1:47">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Tables!K124</f>
        <v>-</v>
      </c>
      <c r="K11" s="269" t="str">
        <f ca="1">Tables!L124</f>
        <v>-</v>
      </c>
      <c r="L11" s="269" t="str">
        <f ca="1">Tables!M124</f>
        <v>-</v>
      </c>
      <c r="M11" s="269" t="str">
        <f ca="1">Tables!N124</f>
        <v>-</v>
      </c>
      <c r="N11" s="269" t="str">
        <f ca="1">Tables!O124</f>
        <v>-</v>
      </c>
      <c r="O11" s="269" t="str">
        <f ca="1">Tables!P124</f>
        <v>-</v>
      </c>
      <c r="P11" s="269" t="str">
        <f ca="1">Tables!Q124</f>
        <v>-</v>
      </c>
      <c r="Q11" s="269" t="str">
        <f ca="1">Tables!R124</f>
        <v>-</v>
      </c>
      <c r="R11" s="269" t="str">
        <f ca="1">Tables!S124</f>
        <v>-</v>
      </c>
      <c r="S11" s="269" t="str">
        <f ca="1">Tables!T124</f>
        <v>-</v>
      </c>
      <c r="T11" s="269" t="str">
        <f ca="1">Tables!U124</f>
        <v>-</v>
      </c>
      <c r="U11" s="269" t="str">
        <f ca="1">Tables!V124</f>
        <v>-</v>
      </c>
      <c r="V11" s="269" t="str">
        <f ca="1">Tables!W124</f>
        <v>-</v>
      </c>
      <c r="W11" s="269" t="str">
        <f ca="1">Tables!X124</f>
        <v>-</v>
      </c>
      <c r="X11" s="269" t="str">
        <f ca="1">Tables!Y124</f>
        <v>-</v>
      </c>
      <c r="Y11" s="269" t="str">
        <f ca="1">Tables!Z124</f>
        <v>-</v>
      </c>
      <c r="Z11" s="269" t="str">
        <f ca="1">Tables!AA124</f>
        <v>-</v>
      </c>
      <c r="AA11" s="269" t="str">
        <f ca="1">Tables!AB124</f>
        <v>-</v>
      </c>
      <c r="AB11" s="411" t="str">
        <f ca="1">IF(CE_Test_Number&lt;1,"-",Tables!AC124)</f>
        <v>-</v>
      </c>
      <c r="AC11" s="411" t="str">
        <f ca="1">IF(CE_Test_Number&lt;1,"-",Tables!AD124)</f>
        <v>-</v>
      </c>
      <c r="AD11" s="411" t="str">
        <f ca="1">IF(CE_Test_Number&lt;1,"-",Tables!AE124)</f>
        <v>-</v>
      </c>
      <c r="AE11" s="411" t="str">
        <f ca="1">IF(CE_Test_Number&lt;1,"-",Tables!AF124)</f>
        <v>-</v>
      </c>
      <c r="AF11" s="411" t="str">
        <f ca="1">IF(CE_Test_Number&lt;1,"-",Tables!AG124)</f>
        <v>-</v>
      </c>
      <c r="AG11" s="464" t="str">
        <f ca="1">IF(CE_Test_Number&lt;2,"-",Tables!AH124)</f>
        <v>-</v>
      </c>
      <c r="AH11" s="464" t="str">
        <f ca="1">IF(CE_Test_Number&lt;2,"-",Tables!AI124)</f>
        <v>-</v>
      </c>
      <c r="AI11" s="464" t="str">
        <f ca="1">IF(CE_Test_Number&lt;2,"-",Tables!AJ124)</f>
        <v>-</v>
      </c>
      <c r="AJ11" s="464" t="str">
        <f ca="1">IF(CE_Test_Number&lt;2,"-",Tables!AK124)</f>
        <v>-</v>
      </c>
      <c r="AK11" s="464" t="str">
        <f ca="1">IF(CE_Test_Number&lt;2,"-",Tables!AL124)</f>
        <v>-</v>
      </c>
      <c r="AL11" s="464" t="str">
        <f ca="1">IF(CE_Test_Number&lt;3,"-",Tables!AM124)</f>
        <v>-</v>
      </c>
      <c r="AM11" s="464" t="str">
        <f ca="1">IF(CE_Test_Number&lt;3,"-",Tables!AN124)</f>
        <v>-</v>
      </c>
      <c r="AN11" s="464" t="str">
        <f ca="1">IF(CE_Test_Number&lt;3,"-",Tables!AO124)</f>
        <v>-</v>
      </c>
      <c r="AO11" s="464" t="str">
        <f ca="1">IF(CE_Test_Number&lt;3,"-",Tables!AP124)</f>
        <v>-</v>
      </c>
      <c r="AP11" s="464" t="str">
        <f ca="1">IF(CE_Test_Number&lt;3,"-",Tables!AQ124)</f>
        <v>-</v>
      </c>
      <c r="AQ11" s="464" t="str">
        <f ca="1">IF(CE_Test_Number&lt;4,"-",Tables!AR124)</f>
        <v>-</v>
      </c>
      <c r="AR11" s="464" t="str">
        <f ca="1">IF(CE_Test_Number&lt;4,"-",Tables!AS124)</f>
        <v>-</v>
      </c>
      <c r="AS11" s="464" t="str">
        <f ca="1">IF(CE_Test_Number&lt;4,"-",Tables!AT124)</f>
        <v>-</v>
      </c>
      <c r="AT11" s="464" t="str">
        <f ca="1">IF(CE_Test_Number&lt;4,"-",Tables!AU124)</f>
        <v>-</v>
      </c>
      <c r="AU11" s="464" t="str">
        <f ca="1">IF(CE_Test_Number&lt;4,"-",Tables!AV124)</f>
        <v>-</v>
      </c>
    </row>
    <row r="12" spans="1:47">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Tables!K125</f>
        <v>-</v>
      </c>
      <c r="K12" s="269" t="str">
        <f ca="1">Tables!L125</f>
        <v>-</v>
      </c>
      <c r="L12" s="269" t="str">
        <f ca="1">Tables!M125</f>
        <v>-</v>
      </c>
      <c r="M12" s="269" t="str">
        <f ca="1">Tables!N125</f>
        <v>-</v>
      </c>
      <c r="N12" s="269" t="str">
        <f ca="1">Tables!O125</f>
        <v>-</v>
      </c>
      <c r="O12" s="269" t="str">
        <f ca="1">Tables!P125</f>
        <v>-</v>
      </c>
      <c r="P12" s="269" t="str">
        <f ca="1">Tables!Q125</f>
        <v>-</v>
      </c>
      <c r="Q12" s="269" t="str">
        <f ca="1">Tables!R125</f>
        <v>-</v>
      </c>
      <c r="R12" s="269" t="str">
        <f ca="1">Tables!S125</f>
        <v>-</v>
      </c>
      <c r="S12" s="269" t="str">
        <f ca="1">Tables!T125</f>
        <v>-</v>
      </c>
      <c r="T12" s="269" t="str">
        <f ca="1">Tables!U125</f>
        <v>-</v>
      </c>
      <c r="U12" s="269" t="str">
        <f ca="1">Tables!V125</f>
        <v>-</v>
      </c>
      <c r="V12" s="269" t="str">
        <f ca="1">Tables!W125</f>
        <v>-</v>
      </c>
      <c r="W12" s="269" t="str">
        <f ca="1">Tables!X125</f>
        <v>-</v>
      </c>
      <c r="X12" s="269" t="str">
        <f ca="1">Tables!Y125</f>
        <v>-</v>
      </c>
      <c r="Y12" s="269" t="str">
        <f ca="1">Tables!Z125</f>
        <v>-</v>
      </c>
      <c r="Z12" s="269" t="str">
        <f ca="1">Tables!AA125</f>
        <v>-</v>
      </c>
      <c r="AA12" s="269" t="str">
        <f ca="1">Tables!AB125</f>
        <v>-</v>
      </c>
      <c r="AB12" s="411" t="str">
        <f ca="1">IF(CE_Test_Number&lt;1,"-",Tables!AC125)</f>
        <v>-</v>
      </c>
      <c r="AC12" s="411" t="str">
        <f ca="1">IF(CE_Test_Number&lt;1,"-",Tables!AD125)</f>
        <v>-</v>
      </c>
      <c r="AD12" s="411" t="str">
        <f ca="1">IF(CE_Test_Number&lt;1,"-",Tables!AE125)</f>
        <v>-</v>
      </c>
      <c r="AE12" s="411" t="str">
        <f ca="1">IF(CE_Test_Number&lt;1,"-",Tables!AF125)</f>
        <v>-</v>
      </c>
      <c r="AF12" s="411" t="str">
        <f ca="1">IF(CE_Test_Number&lt;1,"-",Tables!AG125)</f>
        <v>-</v>
      </c>
      <c r="AG12" s="464" t="str">
        <f ca="1">IF(CE_Test_Number&lt;2,"-",Tables!AH125)</f>
        <v>-</v>
      </c>
      <c r="AH12" s="464" t="str">
        <f ca="1">IF(CE_Test_Number&lt;2,"-",Tables!AI125)</f>
        <v>-</v>
      </c>
      <c r="AI12" s="464" t="str">
        <f ca="1">IF(CE_Test_Number&lt;2,"-",Tables!AJ125)</f>
        <v>-</v>
      </c>
      <c r="AJ12" s="464" t="str">
        <f ca="1">IF(CE_Test_Number&lt;2,"-",Tables!AK125)</f>
        <v>-</v>
      </c>
      <c r="AK12" s="464" t="str">
        <f ca="1">IF(CE_Test_Number&lt;2,"-",Tables!AL125)</f>
        <v>-</v>
      </c>
      <c r="AL12" s="464" t="str">
        <f ca="1">IF(CE_Test_Number&lt;3,"-",Tables!AM125)</f>
        <v>-</v>
      </c>
      <c r="AM12" s="464" t="str">
        <f ca="1">IF(CE_Test_Number&lt;3,"-",Tables!AN125)</f>
        <v>-</v>
      </c>
      <c r="AN12" s="464" t="str">
        <f ca="1">IF(CE_Test_Number&lt;3,"-",Tables!AO125)</f>
        <v>-</v>
      </c>
      <c r="AO12" s="464" t="str">
        <f ca="1">IF(CE_Test_Number&lt;3,"-",Tables!AP125)</f>
        <v>-</v>
      </c>
      <c r="AP12" s="464" t="str">
        <f ca="1">IF(CE_Test_Number&lt;3,"-",Tables!AQ125)</f>
        <v>-</v>
      </c>
      <c r="AQ12" s="464" t="str">
        <f ca="1">IF(CE_Test_Number&lt;4,"-",Tables!AR125)</f>
        <v>-</v>
      </c>
      <c r="AR12" s="464" t="str">
        <f ca="1">IF(CE_Test_Number&lt;4,"-",Tables!AS125)</f>
        <v>-</v>
      </c>
      <c r="AS12" s="464" t="str">
        <f ca="1">IF(CE_Test_Number&lt;4,"-",Tables!AT125)</f>
        <v>-</v>
      </c>
      <c r="AT12" s="464" t="str">
        <f ca="1">IF(CE_Test_Number&lt;4,"-",Tables!AU125)</f>
        <v>-</v>
      </c>
      <c r="AU12" s="464" t="str">
        <f ca="1">IF(CE_Test_Number&lt;4,"-",Tables!AV125)</f>
        <v>-</v>
      </c>
    </row>
    <row r="13" spans="1:47">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Tables!K126</f>
        <v>-</v>
      </c>
      <c r="K13" s="269" t="str">
        <f ca="1">Tables!L126</f>
        <v>-</v>
      </c>
      <c r="L13" s="269" t="str">
        <f ca="1">Tables!M126</f>
        <v>-</v>
      </c>
      <c r="M13" s="269" t="str">
        <f ca="1">Tables!N126</f>
        <v>-</v>
      </c>
      <c r="N13" s="269" t="str">
        <f ca="1">Tables!O126</f>
        <v>-</v>
      </c>
      <c r="O13" s="269" t="str">
        <f ca="1">Tables!P126</f>
        <v>-</v>
      </c>
      <c r="P13" s="269" t="str">
        <f ca="1">Tables!Q126</f>
        <v>-</v>
      </c>
      <c r="Q13" s="269" t="str">
        <f ca="1">Tables!R126</f>
        <v>-</v>
      </c>
      <c r="R13" s="269" t="str">
        <f ca="1">Tables!S126</f>
        <v>-</v>
      </c>
      <c r="S13" s="269" t="str">
        <f ca="1">Tables!T126</f>
        <v>-</v>
      </c>
      <c r="T13" s="269" t="str">
        <f ca="1">Tables!U126</f>
        <v>-</v>
      </c>
      <c r="U13" s="269" t="str">
        <f ca="1">Tables!V126</f>
        <v>-</v>
      </c>
      <c r="V13" s="269" t="str">
        <f ca="1">Tables!W126</f>
        <v>-</v>
      </c>
      <c r="W13" s="269" t="str">
        <f ca="1">Tables!X126</f>
        <v>-</v>
      </c>
      <c r="X13" s="269" t="str">
        <f ca="1">Tables!Y126</f>
        <v>-</v>
      </c>
      <c r="Y13" s="269" t="str">
        <f ca="1">Tables!Z126</f>
        <v>-</v>
      </c>
      <c r="Z13" s="269" t="str">
        <f ca="1">Tables!AA126</f>
        <v>-</v>
      </c>
      <c r="AA13" s="269" t="str">
        <f ca="1">Tables!AB126</f>
        <v>-</v>
      </c>
      <c r="AB13" s="411" t="str">
        <f ca="1">IF(CE_Test_Number&lt;1,"-",Tables!AC126)</f>
        <v>-</v>
      </c>
      <c r="AC13" s="411" t="str">
        <f ca="1">IF(CE_Test_Number&lt;1,"-",Tables!AD126)</f>
        <v>-</v>
      </c>
      <c r="AD13" s="411" t="str">
        <f ca="1">IF(CE_Test_Number&lt;1,"-",Tables!AE126)</f>
        <v>-</v>
      </c>
      <c r="AE13" s="411" t="str">
        <f ca="1">IF(CE_Test_Number&lt;1,"-",Tables!AF126)</f>
        <v>-</v>
      </c>
      <c r="AF13" s="411" t="str">
        <f ca="1">IF(CE_Test_Number&lt;1,"-",Tables!AG126)</f>
        <v>-</v>
      </c>
      <c r="AG13" s="464" t="str">
        <f ca="1">IF(CE_Test_Number&lt;2,"-",Tables!AH126)</f>
        <v>-</v>
      </c>
      <c r="AH13" s="464" t="str">
        <f ca="1">IF(CE_Test_Number&lt;2,"-",Tables!AI126)</f>
        <v>-</v>
      </c>
      <c r="AI13" s="464" t="str">
        <f ca="1">IF(CE_Test_Number&lt;2,"-",Tables!AJ126)</f>
        <v>-</v>
      </c>
      <c r="AJ13" s="464" t="str">
        <f ca="1">IF(CE_Test_Number&lt;2,"-",Tables!AK126)</f>
        <v>-</v>
      </c>
      <c r="AK13" s="464" t="str">
        <f ca="1">IF(CE_Test_Number&lt;2,"-",Tables!AL126)</f>
        <v>-</v>
      </c>
      <c r="AL13" s="464" t="str">
        <f ca="1">IF(CE_Test_Number&lt;3,"-",Tables!AM126)</f>
        <v>-</v>
      </c>
      <c r="AM13" s="464" t="str">
        <f ca="1">IF(CE_Test_Number&lt;3,"-",Tables!AN126)</f>
        <v>-</v>
      </c>
      <c r="AN13" s="464" t="str">
        <f ca="1">IF(CE_Test_Number&lt;3,"-",Tables!AO126)</f>
        <v>-</v>
      </c>
      <c r="AO13" s="464" t="str">
        <f ca="1">IF(CE_Test_Number&lt;3,"-",Tables!AP126)</f>
        <v>-</v>
      </c>
      <c r="AP13" s="464" t="str">
        <f ca="1">IF(CE_Test_Number&lt;3,"-",Tables!AQ126)</f>
        <v>-</v>
      </c>
      <c r="AQ13" s="464" t="str">
        <f ca="1">IF(CE_Test_Number&lt;4,"-",Tables!AR126)</f>
        <v>-</v>
      </c>
      <c r="AR13" s="464" t="str">
        <f ca="1">IF(CE_Test_Number&lt;4,"-",Tables!AS126)</f>
        <v>-</v>
      </c>
      <c r="AS13" s="464" t="str">
        <f ca="1">IF(CE_Test_Number&lt;4,"-",Tables!AT126)</f>
        <v>-</v>
      </c>
      <c r="AT13" s="464" t="str">
        <f ca="1">IF(CE_Test_Number&lt;4,"-",Tables!AU126)</f>
        <v>-</v>
      </c>
      <c r="AU13" s="464" t="str">
        <f ca="1">IF(CE_Test_Number&lt;4,"-",Tables!AV126)</f>
        <v>-</v>
      </c>
    </row>
    <row r="14" spans="1:47">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Tables!K127</f>
        <v>-</v>
      </c>
      <c r="K14" s="269" t="str">
        <f ca="1">Tables!L127</f>
        <v>-</v>
      </c>
      <c r="L14" s="269" t="str">
        <f ca="1">Tables!M127</f>
        <v>-</v>
      </c>
      <c r="M14" s="269" t="str">
        <f ca="1">Tables!N127</f>
        <v>-</v>
      </c>
      <c r="N14" s="269" t="str">
        <f ca="1">Tables!O127</f>
        <v>-</v>
      </c>
      <c r="O14" s="269" t="str">
        <f ca="1">Tables!P127</f>
        <v>-</v>
      </c>
      <c r="P14" s="269" t="str">
        <f ca="1">Tables!Q127</f>
        <v>-</v>
      </c>
      <c r="Q14" s="269" t="str">
        <f ca="1">Tables!R127</f>
        <v>-</v>
      </c>
      <c r="R14" s="269" t="str">
        <f ca="1">Tables!S127</f>
        <v>-</v>
      </c>
      <c r="S14" s="269" t="str">
        <f ca="1">Tables!T127</f>
        <v>-</v>
      </c>
      <c r="T14" s="269" t="str">
        <f ca="1">Tables!U127</f>
        <v>-</v>
      </c>
      <c r="U14" s="269" t="str">
        <f ca="1">Tables!V127</f>
        <v>-</v>
      </c>
      <c r="V14" s="269" t="str">
        <f ca="1">Tables!W127</f>
        <v>-</v>
      </c>
      <c r="W14" s="269" t="str">
        <f ca="1">Tables!X127</f>
        <v>-</v>
      </c>
      <c r="X14" s="269" t="str">
        <f ca="1">Tables!Y127</f>
        <v>-</v>
      </c>
      <c r="Y14" s="269" t="str">
        <f ca="1">Tables!Z127</f>
        <v>-</v>
      </c>
      <c r="Z14" s="269" t="str">
        <f ca="1">Tables!AA127</f>
        <v>-</v>
      </c>
      <c r="AA14" s="269" t="str">
        <f ca="1">Tables!AB127</f>
        <v>-</v>
      </c>
      <c r="AB14" s="411" t="str">
        <f ca="1">IF(CE_Test_Number&lt;1,"-",Tables!AC127)</f>
        <v>-</v>
      </c>
      <c r="AC14" s="411" t="str">
        <f ca="1">IF(CE_Test_Number&lt;1,"-",Tables!AD127)</f>
        <v>-</v>
      </c>
      <c r="AD14" s="411" t="str">
        <f ca="1">IF(CE_Test_Number&lt;1,"-",Tables!AE127)</f>
        <v>-</v>
      </c>
      <c r="AE14" s="411" t="str">
        <f ca="1">IF(CE_Test_Number&lt;1,"-",Tables!AF127)</f>
        <v>-</v>
      </c>
      <c r="AF14" s="411" t="str">
        <f ca="1">IF(CE_Test_Number&lt;1,"-",Tables!AG127)</f>
        <v>-</v>
      </c>
      <c r="AG14" s="464" t="str">
        <f ca="1">IF(CE_Test_Number&lt;2,"-",Tables!AH127)</f>
        <v>-</v>
      </c>
      <c r="AH14" s="464" t="str">
        <f ca="1">IF(CE_Test_Number&lt;2,"-",Tables!AI127)</f>
        <v>-</v>
      </c>
      <c r="AI14" s="464" t="str">
        <f ca="1">IF(CE_Test_Number&lt;2,"-",Tables!AJ127)</f>
        <v>-</v>
      </c>
      <c r="AJ14" s="464" t="str">
        <f ca="1">IF(CE_Test_Number&lt;2,"-",Tables!AK127)</f>
        <v>-</v>
      </c>
      <c r="AK14" s="464" t="str">
        <f ca="1">IF(CE_Test_Number&lt;2,"-",Tables!AL127)</f>
        <v>-</v>
      </c>
      <c r="AL14" s="464" t="str">
        <f ca="1">IF(CE_Test_Number&lt;3,"-",Tables!AM127)</f>
        <v>-</v>
      </c>
      <c r="AM14" s="464" t="str">
        <f ca="1">IF(CE_Test_Number&lt;3,"-",Tables!AN127)</f>
        <v>-</v>
      </c>
      <c r="AN14" s="464" t="str">
        <f ca="1">IF(CE_Test_Number&lt;3,"-",Tables!AO127)</f>
        <v>-</v>
      </c>
      <c r="AO14" s="464" t="str">
        <f ca="1">IF(CE_Test_Number&lt;3,"-",Tables!AP127)</f>
        <v>-</v>
      </c>
      <c r="AP14" s="464" t="str">
        <f ca="1">IF(CE_Test_Number&lt;3,"-",Tables!AQ127)</f>
        <v>-</v>
      </c>
      <c r="AQ14" s="464" t="str">
        <f ca="1">IF(CE_Test_Number&lt;4,"-",Tables!AR127)</f>
        <v>-</v>
      </c>
      <c r="AR14" s="464" t="str">
        <f ca="1">IF(CE_Test_Number&lt;4,"-",Tables!AS127)</f>
        <v>-</v>
      </c>
      <c r="AS14" s="464" t="str">
        <f ca="1">IF(CE_Test_Number&lt;4,"-",Tables!AT127)</f>
        <v>-</v>
      </c>
      <c r="AT14" s="464" t="str">
        <f ca="1">IF(CE_Test_Number&lt;4,"-",Tables!AU127)</f>
        <v>-</v>
      </c>
      <c r="AU14" s="464" t="str">
        <f ca="1">IF(CE_Test_Number&lt;4,"-",Tables!AV127)</f>
        <v>-</v>
      </c>
    </row>
    <row r="15" spans="1:47">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Tables!K128</f>
        <v>-</v>
      </c>
      <c r="K15" s="269" t="str">
        <f ca="1">Tables!L128</f>
        <v>-</v>
      </c>
      <c r="L15" s="269" t="str">
        <f ca="1">Tables!M128</f>
        <v>-</v>
      </c>
      <c r="M15" s="269" t="str">
        <f ca="1">Tables!N128</f>
        <v>-</v>
      </c>
      <c r="N15" s="269" t="str">
        <f ca="1">Tables!O128</f>
        <v>-</v>
      </c>
      <c r="O15" s="269" t="str">
        <f ca="1">Tables!P128</f>
        <v>-</v>
      </c>
      <c r="P15" s="269" t="str">
        <f ca="1">Tables!Q128</f>
        <v>-</v>
      </c>
      <c r="Q15" s="269" t="str">
        <f ca="1">Tables!R128</f>
        <v>-</v>
      </c>
      <c r="R15" s="269" t="str">
        <f ca="1">Tables!S128</f>
        <v>-</v>
      </c>
      <c r="S15" s="269" t="str">
        <f ca="1">Tables!T128</f>
        <v>-</v>
      </c>
      <c r="T15" s="269" t="str">
        <f ca="1">Tables!U128</f>
        <v>-</v>
      </c>
      <c r="U15" s="269" t="str">
        <f ca="1">Tables!V128</f>
        <v>-</v>
      </c>
      <c r="V15" s="269" t="str">
        <f ca="1">Tables!W128</f>
        <v>-</v>
      </c>
      <c r="W15" s="269" t="str">
        <f ca="1">Tables!X128</f>
        <v>-</v>
      </c>
      <c r="X15" s="269" t="str">
        <f ca="1">Tables!Y128</f>
        <v>-</v>
      </c>
      <c r="Y15" s="269" t="str">
        <f ca="1">Tables!Z128</f>
        <v>-</v>
      </c>
      <c r="Z15" s="269" t="str">
        <f ca="1">Tables!AA128</f>
        <v>-</v>
      </c>
      <c r="AA15" s="269" t="str">
        <f ca="1">Tables!AB128</f>
        <v>-</v>
      </c>
      <c r="AB15" s="411" t="str">
        <f ca="1">IF(CE_Test_Number&lt;1,"-",Tables!AC128)</f>
        <v>-</v>
      </c>
      <c r="AC15" s="411" t="str">
        <f ca="1">IF(CE_Test_Number&lt;1,"-",Tables!AD128)</f>
        <v>-</v>
      </c>
      <c r="AD15" s="411" t="str">
        <f ca="1">IF(CE_Test_Number&lt;1,"-",Tables!AE128)</f>
        <v>-</v>
      </c>
      <c r="AE15" s="411" t="str">
        <f ca="1">IF(CE_Test_Number&lt;1,"-",Tables!AF128)</f>
        <v>-</v>
      </c>
      <c r="AF15" s="411" t="str">
        <f ca="1">IF(CE_Test_Number&lt;1,"-",Tables!AG128)</f>
        <v>-</v>
      </c>
      <c r="AG15" s="464" t="str">
        <f ca="1">IF(CE_Test_Number&lt;2,"-",Tables!AH128)</f>
        <v>-</v>
      </c>
      <c r="AH15" s="464" t="str">
        <f ca="1">IF(CE_Test_Number&lt;2,"-",Tables!AI128)</f>
        <v>-</v>
      </c>
      <c r="AI15" s="464" t="str">
        <f ca="1">IF(CE_Test_Number&lt;2,"-",Tables!AJ128)</f>
        <v>-</v>
      </c>
      <c r="AJ15" s="464" t="str">
        <f ca="1">IF(CE_Test_Number&lt;2,"-",Tables!AK128)</f>
        <v>-</v>
      </c>
      <c r="AK15" s="464" t="str">
        <f ca="1">IF(CE_Test_Number&lt;2,"-",Tables!AL128)</f>
        <v>-</v>
      </c>
      <c r="AL15" s="464" t="str">
        <f ca="1">IF(CE_Test_Number&lt;3,"-",Tables!AM128)</f>
        <v>-</v>
      </c>
      <c r="AM15" s="464" t="str">
        <f ca="1">IF(CE_Test_Number&lt;3,"-",Tables!AN128)</f>
        <v>-</v>
      </c>
      <c r="AN15" s="464" t="str">
        <f ca="1">IF(CE_Test_Number&lt;3,"-",Tables!AO128)</f>
        <v>-</v>
      </c>
      <c r="AO15" s="464" t="str">
        <f ca="1">IF(CE_Test_Number&lt;3,"-",Tables!AP128)</f>
        <v>-</v>
      </c>
      <c r="AP15" s="464" t="str">
        <f ca="1">IF(CE_Test_Number&lt;3,"-",Tables!AQ128)</f>
        <v>-</v>
      </c>
      <c r="AQ15" s="464" t="str">
        <f ca="1">IF(CE_Test_Number&lt;4,"-",Tables!AR128)</f>
        <v>-</v>
      </c>
      <c r="AR15" s="464" t="str">
        <f ca="1">IF(CE_Test_Number&lt;4,"-",Tables!AS128)</f>
        <v>-</v>
      </c>
      <c r="AS15" s="464" t="str">
        <f ca="1">IF(CE_Test_Number&lt;4,"-",Tables!AT128)</f>
        <v>-</v>
      </c>
      <c r="AT15" s="464" t="str">
        <f ca="1">IF(CE_Test_Number&lt;4,"-",Tables!AU128)</f>
        <v>-</v>
      </c>
      <c r="AU15" s="464" t="str">
        <f ca="1">IF(CE_Test_Number&lt;4,"-",Tables!AV128)</f>
        <v>-</v>
      </c>
    </row>
    <row r="16" spans="1:47">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Tables!K129</f>
        <v>-</v>
      </c>
      <c r="K16" s="269" t="str">
        <f ca="1">Tables!L129</f>
        <v>-</v>
      </c>
      <c r="L16" s="269" t="str">
        <f ca="1">Tables!M129</f>
        <v>-</v>
      </c>
      <c r="M16" s="269" t="str">
        <f ca="1">Tables!N129</f>
        <v>-</v>
      </c>
      <c r="N16" s="269" t="str">
        <f ca="1">Tables!O129</f>
        <v>-</v>
      </c>
      <c r="O16" s="269" t="str">
        <f ca="1">Tables!P129</f>
        <v>-</v>
      </c>
      <c r="P16" s="269" t="str">
        <f ca="1">Tables!Q129</f>
        <v>-</v>
      </c>
      <c r="Q16" s="269" t="str">
        <f ca="1">Tables!R129</f>
        <v>-</v>
      </c>
      <c r="R16" s="269" t="str">
        <f ca="1">Tables!S129</f>
        <v>-</v>
      </c>
      <c r="S16" s="269" t="str">
        <f ca="1">Tables!T129</f>
        <v>-</v>
      </c>
      <c r="T16" s="269" t="str">
        <f ca="1">Tables!U129</f>
        <v>-</v>
      </c>
      <c r="U16" s="269" t="str">
        <f ca="1">Tables!V129</f>
        <v>-</v>
      </c>
      <c r="V16" s="269" t="str">
        <f ca="1">Tables!W129</f>
        <v>-</v>
      </c>
      <c r="W16" s="269" t="str">
        <f ca="1">Tables!X129</f>
        <v>-</v>
      </c>
      <c r="X16" s="269" t="str">
        <f ca="1">Tables!Y129</f>
        <v>-</v>
      </c>
      <c r="Y16" s="269" t="str">
        <f ca="1">Tables!Z129</f>
        <v>-</v>
      </c>
      <c r="Z16" s="269" t="str">
        <f ca="1">Tables!AA129</f>
        <v>-</v>
      </c>
      <c r="AA16" s="269" t="str">
        <f ca="1">Tables!AB129</f>
        <v>-</v>
      </c>
      <c r="AB16" s="411" t="str">
        <f ca="1">IF(CE_Test_Number&lt;1,"-",Tables!AC129)</f>
        <v>-</v>
      </c>
      <c r="AC16" s="411" t="str">
        <f ca="1">IF(CE_Test_Number&lt;1,"-",Tables!AD129)</f>
        <v>-</v>
      </c>
      <c r="AD16" s="411" t="str">
        <f ca="1">IF(CE_Test_Number&lt;1,"-",Tables!AE129)</f>
        <v>-</v>
      </c>
      <c r="AE16" s="411" t="str">
        <f ca="1">IF(CE_Test_Number&lt;1,"-",Tables!AF129)</f>
        <v>-</v>
      </c>
      <c r="AF16" s="411" t="str">
        <f ca="1">IF(CE_Test_Number&lt;1,"-",Tables!AG129)</f>
        <v>-</v>
      </c>
      <c r="AG16" s="464" t="str">
        <f ca="1">IF(CE_Test_Number&lt;2,"-",Tables!AH129)</f>
        <v>-</v>
      </c>
      <c r="AH16" s="464" t="str">
        <f ca="1">IF(CE_Test_Number&lt;2,"-",Tables!AI129)</f>
        <v>-</v>
      </c>
      <c r="AI16" s="464" t="str">
        <f ca="1">IF(CE_Test_Number&lt;2,"-",Tables!AJ129)</f>
        <v>-</v>
      </c>
      <c r="AJ16" s="464" t="str">
        <f ca="1">IF(CE_Test_Number&lt;2,"-",Tables!AK129)</f>
        <v>-</v>
      </c>
      <c r="AK16" s="464" t="str">
        <f ca="1">IF(CE_Test_Number&lt;2,"-",Tables!AL129)</f>
        <v>-</v>
      </c>
      <c r="AL16" s="464" t="str">
        <f ca="1">IF(CE_Test_Number&lt;3,"-",Tables!AM129)</f>
        <v>-</v>
      </c>
      <c r="AM16" s="464" t="str">
        <f ca="1">IF(CE_Test_Number&lt;3,"-",Tables!AN129)</f>
        <v>-</v>
      </c>
      <c r="AN16" s="464" t="str">
        <f ca="1">IF(CE_Test_Number&lt;3,"-",Tables!AO129)</f>
        <v>-</v>
      </c>
      <c r="AO16" s="464" t="str">
        <f ca="1">IF(CE_Test_Number&lt;3,"-",Tables!AP129)</f>
        <v>-</v>
      </c>
      <c r="AP16" s="464" t="str">
        <f ca="1">IF(CE_Test_Number&lt;3,"-",Tables!AQ129)</f>
        <v>-</v>
      </c>
      <c r="AQ16" s="464" t="str">
        <f ca="1">IF(CE_Test_Number&lt;4,"-",Tables!AR129)</f>
        <v>-</v>
      </c>
      <c r="AR16" s="464" t="str">
        <f ca="1">IF(CE_Test_Number&lt;4,"-",Tables!AS129)</f>
        <v>-</v>
      </c>
      <c r="AS16" s="464" t="str">
        <f ca="1">IF(CE_Test_Number&lt;4,"-",Tables!AT129)</f>
        <v>-</v>
      </c>
      <c r="AT16" s="464" t="str">
        <f ca="1">IF(CE_Test_Number&lt;4,"-",Tables!AU129)</f>
        <v>-</v>
      </c>
      <c r="AU16" s="464" t="str">
        <f ca="1">IF(CE_Test_Number&lt;4,"-",Tables!AV129)</f>
        <v>-</v>
      </c>
    </row>
    <row r="17" spans="2:47">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Tables!K130</f>
        <v>-</v>
      </c>
      <c r="K17" s="269" t="str">
        <f ca="1">Tables!L130</f>
        <v>-</v>
      </c>
      <c r="L17" s="269" t="str">
        <f ca="1">Tables!M130</f>
        <v>-</v>
      </c>
      <c r="M17" s="269" t="str">
        <f ca="1">Tables!N130</f>
        <v>-</v>
      </c>
      <c r="N17" s="269" t="str">
        <f ca="1">Tables!O130</f>
        <v>-</v>
      </c>
      <c r="O17" s="269" t="str">
        <f ca="1">Tables!P130</f>
        <v>-</v>
      </c>
      <c r="P17" s="269" t="str">
        <f ca="1">Tables!Q130</f>
        <v>-</v>
      </c>
      <c r="Q17" s="269" t="str">
        <f ca="1">Tables!R130</f>
        <v>-</v>
      </c>
      <c r="R17" s="269" t="str">
        <f ca="1">Tables!S130</f>
        <v>-</v>
      </c>
      <c r="S17" s="269" t="str">
        <f ca="1">Tables!T130</f>
        <v>-</v>
      </c>
      <c r="T17" s="269" t="str">
        <f ca="1">Tables!U130</f>
        <v>-</v>
      </c>
      <c r="U17" s="269" t="str">
        <f ca="1">Tables!V130</f>
        <v>-</v>
      </c>
      <c r="V17" s="269" t="str">
        <f ca="1">Tables!W130</f>
        <v>-</v>
      </c>
      <c r="W17" s="269" t="str">
        <f ca="1">Tables!X130</f>
        <v>-</v>
      </c>
      <c r="X17" s="269" t="str">
        <f ca="1">Tables!Y130</f>
        <v>-</v>
      </c>
      <c r="Y17" s="269" t="str">
        <f ca="1">Tables!Z130</f>
        <v>-</v>
      </c>
      <c r="Z17" s="269" t="str">
        <f ca="1">Tables!AA130</f>
        <v>-</v>
      </c>
      <c r="AA17" s="269" t="str">
        <f ca="1">Tables!AB130</f>
        <v>-</v>
      </c>
      <c r="AB17" s="411" t="str">
        <f ca="1">IF(CE_Test_Number&lt;1,"-",Tables!AC130)</f>
        <v>-</v>
      </c>
      <c r="AC17" s="411" t="str">
        <f ca="1">IF(CE_Test_Number&lt;1,"-",Tables!AD130)</f>
        <v>-</v>
      </c>
      <c r="AD17" s="411" t="str">
        <f ca="1">IF(CE_Test_Number&lt;1,"-",Tables!AE130)</f>
        <v>-</v>
      </c>
      <c r="AE17" s="411" t="str">
        <f ca="1">IF(CE_Test_Number&lt;1,"-",Tables!AF130)</f>
        <v>-</v>
      </c>
      <c r="AF17" s="411" t="str">
        <f ca="1">IF(CE_Test_Number&lt;1,"-",Tables!AG130)</f>
        <v>-</v>
      </c>
      <c r="AG17" s="464" t="str">
        <f ca="1">IF(CE_Test_Number&lt;2,"-",Tables!AH130)</f>
        <v>-</v>
      </c>
      <c r="AH17" s="464" t="str">
        <f ca="1">IF(CE_Test_Number&lt;2,"-",Tables!AI130)</f>
        <v>-</v>
      </c>
      <c r="AI17" s="464" t="str">
        <f ca="1">IF(CE_Test_Number&lt;2,"-",Tables!AJ130)</f>
        <v>-</v>
      </c>
      <c r="AJ17" s="464" t="str">
        <f ca="1">IF(CE_Test_Number&lt;2,"-",Tables!AK130)</f>
        <v>-</v>
      </c>
      <c r="AK17" s="464" t="str">
        <f ca="1">IF(CE_Test_Number&lt;2,"-",Tables!AL130)</f>
        <v>-</v>
      </c>
      <c r="AL17" s="464" t="str">
        <f ca="1">IF(CE_Test_Number&lt;3,"-",Tables!AM130)</f>
        <v>-</v>
      </c>
      <c r="AM17" s="464" t="str">
        <f ca="1">IF(CE_Test_Number&lt;3,"-",Tables!AN130)</f>
        <v>-</v>
      </c>
      <c r="AN17" s="464" t="str">
        <f ca="1">IF(CE_Test_Number&lt;3,"-",Tables!AO130)</f>
        <v>-</v>
      </c>
      <c r="AO17" s="464" t="str">
        <f ca="1">IF(CE_Test_Number&lt;3,"-",Tables!AP130)</f>
        <v>-</v>
      </c>
      <c r="AP17" s="464" t="str">
        <f ca="1">IF(CE_Test_Number&lt;3,"-",Tables!AQ130)</f>
        <v>-</v>
      </c>
      <c r="AQ17" s="464" t="str">
        <f ca="1">IF(CE_Test_Number&lt;4,"-",Tables!AR130)</f>
        <v>-</v>
      </c>
      <c r="AR17" s="464" t="str">
        <f ca="1">IF(CE_Test_Number&lt;4,"-",Tables!AS130)</f>
        <v>-</v>
      </c>
      <c r="AS17" s="464" t="str">
        <f ca="1">IF(CE_Test_Number&lt;4,"-",Tables!AT130)</f>
        <v>-</v>
      </c>
      <c r="AT17" s="464" t="str">
        <f ca="1">IF(CE_Test_Number&lt;4,"-",Tables!AU130)</f>
        <v>-</v>
      </c>
      <c r="AU17" s="464" t="str">
        <f ca="1">IF(CE_Test_Number&lt;4,"-",Tables!AV130)</f>
        <v>-</v>
      </c>
    </row>
    <row r="18" spans="2:47">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Tables!K131</f>
        <v>-</v>
      </c>
      <c r="K18" s="269" t="str">
        <f ca="1">Tables!L131</f>
        <v>-</v>
      </c>
      <c r="L18" s="269" t="str">
        <f ca="1">Tables!M131</f>
        <v>-</v>
      </c>
      <c r="M18" s="269" t="str">
        <f ca="1">Tables!N131</f>
        <v>-</v>
      </c>
      <c r="N18" s="269" t="str">
        <f ca="1">Tables!O131</f>
        <v>-</v>
      </c>
      <c r="O18" s="269" t="str">
        <f ca="1">Tables!P131</f>
        <v>-</v>
      </c>
      <c r="P18" s="269" t="str">
        <f ca="1">Tables!Q131</f>
        <v>-</v>
      </c>
      <c r="Q18" s="269" t="str">
        <f ca="1">Tables!R131</f>
        <v>-</v>
      </c>
      <c r="R18" s="269" t="str">
        <f ca="1">Tables!S131</f>
        <v>-</v>
      </c>
      <c r="S18" s="269" t="str">
        <f ca="1">Tables!T131</f>
        <v>-</v>
      </c>
      <c r="T18" s="269" t="str">
        <f ca="1">Tables!U131</f>
        <v>-</v>
      </c>
      <c r="U18" s="269" t="str">
        <f ca="1">Tables!V131</f>
        <v>-</v>
      </c>
      <c r="V18" s="269" t="str">
        <f ca="1">Tables!W131</f>
        <v>-</v>
      </c>
      <c r="W18" s="269" t="str">
        <f ca="1">Tables!X131</f>
        <v>-</v>
      </c>
      <c r="X18" s="269" t="str">
        <f ca="1">Tables!Y131</f>
        <v>-</v>
      </c>
      <c r="Y18" s="269" t="str">
        <f ca="1">Tables!Z131</f>
        <v>-</v>
      </c>
      <c r="Z18" s="269" t="str">
        <f ca="1">Tables!AA131</f>
        <v>-</v>
      </c>
      <c r="AA18" s="269" t="str">
        <f ca="1">Tables!AB131</f>
        <v>-</v>
      </c>
      <c r="AB18" s="411" t="str">
        <f ca="1">IF(CE_Test_Number&lt;1,"-",Tables!AC131)</f>
        <v>-</v>
      </c>
      <c r="AC18" s="411" t="str">
        <f ca="1">IF(CE_Test_Number&lt;1,"-",Tables!AD131)</f>
        <v>-</v>
      </c>
      <c r="AD18" s="411" t="str">
        <f ca="1">IF(CE_Test_Number&lt;1,"-",Tables!AE131)</f>
        <v>-</v>
      </c>
      <c r="AE18" s="411" t="str">
        <f ca="1">IF(CE_Test_Number&lt;1,"-",Tables!AF131)</f>
        <v>-</v>
      </c>
      <c r="AF18" s="411" t="str">
        <f ca="1">IF(CE_Test_Number&lt;1,"-",Tables!AG131)</f>
        <v>-</v>
      </c>
      <c r="AG18" s="464" t="str">
        <f ca="1">IF(CE_Test_Number&lt;2,"-",Tables!AH131)</f>
        <v>-</v>
      </c>
      <c r="AH18" s="464" t="str">
        <f ca="1">IF(CE_Test_Number&lt;2,"-",Tables!AI131)</f>
        <v>-</v>
      </c>
      <c r="AI18" s="464" t="str">
        <f ca="1">IF(CE_Test_Number&lt;2,"-",Tables!AJ131)</f>
        <v>-</v>
      </c>
      <c r="AJ18" s="464" t="str">
        <f ca="1">IF(CE_Test_Number&lt;2,"-",Tables!AK131)</f>
        <v>-</v>
      </c>
      <c r="AK18" s="464" t="str">
        <f ca="1">IF(CE_Test_Number&lt;2,"-",Tables!AL131)</f>
        <v>-</v>
      </c>
      <c r="AL18" s="464" t="str">
        <f ca="1">IF(CE_Test_Number&lt;3,"-",Tables!AM131)</f>
        <v>-</v>
      </c>
      <c r="AM18" s="464" t="str">
        <f ca="1">IF(CE_Test_Number&lt;3,"-",Tables!AN131)</f>
        <v>-</v>
      </c>
      <c r="AN18" s="464" t="str">
        <f ca="1">IF(CE_Test_Number&lt;3,"-",Tables!AO131)</f>
        <v>-</v>
      </c>
      <c r="AO18" s="464" t="str">
        <f ca="1">IF(CE_Test_Number&lt;3,"-",Tables!AP131)</f>
        <v>-</v>
      </c>
      <c r="AP18" s="464" t="str">
        <f ca="1">IF(CE_Test_Number&lt;3,"-",Tables!AQ131)</f>
        <v>-</v>
      </c>
      <c r="AQ18" s="464" t="str">
        <f ca="1">IF(CE_Test_Number&lt;4,"-",Tables!AR131)</f>
        <v>-</v>
      </c>
      <c r="AR18" s="464" t="str">
        <f ca="1">IF(CE_Test_Number&lt;4,"-",Tables!AS131)</f>
        <v>-</v>
      </c>
      <c r="AS18" s="464" t="str">
        <f ca="1">IF(CE_Test_Number&lt;4,"-",Tables!AT131)</f>
        <v>-</v>
      </c>
      <c r="AT18" s="464" t="str">
        <f ca="1">IF(CE_Test_Number&lt;4,"-",Tables!AU131)</f>
        <v>-</v>
      </c>
      <c r="AU18" s="464" t="str">
        <f ca="1">IF(CE_Test_Number&lt;4,"-",Tables!AV131)</f>
        <v>-</v>
      </c>
    </row>
    <row r="19" spans="2:47">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Tables!K132</f>
        <v>-</v>
      </c>
      <c r="K19" s="269" t="str">
        <f ca="1">Tables!L132</f>
        <v>-</v>
      </c>
      <c r="L19" s="269" t="str">
        <f ca="1">Tables!M132</f>
        <v>-</v>
      </c>
      <c r="M19" s="269" t="str">
        <f ca="1">Tables!N132</f>
        <v>-</v>
      </c>
      <c r="N19" s="269" t="str">
        <f ca="1">Tables!O132</f>
        <v>-</v>
      </c>
      <c r="O19" s="269" t="str">
        <f ca="1">Tables!P132</f>
        <v>-</v>
      </c>
      <c r="P19" s="269" t="str">
        <f ca="1">Tables!Q132</f>
        <v>-</v>
      </c>
      <c r="Q19" s="269" t="str">
        <f ca="1">Tables!R132</f>
        <v>-</v>
      </c>
      <c r="R19" s="269" t="str">
        <f ca="1">Tables!S132</f>
        <v>-</v>
      </c>
      <c r="S19" s="269" t="str">
        <f ca="1">Tables!T132</f>
        <v>-</v>
      </c>
      <c r="T19" s="269" t="str">
        <f ca="1">Tables!U132</f>
        <v>-</v>
      </c>
      <c r="U19" s="269" t="str">
        <f ca="1">Tables!V132</f>
        <v>-</v>
      </c>
      <c r="V19" s="269" t="str">
        <f ca="1">Tables!W132</f>
        <v>-</v>
      </c>
      <c r="W19" s="269" t="str">
        <f ca="1">Tables!X132</f>
        <v>-</v>
      </c>
      <c r="X19" s="269" t="str">
        <f ca="1">Tables!Y132</f>
        <v>-</v>
      </c>
      <c r="Y19" s="269" t="str">
        <f ca="1">Tables!Z132</f>
        <v>-</v>
      </c>
      <c r="Z19" s="269" t="str">
        <f ca="1">Tables!AA132</f>
        <v>-</v>
      </c>
      <c r="AA19" s="269" t="str">
        <f ca="1">Tables!AB132</f>
        <v>-</v>
      </c>
      <c r="AB19" s="411" t="str">
        <f ca="1">IF(CE_Test_Number&lt;1,"-",Tables!AC132)</f>
        <v>-</v>
      </c>
      <c r="AC19" s="411" t="str">
        <f ca="1">IF(CE_Test_Number&lt;1,"-",Tables!AD132)</f>
        <v>-</v>
      </c>
      <c r="AD19" s="411" t="str">
        <f ca="1">IF(CE_Test_Number&lt;1,"-",Tables!AE132)</f>
        <v>-</v>
      </c>
      <c r="AE19" s="411" t="str">
        <f ca="1">IF(CE_Test_Number&lt;1,"-",Tables!AF132)</f>
        <v>-</v>
      </c>
      <c r="AF19" s="411" t="str">
        <f ca="1">IF(CE_Test_Number&lt;1,"-",Tables!AG132)</f>
        <v>-</v>
      </c>
      <c r="AG19" s="464" t="str">
        <f ca="1">IF(CE_Test_Number&lt;2,"-",Tables!AH132)</f>
        <v>-</v>
      </c>
      <c r="AH19" s="464" t="str">
        <f ca="1">IF(CE_Test_Number&lt;2,"-",Tables!AI132)</f>
        <v>-</v>
      </c>
      <c r="AI19" s="464" t="str">
        <f ca="1">IF(CE_Test_Number&lt;2,"-",Tables!AJ132)</f>
        <v>-</v>
      </c>
      <c r="AJ19" s="464" t="str">
        <f ca="1">IF(CE_Test_Number&lt;2,"-",Tables!AK132)</f>
        <v>-</v>
      </c>
      <c r="AK19" s="464" t="str">
        <f ca="1">IF(CE_Test_Number&lt;2,"-",Tables!AL132)</f>
        <v>-</v>
      </c>
      <c r="AL19" s="464" t="str">
        <f ca="1">IF(CE_Test_Number&lt;3,"-",Tables!AM132)</f>
        <v>-</v>
      </c>
      <c r="AM19" s="464" t="str">
        <f ca="1">IF(CE_Test_Number&lt;3,"-",Tables!AN132)</f>
        <v>-</v>
      </c>
      <c r="AN19" s="464" t="str">
        <f ca="1">IF(CE_Test_Number&lt;3,"-",Tables!AO132)</f>
        <v>-</v>
      </c>
      <c r="AO19" s="464" t="str">
        <f ca="1">IF(CE_Test_Number&lt;3,"-",Tables!AP132)</f>
        <v>-</v>
      </c>
      <c r="AP19" s="464" t="str">
        <f ca="1">IF(CE_Test_Number&lt;3,"-",Tables!AQ132)</f>
        <v>-</v>
      </c>
      <c r="AQ19" s="464" t="str">
        <f ca="1">IF(CE_Test_Number&lt;4,"-",Tables!AR132)</f>
        <v>-</v>
      </c>
      <c r="AR19" s="464" t="str">
        <f ca="1">IF(CE_Test_Number&lt;4,"-",Tables!AS132)</f>
        <v>-</v>
      </c>
      <c r="AS19" s="464" t="str">
        <f ca="1">IF(CE_Test_Number&lt;4,"-",Tables!AT132)</f>
        <v>-</v>
      </c>
      <c r="AT19" s="464" t="str">
        <f ca="1">IF(CE_Test_Number&lt;4,"-",Tables!AU132)</f>
        <v>-</v>
      </c>
      <c r="AU19" s="464" t="str">
        <f ca="1">IF(CE_Test_Number&lt;4,"-",Tables!AV132)</f>
        <v>-</v>
      </c>
    </row>
    <row r="20" spans="2:47">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Tables!K133</f>
        <v>-</v>
      </c>
      <c r="K20" s="269" t="str">
        <f ca="1">Tables!L133</f>
        <v>-</v>
      </c>
      <c r="L20" s="269" t="str">
        <f ca="1">Tables!M133</f>
        <v>-</v>
      </c>
      <c r="M20" s="269" t="str">
        <f ca="1">Tables!N133</f>
        <v>-</v>
      </c>
      <c r="N20" s="269" t="str">
        <f ca="1">Tables!O133</f>
        <v>-</v>
      </c>
      <c r="O20" s="269" t="str">
        <f ca="1">Tables!P133</f>
        <v>-</v>
      </c>
      <c r="P20" s="269" t="str">
        <f ca="1">Tables!Q133</f>
        <v>-</v>
      </c>
      <c r="Q20" s="269" t="str">
        <f ca="1">Tables!R133</f>
        <v>-</v>
      </c>
      <c r="R20" s="269" t="str">
        <f ca="1">Tables!S133</f>
        <v>-</v>
      </c>
      <c r="S20" s="269" t="str">
        <f ca="1">Tables!T133</f>
        <v>-</v>
      </c>
      <c r="T20" s="269" t="str">
        <f ca="1">Tables!U133</f>
        <v>-</v>
      </c>
      <c r="U20" s="269" t="str">
        <f ca="1">Tables!V133</f>
        <v>-</v>
      </c>
      <c r="V20" s="269" t="str">
        <f ca="1">Tables!W133</f>
        <v>-</v>
      </c>
      <c r="W20" s="269" t="str">
        <f ca="1">Tables!X133</f>
        <v>-</v>
      </c>
      <c r="X20" s="269" t="str">
        <f ca="1">Tables!Y133</f>
        <v>-</v>
      </c>
      <c r="Y20" s="269" t="str">
        <f ca="1">Tables!Z133</f>
        <v>-</v>
      </c>
      <c r="Z20" s="269" t="str">
        <f ca="1">Tables!AA133</f>
        <v>-</v>
      </c>
      <c r="AA20" s="269" t="str">
        <f ca="1">Tables!AB133</f>
        <v>-</v>
      </c>
      <c r="AB20" s="411" t="str">
        <f ca="1">IF(CE_Test_Number&lt;1,"-",Tables!AC133)</f>
        <v>-</v>
      </c>
      <c r="AC20" s="411" t="str">
        <f ca="1">IF(CE_Test_Number&lt;1,"-",Tables!AD133)</f>
        <v>-</v>
      </c>
      <c r="AD20" s="411" t="str">
        <f ca="1">IF(CE_Test_Number&lt;1,"-",Tables!AE133)</f>
        <v>-</v>
      </c>
      <c r="AE20" s="411" t="str">
        <f ca="1">IF(CE_Test_Number&lt;1,"-",Tables!AF133)</f>
        <v>-</v>
      </c>
      <c r="AF20" s="411" t="str">
        <f ca="1">IF(CE_Test_Number&lt;1,"-",Tables!AG133)</f>
        <v>-</v>
      </c>
      <c r="AG20" s="464" t="str">
        <f ca="1">IF(CE_Test_Number&lt;2,"-",Tables!AH133)</f>
        <v>-</v>
      </c>
      <c r="AH20" s="464" t="str">
        <f ca="1">IF(CE_Test_Number&lt;2,"-",Tables!AI133)</f>
        <v>-</v>
      </c>
      <c r="AI20" s="464" t="str">
        <f ca="1">IF(CE_Test_Number&lt;2,"-",Tables!AJ133)</f>
        <v>-</v>
      </c>
      <c r="AJ20" s="464" t="str">
        <f ca="1">IF(CE_Test_Number&lt;2,"-",Tables!AK133)</f>
        <v>-</v>
      </c>
      <c r="AK20" s="464" t="str">
        <f ca="1">IF(CE_Test_Number&lt;2,"-",Tables!AL133)</f>
        <v>-</v>
      </c>
      <c r="AL20" s="464" t="str">
        <f ca="1">IF(CE_Test_Number&lt;3,"-",Tables!AM133)</f>
        <v>-</v>
      </c>
      <c r="AM20" s="464" t="str">
        <f ca="1">IF(CE_Test_Number&lt;3,"-",Tables!AN133)</f>
        <v>-</v>
      </c>
      <c r="AN20" s="464" t="str">
        <f ca="1">IF(CE_Test_Number&lt;3,"-",Tables!AO133)</f>
        <v>-</v>
      </c>
      <c r="AO20" s="464" t="str">
        <f ca="1">IF(CE_Test_Number&lt;3,"-",Tables!AP133)</f>
        <v>-</v>
      </c>
      <c r="AP20" s="464" t="str">
        <f ca="1">IF(CE_Test_Number&lt;3,"-",Tables!AQ133)</f>
        <v>-</v>
      </c>
      <c r="AQ20" s="464" t="str">
        <f ca="1">IF(CE_Test_Number&lt;4,"-",Tables!AR133)</f>
        <v>-</v>
      </c>
      <c r="AR20" s="464" t="str">
        <f ca="1">IF(CE_Test_Number&lt;4,"-",Tables!AS133)</f>
        <v>-</v>
      </c>
      <c r="AS20" s="464" t="str">
        <f ca="1">IF(CE_Test_Number&lt;4,"-",Tables!AT133)</f>
        <v>-</v>
      </c>
      <c r="AT20" s="464" t="str">
        <f ca="1">IF(CE_Test_Number&lt;4,"-",Tables!AU133)</f>
        <v>-</v>
      </c>
      <c r="AU20" s="464" t="str">
        <f ca="1">IF(CE_Test_Number&lt;4,"-",Tables!AV133)</f>
        <v>-</v>
      </c>
    </row>
    <row r="21" spans="2:47">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Tables!K134</f>
        <v>-</v>
      </c>
      <c r="K21" s="269" t="str">
        <f ca="1">Tables!L134</f>
        <v>-</v>
      </c>
      <c r="L21" s="269" t="str">
        <f ca="1">Tables!M134</f>
        <v>-</v>
      </c>
      <c r="M21" s="269" t="str">
        <f ca="1">Tables!N134</f>
        <v>-</v>
      </c>
      <c r="N21" s="269" t="str">
        <f ca="1">Tables!O134</f>
        <v>-</v>
      </c>
      <c r="O21" s="269" t="str">
        <f ca="1">Tables!P134</f>
        <v>-</v>
      </c>
      <c r="P21" s="269" t="str">
        <f ca="1">Tables!Q134</f>
        <v>-</v>
      </c>
      <c r="Q21" s="269" t="str">
        <f ca="1">Tables!R134</f>
        <v>-</v>
      </c>
      <c r="R21" s="269" t="str">
        <f ca="1">Tables!S134</f>
        <v>-</v>
      </c>
      <c r="S21" s="269" t="str">
        <f ca="1">Tables!T134</f>
        <v>-</v>
      </c>
      <c r="T21" s="269" t="str">
        <f ca="1">Tables!U134</f>
        <v>-</v>
      </c>
      <c r="U21" s="269" t="str">
        <f ca="1">Tables!V134</f>
        <v>-</v>
      </c>
      <c r="V21" s="269" t="str">
        <f ca="1">Tables!W134</f>
        <v>-</v>
      </c>
      <c r="W21" s="269" t="str">
        <f ca="1">Tables!X134</f>
        <v>-</v>
      </c>
      <c r="X21" s="269" t="str">
        <f ca="1">Tables!Y134</f>
        <v>-</v>
      </c>
      <c r="Y21" s="269" t="str">
        <f ca="1">Tables!Z134</f>
        <v>-</v>
      </c>
      <c r="Z21" s="269" t="str">
        <f ca="1">Tables!AA134</f>
        <v>-</v>
      </c>
      <c r="AA21" s="269" t="str">
        <f ca="1">Tables!AB134</f>
        <v>-</v>
      </c>
      <c r="AB21" s="411" t="str">
        <f ca="1">IF(CE_Test_Number&lt;1,"-",Tables!AC134)</f>
        <v>-</v>
      </c>
      <c r="AC21" s="411" t="str">
        <f ca="1">IF(CE_Test_Number&lt;1,"-",Tables!AD134)</f>
        <v>-</v>
      </c>
      <c r="AD21" s="411" t="str">
        <f ca="1">IF(CE_Test_Number&lt;1,"-",Tables!AE134)</f>
        <v>-</v>
      </c>
      <c r="AE21" s="411" t="str">
        <f ca="1">IF(CE_Test_Number&lt;1,"-",Tables!AF134)</f>
        <v>-</v>
      </c>
      <c r="AF21" s="411" t="str">
        <f ca="1">IF(CE_Test_Number&lt;1,"-",Tables!AG134)</f>
        <v>-</v>
      </c>
      <c r="AG21" s="464" t="str">
        <f ca="1">IF(CE_Test_Number&lt;2,"-",Tables!AH134)</f>
        <v>-</v>
      </c>
      <c r="AH21" s="464" t="str">
        <f ca="1">IF(CE_Test_Number&lt;2,"-",Tables!AI134)</f>
        <v>-</v>
      </c>
      <c r="AI21" s="464" t="str">
        <f ca="1">IF(CE_Test_Number&lt;2,"-",Tables!AJ134)</f>
        <v>-</v>
      </c>
      <c r="AJ21" s="464" t="str">
        <f ca="1">IF(CE_Test_Number&lt;2,"-",Tables!AK134)</f>
        <v>-</v>
      </c>
      <c r="AK21" s="464" t="str">
        <f ca="1">IF(CE_Test_Number&lt;2,"-",Tables!AL134)</f>
        <v>-</v>
      </c>
      <c r="AL21" s="464" t="str">
        <f ca="1">IF(CE_Test_Number&lt;3,"-",Tables!AM134)</f>
        <v>-</v>
      </c>
      <c r="AM21" s="464" t="str">
        <f ca="1">IF(CE_Test_Number&lt;3,"-",Tables!AN134)</f>
        <v>-</v>
      </c>
      <c r="AN21" s="464" t="str">
        <f ca="1">IF(CE_Test_Number&lt;3,"-",Tables!AO134)</f>
        <v>-</v>
      </c>
      <c r="AO21" s="464" t="str">
        <f ca="1">IF(CE_Test_Number&lt;3,"-",Tables!AP134)</f>
        <v>-</v>
      </c>
      <c r="AP21" s="464" t="str">
        <f ca="1">IF(CE_Test_Number&lt;3,"-",Tables!AQ134)</f>
        <v>-</v>
      </c>
      <c r="AQ21" s="464" t="str">
        <f ca="1">IF(CE_Test_Number&lt;4,"-",Tables!AR134)</f>
        <v>-</v>
      </c>
      <c r="AR21" s="464" t="str">
        <f ca="1">IF(CE_Test_Number&lt;4,"-",Tables!AS134)</f>
        <v>-</v>
      </c>
      <c r="AS21" s="464" t="str">
        <f ca="1">IF(CE_Test_Number&lt;4,"-",Tables!AT134)</f>
        <v>-</v>
      </c>
      <c r="AT21" s="464" t="str">
        <f ca="1">IF(CE_Test_Number&lt;4,"-",Tables!AU134)</f>
        <v>-</v>
      </c>
      <c r="AU21" s="464" t="str">
        <f ca="1">IF(CE_Test_Number&lt;4,"-",Tables!AV134)</f>
        <v>-</v>
      </c>
    </row>
    <row r="22" spans="2:47">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Tables!K135</f>
        <v>-</v>
      </c>
      <c r="K22" s="269" t="str">
        <f ca="1">Tables!L135</f>
        <v>-</v>
      </c>
      <c r="L22" s="269" t="str">
        <f ca="1">Tables!M135</f>
        <v>-</v>
      </c>
      <c r="M22" s="269" t="str">
        <f ca="1">Tables!N135</f>
        <v>-</v>
      </c>
      <c r="N22" s="269" t="str">
        <f ca="1">Tables!O135</f>
        <v>-</v>
      </c>
      <c r="O22" s="269" t="str">
        <f ca="1">Tables!P135</f>
        <v>-</v>
      </c>
      <c r="P22" s="269" t="str">
        <f ca="1">Tables!Q135</f>
        <v>-</v>
      </c>
      <c r="Q22" s="269" t="str">
        <f ca="1">Tables!R135</f>
        <v>-</v>
      </c>
      <c r="R22" s="269" t="str">
        <f ca="1">Tables!S135</f>
        <v>-</v>
      </c>
      <c r="S22" s="269" t="str">
        <f ca="1">Tables!T135</f>
        <v>-</v>
      </c>
      <c r="T22" s="269" t="str">
        <f ca="1">Tables!U135</f>
        <v>-</v>
      </c>
      <c r="U22" s="269" t="str">
        <f ca="1">Tables!V135</f>
        <v>-</v>
      </c>
      <c r="V22" s="269" t="str">
        <f ca="1">Tables!W135</f>
        <v>-</v>
      </c>
      <c r="W22" s="269" t="str">
        <f ca="1">Tables!X135</f>
        <v>-</v>
      </c>
      <c r="X22" s="269" t="str">
        <f ca="1">Tables!Y135</f>
        <v>-</v>
      </c>
      <c r="Y22" s="269" t="str">
        <f ca="1">Tables!Z135</f>
        <v>-</v>
      </c>
      <c r="Z22" s="269" t="str">
        <f ca="1">Tables!AA135</f>
        <v>-</v>
      </c>
      <c r="AA22" s="269" t="str">
        <f ca="1">Tables!AB135</f>
        <v>-</v>
      </c>
      <c r="AB22" s="411" t="str">
        <f ca="1">IF(CE_Test_Number&lt;1,"-",Tables!AC135)</f>
        <v>-</v>
      </c>
      <c r="AC22" s="411" t="str">
        <f ca="1">IF(CE_Test_Number&lt;1,"-",Tables!AD135)</f>
        <v>-</v>
      </c>
      <c r="AD22" s="411" t="str">
        <f ca="1">IF(CE_Test_Number&lt;1,"-",Tables!AE135)</f>
        <v>-</v>
      </c>
      <c r="AE22" s="411" t="str">
        <f ca="1">IF(CE_Test_Number&lt;1,"-",Tables!AF135)</f>
        <v>-</v>
      </c>
      <c r="AF22" s="411" t="str">
        <f ca="1">IF(CE_Test_Number&lt;1,"-",Tables!AG135)</f>
        <v>-</v>
      </c>
      <c r="AG22" s="464" t="str">
        <f ca="1">IF(CE_Test_Number&lt;2,"-",Tables!AH135)</f>
        <v>-</v>
      </c>
      <c r="AH22" s="464" t="str">
        <f ca="1">IF(CE_Test_Number&lt;2,"-",Tables!AI135)</f>
        <v>-</v>
      </c>
      <c r="AI22" s="464" t="str">
        <f ca="1">IF(CE_Test_Number&lt;2,"-",Tables!AJ135)</f>
        <v>-</v>
      </c>
      <c r="AJ22" s="464" t="str">
        <f ca="1">IF(CE_Test_Number&lt;2,"-",Tables!AK135)</f>
        <v>-</v>
      </c>
      <c r="AK22" s="464" t="str">
        <f ca="1">IF(CE_Test_Number&lt;2,"-",Tables!AL135)</f>
        <v>-</v>
      </c>
      <c r="AL22" s="464" t="str">
        <f ca="1">IF(CE_Test_Number&lt;3,"-",Tables!AM135)</f>
        <v>-</v>
      </c>
      <c r="AM22" s="464" t="str">
        <f ca="1">IF(CE_Test_Number&lt;3,"-",Tables!AN135)</f>
        <v>-</v>
      </c>
      <c r="AN22" s="464" t="str">
        <f ca="1">IF(CE_Test_Number&lt;3,"-",Tables!AO135)</f>
        <v>-</v>
      </c>
      <c r="AO22" s="464" t="str">
        <f ca="1">IF(CE_Test_Number&lt;3,"-",Tables!AP135)</f>
        <v>-</v>
      </c>
      <c r="AP22" s="464" t="str">
        <f ca="1">IF(CE_Test_Number&lt;3,"-",Tables!AQ135)</f>
        <v>-</v>
      </c>
      <c r="AQ22" s="464" t="str">
        <f ca="1">IF(CE_Test_Number&lt;4,"-",Tables!AR135)</f>
        <v>-</v>
      </c>
      <c r="AR22" s="464" t="str">
        <f ca="1">IF(CE_Test_Number&lt;4,"-",Tables!AS135)</f>
        <v>-</v>
      </c>
      <c r="AS22" s="464" t="str">
        <f ca="1">IF(CE_Test_Number&lt;4,"-",Tables!AT135)</f>
        <v>-</v>
      </c>
      <c r="AT22" s="464" t="str">
        <f ca="1">IF(CE_Test_Number&lt;4,"-",Tables!AU135)</f>
        <v>-</v>
      </c>
      <c r="AU22" s="464" t="str">
        <f ca="1">IF(CE_Test_Number&lt;4,"-",Tables!AV135)</f>
        <v>-</v>
      </c>
    </row>
    <row r="23" spans="2:47">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Tables!K136</f>
        <v>-</v>
      </c>
      <c r="K23" s="269" t="str">
        <f ca="1">Tables!L136</f>
        <v>-</v>
      </c>
      <c r="L23" s="269" t="str">
        <f ca="1">Tables!M136</f>
        <v>-</v>
      </c>
      <c r="M23" s="269" t="str">
        <f ca="1">Tables!N136</f>
        <v>-</v>
      </c>
      <c r="N23" s="269" t="str">
        <f ca="1">Tables!O136</f>
        <v>-</v>
      </c>
      <c r="O23" s="269" t="str">
        <f ca="1">Tables!P136</f>
        <v>-</v>
      </c>
      <c r="P23" s="269" t="str">
        <f ca="1">Tables!Q136</f>
        <v>-</v>
      </c>
      <c r="Q23" s="269" t="str">
        <f ca="1">Tables!R136</f>
        <v>-</v>
      </c>
      <c r="R23" s="269" t="str">
        <f ca="1">Tables!S136</f>
        <v>-</v>
      </c>
      <c r="S23" s="269" t="str">
        <f ca="1">Tables!T136</f>
        <v>-</v>
      </c>
      <c r="T23" s="269" t="str">
        <f ca="1">Tables!U136</f>
        <v>-</v>
      </c>
      <c r="U23" s="269" t="str">
        <f ca="1">Tables!V136</f>
        <v>-</v>
      </c>
      <c r="V23" s="269" t="str">
        <f ca="1">Tables!W136</f>
        <v>-</v>
      </c>
      <c r="W23" s="269" t="str">
        <f ca="1">Tables!X136</f>
        <v>-</v>
      </c>
      <c r="X23" s="269" t="str">
        <f ca="1">Tables!Y136</f>
        <v>-</v>
      </c>
      <c r="Y23" s="269" t="str">
        <f ca="1">Tables!Z136</f>
        <v>-</v>
      </c>
      <c r="Z23" s="269" t="str">
        <f ca="1">Tables!AA136</f>
        <v>-</v>
      </c>
      <c r="AA23" s="269" t="str">
        <f ca="1">Tables!AB136</f>
        <v>-</v>
      </c>
      <c r="AB23" s="411" t="str">
        <f ca="1">IF(CE_Test_Number&lt;1,"-",Tables!AC136)</f>
        <v>-</v>
      </c>
      <c r="AC23" s="411" t="str">
        <f ca="1">IF(CE_Test_Number&lt;1,"-",Tables!AD136)</f>
        <v>-</v>
      </c>
      <c r="AD23" s="411" t="str">
        <f ca="1">IF(CE_Test_Number&lt;1,"-",Tables!AE136)</f>
        <v>-</v>
      </c>
      <c r="AE23" s="411" t="str">
        <f ca="1">IF(CE_Test_Number&lt;1,"-",Tables!AF136)</f>
        <v>-</v>
      </c>
      <c r="AF23" s="411" t="str">
        <f ca="1">IF(CE_Test_Number&lt;1,"-",Tables!AG136)</f>
        <v>-</v>
      </c>
      <c r="AG23" s="464" t="str">
        <f ca="1">IF(CE_Test_Number&lt;2,"-",Tables!AH136)</f>
        <v>-</v>
      </c>
      <c r="AH23" s="464" t="str">
        <f ca="1">IF(CE_Test_Number&lt;2,"-",Tables!AI136)</f>
        <v>-</v>
      </c>
      <c r="AI23" s="464" t="str">
        <f ca="1">IF(CE_Test_Number&lt;2,"-",Tables!AJ136)</f>
        <v>-</v>
      </c>
      <c r="AJ23" s="464" t="str">
        <f ca="1">IF(CE_Test_Number&lt;2,"-",Tables!AK136)</f>
        <v>-</v>
      </c>
      <c r="AK23" s="464" t="str">
        <f ca="1">IF(CE_Test_Number&lt;2,"-",Tables!AL136)</f>
        <v>-</v>
      </c>
      <c r="AL23" s="464" t="str">
        <f ca="1">IF(CE_Test_Number&lt;3,"-",Tables!AM136)</f>
        <v>-</v>
      </c>
      <c r="AM23" s="464" t="str">
        <f ca="1">IF(CE_Test_Number&lt;3,"-",Tables!AN136)</f>
        <v>-</v>
      </c>
      <c r="AN23" s="464" t="str">
        <f ca="1">IF(CE_Test_Number&lt;3,"-",Tables!AO136)</f>
        <v>-</v>
      </c>
      <c r="AO23" s="464" t="str">
        <f ca="1">IF(CE_Test_Number&lt;3,"-",Tables!AP136)</f>
        <v>-</v>
      </c>
      <c r="AP23" s="464" t="str">
        <f ca="1">IF(CE_Test_Number&lt;3,"-",Tables!AQ136)</f>
        <v>-</v>
      </c>
      <c r="AQ23" s="464" t="str">
        <f ca="1">IF(CE_Test_Number&lt;4,"-",Tables!AR136)</f>
        <v>-</v>
      </c>
      <c r="AR23" s="464" t="str">
        <f ca="1">IF(CE_Test_Number&lt;4,"-",Tables!AS136)</f>
        <v>-</v>
      </c>
      <c r="AS23" s="464" t="str">
        <f ca="1">IF(CE_Test_Number&lt;4,"-",Tables!AT136)</f>
        <v>-</v>
      </c>
      <c r="AT23" s="464" t="str">
        <f ca="1">IF(CE_Test_Number&lt;4,"-",Tables!AU136)</f>
        <v>-</v>
      </c>
      <c r="AU23" s="464" t="str">
        <f ca="1">IF(CE_Test_Number&lt;4,"-",Tables!AV136)</f>
        <v>-</v>
      </c>
    </row>
    <row r="24" spans="2:47">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Tables!K137</f>
        <v>-</v>
      </c>
      <c r="K24" s="269" t="str">
        <f ca="1">Tables!L137</f>
        <v>-</v>
      </c>
      <c r="L24" s="269" t="str">
        <f ca="1">Tables!M137</f>
        <v>-</v>
      </c>
      <c r="M24" s="269" t="str">
        <f ca="1">Tables!N137</f>
        <v>-</v>
      </c>
      <c r="N24" s="269" t="str">
        <f ca="1">Tables!O137</f>
        <v>-</v>
      </c>
      <c r="O24" s="269" t="str">
        <f ca="1">Tables!P137</f>
        <v>-</v>
      </c>
      <c r="P24" s="269" t="str">
        <f ca="1">Tables!Q137</f>
        <v>-</v>
      </c>
      <c r="Q24" s="269" t="str">
        <f ca="1">Tables!R137</f>
        <v>-</v>
      </c>
      <c r="R24" s="269" t="str">
        <f ca="1">Tables!S137</f>
        <v>-</v>
      </c>
      <c r="S24" s="269" t="str">
        <f ca="1">Tables!T137</f>
        <v>-</v>
      </c>
      <c r="T24" s="269" t="str">
        <f ca="1">Tables!U137</f>
        <v>-</v>
      </c>
      <c r="U24" s="269" t="str">
        <f ca="1">Tables!V137</f>
        <v>-</v>
      </c>
      <c r="V24" s="269" t="str">
        <f ca="1">Tables!W137</f>
        <v>-</v>
      </c>
      <c r="W24" s="269" t="str">
        <f ca="1">Tables!X137</f>
        <v>-</v>
      </c>
      <c r="X24" s="269" t="str">
        <f ca="1">Tables!Y137</f>
        <v>-</v>
      </c>
      <c r="Y24" s="269" t="str">
        <f ca="1">Tables!Z137</f>
        <v>-</v>
      </c>
      <c r="Z24" s="269" t="str">
        <f ca="1">Tables!AA137</f>
        <v>-</v>
      </c>
      <c r="AA24" s="269" t="str">
        <f ca="1">Tables!AB137</f>
        <v>-</v>
      </c>
      <c r="AB24" s="411" t="str">
        <f ca="1">IF(CE_Test_Number&lt;1,"-",Tables!AC137)</f>
        <v>-</v>
      </c>
      <c r="AC24" s="411" t="str">
        <f ca="1">IF(CE_Test_Number&lt;1,"-",Tables!AD137)</f>
        <v>-</v>
      </c>
      <c r="AD24" s="411" t="str">
        <f ca="1">IF(CE_Test_Number&lt;1,"-",Tables!AE137)</f>
        <v>-</v>
      </c>
      <c r="AE24" s="411" t="str">
        <f ca="1">IF(CE_Test_Number&lt;1,"-",Tables!AF137)</f>
        <v>-</v>
      </c>
      <c r="AF24" s="411" t="str">
        <f ca="1">IF(CE_Test_Number&lt;1,"-",Tables!AG137)</f>
        <v>-</v>
      </c>
      <c r="AG24" s="464" t="str">
        <f ca="1">IF(CE_Test_Number&lt;2,"-",Tables!AH137)</f>
        <v>-</v>
      </c>
      <c r="AH24" s="464" t="str">
        <f ca="1">IF(CE_Test_Number&lt;2,"-",Tables!AI137)</f>
        <v>-</v>
      </c>
      <c r="AI24" s="464" t="str">
        <f ca="1">IF(CE_Test_Number&lt;2,"-",Tables!AJ137)</f>
        <v>-</v>
      </c>
      <c r="AJ24" s="464" t="str">
        <f ca="1">IF(CE_Test_Number&lt;2,"-",Tables!AK137)</f>
        <v>-</v>
      </c>
      <c r="AK24" s="464" t="str">
        <f ca="1">IF(CE_Test_Number&lt;2,"-",Tables!AL137)</f>
        <v>-</v>
      </c>
      <c r="AL24" s="464" t="str">
        <f ca="1">IF(CE_Test_Number&lt;3,"-",Tables!AM137)</f>
        <v>-</v>
      </c>
      <c r="AM24" s="464" t="str">
        <f ca="1">IF(CE_Test_Number&lt;3,"-",Tables!AN137)</f>
        <v>-</v>
      </c>
      <c r="AN24" s="464" t="str">
        <f ca="1">IF(CE_Test_Number&lt;3,"-",Tables!AO137)</f>
        <v>-</v>
      </c>
      <c r="AO24" s="464" t="str">
        <f ca="1">IF(CE_Test_Number&lt;3,"-",Tables!AP137)</f>
        <v>-</v>
      </c>
      <c r="AP24" s="464" t="str">
        <f ca="1">IF(CE_Test_Number&lt;3,"-",Tables!AQ137)</f>
        <v>-</v>
      </c>
      <c r="AQ24" s="464" t="str">
        <f ca="1">IF(CE_Test_Number&lt;4,"-",Tables!AR137)</f>
        <v>-</v>
      </c>
      <c r="AR24" s="464" t="str">
        <f ca="1">IF(CE_Test_Number&lt;4,"-",Tables!AS137)</f>
        <v>-</v>
      </c>
      <c r="AS24" s="464" t="str">
        <f ca="1">IF(CE_Test_Number&lt;4,"-",Tables!AT137)</f>
        <v>-</v>
      </c>
      <c r="AT24" s="464" t="str">
        <f ca="1">IF(CE_Test_Number&lt;4,"-",Tables!AU137)</f>
        <v>-</v>
      </c>
      <c r="AU24" s="464" t="str">
        <f ca="1">IF(CE_Test_Number&lt;4,"-",Tables!AV137)</f>
        <v>-</v>
      </c>
    </row>
    <row r="25" spans="2:47">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Tables!K138</f>
        <v>-</v>
      </c>
      <c r="K25" s="269" t="str">
        <f ca="1">Tables!L138</f>
        <v>-</v>
      </c>
      <c r="L25" s="269" t="str">
        <f ca="1">Tables!M138</f>
        <v>-</v>
      </c>
      <c r="M25" s="269" t="str">
        <f ca="1">Tables!N138</f>
        <v>-</v>
      </c>
      <c r="N25" s="269" t="str">
        <f ca="1">Tables!O138</f>
        <v>-</v>
      </c>
      <c r="O25" s="269" t="str">
        <f ca="1">Tables!P138</f>
        <v>-</v>
      </c>
      <c r="P25" s="269" t="str">
        <f ca="1">Tables!Q138</f>
        <v>-</v>
      </c>
      <c r="Q25" s="269" t="str">
        <f ca="1">Tables!R138</f>
        <v>-</v>
      </c>
      <c r="R25" s="269" t="str">
        <f ca="1">Tables!S138</f>
        <v>-</v>
      </c>
      <c r="S25" s="269" t="str">
        <f ca="1">Tables!T138</f>
        <v>-</v>
      </c>
      <c r="T25" s="269" t="str">
        <f ca="1">Tables!U138</f>
        <v>-</v>
      </c>
      <c r="U25" s="269" t="str">
        <f ca="1">Tables!V138</f>
        <v>-</v>
      </c>
      <c r="V25" s="269" t="str">
        <f ca="1">Tables!W138</f>
        <v>-</v>
      </c>
      <c r="W25" s="269" t="str">
        <f ca="1">Tables!X138</f>
        <v>-</v>
      </c>
      <c r="X25" s="269" t="str">
        <f ca="1">Tables!Y138</f>
        <v>-</v>
      </c>
      <c r="Y25" s="269" t="str">
        <f ca="1">Tables!Z138</f>
        <v>-</v>
      </c>
      <c r="Z25" s="269" t="str">
        <f ca="1">Tables!AA138</f>
        <v>-</v>
      </c>
      <c r="AA25" s="269" t="str">
        <f ca="1">Tables!AB138</f>
        <v>-</v>
      </c>
      <c r="AB25" s="411" t="str">
        <f ca="1">IF(CE_Test_Number&lt;1,"-",Tables!AC138)</f>
        <v>-</v>
      </c>
      <c r="AC25" s="411" t="str">
        <f ca="1">IF(CE_Test_Number&lt;1,"-",Tables!AD138)</f>
        <v>-</v>
      </c>
      <c r="AD25" s="411" t="str">
        <f ca="1">IF(CE_Test_Number&lt;1,"-",Tables!AE138)</f>
        <v>-</v>
      </c>
      <c r="AE25" s="411" t="str">
        <f ca="1">IF(CE_Test_Number&lt;1,"-",Tables!AF138)</f>
        <v>-</v>
      </c>
      <c r="AF25" s="411" t="str">
        <f ca="1">IF(CE_Test_Number&lt;1,"-",Tables!AG138)</f>
        <v>-</v>
      </c>
      <c r="AG25" s="464" t="str">
        <f ca="1">IF(CE_Test_Number&lt;2,"-",Tables!AH138)</f>
        <v>-</v>
      </c>
      <c r="AH25" s="464" t="str">
        <f ca="1">IF(CE_Test_Number&lt;2,"-",Tables!AI138)</f>
        <v>-</v>
      </c>
      <c r="AI25" s="464" t="str">
        <f ca="1">IF(CE_Test_Number&lt;2,"-",Tables!AJ138)</f>
        <v>-</v>
      </c>
      <c r="AJ25" s="464" t="str">
        <f ca="1">IF(CE_Test_Number&lt;2,"-",Tables!AK138)</f>
        <v>-</v>
      </c>
      <c r="AK25" s="464" t="str">
        <f ca="1">IF(CE_Test_Number&lt;2,"-",Tables!AL138)</f>
        <v>-</v>
      </c>
      <c r="AL25" s="464" t="str">
        <f ca="1">IF(CE_Test_Number&lt;3,"-",Tables!AM138)</f>
        <v>-</v>
      </c>
      <c r="AM25" s="464" t="str">
        <f ca="1">IF(CE_Test_Number&lt;3,"-",Tables!AN138)</f>
        <v>-</v>
      </c>
      <c r="AN25" s="464" t="str">
        <f ca="1">IF(CE_Test_Number&lt;3,"-",Tables!AO138)</f>
        <v>-</v>
      </c>
      <c r="AO25" s="464" t="str">
        <f ca="1">IF(CE_Test_Number&lt;3,"-",Tables!AP138)</f>
        <v>-</v>
      </c>
      <c r="AP25" s="464" t="str">
        <f ca="1">IF(CE_Test_Number&lt;3,"-",Tables!AQ138)</f>
        <v>-</v>
      </c>
      <c r="AQ25" s="464" t="str">
        <f ca="1">IF(CE_Test_Number&lt;4,"-",Tables!AR138)</f>
        <v>-</v>
      </c>
      <c r="AR25" s="464" t="str">
        <f ca="1">IF(CE_Test_Number&lt;4,"-",Tables!AS138)</f>
        <v>-</v>
      </c>
      <c r="AS25" s="464" t="str">
        <f ca="1">IF(CE_Test_Number&lt;4,"-",Tables!AT138)</f>
        <v>-</v>
      </c>
      <c r="AT25" s="464" t="str">
        <f ca="1">IF(CE_Test_Number&lt;4,"-",Tables!AU138)</f>
        <v>-</v>
      </c>
      <c r="AU25" s="464" t="str">
        <f ca="1">IF(CE_Test_Number&lt;4,"-",Tables!AV138)</f>
        <v>-</v>
      </c>
    </row>
    <row r="26" spans="2:47">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Tables!K139</f>
        <v>-</v>
      </c>
      <c r="K26" s="269" t="str">
        <f ca="1">Tables!L139</f>
        <v>-</v>
      </c>
      <c r="L26" s="269" t="str">
        <f ca="1">Tables!M139</f>
        <v>-</v>
      </c>
      <c r="M26" s="269" t="str">
        <f ca="1">Tables!N139</f>
        <v>-</v>
      </c>
      <c r="N26" s="269" t="str">
        <f ca="1">Tables!O139</f>
        <v>-</v>
      </c>
      <c r="O26" s="269" t="str">
        <f ca="1">Tables!P139</f>
        <v>-</v>
      </c>
      <c r="P26" s="269" t="str">
        <f ca="1">Tables!Q139</f>
        <v>-</v>
      </c>
      <c r="Q26" s="269" t="str">
        <f ca="1">Tables!R139</f>
        <v>-</v>
      </c>
      <c r="R26" s="269" t="str">
        <f ca="1">Tables!S139</f>
        <v>-</v>
      </c>
      <c r="S26" s="269" t="str">
        <f ca="1">Tables!T139</f>
        <v>-</v>
      </c>
      <c r="T26" s="269" t="str">
        <f ca="1">Tables!U139</f>
        <v>-</v>
      </c>
      <c r="U26" s="269" t="str">
        <f ca="1">Tables!V139</f>
        <v>-</v>
      </c>
      <c r="V26" s="269" t="str">
        <f ca="1">Tables!W139</f>
        <v>-</v>
      </c>
      <c r="W26" s="269" t="str">
        <f ca="1">Tables!X139</f>
        <v>-</v>
      </c>
      <c r="X26" s="269" t="str">
        <f ca="1">Tables!Y139</f>
        <v>-</v>
      </c>
      <c r="Y26" s="269" t="str">
        <f ca="1">Tables!Z139</f>
        <v>-</v>
      </c>
      <c r="Z26" s="269" t="str">
        <f ca="1">Tables!AA139</f>
        <v>-</v>
      </c>
      <c r="AA26" s="269" t="str">
        <f ca="1">Tables!AB139</f>
        <v>-</v>
      </c>
      <c r="AB26" s="411" t="str">
        <f ca="1">IF(CE_Test_Number&lt;1,"-",Tables!AC139)</f>
        <v>-</v>
      </c>
      <c r="AC26" s="411" t="str">
        <f ca="1">IF(CE_Test_Number&lt;1,"-",Tables!AD139)</f>
        <v>-</v>
      </c>
      <c r="AD26" s="411" t="str">
        <f ca="1">IF(CE_Test_Number&lt;1,"-",Tables!AE139)</f>
        <v>-</v>
      </c>
      <c r="AE26" s="411" t="str">
        <f ca="1">IF(CE_Test_Number&lt;1,"-",Tables!AF139)</f>
        <v>-</v>
      </c>
      <c r="AF26" s="411" t="str">
        <f ca="1">IF(CE_Test_Number&lt;1,"-",Tables!AG139)</f>
        <v>-</v>
      </c>
      <c r="AG26" s="464" t="str">
        <f ca="1">IF(CE_Test_Number&lt;2,"-",Tables!AH139)</f>
        <v>-</v>
      </c>
      <c r="AH26" s="464" t="str">
        <f ca="1">IF(CE_Test_Number&lt;2,"-",Tables!AI139)</f>
        <v>-</v>
      </c>
      <c r="AI26" s="464" t="str">
        <f ca="1">IF(CE_Test_Number&lt;2,"-",Tables!AJ139)</f>
        <v>-</v>
      </c>
      <c r="AJ26" s="464" t="str">
        <f ca="1">IF(CE_Test_Number&lt;2,"-",Tables!AK139)</f>
        <v>-</v>
      </c>
      <c r="AK26" s="464" t="str">
        <f ca="1">IF(CE_Test_Number&lt;2,"-",Tables!AL139)</f>
        <v>-</v>
      </c>
      <c r="AL26" s="464" t="str">
        <f ca="1">IF(CE_Test_Number&lt;3,"-",Tables!AM139)</f>
        <v>-</v>
      </c>
      <c r="AM26" s="464" t="str">
        <f ca="1">IF(CE_Test_Number&lt;3,"-",Tables!AN139)</f>
        <v>-</v>
      </c>
      <c r="AN26" s="464" t="str">
        <f ca="1">IF(CE_Test_Number&lt;3,"-",Tables!AO139)</f>
        <v>-</v>
      </c>
      <c r="AO26" s="464" t="str">
        <f ca="1">IF(CE_Test_Number&lt;3,"-",Tables!AP139)</f>
        <v>-</v>
      </c>
      <c r="AP26" s="464" t="str">
        <f ca="1">IF(CE_Test_Number&lt;3,"-",Tables!AQ139)</f>
        <v>-</v>
      </c>
      <c r="AQ26" s="464" t="str">
        <f ca="1">IF(CE_Test_Number&lt;4,"-",Tables!AR139)</f>
        <v>-</v>
      </c>
      <c r="AR26" s="464" t="str">
        <f ca="1">IF(CE_Test_Number&lt;4,"-",Tables!AS139)</f>
        <v>-</v>
      </c>
      <c r="AS26" s="464" t="str">
        <f ca="1">IF(CE_Test_Number&lt;4,"-",Tables!AT139)</f>
        <v>-</v>
      </c>
      <c r="AT26" s="464" t="str">
        <f ca="1">IF(CE_Test_Number&lt;4,"-",Tables!AU139)</f>
        <v>-</v>
      </c>
      <c r="AU26" s="464" t="str">
        <f ca="1">IF(CE_Test_Number&lt;4,"-",Tables!AV139)</f>
        <v>-</v>
      </c>
    </row>
    <row r="27" spans="2:47">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Tables!K140</f>
        <v>-</v>
      </c>
      <c r="K27" s="269" t="str">
        <f ca="1">Tables!L140</f>
        <v>-</v>
      </c>
      <c r="L27" s="269" t="str">
        <f ca="1">Tables!M140</f>
        <v>-</v>
      </c>
      <c r="M27" s="269" t="str">
        <f ca="1">Tables!N140</f>
        <v>-</v>
      </c>
      <c r="N27" s="269" t="str">
        <f ca="1">Tables!O140</f>
        <v>-</v>
      </c>
      <c r="O27" s="269" t="str">
        <f ca="1">Tables!P140</f>
        <v>-</v>
      </c>
      <c r="P27" s="269" t="str">
        <f ca="1">Tables!Q140</f>
        <v>-</v>
      </c>
      <c r="Q27" s="269" t="str">
        <f ca="1">Tables!R140</f>
        <v>-</v>
      </c>
      <c r="R27" s="269" t="str">
        <f ca="1">Tables!S140</f>
        <v>-</v>
      </c>
      <c r="S27" s="269" t="str">
        <f ca="1">Tables!T140</f>
        <v>-</v>
      </c>
      <c r="T27" s="269" t="str">
        <f ca="1">Tables!U140</f>
        <v>-</v>
      </c>
      <c r="U27" s="269" t="str">
        <f ca="1">Tables!V140</f>
        <v>-</v>
      </c>
      <c r="V27" s="269" t="str">
        <f ca="1">Tables!W140</f>
        <v>-</v>
      </c>
      <c r="W27" s="269" t="str">
        <f ca="1">Tables!X140</f>
        <v>-</v>
      </c>
      <c r="X27" s="269" t="str">
        <f ca="1">Tables!Y140</f>
        <v>-</v>
      </c>
      <c r="Y27" s="269" t="str">
        <f ca="1">Tables!Z140</f>
        <v>-</v>
      </c>
      <c r="Z27" s="269" t="str">
        <f ca="1">Tables!AA140</f>
        <v>-</v>
      </c>
      <c r="AA27" s="269" t="str">
        <f ca="1">Tables!AB140</f>
        <v>-</v>
      </c>
      <c r="AB27" s="411" t="str">
        <f ca="1">IF(CE_Test_Number&lt;1,"-",Tables!AC140)</f>
        <v>-</v>
      </c>
      <c r="AC27" s="411" t="str">
        <f ca="1">IF(CE_Test_Number&lt;1,"-",Tables!AD140)</f>
        <v>-</v>
      </c>
      <c r="AD27" s="411" t="str">
        <f ca="1">IF(CE_Test_Number&lt;1,"-",Tables!AE140)</f>
        <v>-</v>
      </c>
      <c r="AE27" s="411" t="str">
        <f ca="1">IF(CE_Test_Number&lt;1,"-",Tables!AF140)</f>
        <v>-</v>
      </c>
      <c r="AF27" s="411" t="str">
        <f ca="1">IF(CE_Test_Number&lt;1,"-",Tables!AG140)</f>
        <v>-</v>
      </c>
      <c r="AG27" s="464" t="str">
        <f ca="1">IF(CE_Test_Number&lt;2,"-",Tables!AH140)</f>
        <v>-</v>
      </c>
      <c r="AH27" s="464" t="str">
        <f ca="1">IF(CE_Test_Number&lt;2,"-",Tables!AI140)</f>
        <v>-</v>
      </c>
      <c r="AI27" s="464" t="str">
        <f ca="1">IF(CE_Test_Number&lt;2,"-",Tables!AJ140)</f>
        <v>-</v>
      </c>
      <c r="AJ27" s="464" t="str">
        <f ca="1">IF(CE_Test_Number&lt;2,"-",Tables!AK140)</f>
        <v>-</v>
      </c>
      <c r="AK27" s="464" t="str">
        <f ca="1">IF(CE_Test_Number&lt;2,"-",Tables!AL140)</f>
        <v>-</v>
      </c>
      <c r="AL27" s="464" t="str">
        <f ca="1">IF(CE_Test_Number&lt;3,"-",Tables!AM140)</f>
        <v>-</v>
      </c>
      <c r="AM27" s="464" t="str">
        <f ca="1">IF(CE_Test_Number&lt;3,"-",Tables!AN140)</f>
        <v>-</v>
      </c>
      <c r="AN27" s="464" t="str">
        <f ca="1">IF(CE_Test_Number&lt;3,"-",Tables!AO140)</f>
        <v>-</v>
      </c>
      <c r="AO27" s="464" t="str">
        <f ca="1">IF(CE_Test_Number&lt;3,"-",Tables!AP140)</f>
        <v>-</v>
      </c>
      <c r="AP27" s="464" t="str">
        <f ca="1">IF(CE_Test_Number&lt;3,"-",Tables!AQ140)</f>
        <v>-</v>
      </c>
      <c r="AQ27" s="464" t="str">
        <f ca="1">IF(CE_Test_Number&lt;4,"-",Tables!AR140)</f>
        <v>-</v>
      </c>
      <c r="AR27" s="464" t="str">
        <f ca="1">IF(CE_Test_Number&lt;4,"-",Tables!AS140)</f>
        <v>-</v>
      </c>
      <c r="AS27" s="464" t="str">
        <f ca="1">IF(CE_Test_Number&lt;4,"-",Tables!AT140)</f>
        <v>-</v>
      </c>
      <c r="AT27" s="464" t="str">
        <f ca="1">IF(CE_Test_Number&lt;4,"-",Tables!AU140)</f>
        <v>-</v>
      </c>
      <c r="AU27" s="464" t="str">
        <f ca="1">IF(CE_Test_Number&lt;4,"-",Tables!AV140)</f>
        <v>-</v>
      </c>
    </row>
    <row r="28" spans="2:47">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Tables!K141</f>
        <v>-</v>
      </c>
      <c r="K28" s="269" t="str">
        <f ca="1">Tables!L141</f>
        <v>-</v>
      </c>
      <c r="L28" s="269" t="str">
        <f ca="1">Tables!M141</f>
        <v>-</v>
      </c>
      <c r="M28" s="269" t="str">
        <f ca="1">Tables!N141</f>
        <v>-</v>
      </c>
      <c r="N28" s="269" t="str">
        <f ca="1">Tables!O141</f>
        <v>-</v>
      </c>
      <c r="O28" s="269" t="str">
        <f ca="1">Tables!P141</f>
        <v>-</v>
      </c>
      <c r="P28" s="269" t="str">
        <f ca="1">Tables!Q141</f>
        <v>-</v>
      </c>
      <c r="Q28" s="269" t="str">
        <f ca="1">Tables!R141</f>
        <v>-</v>
      </c>
      <c r="R28" s="269" t="str">
        <f ca="1">Tables!S141</f>
        <v>-</v>
      </c>
      <c r="S28" s="269" t="str">
        <f ca="1">Tables!T141</f>
        <v>-</v>
      </c>
      <c r="T28" s="269" t="str">
        <f ca="1">Tables!U141</f>
        <v>-</v>
      </c>
      <c r="U28" s="269" t="str">
        <f ca="1">Tables!V141</f>
        <v>-</v>
      </c>
      <c r="V28" s="269" t="str">
        <f ca="1">Tables!W141</f>
        <v>-</v>
      </c>
      <c r="W28" s="269" t="str">
        <f ca="1">Tables!X141</f>
        <v>-</v>
      </c>
      <c r="X28" s="269" t="str">
        <f ca="1">Tables!Y141</f>
        <v>-</v>
      </c>
      <c r="Y28" s="269" t="str">
        <f ca="1">Tables!Z141</f>
        <v>-</v>
      </c>
      <c r="Z28" s="269" t="str">
        <f ca="1">Tables!AA141</f>
        <v>-</v>
      </c>
      <c r="AA28" s="269" t="str">
        <f ca="1">Tables!AB141</f>
        <v>-</v>
      </c>
      <c r="AB28" s="411" t="str">
        <f ca="1">IF(CE_Test_Number&lt;1,"-",Tables!AC141)</f>
        <v>-</v>
      </c>
      <c r="AC28" s="411" t="str">
        <f ca="1">IF(CE_Test_Number&lt;1,"-",Tables!AD141)</f>
        <v>-</v>
      </c>
      <c r="AD28" s="411" t="str">
        <f ca="1">IF(CE_Test_Number&lt;1,"-",Tables!AE141)</f>
        <v>-</v>
      </c>
      <c r="AE28" s="411" t="str">
        <f ca="1">IF(CE_Test_Number&lt;1,"-",Tables!AF141)</f>
        <v>-</v>
      </c>
      <c r="AF28" s="411" t="str">
        <f ca="1">IF(CE_Test_Number&lt;1,"-",Tables!AG141)</f>
        <v>-</v>
      </c>
      <c r="AG28" s="464" t="str">
        <f ca="1">IF(CE_Test_Number&lt;2,"-",Tables!AH141)</f>
        <v>-</v>
      </c>
      <c r="AH28" s="464" t="str">
        <f ca="1">IF(CE_Test_Number&lt;2,"-",Tables!AI141)</f>
        <v>-</v>
      </c>
      <c r="AI28" s="464" t="str">
        <f ca="1">IF(CE_Test_Number&lt;2,"-",Tables!AJ141)</f>
        <v>-</v>
      </c>
      <c r="AJ28" s="464" t="str">
        <f ca="1">IF(CE_Test_Number&lt;2,"-",Tables!AK141)</f>
        <v>-</v>
      </c>
      <c r="AK28" s="464" t="str">
        <f ca="1">IF(CE_Test_Number&lt;2,"-",Tables!AL141)</f>
        <v>-</v>
      </c>
      <c r="AL28" s="464" t="str">
        <f ca="1">IF(CE_Test_Number&lt;3,"-",Tables!AM141)</f>
        <v>-</v>
      </c>
      <c r="AM28" s="464" t="str">
        <f ca="1">IF(CE_Test_Number&lt;3,"-",Tables!AN141)</f>
        <v>-</v>
      </c>
      <c r="AN28" s="464" t="str">
        <f ca="1">IF(CE_Test_Number&lt;3,"-",Tables!AO141)</f>
        <v>-</v>
      </c>
      <c r="AO28" s="464" t="str">
        <f ca="1">IF(CE_Test_Number&lt;3,"-",Tables!AP141)</f>
        <v>-</v>
      </c>
      <c r="AP28" s="464" t="str">
        <f ca="1">IF(CE_Test_Number&lt;3,"-",Tables!AQ141)</f>
        <v>-</v>
      </c>
      <c r="AQ28" s="464" t="str">
        <f ca="1">IF(CE_Test_Number&lt;4,"-",Tables!AR141)</f>
        <v>-</v>
      </c>
      <c r="AR28" s="464" t="str">
        <f ca="1">IF(CE_Test_Number&lt;4,"-",Tables!AS141)</f>
        <v>-</v>
      </c>
      <c r="AS28" s="464" t="str">
        <f ca="1">IF(CE_Test_Number&lt;4,"-",Tables!AT141)</f>
        <v>-</v>
      </c>
      <c r="AT28" s="464" t="str">
        <f ca="1">IF(CE_Test_Number&lt;4,"-",Tables!AU141)</f>
        <v>-</v>
      </c>
      <c r="AU28" s="464" t="str">
        <f ca="1">IF(CE_Test_Number&lt;4,"-",Tables!AV141)</f>
        <v>-</v>
      </c>
    </row>
    <row r="29" spans="2:47">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Tables!K142</f>
        <v>-</v>
      </c>
      <c r="K29" s="269" t="str">
        <f ca="1">Tables!L142</f>
        <v>-</v>
      </c>
      <c r="L29" s="269" t="str">
        <f ca="1">Tables!M142</f>
        <v>-</v>
      </c>
      <c r="M29" s="269" t="str">
        <f ca="1">Tables!N142</f>
        <v>-</v>
      </c>
      <c r="N29" s="269" t="str">
        <f ca="1">Tables!O142</f>
        <v>-</v>
      </c>
      <c r="O29" s="269" t="str">
        <f ca="1">Tables!P142</f>
        <v>-</v>
      </c>
      <c r="P29" s="269" t="str">
        <f ca="1">Tables!Q142</f>
        <v>-</v>
      </c>
      <c r="Q29" s="269" t="str">
        <f ca="1">Tables!R142</f>
        <v>-</v>
      </c>
      <c r="R29" s="269" t="str">
        <f ca="1">Tables!S142</f>
        <v>-</v>
      </c>
      <c r="S29" s="269" t="str">
        <f ca="1">Tables!T142</f>
        <v>-</v>
      </c>
      <c r="T29" s="269" t="str">
        <f ca="1">Tables!U142</f>
        <v>-</v>
      </c>
      <c r="U29" s="269" t="str">
        <f ca="1">Tables!V142</f>
        <v>-</v>
      </c>
      <c r="V29" s="269" t="str">
        <f ca="1">Tables!W142</f>
        <v>-</v>
      </c>
      <c r="W29" s="269" t="str">
        <f ca="1">Tables!X142</f>
        <v>-</v>
      </c>
      <c r="X29" s="269" t="str">
        <f ca="1">Tables!Y142</f>
        <v>-</v>
      </c>
      <c r="Y29" s="269" t="str">
        <f ca="1">Tables!Z142</f>
        <v>-</v>
      </c>
      <c r="Z29" s="269" t="str">
        <f ca="1">Tables!AA142</f>
        <v>-</v>
      </c>
      <c r="AA29" s="269" t="str">
        <f ca="1">Tables!AB142</f>
        <v>-</v>
      </c>
      <c r="AB29" s="411" t="str">
        <f ca="1">IF(CE_Test_Number&lt;1,"-",Tables!AC142)</f>
        <v>-</v>
      </c>
      <c r="AC29" s="411" t="str">
        <f ca="1">IF(CE_Test_Number&lt;1,"-",Tables!AD142)</f>
        <v>-</v>
      </c>
      <c r="AD29" s="411" t="str">
        <f ca="1">IF(CE_Test_Number&lt;1,"-",Tables!AE142)</f>
        <v>-</v>
      </c>
      <c r="AE29" s="411" t="str">
        <f ca="1">IF(CE_Test_Number&lt;1,"-",Tables!AF142)</f>
        <v>-</v>
      </c>
      <c r="AF29" s="411" t="str">
        <f ca="1">IF(CE_Test_Number&lt;1,"-",Tables!AG142)</f>
        <v>-</v>
      </c>
      <c r="AG29" s="464" t="str">
        <f ca="1">IF(CE_Test_Number&lt;2,"-",Tables!AH142)</f>
        <v>-</v>
      </c>
      <c r="AH29" s="464" t="str">
        <f ca="1">IF(CE_Test_Number&lt;2,"-",Tables!AI142)</f>
        <v>-</v>
      </c>
      <c r="AI29" s="464" t="str">
        <f ca="1">IF(CE_Test_Number&lt;2,"-",Tables!AJ142)</f>
        <v>-</v>
      </c>
      <c r="AJ29" s="464" t="str">
        <f ca="1">IF(CE_Test_Number&lt;2,"-",Tables!AK142)</f>
        <v>-</v>
      </c>
      <c r="AK29" s="464" t="str">
        <f ca="1">IF(CE_Test_Number&lt;2,"-",Tables!AL142)</f>
        <v>-</v>
      </c>
      <c r="AL29" s="464" t="str">
        <f ca="1">IF(CE_Test_Number&lt;3,"-",Tables!AM142)</f>
        <v>-</v>
      </c>
      <c r="AM29" s="464" t="str">
        <f ca="1">IF(CE_Test_Number&lt;3,"-",Tables!AN142)</f>
        <v>-</v>
      </c>
      <c r="AN29" s="464" t="str">
        <f ca="1">IF(CE_Test_Number&lt;3,"-",Tables!AO142)</f>
        <v>-</v>
      </c>
      <c r="AO29" s="464" t="str">
        <f ca="1">IF(CE_Test_Number&lt;3,"-",Tables!AP142)</f>
        <v>-</v>
      </c>
      <c r="AP29" s="464" t="str">
        <f ca="1">IF(CE_Test_Number&lt;3,"-",Tables!AQ142)</f>
        <v>-</v>
      </c>
      <c r="AQ29" s="464" t="str">
        <f ca="1">IF(CE_Test_Number&lt;4,"-",Tables!AR142)</f>
        <v>-</v>
      </c>
      <c r="AR29" s="464" t="str">
        <f ca="1">IF(CE_Test_Number&lt;4,"-",Tables!AS142)</f>
        <v>-</v>
      </c>
      <c r="AS29" s="464" t="str">
        <f ca="1">IF(CE_Test_Number&lt;4,"-",Tables!AT142)</f>
        <v>-</v>
      </c>
      <c r="AT29" s="464" t="str">
        <f ca="1">IF(CE_Test_Number&lt;4,"-",Tables!AU142)</f>
        <v>-</v>
      </c>
      <c r="AU29" s="464" t="str">
        <f ca="1">IF(CE_Test_Number&lt;4,"-",Tables!AV142)</f>
        <v>-</v>
      </c>
    </row>
    <row r="30" spans="2:47">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Tables!K143</f>
        <v>-</v>
      </c>
      <c r="K30" s="269" t="str">
        <f ca="1">Tables!L143</f>
        <v>-</v>
      </c>
      <c r="L30" s="269" t="str">
        <f ca="1">Tables!M143</f>
        <v>-</v>
      </c>
      <c r="M30" s="269" t="str">
        <f ca="1">Tables!N143</f>
        <v>-</v>
      </c>
      <c r="N30" s="269" t="str">
        <f ca="1">Tables!O143</f>
        <v>-</v>
      </c>
      <c r="O30" s="269" t="str">
        <f ca="1">Tables!P143</f>
        <v>-</v>
      </c>
      <c r="P30" s="269" t="str">
        <f ca="1">Tables!Q143</f>
        <v>-</v>
      </c>
      <c r="Q30" s="269" t="str">
        <f ca="1">Tables!R143</f>
        <v>-</v>
      </c>
      <c r="R30" s="269" t="str">
        <f ca="1">Tables!S143</f>
        <v>-</v>
      </c>
      <c r="S30" s="269" t="str">
        <f ca="1">Tables!T143</f>
        <v>-</v>
      </c>
      <c r="T30" s="269" t="str">
        <f ca="1">Tables!U143</f>
        <v>-</v>
      </c>
      <c r="U30" s="269" t="str">
        <f ca="1">Tables!V143</f>
        <v>-</v>
      </c>
      <c r="V30" s="269" t="str">
        <f ca="1">Tables!W143</f>
        <v>-</v>
      </c>
      <c r="W30" s="269" t="str">
        <f ca="1">Tables!X143</f>
        <v>-</v>
      </c>
      <c r="X30" s="269" t="str">
        <f ca="1">Tables!Y143</f>
        <v>-</v>
      </c>
      <c r="Y30" s="269" t="str">
        <f ca="1">Tables!Z143</f>
        <v>-</v>
      </c>
      <c r="Z30" s="269" t="str">
        <f ca="1">Tables!AA143</f>
        <v>-</v>
      </c>
      <c r="AA30" s="269" t="str">
        <f ca="1">Tables!AB143</f>
        <v>-</v>
      </c>
      <c r="AB30" s="411" t="str">
        <f ca="1">IF(CE_Test_Number&lt;1,"-",Tables!AC143)</f>
        <v>-</v>
      </c>
      <c r="AC30" s="411" t="str">
        <f ca="1">IF(CE_Test_Number&lt;1,"-",Tables!AD143)</f>
        <v>-</v>
      </c>
      <c r="AD30" s="411" t="str">
        <f ca="1">IF(CE_Test_Number&lt;1,"-",Tables!AE143)</f>
        <v>-</v>
      </c>
      <c r="AE30" s="411" t="str">
        <f ca="1">IF(CE_Test_Number&lt;1,"-",Tables!AF143)</f>
        <v>-</v>
      </c>
      <c r="AF30" s="411" t="str">
        <f ca="1">IF(CE_Test_Number&lt;1,"-",Tables!AG143)</f>
        <v>-</v>
      </c>
      <c r="AG30" s="464" t="str">
        <f ca="1">IF(CE_Test_Number&lt;2,"-",Tables!AH143)</f>
        <v>-</v>
      </c>
      <c r="AH30" s="464" t="str">
        <f ca="1">IF(CE_Test_Number&lt;2,"-",Tables!AI143)</f>
        <v>-</v>
      </c>
      <c r="AI30" s="464" t="str">
        <f ca="1">IF(CE_Test_Number&lt;2,"-",Tables!AJ143)</f>
        <v>-</v>
      </c>
      <c r="AJ30" s="464" t="str">
        <f ca="1">IF(CE_Test_Number&lt;2,"-",Tables!AK143)</f>
        <v>-</v>
      </c>
      <c r="AK30" s="464" t="str">
        <f ca="1">IF(CE_Test_Number&lt;2,"-",Tables!AL143)</f>
        <v>-</v>
      </c>
      <c r="AL30" s="464" t="str">
        <f ca="1">IF(CE_Test_Number&lt;3,"-",Tables!AM143)</f>
        <v>-</v>
      </c>
      <c r="AM30" s="464" t="str">
        <f ca="1">IF(CE_Test_Number&lt;3,"-",Tables!AN143)</f>
        <v>-</v>
      </c>
      <c r="AN30" s="464" t="str">
        <f ca="1">IF(CE_Test_Number&lt;3,"-",Tables!AO143)</f>
        <v>-</v>
      </c>
      <c r="AO30" s="464" t="str">
        <f ca="1">IF(CE_Test_Number&lt;3,"-",Tables!AP143)</f>
        <v>-</v>
      </c>
      <c r="AP30" s="464" t="str">
        <f ca="1">IF(CE_Test_Number&lt;3,"-",Tables!AQ143)</f>
        <v>-</v>
      </c>
      <c r="AQ30" s="464" t="str">
        <f ca="1">IF(CE_Test_Number&lt;4,"-",Tables!AR143)</f>
        <v>-</v>
      </c>
      <c r="AR30" s="464" t="str">
        <f ca="1">IF(CE_Test_Number&lt;4,"-",Tables!AS143)</f>
        <v>-</v>
      </c>
      <c r="AS30" s="464" t="str">
        <f ca="1">IF(CE_Test_Number&lt;4,"-",Tables!AT143)</f>
        <v>-</v>
      </c>
      <c r="AT30" s="464" t="str">
        <f ca="1">IF(CE_Test_Number&lt;4,"-",Tables!AU143)</f>
        <v>-</v>
      </c>
      <c r="AU30" s="464" t="str">
        <f ca="1">IF(CE_Test_Number&lt;4,"-",Tables!AV143)</f>
        <v>-</v>
      </c>
    </row>
    <row r="31" spans="2:47">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Tables!K144</f>
        <v>-</v>
      </c>
      <c r="K31" s="269" t="str">
        <f ca="1">Tables!L144</f>
        <v>-</v>
      </c>
      <c r="L31" s="269" t="str">
        <f ca="1">Tables!M144</f>
        <v>-</v>
      </c>
      <c r="M31" s="269" t="str">
        <f ca="1">Tables!N144</f>
        <v>-</v>
      </c>
      <c r="N31" s="269" t="str">
        <f ca="1">Tables!O144</f>
        <v>-</v>
      </c>
      <c r="O31" s="269" t="str">
        <f ca="1">Tables!P144</f>
        <v>-</v>
      </c>
      <c r="P31" s="269" t="str">
        <f ca="1">Tables!Q144</f>
        <v>-</v>
      </c>
      <c r="Q31" s="269" t="str">
        <f ca="1">Tables!R144</f>
        <v>-</v>
      </c>
      <c r="R31" s="269" t="str">
        <f ca="1">Tables!S144</f>
        <v>-</v>
      </c>
      <c r="S31" s="269" t="str">
        <f ca="1">Tables!T144</f>
        <v>-</v>
      </c>
      <c r="T31" s="269" t="str">
        <f ca="1">Tables!U144</f>
        <v>-</v>
      </c>
      <c r="U31" s="269" t="str">
        <f ca="1">Tables!V144</f>
        <v>-</v>
      </c>
      <c r="V31" s="269" t="str">
        <f ca="1">Tables!W144</f>
        <v>-</v>
      </c>
      <c r="W31" s="269" t="str">
        <f ca="1">Tables!X144</f>
        <v>-</v>
      </c>
      <c r="X31" s="269" t="str">
        <f ca="1">Tables!Y144</f>
        <v>-</v>
      </c>
      <c r="Y31" s="269" t="str">
        <f ca="1">Tables!Z144</f>
        <v>-</v>
      </c>
      <c r="Z31" s="269" t="str">
        <f ca="1">Tables!AA144</f>
        <v>-</v>
      </c>
      <c r="AA31" s="269" t="str">
        <f ca="1">Tables!AB144</f>
        <v>-</v>
      </c>
      <c r="AB31" s="411" t="str">
        <f ca="1">IF(CE_Test_Number&lt;1,"-",Tables!AC144)</f>
        <v>-</v>
      </c>
      <c r="AC31" s="411" t="str">
        <f ca="1">IF(CE_Test_Number&lt;1,"-",Tables!AD144)</f>
        <v>-</v>
      </c>
      <c r="AD31" s="411" t="str">
        <f ca="1">IF(CE_Test_Number&lt;1,"-",Tables!AE144)</f>
        <v>-</v>
      </c>
      <c r="AE31" s="411" t="str">
        <f ca="1">IF(CE_Test_Number&lt;1,"-",Tables!AF144)</f>
        <v>-</v>
      </c>
      <c r="AF31" s="411" t="str">
        <f ca="1">IF(CE_Test_Number&lt;1,"-",Tables!AG144)</f>
        <v>-</v>
      </c>
      <c r="AG31" s="464" t="str">
        <f ca="1">IF(CE_Test_Number&lt;2,"-",Tables!AH144)</f>
        <v>-</v>
      </c>
      <c r="AH31" s="464" t="str">
        <f ca="1">IF(CE_Test_Number&lt;2,"-",Tables!AI144)</f>
        <v>-</v>
      </c>
      <c r="AI31" s="464" t="str">
        <f ca="1">IF(CE_Test_Number&lt;2,"-",Tables!AJ144)</f>
        <v>-</v>
      </c>
      <c r="AJ31" s="464" t="str">
        <f ca="1">IF(CE_Test_Number&lt;2,"-",Tables!AK144)</f>
        <v>-</v>
      </c>
      <c r="AK31" s="464" t="str">
        <f ca="1">IF(CE_Test_Number&lt;2,"-",Tables!AL144)</f>
        <v>-</v>
      </c>
      <c r="AL31" s="464" t="str">
        <f ca="1">IF(CE_Test_Number&lt;3,"-",Tables!AM144)</f>
        <v>-</v>
      </c>
      <c r="AM31" s="464" t="str">
        <f ca="1">IF(CE_Test_Number&lt;3,"-",Tables!AN144)</f>
        <v>-</v>
      </c>
      <c r="AN31" s="464" t="str">
        <f ca="1">IF(CE_Test_Number&lt;3,"-",Tables!AO144)</f>
        <v>-</v>
      </c>
      <c r="AO31" s="464" t="str">
        <f ca="1">IF(CE_Test_Number&lt;3,"-",Tables!AP144)</f>
        <v>-</v>
      </c>
      <c r="AP31" s="464" t="str">
        <f ca="1">IF(CE_Test_Number&lt;3,"-",Tables!AQ144)</f>
        <v>-</v>
      </c>
      <c r="AQ31" s="464" t="str">
        <f ca="1">IF(CE_Test_Number&lt;4,"-",Tables!AR144)</f>
        <v>-</v>
      </c>
      <c r="AR31" s="464" t="str">
        <f ca="1">IF(CE_Test_Number&lt;4,"-",Tables!AS144)</f>
        <v>-</v>
      </c>
      <c r="AS31" s="464" t="str">
        <f ca="1">IF(CE_Test_Number&lt;4,"-",Tables!AT144)</f>
        <v>-</v>
      </c>
      <c r="AT31" s="464" t="str">
        <f ca="1">IF(CE_Test_Number&lt;4,"-",Tables!AU144)</f>
        <v>-</v>
      </c>
      <c r="AU31" s="464" t="str">
        <f ca="1">IF(CE_Test_Number&lt;4,"-",Tables!AV144)</f>
        <v>-</v>
      </c>
    </row>
    <row r="32" spans="2:47">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Tables!K145</f>
        <v>-</v>
      </c>
      <c r="K32" s="269" t="str">
        <f ca="1">Tables!L145</f>
        <v>-</v>
      </c>
      <c r="L32" s="269" t="str">
        <f ca="1">Tables!M145</f>
        <v>-</v>
      </c>
      <c r="M32" s="269" t="str">
        <f ca="1">Tables!N145</f>
        <v>-</v>
      </c>
      <c r="N32" s="269" t="str">
        <f ca="1">Tables!O145</f>
        <v>-</v>
      </c>
      <c r="O32" s="269" t="str">
        <f ca="1">Tables!P145</f>
        <v>-</v>
      </c>
      <c r="P32" s="269" t="str">
        <f ca="1">Tables!Q145</f>
        <v>-</v>
      </c>
      <c r="Q32" s="269" t="str">
        <f ca="1">Tables!R145</f>
        <v>-</v>
      </c>
      <c r="R32" s="269" t="str">
        <f ca="1">Tables!S145</f>
        <v>-</v>
      </c>
      <c r="S32" s="269" t="str">
        <f ca="1">Tables!T145</f>
        <v>-</v>
      </c>
      <c r="T32" s="269" t="str">
        <f ca="1">Tables!U145</f>
        <v>-</v>
      </c>
      <c r="U32" s="269" t="str">
        <f ca="1">Tables!V145</f>
        <v>-</v>
      </c>
      <c r="V32" s="269" t="str">
        <f ca="1">Tables!W145</f>
        <v>-</v>
      </c>
      <c r="W32" s="269" t="str">
        <f ca="1">Tables!X145</f>
        <v>-</v>
      </c>
      <c r="X32" s="269" t="str">
        <f ca="1">Tables!Y145</f>
        <v>-</v>
      </c>
      <c r="Y32" s="269" t="str">
        <f ca="1">Tables!Z145</f>
        <v>-</v>
      </c>
      <c r="Z32" s="269" t="str">
        <f ca="1">Tables!AA145</f>
        <v>-</v>
      </c>
      <c r="AA32" s="269" t="str">
        <f ca="1">Tables!AB145</f>
        <v>-</v>
      </c>
      <c r="AB32" s="411" t="str">
        <f ca="1">IF(CE_Test_Number&lt;1,"-",Tables!AC145)</f>
        <v>-</v>
      </c>
      <c r="AC32" s="411" t="str">
        <f ca="1">IF(CE_Test_Number&lt;1,"-",Tables!AD145)</f>
        <v>-</v>
      </c>
      <c r="AD32" s="411" t="str">
        <f ca="1">IF(CE_Test_Number&lt;1,"-",Tables!AE145)</f>
        <v>-</v>
      </c>
      <c r="AE32" s="411" t="str">
        <f ca="1">IF(CE_Test_Number&lt;1,"-",Tables!AF145)</f>
        <v>-</v>
      </c>
      <c r="AF32" s="411" t="str">
        <f ca="1">IF(CE_Test_Number&lt;1,"-",Tables!AG145)</f>
        <v>-</v>
      </c>
      <c r="AG32" s="464" t="str">
        <f ca="1">IF(CE_Test_Number&lt;2,"-",Tables!AH145)</f>
        <v>-</v>
      </c>
      <c r="AH32" s="464" t="str">
        <f ca="1">IF(CE_Test_Number&lt;2,"-",Tables!AI145)</f>
        <v>-</v>
      </c>
      <c r="AI32" s="464" t="str">
        <f ca="1">IF(CE_Test_Number&lt;2,"-",Tables!AJ145)</f>
        <v>-</v>
      </c>
      <c r="AJ32" s="464" t="str">
        <f ca="1">IF(CE_Test_Number&lt;2,"-",Tables!AK145)</f>
        <v>-</v>
      </c>
      <c r="AK32" s="464" t="str">
        <f ca="1">IF(CE_Test_Number&lt;2,"-",Tables!AL145)</f>
        <v>-</v>
      </c>
      <c r="AL32" s="464" t="str">
        <f ca="1">IF(CE_Test_Number&lt;3,"-",Tables!AM145)</f>
        <v>-</v>
      </c>
      <c r="AM32" s="464" t="str">
        <f ca="1">IF(CE_Test_Number&lt;3,"-",Tables!AN145)</f>
        <v>-</v>
      </c>
      <c r="AN32" s="464" t="str">
        <f ca="1">IF(CE_Test_Number&lt;3,"-",Tables!AO145)</f>
        <v>-</v>
      </c>
      <c r="AO32" s="464" t="str">
        <f ca="1">IF(CE_Test_Number&lt;3,"-",Tables!AP145)</f>
        <v>-</v>
      </c>
      <c r="AP32" s="464" t="str">
        <f ca="1">IF(CE_Test_Number&lt;3,"-",Tables!AQ145)</f>
        <v>-</v>
      </c>
      <c r="AQ32" s="464" t="str">
        <f ca="1">IF(CE_Test_Number&lt;4,"-",Tables!AR145)</f>
        <v>-</v>
      </c>
      <c r="AR32" s="464" t="str">
        <f ca="1">IF(CE_Test_Number&lt;4,"-",Tables!AS145)</f>
        <v>-</v>
      </c>
      <c r="AS32" s="464" t="str">
        <f ca="1">IF(CE_Test_Number&lt;4,"-",Tables!AT145)</f>
        <v>-</v>
      </c>
      <c r="AT32" s="464" t="str">
        <f ca="1">IF(CE_Test_Number&lt;4,"-",Tables!AU145)</f>
        <v>-</v>
      </c>
      <c r="AU32" s="464" t="str">
        <f ca="1">IF(CE_Test_Number&lt;4,"-",Tables!AV145)</f>
        <v>-</v>
      </c>
    </row>
    <row r="33" spans="2:47">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Tables!K146</f>
        <v>-</v>
      </c>
      <c r="K33" s="269" t="str">
        <f ca="1">Tables!L146</f>
        <v>-</v>
      </c>
      <c r="L33" s="269" t="str">
        <f ca="1">Tables!M146</f>
        <v>-</v>
      </c>
      <c r="M33" s="269" t="str">
        <f ca="1">Tables!N146</f>
        <v>-</v>
      </c>
      <c r="N33" s="269" t="str">
        <f ca="1">Tables!O146</f>
        <v>-</v>
      </c>
      <c r="O33" s="269" t="str">
        <f ca="1">Tables!P146</f>
        <v>-</v>
      </c>
      <c r="P33" s="269" t="str">
        <f ca="1">Tables!Q146</f>
        <v>-</v>
      </c>
      <c r="Q33" s="269" t="str">
        <f ca="1">Tables!R146</f>
        <v>-</v>
      </c>
      <c r="R33" s="269" t="str">
        <f ca="1">Tables!S146</f>
        <v>-</v>
      </c>
      <c r="S33" s="269" t="str">
        <f ca="1">Tables!T146</f>
        <v>-</v>
      </c>
      <c r="T33" s="269" t="str">
        <f ca="1">Tables!U146</f>
        <v>-</v>
      </c>
      <c r="U33" s="269" t="str">
        <f ca="1">Tables!V146</f>
        <v>-</v>
      </c>
      <c r="V33" s="269" t="str">
        <f ca="1">Tables!W146</f>
        <v>-</v>
      </c>
      <c r="W33" s="269" t="str">
        <f ca="1">Tables!X146</f>
        <v>-</v>
      </c>
      <c r="X33" s="269" t="str">
        <f ca="1">Tables!Y146</f>
        <v>-</v>
      </c>
      <c r="Y33" s="269" t="str">
        <f ca="1">Tables!Z146</f>
        <v>-</v>
      </c>
      <c r="Z33" s="269" t="str">
        <f ca="1">Tables!AA146</f>
        <v>-</v>
      </c>
      <c r="AA33" s="269" t="str">
        <f ca="1">Tables!AB146</f>
        <v>-</v>
      </c>
      <c r="AB33" s="411" t="str">
        <f ca="1">IF(CE_Test_Number&lt;1,"-",Tables!AC146)</f>
        <v>-</v>
      </c>
      <c r="AC33" s="411" t="str">
        <f ca="1">IF(CE_Test_Number&lt;1,"-",Tables!AD146)</f>
        <v>-</v>
      </c>
      <c r="AD33" s="411" t="str">
        <f ca="1">IF(CE_Test_Number&lt;1,"-",Tables!AE146)</f>
        <v>-</v>
      </c>
      <c r="AE33" s="411" t="str">
        <f ca="1">IF(CE_Test_Number&lt;1,"-",Tables!AF146)</f>
        <v>-</v>
      </c>
      <c r="AF33" s="411" t="str">
        <f ca="1">IF(CE_Test_Number&lt;1,"-",Tables!AG146)</f>
        <v>-</v>
      </c>
      <c r="AG33" s="464" t="str">
        <f ca="1">IF(CE_Test_Number&lt;2,"-",Tables!AH146)</f>
        <v>-</v>
      </c>
      <c r="AH33" s="464" t="str">
        <f ca="1">IF(CE_Test_Number&lt;2,"-",Tables!AI146)</f>
        <v>-</v>
      </c>
      <c r="AI33" s="464" t="str">
        <f ca="1">IF(CE_Test_Number&lt;2,"-",Tables!AJ146)</f>
        <v>-</v>
      </c>
      <c r="AJ33" s="464" t="str">
        <f ca="1">IF(CE_Test_Number&lt;2,"-",Tables!AK146)</f>
        <v>-</v>
      </c>
      <c r="AK33" s="464" t="str">
        <f ca="1">IF(CE_Test_Number&lt;2,"-",Tables!AL146)</f>
        <v>-</v>
      </c>
      <c r="AL33" s="464" t="str">
        <f ca="1">IF(CE_Test_Number&lt;3,"-",Tables!AM146)</f>
        <v>-</v>
      </c>
      <c r="AM33" s="464" t="str">
        <f ca="1">IF(CE_Test_Number&lt;3,"-",Tables!AN146)</f>
        <v>-</v>
      </c>
      <c r="AN33" s="464" t="str">
        <f ca="1">IF(CE_Test_Number&lt;3,"-",Tables!AO146)</f>
        <v>-</v>
      </c>
      <c r="AO33" s="464" t="str">
        <f ca="1">IF(CE_Test_Number&lt;3,"-",Tables!AP146)</f>
        <v>-</v>
      </c>
      <c r="AP33" s="464" t="str">
        <f ca="1">IF(CE_Test_Number&lt;3,"-",Tables!AQ146)</f>
        <v>-</v>
      </c>
      <c r="AQ33" s="464" t="str">
        <f ca="1">IF(CE_Test_Number&lt;4,"-",Tables!AR146)</f>
        <v>-</v>
      </c>
      <c r="AR33" s="464" t="str">
        <f ca="1">IF(CE_Test_Number&lt;4,"-",Tables!AS146)</f>
        <v>-</v>
      </c>
      <c r="AS33" s="464" t="str">
        <f ca="1">IF(CE_Test_Number&lt;4,"-",Tables!AT146)</f>
        <v>-</v>
      </c>
      <c r="AT33" s="464" t="str">
        <f ca="1">IF(CE_Test_Number&lt;4,"-",Tables!AU146)</f>
        <v>-</v>
      </c>
      <c r="AU33" s="464" t="str">
        <f ca="1">IF(CE_Test_Number&lt;4,"-",Tables!AV146)</f>
        <v>-</v>
      </c>
    </row>
    <row r="34" spans="2:47">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Tables!K147</f>
        <v>-</v>
      </c>
      <c r="K34" s="269" t="str">
        <f ca="1">Tables!L147</f>
        <v>-</v>
      </c>
      <c r="L34" s="269" t="str">
        <f ca="1">Tables!M147</f>
        <v>-</v>
      </c>
      <c r="M34" s="269" t="str">
        <f ca="1">Tables!N147</f>
        <v>-</v>
      </c>
      <c r="N34" s="269" t="str">
        <f ca="1">Tables!O147</f>
        <v>-</v>
      </c>
      <c r="O34" s="269" t="str">
        <f ca="1">Tables!P147</f>
        <v>-</v>
      </c>
      <c r="P34" s="269" t="str">
        <f ca="1">Tables!Q147</f>
        <v>-</v>
      </c>
      <c r="Q34" s="269" t="str">
        <f ca="1">Tables!R147</f>
        <v>-</v>
      </c>
      <c r="R34" s="269" t="str">
        <f ca="1">Tables!S147</f>
        <v>-</v>
      </c>
      <c r="S34" s="269" t="str">
        <f ca="1">Tables!T147</f>
        <v>-</v>
      </c>
      <c r="T34" s="269" t="str">
        <f ca="1">Tables!U147</f>
        <v>-</v>
      </c>
      <c r="U34" s="269" t="str">
        <f ca="1">Tables!V147</f>
        <v>-</v>
      </c>
      <c r="V34" s="269" t="str">
        <f ca="1">Tables!W147</f>
        <v>-</v>
      </c>
      <c r="W34" s="269" t="str">
        <f ca="1">Tables!X147</f>
        <v>-</v>
      </c>
      <c r="X34" s="269" t="str">
        <f ca="1">Tables!Y147</f>
        <v>-</v>
      </c>
      <c r="Y34" s="269" t="str">
        <f ca="1">Tables!Z147</f>
        <v>-</v>
      </c>
      <c r="Z34" s="269" t="str">
        <f ca="1">Tables!AA147</f>
        <v>-</v>
      </c>
      <c r="AA34" s="269" t="str">
        <f ca="1">Tables!AB147</f>
        <v>-</v>
      </c>
      <c r="AB34" s="411" t="str">
        <f ca="1">IF(CE_Test_Number&lt;1,"-",Tables!AC147)</f>
        <v>-</v>
      </c>
      <c r="AC34" s="411" t="str">
        <f ca="1">IF(CE_Test_Number&lt;1,"-",Tables!AD147)</f>
        <v>-</v>
      </c>
      <c r="AD34" s="411" t="str">
        <f ca="1">IF(CE_Test_Number&lt;1,"-",Tables!AE147)</f>
        <v>-</v>
      </c>
      <c r="AE34" s="411" t="str">
        <f ca="1">IF(CE_Test_Number&lt;1,"-",Tables!AF147)</f>
        <v>-</v>
      </c>
      <c r="AF34" s="411" t="str">
        <f ca="1">IF(CE_Test_Number&lt;1,"-",Tables!AG147)</f>
        <v>-</v>
      </c>
      <c r="AG34" s="464" t="str">
        <f ca="1">IF(CE_Test_Number&lt;2,"-",Tables!AH147)</f>
        <v>-</v>
      </c>
      <c r="AH34" s="464" t="str">
        <f ca="1">IF(CE_Test_Number&lt;2,"-",Tables!AI147)</f>
        <v>-</v>
      </c>
      <c r="AI34" s="464" t="str">
        <f ca="1">IF(CE_Test_Number&lt;2,"-",Tables!AJ147)</f>
        <v>-</v>
      </c>
      <c r="AJ34" s="464" t="str">
        <f ca="1">IF(CE_Test_Number&lt;2,"-",Tables!AK147)</f>
        <v>-</v>
      </c>
      <c r="AK34" s="464" t="str">
        <f ca="1">IF(CE_Test_Number&lt;2,"-",Tables!AL147)</f>
        <v>-</v>
      </c>
      <c r="AL34" s="464" t="str">
        <f ca="1">IF(CE_Test_Number&lt;3,"-",Tables!AM147)</f>
        <v>-</v>
      </c>
      <c r="AM34" s="464" t="str">
        <f ca="1">IF(CE_Test_Number&lt;3,"-",Tables!AN147)</f>
        <v>-</v>
      </c>
      <c r="AN34" s="464" t="str">
        <f ca="1">IF(CE_Test_Number&lt;3,"-",Tables!AO147)</f>
        <v>-</v>
      </c>
      <c r="AO34" s="464" t="str">
        <f ca="1">IF(CE_Test_Number&lt;3,"-",Tables!AP147)</f>
        <v>-</v>
      </c>
      <c r="AP34" s="464" t="str">
        <f ca="1">IF(CE_Test_Number&lt;3,"-",Tables!AQ147)</f>
        <v>-</v>
      </c>
      <c r="AQ34" s="464" t="str">
        <f ca="1">IF(CE_Test_Number&lt;4,"-",Tables!AR147)</f>
        <v>-</v>
      </c>
      <c r="AR34" s="464" t="str">
        <f ca="1">IF(CE_Test_Number&lt;4,"-",Tables!AS147)</f>
        <v>-</v>
      </c>
      <c r="AS34" s="464" t="str">
        <f ca="1">IF(CE_Test_Number&lt;4,"-",Tables!AT147)</f>
        <v>-</v>
      </c>
      <c r="AT34" s="464" t="str">
        <f ca="1">IF(CE_Test_Number&lt;4,"-",Tables!AU147)</f>
        <v>-</v>
      </c>
      <c r="AU34" s="464" t="str">
        <f ca="1">IF(CE_Test_Number&lt;4,"-",Tables!AV147)</f>
        <v>-</v>
      </c>
    </row>
    <row r="35" spans="2:47">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Tables!K148</f>
        <v>-</v>
      </c>
      <c r="K35" s="269" t="str">
        <f ca="1">Tables!L148</f>
        <v>-</v>
      </c>
      <c r="L35" s="269" t="str">
        <f ca="1">Tables!M148</f>
        <v>-</v>
      </c>
      <c r="M35" s="269" t="str">
        <f ca="1">Tables!N148</f>
        <v>-</v>
      </c>
      <c r="N35" s="269" t="str">
        <f ca="1">Tables!O148</f>
        <v>-</v>
      </c>
      <c r="O35" s="269" t="str">
        <f ca="1">Tables!P148</f>
        <v>-</v>
      </c>
      <c r="P35" s="269" t="str">
        <f ca="1">Tables!Q148</f>
        <v>-</v>
      </c>
      <c r="Q35" s="269" t="str">
        <f ca="1">Tables!R148</f>
        <v>-</v>
      </c>
      <c r="R35" s="269" t="str">
        <f ca="1">Tables!S148</f>
        <v>-</v>
      </c>
      <c r="S35" s="269" t="str">
        <f ca="1">Tables!T148</f>
        <v>-</v>
      </c>
      <c r="T35" s="269" t="str">
        <f ca="1">Tables!U148</f>
        <v>-</v>
      </c>
      <c r="U35" s="269" t="str">
        <f ca="1">Tables!V148</f>
        <v>-</v>
      </c>
      <c r="V35" s="269" t="str">
        <f ca="1">Tables!W148</f>
        <v>-</v>
      </c>
      <c r="W35" s="269" t="str">
        <f ca="1">Tables!X148</f>
        <v>-</v>
      </c>
      <c r="X35" s="269" t="str">
        <f ca="1">Tables!Y148</f>
        <v>-</v>
      </c>
      <c r="Y35" s="269" t="str">
        <f ca="1">Tables!Z148</f>
        <v>-</v>
      </c>
      <c r="Z35" s="269" t="str">
        <f ca="1">Tables!AA148</f>
        <v>-</v>
      </c>
      <c r="AA35" s="269" t="str">
        <f ca="1">Tables!AB148</f>
        <v>-</v>
      </c>
      <c r="AB35" s="411" t="str">
        <f ca="1">IF(CE_Test_Number&lt;1,"-",Tables!AC148)</f>
        <v>-</v>
      </c>
      <c r="AC35" s="411" t="str">
        <f ca="1">IF(CE_Test_Number&lt;1,"-",Tables!AD148)</f>
        <v>-</v>
      </c>
      <c r="AD35" s="411" t="str">
        <f ca="1">IF(CE_Test_Number&lt;1,"-",Tables!AE148)</f>
        <v>-</v>
      </c>
      <c r="AE35" s="411" t="str">
        <f ca="1">IF(CE_Test_Number&lt;1,"-",Tables!AF148)</f>
        <v>-</v>
      </c>
      <c r="AF35" s="411" t="str">
        <f ca="1">IF(CE_Test_Number&lt;1,"-",Tables!AG148)</f>
        <v>-</v>
      </c>
      <c r="AG35" s="464" t="str">
        <f ca="1">IF(CE_Test_Number&lt;2,"-",Tables!AH148)</f>
        <v>-</v>
      </c>
      <c r="AH35" s="464" t="str">
        <f ca="1">IF(CE_Test_Number&lt;2,"-",Tables!AI148)</f>
        <v>-</v>
      </c>
      <c r="AI35" s="464" t="str">
        <f ca="1">IF(CE_Test_Number&lt;2,"-",Tables!AJ148)</f>
        <v>-</v>
      </c>
      <c r="AJ35" s="464" t="str">
        <f ca="1">IF(CE_Test_Number&lt;2,"-",Tables!AK148)</f>
        <v>-</v>
      </c>
      <c r="AK35" s="464" t="str">
        <f ca="1">IF(CE_Test_Number&lt;2,"-",Tables!AL148)</f>
        <v>-</v>
      </c>
      <c r="AL35" s="464" t="str">
        <f ca="1">IF(CE_Test_Number&lt;3,"-",Tables!AM148)</f>
        <v>-</v>
      </c>
      <c r="AM35" s="464" t="str">
        <f ca="1">IF(CE_Test_Number&lt;3,"-",Tables!AN148)</f>
        <v>-</v>
      </c>
      <c r="AN35" s="464" t="str">
        <f ca="1">IF(CE_Test_Number&lt;3,"-",Tables!AO148)</f>
        <v>-</v>
      </c>
      <c r="AO35" s="464" t="str">
        <f ca="1">IF(CE_Test_Number&lt;3,"-",Tables!AP148)</f>
        <v>-</v>
      </c>
      <c r="AP35" s="464" t="str">
        <f ca="1">IF(CE_Test_Number&lt;3,"-",Tables!AQ148)</f>
        <v>-</v>
      </c>
      <c r="AQ35" s="464" t="str">
        <f ca="1">IF(CE_Test_Number&lt;4,"-",Tables!AR148)</f>
        <v>-</v>
      </c>
      <c r="AR35" s="464" t="str">
        <f ca="1">IF(CE_Test_Number&lt;4,"-",Tables!AS148)</f>
        <v>-</v>
      </c>
      <c r="AS35" s="464" t="str">
        <f ca="1">IF(CE_Test_Number&lt;4,"-",Tables!AT148)</f>
        <v>-</v>
      </c>
      <c r="AT35" s="464" t="str">
        <f ca="1">IF(CE_Test_Number&lt;4,"-",Tables!AU148)</f>
        <v>-</v>
      </c>
      <c r="AU35" s="464" t="str">
        <f ca="1">IF(CE_Test_Number&lt;4,"-",Tables!AV148)</f>
        <v>-</v>
      </c>
    </row>
    <row r="36" spans="2:47">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Tables!K149</f>
        <v>-</v>
      </c>
      <c r="K36" s="269" t="str">
        <f ca="1">Tables!L149</f>
        <v>-</v>
      </c>
      <c r="L36" s="269" t="str">
        <f ca="1">Tables!M149</f>
        <v>-</v>
      </c>
      <c r="M36" s="269" t="str">
        <f ca="1">Tables!N149</f>
        <v>-</v>
      </c>
      <c r="N36" s="269" t="str">
        <f ca="1">Tables!O149</f>
        <v>-</v>
      </c>
      <c r="O36" s="269" t="str">
        <f ca="1">Tables!P149</f>
        <v>-</v>
      </c>
      <c r="P36" s="269" t="str">
        <f ca="1">Tables!Q149</f>
        <v>-</v>
      </c>
      <c r="Q36" s="269" t="str">
        <f ca="1">Tables!R149</f>
        <v>-</v>
      </c>
      <c r="R36" s="269" t="str">
        <f ca="1">Tables!S149</f>
        <v>-</v>
      </c>
      <c r="S36" s="269" t="str">
        <f ca="1">Tables!T149</f>
        <v>-</v>
      </c>
      <c r="T36" s="269" t="str">
        <f ca="1">Tables!U149</f>
        <v>-</v>
      </c>
      <c r="U36" s="269" t="str">
        <f ca="1">Tables!V149</f>
        <v>-</v>
      </c>
      <c r="V36" s="269" t="str">
        <f ca="1">Tables!W149</f>
        <v>-</v>
      </c>
      <c r="W36" s="269" t="str">
        <f ca="1">Tables!X149</f>
        <v>-</v>
      </c>
      <c r="X36" s="269" t="str">
        <f ca="1">Tables!Y149</f>
        <v>-</v>
      </c>
      <c r="Y36" s="269" t="str">
        <f ca="1">Tables!Z149</f>
        <v>-</v>
      </c>
      <c r="Z36" s="269" t="str">
        <f ca="1">Tables!AA149</f>
        <v>-</v>
      </c>
      <c r="AA36" s="269" t="str">
        <f ca="1">Tables!AB149</f>
        <v>-</v>
      </c>
      <c r="AB36" s="411" t="str">
        <f ca="1">IF(CE_Test_Number&lt;1,"-",Tables!AC149)</f>
        <v>-</v>
      </c>
      <c r="AC36" s="411" t="str">
        <f ca="1">IF(CE_Test_Number&lt;1,"-",Tables!AD149)</f>
        <v>-</v>
      </c>
      <c r="AD36" s="411" t="str">
        <f ca="1">IF(CE_Test_Number&lt;1,"-",Tables!AE149)</f>
        <v>-</v>
      </c>
      <c r="AE36" s="411" t="str">
        <f ca="1">IF(CE_Test_Number&lt;1,"-",Tables!AF149)</f>
        <v>-</v>
      </c>
      <c r="AF36" s="411" t="str">
        <f ca="1">IF(CE_Test_Number&lt;1,"-",Tables!AG149)</f>
        <v>-</v>
      </c>
      <c r="AG36" s="464" t="str">
        <f ca="1">IF(CE_Test_Number&lt;2,"-",Tables!AH149)</f>
        <v>-</v>
      </c>
      <c r="AH36" s="464" t="str">
        <f ca="1">IF(CE_Test_Number&lt;2,"-",Tables!AI149)</f>
        <v>-</v>
      </c>
      <c r="AI36" s="464" t="str">
        <f ca="1">IF(CE_Test_Number&lt;2,"-",Tables!AJ149)</f>
        <v>-</v>
      </c>
      <c r="AJ36" s="464" t="str">
        <f ca="1">IF(CE_Test_Number&lt;2,"-",Tables!AK149)</f>
        <v>-</v>
      </c>
      <c r="AK36" s="464" t="str">
        <f ca="1">IF(CE_Test_Number&lt;2,"-",Tables!AL149)</f>
        <v>-</v>
      </c>
      <c r="AL36" s="464" t="str">
        <f ca="1">IF(CE_Test_Number&lt;3,"-",Tables!AM149)</f>
        <v>-</v>
      </c>
      <c r="AM36" s="464" t="str">
        <f ca="1">IF(CE_Test_Number&lt;3,"-",Tables!AN149)</f>
        <v>-</v>
      </c>
      <c r="AN36" s="464" t="str">
        <f ca="1">IF(CE_Test_Number&lt;3,"-",Tables!AO149)</f>
        <v>-</v>
      </c>
      <c r="AO36" s="464" t="str">
        <f ca="1">IF(CE_Test_Number&lt;3,"-",Tables!AP149)</f>
        <v>-</v>
      </c>
      <c r="AP36" s="464" t="str">
        <f ca="1">IF(CE_Test_Number&lt;3,"-",Tables!AQ149)</f>
        <v>-</v>
      </c>
      <c r="AQ36" s="464" t="str">
        <f ca="1">IF(CE_Test_Number&lt;4,"-",Tables!AR149)</f>
        <v>-</v>
      </c>
      <c r="AR36" s="464" t="str">
        <f ca="1">IF(CE_Test_Number&lt;4,"-",Tables!AS149)</f>
        <v>-</v>
      </c>
      <c r="AS36" s="464" t="str">
        <f ca="1">IF(CE_Test_Number&lt;4,"-",Tables!AT149)</f>
        <v>-</v>
      </c>
      <c r="AT36" s="464" t="str">
        <f ca="1">IF(CE_Test_Number&lt;4,"-",Tables!AU149)</f>
        <v>-</v>
      </c>
      <c r="AU36" s="464" t="str">
        <f ca="1">IF(CE_Test_Number&lt;4,"-",Tables!AV149)</f>
        <v>-</v>
      </c>
    </row>
    <row r="37" spans="2:47">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Tables!K150</f>
        <v>-</v>
      </c>
      <c r="K37" s="269" t="str">
        <f ca="1">Tables!L150</f>
        <v>-</v>
      </c>
      <c r="L37" s="269" t="str">
        <f ca="1">Tables!M150</f>
        <v>-</v>
      </c>
      <c r="M37" s="269" t="str">
        <f ca="1">Tables!N150</f>
        <v>-</v>
      </c>
      <c r="N37" s="269" t="str">
        <f ca="1">Tables!O150</f>
        <v>-</v>
      </c>
      <c r="O37" s="269" t="str">
        <f ca="1">Tables!P150</f>
        <v>-</v>
      </c>
      <c r="P37" s="269" t="str">
        <f ca="1">Tables!Q150</f>
        <v>-</v>
      </c>
      <c r="Q37" s="269" t="str">
        <f ca="1">Tables!R150</f>
        <v>-</v>
      </c>
      <c r="R37" s="269" t="str">
        <f ca="1">Tables!S150</f>
        <v>-</v>
      </c>
      <c r="S37" s="269" t="str">
        <f ca="1">Tables!T150</f>
        <v>-</v>
      </c>
      <c r="T37" s="269" t="str">
        <f ca="1">Tables!U150</f>
        <v>-</v>
      </c>
      <c r="U37" s="269" t="str">
        <f ca="1">Tables!V150</f>
        <v>-</v>
      </c>
      <c r="V37" s="269" t="str">
        <f ca="1">Tables!W150</f>
        <v>-</v>
      </c>
      <c r="W37" s="269" t="str">
        <f ca="1">Tables!X150</f>
        <v>-</v>
      </c>
      <c r="X37" s="269" t="str">
        <f ca="1">Tables!Y150</f>
        <v>-</v>
      </c>
      <c r="Y37" s="269" t="str">
        <f ca="1">Tables!Z150</f>
        <v>-</v>
      </c>
      <c r="Z37" s="269" t="str">
        <f ca="1">Tables!AA150</f>
        <v>-</v>
      </c>
      <c r="AA37" s="269" t="str">
        <f ca="1">Tables!AB150</f>
        <v>-</v>
      </c>
      <c r="AB37" s="411" t="str">
        <f ca="1">IF(CE_Test_Number&lt;1,"-",Tables!AC150)</f>
        <v>-</v>
      </c>
      <c r="AC37" s="411" t="str">
        <f ca="1">IF(CE_Test_Number&lt;1,"-",Tables!AD150)</f>
        <v>-</v>
      </c>
      <c r="AD37" s="411" t="str">
        <f ca="1">IF(CE_Test_Number&lt;1,"-",Tables!AE150)</f>
        <v>-</v>
      </c>
      <c r="AE37" s="411" t="str">
        <f ca="1">IF(CE_Test_Number&lt;1,"-",Tables!AF150)</f>
        <v>-</v>
      </c>
      <c r="AF37" s="411" t="str">
        <f ca="1">IF(CE_Test_Number&lt;1,"-",Tables!AG150)</f>
        <v>-</v>
      </c>
      <c r="AG37" s="464" t="str">
        <f ca="1">IF(CE_Test_Number&lt;2,"-",Tables!AH150)</f>
        <v>-</v>
      </c>
      <c r="AH37" s="464" t="str">
        <f ca="1">IF(CE_Test_Number&lt;2,"-",Tables!AI150)</f>
        <v>-</v>
      </c>
      <c r="AI37" s="464" t="str">
        <f ca="1">IF(CE_Test_Number&lt;2,"-",Tables!AJ150)</f>
        <v>-</v>
      </c>
      <c r="AJ37" s="464" t="str">
        <f ca="1">IF(CE_Test_Number&lt;2,"-",Tables!AK150)</f>
        <v>-</v>
      </c>
      <c r="AK37" s="464" t="str">
        <f ca="1">IF(CE_Test_Number&lt;2,"-",Tables!AL150)</f>
        <v>-</v>
      </c>
      <c r="AL37" s="464" t="str">
        <f ca="1">IF(CE_Test_Number&lt;3,"-",Tables!AM150)</f>
        <v>-</v>
      </c>
      <c r="AM37" s="464" t="str">
        <f ca="1">IF(CE_Test_Number&lt;3,"-",Tables!AN150)</f>
        <v>-</v>
      </c>
      <c r="AN37" s="464" t="str">
        <f ca="1">IF(CE_Test_Number&lt;3,"-",Tables!AO150)</f>
        <v>-</v>
      </c>
      <c r="AO37" s="464" t="str">
        <f ca="1">IF(CE_Test_Number&lt;3,"-",Tables!AP150)</f>
        <v>-</v>
      </c>
      <c r="AP37" s="464" t="str">
        <f ca="1">IF(CE_Test_Number&lt;3,"-",Tables!AQ150)</f>
        <v>-</v>
      </c>
      <c r="AQ37" s="464" t="str">
        <f ca="1">IF(CE_Test_Number&lt;4,"-",Tables!AR150)</f>
        <v>-</v>
      </c>
      <c r="AR37" s="464" t="str">
        <f ca="1">IF(CE_Test_Number&lt;4,"-",Tables!AS150)</f>
        <v>-</v>
      </c>
      <c r="AS37" s="464" t="str">
        <f ca="1">IF(CE_Test_Number&lt;4,"-",Tables!AT150)</f>
        <v>-</v>
      </c>
      <c r="AT37" s="464" t="str">
        <f ca="1">IF(CE_Test_Number&lt;4,"-",Tables!AU150)</f>
        <v>-</v>
      </c>
      <c r="AU37" s="464" t="str">
        <f ca="1">IF(CE_Test_Number&lt;4,"-",Tables!AV150)</f>
        <v>-</v>
      </c>
    </row>
    <row r="38" spans="2:47">
      <c r="F38" s="233"/>
      <c r="G38" s="233"/>
      <c r="H38" s="233"/>
      <c r="I38" s="233"/>
      <c r="J38" s="233"/>
      <c r="K38" s="233"/>
      <c r="L38" s="233"/>
      <c r="M38" s="233"/>
      <c r="N38" s="233"/>
      <c r="O38" s="233"/>
      <c r="P38" s="233"/>
      <c r="Q38" s="233"/>
      <c r="R38" s="233"/>
      <c r="S38" s="233"/>
      <c r="T38" s="233"/>
      <c r="U38" s="233"/>
      <c r="V38" s="233"/>
      <c r="W38" s="233"/>
      <c r="X38" s="233"/>
      <c r="Y38" s="233"/>
      <c r="Z38" s="233"/>
      <c r="AA38" s="233"/>
    </row>
    <row r="39" spans="2:47">
      <c r="B39" s="1392" t="s">
        <v>673</v>
      </c>
      <c r="C39" s="1392"/>
      <c r="D39" s="1392"/>
      <c r="E39" s="666" t="str">
        <f>IF(Site_or_SitePlusLosses=1,"site",IF(Site_or_SitePlusLosses=2,"site plus T&amp;D losses between the site and power plant","Did not answer the question"))</f>
        <v>site</v>
      </c>
    </row>
    <row r="40" spans="2:47">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5">
    <mergeCell ref="B39:D39"/>
    <mergeCell ref="AB5:AT5"/>
    <mergeCell ref="B6:B7"/>
    <mergeCell ref="C6:C7"/>
    <mergeCell ref="D6:D7"/>
    <mergeCell ref="M5:O5"/>
    <mergeCell ref="G5:I5"/>
    <mergeCell ref="E5:F5"/>
    <mergeCell ref="J5:L5"/>
    <mergeCell ref="Z6:Z7"/>
    <mergeCell ref="P5:R5"/>
    <mergeCell ref="S5:U5"/>
    <mergeCell ref="V5:X5"/>
    <mergeCell ref="Y6:Y7"/>
    <mergeCell ref="Y5:AA5"/>
  </mergeCells>
  <pageMargins left="0.5" right="0.5" top="0.75" bottom="0.75" header="0.3" footer="0.3"/>
  <pageSetup scale="95" orientation="landscape" r:id="rId1"/>
  <colBreaks count="2" manualBreakCount="2">
    <brk id="4" max="1048575" man="1"/>
    <brk id="25" max="25" man="1"/>
  </colBreaks>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0"/>
  <dimension ref="A1:AL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9" width="12" style="424" customWidth="1"/>
    <col min="10" max="15" width="13.6640625" style="424" customWidth="1"/>
    <col min="16" max="16" width="6.44140625" style="424" bestFit="1" customWidth="1"/>
    <col min="17" max="17" width="10" style="424" bestFit="1" customWidth="1"/>
    <col min="18" max="18" width="12.109375" style="424" bestFit="1" customWidth="1"/>
    <col min="19" max="19" width="18" style="424" customWidth="1"/>
    <col min="20" max="20" width="15.6640625" style="424" bestFit="1" customWidth="1"/>
    <col min="21" max="22" width="15.6640625" style="424" customWidth="1"/>
    <col min="23" max="23" width="15.6640625" style="424" bestFit="1" customWidth="1"/>
    <col min="24" max="24" width="15.44140625" style="424" customWidth="1"/>
    <col min="25" max="25" width="16" style="424" customWidth="1"/>
    <col min="26" max="26" width="12.88671875" style="424" customWidth="1"/>
    <col min="27" max="27" width="11.44140625" style="424" customWidth="1"/>
    <col min="28" max="28" width="9.33203125" style="424"/>
    <col min="29" max="29" width="14.44140625" style="424" customWidth="1"/>
    <col min="30" max="30" width="15.44140625" style="424" customWidth="1"/>
    <col min="31" max="31" width="14.44140625" style="424" customWidth="1"/>
    <col min="32" max="32" width="11.44140625" style="424" customWidth="1"/>
    <col min="33" max="33" width="12.6640625" style="424" customWidth="1"/>
    <col min="34" max="34" width="11.109375" style="424" customWidth="1"/>
    <col min="35" max="35" width="11" style="424" customWidth="1"/>
    <col min="36" max="36" width="10" style="424" customWidth="1"/>
    <col min="37" max="16384" width="9.33203125" style="424"/>
  </cols>
  <sheetData>
    <row r="1" spans="1:38" ht="38.25" customHeight="1"/>
    <row r="2" spans="1:38" ht="4.5" customHeight="1"/>
    <row r="3" spans="1:38" ht="22.8">
      <c r="B3" s="390" t="str">
        <f>Titles!F2&amp;" Portfolio Data"</f>
        <v>2014 Portfolio Data</v>
      </c>
      <c r="C3" s="390"/>
      <c r="D3" s="390"/>
      <c r="E3" s="390"/>
      <c r="F3" s="390"/>
      <c r="G3" s="390"/>
      <c r="H3" s="390"/>
      <c r="I3" s="390"/>
      <c r="J3" s="390"/>
      <c r="K3" s="390"/>
      <c r="L3" s="390"/>
      <c r="M3" s="390"/>
      <c r="N3" s="390"/>
      <c r="O3" s="390"/>
      <c r="P3" s="390"/>
      <c r="Q3" s="390"/>
      <c r="R3" s="390"/>
      <c r="S3" s="390"/>
      <c r="T3" s="390"/>
      <c r="U3" s="390"/>
      <c r="V3" s="390"/>
      <c r="W3" s="390"/>
    </row>
    <row r="4" spans="1:38" ht="4.5" customHeight="1">
      <c r="E4" s="33"/>
      <c r="F4" s="33"/>
      <c r="G4" s="33"/>
      <c r="H4" s="33"/>
      <c r="I4" s="33"/>
      <c r="J4" s="33"/>
      <c r="K4" s="33"/>
      <c r="L4" s="33"/>
      <c r="M4" s="33"/>
      <c r="N4" s="33"/>
      <c r="O4" s="33"/>
      <c r="P4" s="33"/>
      <c r="Q4" s="33"/>
      <c r="R4" s="33"/>
      <c r="S4" s="33"/>
      <c r="T4" s="33"/>
      <c r="U4" s="33"/>
      <c r="V4" s="33"/>
    </row>
    <row r="5" spans="1:38" ht="15.75" customHeight="1">
      <c r="E5" s="1320" t="s">
        <v>711</v>
      </c>
      <c r="F5" s="1321"/>
      <c r="G5" s="1322" t="s">
        <v>282</v>
      </c>
      <c r="H5" s="1323"/>
      <c r="I5" s="1324"/>
      <c r="J5" s="1322" t="s">
        <v>281</v>
      </c>
      <c r="K5" s="1323"/>
      <c r="L5" s="1324"/>
      <c r="M5" s="1322" t="s">
        <v>279</v>
      </c>
      <c r="N5" s="1323"/>
      <c r="O5" s="1324"/>
      <c r="P5" s="1313" t="s">
        <v>34</v>
      </c>
      <c r="Q5" s="1314"/>
      <c r="R5" s="1315"/>
      <c r="S5" s="1393" t="s">
        <v>647</v>
      </c>
      <c r="T5" s="1394"/>
      <c r="U5" s="1394"/>
      <c r="V5" s="1394"/>
      <c r="W5" s="1394"/>
      <c r="X5" s="1394"/>
      <c r="Y5" s="1394"/>
      <c r="Z5" s="1394"/>
      <c r="AA5" s="1394"/>
      <c r="AB5" s="1394"/>
      <c r="AC5" s="1394"/>
      <c r="AD5" s="1394"/>
      <c r="AE5" s="1394"/>
      <c r="AF5" s="1394"/>
      <c r="AG5" s="1394"/>
      <c r="AH5" s="1394"/>
      <c r="AI5" s="1394"/>
      <c r="AJ5" s="1394"/>
      <c r="AK5" s="1395"/>
    </row>
    <row r="6" spans="1:38" ht="79.2">
      <c r="A6" s="7"/>
      <c r="B6" s="1316" t="s">
        <v>6</v>
      </c>
      <c r="C6" s="1316" t="s">
        <v>7</v>
      </c>
      <c r="D6" s="1316" t="s">
        <v>8</v>
      </c>
      <c r="E6" s="632" t="s">
        <v>58</v>
      </c>
      <c r="F6" s="633" t="s">
        <v>59</v>
      </c>
      <c r="G6" s="632" t="s">
        <v>90</v>
      </c>
      <c r="H6" s="632" t="s">
        <v>275</v>
      </c>
      <c r="I6" s="632" t="s">
        <v>276</v>
      </c>
      <c r="J6" s="234" t="s">
        <v>90</v>
      </c>
      <c r="K6" s="634" t="s">
        <v>275</v>
      </c>
      <c r="L6" s="632" t="s">
        <v>276</v>
      </c>
      <c r="M6" s="632" t="s">
        <v>90</v>
      </c>
      <c r="N6" s="634" t="s">
        <v>275</v>
      </c>
      <c r="O6" s="119" t="s">
        <v>276</v>
      </c>
      <c r="P6" s="1316" t="s">
        <v>60</v>
      </c>
      <c r="Q6" s="1316" t="s">
        <v>325</v>
      </c>
      <c r="R6" s="633"/>
      <c r="S6" s="616" t="str">
        <f>IF(CE_Test_Number&lt;1,"-",Tables!AC119)</f>
        <v>Total 
Resource Costs (PV)</v>
      </c>
      <c r="T6" s="616" t="str">
        <f>IF(CE_Test_Number&lt;1,"-",Tables!AD119)</f>
        <v>Total Resource Benefits (PV)</v>
      </c>
      <c r="U6" s="616" t="str">
        <f>IF(CE_Test_Number&lt;1,"-",Tables!AE119)</f>
        <v>Total 
Resource Net Benefits (PV)</v>
      </c>
      <c r="V6" s="616" t="str">
        <f>IF(CE_Test_Number&lt;1,"-",Tables!AF119)</f>
        <v>TRC</v>
      </c>
      <c r="W6" s="616" t="str">
        <f>IF(CE_Test_Number&lt;1,"-",Tables!AG119)</f>
        <v>TR Levelized Costs (PV)</v>
      </c>
      <c r="X6" s="616" t="str">
        <f>IF(CE_Test_Number&lt;2,"-",Tables!AH119)</f>
        <v>Program Administrator
Costs (PV)</v>
      </c>
      <c r="Y6" s="616" t="str">
        <f>IF(CE_Test_Number&lt;2,"-",Tables!AI119)</f>
        <v>Program Administrator Benefits (PV)</v>
      </c>
      <c r="Z6" s="616" t="str">
        <f>IF(CE_Test_Number&lt;2,"-",Tables!AJ119)</f>
        <v>Program Administrator Net Benefits (PV)</v>
      </c>
      <c r="AA6" s="616" t="str">
        <f>IF(CE_Test_Number&lt;2,"-",Tables!AK119)</f>
        <v>PAC</v>
      </c>
      <c r="AB6" s="616" t="str">
        <f>IF(CE_Test_Number&lt;2,"-",Tables!AL119)</f>
        <v>PA Levelized Cost (PV)</v>
      </c>
      <c r="AC6" s="616" t="str">
        <f>IF(CE_Test_Number&lt;3,"-",Tables!AM119)</f>
        <v>Societal Costs  (PV)</v>
      </c>
      <c r="AD6" s="616" t="str">
        <f>IF(CE_Test_Number&lt;3,"-",Tables!AN119)</f>
        <v>Societal Benefits (PV)</v>
      </c>
      <c r="AE6" s="616" t="str">
        <f>IF(CE_Test_Number&lt;3,"-",Tables!AO119)</f>
        <v>Societal
Net Benefits (PV)</v>
      </c>
      <c r="AF6" s="616" t="str">
        <f>IF(CE_Test_Number&lt;3,"-",Tables!AP119)</f>
        <v>SCT</v>
      </c>
      <c r="AG6" s="616" t="str">
        <f>IF(CE_Test_Number&lt;3,"-",Tables!AQ119)</f>
        <v>Societal Levelized Costs (PV)</v>
      </c>
      <c r="AH6" s="616" t="str">
        <f>IF(CE_Test_Number&lt;4,"-",Tables!AR119)</f>
        <v>Rate Impact Measure Costs  (PV)</v>
      </c>
      <c r="AI6" s="616" t="str">
        <f>IF(CE_Test_Number&lt;4,"-",Tables!AS119)</f>
        <v>Rate Impact Measure Benefits (PV)</v>
      </c>
      <c r="AJ6" s="616" t="str">
        <f>IF(CE_Test_Number&lt;4,"-",Tables!AT119)</f>
        <v>Rate Impact Measure
Net Benefits (PV)</v>
      </c>
      <c r="AK6" s="616" t="str">
        <f>IF(CE_Test_Number&lt;4,"-",Tables!AU119)</f>
        <v>RIM</v>
      </c>
      <c r="AL6" s="616" t="str">
        <f>IF(CE_Test_Number&lt;4,"-",Tables!AV119)</f>
        <v>RIM Levelized Costs (PV)</v>
      </c>
    </row>
    <row r="7" spans="1:38" ht="13.5" customHeight="1">
      <c r="A7" s="7"/>
      <c r="B7" s="1396"/>
      <c r="C7" s="1396"/>
      <c r="D7" s="1396"/>
      <c r="E7" s="636" t="s">
        <v>283</v>
      </c>
      <c r="F7" s="637" t="s">
        <v>283</v>
      </c>
      <c r="G7" s="636" t="str">
        <f>Titles!F12</f>
        <v>MW</v>
      </c>
      <c r="H7" s="636" t="str">
        <f>Titles!F13</f>
        <v>MWh</v>
      </c>
      <c r="I7" s="636" t="str">
        <f>Titles!F14</f>
        <v>MWh</v>
      </c>
      <c r="J7" s="391" t="str">
        <f>Titles!F12</f>
        <v>MW</v>
      </c>
      <c r="K7" s="637" t="str">
        <f>Titles!F13</f>
        <v>MWh</v>
      </c>
      <c r="L7" s="636" t="str">
        <f>Titles!F14</f>
        <v>MWh</v>
      </c>
      <c r="M7" s="636" t="str">
        <f>Titles!F12</f>
        <v>MW</v>
      </c>
      <c r="N7" s="637" t="str">
        <f>Titles!F13</f>
        <v>MWh</v>
      </c>
      <c r="O7" s="637" t="str">
        <f>Titles!F14</f>
        <v>MWh</v>
      </c>
      <c r="P7" s="1396"/>
      <c r="Q7" s="1396"/>
      <c r="R7" s="637" t="s">
        <v>61</v>
      </c>
      <c r="S7" s="465" t="str">
        <f>IF(CE_Test_Number&lt;1,"-",Tables!AC120)</f>
        <v>($000's)</v>
      </c>
      <c r="T7" s="465" t="str">
        <f>IF(CE_Test_Number&lt;1,"-",Tables!AD120)</f>
        <v>($000's)</v>
      </c>
      <c r="U7" s="465" t="str">
        <f>IF(CE_Test_Number&lt;1,"-",Tables!AE120)</f>
        <v>($000's)</v>
      </c>
      <c r="V7" s="465" t="str">
        <f>IF(CE_Test_Number&lt;1,"-",Tables!AF120)</f>
        <v>Ratio</v>
      </c>
      <c r="W7" s="465" t="str">
        <f>IF(CE_Test_Number&lt;1,"-",Tables!AG120)</f>
        <v>($/MWh)</v>
      </c>
      <c r="X7" s="465" t="str">
        <f>IF(CE_Test_Number&lt;2,"-",Tables!AH120)</f>
        <v>($000's)</v>
      </c>
      <c r="Y7" s="465" t="str">
        <f>IF(CE_Test_Number&lt;2,"-",Tables!AI120)</f>
        <v>($000's)</v>
      </c>
      <c r="Z7" s="465" t="str">
        <f>IF(CE_Test_Number&lt;2,"-",Tables!AJ120)</f>
        <v>($000's)</v>
      </c>
      <c r="AA7" s="465" t="str">
        <f>IF(CE_Test_Number&lt;2,"-",Tables!AK120)</f>
        <v>Ratio</v>
      </c>
      <c r="AB7" s="465" t="str">
        <f>IF(CE_Test_Number&lt;2,"-",Tables!AL120)</f>
        <v>($/MWh)</v>
      </c>
      <c r="AC7" s="465" t="str">
        <f>IF(CE_Test_Number&lt;3,"-",Tables!AM120)</f>
        <v>($000's)</v>
      </c>
      <c r="AD7" s="465" t="str">
        <f>IF(CE_Test_Number&lt;3,"-",Tables!AN120)</f>
        <v>($000's)</v>
      </c>
      <c r="AE7" s="465" t="str">
        <f>IF(CE_Test_Number&lt;3,"-",Tables!AO120)</f>
        <v>($000's)</v>
      </c>
      <c r="AF7" s="465" t="str">
        <f>IF(CE_Test_Number&lt;3,"-",Tables!AP120)</f>
        <v>Ratio</v>
      </c>
      <c r="AG7" s="465" t="str">
        <f>IF(CE_Test_Number&lt;3,"-",Tables!AQ120)</f>
        <v>($/MWh)</v>
      </c>
      <c r="AH7" s="465" t="str">
        <f>IF(CE_Test_Number&lt;4,"-",Tables!AR120)</f>
        <v>($000's)</v>
      </c>
      <c r="AI7" s="465" t="str">
        <f>IF(CE_Test_Number&lt;4,"-",Tables!AS120)</f>
        <v>($000's)</v>
      </c>
      <c r="AJ7" s="465" t="str">
        <f>IF(CE_Test_Number&lt;4,"-",Tables!AT120)</f>
        <v>($000's)</v>
      </c>
      <c r="AK7" s="465" t="str">
        <f>IF(CE_Test_Number&lt;4,"-",Tables!AU120)</f>
        <v>Ratio</v>
      </c>
      <c r="AL7" s="465" t="str">
        <f>IF(CE_Test_Number&lt;4,"-",Tables!AV120)</f>
        <v>($/MWh)</v>
      </c>
    </row>
    <row r="8" spans="1:38">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Tables!N121</f>
        <v>20</v>
      </c>
      <c r="K8" s="269">
        <f ca="1">Tables!O121</f>
        <v>258</v>
      </c>
      <c r="L8" s="269">
        <f ca="1">Tables!P121</f>
        <v>2580</v>
      </c>
      <c r="M8" s="269">
        <f ca="1">Tables!T121</f>
        <v>82.4</v>
      </c>
      <c r="N8" s="269">
        <f ca="1">Tables!U121</f>
        <v>340</v>
      </c>
      <c r="O8" s="269">
        <f ca="1">Tables!V121</f>
        <v>3400</v>
      </c>
      <c r="P8" s="269">
        <f ca="1">Tables!Z121</f>
        <v>240</v>
      </c>
      <c r="Q8" s="269">
        <f ca="1">Tables!AA121</f>
        <v>500</v>
      </c>
      <c r="R8" s="269">
        <f ca="1">Tables!AB121</f>
        <v>500</v>
      </c>
      <c r="S8" s="464">
        <f ca="1">IF(CE_Test_Number&lt;1,"-",Tables!AC121)</f>
        <v>2000</v>
      </c>
      <c r="T8" s="464">
        <f ca="1">IF(CE_Test_Number&lt;1,"-",Tables!AD121)</f>
        <v>3123</v>
      </c>
      <c r="U8" s="464">
        <f ca="1">IF(CE_Test_Number&lt;1,"-",Tables!AE121)</f>
        <v>1123</v>
      </c>
      <c r="V8" s="464">
        <f ca="1">IF(CE_Test_Number&lt;1,"-",Tables!AF121)</f>
        <v>1.5615000000000001</v>
      </c>
      <c r="W8" s="464">
        <f ca="1">IF(CE_Test_Number&lt;1,"-",Tables!AG121)</f>
        <v>0</v>
      </c>
      <c r="X8" s="464">
        <f ca="1">IF(CE_Test_Number&lt;2,"-",Tables!AH121)</f>
        <v>0</v>
      </c>
      <c r="Y8" s="464">
        <f ca="1">IF(CE_Test_Number&lt;2,"-",Tables!AI121)</f>
        <v>0</v>
      </c>
      <c r="Z8" s="464">
        <f ca="1">IF(CE_Test_Number&lt;2,"-",Tables!AJ121)</f>
        <v>0</v>
      </c>
      <c r="AA8" s="464" t="str">
        <f ca="1">IF(CE_Test_Number&lt;2,"-",Tables!AK121)</f>
        <v/>
      </c>
      <c r="AB8" s="464">
        <f ca="1">IF(CE_Test_Number&lt;2,"-",Tables!AL121)</f>
        <v>0</v>
      </c>
      <c r="AC8" s="464">
        <f ca="1">IF(CE_Test_Number&lt;3,"-",Tables!AM121)</f>
        <v>0</v>
      </c>
      <c r="AD8" s="464">
        <f ca="1">IF(CE_Test_Number&lt;3,"-",Tables!AN121)</f>
        <v>0</v>
      </c>
      <c r="AE8" s="464">
        <f ca="1">IF(CE_Test_Number&lt;3,"-",Tables!AO121)</f>
        <v>0</v>
      </c>
      <c r="AF8" s="464" t="str">
        <f ca="1">IF(CE_Test_Number&lt;3,"-",Tables!AP121)</f>
        <v/>
      </c>
      <c r="AG8" s="464">
        <f ca="1">IF(CE_Test_Number&lt;3,"-",Tables!AQ121)</f>
        <v>0</v>
      </c>
      <c r="AH8" s="464">
        <f ca="1">IF(CE_Test_Number&lt;4,"-",Tables!AR121)</f>
        <v>0</v>
      </c>
      <c r="AI8" s="464">
        <f ca="1">IF(CE_Test_Number&lt;4,"-",Tables!AS121)</f>
        <v>0</v>
      </c>
      <c r="AJ8" s="464">
        <f ca="1">IF(CE_Test_Number&lt;4,"-",Tables!AT121)</f>
        <v>0</v>
      </c>
      <c r="AK8" s="464" t="str">
        <f ca="1">IF(CE_Test_Number&lt;4,"-",Tables!AU121)</f>
        <v/>
      </c>
      <c r="AL8" s="464">
        <f ca="1">IF(CE_Test_Number&lt;4,"-",Tables!AV121)</f>
        <v>0</v>
      </c>
    </row>
    <row r="9" spans="1:38">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Tables!N122</f>
        <v>18</v>
      </c>
      <c r="K9" s="269">
        <f ca="1">Tables!O122</f>
        <v>15</v>
      </c>
      <c r="L9" s="269">
        <f ca="1">Tables!P122</f>
        <v>2432</v>
      </c>
      <c r="M9" s="269">
        <f ca="1">Tables!T122</f>
        <v>0</v>
      </c>
      <c r="N9" s="269">
        <f ca="1">Tables!U122</f>
        <v>0</v>
      </c>
      <c r="O9" s="269">
        <f ca="1">Tables!V122</f>
        <v>0</v>
      </c>
      <c r="P9" s="269">
        <f ca="1">Tables!Z122</f>
        <v>0</v>
      </c>
      <c r="Q9" s="269">
        <f ca="1">Tables!AA122</f>
        <v>400</v>
      </c>
      <c r="R9" s="269">
        <f ca="1">Tables!AB122</f>
        <v>0</v>
      </c>
      <c r="S9" s="411">
        <f ca="1">IF(CE_Test_Number&lt;1,"-",Tables!AC122)</f>
        <v>0</v>
      </c>
      <c r="T9" s="411">
        <f ca="1">IF(CE_Test_Number&lt;1,"-",Tables!AD122)</f>
        <v>0</v>
      </c>
      <c r="U9" s="411">
        <f ca="1">IF(CE_Test_Number&lt;1,"-",Tables!AE122)</f>
        <v>0</v>
      </c>
      <c r="V9" s="411" t="str">
        <f ca="1">IF(CE_Test_Number&lt;1,"-",Tables!AF122)</f>
        <v/>
      </c>
      <c r="W9" s="411">
        <f ca="1">IF(CE_Test_Number&lt;1,"-",Tables!AG122)</f>
        <v>0</v>
      </c>
      <c r="X9" s="464">
        <f ca="1">IF(CE_Test_Number&lt;2,"-",Tables!AH122)</f>
        <v>0</v>
      </c>
      <c r="Y9" s="464">
        <f ca="1">IF(CE_Test_Number&lt;2,"-",Tables!AI122)</f>
        <v>0</v>
      </c>
      <c r="Z9" s="464">
        <f ca="1">IF(CE_Test_Number&lt;2,"-",Tables!AJ122)</f>
        <v>0</v>
      </c>
      <c r="AA9" s="464" t="str">
        <f ca="1">IF(CE_Test_Number&lt;2,"-",Tables!AK122)</f>
        <v/>
      </c>
      <c r="AB9" s="464">
        <f ca="1">IF(CE_Test_Number&lt;2,"-",Tables!AL122)</f>
        <v>0</v>
      </c>
      <c r="AC9" s="464">
        <f ca="1">IF(CE_Test_Number&lt;3,"-",Tables!AM122)</f>
        <v>0</v>
      </c>
      <c r="AD9" s="464">
        <f ca="1">IF(CE_Test_Number&lt;3,"-",Tables!AN122)</f>
        <v>0</v>
      </c>
      <c r="AE9" s="464">
        <f ca="1">IF(CE_Test_Number&lt;3,"-",Tables!AO122)</f>
        <v>0</v>
      </c>
      <c r="AF9" s="464" t="str">
        <f ca="1">IF(CE_Test_Number&lt;3,"-",Tables!AP122)</f>
        <v/>
      </c>
      <c r="AG9" s="464">
        <f ca="1">IF(CE_Test_Number&lt;3,"-",Tables!AQ122)</f>
        <v>0</v>
      </c>
      <c r="AH9" s="464">
        <f ca="1">IF(CE_Test_Number&lt;4,"-",Tables!AR122)</f>
        <v>0</v>
      </c>
      <c r="AI9" s="464">
        <f ca="1">IF(CE_Test_Number&lt;4,"-",Tables!AS122)</f>
        <v>0</v>
      </c>
      <c r="AJ9" s="464">
        <f ca="1">IF(CE_Test_Number&lt;4,"-",Tables!AT122)</f>
        <v>0</v>
      </c>
      <c r="AK9" s="464" t="str">
        <f ca="1">IF(CE_Test_Number&lt;4,"-",Tables!AU122)</f>
        <v/>
      </c>
      <c r="AL9" s="464">
        <f ca="1">IF(CE_Test_Number&lt;4,"-",Tables!AV122)</f>
        <v>0</v>
      </c>
    </row>
    <row r="10" spans="1:38">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Tables!N123</f>
        <v>10</v>
      </c>
      <c r="K10" s="269">
        <f ca="1">Tables!O123</f>
        <v>300</v>
      </c>
      <c r="L10" s="269">
        <f ca="1">Tables!P123</f>
        <v>1234</v>
      </c>
      <c r="M10" s="269">
        <f ca="1">Tables!T123</f>
        <v>0</v>
      </c>
      <c r="N10" s="269">
        <f ca="1">Tables!U123</f>
        <v>0</v>
      </c>
      <c r="O10" s="269">
        <f ca="1">Tables!V123</f>
        <v>0</v>
      </c>
      <c r="P10" s="269">
        <f ca="1">Tables!Z123</f>
        <v>0</v>
      </c>
      <c r="Q10" s="269">
        <f ca="1">Tables!AA123</f>
        <v>32</v>
      </c>
      <c r="R10" s="269">
        <f ca="1">Tables!AB123</f>
        <v>0</v>
      </c>
      <c r="S10" s="411">
        <f ca="1">IF(CE_Test_Number&lt;1,"-",Tables!AC123)</f>
        <v>0</v>
      </c>
      <c r="T10" s="411">
        <f ca="1">IF(CE_Test_Number&lt;1,"-",Tables!AD123)</f>
        <v>0</v>
      </c>
      <c r="U10" s="411">
        <f ca="1">IF(CE_Test_Number&lt;1,"-",Tables!AE123)</f>
        <v>0</v>
      </c>
      <c r="V10" s="411" t="str">
        <f ca="1">IF(CE_Test_Number&lt;1,"-",Tables!AF123)</f>
        <v/>
      </c>
      <c r="W10" s="411">
        <f ca="1">IF(CE_Test_Number&lt;1,"-",Tables!AG123)</f>
        <v>0</v>
      </c>
      <c r="X10" s="464">
        <f ca="1">IF(CE_Test_Number&lt;2,"-",Tables!AH123)</f>
        <v>0</v>
      </c>
      <c r="Y10" s="464">
        <f ca="1">IF(CE_Test_Number&lt;2,"-",Tables!AI123)</f>
        <v>0</v>
      </c>
      <c r="Z10" s="464">
        <f ca="1">IF(CE_Test_Number&lt;2,"-",Tables!AJ123)</f>
        <v>0</v>
      </c>
      <c r="AA10" s="464" t="str">
        <f ca="1">IF(CE_Test_Number&lt;2,"-",Tables!AK123)</f>
        <v/>
      </c>
      <c r="AB10" s="464">
        <f ca="1">IF(CE_Test_Number&lt;2,"-",Tables!AL123)</f>
        <v>0</v>
      </c>
      <c r="AC10" s="464">
        <f ca="1">IF(CE_Test_Number&lt;3,"-",Tables!AM123)</f>
        <v>0</v>
      </c>
      <c r="AD10" s="464">
        <f ca="1">IF(CE_Test_Number&lt;3,"-",Tables!AN123)</f>
        <v>0</v>
      </c>
      <c r="AE10" s="464">
        <f ca="1">IF(CE_Test_Number&lt;3,"-",Tables!AO123)</f>
        <v>0</v>
      </c>
      <c r="AF10" s="464" t="str">
        <f ca="1">IF(CE_Test_Number&lt;3,"-",Tables!AP123)</f>
        <v/>
      </c>
      <c r="AG10" s="464">
        <f ca="1">IF(CE_Test_Number&lt;3,"-",Tables!AQ123)</f>
        <v>0</v>
      </c>
      <c r="AH10" s="464">
        <f ca="1">IF(CE_Test_Number&lt;4,"-",Tables!AR123)</f>
        <v>0</v>
      </c>
      <c r="AI10" s="464">
        <f ca="1">IF(CE_Test_Number&lt;4,"-",Tables!AS123)</f>
        <v>0</v>
      </c>
      <c r="AJ10" s="464">
        <f ca="1">IF(CE_Test_Number&lt;4,"-",Tables!AT123)</f>
        <v>0</v>
      </c>
      <c r="AK10" s="464" t="str">
        <f ca="1">IF(CE_Test_Number&lt;4,"-",Tables!AU123)</f>
        <v/>
      </c>
      <c r="AL10" s="464">
        <f ca="1">IF(CE_Test_Number&lt;4,"-",Tables!AV123)</f>
        <v>0</v>
      </c>
    </row>
    <row r="11" spans="1:38">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Tables!N124</f>
        <v>-</v>
      </c>
      <c r="K11" s="269" t="str">
        <f ca="1">Tables!O124</f>
        <v>-</v>
      </c>
      <c r="L11" s="269" t="str">
        <f ca="1">Tables!P124</f>
        <v>-</v>
      </c>
      <c r="M11" s="269" t="str">
        <f ca="1">Tables!T124</f>
        <v>-</v>
      </c>
      <c r="N11" s="269" t="str">
        <f ca="1">Tables!U124</f>
        <v>-</v>
      </c>
      <c r="O11" s="269" t="str">
        <f ca="1">Tables!V124</f>
        <v>-</v>
      </c>
      <c r="P11" s="269" t="str">
        <f ca="1">Tables!Z124</f>
        <v>-</v>
      </c>
      <c r="Q11" s="269" t="str">
        <f ca="1">Tables!AA124</f>
        <v>-</v>
      </c>
      <c r="R11" s="269" t="str">
        <f ca="1">Tables!AB124</f>
        <v>-</v>
      </c>
      <c r="S11" s="411" t="str">
        <f ca="1">IF(CE_Test_Number&lt;1,"-",Tables!AC124)</f>
        <v>-</v>
      </c>
      <c r="T11" s="411" t="str">
        <f ca="1">IF(CE_Test_Number&lt;1,"-",Tables!AD124)</f>
        <v>-</v>
      </c>
      <c r="U11" s="411" t="str">
        <f ca="1">IF(CE_Test_Number&lt;1,"-",Tables!AE124)</f>
        <v>-</v>
      </c>
      <c r="V11" s="411" t="str">
        <f ca="1">IF(CE_Test_Number&lt;1,"-",Tables!AF124)</f>
        <v>-</v>
      </c>
      <c r="W11" s="411" t="str">
        <f ca="1">IF(CE_Test_Number&lt;1,"-",Tables!AG124)</f>
        <v>-</v>
      </c>
      <c r="X11" s="464" t="str">
        <f ca="1">IF(CE_Test_Number&lt;2,"-",Tables!AH124)</f>
        <v>-</v>
      </c>
      <c r="Y11" s="464" t="str">
        <f ca="1">IF(CE_Test_Number&lt;2,"-",Tables!AI124)</f>
        <v>-</v>
      </c>
      <c r="Z11" s="464" t="str">
        <f ca="1">IF(CE_Test_Number&lt;2,"-",Tables!AJ124)</f>
        <v>-</v>
      </c>
      <c r="AA11" s="464" t="str">
        <f ca="1">IF(CE_Test_Number&lt;2,"-",Tables!AK124)</f>
        <v>-</v>
      </c>
      <c r="AB11" s="464" t="str">
        <f ca="1">IF(CE_Test_Number&lt;2,"-",Tables!AL124)</f>
        <v>-</v>
      </c>
      <c r="AC11" s="464" t="str">
        <f ca="1">IF(CE_Test_Number&lt;3,"-",Tables!AM124)</f>
        <v>-</v>
      </c>
      <c r="AD11" s="464" t="str">
        <f ca="1">IF(CE_Test_Number&lt;3,"-",Tables!AN124)</f>
        <v>-</v>
      </c>
      <c r="AE11" s="464" t="str">
        <f ca="1">IF(CE_Test_Number&lt;3,"-",Tables!AO124)</f>
        <v>-</v>
      </c>
      <c r="AF11" s="464" t="str">
        <f ca="1">IF(CE_Test_Number&lt;3,"-",Tables!AP124)</f>
        <v>-</v>
      </c>
      <c r="AG11" s="464" t="str">
        <f ca="1">IF(CE_Test_Number&lt;3,"-",Tables!AQ124)</f>
        <v>-</v>
      </c>
      <c r="AH11" s="464" t="str">
        <f ca="1">IF(CE_Test_Number&lt;4,"-",Tables!AR124)</f>
        <v>-</v>
      </c>
      <c r="AI11" s="464" t="str">
        <f ca="1">IF(CE_Test_Number&lt;4,"-",Tables!AS124)</f>
        <v>-</v>
      </c>
      <c r="AJ11" s="464" t="str">
        <f ca="1">IF(CE_Test_Number&lt;4,"-",Tables!AT124)</f>
        <v>-</v>
      </c>
      <c r="AK11" s="464" t="str">
        <f ca="1">IF(CE_Test_Number&lt;4,"-",Tables!AU124)</f>
        <v>-</v>
      </c>
      <c r="AL11" s="464" t="str">
        <f ca="1">IF(CE_Test_Number&lt;4,"-",Tables!AV124)</f>
        <v>-</v>
      </c>
    </row>
    <row r="12" spans="1:38">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Tables!N125</f>
        <v>-</v>
      </c>
      <c r="K12" s="269" t="str">
        <f ca="1">Tables!O125</f>
        <v>-</v>
      </c>
      <c r="L12" s="269" t="str">
        <f ca="1">Tables!P125</f>
        <v>-</v>
      </c>
      <c r="M12" s="269" t="str">
        <f ca="1">Tables!T125</f>
        <v>-</v>
      </c>
      <c r="N12" s="269" t="str">
        <f ca="1">Tables!U125</f>
        <v>-</v>
      </c>
      <c r="O12" s="269" t="str">
        <f ca="1">Tables!V125</f>
        <v>-</v>
      </c>
      <c r="P12" s="269" t="str">
        <f ca="1">Tables!Z125</f>
        <v>-</v>
      </c>
      <c r="Q12" s="269" t="str">
        <f ca="1">Tables!AA125</f>
        <v>-</v>
      </c>
      <c r="R12" s="269" t="str">
        <f ca="1">Tables!AB125</f>
        <v>-</v>
      </c>
      <c r="S12" s="411" t="str">
        <f ca="1">IF(CE_Test_Number&lt;1,"-",Tables!AC125)</f>
        <v>-</v>
      </c>
      <c r="T12" s="411" t="str">
        <f ca="1">IF(CE_Test_Number&lt;1,"-",Tables!AD125)</f>
        <v>-</v>
      </c>
      <c r="U12" s="411" t="str">
        <f ca="1">IF(CE_Test_Number&lt;1,"-",Tables!AE125)</f>
        <v>-</v>
      </c>
      <c r="V12" s="411" t="str">
        <f ca="1">IF(CE_Test_Number&lt;1,"-",Tables!AF125)</f>
        <v>-</v>
      </c>
      <c r="W12" s="411" t="str">
        <f ca="1">IF(CE_Test_Number&lt;1,"-",Tables!AG125)</f>
        <v>-</v>
      </c>
      <c r="X12" s="464" t="str">
        <f ca="1">IF(CE_Test_Number&lt;2,"-",Tables!AH125)</f>
        <v>-</v>
      </c>
      <c r="Y12" s="464" t="str">
        <f ca="1">IF(CE_Test_Number&lt;2,"-",Tables!AI125)</f>
        <v>-</v>
      </c>
      <c r="Z12" s="464" t="str">
        <f ca="1">IF(CE_Test_Number&lt;2,"-",Tables!AJ125)</f>
        <v>-</v>
      </c>
      <c r="AA12" s="464" t="str">
        <f ca="1">IF(CE_Test_Number&lt;2,"-",Tables!AK125)</f>
        <v>-</v>
      </c>
      <c r="AB12" s="464" t="str">
        <f ca="1">IF(CE_Test_Number&lt;2,"-",Tables!AL125)</f>
        <v>-</v>
      </c>
      <c r="AC12" s="464" t="str">
        <f ca="1">IF(CE_Test_Number&lt;3,"-",Tables!AM125)</f>
        <v>-</v>
      </c>
      <c r="AD12" s="464" t="str">
        <f ca="1">IF(CE_Test_Number&lt;3,"-",Tables!AN125)</f>
        <v>-</v>
      </c>
      <c r="AE12" s="464" t="str">
        <f ca="1">IF(CE_Test_Number&lt;3,"-",Tables!AO125)</f>
        <v>-</v>
      </c>
      <c r="AF12" s="464" t="str">
        <f ca="1">IF(CE_Test_Number&lt;3,"-",Tables!AP125)</f>
        <v>-</v>
      </c>
      <c r="AG12" s="464" t="str">
        <f ca="1">IF(CE_Test_Number&lt;3,"-",Tables!AQ125)</f>
        <v>-</v>
      </c>
      <c r="AH12" s="464" t="str">
        <f ca="1">IF(CE_Test_Number&lt;4,"-",Tables!AR125)</f>
        <v>-</v>
      </c>
      <c r="AI12" s="464" t="str">
        <f ca="1">IF(CE_Test_Number&lt;4,"-",Tables!AS125)</f>
        <v>-</v>
      </c>
      <c r="AJ12" s="464" t="str">
        <f ca="1">IF(CE_Test_Number&lt;4,"-",Tables!AT125)</f>
        <v>-</v>
      </c>
      <c r="AK12" s="464" t="str">
        <f ca="1">IF(CE_Test_Number&lt;4,"-",Tables!AU125)</f>
        <v>-</v>
      </c>
      <c r="AL12" s="464" t="str">
        <f ca="1">IF(CE_Test_Number&lt;4,"-",Tables!AV125)</f>
        <v>-</v>
      </c>
    </row>
    <row r="13" spans="1:38">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Tables!N126</f>
        <v>-</v>
      </c>
      <c r="K13" s="269" t="str">
        <f ca="1">Tables!O126</f>
        <v>-</v>
      </c>
      <c r="L13" s="269" t="str">
        <f ca="1">Tables!P126</f>
        <v>-</v>
      </c>
      <c r="M13" s="269" t="str">
        <f ca="1">Tables!T126</f>
        <v>-</v>
      </c>
      <c r="N13" s="269" t="str">
        <f ca="1">Tables!U126</f>
        <v>-</v>
      </c>
      <c r="O13" s="269" t="str">
        <f ca="1">Tables!V126</f>
        <v>-</v>
      </c>
      <c r="P13" s="269" t="str">
        <f ca="1">Tables!Z126</f>
        <v>-</v>
      </c>
      <c r="Q13" s="269" t="str">
        <f ca="1">Tables!AA126</f>
        <v>-</v>
      </c>
      <c r="R13" s="269" t="str">
        <f ca="1">Tables!AB126</f>
        <v>-</v>
      </c>
      <c r="S13" s="411" t="str">
        <f ca="1">IF(CE_Test_Number&lt;1,"-",Tables!AC126)</f>
        <v>-</v>
      </c>
      <c r="T13" s="411" t="str">
        <f ca="1">IF(CE_Test_Number&lt;1,"-",Tables!AD126)</f>
        <v>-</v>
      </c>
      <c r="U13" s="411" t="str">
        <f ca="1">IF(CE_Test_Number&lt;1,"-",Tables!AE126)</f>
        <v>-</v>
      </c>
      <c r="V13" s="411" t="str">
        <f ca="1">IF(CE_Test_Number&lt;1,"-",Tables!AF126)</f>
        <v>-</v>
      </c>
      <c r="W13" s="411" t="str">
        <f ca="1">IF(CE_Test_Number&lt;1,"-",Tables!AG126)</f>
        <v>-</v>
      </c>
      <c r="X13" s="464" t="str">
        <f ca="1">IF(CE_Test_Number&lt;2,"-",Tables!AH126)</f>
        <v>-</v>
      </c>
      <c r="Y13" s="464" t="str">
        <f ca="1">IF(CE_Test_Number&lt;2,"-",Tables!AI126)</f>
        <v>-</v>
      </c>
      <c r="Z13" s="464" t="str">
        <f ca="1">IF(CE_Test_Number&lt;2,"-",Tables!AJ126)</f>
        <v>-</v>
      </c>
      <c r="AA13" s="464" t="str">
        <f ca="1">IF(CE_Test_Number&lt;2,"-",Tables!AK126)</f>
        <v>-</v>
      </c>
      <c r="AB13" s="464" t="str">
        <f ca="1">IF(CE_Test_Number&lt;2,"-",Tables!AL126)</f>
        <v>-</v>
      </c>
      <c r="AC13" s="464" t="str">
        <f ca="1">IF(CE_Test_Number&lt;3,"-",Tables!AM126)</f>
        <v>-</v>
      </c>
      <c r="AD13" s="464" t="str">
        <f ca="1">IF(CE_Test_Number&lt;3,"-",Tables!AN126)</f>
        <v>-</v>
      </c>
      <c r="AE13" s="464" t="str">
        <f ca="1">IF(CE_Test_Number&lt;3,"-",Tables!AO126)</f>
        <v>-</v>
      </c>
      <c r="AF13" s="464" t="str">
        <f ca="1">IF(CE_Test_Number&lt;3,"-",Tables!AP126)</f>
        <v>-</v>
      </c>
      <c r="AG13" s="464" t="str">
        <f ca="1">IF(CE_Test_Number&lt;3,"-",Tables!AQ126)</f>
        <v>-</v>
      </c>
      <c r="AH13" s="464" t="str">
        <f ca="1">IF(CE_Test_Number&lt;4,"-",Tables!AR126)</f>
        <v>-</v>
      </c>
      <c r="AI13" s="464" t="str">
        <f ca="1">IF(CE_Test_Number&lt;4,"-",Tables!AS126)</f>
        <v>-</v>
      </c>
      <c r="AJ13" s="464" t="str">
        <f ca="1">IF(CE_Test_Number&lt;4,"-",Tables!AT126)</f>
        <v>-</v>
      </c>
      <c r="AK13" s="464" t="str">
        <f ca="1">IF(CE_Test_Number&lt;4,"-",Tables!AU126)</f>
        <v>-</v>
      </c>
      <c r="AL13" s="464" t="str">
        <f ca="1">IF(CE_Test_Number&lt;4,"-",Tables!AV126)</f>
        <v>-</v>
      </c>
    </row>
    <row r="14" spans="1:38">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Tables!N127</f>
        <v>-</v>
      </c>
      <c r="K14" s="269" t="str">
        <f ca="1">Tables!O127</f>
        <v>-</v>
      </c>
      <c r="L14" s="269" t="str">
        <f ca="1">Tables!P127</f>
        <v>-</v>
      </c>
      <c r="M14" s="269" t="str">
        <f ca="1">Tables!T127</f>
        <v>-</v>
      </c>
      <c r="N14" s="269" t="str">
        <f ca="1">Tables!U127</f>
        <v>-</v>
      </c>
      <c r="O14" s="269" t="str">
        <f ca="1">Tables!V127</f>
        <v>-</v>
      </c>
      <c r="P14" s="269" t="str">
        <f ca="1">Tables!Z127</f>
        <v>-</v>
      </c>
      <c r="Q14" s="269" t="str">
        <f ca="1">Tables!AA127</f>
        <v>-</v>
      </c>
      <c r="R14" s="269" t="str">
        <f ca="1">Tables!AB127</f>
        <v>-</v>
      </c>
      <c r="S14" s="411" t="str">
        <f ca="1">IF(CE_Test_Number&lt;1,"-",Tables!AC127)</f>
        <v>-</v>
      </c>
      <c r="T14" s="411" t="str">
        <f ca="1">IF(CE_Test_Number&lt;1,"-",Tables!AD127)</f>
        <v>-</v>
      </c>
      <c r="U14" s="411" t="str">
        <f ca="1">IF(CE_Test_Number&lt;1,"-",Tables!AE127)</f>
        <v>-</v>
      </c>
      <c r="V14" s="411" t="str">
        <f ca="1">IF(CE_Test_Number&lt;1,"-",Tables!AF127)</f>
        <v>-</v>
      </c>
      <c r="W14" s="411" t="str">
        <f ca="1">IF(CE_Test_Number&lt;1,"-",Tables!AG127)</f>
        <v>-</v>
      </c>
      <c r="X14" s="464" t="str">
        <f ca="1">IF(CE_Test_Number&lt;2,"-",Tables!AH127)</f>
        <v>-</v>
      </c>
      <c r="Y14" s="464" t="str">
        <f ca="1">IF(CE_Test_Number&lt;2,"-",Tables!AI127)</f>
        <v>-</v>
      </c>
      <c r="Z14" s="464" t="str">
        <f ca="1">IF(CE_Test_Number&lt;2,"-",Tables!AJ127)</f>
        <v>-</v>
      </c>
      <c r="AA14" s="464" t="str">
        <f ca="1">IF(CE_Test_Number&lt;2,"-",Tables!AK127)</f>
        <v>-</v>
      </c>
      <c r="AB14" s="464" t="str">
        <f ca="1">IF(CE_Test_Number&lt;2,"-",Tables!AL127)</f>
        <v>-</v>
      </c>
      <c r="AC14" s="464" t="str">
        <f ca="1">IF(CE_Test_Number&lt;3,"-",Tables!AM127)</f>
        <v>-</v>
      </c>
      <c r="AD14" s="464" t="str">
        <f ca="1">IF(CE_Test_Number&lt;3,"-",Tables!AN127)</f>
        <v>-</v>
      </c>
      <c r="AE14" s="464" t="str">
        <f ca="1">IF(CE_Test_Number&lt;3,"-",Tables!AO127)</f>
        <v>-</v>
      </c>
      <c r="AF14" s="464" t="str">
        <f ca="1">IF(CE_Test_Number&lt;3,"-",Tables!AP127)</f>
        <v>-</v>
      </c>
      <c r="AG14" s="464" t="str">
        <f ca="1">IF(CE_Test_Number&lt;3,"-",Tables!AQ127)</f>
        <v>-</v>
      </c>
      <c r="AH14" s="464" t="str">
        <f ca="1">IF(CE_Test_Number&lt;4,"-",Tables!AR127)</f>
        <v>-</v>
      </c>
      <c r="AI14" s="464" t="str">
        <f ca="1">IF(CE_Test_Number&lt;4,"-",Tables!AS127)</f>
        <v>-</v>
      </c>
      <c r="AJ14" s="464" t="str">
        <f ca="1">IF(CE_Test_Number&lt;4,"-",Tables!AT127)</f>
        <v>-</v>
      </c>
      <c r="AK14" s="464" t="str">
        <f ca="1">IF(CE_Test_Number&lt;4,"-",Tables!AU127)</f>
        <v>-</v>
      </c>
      <c r="AL14" s="464" t="str">
        <f ca="1">IF(CE_Test_Number&lt;4,"-",Tables!AV127)</f>
        <v>-</v>
      </c>
    </row>
    <row r="15" spans="1:38">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Tables!N128</f>
        <v>-</v>
      </c>
      <c r="K15" s="269" t="str">
        <f ca="1">Tables!O128</f>
        <v>-</v>
      </c>
      <c r="L15" s="269" t="str">
        <f ca="1">Tables!P128</f>
        <v>-</v>
      </c>
      <c r="M15" s="269" t="str">
        <f ca="1">Tables!T128</f>
        <v>-</v>
      </c>
      <c r="N15" s="269" t="str">
        <f ca="1">Tables!U128</f>
        <v>-</v>
      </c>
      <c r="O15" s="269" t="str">
        <f ca="1">Tables!V128</f>
        <v>-</v>
      </c>
      <c r="P15" s="269" t="str">
        <f ca="1">Tables!Z128</f>
        <v>-</v>
      </c>
      <c r="Q15" s="269" t="str">
        <f ca="1">Tables!AA128</f>
        <v>-</v>
      </c>
      <c r="R15" s="269" t="str">
        <f ca="1">Tables!AB128</f>
        <v>-</v>
      </c>
      <c r="S15" s="411" t="str">
        <f ca="1">IF(CE_Test_Number&lt;1,"-",Tables!AC128)</f>
        <v>-</v>
      </c>
      <c r="T15" s="411" t="str">
        <f ca="1">IF(CE_Test_Number&lt;1,"-",Tables!AD128)</f>
        <v>-</v>
      </c>
      <c r="U15" s="411" t="str">
        <f ca="1">IF(CE_Test_Number&lt;1,"-",Tables!AE128)</f>
        <v>-</v>
      </c>
      <c r="V15" s="411" t="str">
        <f ca="1">IF(CE_Test_Number&lt;1,"-",Tables!AF128)</f>
        <v>-</v>
      </c>
      <c r="W15" s="411" t="str">
        <f ca="1">IF(CE_Test_Number&lt;1,"-",Tables!AG128)</f>
        <v>-</v>
      </c>
      <c r="X15" s="464" t="str">
        <f ca="1">IF(CE_Test_Number&lt;2,"-",Tables!AH128)</f>
        <v>-</v>
      </c>
      <c r="Y15" s="464" t="str">
        <f ca="1">IF(CE_Test_Number&lt;2,"-",Tables!AI128)</f>
        <v>-</v>
      </c>
      <c r="Z15" s="464" t="str">
        <f ca="1">IF(CE_Test_Number&lt;2,"-",Tables!AJ128)</f>
        <v>-</v>
      </c>
      <c r="AA15" s="464" t="str">
        <f ca="1">IF(CE_Test_Number&lt;2,"-",Tables!AK128)</f>
        <v>-</v>
      </c>
      <c r="AB15" s="464" t="str">
        <f ca="1">IF(CE_Test_Number&lt;2,"-",Tables!AL128)</f>
        <v>-</v>
      </c>
      <c r="AC15" s="464" t="str">
        <f ca="1">IF(CE_Test_Number&lt;3,"-",Tables!AM128)</f>
        <v>-</v>
      </c>
      <c r="AD15" s="464" t="str">
        <f ca="1">IF(CE_Test_Number&lt;3,"-",Tables!AN128)</f>
        <v>-</v>
      </c>
      <c r="AE15" s="464" t="str">
        <f ca="1">IF(CE_Test_Number&lt;3,"-",Tables!AO128)</f>
        <v>-</v>
      </c>
      <c r="AF15" s="464" t="str">
        <f ca="1">IF(CE_Test_Number&lt;3,"-",Tables!AP128)</f>
        <v>-</v>
      </c>
      <c r="AG15" s="464" t="str">
        <f ca="1">IF(CE_Test_Number&lt;3,"-",Tables!AQ128)</f>
        <v>-</v>
      </c>
      <c r="AH15" s="464" t="str">
        <f ca="1">IF(CE_Test_Number&lt;4,"-",Tables!AR128)</f>
        <v>-</v>
      </c>
      <c r="AI15" s="464" t="str">
        <f ca="1">IF(CE_Test_Number&lt;4,"-",Tables!AS128)</f>
        <v>-</v>
      </c>
      <c r="AJ15" s="464" t="str">
        <f ca="1">IF(CE_Test_Number&lt;4,"-",Tables!AT128)</f>
        <v>-</v>
      </c>
      <c r="AK15" s="464" t="str">
        <f ca="1">IF(CE_Test_Number&lt;4,"-",Tables!AU128)</f>
        <v>-</v>
      </c>
      <c r="AL15" s="464" t="str">
        <f ca="1">IF(CE_Test_Number&lt;4,"-",Tables!AV128)</f>
        <v>-</v>
      </c>
    </row>
    <row r="16" spans="1:38">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Tables!N129</f>
        <v>-</v>
      </c>
      <c r="K16" s="269" t="str">
        <f ca="1">Tables!O129</f>
        <v>-</v>
      </c>
      <c r="L16" s="269" t="str">
        <f ca="1">Tables!P129</f>
        <v>-</v>
      </c>
      <c r="M16" s="269" t="str">
        <f ca="1">Tables!T129</f>
        <v>-</v>
      </c>
      <c r="N16" s="269" t="str">
        <f ca="1">Tables!U129</f>
        <v>-</v>
      </c>
      <c r="O16" s="269" t="str">
        <f ca="1">Tables!V129</f>
        <v>-</v>
      </c>
      <c r="P16" s="269" t="str">
        <f ca="1">Tables!Z129</f>
        <v>-</v>
      </c>
      <c r="Q16" s="269" t="str">
        <f ca="1">Tables!AA129</f>
        <v>-</v>
      </c>
      <c r="R16" s="269" t="str">
        <f ca="1">Tables!AB129</f>
        <v>-</v>
      </c>
      <c r="S16" s="411" t="str">
        <f ca="1">IF(CE_Test_Number&lt;1,"-",Tables!AC129)</f>
        <v>-</v>
      </c>
      <c r="T16" s="411" t="str">
        <f ca="1">IF(CE_Test_Number&lt;1,"-",Tables!AD129)</f>
        <v>-</v>
      </c>
      <c r="U16" s="411" t="str">
        <f ca="1">IF(CE_Test_Number&lt;1,"-",Tables!AE129)</f>
        <v>-</v>
      </c>
      <c r="V16" s="411" t="str">
        <f ca="1">IF(CE_Test_Number&lt;1,"-",Tables!AF129)</f>
        <v>-</v>
      </c>
      <c r="W16" s="411" t="str">
        <f ca="1">IF(CE_Test_Number&lt;1,"-",Tables!AG129)</f>
        <v>-</v>
      </c>
      <c r="X16" s="464" t="str">
        <f ca="1">IF(CE_Test_Number&lt;2,"-",Tables!AH129)</f>
        <v>-</v>
      </c>
      <c r="Y16" s="464" t="str">
        <f ca="1">IF(CE_Test_Number&lt;2,"-",Tables!AI129)</f>
        <v>-</v>
      </c>
      <c r="Z16" s="464" t="str">
        <f ca="1">IF(CE_Test_Number&lt;2,"-",Tables!AJ129)</f>
        <v>-</v>
      </c>
      <c r="AA16" s="464" t="str">
        <f ca="1">IF(CE_Test_Number&lt;2,"-",Tables!AK129)</f>
        <v>-</v>
      </c>
      <c r="AB16" s="464" t="str">
        <f ca="1">IF(CE_Test_Number&lt;2,"-",Tables!AL129)</f>
        <v>-</v>
      </c>
      <c r="AC16" s="464" t="str">
        <f ca="1">IF(CE_Test_Number&lt;3,"-",Tables!AM129)</f>
        <v>-</v>
      </c>
      <c r="AD16" s="464" t="str">
        <f ca="1">IF(CE_Test_Number&lt;3,"-",Tables!AN129)</f>
        <v>-</v>
      </c>
      <c r="AE16" s="464" t="str">
        <f ca="1">IF(CE_Test_Number&lt;3,"-",Tables!AO129)</f>
        <v>-</v>
      </c>
      <c r="AF16" s="464" t="str">
        <f ca="1">IF(CE_Test_Number&lt;3,"-",Tables!AP129)</f>
        <v>-</v>
      </c>
      <c r="AG16" s="464" t="str">
        <f ca="1">IF(CE_Test_Number&lt;3,"-",Tables!AQ129)</f>
        <v>-</v>
      </c>
      <c r="AH16" s="464" t="str">
        <f ca="1">IF(CE_Test_Number&lt;4,"-",Tables!AR129)</f>
        <v>-</v>
      </c>
      <c r="AI16" s="464" t="str">
        <f ca="1">IF(CE_Test_Number&lt;4,"-",Tables!AS129)</f>
        <v>-</v>
      </c>
      <c r="AJ16" s="464" t="str">
        <f ca="1">IF(CE_Test_Number&lt;4,"-",Tables!AT129)</f>
        <v>-</v>
      </c>
      <c r="AK16" s="464" t="str">
        <f ca="1">IF(CE_Test_Number&lt;4,"-",Tables!AU129)</f>
        <v>-</v>
      </c>
      <c r="AL16" s="464" t="str">
        <f ca="1">IF(CE_Test_Number&lt;4,"-",Tables!AV129)</f>
        <v>-</v>
      </c>
    </row>
    <row r="17" spans="2:38">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Tables!N130</f>
        <v>-</v>
      </c>
      <c r="K17" s="269" t="str">
        <f ca="1">Tables!O130</f>
        <v>-</v>
      </c>
      <c r="L17" s="269" t="str">
        <f ca="1">Tables!P130</f>
        <v>-</v>
      </c>
      <c r="M17" s="269" t="str">
        <f ca="1">Tables!T130</f>
        <v>-</v>
      </c>
      <c r="N17" s="269" t="str">
        <f ca="1">Tables!U130</f>
        <v>-</v>
      </c>
      <c r="O17" s="269" t="str">
        <f ca="1">Tables!V130</f>
        <v>-</v>
      </c>
      <c r="P17" s="269" t="str">
        <f ca="1">Tables!Z130</f>
        <v>-</v>
      </c>
      <c r="Q17" s="269" t="str">
        <f ca="1">Tables!AA130</f>
        <v>-</v>
      </c>
      <c r="R17" s="269" t="str">
        <f ca="1">Tables!AB130</f>
        <v>-</v>
      </c>
      <c r="S17" s="411" t="str">
        <f ca="1">IF(CE_Test_Number&lt;1,"-",Tables!AC130)</f>
        <v>-</v>
      </c>
      <c r="T17" s="411" t="str">
        <f ca="1">IF(CE_Test_Number&lt;1,"-",Tables!AD130)</f>
        <v>-</v>
      </c>
      <c r="U17" s="411" t="str">
        <f ca="1">IF(CE_Test_Number&lt;1,"-",Tables!AE130)</f>
        <v>-</v>
      </c>
      <c r="V17" s="411" t="str">
        <f ca="1">IF(CE_Test_Number&lt;1,"-",Tables!AF130)</f>
        <v>-</v>
      </c>
      <c r="W17" s="411" t="str">
        <f ca="1">IF(CE_Test_Number&lt;1,"-",Tables!AG130)</f>
        <v>-</v>
      </c>
      <c r="X17" s="464" t="str">
        <f ca="1">IF(CE_Test_Number&lt;2,"-",Tables!AH130)</f>
        <v>-</v>
      </c>
      <c r="Y17" s="464" t="str">
        <f ca="1">IF(CE_Test_Number&lt;2,"-",Tables!AI130)</f>
        <v>-</v>
      </c>
      <c r="Z17" s="464" t="str">
        <f ca="1">IF(CE_Test_Number&lt;2,"-",Tables!AJ130)</f>
        <v>-</v>
      </c>
      <c r="AA17" s="464" t="str">
        <f ca="1">IF(CE_Test_Number&lt;2,"-",Tables!AK130)</f>
        <v>-</v>
      </c>
      <c r="AB17" s="464" t="str">
        <f ca="1">IF(CE_Test_Number&lt;2,"-",Tables!AL130)</f>
        <v>-</v>
      </c>
      <c r="AC17" s="464" t="str">
        <f ca="1">IF(CE_Test_Number&lt;3,"-",Tables!AM130)</f>
        <v>-</v>
      </c>
      <c r="AD17" s="464" t="str">
        <f ca="1">IF(CE_Test_Number&lt;3,"-",Tables!AN130)</f>
        <v>-</v>
      </c>
      <c r="AE17" s="464" t="str">
        <f ca="1">IF(CE_Test_Number&lt;3,"-",Tables!AO130)</f>
        <v>-</v>
      </c>
      <c r="AF17" s="464" t="str">
        <f ca="1">IF(CE_Test_Number&lt;3,"-",Tables!AP130)</f>
        <v>-</v>
      </c>
      <c r="AG17" s="464" t="str">
        <f ca="1">IF(CE_Test_Number&lt;3,"-",Tables!AQ130)</f>
        <v>-</v>
      </c>
      <c r="AH17" s="464" t="str">
        <f ca="1">IF(CE_Test_Number&lt;4,"-",Tables!AR130)</f>
        <v>-</v>
      </c>
      <c r="AI17" s="464" t="str">
        <f ca="1">IF(CE_Test_Number&lt;4,"-",Tables!AS130)</f>
        <v>-</v>
      </c>
      <c r="AJ17" s="464" t="str">
        <f ca="1">IF(CE_Test_Number&lt;4,"-",Tables!AT130)</f>
        <v>-</v>
      </c>
      <c r="AK17" s="464" t="str">
        <f ca="1">IF(CE_Test_Number&lt;4,"-",Tables!AU130)</f>
        <v>-</v>
      </c>
      <c r="AL17" s="464" t="str">
        <f ca="1">IF(CE_Test_Number&lt;4,"-",Tables!AV130)</f>
        <v>-</v>
      </c>
    </row>
    <row r="18" spans="2:38">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Tables!N131</f>
        <v>-</v>
      </c>
      <c r="K18" s="269" t="str">
        <f ca="1">Tables!O131</f>
        <v>-</v>
      </c>
      <c r="L18" s="269" t="str">
        <f ca="1">Tables!P131</f>
        <v>-</v>
      </c>
      <c r="M18" s="269" t="str">
        <f ca="1">Tables!T131</f>
        <v>-</v>
      </c>
      <c r="N18" s="269" t="str">
        <f ca="1">Tables!U131</f>
        <v>-</v>
      </c>
      <c r="O18" s="269" t="str">
        <f ca="1">Tables!V131</f>
        <v>-</v>
      </c>
      <c r="P18" s="269" t="str">
        <f ca="1">Tables!Z131</f>
        <v>-</v>
      </c>
      <c r="Q18" s="269" t="str">
        <f ca="1">Tables!AA131</f>
        <v>-</v>
      </c>
      <c r="R18" s="269" t="str">
        <f ca="1">Tables!AB131</f>
        <v>-</v>
      </c>
      <c r="S18" s="411" t="str">
        <f ca="1">IF(CE_Test_Number&lt;1,"-",Tables!AC131)</f>
        <v>-</v>
      </c>
      <c r="T18" s="411" t="str">
        <f ca="1">IF(CE_Test_Number&lt;1,"-",Tables!AD131)</f>
        <v>-</v>
      </c>
      <c r="U18" s="411" t="str">
        <f ca="1">IF(CE_Test_Number&lt;1,"-",Tables!AE131)</f>
        <v>-</v>
      </c>
      <c r="V18" s="411" t="str">
        <f ca="1">IF(CE_Test_Number&lt;1,"-",Tables!AF131)</f>
        <v>-</v>
      </c>
      <c r="W18" s="411" t="str">
        <f ca="1">IF(CE_Test_Number&lt;1,"-",Tables!AG131)</f>
        <v>-</v>
      </c>
      <c r="X18" s="464" t="str">
        <f ca="1">IF(CE_Test_Number&lt;2,"-",Tables!AH131)</f>
        <v>-</v>
      </c>
      <c r="Y18" s="464" t="str">
        <f ca="1">IF(CE_Test_Number&lt;2,"-",Tables!AI131)</f>
        <v>-</v>
      </c>
      <c r="Z18" s="464" t="str">
        <f ca="1">IF(CE_Test_Number&lt;2,"-",Tables!AJ131)</f>
        <v>-</v>
      </c>
      <c r="AA18" s="464" t="str">
        <f ca="1">IF(CE_Test_Number&lt;2,"-",Tables!AK131)</f>
        <v>-</v>
      </c>
      <c r="AB18" s="464" t="str">
        <f ca="1">IF(CE_Test_Number&lt;2,"-",Tables!AL131)</f>
        <v>-</v>
      </c>
      <c r="AC18" s="464" t="str">
        <f ca="1">IF(CE_Test_Number&lt;3,"-",Tables!AM131)</f>
        <v>-</v>
      </c>
      <c r="AD18" s="464" t="str">
        <f ca="1">IF(CE_Test_Number&lt;3,"-",Tables!AN131)</f>
        <v>-</v>
      </c>
      <c r="AE18" s="464" t="str">
        <f ca="1">IF(CE_Test_Number&lt;3,"-",Tables!AO131)</f>
        <v>-</v>
      </c>
      <c r="AF18" s="464" t="str">
        <f ca="1">IF(CE_Test_Number&lt;3,"-",Tables!AP131)</f>
        <v>-</v>
      </c>
      <c r="AG18" s="464" t="str">
        <f ca="1">IF(CE_Test_Number&lt;3,"-",Tables!AQ131)</f>
        <v>-</v>
      </c>
      <c r="AH18" s="464" t="str">
        <f ca="1">IF(CE_Test_Number&lt;4,"-",Tables!AR131)</f>
        <v>-</v>
      </c>
      <c r="AI18" s="464" t="str">
        <f ca="1">IF(CE_Test_Number&lt;4,"-",Tables!AS131)</f>
        <v>-</v>
      </c>
      <c r="AJ18" s="464" t="str">
        <f ca="1">IF(CE_Test_Number&lt;4,"-",Tables!AT131)</f>
        <v>-</v>
      </c>
      <c r="AK18" s="464" t="str">
        <f ca="1">IF(CE_Test_Number&lt;4,"-",Tables!AU131)</f>
        <v>-</v>
      </c>
      <c r="AL18" s="464" t="str">
        <f ca="1">IF(CE_Test_Number&lt;4,"-",Tables!AV131)</f>
        <v>-</v>
      </c>
    </row>
    <row r="19" spans="2:38">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Tables!N132</f>
        <v>-</v>
      </c>
      <c r="K19" s="269" t="str">
        <f ca="1">Tables!O132</f>
        <v>-</v>
      </c>
      <c r="L19" s="269" t="str">
        <f ca="1">Tables!P132</f>
        <v>-</v>
      </c>
      <c r="M19" s="269" t="str">
        <f ca="1">Tables!T132</f>
        <v>-</v>
      </c>
      <c r="N19" s="269" t="str">
        <f ca="1">Tables!U132</f>
        <v>-</v>
      </c>
      <c r="O19" s="269" t="str">
        <f ca="1">Tables!V132</f>
        <v>-</v>
      </c>
      <c r="P19" s="269" t="str">
        <f ca="1">Tables!Z132</f>
        <v>-</v>
      </c>
      <c r="Q19" s="269" t="str">
        <f ca="1">Tables!AA132</f>
        <v>-</v>
      </c>
      <c r="R19" s="269" t="str">
        <f ca="1">Tables!AB132</f>
        <v>-</v>
      </c>
      <c r="S19" s="411" t="str">
        <f ca="1">IF(CE_Test_Number&lt;1,"-",Tables!AC132)</f>
        <v>-</v>
      </c>
      <c r="T19" s="411" t="str">
        <f ca="1">IF(CE_Test_Number&lt;1,"-",Tables!AD132)</f>
        <v>-</v>
      </c>
      <c r="U19" s="411" t="str">
        <f ca="1">IF(CE_Test_Number&lt;1,"-",Tables!AE132)</f>
        <v>-</v>
      </c>
      <c r="V19" s="411" t="str">
        <f ca="1">IF(CE_Test_Number&lt;1,"-",Tables!AF132)</f>
        <v>-</v>
      </c>
      <c r="W19" s="411" t="str">
        <f ca="1">IF(CE_Test_Number&lt;1,"-",Tables!AG132)</f>
        <v>-</v>
      </c>
      <c r="X19" s="464" t="str">
        <f ca="1">IF(CE_Test_Number&lt;2,"-",Tables!AH132)</f>
        <v>-</v>
      </c>
      <c r="Y19" s="464" t="str">
        <f ca="1">IF(CE_Test_Number&lt;2,"-",Tables!AI132)</f>
        <v>-</v>
      </c>
      <c r="Z19" s="464" t="str">
        <f ca="1">IF(CE_Test_Number&lt;2,"-",Tables!AJ132)</f>
        <v>-</v>
      </c>
      <c r="AA19" s="464" t="str">
        <f ca="1">IF(CE_Test_Number&lt;2,"-",Tables!AK132)</f>
        <v>-</v>
      </c>
      <c r="AB19" s="464" t="str">
        <f ca="1">IF(CE_Test_Number&lt;2,"-",Tables!AL132)</f>
        <v>-</v>
      </c>
      <c r="AC19" s="464" t="str">
        <f ca="1">IF(CE_Test_Number&lt;3,"-",Tables!AM132)</f>
        <v>-</v>
      </c>
      <c r="AD19" s="464" t="str">
        <f ca="1">IF(CE_Test_Number&lt;3,"-",Tables!AN132)</f>
        <v>-</v>
      </c>
      <c r="AE19" s="464" t="str">
        <f ca="1">IF(CE_Test_Number&lt;3,"-",Tables!AO132)</f>
        <v>-</v>
      </c>
      <c r="AF19" s="464" t="str">
        <f ca="1">IF(CE_Test_Number&lt;3,"-",Tables!AP132)</f>
        <v>-</v>
      </c>
      <c r="AG19" s="464" t="str">
        <f ca="1">IF(CE_Test_Number&lt;3,"-",Tables!AQ132)</f>
        <v>-</v>
      </c>
      <c r="AH19" s="464" t="str">
        <f ca="1">IF(CE_Test_Number&lt;4,"-",Tables!AR132)</f>
        <v>-</v>
      </c>
      <c r="AI19" s="464" t="str">
        <f ca="1">IF(CE_Test_Number&lt;4,"-",Tables!AS132)</f>
        <v>-</v>
      </c>
      <c r="AJ19" s="464" t="str">
        <f ca="1">IF(CE_Test_Number&lt;4,"-",Tables!AT132)</f>
        <v>-</v>
      </c>
      <c r="AK19" s="464" t="str">
        <f ca="1">IF(CE_Test_Number&lt;4,"-",Tables!AU132)</f>
        <v>-</v>
      </c>
      <c r="AL19" s="464" t="str">
        <f ca="1">IF(CE_Test_Number&lt;4,"-",Tables!AV132)</f>
        <v>-</v>
      </c>
    </row>
    <row r="20" spans="2:38">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Tables!N133</f>
        <v>-</v>
      </c>
      <c r="K20" s="269" t="str">
        <f ca="1">Tables!O133</f>
        <v>-</v>
      </c>
      <c r="L20" s="269" t="str">
        <f ca="1">Tables!P133</f>
        <v>-</v>
      </c>
      <c r="M20" s="269" t="str">
        <f ca="1">Tables!T133</f>
        <v>-</v>
      </c>
      <c r="N20" s="269" t="str">
        <f ca="1">Tables!U133</f>
        <v>-</v>
      </c>
      <c r="O20" s="269" t="str">
        <f ca="1">Tables!V133</f>
        <v>-</v>
      </c>
      <c r="P20" s="269" t="str">
        <f ca="1">Tables!Z133</f>
        <v>-</v>
      </c>
      <c r="Q20" s="269" t="str">
        <f ca="1">Tables!AA133</f>
        <v>-</v>
      </c>
      <c r="R20" s="269" t="str">
        <f ca="1">Tables!AB133</f>
        <v>-</v>
      </c>
      <c r="S20" s="411" t="str">
        <f ca="1">IF(CE_Test_Number&lt;1,"-",Tables!AC133)</f>
        <v>-</v>
      </c>
      <c r="T20" s="411" t="str">
        <f ca="1">IF(CE_Test_Number&lt;1,"-",Tables!AD133)</f>
        <v>-</v>
      </c>
      <c r="U20" s="411" t="str">
        <f ca="1">IF(CE_Test_Number&lt;1,"-",Tables!AE133)</f>
        <v>-</v>
      </c>
      <c r="V20" s="411" t="str">
        <f ca="1">IF(CE_Test_Number&lt;1,"-",Tables!AF133)</f>
        <v>-</v>
      </c>
      <c r="W20" s="411" t="str">
        <f ca="1">IF(CE_Test_Number&lt;1,"-",Tables!AG133)</f>
        <v>-</v>
      </c>
      <c r="X20" s="464" t="str">
        <f ca="1">IF(CE_Test_Number&lt;2,"-",Tables!AH133)</f>
        <v>-</v>
      </c>
      <c r="Y20" s="464" t="str">
        <f ca="1">IF(CE_Test_Number&lt;2,"-",Tables!AI133)</f>
        <v>-</v>
      </c>
      <c r="Z20" s="464" t="str">
        <f ca="1">IF(CE_Test_Number&lt;2,"-",Tables!AJ133)</f>
        <v>-</v>
      </c>
      <c r="AA20" s="464" t="str">
        <f ca="1">IF(CE_Test_Number&lt;2,"-",Tables!AK133)</f>
        <v>-</v>
      </c>
      <c r="AB20" s="464" t="str">
        <f ca="1">IF(CE_Test_Number&lt;2,"-",Tables!AL133)</f>
        <v>-</v>
      </c>
      <c r="AC20" s="464" t="str">
        <f ca="1">IF(CE_Test_Number&lt;3,"-",Tables!AM133)</f>
        <v>-</v>
      </c>
      <c r="AD20" s="464" t="str">
        <f ca="1">IF(CE_Test_Number&lt;3,"-",Tables!AN133)</f>
        <v>-</v>
      </c>
      <c r="AE20" s="464" t="str">
        <f ca="1">IF(CE_Test_Number&lt;3,"-",Tables!AO133)</f>
        <v>-</v>
      </c>
      <c r="AF20" s="464" t="str">
        <f ca="1">IF(CE_Test_Number&lt;3,"-",Tables!AP133)</f>
        <v>-</v>
      </c>
      <c r="AG20" s="464" t="str">
        <f ca="1">IF(CE_Test_Number&lt;3,"-",Tables!AQ133)</f>
        <v>-</v>
      </c>
      <c r="AH20" s="464" t="str">
        <f ca="1">IF(CE_Test_Number&lt;4,"-",Tables!AR133)</f>
        <v>-</v>
      </c>
      <c r="AI20" s="464" t="str">
        <f ca="1">IF(CE_Test_Number&lt;4,"-",Tables!AS133)</f>
        <v>-</v>
      </c>
      <c r="AJ20" s="464" t="str">
        <f ca="1">IF(CE_Test_Number&lt;4,"-",Tables!AT133)</f>
        <v>-</v>
      </c>
      <c r="AK20" s="464" t="str">
        <f ca="1">IF(CE_Test_Number&lt;4,"-",Tables!AU133)</f>
        <v>-</v>
      </c>
      <c r="AL20" s="464" t="str">
        <f ca="1">IF(CE_Test_Number&lt;4,"-",Tables!AV133)</f>
        <v>-</v>
      </c>
    </row>
    <row r="21" spans="2:38">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Tables!N134</f>
        <v>-</v>
      </c>
      <c r="K21" s="269" t="str">
        <f ca="1">Tables!O134</f>
        <v>-</v>
      </c>
      <c r="L21" s="269" t="str">
        <f ca="1">Tables!P134</f>
        <v>-</v>
      </c>
      <c r="M21" s="269" t="str">
        <f ca="1">Tables!T134</f>
        <v>-</v>
      </c>
      <c r="N21" s="269" t="str">
        <f ca="1">Tables!U134</f>
        <v>-</v>
      </c>
      <c r="O21" s="269" t="str">
        <f ca="1">Tables!V134</f>
        <v>-</v>
      </c>
      <c r="P21" s="269" t="str">
        <f ca="1">Tables!Z134</f>
        <v>-</v>
      </c>
      <c r="Q21" s="269" t="str">
        <f ca="1">Tables!AA134</f>
        <v>-</v>
      </c>
      <c r="R21" s="269" t="str">
        <f ca="1">Tables!AB134</f>
        <v>-</v>
      </c>
      <c r="S21" s="411" t="str">
        <f ca="1">IF(CE_Test_Number&lt;1,"-",Tables!AC134)</f>
        <v>-</v>
      </c>
      <c r="T21" s="411" t="str">
        <f ca="1">IF(CE_Test_Number&lt;1,"-",Tables!AD134)</f>
        <v>-</v>
      </c>
      <c r="U21" s="411" t="str">
        <f ca="1">IF(CE_Test_Number&lt;1,"-",Tables!AE134)</f>
        <v>-</v>
      </c>
      <c r="V21" s="411" t="str">
        <f ca="1">IF(CE_Test_Number&lt;1,"-",Tables!AF134)</f>
        <v>-</v>
      </c>
      <c r="W21" s="411" t="str">
        <f ca="1">IF(CE_Test_Number&lt;1,"-",Tables!AG134)</f>
        <v>-</v>
      </c>
      <c r="X21" s="464" t="str">
        <f ca="1">IF(CE_Test_Number&lt;2,"-",Tables!AH134)</f>
        <v>-</v>
      </c>
      <c r="Y21" s="464" t="str">
        <f ca="1">IF(CE_Test_Number&lt;2,"-",Tables!AI134)</f>
        <v>-</v>
      </c>
      <c r="Z21" s="464" t="str">
        <f ca="1">IF(CE_Test_Number&lt;2,"-",Tables!AJ134)</f>
        <v>-</v>
      </c>
      <c r="AA21" s="464" t="str">
        <f ca="1">IF(CE_Test_Number&lt;2,"-",Tables!AK134)</f>
        <v>-</v>
      </c>
      <c r="AB21" s="464" t="str">
        <f ca="1">IF(CE_Test_Number&lt;2,"-",Tables!AL134)</f>
        <v>-</v>
      </c>
      <c r="AC21" s="464" t="str">
        <f ca="1">IF(CE_Test_Number&lt;3,"-",Tables!AM134)</f>
        <v>-</v>
      </c>
      <c r="AD21" s="464" t="str">
        <f ca="1">IF(CE_Test_Number&lt;3,"-",Tables!AN134)</f>
        <v>-</v>
      </c>
      <c r="AE21" s="464" t="str">
        <f ca="1">IF(CE_Test_Number&lt;3,"-",Tables!AO134)</f>
        <v>-</v>
      </c>
      <c r="AF21" s="464" t="str">
        <f ca="1">IF(CE_Test_Number&lt;3,"-",Tables!AP134)</f>
        <v>-</v>
      </c>
      <c r="AG21" s="464" t="str">
        <f ca="1">IF(CE_Test_Number&lt;3,"-",Tables!AQ134)</f>
        <v>-</v>
      </c>
      <c r="AH21" s="464" t="str">
        <f ca="1">IF(CE_Test_Number&lt;4,"-",Tables!AR134)</f>
        <v>-</v>
      </c>
      <c r="AI21" s="464" t="str">
        <f ca="1">IF(CE_Test_Number&lt;4,"-",Tables!AS134)</f>
        <v>-</v>
      </c>
      <c r="AJ21" s="464" t="str">
        <f ca="1">IF(CE_Test_Number&lt;4,"-",Tables!AT134)</f>
        <v>-</v>
      </c>
      <c r="AK21" s="464" t="str">
        <f ca="1">IF(CE_Test_Number&lt;4,"-",Tables!AU134)</f>
        <v>-</v>
      </c>
      <c r="AL21" s="464" t="str">
        <f ca="1">IF(CE_Test_Number&lt;4,"-",Tables!AV134)</f>
        <v>-</v>
      </c>
    </row>
    <row r="22" spans="2:38">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Tables!N135</f>
        <v>-</v>
      </c>
      <c r="K22" s="269" t="str">
        <f ca="1">Tables!O135</f>
        <v>-</v>
      </c>
      <c r="L22" s="269" t="str">
        <f ca="1">Tables!P135</f>
        <v>-</v>
      </c>
      <c r="M22" s="269" t="str">
        <f ca="1">Tables!T135</f>
        <v>-</v>
      </c>
      <c r="N22" s="269" t="str">
        <f ca="1">Tables!U135</f>
        <v>-</v>
      </c>
      <c r="O22" s="269" t="str">
        <f ca="1">Tables!V135</f>
        <v>-</v>
      </c>
      <c r="P22" s="269" t="str">
        <f ca="1">Tables!Z135</f>
        <v>-</v>
      </c>
      <c r="Q22" s="269" t="str">
        <f ca="1">Tables!AA135</f>
        <v>-</v>
      </c>
      <c r="R22" s="269" t="str">
        <f ca="1">Tables!AB135</f>
        <v>-</v>
      </c>
      <c r="S22" s="411" t="str">
        <f ca="1">IF(CE_Test_Number&lt;1,"-",Tables!AC135)</f>
        <v>-</v>
      </c>
      <c r="T22" s="411" t="str">
        <f ca="1">IF(CE_Test_Number&lt;1,"-",Tables!AD135)</f>
        <v>-</v>
      </c>
      <c r="U22" s="411" t="str">
        <f ca="1">IF(CE_Test_Number&lt;1,"-",Tables!AE135)</f>
        <v>-</v>
      </c>
      <c r="V22" s="411" t="str">
        <f ca="1">IF(CE_Test_Number&lt;1,"-",Tables!AF135)</f>
        <v>-</v>
      </c>
      <c r="W22" s="411" t="str">
        <f ca="1">IF(CE_Test_Number&lt;1,"-",Tables!AG135)</f>
        <v>-</v>
      </c>
      <c r="X22" s="464" t="str">
        <f ca="1">IF(CE_Test_Number&lt;2,"-",Tables!AH135)</f>
        <v>-</v>
      </c>
      <c r="Y22" s="464" t="str">
        <f ca="1">IF(CE_Test_Number&lt;2,"-",Tables!AI135)</f>
        <v>-</v>
      </c>
      <c r="Z22" s="464" t="str">
        <f ca="1">IF(CE_Test_Number&lt;2,"-",Tables!AJ135)</f>
        <v>-</v>
      </c>
      <c r="AA22" s="464" t="str">
        <f ca="1">IF(CE_Test_Number&lt;2,"-",Tables!AK135)</f>
        <v>-</v>
      </c>
      <c r="AB22" s="464" t="str">
        <f ca="1">IF(CE_Test_Number&lt;2,"-",Tables!AL135)</f>
        <v>-</v>
      </c>
      <c r="AC22" s="464" t="str">
        <f ca="1">IF(CE_Test_Number&lt;3,"-",Tables!AM135)</f>
        <v>-</v>
      </c>
      <c r="AD22" s="464" t="str">
        <f ca="1">IF(CE_Test_Number&lt;3,"-",Tables!AN135)</f>
        <v>-</v>
      </c>
      <c r="AE22" s="464" t="str">
        <f ca="1">IF(CE_Test_Number&lt;3,"-",Tables!AO135)</f>
        <v>-</v>
      </c>
      <c r="AF22" s="464" t="str">
        <f ca="1">IF(CE_Test_Number&lt;3,"-",Tables!AP135)</f>
        <v>-</v>
      </c>
      <c r="AG22" s="464" t="str">
        <f ca="1">IF(CE_Test_Number&lt;3,"-",Tables!AQ135)</f>
        <v>-</v>
      </c>
      <c r="AH22" s="464" t="str">
        <f ca="1">IF(CE_Test_Number&lt;4,"-",Tables!AR135)</f>
        <v>-</v>
      </c>
      <c r="AI22" s="464" t="str">
        <f ca="1">IF(CE_Test_Number&lt;4,"-",Tables!AS135)</f>
        <v>-</v>
      </c>
      <c r="AJ22" s="464" t="str">
        <f ca="1">IF(CE_Test_Number&lt;4,"-",Tables!AT135)</f>
        <v>-</v>
      </c>
      <c r="AK22" s="464" t="str">
        <f ca="1">IF(CE_Test_Number&lt;4,"-",Tables!AU135)</f>
        <v>-</v>
      </c>
      <c r="AL22" s="464" t="str">
        <f ca="1">IF(CE_Test_Number&lt;4,"-",Tables!AV135)</f>
        <v>-</v>
      </c>
    </row>
    <row r="23" spans="2:38">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Tables!N136</f>
        <v>-</v>
      </c>
      <c r="K23" s="269" t="str">
        <f ca="1">Tables!O136</f>
        <v>-</v>
      </c>
      <c r="L23" s="269" t="str">
        <f ca="1">Tables!P136</f>
        <v>-</v>
      </c>
      <c r="M23" s="269" t="str">
        <f ca="1">Tables!T136</f>
        <v>-</v>
      </c>
      <c r="N23" s="269" t="str">
        <f ca="1">Tables!U136</f>
        <v>-</v>
      </c>
      <c r="O23" s="269" t="str">
        <f ca="1">Tables!V136</f>
        <v>-</v>
      </c>
      <c r="P23" s="269" t="str">
        <f ca="1">Tables!Z136</f>
        <v>-</v>
      </c>
      <c r="Q23" s="269" t="str">
        <f ca="1">Tables!AA136</f>
        <v>-</v>
      </c>
      <c r="R23" s="269" t="str">
        <f ca="1">Tables!AB136</f>
        <v>-</v>
      </c>
      <c r="S23" s="411" t="str">
        <f ca="1">IF(CE_Test_Number&lt;1,"-",Tables!AC136)</f>
        <v>-</v>
      </c>
      <c r="T23" s="411" t="str">
        <f ca="1">IF(CE_Test_Number&lt;1,"-",Tables!AD136)</f>
        <v>-</v>
      </c>
      <c r="U23" s="411" t="str">
        <f ca="1">IF(CE_Test_Number&lt;1,"-",Tables!AE136)</f>
        <v>-</v>
      </c>
      <c r="V23" s="411" t="str">
        <f ca="1">IF(CE_Test_Number&lt;1,"-",Tables!AF136)</f>
        <v>-</v>
      </c>
      <c r="W23" s="411" t="str">
        <f ca="1">IF(CE_Test_Number&lt;1,"-",Tables!AG136)</f>
        <v>-</v>
      </c>
      <c r="X23" s="464" t="str">
        <f ca="1">IF(CE_Test_Number&lt;2,"-",Tables!AH136)</f>
        <v>-</v>
      </c>
      <c r="Y23" s="464" t="str">
        <f ca="1">IF(CE_Test_Number&lt;2,"-",Tables!AI136)</f>
        <v>-</v>
      </c>
      <c r="Z23" s="464" t="str">
        <f ca="1">IF(CE_Test_Number&lt;2,"-",Tables!AJ136)</f>
        <v>-</v>
      </c>
      <c r="AA23" s="464" t="str">
        <f ca="1">IF(CE_Test_Number&lt;2,"-",Tables!AK136)</f>
        <v>-</v>
      </c>
      <c r="AB23" s="464" t="str">
        <f ca="1">IF(CE_Test_Number&lt;2,"-",Tables!AL136)</f>
        <v>-</v>
      </c>
      <c r="AC23" s="464" t="str">
        <f ca="1">IF(CE_Test_Number&lt;3,"-",Tables!AM136)</f>
        <v>-</v>
      </c>
      <c r="AD23" s="464" t="str">
        <f ca="1">IF(CE_Test_Number&lt;3,"-",Tables!AN136)</f>
        <v>-</v>
      </c>
      <c r="AE23" s="464" t="str">
        <f ca="1">IF(CE_Test_Number&lt;3,"-",Tables!AO136)</f>
        <v>-</v>
      </c>
      <c r="AF23" s="464" t="str">
        <f ca="1">IF(CE_Test_Number&lt;3,"-",Tables!AP136)</f>
        <v>-</v>
      </c>
      <c r="AG23" s="464" t="str">
        <f ca="1">IF(CE_Test_Number&lt;3,"-",Tables!AQ136)</f>
        <v>-</v>
      </c>
      <c r="AH23" s="464" t="str">
        <f ca="1">IF(CE_Test_Number&lt;4,"-",Tables!AR136)</f>
        <v>-</v>
      </c>
      <c r="AI23" s="464" t="str">
        <f ca="1">IF(CE_Test_Number&lt;4,"-",Tables!AS136)</f>
        <v>-</v>
      </c>
      <c r="AJ23" s="464" t="str">
        <f ca="1">IF(CE_Test_Number&lt;4,"-",Tables!AT136)</f>
        <v>-</v>
      </c>
      <c r="AK23" s="464" t="str">
        <f ca="1">IF(CE_Test_Number&lt;4,"-",Tables!AU136)</f>
        <v>-</v>
      </c>
      <c r="AL23" s="464" t="str">
        <f ca="1">IF(CE_Test_Number&lt;4,"-",Tables!AV136)</f>
        <v>-</v>
      </c>
    </row>
    <row r="24" spans="2:38">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Tables!N137</f>
        <v>-</v>
      </c>
      <c r="K24" s="269" t="str">
        <f ca="1">Tables!O137</f>
        <v>-</v>
      </c>
      <c r="L24" s="269" t="str">
        <f ca="1">Tables!P137</f>
        <v>-</v>
      </c>
      <c r="M24" s="269" t="str">
        <f ca="1">Tables!T137</f>
        <v>-</v>
      </c>
      <c r="N24" s="269" t="str">
        <f ca="1">Tables!U137</f>
        <v>-</v>
      </c>
      <c r="O24" s="269" t="str">
        <f ca="1">Tables!V137</f>
        <v>-</v>
      </c>
      <c r="P24" s="269" t="str">
        <f ca="1">Tables!Z137</f>
        <v>-</v>
      </c>
      <c r="Q24" s="269" t="str">
        <f ca="1">Tables!AA137</f>
        <v>-</v>
      </c>
      <c r="R24" s="269" t="str">
        <f ca="1">Tables!AB137</f>
        <v>-</v>
      </c>
      <c r="S24" s="411" t="str">
        <f ca="1">IF(CE_Test_Number&lt;1,"-",Tables!AC137)</f>
        <v>-</v>
      </c>
      <c r="T24" s="411" t="str">
        <f ca="1">IF(CE_Test_Number&lt;1,"-",Tables!AD137)</f>
        <v>-</v>
      </c>
      <c r="U24" s="411" t="str">
        <f ca="1">IF(CE_Test_Number&lt;1,"-",Tables!AE137)</f>
        <v>-</v>
      </c>
      <c r="V24" s="411" t="str">
        <f ca="1">IF(CE_Test_Number&lt;1,"-",Tables!AF137)</f>
        <v>-</v>
      </c>
      <c r="W24" s="411" t="str">
        <f ca="1">IF(CE_Test_Number&lt;1,"-",Tables!AG137)</f>
        <v>-</v>
      </c>
      <c r="X24" s="464" t="str">
        <f ca="1">IF(CE_Test_Number&lt;2,"-",Tables!AH137)</f>
        <v>-</v>
      </c>
      <c r="Y24" s="464" t="str">
        <f ca="1">IF(CE_Test_Number&lt;2,"-",Tables!AI137)</f>
        <v>-</v>
      </c>
      <c r="Z24" s="464" t="str">
        <f ca="1">IF(CE_Test_Number&lt;2,"-",Tables!AJ137)</f>
        <v>-</v>
      </c>
      <c r="AA24" s="464" t="str">
        <f ca="1">IF(CE_Test_Number&lt;2,"-",Tables!AK137)</f>
        <v>-</v>
      </c>
      <c r="AB24" s="464" t="str">
        <f ca="1">IF(CE_Test_Number&lt;2,"-",Tables!AL137)</f>
        <v>-</v>
      </c>
      <c r="AC24" s="464" t="str">
        <f ca="1">IF(CE_Test_Number&lt;3,"-",Tables!AM137)</f>
        <v>-</v>
      </c>
      <c r="AD24" s="464" t="str">
        <f ca="1">IF(CE_Test_Number&lt;3,"-",Tables!AN137)</f>
        <v>-</v>
      </c>
      <c r="AE24" s="464" t="str">
        <f ca="1">IF(CE_Test_Number&lt;3,"-",Tables!AO137)</f>
        <v>-</v>
      </c>
      <c r="AF24" s="464" t="str">
        <f ca="1">IF(CE_Test_Number&lt;3,"-",Tables!AP137)</f>
        <v>-</v>
      </c>
      <c r="AG24" s="464" t="str">
        <f ca="1">IF(CE_Test_Number&lt;3,"-",Tables!AQ137)</f>
        <v>-</v>
      </c>
      <c r="AH24" s="464" t="str">
        <f ca="1">IF(CE_Test_Number&lt;4,"-",Tables!AR137)</f>
        <v>-</v>
      </c>
      <c r="AI24" s="464" t="str">
        <f ca="1">IF(CE_Test_Number&lt;4,"-",Tables!AS137)</f>
        <v>-</v>
      </c>
      <c r="AJ24" s="464" t="str">
        <f ca="1">IF(CE_Test_Number&lt;4,"-",Tables!AT137)</f>
        <v>-</v>
      </c>
      <c r="AK24" s="464" t="str">
        <f ca="1">IF(CE_Test_Number&lt;4,"-",Tables!AU137)</f>
        <v>-</v>
      </c>
      <c r="AL24" s="464" t="str">
        <f ca="1">IF(CE_Test_Number&lt;4,"-",Tables!AV137)</f>
        <v>-</v>
      </c>
    </row>
    <row r="25" spans="2:38">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Tables!N138</f>
        <v>-</v>
      </c>
      <c r="K25" s="269" t="str">
        <f ca="1">Tables!O138</f>
        <v>-</v>
      </c>
      <c r="L25" s="269" t="str">
        <f ca="1">Tables!P138</f>
        <v>-</v>
      </c>
      <c r="M25" s="269" t="str">
        <f ca="1">Tables!T138</f>
        <v>-</v>
      </c>
      <c r="N25" s="269" t="str">
        <f ca="1">Tables!U138</f>
        <v>-</v>
      </c>
      <c r="O25" s="269" t="str">
        <f ca="1">Tables!V138</f>
        <v>-</v>
      </c>
      <c r="P25" s="269" t="str">
        <f ca="1">Tables!Z138</f>
        <v>-</v>
      </c>
      <c r="Q25" s="269" t="str">
        <f ca="1">Tables!AA138</f>
        <v>-</v>
      </c>
      <c r="R25" s="269" t="str">
        <f ca="1">Tables!AB138</f>
        <v>-</v>
      </c>
      <c r="S25" s="411" t="str">
        <f ca="1">IF(CE_Test_Number&lt;1,"-",Tables!AC138)</f>
        <v>-</v>
      </c>
      <c r="T25" s="411" t="str">
        <f ca="1">IF(CE_Test_Number&lt;1,"-",Tables!AD138)</f>
        <v>-</v>
      </c>
      <c r="U25" s="411" t="str">
        <f ca="1">IF(CE_Test_Number&lt;1,"-",Tables!AE138)</f>
        <v>-</v>
      </c>
      <c r="V25" s="411" t="str">
        <f ca="1">IF(CE_Test_Number&lt;1,"-",Tables!AF138)</f>
        <v>-</v>
      </c>
      <c r="W25" s="411" t="str">
        <f ca="1">IF(CE_Test_Number&lt;1,"-",Tables!AG138)</f>
        <v>-</v>
      </c>
      <c r="X25" s="464" t="str">
        <f ca="1">IF(CE_Test_Number&lt;2,"-",Tables!AH138)</f>
        <v>-</v>
      </c>
      <c r="Y25" s="464" t="str">
        <f ca="1">IF(CE_Test_Number&lt;2,"-",Tables!AI138)</f>
        <v>-</v>
      </c>
      <c r="Z25" s="464" t="str">
        <f ca="1">IF(CE_Test_Number&lt;2,"-",Tables!AJ138)</f>
        <v>-</v>
      </c>
      <c r="AA25" s="464" t="str">
        <f ca="1">IF(CE_Test_Number&lt;2,"-",Tables!AK138)</f>
        <v>-</v>
      </c>
      <c r="AB25" s="464" t="str">
        <f ca="1">IF(CE_Test_Number&lt;2,"-",Tables!AL138)</f>
        <v>-</v>
      </c>
      <c r="AC25" s="464" t="str">
        <f ca="1">IF(CE_Test_Number&lt;3,"-",Tables!AM138)</f>
        <v>-</v>
      </c>
      <c r="AD25" s="464" t="str">
        <f ca="1">IF(CE_Test_Number&lt;3,"-",Tables!AN138)</f>
        <v>-</v>
      </c>
      <c r="AE25" s="464" t="str">
        <f ca="1">IF(CE_Test_Number&lt;3,"-",Tables!AO138)</f>
        <v>-</v>
      </c>
      <c r="AF25" s="464" t="str">
        <f ca="1">IF(CE_Test_Number&lt;3,"-",Tables!AP138)</f>
        <v>-</v>
      </c>
      <c r="AG25" s="464" t="str">
        <f ca="1">IF(CE_Test_Number&lt;3,"-",Tables!AQ138)</f>
        <v>-</v>
      </c>
      <c r="AH25" s="464" t="str">
        <f ca="1">IF(CE_Test_Number&lt;4,"-",Tables!AR138)</f>
        <v>-</v>
      </c>
      <c r="AI25" s="464" t="str">
        <f ca="1">IF(CE_Test_Number&lt;4,"-",Tables!AS138)</f>
        <v>-</v>
      </c>
      <c r="AJ25" s="464" t="str">
        <f ca="1">IF(CE_Test_Number&lt;4,"-",Tables!AT138)</f>
        <v>-</v>
      </c>
      <c r="AK25" s="464" t="str">
        <f ca="1">IF(CE_Test_Number&lt;4,"-",Tables!AU138)</f>
        <v>-</v>
      </c>
      <c r="AL25" s="464" t="str">
        <f ca="1">IF(CE_Test_Number&lt;4,"-",Tables!AV138)</f>
        <v>-</v>
      </c>
    </row>
    <row r="26" spans="2:38">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Tables!N139</f>
        <v>-</v>
      </c>
      <c r="K26" s="269" t="str">
        <f ca="1">Tables!O139</f>
        <v>-</v>
      </c>
      <c r="L26" s="269" t="str">
        <f ca="1">Tables!P139</f>
        <v>-</v>
      </c>
      <c r="M26" s="269" t="str">
        <f ca="1">Tables!T139</f>
        <v>-</v>
      </c>
      <c r="N26" s="269" t="str">
        <f ca="1">Tables!U139</f>
        <v>-</v>
      </c>
      <c r="O26" s="269" t="str">
        <f ca="1">Tables!V139</f>
        <v>-</v>
      </c>
      <c r="P26" s="269" t="str">
        <f ca="1">Tables!Z139</f>
        <v>-</v>
      </c>
      <c r="Q26" s="269" t="str">
        <f ca="1">Tables!AA139</f>
        <v>-</v>
      </c>
      <c r="R26" s="269" t="str">
        <f ca="1">Tables!AB139</f>
        <v>-</v>
      </c>
      <c r="S26" s="411" t="str">
        <f ca="1">IF(CE_Test_Number&lt;1,"-",Tables!AC139)</f>
        <v>-</v>
      </c>
      <c r="T26" s="411" t="str">
        <f ca="1">IF(CE_Test_Number&lt;1,"-",Tables!AD139)</f>
        <v>-</v>
      </c>
      <c r="U26" s="411" t="str">
        <f ca="1">IF(CE_Test_Number&lt;1,"-",Tables!AE139)</f>
        <v>-</v>
      </c>
      <c r="V26" s="411" t="str">
        <f ca="1">IF(CE_Test_Number&lt;1,"-",Tables!AF139)</f>
        <v>-</v>
      </c>
      <c r="W26" s="411" t="str">
        <f ca="1">IF(CE_Test_Number&lt;1,"-",Tables!AG139)</f>
        <v>-</v>
      </c>
      <c r="X26" s="464" t="str">
        <f ca="1">IF(CE_Test_Number&lt;2,"-",Tables!AH139)</f>
        <v>-</v>
      </c>
      <c r="Y26" s="464" t="str">
        <f ca="1">IF(CE_Test_Number&lt;2,"-",Tables!AI139)</f>
        <v>-</v>
      </c>
      <c r="Z26" s="464" t="str">
        <f ca="1">IF(CE_Test_Number&lt;2,"-",Tables!AJ139)</f>
        <v>-</v>
      </c>
      <c r="AA26" s="464" t="str">
        <f ca="1">IF(CE_Test_Number&lt;2,"-",Tables!AK139)</f>
        <v>-</v>
      </c>
      <c r="AB26" s="464" t="str">
        <f ca="1">IF(CE_Test_Number&lt;2,"-",Tables!AL139)</f>
        <v>-</v>
      </c>
      <c r="AC26" s="464" t="str">
        <f ca="1">IF(CE_Test_Number&lt;3,"-",Tables!AM139)</f>
        <v>-</v>
      </c>
      <c r="AD26" s="464" t="str">
        <f ca="1">IF(CE_Test_Number&lt;3,"-",Tables!AN139)</f>
        <v>-</v>
      </c>
      <c r="AE26" s="464" t="str">
        <f ca="1">IF(CE_Test_Number&lt;3,"-",Tables!AO139)</f>
        <v>-</v>
      </c>
      <c r="AF26" s="464" t="str">
        <f ca="1">IF(CE_Test_Number&lt;3,"-",Tables!AP139)</f>
        <v>-</v>
      </c>
      <c r="AG26" s="464" t="str">
        <f ca="1">IF(CE_Test_Number&lt;3,"-",Tables!AQ139)</f>
        <v>-</v>
      </c>
      <c r="AH26" s="464" t="str">
        <f ca="1">IF(CE_Test_Number&lt;4,"-",Tables!AR139)</f>
        <v>-</v>
      </c>
      <c r="AI26" s="464" t="str">
        <f ca="1">IF(CE_Test_Number&lt;4,"-",Tables!AS139)</f>
        <v>-</v>
      </c>
      <c r="AJ26" s="464" t="str">
        <f ca="1">IF(CE_Test_Number&lt;4,"-",Tables!AT139)</f>
        <v>-</v>
      </c>
      <c r="AK26" s="464" t="str">
        <f ca="1">IF(CE_Test_Number&lt;4,"-",Tables!AU139)</f>
        <v>-</v>
      </c>
      <c r="AL26" s="464" t="str">
        <f ca="1">IF(CE_Test_Number&lt;4,"-",Tables!AV139)</f>
        <v>-</v>
      </c>
    </row>
    <row r="27" spans="2:38">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Tables!N140</f>
        <v>-</v>
      </c>
      <c r="K27" s="269" t="str">
        <f ca="1">Tables!O140</f>
        <v>-</v>
      </c>
      <c r="L27" s="269" t="str">
        <f ca="1">Tables!P140</f>
        <v>-</v>
      </c>
      <c r="M27" s="269" t="str">
        <f ca="1">Tables!T140</f>
        <v>-</v>
      </c>
      <c r="N27" s="269" t="str">
        <f ca="1">Tables!U140</f>
        <v>-</v>
      </c>
      <c r="O27" s="269" t="str">
        <f ca="1">Tables!V140</f>
        <v>-</v>
      </c>
      <c r="P27" s="269" t="str">
        <f ca="1">Tables!Z140</f>
        <v>-</v>
      </c>
      <c r="Q27" s="269" t="str">
        <f ca="1">Tables!AA140</f>
        <v>-</v>
      </c>
      <c r="R27" s="269" t="str">
        <f ca="1">Tables!AB140</f>
        <v>-</v>
      </c>
      <c r="S27" s="411" t="str">
        <f ca="1">IF(CE_Test_Number&lt;1,"-",Tables!AC140)</f>
        <v>-</v>
      </c>
      <c r="T27" s="411" t="str">
        <f ca="1">IF(CE_Test_Number&lt;1,"-",Tables!AD140)</f>
        <v>-</v>
      </c>
      <c r="U27" s="411" t="str">
        <f ca="1">IF(CE_Test_Number&lt;1,"-",Tables!AE140)</f>
        <v>-</v>
      </c>
      <c r="V27" s="411" t="str">
        <f ca="1">IF(CE_Test_Number&lt;1,"-",Tables!AF140)</f>
        <v>-</v>
      </c>
      <c r="W27" s="411" t="str">
        <f ca="1">IF(CE_Test_Number&lt;1,"-",Tables!AG140)</f>
        <v>-</v>
      </c>
      <c r="X27" s="464" t="str">
        <f ca="1">IF(CE_Test_Number&lt;2,"-",Tables!AH140)</f>
        <v>-</v>
      </c>
      <c r="Y27" s="464" t="str">
        <f ca="1">IF(CE_Test_Number&lt;2,"-",Tables!AI140)</f>
        <v>-</v>
      </c>
      <c r="Z27" s="464" t="str">
        <f ca="1">IF(CE_Test_Number&lt;2,"-",Tables!AJ140)</f>
        <v>-</v>
      </c>
      <c r="AA27" s="464" t="str">
        <f ca="1">IF(CE_Test_Number&lt;2,"-",Tables!AK140)</f>
        <v>-</v>
      </c>
      <c r="AB27" s="464" t="str">
        <f ca="1">IF(CE_Test_Number&lt;2,"-",Tables!AL140)</f>
        <v>-</v>
      </c>
      <c r="AC27" s="464" t="str">
        <f ca="1">IF(CE_Test_Number&lt;3,"-",Tables!AM140)</f>
        <v>-</v>
      </c>
      <c r="AD27" s="464" t="str">
        <f ca="1">IF(CE_Test_Number&lt;3,"-",Tables!AN140)</f>
        <v>-</v>
      </c>
      <c r="AE27" s="464" t="str">
        <f ca="1">IF(CE_Test_Number&lt;3,"-",Tables!AO140)</f>
        <v>-</v>
      </c>
      <c r="AF27" s="464" t="str">
        <f ca="1">IF(CE_Test_Number&lt;3,"-",Tables!AP140)</f>
        <v>-</v>
      </c>
      <c r="AG27" s="464" t="str">
        <f ca="1">IF(CE_Test_Number&lt;3,"-",Tables!AQ140)</f>
        <v>-</v>
      </c>
      <c r="AH27" s="464" t="str">
        <f ca="1">IF(CE_Test_Number&lt;4,"-",Tables!AR140)</f>
        <v>-</v>
      </c>
      <c r="AI27" s="464" t="str">
        <f ca="1">IF(CE_Test_Number&lt;4,"-",Tables!AS140)</f>
        <v>-</v>
      </c>
      <c r="AJ27" s="464" t="str">
        <f ca="1">IF(CE_Test_Number&lt;4,"-",Tables!AT140)</f>
        <v>-</v>
      </c>
      <c r="AK27" s="464" t="str">
        <f ca="1">IF(CE_Test_Number&lt;4,"-",Tables!AU140)</f>
        <v>-</v>
      </c>
      <c r="AL27" s="464" t="str">
        <f ca="1">IF(CE_Test_Number&lt;4,"-",Tables!AV140)</f>
        <v>-</v>
      </c>
    </row>
    <row r="28" spans="2:38">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Tables!N141</f>
        <v>-</v>
      </c>
      <c r="K28" s="269" t="str">
        <f ca="1">Tables!O141</f>
        <v>-</v>
      </c>
      <c r="L28" s="269" t="str">
        <f ca="1">Tables!P141</f>
        <v>-</v>
      </c>
      <c r="M28" s="269" t="str">
        <f ca="1">Tables!T141</f>
        <v>-</v>
      </c>
      <c r="N28" s="269" t="str">
        <f ca="1">Tables!U141</f>
        <v>-</v>
      </c>
      <c r="O28" s="269" t="str">
        <f ca="1">Tables!V141</f>
        <v>-</v>
      </c>
      <c r="P28" s="269" t="str">
        <f ca="1">Tables!Z141</f>
        <v>-</v>
      </c>
      <c r="Q28" s="269" t="str">
        <f ca="1">Tables!AA141</f>
        <v>-</v>
      </c>
      <c r="R28" s="269" t="str">
        <f ca="1">Tables!AB141</f>
        <v>-</v>
      </c>
      <c r="S28" s="411" t="str">
        <f ca="1">IF(CE_Test_Number&lt;1,"-",Tables!AC141)</f>
        <v>-</v>
      </c>
      <c r="T28" s="411" t="str">
        <f ca="1">IF(CE_Test_Number&lt;1,"-",Tables!AD141)</f>
        <v>-</v>
      </c>
      <c r="U28" s="411" t="str">
        <f ca="1">IF(CE_Test_Number&lt;1,"-",Tables!AE141)</f>
        <v>-</v>
      </c>
      <c r="V28" s="411" t="str">
        <f ca="1">IF(CE_Test_Number&lt;1,"-",Tables!AF141)</f>
        <v>-</v>
      </c>
      <c r="W28" s="411" t="str">
        <f ca="1">IF(CE_Test_Number&lt;1,"-",Tables!AG141)</f>
        <v>-</v>
      </c>
      <c r="X28" s="464" t="str">
        <f ca="1">IF(CE_Test_Number&lt;2,"-",Tables!AH141)</f>
        <v>-</v>
      </c>
      <c r="Y28" s="464" t="str">
        <f ca="1">IF(CE_Test_Number&lt;2,"-",Tables!AI141)</f>
        <v>-</v>
      </c>
      <c r="Z28" s="464" t="str">
        <f ca="1">IF(CE_Test_Number&lt;2,"-",Tables!AJ141)</f>
        <v>-</v>
      </c>
      <c r="AA28" s="464" t="str">
        <f ca="1">IF(CE_Test_Number&lt;2,"-",Tables!AK141)</f>
        <v>-</v>
      </c>
      <c r="AB28" s="464" t="str">
        <f ca="1">IF(CE_Test_Number&lt;2,"-",Tables!AL141)</f>
        <v>-</v>
      </c>
      <c r="AC28" s="464" t="str">
        <f ca="1">IF(CE_Test_Number&lt;3,"-",Tables!AM141)</f>
        <v>-</v>
      </c>
      <c r="AD28" s="464" t="str">
        <f ca="1">IF(CE_Test_Number&lt;3,"-",Tables!AN141)</f>
        <v>-</v>
      </c>
      <c r="AE28" s="464" t="str">
        <f ca="1">IF(CE_Test_Number&lt;3,"-",Tables!AO141)</f>
        <v>-</v>
      </c>
      <c r="AF28" s="464" t="str">
        <f ca="1">IF(CE_Test_Number&lt;3,"-",Tables!AP141)</f>
        <v>-</v>
      </c>
      <c r="AG28" s="464" t="str">
        <f ca="1">IF(CE_Test_Number&lt;3,"-",Tables!AQ141)</f>
        <v>-</v>
      </c>
      <c r="AH28" s="464" t="str">
        <f ca="1">IF(CE_Test_Number&lt;4,"-",Tables!AR141)</f>
        <v>-</v>
      </c>
      <c r="AI28" s="464" t="str">
        <f ca="1">IF(CE_Test_Number&lt;4,"-",Tables!AS141)</f>
        <v>-</v>
      </c>
      <c r="AJ28" s="464" t="str">
        <f ca="1">IF(CE_Test_Number&lt;4,"-",Tables!AT141)</f>
        <v>-</v>
      </c>
      <c r="AK28" s="464" t="str">
        <f ca="1">IF(CE_Test_Number&lt;4,"-",Tables!AU141)</f>
        <v>-</v>
      </c>
      <c r="AL28" s="464" t="str">
        <f ca="1">IF(CE_Test_Number&lt;4,"-",Tables!AV141)</f>
        <v>-</v>
      </c>
    </row>
    <row r="29" spans="2:38">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Tables!N142</f>
        <v>-</v>
      </c>
      <c r="K29" s="269" t="str">
        <f ca="1">Tables!O142</f>
        <v>-</v>
      </c>
      <c r="L29" s="269" t="str">
        <f ca="1">Tables!P142</f>
        <v>-</v>
      </c>
      <c r="M29" s="269" t="str">
        <f ca="1">Tables!T142</f>
        <v>-</v>
      </c>
      <c r="N29" s="269" t="str">
        <f ca="1">Tables!U142</f>
        <v>-</v>
      </c>
      <c r="O29" s="269" t="str">
        <f ca="1">Tables!V142</f>
        <v>-</v>
      </c>
      <c r="P29" s="269" t="str">
        <f ca="1">Tables!Z142</f>
        <v>-</v>
      </c>
      <c r="Q29" s="269" t="str">
        <f ca="1">Tables!AA142</f>
        <v>-</v>
      </c>
      <c r="R29" s="269" t="str">
        <f ca="1">Tables!AB142</f>
        <v>-</v>
      </c>
      <c r="S29" s="411" t="str">
        <f ca="1">IF(CE_Test_Number&lt;1,"-",Tables!AC142)</f>
        <v>-</v>
      </c>
      <c r="T29" s="411" t="str">
        <f ca="1">IF(CE_Test_Number&lt;1,"-",Tables!AD142)</f>
        <v>-</v>
      </c>
      <c r="U29" s="411" t="str">
        <f ca="1">IF(CE_Test_Number&lt;1,"-",Tables!AE142)</f>
        <v>-</v>
      </c>
      <c r="V29" s="411" t="str">
        <f ca="1">IF(CE_Test_Number&lt;1,"-",Tables!AF142)</f>
        <v>-</v>
      </c>
      <c r="W29" s="411" t="str">
        <f ca="1">IF(CE_Test_Number&lt;1,"-",Tables!AG142)</f>
        <v>-</v>
      </c>
      <c r="X29" s="464" t="str">
        <f ca="1">IF(CE_Test_Number&lt;2,"-",Tables!AH142)</f>
        <v>-</v>
      </c>
      <c r="Y29" s="464" t="str">
        <f ca="1">IF(CE_Test_Number&lt;2,"-",Tables!AI142)</f>
        <v>-</v>
      </c>
      <c r="Z29" s="464" t="str">
        <f ca="1">IF(CE_Test_Number&lt;2,"-",Tables!AJ142)</f>
        <v>-</v>
      </c>
      <c r="AA29" s="464" t="str">
        <f ca="1">IF(CE_Test_Number&lt;2,"-",Tables!AK142)</f>
        <v>-</v>
      </c>
      <c r="AB29" s="464" t="str">
        <f ca="1">IF(CE_Test_Number&lt;2,"-",Tables!AL142)</f>
        <v>-</v>
      </c>
      <c r="AC29" s="464" t="str">
        <f ca="1">IF(CE_Test_Number&lt;3,"-",Tables!AM142)</f>
        <v>-</v>
      </c>
      <c r="AD29" s="464" t="str">
        <f ca="1">IF(CE_Test_Number&lt;3,"-",Tables!AN142)</f>
        <v>-</v>
      </c>
      <c r="AE29" s="464" t="str">
        <f ca="1">IF(CE_Test_Number&lt;3,"-",Tables!AO142)</f>
        <v>-</v>
      </c>
      <c r="AF29" s="464" t="str">
        <f ca="1">IF(CE_Test_Number&lt;3,"-",Tables!AP142)</f>
        <v>-</v>
      </c>
      <c r="AG29" s="464" t="str">
        <f ca="1">IF(CE_Test_Number&lt;3,"-",Tables!AQ142)</f>
        <v>-</v>
      </c>
      <c r="AH29" s="464" t="str">
        <f ca="1">IF(CE_Test_Number&lt;4,"-",Tables!AR142)</f>
        <v>-</v>
      </c>
      <c r="AI29" s="464" t="str">
        <f ca="1">IF(CE_Test_Number&lt;4,"-",Tables!AS142)</f>
        <v>-</v>
      </c>
      <c r="AJ29" s="464" t="str">
        <f ca="1">IF(CE_Test_Number&lt;4,"-",Tables!AT142)</f>
        <v>-</v>
      </c>
      <c r="AK29" s="464" t="str">
        <f ca="1">IF(CE_Test_Number&lt;4,"-",Tables!AU142)</f>
        <v>-</v>
      </c>
      <c r="AL29" s="464" t="str">
        <f ca="1">IF(CE_Test_Number&lt;4,"-",Tables!AV142)</f>
        <v>-</v>
      </c>
    </row>
    <row r="30" spans="2:38">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Tables!N143</f>
        <v>-</v>
      </c>
      <c r="K30" s="269" t="str">
        <f ca="1">Tables!O143</f>
        <v>-</v>
      </c>
      <c r="L30" s="269" t="str">
        <f ca="1">Tables!P143</f>
        <v>-</v>
      </c>
      <c r="M30" s="269" t="str">
        <f ca="1">Tables!T143</f>
        <v>-</v>
      </c>
      <c r="N30" s="269" t="str">
        <f ca="1">Tables!U143</f>
        <v>-</v>
      </c>
      <c r="O30" s="269" t="str">
        <f ca="1">Tables!V143</f>
        <v>-</v>
      </c>
      <c r="P30" s="269" t="str">
        <f ca="1">Tables!Z143</f>
        <v>-</v>
      </c>
      <c r="Q30" s="269" t="str">
        <f ca="1">Tables!AA143</f>
        <v>-</v>
      </c>
      <c r="R30" s="269" t="str">
        <f ca="1">Tables!AB143</f>
        <v>-</v>
      </c>
      <c r="S30" s="411" t="str">
        <f ca="1">IF(CE_Test_Number&lt;1,"-",Tables!AC143)</f>
        <v>-</v>
      </c>
      <c r="T30" s="411" t="str">
        <f ca="1">IF(CE_Test_Number&lt;1,"-",Tables!AD143)</f>
        <v>-</v>
      </c>
      <c r="U30" s="411" t="str">
        <f ca="1">IF(CE_Test_Number&lt;1,"-",Tables!AE143)</f>
        <v>-</v>
      </c>
      <c r="V30" s="411" t="str">
        <f ca="1">IF(CE_Test_Number&lt;1,"-",Tables!AF143)</f>
        <v>-</v>
      </c>
      <c r="W30" s="411" t="str">
        <f ca="1">IF(CE_Test_Number&lt;1,"-",Tables!AG143)</f>
        <v>-</v>
      </c>
      <c r="X30" s="464" t="str">
        <f ca="1">IF(CE_Test_Number&lt;2,"-",Tables!AH143)</f>
        <v>-</v>
      </c>
      <c r="Y30" s="464" t="str">
        <f ca="1">IF(CE_Test_Number&lt;2,"-",Tables!AI143)</f>
        <v>-</v>
      </c>
      <c r="Z30" s="464" t="str">
        <f ca="1">IF(CE_Test_Number&lt;2,"-",Tables!AJ143)</f>
        <v>-</v>
      </c>
      <c r="AA30" s="464" t="str">
        <f ca="1">IF(CE_Test_Number&lt;2,"-",Tables!AK143)</f>
        <v>-</v>
      </c>
      <c r="AB30" s="464" t="str">
        <f ca="1">IF(CE_Test_Number&lt;2,"-",Tables!AL143)</f>
        <v>-</v>
      </c>
      <c r="AC30" s="464" t="str">
        <f ca="1">IF(CE_Test_Number&lt;3,"-",Tables!AM143)</f>
        <v>-</v>
      </c>
      <c r="AD30" s="464" t="str">
        <f ca="1">IF(CE_Test_Number&lt;3,"-",Tables!AN143)</f>
        <v>-</v>
      </c>
      <c r="AE30" s="464" t="str">
        <f ca="1">IF(CE_Test_Number&lt;3,"-",Tables!AO143)</f>
        <v>-</v>
      </c>
      <c r="AF30" s="464" t="str">
        <f ca="1">IF(CE_Test_Number&lt;3,"-",Tables!AP143)</f>
        <v>-</v>
      </c>
      <c r="AG30" s="464" t="str">
        <f ca="1">IF(CE_Test_Number&lt;3,"-",Tables!AQ143)</f>
        <v>-</v>
      </c>
      <c r="AH30" s="464" t="str">
        <f ca="1">IF(CE_Test_Number&lt;4,"-",Tables!AR143)</f>
        <v>-</v>
      </c>
      <c r="AI30" s="464" t="str">
        <f ca="1">IF(CE_Test_Number&lt;4,"-",Tables!AS143)</f>
        <v>-</v>
      </c>
      <c r="AJ30" s="464" t="str">
        <f ca="1">IF(CE_Test_Number&lt;4,"-",Tables!AT143)</f>
        <v>-</v>
      </c>
      <c r="AK30" s="464" t="str">
        <f ca="1">IF(CE_Test_Number&lt;4,"-",Tables!AU143)</f>
        <v>-</v>
      </c>
      <c r="AL30" s="464" t="str">
        <f ca="1">IF(CE_Test_Number&lt;4,"-",Tables!AV143)</f>
        <v>-</v>
      </c>
    </row>
    <row r="31" spans="2:38">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Tables!N144</f>
        <v>-</v>
      </c>
      <c r="K31" s="269" t="str">
        <f ca="1">Tables!O144</f>
        <v>-</v>
      </c>
      <c r="L31" s="269" t="str">
        <f ca="1">Tables!P144</f>
        <v>-</v>
      </c>
      <c r="M31" s="269" t="str">
        <f ca="1">Tables!T144</f>
        <v>-</v>
      </c>
      <c r="N31" s="269" t="str">
        <f ca="1">Tables!U144</f>
        <v>-</v>
      </c>
      <c r="O31" s="269" t="str">
        <f ca="1">Tables!V144</f>
        <v>-</v>
      </c>
      <c r="P31" s="269" t="str">
        <f ca="1">Tables!Z144</f>
        <v>-</v>
      </c>
      <c r="Q31" s="269" t="str">
        <f ca="1">Tables!AA144</f>
        <v>-</v>
      </c>
      <c r="R31" s="269" t="str">
        <f ca="1">Tables!AB144</f>
        <v>-</v>
      </c>
      <c r="S31" s="411" t="str">
        <f ca="1">IF(CE_Test_Number&lt;1,"-",Tables!AC144)</f>
        <v>-</v>
      </c>
      <c r="T31" s="411" t="str">
        <f ca="1">IF(CE_Test_Number&lt;1,"-",Tables!AD144)</f>
        <v>-</v>
      </c>
      <c r="U31" s="411" t="str">
        <f ca="1">IF(CE_Test_Number&lt;1,"-",Tables!AE144)</f>
        <v>-</v>
      </c>
      <c r="V31" s="411" t="str">
        <f ca="1">IF(CE_Test_Number&lt;1,"-",Tables!AF144)</f>
        <v>-</v>
      </c>
      <c r="W31" s="411" t="str">
        <f ca="1">IF(CE_Test_Number&lt;1,"-",Tables!AG144)</f>
        <v>-</v>
      </c>
      <c r="X31" s="464" t="str">
        <f ca="1">IF(CE_Test_Number&lt;2,"-",Tables!AH144)</f>
        <v>-</v>
      </c>
      <c r="Y31" s="464" t="str">
        <f ca="1">IF(CE_Test_Number&lt;2,"-",Tables!AI144)</f>
        <v>-</v>
      </c>
      <c r="Z31" s="464" t="str">
        <f ca="1">IF(CE_Test_Number&lt;2,"-",Tables!AJ144)</f>
        <v>-</v>
      </c>
      <c r="AA31" s="464" t="str">
        <f ca="1">IF(CE_Test_Number&lt;2,"-",Tables!AK144)</f>
        <v>-</v>
      </c>
      <c r="AB31" s="464" t="str">
        <f ca="1">IF(CE_Test_Number&lt;2,"-",Tables!AL144)</f>
        <v>-</v>
      </c>
      <c r="AC31" s="464" t="str">
        <f ca="1">IF(CE_Test_Number&lt;3,"-",Tables!AM144)</f>
        <v>-</v>
      </c>
      <c r="AD31" s="464" t="str">
        <f ca="1">IF(CE_Test_Number&lt;3,"-",Tables!AN144)</f>
        <v>-</v>
      </c>
      <c r="AE31" s="464" t="str">
        <f ca="1">IF(CE_Test_Number&lt;3,"-",Tables!AO144)</f>
        <v>-</v>
      </c>
      <c r="AF31" s="464" t="str">
        <f ca="1">IF(CE_Test_Number&lt;3,"-",Tables!AP144)</f>
        <v>-</v>
      </c>
      <c r="AG31" s="464" t="str">
        <f ca="1">IF(CE_Test_Number&lt;3,"-",Tables!AQ144)</f>
        <v>-</v>
      </c>
      <c r="AH31" s="464" t="str">
        <f ca="1">IF(CE_Test_Number&lt;4,"-",Tables!AR144)</f>
        <v>-</v>
      </c>
      <c r="AI31" s="464" t="str">
        <f ca="1">IF(CE_Test_Number&lt;4,"-",Tables!AS144)</f>
        <v>-</v>
      </c>
      <c r="AJ31" s="464" t="str">
        <f ca="1">IF(CE_Test_Number&lt;4,"-",Tables!AT144)</f>
        <v>-</v>
      </c>
      <c r="AK31" s="464" t="str">
        <f ca="1">IF(CE_Test_Number&lt;4,"-",Tables!AU144)</f>
        <v>-</v>
      </c>
      <c r="AL31" s="464" t="str">
        <f ca="1">IF(CE_Test_Number&lt;4,"-",Tables!AV144)</f>
        <v>-</v>
      </c>
    </row>
    <row r="32" spans="2:38">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Tables!N145</f>
        <v>-</v>
      </c>
      <c r="K32" s="269" t="str">
        <f ca="1">Tables!O145</f>
        <v>-</v>
      </c>
      <c r="L32" s="269" t="str">
        <f ca="1">Tables!P145</f>
        <v>-</v>
      </c>
      <c r="M32" s="269" t="str">
        <f ca="1">Tables!T145</f>
        <v>-</v>
      </c>
      <c r="N32" s="269" t="str">
        <f ca="1">Tables!U145</f>
        <v>-</v>
      </c>
      <c r="O32" s="269" t="str">
        <f ca="1">Tables!V145</f>
        <v>-</v>
      </c>
      <c r="P32" s="269" t="str">
        <f ca="1">Tables!Z145</f>
        <v>-</v>
      </c>
      <c r="Q32" s="269" t="str">
        <f ca="1">Tables!AA145</f>
        <v>-</v>
      </c>
      <c r="R32" s="269" t="str">
        <f ca="1">Tables!AB145</f>
        <v>-</v>
      </c>
      <c r="S32" s="411" t="str">
        <f ca="1">IF(CE_Test_Number&lt;1,"-",Tables!AC145)</f>
        <v>-</v>
      </c>
      <c r="T32" s="411" t="str">
        <f ca="1">IF(CE_Test_Number&lt;1,"-",Tables!AD145)</f>
        <v>-</v>
      </c>
      <c r="U32" s="411" t="str">
        <f ca="1">IF(CE_Test_Number&lt;1,"-",Tables!AE145)</f>
        <v>-</v>
      </c>
      <c r="V32" s="411" t="str">
        <f ca="1">IF(CE_Test_Number&lt;1,"-",Tables!AF145)</f>
        <v>-</v>
      </c>
      <c r="W32" s="411" t="str">
        <f ca="1">IF(CE_Test_Number&lt;1,"-",Tables!AG145)</f>
        <v>-</v>
      </c>
      <c r="X32" s="464" t="str">
        <f ca="1">IF(CE_Test_Number&lt;2,"-",Tables!AH145)</f>
        <v>-</v>
      </c>
      <c r="Y32" s="464" t="str">
        <f ca="1">IF(CE_Test_Number&lt;2,"-",Tables!AI145)</f>
        <v>-</v>
      </c>
      <c r="Z32" s="464" t="str">
        <f ca="1">IF(CE_Test_Number&lt;2,"-",Tables!AJ145)</f>
        <v>-</v>
      </c>
      <c r="AA32" s="464" t="str">
        <f ca="1">IF(CE_Test_Number&lt;2,"-",Tables!AK145)</f>
        <v>-</v>
      </c>
      <c r="AB32" s="464" t="str">
        <f ca="1">IF(CE_Test_Number&lt;2,"-",Tables!AL145)</f>
        <v>-</v>
      </c>
      <c r="AC32" s="464" t="str">
        <f ca="1">IF(CE_Test_Number&lt;3,"-",Tables!AM145)</f>
        <v>-</v>
      </c>
      <c r="AD32" s="464" t="str">
        <f ca="1">IF(CE_Test_Number&lt;3,"-",Tables!AN145)</f>
        <v>-</v>
      </c>
      <c r="AE32" s="464" t="str">
        <f ca="1">IF(CE_Test_Number&lt;3,"-",Tables!AO145)</f>
        <v>-</v>
      </c>
      <c r="AF32" s="464" t="str">
        <f ca="1">IF(CE_Test_Number&lt;3,"-",Tables!AP145)</f>
        <v>-</v>
      </c>
      <c r="AG32" s="464" t="str">
        <f ca="1">IF(CE_Test_Number&lt;3,"-",Tables!AQ145)</f>
        <v>-</v>
      </c>
      <c r="AH32" s="464" t="str">
        <f ca="1">IF(CE_Test_Number&lt;4,"-",Tables!AR145)</f>
        <v>-</v>
      </c>
      <c r="AI32" s="464" t="str">
        <f ca="1">IF(CE_Test_Number&lt;4,"-",Tables!AS145)</f>
        <v>-</v>
      </c>
      <c r="AJ32" s="464" t="str">
        <f ca="1">IF(CE_Test_Number&lt;4,"-",Tables!AT145)</f>
        <v>-</v>
      </c>
      <c r="AK32" s="464" t="str">
        <f ca="1">IF(CE_Test_Number&lt;4,"-",Tables!AU145)</f>
        <v>-</v>
      </c>
      <c r="AL32" s="464" t="str">
        <f ca="1">IF(CE_Test_Number&lt;4,"-",Tables!AV145)</f>
        <v>-</v>
      </c>
    </row>
    <row r="33" spans="2:38">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Tables!N146</f>
        <v>-</v>
      </c>
      <c r="K33" s="269" t="str">
        <f ca="1">Tables!O146</f>
        <v>-</v>
      </c>
      <c r="L33" s="269" t="str">
        <f ca="1">Tables!P146</f>
        <v>-</v>
      </c>
      <c r="M33" s="269" t="str">
        <f ca="1">Tables!T146</f>
        <v>-</v>
      </c>
      <c r="N33" s="269" t="str">
        <f ca="1">Tables!U146</f>
        <v>-</v>
      </c>
      <c r="O33" s="269" t="str">
        <f ca="1">Tables!V146</f>
        <v>-</v>
      </c>
      <c r="P33" s="269" t="str">
        <f ca="1">Tables!Z146</f>
        <v>-</v>
      </c>
      <c r="Q33" s="269" t="str">
        <f ca="1">Tables!AA146</f>
        <v>-</v>
      </c>
      <c r="R33" s="269" t="str">
        <f ca="1">Tables!AB146</f>
        <v>-</v>
      </c>
      <c r="S33" s="411" t="str">
        <f ca="1">IF(CE_Test_Number&lt;1,"-",Tables!AC146)</f>
        <v>-</v>
      </c>
      <c r="T33" s="411" t="str">
        <f ca="1">IF(CE_Test_Number&lt;1,"-",Tables!AD146)</f>
        <v>-</v>
      </c>
      <c r="U33" s="411" t="str">
        <f ca="1">IF(CE_Test_Number&lt;1,"-",Tables!AE146)</f>
        <v>-</v>
      </c>
      <c r="V33" s="411" t="str">
        <f ca="1">IF(CE_Test_Number&lt;1,"-",Tables!AF146)</f>
        <v>-</v>
      </c>
      <c r="W33" s="411" t="str">
        <f ca="1">IF(CE_Test_Number&lt;1,"-",Tables!AG146)</f>
        <v>-</v>
      </c>
      <c r="X33" s="464" t="str">
        <f ca="1">IF(CE_Test_Number&lt;2,"-",Tables!AH146)</f>
        <v>-</v>
      </c>
      <c r="Y33" s="464" t="str">
        <f ca="1">IF(CE_Test_Number&lt;2,"-",Tables!AI146)</f>
        <v>-</v>
      </c>
      <c r="Z33" s="464" t="str">
        <f ca="1">IF(CE_Test_Number&lt;2,"-",Tables!AJ146)</f>
        <v>-</v>
      </c>
      <c r="AA33" s="464" t="str">
        <f ca="1">IF(CE_Test_Number&lt;2,"-",Tables!AK146)</f>
        <v>-</v>
      </c>
      <c r="AB33" s="464" t="str">
        <f ca="1">IF(CE_Test_Number&lt;2,"-",Tables!AL146)</f>
        <v>-</v>
      </c>
      <c r="AC33" s="464" t="str">
        <f ca="1">IF(CE_Test_Number&lt;3,"-",Tables!AM146)</f>
        <v>-</v>
      </c>
      <c r="AD33" s="464" t="str">
        <f ca="1">IF(CE_Test_Number&lt;3,"-",Tables!AN146)</f>
        <v>-</v>
      </c>
      <c r="AE33" s="464" t="str">
        <f ca="1">IF(CE_Test_Number&lt;3,"-",Tables!AO146)</f>
        <v>-</v>
      </c>
      <c r="AF33" s="464" t="str">
        <f ca="1">IF(CE_Test_Number&lt;3,"-",Tables!AP146)</f>
        <v>-</v>
      </c>
      <c r="AG33" s="464" t="str">
        <f ca="1">IF(CE_Test_Number&lt;3,"-",Tables!AQ146)</f>
        <v>-</v>
      </c>
      <c r="AH33" s="464" t="str">
        <f ca="1">IF(CE_Test_Number&lt;4,"-",Tables!AR146)</f>
        <v>-</v>
      </c>
      <c r="AI33" s="464" t="str">
        <f ca="1">IF(CE_Test_Number&lt;4,"-",Tables!AS146)</f>
        <v>-</v>
      </c>
      <c r="AJ33" s="464" t="str">
        <f ca="1">IF(CE_Test_Number&lt;4,"-",Tables!AT146)</f>
        <v>-</v>
      </c>
      <c r="AK33" s="464" t="str">
        <f ca="1">IF(CE_Test_Number&lt;4,"-",Tables!AU146)</f>
        <v>-</v>
      </c>
      <c r="AL33" s="464" t="str">
        <f ca="1">IF(CE_Test_Number&lt;4,"-",Tables!AV146)</f>
        <v>-</v>
      </c>
    </row>
    <row r="34" spans="2:38">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Tables!N147</f>
        <v>-</v>
      </c>
      <c r="K34" s="269" t="str">
        <f ca="1">Tables!O147</f>
        <v>-</v>
      </c>
      <c r="L34" s="269" t="str">
        <f ca="1">Tables!P147</f>
        <v>-</v>
      </c>
      <c r="M34" s="269" t="str">
        <f ca="1">Tables!T147</f>
        <v>-</v>
      </c>
      <c r="N34" s="269" t="str">
        <f ca="1">Tables!U147</f>
        <v>-</v>
      </c>
      <c r="O34" s="269" t="str">
        <f ca="1">Tables!V147</f>
        <v>-</v>
      </c>
      <c r="P34" s="269" t="str">
        <f ca="1">Tables!Z147</f>
        <v>-</v>
      </c>
      <c r="Q34" s="269" t="str">
        <f ca="1">Tables!AA147</f>
        <v>-</v>
      </c>
      <c r="R34" s="269" t="str">
        <f ca="1">Tables!AB147</f>
        <v>-</v>
      </c>
      <c r="S34" s="411" t="str">
        <f ca="1">IF(CE_Test_Number&lt;1,"-",Tables!AC147)</f>
        <v>-</v>
      </c>
      <c r="T34" s="411" t="str">
        <f ca="1">IF(CE_Test_Number&lt;1,"-",Tables!AD147)</f>
        <v>-</v>
      </c>
      <c r="U34" s="411" t="str">
        <f ca="1">IF(CE_Test_Number&lt;1,"-",Tables!AE147)</f>
        <v>-</v>
      </c>
      <c r="V34" s="411" t="str">
        <f ca="1">IF(CE_Test_Number&lt;1,"-",Tables!AF147)</f>
        <v>-</v>
      </c>
      <c r="W34" s="411" t="str">
        <f ca="1">IF(CE_Test_Number&lt;1,"-",Tables!AG147)</f>
        <v>-</v>
      </c>
      <c r="X34" s="464" t="str">
        <f ca="1">IF(CE_Test_Number&lt;2,"-",Tables!AH147)</f>
        <v>-</v>
      </c>
      <c r="Y34" s="464" t="str">
        <f ca="1">IF(CE_Test_Number&lt;2,"-",Tables!AI147)</f>
        <v>-</v>
      </c>
      <c r="Z34" s="464" t="str">
        <f ca="1">IF(CE_Test_Number&lt;2,"-",Tables!AJ147)</f>
        <v>-</v>
      </c>
      <c r="AA34" s="464" t="str">
        <f ca="1">IF(CE_Test_Number&lt;2,"-",Tables!AK147)</f>
        <v>-</v>
      </c>
      <c r="AB34" s="464" t="str">
        <f ca="1">IF(CE_Test_Number&lt;2,"-",Tables!AL147)</f>
        <v>-</v>
      </c>
      <c r="AC34" s="464" t="str">
        <f ca="1">IF(CE_Test_Number&lt;3,"-",Tables!AM147)</f>
        <v>-</v>
      </c>
      <c r="AD34" s="464" t="str">
        <f ca="1">IF(CE_Test_Number&lt;3,"-",Tables!AN147)</f>
        <v>-</v>
      </c>
      <c r="AE34" s="464" t="str">
        <f ca="1">IF(CE_Test_Number&lt;3,"-",Tables!AO147)</f>
        <v>-</v>
      </c>
      <c r="AF34" s="464" t="str">
        <f ca="1">IF(CE_Test_Number&lt;3,"-",Tables!AP147)</f>
        <v>-</v>
      </c>
      <c r="AG34" s="464" t="str">
        <f ca="1">IF(CE_Test_Number&lt;3,"-",Tables!AQ147)</f>
        <v>-</v>
      </c>
      <c r="AH34" s="464" t="str">
        <f ca="1">IF(CE_Test_Number&lt;4,"-",Tables!AR147)</f>
        <v>-</v>
      </c>
      <c r="AI34" s="464" t="str">
        <f ca="1">IF(CE_Test_Number&lt;4,"-",Tables!AS147)</f>
        <v>-</v>
      </c>
      <c r="AJ34" s="464" t="str">
        <f ca="1">IF(CE_Test_Number&lt;4,"-",Tables!AT147)</f>
        <v>-</v>
      </c>
      <c r="AK34" s="464" t="str">
        <f ca="1">IF(CE_Test_Number&lt;4,"-",Tables!AU147)</f>
        <v>-</v>
      </c>
      <c r="AL34" s="464" t="str">
        <f ca="1">IF(CE_Test_Number&lt;4,"-",Tables!AV147)</f>
        <v>-</v>
      </c>
    </row>
    <row r="35" spans="2:38">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Tables!N148</f>
        <v>-</v>
      </c>
      <c r="K35" s="269" t="str">
        <f ca="1">Tables!O148</f>
        <v>-</v>
      </c>
      <c r="L35" s="269" t="str">
        <f ca="1">Tables!P148</f>
        <v>-</v>
      </c>
      <c r="M35" s="269" t="str">
        <f ca="1">Tables!T148</f>
        <v>-</v>
      </c>
      <c r="N35" s="269" t="str">
        <f ca="1">Tables!U148</f>
        <v>-</v>
      </c>
      <c r="O35" s="269" t="str">
        <f ca="1">Tables!V148</f>
        <v>-</v>
      </c>
      <c r="P35" s="269" t="str">
        <f ca="1">Tables!Z148</f>
        <v>-</v>
      </c>
      <c r="Q35" s="269" t="str">
        <f ca="1">Tables!AA148</f>
        <v>-</v>
      </c>
      <c r="R35" s="269" t="str">
        <f ca="1">Tables!AB148</f>
        <v>-</v>
      </c>
      <c r="S35" s="411" t="str">
        <f ca="1">IF(CE_Test_Number&lt;1,"-",Tables!AC148)</f>
        <v>-</v>
      </c>
      <c r="T35" s="411" t="str">
        <f ca="1">IF(CE_Test_Number&lt;1,"-",Tables!AD148)</f>
        <v>-</v>
      </c>
      <c r="U35" s="411" t="str">
        <f ca="1">IF(CE_Test_Number&lt;1,"-",Tables!AE148)</f>
        <v>-</v>
      </c>
      <c r="V35" s="411" t="str">
        <f ca="1">IF(CE_Test_Number&lt;1,"-",Tables!AF148)</f>
        <v>-</v>
      </c>
      <c r="W35" s="411" t="str">
        <f ca="1">IF(CE_Test_Number&lt;1,"-",Tables!AG148)</f>
        <v>-</v>
      </c>
      <c r="X35" s="464" t="str">
        <f ca="1">IF(CE_Test_Number&lt;2,"-",Tables!AH148)</f>
        <v>-</v>
      </c>
      <c r="Y35" s="464" t="str">
        <f ca="1">IF(CE_Test_Number&lt;2,"-",Tables!AI148)</f>
        <v>-</v>
      </c>
      <c r="Z35" s="464" t="str">
        <f ca="1">IF(CE_Test_Number&lt;2,"-",Tables!AJ148)</f>
        <v>-</v>
      </c>
      <c r="AA35" s="464" t="str">
        <f ca="1">IF(CE_Test_Number&lt;2,"-",Tables!AK148)</f>
        <v>-</v>
      </c>
      <c r="AB35" s="464" t="str">
        <f ca="1">IF(CE_Test_Number&lt;2,"-",Tables!AL148)</f>
        <v>-</v>
      </c>
      <c r="AC35" s="464" t="str">
        <f ca="1">IF(CE_Test_Number&lt;3,"-",Tables!AM148)</f>
        <v>-</v>
      </c>
      <c r="AD35" s="464" t="str">
        <f ca="1">IF(CE_Test_Number&lt;3,"-",Tables!AN148)</f>
        <v>-</v>
      </c>
      <c r="AE35" s="464" t="str">
        <f ca="1">IF(CE_Test_Number&lt;3,"-",Tables!AO148)</f>
        <v>-</v>
      </c>
      <c r="AF35" s="464" t="str">
        <f ca="1">IF(CE_Test_Number&lt;3,"-",Tables!AP148)</f>
        <v>-</v>
      </c>
      <c r="AG35" s="464" t="str">
        <f ca="1">IF(CE_Test_Number&lt;3,"-",Tables!AQ148)</f>
        <v>-</v>
      </c>
      <c r="AH35" s="464" t="str">
        <f ca="1">IF(CE_Test_Number&lt;4,"-",Tables!AR148)</f>
        <v>-</v>
      </c>
      <c r="AI35" s="464" t="str">
        <f ca="1">IF(CE_Test_Number&lt;4,"-",Tables!AS148)</f>
        <v>-</v>
      </c>
      <c r="AJ35" s="464" t="str">
        <f ca="1">IF(CE_Test_Number&lt;4,"-",Tables!AT148)</f>
        <v>-</v>
      </c>
      <c r="AK35" s="464" t="str">
        <f ca="1">IF(CE_Test_Number&lt;4,"-",Tables!AU148)</f>
        <v>-</v>
      </c>
      <c r="AL35" s="464" t="str">
        <f ca="1">IF(CE_Test_Number&lt;4,"-",Tables!AV148)</f>
        <v>-</v>
      </c>
    </row>
    <row r="36" spans="2:38">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Tables!N149</f>
        <v>-</v>
      </c>
      <c r="K36" s="269" t="str">
        <f ca="1">Tables!O149</f>
        <v>-</v>
      </c>
      <c r="L36" s="269" t="str">
        <f ca="1">Tables!P149</f>
        <v>-</v>
      </c>
      <c r="M36" s="269" t="str">
        <f ca="1">Tables!T149</f>
        <v>-</v>
      </c>
      <c r="N36" s="269" t="str">
        <f ca="1">Tables!U149</f>
        <v>-</v>
      </c>
      <c r="O36" s="269" t="str">
        <f ca="1">Tables!V149</f>
        <v>-</v>
      </c>
      <c r="P36" s="269" t="str">
        <f ca="1">Tables!Z149</f>
        <v>-</v>
      </c>
      <c r="Q36" s="269" t="str">
        <f ca="1">Tables!AA149</f>
        <v>-</v>
      </c>
      <c r="R36" s="269" t="str">
        <f ca="1">Tables!AB149</f>
        <v>-</v>
      </c>
      <c r="S36" s="411" t="str">
        <f ca="1">IF(CE_Test_Number&lt;1,"-",Tables!AC149)</f>
        <v>-</v>
      </c>
      <c r="T36" s="411" t="str">
        <f ca="1">IF(CE_Test_Number&lt;1,"-",Tables!AD149)</f>
        <v>-</v>
      </c>
      <c r="U36" s="411" t="str">
        <f ca="1">IF(CE_Test_Number&lt;1,"-",Tables!AE149)</f>
        <v>-</v>
      </c>
      <c r="V36" s="411" t="str">
        <f ca="1">IF(CE_Test_Number&lt;1,"-",Tables!AF149)</f>
        <v>-</v>
      </c>
      <c r="W36" s="411" t="str">
        <f ca="1">IF(CE_Test_Number&lt;1,"-",Tables!AG149)</f>
        <v>-</v>
      </c>
      <c r="X36" s="464" t="str">
        <f ca="1">IF(CE_Test_Number&lt;2,"-",Tables!AH149)</f>
        <v>-</v>
      </c>
      <c r="Y36" s="464" t="str">
        <f ca="1">IF(CE_Test_Number&lt;2,"-",Tables!AI149)</f>
        <v>-</v>
      </c>
      <c r="Z36" s="464" t="str">
        <f ca="1">IF(CE_Test_Number&lt;2,"-",Tables!AJ149)</f>
        <v>-</v>
      </c>
      <c r="AA36" s="464" t="str">
        <f ca="1">IF(CE_Test_Number&lt;2,"-",Tables!AK149)</f>
        <v>-</v>
      </c>
      <c r="AB36" s="464" t="str">
        <f ca="1">IF(CE_Test_Number&lt;2,"-",Tables!AL149)</f>
        <v>-</v>
      </c>
      <c r="AC36" s="464" t="str">
        <f ca="1">IF(CE_Test_Number&lt;3,"-",Tables!AM149)</f>
        <v>-</v>
      </c>
      <c r="AD36" s="464" t="str">
        <f ca="1">IF(CE_Test_Number&lt;3,"-",Tables!AN149)</f>
        <v>-</v>
      </c>
      <c r="AE36" s="464" t="str">
        <f ca="1">IF(CE_Test_Number&lt;3,"-",Tables!AO149)</f>
        <v>-</v>
      </c>
      <c r="AF36" s="464" t="str">
        <f ca="1">IF(CE_Test_Number&lt;3,"-",Tables!AP149)</f>
        <v>-</v>
      </c>
      <c r="AG36" s="464" t="str">
        <f ca="1">IF(CE_Test_Number&lt;3,"-",Tables!AQ149)</f>
        <v>-</v>
      </c>
      <c r="AH36" s="464" t="str">
        <f ca="1">IF(CE_Test_Number&lt;4,"-",Tables!AR149)</f>
        <v>-</v>
      </c>
      <c r="AI36" s="464" t="str">
        <f ca="1">IF(CE_Test_Number&lt;4,"-",Tables!AS149)</f>
        <v>-</v>
      </c>
      <c r="AJ36" s="464" t="str">
        <f ca="1">IF(CE_Test_Number&lt;4,"-",Tables!AT149)</f>
        <v>-</v>
      </c>
      <c r="AK36" s="464" t="str">
        <f ca="1">IF(CE_Test_Number&lt;4,"-",Tables!AU149)</f>
        <v>-</v>
      </c>
      <c r="AL36" s="464" t="str">
        <f ca="1">IF(CE_Test_Number&lt;4,"-",Tables!AV149)</f>
        <v>-</v>
      </c>
    </row>
    <row r="37" spans="2:38">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Tables!N150</f>
        <v>-</v>
      </c>
      <c r="K37" s="269" t="str">
        <f ca="1">Tables!O150</f>
        <v>-</v>
      </c>
      <c r="L37" s="269" t="str">
        <f ca="1">Tables!P150</f>
        <v>-</v>
      </c>
      <c r="M37" s="269" t="str">
        <f ca="1">Tables!T150</f>
        <v>-</v>
      </c>
      <c r="N37" s="269" t="str">
        <f ca="1">Tables!U150</f>
        <v>-</v>
      </c>
      <c r="O37" s="269" t="str">
        <f ca="1">Tables!V150</f>
        <v>-</v>
      </c>
      <c r="P37" s="269" t="str">
        <f ca="1">Tables!Z150</f>
        <v>-</v>
      </c>
      <c r="Q37" s="269" t="str">
        <f ca="1">Tables!AA150</f>
        <v>-</v>
      </c>
      <c r="R37" s="269" t="str">
        <f ca="1">Tables!AB150</f>
        <v>-</v>
      </c>
      <c r="S37" s="411" t="str">
        <f ca="1">IF(CE_Test_Number&lt;1,"-",Tables!AC150)</f>
        <v>-</v>
      </c>
      <c r="T37" s="411" t="str">
        <f ca="1">IF(CE_Test_Number&lt;1,"-",Tables!AD150)</f>
        <v>-</v>
      </c>
      <c r="U37" s="411" t="str">
        <f ca="1">IF(CE_Test_Number&lt;1,"-",Tables!AE150)</f>
        <v>-</v>
      </c>
      <c r="V37" s="411" t="str">
        <f ca="1">IF(CE_Test_Number&lt;1,"-",Tables!AF150)</f>
        <v>-</v>
      </c>
      <c r="W37" s="411" t="str">
        <f ca="1">IF(CE_Test_Number&lt;1,"-",Tables!AG150)</f>
        <v>-</v>
      </c>
      <c r="X37" s="464" t="str">
        <f ca="1">IF(CE_Test_Number&lt;2,"-",Tables!AH150)</f>
        <v>-</v>
      </c>
      <c r="Y37" s="464" t="str">
        <f ca="1">IF(CE_Test_Number&lt;2,"-",Tables!AI150)</f>
        <v>-</v>
      </c>
      <c r="Z37" s="464" t="str">
        <f ca="1">IF(CE_Test_Number&lt;2,"-",Tables!AJ150)</f>
        <v>-</v>
      </c>
      <c r="AA37" s="464" t="str">
        <f ca="1">IF(CE_Test_Number&lt;2,"-",Tables!AK150)</f>
        <v>-</v>
      </c>
      <c r="AB37" s="464" t="str">
        <f ca="1">IF(CE_Test_Number&lt;2,"-",Tables!AL150)</f>
        <v>-</v>
      </c>
      <c r="AC37" s="464" t="str">
        <f ca="1">IF(CE_Test_Number&lt;3,"-",Tables!AM150)</f>
        <v>-</v>
      </c>
      <c r="AD37" s="464" t="str">
        <f ca="1">IF(CE_Test_Number&lt;3,"-",Tables!AN150)</f>
        <v>-</v>
      </c>
      <c r="AE37" s="464" t="str">
        <f ca="1">IF(CE_Test_Number&lt;3,"-",Tables!AO150)</f>
        <v>-</v>
      </c>
      <c r="AF37" s="464" t="str">
        <f ca="1">IF(CE_Test_Number&lt;3,"-",Tables!AP150)</f>
        <v>-</v>
      </c>
      <c r="AG37" s="464" t="str">
        <f ca="1">IF(CE_Test_Number&lt;3,"-",Tables!AQ150)</f>
        <v>-</v>
      </c>
      <c r="AH37" s="464" t="str">
        <f ca="1">IF(CE_Test_Number&lt;4,"-",Tables!AR150)</f>
        <v>-</v>
      </c>
      <c r="AI37" s="464" t="str">
        <f ca="1">IF(CE_Test_Number&lt;4,"-",Tables!AS150)</f>
        <v>-</v>
      </c>
      <c r="AJ37" s="464" t="str">
        <f ca="1">IF(CE_Test_Number&lt;4,"-",Tables!AT150)</f>
        <v>-</v>
      </c>
      <c r="AK37" s="464" t="str">
        <f ca="1">IF(CE_Test_Number&lt;4,"-",Tables!AU150)</f>
        <v>-</v>
      </c>
      <c r="AL37" s="464" t="str">
        <f ca="1">IF(CE_Test_Number&lt;4,"-",Tables!AV150)</f>
        <v>-</v>
      </c>
    </row>
    <row r="38" spans="2:38">
      <c r="F38" s="233"/>
      <c r="G38" s="233"/>
      <c r="H38" s="233"/>
      <c r="I38" s="233"/>
      <c r="J38" s="233"/>
      <c r="K38" s="233"/>
      <c r="L38" s="233"/>
      <c r="M38" s="233"/>
      <c r="N38" s="233"/>
      <c r="O38" s="233"/>
      <c r="P38" s="233"/>
      <c r="Q38" s="233"/>
      <c r="R38" s="233"/>
    </row>
    <row r="39" spans="2:38">
      <c r="B39" s="1191" t="s">
        <v>673</v>
      </c>
      <c r="C39" s="1191"/>
      <c r="D39" s="1191"/>
      <c r="E39" s="1191"/>
      <c r="F39" s="666" t="str">
        <f>IF(Site_or_SitePlusLosses=1,"site",IF(Site_or_SitePlusLosses=2,"site plus T&amp;D losses between the site and power plant","Did not answer the question"))</f>
        <v>site</v>
      </c>
    </row>
    <row r="40" spans="2:38">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2">
    <mergeCell ref="B39:E39"/>
    <mergeCell ref="P5:R5"/>
    <mergeCell ref="S5:AK5"/>
    <mergeCell ref="B6:B7"/>
    <mergeCell ref="C6:C7"/>
    <mergeCell ref="D6:D7"/>
    <mergeCell ref="P6:P7"/>
    <mergeCell ref="Q6:Q7"/>
    <mergeCell ref="E5:F5"/>
    <mergeCell ref="G5:I5"/>
    <mergeCell ref="J5:L5"/>
    <mergeCell ref="M5:O5"/>
  </mergeCells>
  <pageMargins left="0.5" right="0.5" top="0.75" bottom="0.75" header="0.3" footer="0.3"/>
  <pageSetup scale="95" orientation="landscape" r:id="rId1"/>
  <colBreaks count="2" manualBreakCount="2">
    <brk id="4" max="1048575" man="1"/>
    <brk id="16" max="25" man="1"/>
  </colBreaks>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1"/>
  <dimension ref="A1:AM41"/>
  <sheetViews>
    <sheetView showGridLines="0" zoomScale="80" zoomScaleNormal="80"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K56" sqref="K56"/>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16" width="13.6640625" style="424" customWidth="1"/>
    <col min="17" max="17" width="10.44140625" style="424" bestFit="1" customWidth="1"/>
    <col min="18" max="18" width="10" style="424" bestFit="1" customWidth="1"/>
    <col min="19" max="19" width="12.109375" style="424" bestFit="1" customWidth="1"/>
    <col min="20" max="20" width="18" style="424" customWidth="1"/>
    <col min="21" max="21" width="15.6640625" style="424" bestFit="1" customWidth="1"/>
    <col min="22" max="23" width="15.6640625" style="424" customWidth="1"/>
    <col min="24" max="24" width="15.6640625" style="424" bestFit="1" customWidth="1"/>
    <col min="25" max="25" width="15.44140625" style="424" customWidth="1"/>
    <col min="26" max="26" width="16" style="424" customWidth="1"/>
    <col min="27" max="27" width="12.88671875" style="424" customWidth="1"/>
    <col min="28" max="28" width="11.44140625" style="424" customWidth="1"/>
    <col min="29" max="29" width="9.33203125" style="424"/>
    <col min="30" max="30" width="14.44140625" style="424" customWidth="1"/>
    <col min="31" max="31" width="15.44140625" style="424" customWidth="1"/>
    <col min="32" max="32" width="14.44140625" style="424" customWidth="1"/>
    <col min="33" max="33" width="11.44140625" style="424" customWidth="1"/>
    <col min="34" max="34" width="12.6640625" style="424" customWidth="1"/>
    <col min="35" max="35" width="11.109375" style="424" customWidth="1"/>
    <col min="36" max="36" width="11" style="424" customWidth="1"/>
    <col min="37" max="37" width="10" style="424" customWidth="1"/>
    <col min="38" max="16384" width="9.33203125" style="424"/>
  </cols>
  <sheetData>
    <row r="1" spans="1:39" ht="38.25" customHeight="1"/>
    <row r="2" spans="1:39" ht="4.5" customHeight="1"/>
    <row r="3" spans="1:39" ht="22.8">
      <c r="B3" s="390" t="str">
        <f>Titles!F2&amp;" Portfolio Data"</f>
        <v>2014 Portfolio Data</v>
      </c>
      <c r="C3" s="390"/>
      <c r="D3" s="390"/>
      <c r="E3" s="390"/>
      <c r="F3" s="390"/>
      <c r="G3" s="390"/>
      <c r="H3" s="390"/>
      <c r="I3" s="390"/>
      <c r="J3" s="390"/>
      <c r="K3" s="390"/>
      <c r="L3" s="390"/>
      <c r="M3" s="390"/>
      <c r="N3" s="390"/>
      <c r="O3" s="390"/>
      <c r="P3" s="390"/>
      <c r="Q3" s="390"/>
      <c r="R3" s="390"/>
      <c r="S3" s="390"/>
      <c r="T3" s="390"/>
      <c r="U3" s="390"/>
      <c r="V3" s="390"/>
      <c r="W3" s="390"/>
      <c r="X3" s="390"/>
    </row>
    <row r="4" spans="1:39" ht="4.5" customHeight="1">
      <c r="E4" s="33"/>
      <c r="F4" s="33"/>
      <c r="G4" s="33"/>
      <c r="H4" s="33"/>
      <c r="I4" s="33"/>
      <c r="J4" s="33"/>
      <c r="K4" s="33"/>
      <c r="L4" s="33"/>
      <c r="M4" s="33"/>
      <c r="N4" s="33"/>
      <c r="O4" s="33"/>
      <c r="P4" s="33"/>
      <c r="Q4" s="33"/>
      <c r="R4" s="33"/>
      <c r="S4" s="33"/>
      <c r="T4" s="33"/>
      <c r="U4" s="33"/>
      <c r="V4" s="33"/>
      <c r="W4" s="33"/>
    </row>
    <row r="5" spans="1:39" ht="15.75" customHeight="1">
      <c r="E5" s="646" t="s">
        <v>711</v>
      </c>
      <c r="F5" s="1322" t="s">
        <v>281</v>
      </c>
      <c r="G5" s="1323"/>
      <c r="H5" s="1324"/>
      <c r="I5" s="1322" t="s">
        <v>352</v>
      </c>
      <c r="J5" s="1323"/>
      <c r="K5" s="1324"/>
      <c r="L5" s="1322" t="s">
        <v>279</v>
      </c>
      <c r="M5" s="1323"/>
      <c r="N5" s="1324"/>
      <c r="O5" s="1322" t="s">
        <v>280</v>
      </c>
      <c r="P5" s="1323"/>
      <c r="Q5" s="1325"/>
      <c r="R5" s="1314" t="s">
        <v>34</v>
      </c>
      <c r="S5" s="1315"/>
      <c r="T5" s="1393" t="s">
        <v>647</v>
      </c>
      <c r="U5" s="1394"/>
      <c r="V5" s="1394"/>
      <c r="W5" s="1394"/>
      <c r="X5" s="1394"/>
      <c r="Y5" s="1394"/>
      <c r="Z5" s="1394"/>
      <c r="AA5" s="1394"/>
      <c r="AB5" s="1394"/>
      <c r="AC5" s="1394"/>
      <c r="AD5" s="1394"/>
      <c r="AE5" s="1394"/>
      <c r="AF5" s="1394"/>
      <c r="AG5" s="1394"/>
      <c r="AH5" s="1394"/>
      <c r="AI5" s="1394"/>
      <c r="AJ5" s="1394"/>
      <c r="AK5" s="1394"/>
      <c r="AL5" s="1395"/>
    </row>
    <row r="6" spans="1:39" ht="79.2">
      <c r="A6" s="7"/>
      <c r="B6" s="1316" t="s">
        <v>6</v>
      </c>
      <c r="C6" s="1316" t="s">
        <v>7</v>
      </c>
      <c r="D6" s="1316" t="s">
        <v>8</v>
      </c>
      <c r="E6" s="650" t="s">
        <v>59</v>
      </c>
      <c r="F6" s="234" t="s">
        <v>90</v>
      </c>
      <c r="G6" s="645" t="s">
        <v>275</v>
      </c>
      <c r="H6" s="643" t="s">
        <v>276</v>
      </c>
      <c r="I6" s="234" t="s">
        <v>90</v>
      </c>
      <c r="J6" s="645" t="s">
        <v>275</v>
      </c>
      <c r="K6" s="645" t="s">
        <v>276</v>
      </c>
      <c r="L6" s="643" t="s">
        <v>90</v>
      </c>
      <c r="M6" s="645" t="s">
        <v>275</v>
      </c>
      <c r="N6" s="119" t="s">
        <v>276</v>
      </c>
      <c r="O6" s="643" t="s">
        <v>90</v>
      </c>
      <c r="P6" s="645" t="s">
        <v>275</v>
      </c>
      <c r="Q6" s="119" t="s">
        <v>276</v>
      </c>
      <c r="R6" s="1316" t="s">
        <v>325</v>
      </c>
      <c r="S6" s="644"/>
      <c r="T6" s="616" t="str">
        <f>IF(CE_Test_Number&lt;1,"-",Tables!AC119)</f>
        <v>Total 
Resource Costs (PV)</v>
      </c>
      <c r="U6" s="616" t="str">
        <f>IF(CE_Test_Number&lt;1,"-",Tables!AD119)</f>
        <v>Total Resource Benefits (PV)</v>
      </c>
      <c r="V6" s="616" t="str">
        <f>IF(CE_Test_Number&lt;1,"-",Tables!AE119)</f>
        <v>Total 
Resource Net Benefits (PV)</v>
      </c>
      <c r="W6" s="616" t="str">
        <f>IF(CE_Test_Number&lt;1,"-",Tables!AF119)</f>
        <v>TRC</v>
      </c>
      <c r="X6" s="616" t="str">
        <f>IF(CE_Test_Number&lt;1,"-",Tables!AG119)</f>
        <v>TR Levelized Costs (PV)</v>
      </c>
      <c r="Y6" s="616" t="str">
        <f>IF(CE_Test_Number&lt;2,"-",Tables!AH119)</f>
        <v>Program Administrator
Costs (PV)</v>
      </c>
      <c r="Z6" s="616" t="str">
        <f>IF(CE_Test_Number&lt;2,"-",Tables!AI119)</f>
        <v>Program Administrator Benefits (PV)</v>
      </c>
      <c r="AA6" s="616" t="str">
        <f>IF(CE_Test_Number&lt;2,"-",Tables!AJ119)</f>
        <v>Program Administrator Net Benefits (PV)</v>
      </c>
      <c r="AB6" s="616" t="str">
        <f>IF(CE_Test_Number&lt;2,"-",Tables!AK119)</f>
        <v>PAC</v>
      </c>
      <c r="AC6" s="616" t="str">
        <f>IF(CE_Test_Number&lt;2,"-",Tables!AL119)</f>
        <v>PA Levelized Cost (PV)</v>
      </c>
      <c r="AD6" s="616" t="str">
        <f>IF(CE_Test_Number&lt;3,"-",Tables!AM119)</f>
        <v>Societal Costs  (PV)</v>
      </c>
      <c r="AE6" s="616" t="str">
        <f>IF(CE_Test_Number&lt;3,"-",Tables!AN119)</f>
        <v>Societal Benefits (PV)</v>
      </c>
      <c r="AF6" s="616" t="str">
        <f>IF(CE_Test_Number&lt;3,"-",Tables!AO119)</f>
        <v>Societal
Net Benefits (PV)</v>
      </c>
      <c r="AG6" s="616" t="str">
        <f>IF(CE_Test_Number&lt;3,"-",Tables!AP119)</f>
        <v>SCT</v>
      </c>
      <c r="AH6" s="616" t="str">
        <f>IF(CE_Test_Number&lt;3,"-",Tables!AQ119)</f>
        <v>Societal Levelized Costs (PV)</v>
      </c>
      <c r="AI6" s="616" t="str">
        <f>IF(CE_Test_Number&lt;4,"-",Tables!AR119)</f>
        <v>Rate Impact Measure Costs  (PV)</v>
      </c>
      <c r="AJ6" s="616" t="str">
        <f>IF(CE_Test_Number&lt;4,"-",Tables!AS119)</f>
        <v>Rate Impact Measure Benefits (PV)</v>
      </c>
      <c r="AK6" s="616" t="str">
        <f>IF(CE_Test_Number&lt;4,"-",Tables!AT119)</f>
        <v>Rate Impact Measure
Net Benefits (PV)</v>
      </c>
      <c r="AL6" s="616" t="str">
        <f>IF(CE_Test_Number&lt;4,"-",Tables!AU119)</f>
        <v>RIM</v>
      </c>
      <c r="AM6" s="616" t="str">
        <f>IF(CE_Test_Number&lt;4,"-",Tables!AV119)</f>
        <v>RIM Levelized Costs (PV)</v>
      </c>
    </row>
    <row r="7" spans="1:39" ht="13.5" customHeight="1">
      <c r="A7" s="7"/>
      <c r="B7" s="1396"/>
      <c r="C7" s="1396"/>
      <c r="D7" s="1396"/>
      <c r="E7" s="651" t="s">
        <v>283</v>
      </c>
      <c r="F7" s="391" t="str">
        <f>Titles!F12</f>
        <v>MW</v>
      </c>
      <c r="G7" s="648" t="str">
        <f>Titles!F13</f>
        <v>MWh</v>
      </c>
      <c r="H7" s="647" t="str">
        <f>Titles!F14</f>
        <v>MWh</v>
      </c>
      <c r="I7" s="391" t="str">
        <f>Titles!F12</f>
        <v>MW</v>
      </c>
      <c r="J7" s="648" t="str">
        <f>Titles!F13</f>
        <v>MWh</v>
      </c>
      <c r="K7" s="648" t="str">
        <f>Titles!F14</f>
        <v>MWh</v>
      </c>
      <c r="L7" s="647" t="str">
        <f>Titles!F12</f>
        <v>MW</v>
      </c>
      <c r="M7" s="648" t="str">
        <f>Titles!F13</f>
        <v>MWh</v>
      </c>
      <c r="N7" s="648" t="str">
        <f>Titles!F14</f>
        <v>MWh</v>
      </c>
      <c r="O7" s="647" t="str">
        <f>Titles!F12</f>
        <v>MW</v>
      </c>
      <c r="P7" s="648" t="str">
        <f>Titles!F13</f>
        <v>MWh</v>
      </c>
      <c r="Q7" s="647" t="str">
        <f>Titles!F14</f>
        <v>MWh</v>
      </c>
      <c r="R7" s="1396"/>
      <c r="S7" s="648" t="s">
        <v>61</v>
      </c>
      <c r="T7" s="465" t="str">
        <f>IF(CE_Test_Number&lt;1,"-",Tables!AC120)</f>
        <v>($000's)</v>
      </c>
      <c r="U7" s="465" t="str">
        <f>IF(CE_Test_Number&lt;1,"-",Tables!AD120)</f>
        <v>($000's)</v>
      </c>
      <c r="V7" s="465" t="str">
        <f>IF(CE_Test_Number&lt;1,"-",Tables!AE120)</f>
        <v>($000's)</v>
      </c>
      <c r="W7" s="465" t="str">
        <f>IF(CE_Test_Number&lt;1,"-",Tables!AF120)</f>
        <v>Ratio</v>
      </c>
      <c r="X7" s="465" t="str">
        <f>IF(CE_Test_Number&lt;1,"-",Tables!AG120)</f>
        <v>($/MWh)</v>
      </c>
      <c r="Y7" s="465" t="str">
        <f>IF(CE_Test_Number&lt;2,"-",Tables!AH120)</f>
        <v>($000's)</v>
      </c>
      <c r="Z7" s="465" t="str">
        <f>IF(CE_Test_Number&lt;2,"-",Tables!AI120)</f>
        <v>($000's)</v>
      </c>
      <c r="AA7" s="465" t="str">
        <f>IF(CE_Test_Number&lt;2,"-",Tables!AJ120)</f>
        <v>($000's)</v>
      </c>
      <c r="AB7" s="465" t="str">
        <f>IF(CE_Test_Number&lt;2,"-",Tables!AK120)</f>
        <v>Ratio</v>
      </c>
      <c r="AC7" s="465" t="str">
        <f>IF(CE_Test_Number&lt;2,"-",Tables!AL120)</f>
        <v>($/MWh)</v>
      </c>
      <c r="AD7" s="465" t="str">
        <f>IF(CE_Test_Number&lt;3,"-",Tables!AM120)</f>
        <v>($000's)</v>
      </c>
      <c r="AE7" s="465" t="str">
        <f>IF(CE_Test_Number&lt;3,"-",Tables!AN120)</f>
        <v>($000's)</v>
      </c>
      <c r="AF7" s="465" t="str">
        <f>IF(CE_Test_Number&lt;3,"-",Tables!AO120)</f>
        <v>($000's)</v>
      </c>
      <c r="AG7" s="465" t="str">
        <f>IF(CE_Test_Number&lt;3,"-",Tables!AP120)</f>
        <v>Ratio</v>
      </c>
      <c r="AH7" s="465" t="str">
        <f>IF(CE_Test_Number&lt;3,"-",Tables!AQ120)</f>
        <v>($/MWh)</v>
      </c>
      <c r="AI7" s="465" t="str">
        <f>IF(CE_Test_Number&lt;4,"-",Tables!AR120)</f>
        <v>($000's)</v>
      </c>
      <c r="AJ7" s="465" t="str">
        <f>IF(CE_Test_Number&lt;4,"-",Tables!AS120)</f>
        <v>($000's)</v>
      </c>
      <c r="AK7" s="465" t="str">
        <f>IF(CE_Test_Number&lt;4,"-",Tables!AT120)</f>
        <v>($000's)</v>
      </c>
      <c r="AL7" s="465" t="str">
        <f>IF(CE_Test_Number&lt;4,"-",Tables!AU120)</f>
        <v>Ratio</v>
      </c>
      <c r="AM7" s="465" t="str">
        <f>IF(CE_Test_Number&lt;4,"-",Tables!AV120)</f>
        <v>($/MWh)</v>
      </c>
    </row>
    <row r="8" spans="1:39">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Tables!Q121</f>
        <v>18</v>
      </c>
      <c r="J8" s="269">
        <f ca="1">Tables!R121</f>
        <v>232.20000000000002</v>
      </c>
      <c r="K8" s="269">
        <f ca="1">Tables!S121</f>
        <v>2322</v>
      </c>
      <c r="L8" s="269">
        <f ca="1">Tables!T121</f>
        <v>82.4</v>
      </c>
      <c r="M8" s="269">
        <f ca="1">Tables!U121</f>
        <v>340</v>
      </c>
      <c r="N8" s="269">
        <f ca="1">Tables!V121</f>
        <v>3400</v>
      </c>
      <c r="O8" s="269">
        <f ca="1">Tables!W121</f>
        <v>74.160000000000011</v>
      </c>
      <c r="P8" s="269">
        <f ca="1">Tables!X121</f>
        <v>306</v>
      </c>
      <c r="Q8" s="269">
        <f ca="1">Tables!Y121</f>
        <v>3060</v>
      </c>
      <c r="R8" s="269">
        <f ca="1">Tables!AA121</f>
        <v>500</v>
      </c>
      <c r="S8" s="269">
        <f ca="1">Tables!AB121</f>
        <v>500</v>
      </c>
      <c r="T8" s="464">
        <f ca="1">IF(CE_Test_Number&lt;1,"-",Tables!AC121)</f>
        <v>2000</v>
      </c>
      <c r="U8" s="464">
        <f ca="1">IF(CE_Test_Number&lt;1,"-",Tables!AD121)</f>
        <v>3123</v>
      </c>
      <c r="V8" s="464">
        <f ca="1">IF(CE_Test_Number&lt;1,"-",Tables!AE121)</f>
        <v>1123</v>
      </c>
      <c r="W8" s="464">
        <f ca="1">IF(CE_Test_Number&lt;1,"-",Tables!AF121)</f>
        <v>1.5615000000000001</v>
      </c>
      <c r="X8" s="464">
        <f ca="1">IF(CE_Test_Number&lt;1,"-",Tables!AG121)</f>
        <v>0</v>
      </c>
      <c r="Y8" s="464">
        <f ca="1">IF(CE_Test_Number&lt;2,"-",Tables!AH121)</f>
        <v>0</v>
      </c>
      <c r="Z8" s="464">
        <f ca="1">IF(CE_Test_Number&lt;2,"-",Tables!AI121)</f>
        <v>0</v>
      </c>
      <c r="AA8" s="464">
        <f ca="1">IF(CE_Test_Number&lt;2,"-",Tables!AJ121)</f>
        <v>0</v>
      </c>
      <c r="AB8" s="464" t="str">
        <f ca="1">IF(CE_Test_Number&lt;2,"-",Tables!AK121)</f>
        <v/>
      </c>
      <c r="AC8" s="464">
        <f ca="1">IF(CE_Test_Number&lt;2,"-",Tables!AL121)</f>
        <v>0</v>
      </c>
      <c r="AD8" s="464">
        <f ca="1">IF(CE_Test_Number&lt;3,"-",Tables!AM121)</f>
        <v>0</v>
      </c>
      <c r="AE8" s="464">
        <f ca="1">IF(CE_Test_Number&lt;3,"-",Tables!AN121)</f>
        <v>0</v>
      </c>
      <c r="AF8" s="464">
        <f ca="1">IF(CE_Test_Number&lt;3,"-",Tables!AO121)</f>
        <v>0</v>
      </c>
      <c r="AG8" s="464" t="str">
        <f ca="1">IF(CE_Test_Number&lt;3,"-",Tables!AP121)</f>
        <v/>
      </c>
      <c r="AH8" s="464">
        <f ca="1">IF(CE_Test_Number&lt;3,"-",Tables!AQ121)</f>
        <v>0</v>
      </c>
      <c r="AI8" s="464">
        <f ca="1">IF(CE_Test_Number&lt;4,"-",Tables!AR121)</f>
        <v>0</v>
      </c>
      <c r="AJ8" s="464">
        <f ca="1">IF(CE_Test_Number&lt;4,"-",Tables!AS121)</f>
        <v>0</v>
      </c>
      <c r="AK8" s="464">
        <f ca="1">IF(CE_Test_Number&lt;4,"-",Tables!AT121)</f>
        <v>0</v>
      </c>
      <c r="AL8" s="464" t="str">
        <f ca="1">IF(CE_Test_Number&lt;4,"-",Tables!AU121)</f>
        <v/>
      </c>
      <c r="AM8" s="464">
        <f ca="1">IF(CE_Test_Number&lt;4,"-",Tables!AV121)</f>
        <v>0</v>
      </c>
    </row>
    <row r="9" spans="1:39">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Tables!Q122</f>
        <v>14.4</v>
      </c>
      <c r="J9" s="269">
        <f ca="1">Tables!R122</f>
        <v>12</v>
      </c>
      <c r="K9" s="269">
        <f ca="1">Tables!S122</f>
        <v>1945.6000000000001</v>
      </c>
      <c r="L9" s="269">
        <f ca="1">Tables!T122</f>
        <v>0</v>
      </c>
      <c r="M9" s="269">
        <f ca="1">Tables!U122</f>
        <v>0</v>
      </c>
      <c r="N9" s="269">
        <f ca="1">Tables!V122</f>
        <v>0</v>
      </c>
      <c r="O9" s="269">
        <f ca="1">Tables!W122</f>
        <v>0</v>
      </c>
      <c r="P9" s="269">
        <f ca="1">Tables!X122</f>
        <v>0</v>
      </c>
      <c r="Q9" s="269">
        <f ca="1">Tables!Y122</f>
        <v>0</v>
      </c>
      <c r="R9" s="269">
        <f ca="1">Tables!AA122</f>
        <v>400</v>
      </c>
      <c r="S9" s="269">
        <f ca="1">Tables!AB122</f>
        <v>0</v>
      </c>
      <c r="T9" s="411">
        <f ca="1">IF(CE_Test_Number&lt;1,"-",Tables!AC122)</f>
        <v>0</v>
      </c>
      <c r="U9" s="411">
        <f ca="1">IF(CE_Test_Number&lt;1,"-",Tables!AD122)</f>
        <v>0</v>
      </c>
      <c r="V9" s="411">
        <f ca="1">IF(CE_Test_Number&lt;1,"-",Tables!AE122)</f>
        <v>0</v>
      </c>
      <c r="W9" s="411" t="str">
        <f ca="1">IF(CE_Test_Number&lt;1,"-",Tables!AF122)</f>
        <v/>
      </c>
      <c r="X9" s="411">
        <f ca="1">IF(CE_Test_Number&lt;1,"-",Tables!AG122)</f>
        <v>0</v>
      </c>
      <c r="Y9" s="464">
        <f ca="1">IF(CE_Test_Number&lt;2,"-",Tables!AH122)</f>
        <v>0</v>
      </c>
      <c r="Z9" s="464">
        <f ca="1">IF(CE_Test_Number&lt;2,"-",Tables!AI122)</f>
        <v>0</v>
      </c>
      <c r="AA9" s="464">
        <f ca="1">IF(CE_Test_Number&lt;2,"-",Tables!AJ122)</f>
        <v>0</v>
      </c>
      <c r="AB9" s="464" t="str">
        <f ca="1">IF(CE_Test_Number&lt;2,"-",Tables!AK122)</f>
        <v/>
      </c>
      <c r="AC9" s="464">
        <f ca="1">IF(CE_Test_Number&lt;2,"-",Tables!AL122)</f>
        <v>0</v>
      </c>
      <c r="AD9" s="464">
        <f ca="1">IF(CE_Test_Number&lt;3,"-",Tables!AM122)</f>
        <v>0</v>
      </c>
      <c r="AE9" s="464">
        <f ca="1">IF(CE_Test_Number&lt;3,"-",Tables!AN122)</f>
        <v>0</v>
      </c>
      <c r="AF9" s="464">
        <f ca="1">IF(CE_Test_Number&lt;3,"-",Tables!AO122)</f>
        <v>0</v>
      </c>
      <c r="AG9" s="464" t="str">
        <f ca="1">IF(CE_Test_Number&lt;3,"-",Tables!AP122)</f>
        <v/>
      </c>
      <c r="AH9" s="464">
        <f ca="1">IF(CE_Test_Number&lt;3,"-",Tables!AQ122)</f>
        <v>0</v>
      </c>
      <c r="AI9" s="464">
        <f ca="1">IF(CE_Test_Number&lt;4,"-",Tables!AR122)</f>
        <v>0</v>
      </c>
      <c r="AJ9" s="464">
        <f ca="1">IF(CE_Test_Number&lt;4,"-",Tables!AS122)</f>
        <v>0</v>
      </c>
      <c r="AK9" s="464">
        <f ca="1">IF(CE_Test_Number&lt;4,"-",Tables!AT122)</f>
        <v>0</v>
      </c>
      <c r="AL9" s="464" t="str">
        <f ca="1">IF(CE_Test_Number&lt;4,"-",Tables!AU122)</f>
        <v/>
      </c>
      <c r="AM9" s="464">
        <f ca="1">IF(CE_Test_Number&lt;4,"-",Tables!AV122)</f>
        <v>0</v>
      </c>
    </row>
    <row r="10" spans="1:39">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Tables!Q123</f>
        <v>7</v>
      </c>
      <c r="J10" s="269">
        <f ca="1">Tables!R123</f>
        <v>210</v>
      </c>
      <c r="K10" s="269">
        <f ca="1">Tables!S123</f>
        <v>863.8</v>
      </c>
      <c r="L10" s="269">
        <f ca="1">Tables!T123</f>
        <v>0</v>
      </c>
      <c r="M10" s="269">
        <f ca="1">Tables!U123</f>
        <v>0</v>
      </c>
      <c r="N10" s="269">
        <f ca="1">Tables!V123</f>
        <v>0</v>
      </c>
      <c r="O10" s="269">
        <f ca="1">Tables!W123</f>
        <v>0</v>
      </c>
      <c r="P10" s="269">
        <f ca="1">Tables!X123</f>
        <v>0</v>
      </c>
      <c r="Q10" s="269">
        <f ca="1">Tables!Y123</f>
        <v>0</v>
      </c>
      <c r="R10" s="269">
        <f ca="1">Tables!AA123</f>
        <v>32</v>
      </c>
      <c r="S10" s="269">
        <f ca="1">Tables!AB123</f>
        <v>0</v>
      </c>
      <c r="T10" s="411">
        <f ca="1">IF(CE_Test_Number&lt;1,"-",Tables!AC123)</f>
        <v>0</v>
      </c>
      <c r="U10" s="411">
        <f ca="1">IF(CE_Test_Number&lt;1,"-",Tables!AD123)</f>
        <v>0</v>
      </c>
      <c r="V10" s="411">
        <f ca="1">IF(CE_Test_Number&lt;1,"-",Tables!AE123)</f>
        <v>0</v>
      </c>
      <c r="W10" s="411" t="str">
        <f ca="1">IF(CE_Test_Number&lt;1,"-",Tables!AF123)</f>
        <v/>
      </c>
      <c r="X10" s="411">
        <f ca="1">IF(CE_Test_Number&lt;1,"-",Tables!AG123)</f>
        <v>0</v>
      </c>
      <c r="Y10" s="464">
        <f ca="1">IF(CE_Test_Number&lt;2,"-",Tables!AH123)</f>
        <v>0</v>
      </c>
      <c r="Z10" s="464">
        <f ca="1">IF(CE_Test_Number&lt;2,"-",Tables!AI123)</f>
        <v>0</v>
      </c>
      <c r="AA10" s="464">
        <f ca="1">IF(CE_Test_Number&lt;2,"-",Tables!AJ123)</f>
        <v>0</v>
      </c>
      <c r="AB10" s="464" t="str">
        <f ca="1">IF(CE_Test_Number&lt;2,"-",Tables!AK123)</f>
        <v/>
      </c>
      <c r="AC10" s="464">
        <f ca="1">IF(CE_Test_Number&lt;2,"-",Tables!AL123)</f>
        <v>0</v>
      </c>
      <c r="AD10" s="464">
        <f ca="1">IF(CE_Test_Number&lt;3,"-",Tables!AM123)</f>
        <v>0</v>
      </c>
      <c r="AE10" s="464">
        <f ca="1">IF(CE_Test_Number&lt;3,"-",Tables!AN123)</f>
        <v>0</v>
      </c>
      <c r="AF10" s="464">
        <f ca="1">IF(CE_Test_Number&lt;3,"-",Tables!AO123)</f>
        <v>0</v>
      </c>
      <c r="AG10" s="464" t="str">
        <f ca="1">IF(CE_Test_Number&lt;3,"-",Tables!AP123)</f>
        <v/>
      </c>
      <c r="AH10" s="464">
        <f ca="1">IF(CE_Test_Number&lt;3,"-",Tables!AQ123)</f>
        <v>0</v>
      </c>
      <c r="AI10" s="464">
        <f ca="1">IF(CE_Test_Number&lt;4,"-",Tables!AR123)</f>
        <v>0</v>
      </c>
      <c r="AJ10" s="464">
        <f ca="1">IF(CE_Test_Number&lt;4,"-",Tables!AS123)</f>
        <v>0</v>
      </c>
      <c r="AK10" s="464">
        <f ca="1">IF(CE_Test_Number&lt;4,"-",Tables!AT123)</f>
        <v>0</v>
      </c>
      <c r="AL10" s="464" t="str">
        <f ca="1">IF(CE_Test_Number&lt;4,"-",Tables!AU123)</f>
        <v/>
      </c>
      <c r="AM10" s="464">
        <f ca="1">IF(CE_Test_Number&lt;4,"-",Tables!AV123)</f>
        <v>0</v>
      </c>
    </row>
    <row r="11" spans="1:39">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Tables!Q124</f>
        <v>-</v>
      </c>
      <c r="J11" s="269" t="str">
        <f ca="1">Tables!R124</f>
        <v>-</v>
      </c>
      <c r="K11" s="269" t="str">
        <f ca="1">Tables!S124</f>
        <v>-</v>
      </c>
      <c r="L11" s="269" t="str">
        <f ca="1">Tables!T124</f>
        <v>-</v>
      </c>
      <c r="M11" s="269" t="str">
        <f ca="1">Tables!U124</f>
        <v>-</v>
      </c>
      <c r="N11" s="269" t="str">
        <f ca="1">Tables!V124</f>
        <v>-</v>
      </c>
      <c r="O11" s="269" t="str">
        <f ca="1">Tables!W124</f>
        <v>-</v>
      </c>
      <c r="P11" s="269" t="str">
        <f ca="1">Tables!X124</f>
        <v>-</v>
      </c>
      <c r="Q11" s="269" t="str">
        <f ca="1">Tables!Y124</f>
        <v>-</v>
      </c>
      <c r="R11" s="269" t="str">
        <f ca="1">Tables!AA124</f>
        <v>-</v>
      </c>
      <c r="S11" s="269" t="str">
        <f ca="1">Tables!AB124</f>
        <v>-</v>
      </c>
      <c r="T11" s="411" t="str">
        <f ca="1">IF(CE_Test_Number&lt;1,"-",Tables!AC124)</f>
        <v>-</v>
      </c>
      <c r="U11" s="411" t="str">
        <f ca="1">IF(CE_Test_Number&lt;1,"-",Tables!AD124)</f>
        <v>-</v>
      </c>
      <c r="V11" s="411" t="str">
        <f ca="1">IF(CE_Test_Number&lt;1,"-",Tables!AE124)</f>
        <v>-</v>
      </c>
      <c r="W11" s="411" t="str">
        <f ca="1">IF(CE_Test_Number&lt;1,"-",Tables!AF124)</f>
        <v>-</v>
      </c>
      <c r="X11" s="411" t="str">
        <f ca="1">IF(CE_Test_Number&lt;1,"-",Tables!AG124)</f>
        <v>-</v>
      </c>
      <c r="Y11" s="464" t="str">
        <f ca="1">IF(CE_Test_Number&lt;2,"-",Tables!AH124)</f>
        <v>-</v>
      </c>
      <c r="Z11" s="464" t="str">
        <f ca="1">IF(CE_Test_Number&lt;2,"-",Tables!AI124)</f>
        <v>-</v>
      </c>
      <c r="AA11" s="464" t="str">
        <f ca="1">IF(CE_Test_Number&lt;2,"-",Tables!AJ124)</f>
        <v>-</v>
      </c>
      <c r="AB11" s="464" t="str">
        <f ca="1">IF(CE_Test_Number&lt;2,"-",Tables!AK124)</f>
        <v>-</v>
      </c>
      <c r="AC11" s="464" t="str">
        <f ca="1">IF(CE_Test_Number&lt;2,"-",Tables!AL124)</f>
        <v>-</v>
      </c>
      <c r="AD11" s="464" t="str">
        <f ca="1">IF(CE_Test_Number&lt;3,"-",Tables!AM124)</f>
        <v>-</v>
      </c>
      <c r="AE11" s="464" t="str">
        <f ca="1">IF(CE_Test_Number&lt;3,"-",Tables!AN124)</f>
        <v>-</v>
      </c>
      <c r="AF11" s="464" t="str">
        <f ca="1">IF(CE_Test_Number&lt;3,"-",Tables!AO124)</f>
        <v>-</v>
      </c>
      <c r="AG11" s="464" t="str">
        <f ca="1">IF(CE_Test_Number&lt;3,"-",Tables!AP124)</f>
        <v>-</v>
      </c>
      <c r="AH11" s="464" t="str">
        <f ca="1">IF(CE_Test_Number&lt;3,"-",Tables!AQ124)</f>
        <v>-</v>
      </c>
      <c r="AI11" s="464" t="str">
        <f ca="1">IF(CE_Test_Number&lt;4,"-",Tables!AR124)</f>
        <v>-</v>
      </c>
      <c r="AJ11" s="464" t="str">
        <f ca="1">IF(CE_Test_Number&lt;4,"-",Tables!AS124)</f>
        <v>-</v>
      </c>
      <c r="AK11" s="464" t="str">
        <f ca="1">IF(CE_Test_Number&lt;4,"-",Tables!AT124)</f>
        <v>-</v>
      </c>
      <c r="AL11" s="464" t="str">
        <f ca="1">IF(CE_Test_Number&lt;4,"-",Tables!AU124)</f>
        <v>-</v>
      </c>
      <c r="AM11" s="464" t="str">
        <f ca="1">IF(CE_Test_Number&lt;4,"-",Tables!AV124)</f>
        <v>-</v>
      </c>
    </row>
    <row r="12" spans="1:39">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Tables!Q125</f>
        <v>-</v>
      </c>
      <c r="J12" s="269" t="str">
        <f ca="1">Tables!R125</f>
        <v>-</v>
      </c>
      <c r="K12" s="269" t="str">
        <f ca="1">Tables!S125</f>
        <v>-</v>
      </c>
      <c r="L12" s="269" t="str">
        <f ca="1">Tables!T125</f>
        <v>-</v>
      </c>
      <c r="M12" s="269" t="str">
        <f ca="1">Tables!U125</f>
        <v>-</v>
      </c>
      <c r="N12" s="269" t="str">
        <f ca="1">Tables!V125</f>
        <v>-</v>
      </c>
      <c r="O12" s="269" t="str">
        <f ca="1">Tables!W125</f>
        <v>-</v>
      </c>
      <c r="P12" s="269" t="str">
        <f ca="1">Tables!X125</f>
        <v>-</v>
      </c>
      <c r="Q12" s="269" t="str">
        <f ca="1">Tables!Y125</f>
        <v>-</v>
      </c>
      <c r="R12" s="269" t="str">
        <f ca="1">Tables!AA125</f>
        <v>-</v>
      </c>
      <c r="S12" s="269" t="str">
        <f ca="1">Tables!AB125</f>
        <v>-</v>
      </c>
      <c r="T12" s="411" t="str">
        <f ca="1">IF(CE_Test_Number&lt;1,"-",Tables!AC125)</f>
        <v>-</v>
      </c>
      <c r="U12" s="411" t="str">
        <f ca="1">IF(CE_Test_Number&lt;1,"-",Tables!AD125)</f>
        <v>-</v>
      </c>
      <c r="V12" s="411" t="str">
        <f ca="1">IF(CE_Test_Number&lt;1,"-",Tables!AE125)</f>
        <v>-</v>
      </c>
      <c r="W12" s="411" t="str">
        <f ca="1">IF(CE_Test_Number&lt;1,"-",Tables!AF125)</f>
        <v>-</v>
      </c>
      <c r="X12" s="411" t="str">
        <f ca="1">IF(CE_Test_Number&lt;1,"-",Tables!AG125)</f>
        <v>-</v>
      </c>
      <c r="Y12" s="464" t="str">
        <f ca="1">IF(CE_Test_Number&lt;2,"-",Tables!AH125)</f>
        <v>-</v>
      </c>
      <c r="Z12" s="464" t="str">
        <f ca="1">IF(CE_Test_Number&lt;2,"-",Tables!AI125)</f>
        <v>-</v>
      </c>
      <c r="AA12" s="464" t="str">
        <f ca="1">IF(CE_Test_Number&lt;2,"-",Tables!AJ125)</f>
        <v>-</v>
      </c>
      <c r="AB12" s="464" t="str">
        <f ca="1">IF(CE_Test_Number&lt;2,"-",Tables!AK125)</f>
        <v>-</v>
      </c>
      <c r="AC12" s="464" t="str">
        <f ca="1">IF(CE_Test_Number&lt;2,"-",Tables!AL125)</f>
        <v>-</v>
      </c>
      <c r="AD12" s="464" t="str">
        <f ca="1">IF(CE_Test_Number&lt;3,"-",Tables!AM125)</f>
        <v>-</v>
      </c>
      <c r="AE12" s="464" t="str">
        <f ca="1">IF(CE_Test_Number&lt;3,"-",Tables!AN125)</f>
        <v>-</v>
      </c>
      <c r="AF12" s="464" t="str">
        <f ca="1">IF(CE_Test_Number&lt;3,"-",Tables!AO125)</f>
        <v>-</v>
      </c>
      <c r="AG12" s="464" t="str">
        <f ca="1">IF(CE_Test_Number&lt;3,"-",Tables!AP125)</f>
        <v>-</v>
      </c>
      <c r="AH12" s="464" t="str">
        <f ca="1">IF(CE_Test_Number&lt;3,"-",Tables!AQ125)</f>
        <v>-</v>
      </c>
      <c r="AI12" s="464" t="str">
        <f ca="1">IF(CE_Test_Number&lt;4,"-",Tables!AR125)</f>
        <v>-</v>
      </c>
      <c r="AJ12" s="464" t="str">
        <f ca="1">IF(CE_Test_Number&lt;4,"-",Tables!AS125)</f>
        <v>-</v>
      </c>
      <c r="AK12" s="464" t="str">
        <f ca="1">IF(CE_Test_Number&lt;4,"-",Tables!AT125)</f>
        <v>-</v>
      </c>
      <c r="AL12" s="464" t="str">
        <f ca="1">IF(CE_Test_Number&lt;4,"-",Tables!AU125)</f>
        <v>-</v>
      </c>
      <c r="AM12" s="464" t="str">
        <f ca="1">IF(CE_Test_Number&lt;4,"-",Tables!AV125)</f>
        <v>-</v>
      </c>
    </row>
    <row r="13" spans="1:39">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Tables!Q126</f>
        <v>-</v>
      </c>
      <c r="J13" s="269" t="str">
        <f ca="1">Tables!R126</f>
        <v>-</v>
      </c>
      <c r="K13" s="269" t="str">
        <f ca="1">Tables!S126</f>
        <v>-</v>
      </c>
      <c r="L13" s="269" t="str">
        <f ca="1">Tables!T126</f>
        <v>-</v>
      </c>
      <c r="M13" s="269" t="str">
        <f ca="1">Tables!U126</f>
        <v>-</v>
      </c>
      <c r="N13" s="269" t="str">
        <f ca="1">Tables!V126</f>
        <v>-</v>
      </c>
      <c r="O13" s="269" t="str">
        <f ca="1">Tables!W126</f>
        <v>-</v>
      </c>
      <c r="P13" s="269" t="str">
        <f ca="1">Tables!X126</f>
        <v>-</v>
      </c>
      <c r="Q13" s="269" t="str">
        <f ca="1">Tables!Y126</f>
        <v>-</v>
      </c>
      <c r="R13" s="269" t="str">
        <f ca="1">Tables!AA126</f>
        <v>-</v>
      </c>
      <c r="S13" s="269" t="str">
        <f ca="1">Tables!AB126</f>
        <v>-</v>
      </c>
      <c r="T13" s="411" t="str">
        <f ca="1">IF(CE_Test_Number&lt;1,"-",Tables!AC126)</f>
        <v>-</v>
      </c>
      <c r="U13" s="411" t="str">
        <f ca="1">IF(CE_Test_Number&lt;1,"-",Tables!AD126)</f>
        <v>-</v>
      </c>
      <c r="V13" s="411" t="str">
        <f ca="1">IF(CE_Test_Number&lt;1,"-",Tables!AE126)</f>
        <v>-</v>
      </c>
      <c r="W13" s="411" t="str">
        <f ca="1">IF(CE_Test_Number&lt;1,"-",Tables!AF126)</f>
        <v>-</v>
      </c>
      <c r="X13" s="411" t="str">
        <f ca="1">IF(CE_Test_Number&lt;1,"-",Tables!AG126)</f>
        <v>-</v>
      </c>
      <c r="Y13" s="464" t="str">
        <f ca="1">IF(CE_Test_Number&lt;2,"-",Tables!AH126)</f>
        <v>-</v>
      </c>
      <c r="Z13" s="464" t="str">
        <f ca="1">IF(CE_Test_Number&lt;2,"-",Tables!AI126)</f>
        <v>-</v>
      </c>
      <c r="AA13" s="464" t="str">
        <f ca="1">IF(CE_Test_Number&lt;2,"-",Tables!AJ126)</f>
        <v>-</v>
      </c>
      <c r="AB13" s="464" t="str">
        <f ca="1">IF(CE_Test_Number&lt;2,"-",Tables!AK126)</f>
        <v>-</v>
      </c>
      <c r="AC13" s="464" t="str">
        <f ca="1">IF(CE_Test_Number&lt;2,"-",Tables!AL126)</f>
        <v>-</v>
      </c>
      <c r="AD13" s="464" t="str">
        <f ca="1">IF(CE_Test_Number&lt;3,"-",Tables!AM126)</f>
        <v>-</v>
      </c>
      <c r="AE13" s="464" t="str">
        <f ca="1">IF(CE_Test_Number&lt;3,"-",Tables!AN126)</f>
        <v>-</v>
      </c>
      <c r="AF13" s="464" t="str">
        <f ca="1">IF(CE_Test_Number&lt;3,"-",Tables!AO126)</f>
        <v>-</v>
      </c>
      <c r="AG13" s="464" t="str">
        <f ca="1">IF(CE_Test_Number&lt;3,"-",Tables!AP126)</f>
        <v>-</v>
      </c>
      <c r="AH13" s="464" t="str">
        <f ca="1">IF(CE_Test_Number&lt;3,"-",Tables!AQ126)</f>
        <v>-</v>
      </c>
      <c r="AI13" s="464" t="str">
        <f ca="1">IF(CE_Test_Number&lt;4,"-",Tables!AR126)</f>
        <v>-</v>
      </c>
      <c r="AJ13" s="464" t="str">
        <f ca="1">IF(CE_Test_Number&lt;4,"-",Tables!AS126)</f>
        <v>-</v>
      </c>
      <c r="AK13" s="464" t="str">
        <f ca="1">IF(CE_Test_Number&lt;4,"-",Tables!AT126)</f>
        <v>-</v>
      </c>
      <c r="AL13" s="464" t="str">
        <f ca="1">IF(CE_Test_Number&lt;4,"-",Tables!AU126)</f>
        <v>-</v>
      </c>
      <c r="AM13" s="464" t="str">
        <f ca="1">IF(CE_Test_Number&lt;4,"-",Tables!AV126)</f>
        <v>-</v>
      </c>
    </row>
    <row r="14" spans="1:39">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Tables!Q127</f>
        <v>-</v>
      </c>
      <c r="J14" s="269" t="str">
        <f ca="1">Tables!R127</f>
        <v>-</v>
      </c>
      <c r="K14" s="269" t="str">
        <f ca="1">Tables!S127</f>
        <v>-</v>
      </c>
      <c r="L14" s="269" t="str">
        <f ca="1">Tables!T127</f>
        <v>-</v>
      </c>
      <c r="M14" s="269" t="str">
        <f ca="1">Tables!U127</f>
        <v>-</v>
      </c>
      <c r="N14" s="269" t="str">
        <f ca="1">Tables!V127</f>
        <v>-</v>
      </c>
      <c r="O14" s="269" t="str">
        <f ca="1">Tables!W127</f>
        <v>-</v>
      </c>
      <c r="P14" s="269" t="str">
        <f ca="1">Tables!X127</f>
        <v>-</v>
      </c>
      <c r="Q14" s="269" t="str">
        <f ca="1">Tables!Y127</f>
        <v>-</v>
      </c>
      <c r="R14" s="269" t="str">
        <f ca="1">Tables!AA127</f>
        <v>-</v>
      </c>
      <c r="S14" s="269" t="str">
        <f ca="1">Tables!AB127</f>
        <v>-</v>
      </c>
      <c r="T14" s="411" t="str">
        <f ca="1">IF(CE_Test_Number&lt;1,"-",Tables!AC127)</f>
        <v>-</v>
      </c>
      <c r="U14" s="411" t="str">
        <f ca="1">IF(CE_Test_Number&lt;1,"-",Tables!AD127)</f>
        <v>-</v>
      </c>
      <c r="V14" s="411" t="str">
        <f ca="1">IF(CE_Test_Number&lt;1,"-",Tables!AE127)</f>
        <v>-</v>
      </c>
      <c r="W14" s="411" t="str">
        <f ca="1">IF(CE_Test_Number&lt;1,"-",Tables!AF127)</f>
        <v>-</v>
      </c>
      <c r="X14" s="411" t="str">
        <f ca="1">IF(CE_Test_Number&lt;1,"-",Tables!AG127)</f>
        <v>-</v>
      </c>
      <c r="Y14" s="464" t="str">
        <f ca="1">IF(CE_Test_Number&lt;2,"-",Tables!AH127)</f>
        <v>-</v>
      </c>
      <c r="Z14" s="464" t="str">
        <f ca="1">IF(CE_Test_Number&lt;2,"-",Tables!AI127)</f>
        <v>-</v>
      </c>
      <c r="AA14" s="464" t="str">
        <f ca="1">IF(CE_Test_Number&lt;2,"-",Tables!AJ127)</f>
        <v>-</v>
      </c>
      <c r="AB14" s="464" t="str">
        <f ca="1">IF(CE_Test_Number&lt;2,"-",Tables!AK127)</f>
        <v>-</v>
      </c>
      <c r="AC14" s="464" t="str">
        <f ca="1">IF(CE_Test_Number&lt;2,"-",Tables!AL127)</f>
        <v>-</v>
      </c>
      <c r="AD14" s="464" t="str">
        <f ca="1">IF(CE_Test_Number&lt;3,"-",Tables!AM127)</f>
        <v>-</v>
      </c>
      <c r="AE14" s="464" t="str">
        <f ca="1">IF(CE_Test_Number&lt;3,"-",Tables!AN127)</f>
        <v>-</v>
      </c>
      <c r="AF14" s="464" t="str">
        <f ca="1">IF(CE_Test_Number&lt;3,"-",Tables!AO127)</f>
        <v>-</v>
      </c>
      <c r="AG14" s="464" t="str">
        <f ca="1">IF(CE_Test_Number&lt;3,"-",Tables!AP127)</f>
        <v>-</v>
      </c>
      <c r="AH14" s="464" t="str">
        <f ca="1">IF(CE_Test_Number&lt;3,"-",Tables!AQ127)</f>
        <v>-</v>
      </c>
      <c r="AI14" s="464" t="str">
        <f ca="1">IF(CE_Test_Number&lt;4,"-",Tables!AR127)</f>
        <v>-</v>
      </c>
      <c r="AJ14" s="464" t="str">
        <f ca="1">IF(CE_Test_Number&lt;4,"-",Tables!AS127)</f>
        <v>-</v>
      </c>
      <c r="AK14" s="464" t="str">
        <f ca="1">IF(CE_Test_Number&lt;4,"-",Tables!AT127)</f>
        <v>-</v>
      </c>
      <c r="AL14" s="464" t="str">
        <f ca="1">IF(CE_Test_Number&lt;4,"-",Tables!AU127)</f>
        <v>-</v>
      </c>
      <c r="AM14" s="464" t="str">
        <f ca="1">IF(CE_Test_Number&lt;4,"-",Tables!AV127)</f>
        <v>-</v>
      </c>
    </row>
    <row r="15" spans="1:39">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Tables!Q128</f>
        <v>-</v>
      </c>
      <c r="J15" s="269" t="str">
        <f ca="1">Tables!R128</f>
        <v>-</v>
      </c>
      <c r="K15" s="269" t="str">
        <f ca="1">Tables!S128</f>
        <v>-</v>
      </c>
      <c r="L15" s="269" t="str">
        <f ca="1">Tables!T128</f>
        <v>-</v>
      </c>
      <c r="M15" s="269" t="str">
        <f ca="1">Tables!U128</f>
        <v>-</v>
      </c>
      <c r="N15" s="269" t="str">
        <f ca="1">Tables!V128</f>
        <v>-</v>
      </c>
      <c r="O15" s="269" t="str">
        <f ca="1">Tables!W128</f>
        <v>-</v>
      </c>
      <c r="P15" s="269" t="str">
        <f ca="1">Tables!X128</f>
        <v>-</v>
      </c>
      <c r="Q15" s="269" t="str">
        <f ca="1">Tables!Y128</f>
        <v>-</v>
      </c>
      <c r="R15" s="269" t="str">
        <f ca="1">Tables!AA128</f>
        <v>-</v>
      </c>
      <c r="S15" s="269" t="str">
        <f ca="1">Tables!AB128</f>
        <v>-</v>
      </c>
      <c r="T15" s="411" t="str">
        <f ca="1">IF(CE_Test_Number&lt;1,"-",Tables!AC128)</f>
        <v>-</v>
      </c>
      <c r="U15" s="411" t="str">
        <f ca="1">IF(CE_Test_Number&lt;1,"-",Tables!AD128)</f>
        <v>-</v>
      </c>
      <c r="V15" s="411" t="str">
        <f ca="1">IF(CE_Test_Number&lt;1,"-",Tables!AE128)</f>
        <v>-</v>
      </c>
      <c r="W15" s="411" t="str">
        <f ca="1">IF(CE_Test_Number&lt;1,"-",Tables!AF128)</f>
        <v>-</v>
      </c>
      <c r="X15" s="411" t="str">
        <f ca="1">IF(CE_Test_Number&lt;1,"-",Tables!AG128)</f>
        <v>-</v>
      </c>
      <c r="Y15" s="464" t="str">
        <f ca="1">IF(CE_Test_Number&lt;2,"-",Tables!AH128)</f>
        <v>-</v>
      </c>
      <c r="Z15" s="464" t="str">
        <f ca="1">IF(CE_Test_Number&lt;2,"-",Tables!AI128)</f>
        <v>-</v>
      </c>
      <c r="AA15" s="464" t="str">
        <f ca="1">IF(CE_Test_Number&lt;2,"-",Tables!AJ128)</f>
        <v>-</v>
      </c>
      <c r="AB15" s="464" t="str">
        <f ca="1">IF(CE_Test_Number&lt;2,"-",Tables!AK128)</f>
        <v>-</v>
      </c>
      <c r="AC15" s="464" t="str">
        <f ca="1">IF(CE_Test_Number&lt;2,"-",Tables!AL128)</f>
        <v>-</v>
      </c>
      <c r="AD15" s="464" t="str">
        <f ca="1">IF(CE_Test_Number&lt;3,"-",Tables!AM128)</f>
        <v>-</v>
      </c>
      <c r="AE15" s="464" t="str">
        <f ca="1">IF(CE_Test_Number&lt;3,"-",Tables!AN128)</f>
        <v>-</v>
      </c>
      <c r="AF15" s="464" t="str">
        <f ca="1">IF(CE_Test_Number&lt;3,"-",Tables!AO128)</f>
        <v>-</v>
      </c>
      <c r="AG15" s="464" t="str">
        <f ca="1">IF(CE_Test_Number&lt;3,"-",Tables!AP128)</f>
        <v>-</v>
      </c>
      <c r="AH15" s="464" t="str">
        <f ca="1">IF(CE_Test_Number&lt;3,"-",Tables!AQ128)</f>
        <v>-</v>
      </c>
      <c r="AI15" s="464" t="str">
        <f ca="1">IF(CE_Test_Number&lt;4,"-",Tables!AR128)</f>
        <v>-</v>
      </c>
      <c r="AJ15" s="464" t="str">
        <f ca="1">IF(CE_Test_Number&lt;4,"-",Tables!AS128)</f>
        <v>-</v>
      </c>
      <c r="AK15" s="464" t="str">
        <f ca="1">IF(CE_Test_Number&lt;4,"-",Tables!AT128)</f>
        <v>-</v>
      </c>
      <c r="AL15" s="464" t="str">
        <f ca="1">IF(CE_Test_Number&lt;4,"-",Tables!AU128)</f>
        <v>-</v>
      </c>
      <c r="AM15" s="464" t="str">
        <f ca="1">IF(CE_Test_Number&lt;4,"-",Tables!AV128)</f>
        <v>-</v>
      </c>
    </row>
    <row r="16" spans="1:39">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Tables!Q129</f>
        <v>-</v>
      </c>
      <c r="J16" s="269" t="str">
        <f ca="1">Tables!R129</f>
        <v>-</v>
      </c>
      <c r="K16" s="269" t="str">
        <f ca="1">Tables!S129</f>
        <v>-</v>
      </c>
      <c r="L16" s="269" t="str">
        <f ca="1">Tables!T129</f>
        <v>-</v>
      </c>
      <c r="M16" s="269" t="str">
        <f ca="1">Tables!U129</f>
        <v>-</v>
      </c>
      <c r="N16" s="269" t="str">
        <f ca="1">Tables!V129</f>
        <v>-</v>
      </c>
      <c r="O16" s="269" t="str">
        <f ca="1">Tables!W129</f>
        <v>-</v>
      </c>
      <c r="P16" s="269" t="str">
        <f ca="1">Tables!X129</f>
        <v>-</v>
      </c>
      <c r="Q16" s="269" t="str">
        <f ca="1">Tables!Y129</f>
        <v>-</v>
      </c>
      <c r="R16" s="269" t="str">
        <f ca="1">Tables!AA129</f>
        <v>-</v>
      </c>
      <c r="S16" s="269" t="str">
        <f ca="1">Tables!AB129</f>
        <v>-</v>
      </c>
      <c r="T16" s="411" t="str">
        <f ca="1">IF(CE_Test_Number&lt;1,"-",Tables!AC129)</f>
        <v>-</v>
      </c>
      <c r="U16" s="411" t="str">
        <f ca="1">IF(CE_Test_Number&lt;1,"-",Tables!AD129)</f>
        <v>-</v>
      </c>
      <c r="V16" s="411" t="str">
        <f ca="1">IF(CE_Test_Number&lt;1,"-",Tables!AE129)</f>
        <v>-</v>
      </c>
      <c r="W16" s="411" t="str">
        <f ca="1">IF(CE_Test_Number&lt;1,"-",Tables!AF129)</f>
        <v>-</v>
      </c>
      <c r="X16" s="411" t="str">
        <f ca="1">IF(CE_Test_Number&lt;1,"-",Tables!AG129)</f>
        <v>-</v>
      </c>
      <c r="Y16" s="464" t="str">
        <f ca="1">IF(CE_Test_Number&lt;2,"-",Tables!AH129)</f>
        <v>-</v>
      </c>
      <c r="Z16" s="464" t="str">
        <f ca="1">IF(CE_Test_Number&lt;2,"-",Tables!AI129)</f>
        <v>-</v>
      </c>
      <c r="AA16" s="464" t="str">
        <f ca="1">IF(CE_Test_Number&lt;2,"-",Tables!AJ129)</f>
        <v>-</v>
      </c>
      <c r="AB16" s="464" t="str">
        <f ca="1">IF(CE_Test_Number&lt;2,"-",Tables!AK129)</f>
        <v>-</v>
      </c>
      <c r="AC16" s="464" t="str">
        <f ca="1">IF(CE_Test_Number&lt;2,"-",Tables!AL129)</f>
        <v>-</v>
      </c>
      <c r="AD16" s="464" t="str">
        <f ca="1">IF(CE_Test_Number&lt;3,"-",Tables!AM129)</f>
        <v>-</v>
      </c>
      <c r="AE16" s="464" t="str">
        <f ca="1">IF(CE_Test_Number&lt;3,"-",Tables!AN129)</f>
        <v>-</v>
      </c>
      <c r="AF16" s="464" t="str">
        <f ca="1">IF(CE_Test_Number&lt;3,"-",Tables!AO129)</f>
        <v>-</v>
      </c>
      <c r="AG16" s="464" t="str">
        <f ca="1">IF(CE_Test_Number&lt;3,"-",Tables!AP129)</f>
        <v>-</v>
      </c>
      <c r="AH16" s="464" t="str">
        <f ca="1">IF(CE_Test_Number&lt;3,"-",Tables!AQ129)</f>
        <v>-</v>
      </c>
      <c r="AI16" s="464" t="str">
        <f ca="1">IF(CE_Test_Number&lt;4,"-",Tables!AR129)</f>
        <v>-</v>
      </c>
      <c r="AJ16" s="464" t="str">
        <f ca="1">IF(CE_Test_Number&lt;4,"-",Tables!AS129)</f>
        <v>-</v>
      </c>
      <c r="AK16" s="464" t="str">
        <f ca="1">IF(CE_Test_Number&lt;4,"-",Tables!AT129)</f>
        <v>-</v>
      </c>
      <c r="AL16" s="464" t="str">
        <f ca="1">IF(CE_Test_Number&lt;4,"-",Tables!AU129)</f>
        <v>-</v>
      </c>
      <c r="AM16" s="464" t="str">
        <f ca="1">IF(CE_Test_Number&lt;4,"-",Tables!AV129)</f>
        <v>-</v>
      </c>
    </row>
    <row r="17" spans="2:39">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Tables!Q130</f>
        <v>-</v>
      </c>
      <c r="J17" s="269" t="str">
        <f ca="1">Tables!R130</f>
        <v>-</v>
      </c>
      <c r="K17" s="269" t="str">
        <f ca="1">Tables!S130</f>
        <v>-</v>
      </c>
      <c r="L17" s="269" t="str">
        <f ca="1">Tables!T130</f>
        <v>-</v>
      </c>
      <c r="M17" s="269" t="str">
        <f ca="1">Tables!U130</f>
        <v>-</v>
      </c>
      <c r="N17" s="269" t="str">
        <f ca="1">Tables!V130</f>
        <v>-</v>
      </c>
      <c r="O17" s="269" t="str">
        <f ca="1">Tables!W130</f>
        <v>-</v>
      </c>
      <c r="P17" s="269" t="str">
        <f ca="1">Tables!X130</f>
        <v>-</v>
      </c>
      <c r="Q17" s="269" t="str">
        <f ca="1">Tables!Y130</f>
        <v>-</v>
      </c>
      <c r="R17" s="269" t="str">
        <f ca="1">Tables!AA130</f>
        <v>-</v>
      </c>
      <c r="S17" s="269" t="str">
        <f ca="1">Tables!AB130</f>
        <v>-</v>
      </c>
      <c r="T17" s="411" t="str">
        <f ca="1">IF(CE_Test_Number&lt;1,"-",Tables!AC130)</f>
        <v>-</v>
      </c>
      <c r="U17" s="411" t="str">
        <f ca="1">IF(CE_Test_Number&lt;1,"-",Tables!AD130)</f>
        <v>-</v>
      </c>
      <c r="V17" s="411" t="str">
        <f ca="1">IF(CE_Test_Number&lt;1,"-",Tables!AE130)</f>
        <v>-</v>
      </c>
      <c r="W17" s="411" t="str">
        <f ca="1">IF(CE_Test_Number&lt;1,"-",Tables!AF130)</f>
        <v>-</v>
      </c>
      <c r="X17" s="411" t="str">
        <f ca="1">IF(CE_Test_Number&lt;1,"-",Tables!AG130)</f>
        <v>-</v>
      </c>
      <c r="Y17" s="464" t="str">
        <f ca="1">IF(CE_Test_Number&lt;2,"-",Tables!AH130)</f>
        <v>-</v>
      </c>
      <c r="Z17" s="464" t="str">
        <f ca="1">IF(CE_Test_Number&lt;2,"-",Tables!AI130)</f>
        <v>-</v>
      </c>
      <c r="AA17" s="464" t="str">
        <f ca="1">IF(CE_Test_Number&lt;2,"-",Tables!AJ130)</f>
        <v>-</v>
      </c>
      <c r="AB17" s="464" t="str">
        <f ca="1">IF(CE_Test_Number&lt;2,"-",Tables!AK130)</f>
        <v>-</v>
      </c>
      <c r="AC17" s="464" t="str">
        <f ca="1">IF(CE_Test_Number&lt;2,"-",Tables!AL130)</f>
        <v>-</v>
      </c>
      <c r="AD17" s="464" t="str">
        <f ca="1">IF(CE_Test_Number&lt;3,"-",Tables!AM130)</f>
        <v>-</v>
      </c>
      <c r="AE17" s="464" t="str">
        <f ca="1">IF(CE_Test_Number&lt;3,"-",Tables!AN130)</f>
        <v>-</v>
      </c>
      <c r="AF17" s="464" t="str">
        <f ca="1">IF(CE_Test_Number&lt;3,"-",Tables!AO130)</f>
        <v>-</v>
      </c>
      <c r="AG17" s="464" t="str">
        <f ca="1">IF(CE_Test_Number&lt;3,"-",Tables!AP130)</f>
        <v>-</v>
      </c>
      <c r="AH17" s="464" t="str">
        <f ca="1">IF(CE_Test_Number&lt;3,"-",Tables!AQ130)</f>
        <v>-</v>
      </c>
      <c r="AI17" s="464" t="str">
        <f ca="1">IF(CE_Test_Number&lt;4,"-",Tables!AR130)</f>
        <v>-</v>
      </c>
      <c r="AJ17" s="464" t="str">
        <f ca="1">IF(CE_Test_Number&lt;4,"-",Tables!AS130)</f>
        <v>-</v>
      </c>
      <c r="AK17" s="464" t="str">
        <f ca="1">IF(CE_Test_Number&lt;4,"-",Tables!AT130)</f>
        <v>-</v>
      </c>
      <c r="AL17" s="464" t="str">
        <f ca="1">IF(CE_Test_Number&lt;4,"-",Tables!AU130)</f>
        <v>-</v>
      </c>
      <c r="AM17" s="464" t="str">
        <f ca="1">IF(CE_Test_Number&lt;4,"-",Tables!AV130)</f>
        <v>-</v>
      </c>
    </row>
    <row r="18" spans="2:39">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Tables!Q131</f>
        <v>-</v>
      </c>
      <c r="J18" s="269" t="str">
        <f ca="1">Tables!R131</f>
        <v>-</v>
      </c>
      <c r="K18" s="269" t="str">
        <f ca="1">Tables!S131</f>
        <v>-</v>
      </c>
      <c r="L18" s="269" t="str">
        <f ca="1">Tables!T131</f>
        <v>-</v>
      </c>
      <c r="M18" s="269" t="str">
        <f ca="1">Tables!U131</f>
        <v>-</v>
      </c>
      <c r="N18" s="269" t="str">
        <f ca="1">Tables!V131</f>
        <v>-</v>
      </c>
      <c r="O18" s="269" t="str">
        <f ca="1">Tables!W131</f>
        <v>-</v>
      </c>
      <c r="P18" s="269" t="str">
        <f ca="1">Tables!X131</f>
        <v>-</v>
      </c>
      <c r="Q18" s="269" t="str">
        <f ca="1">Tables!Y131</f>
        <v>-</v>
      </c>
      <c r="R18" s="269" t="str">
        <f ca="1">Tables!AA131</f>
        <v>-</v>
      </c>
      <c r="S18" s="269" t="str">
        <f ca="1">Tables!AB131</f>
        <v>-</v>
      </c>
      <c r="T18" s="411" t="str">
        <f ca="1">IF(CE_Test_Number&lt;1,"-",Tables!AC131)</f>
        <v>-</v>
      </c>
      <c r="U18" s="411" t="str">
        <f ca="1">IF(CE_Test_Number&lt;1,"-",Tables!AD131)</f>
        <v>-</v>
      </c>
      <c r="V18" s="411" t="str">
        <f ca="1">IF(CE_Test_Number&lt;1,"-",Tables!AE131)</f>
        <v>-</v>
      </c>
      <c r="W18" s="411" t="str">
        <f ca="1">IF(CE_Test_Number&lt;1,"-",Tables!AF131)</f>
        <v>-</v>
      </c>
      <c r="X18" s="411" t="str">
        <f ca="1">IF(CE_Test_Number&lt;1,"-",Tables!AG131)</f>
        <v>-</v>
      </c>
      <c r="Y18" s="464" t="str">
        <f ca="1">IF(CE_Test_Number&lt;2,"-",Tables!AH131)</f>
        <v>-</v>
      </c>
      <c r="Z18" s="464" t="str">
        <f ca="1">IF(CE_Test_Number&lt;2,"-",Tables!AI131)</f>
        <v>-</v>
      </c>
      <c r="AA18" s="464" t="str">
        <f ca="1">IF(CE_Test_Number&lt;2,"-",Tables!AJ131)</f>
        <v>-</v>
      </c>
      <c r="AB18" s="464" t="str">
        <f ca="1">IF(CE_Test_Number&lt;2,"-",Tables!AK131)</f>
        <v>-</v>
      </c>
      <c r="AC18" s="464" t="str">
        <f ca="1">IF(CE_Test_Number&lt;2,"-",Tables!AL131)</f>
        <v>-</v>
      </c>
      <c r="AD18" s="464" t="str">
        <f ca="1">IF(CE_Test_Number&lt;3,"-",Tables!AM131)</f>
        <v>-</v>
      </c>
      <c r="AE18" s="464" t="str">
        <f ca="1">IF(CE_Test_Number&lt;3,"-",Tables!AN131)</f>
        <v>-</v>
      </c>
      <c r="AF18" s="464" t="str">
        <f ca="1">IF(CE_Test_Number&lt;3,"-",Tables!AO131)</f>
        <v>-</v>
      </c>
      <c r="AG18" s="464" t="str">
        <f ca="1">IF(CE_Test_Number&lt;3,"-",Tables!AP131)</f>
        <v>-</v>
      </c>
      <c r="AH18" s="464" t="str">
        <f ca="1">IF(CE_Test_Number&lt;3,"-",Tables!AQ131)</f>
        <v>-</v>
      </c>
      <c r="AI18" s="464" t="str">
        <f ca="1">IF(CE_Test_Number&lt;4,"-",Tables!AR131)</f>
        <v>-</v>
      </c>
      <c r="AJ18" s="464" t="str">
        <f ca="1">IF(CE_Test_Number&lt;4,"-",Tables!AS131)</f>
        <v>-</v>
      </c>
      <c r="AK18" s="464" t="str">
        <f ca="1">IF(CE_Test_Number&lt;4,"-",Tables!AT131)</f>
        <v>-</v>
      </c>
      <c r="AL18" s="464" t="str">
        <f ca="1">IF(CE_Test_Number&lt;4,"-",Tables!AU131)</f>
        <v>-</v>
      </c>
      <c r="AM18" s="464" t="str">
        <f ca="1">IF(CE_Test_Number&lt;4,"-",Tables!AV131)</f>
        <v>-</v>
      </c>
    </row>
    <row r="19" spans="2:39">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Tables!Q132</f>
        <v>-</v>
      </c>
      <c r="J19" s="269" t="str">
        <f ca="1">Tables!R132</f>
        <v>-</v>
      </c>
      <c r="K19" s="269" t="str">
        <f ca="1">Tables!S132</f>
        <v>-</v>
      </c>
      <c r="L19" s="269" t="str">
        <f ca="1">Tables!T132</f>
        <v>-</v>
      </c>
      <c r="M19" s="269" t="str">
        <f ca="1">Tables!U132</f>
        <v>-</v>
      </c>
      <c r="N19" s="269" t="str">
        <f ca="1">Tables!V132</f>
        <v>-</v>
      </c>
      <c r="O19" s="269" t="str">
        <f ca="1">Tables!W132</f>
        <v>-</v>
      </c>
      <c r="P19" s="269" t="str">
        <f ca="1">Tables!X132</f>
        <v>-</v>
      </c>
      <c r="Q19" s="269" t="str">
        <f ca="1">Tables!Y132</f>
        <v>-</v>
      </c>
      <c r="R19" s="269" t="str">
        <f ca="1">Tables!AA132</f>
        <v>-</v>
      </c>
      <c r="S19" s="269" t="str">
        <f ca="1">Tables!AB132</f>
        <v>-</v>
      </c>
      <c r="T19" s="411" t="str">
        <f ca="1">IF(CE_Test_Number&lt;1,"-",Tables!AC132)</f>
        <v>-</v>
      </c>
      <c r="U19" s="411" t="str">
        <f ca="1">IF(CE_Test_Number&lt;1,"-",Tables!AD132)</f>
        <v>-</v>
      </c>
      <c r="V19" s="411" t="str">
        <f ca="1">IF(CE_Test_Number&lt;1,"-",Tables!AE132)</f>
        <v>-</v>
      </c>
      <c r="W19" s="411" t="str">
        <f ca="1">IF(CE_Test_Number&lt;1,"-",Tables!AF132)</f>
        <v>-</v>
      </c>
      <c r="X19" s="411" t="str">
        <f ca="1">IF(CE_Test_Number&lt;1,"-",Tables!AG132)</f>
        <v>-</v>
      </c>
      <c r="Y19" s="464" t="str">
        <f ca="1">IF(CE_Test_Number&lt;2,"-",Tables!AH132)</f>
        <v>-</v>
      </c>
      <c r="Z19" s="464" t="str">
        <f ca="1">IF(CE_Test_Number&lt;2,"-",Tables!AI132)</f>
        <v>-</v>
      </c>
      <c r="AA19" s="464" t="str">
        <f ca="1">IF(CE_Test_Number&lt;2,"-",Tables!AJ132)</f>
        <v>-</v>
      </c>
      <c r="AB19" s="464" t="str">
        <f ca="1">IF(CE_Test_Number&lt;2,"-",Tables!AK132)</f>
        <v>-</v>
      </c>
      <c r="AC19" s="464" t="str">
        <f ca="1">IF(CE_Test_Number&lt;2,"-",Tables!AL132)</f>
        <v>-</v>
      </c>
      <c r="AD19" s="464" t="str">
        <f ca="1">IF(CE_Test_Number&lt;3,"-",Tables!AM132)</f>
        <v>-</v>
      </c>
      <c r="AE19" s="464" t="str">
        <f ca="1">IF(CE_Test_Number&lt;3,"-",Tables!AN132)</f>
        <v>-</v>
      </c>
      <c r="AF19" s="464" t="str">
        <f ca="1">IF(CE_Test_Number&lt;3,"-",Tables!AO132)</f>
        <v>-</v>
      </c>
      <c r="AG19" s="464" t="str">
        <f ca="1">IF(CE_Test_Number&lt;3,"-",Tables!AP132)</f>
        <v>-</v>
      </c>
      <c r="AH19" s="464" t="str">
        <f ca="1">IF(CE_Test_Number&lt;3,"-",Tables!AQ132)</f>
        <v>-</v>
      </c>
      <c r="AI19" s="464" t="str">
        <f ca="1">IF(CE_Test_Number&lt;4,"-",Tables!AR132)</f>
        <v>-</v>
      </c>
      <c r="AJ19" s="464" t="str">
        <f ca="1">IF(CE_Test_Number&lt;4,"-",Tables!AS132)</f>
        <v>-</v>
      </c>
      <c r="AK19" s="464" t="str">
        <f ca="1">IF(CE_Test_Number&lt;4,"-",Tables!AT132)</f>
        <v>-</v>
      </c>
      <c r="AL19" s="464" t="str">
        <f ca="1">IF(CE_Test_Number&lt;4,"-",Tables!AU132)</f>
        <v>-</v>
      </c>
      <c r="AM19" s="464" t="str">
        <f ca="1">IF(CE_Test_Number&lt;4,"-",Tables!AV132)</f>
        <v>-</v>
      </c>
    </row>
    <row r="20" spans="2:39">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Tables!Q133</f>
        <v>-</v>
      </c>
      <c r="J20" s="269" t="str">
        <f ca="1">Tables!R133</f>
        <v>-</v>
      </c>
      <c r="K20" s="269" t="str">
        <f ca="1">Tables!S133</f>
        <v>-</v>
      </c>
      <c r="L20" s="269" t="str">
        <f ca="1">Tables!T133</f>
        <v>-</v>
      </c>
      <c r="M20" s="269" t="str">
        <f ca="1">Tables!U133</f>
        <v>-</v>
      </c>
      <c r="N20" s="269" t="str">
        <f ca="1">Tables!V133</f>
        <v>-</v>
      </c>
      <c r="O20" s="269" t="str">
        <f ca="1">Tables!W133</f>
        <v>-</v>
      </c>
      <c r="P20" s="269" t="str">
        <f ca="1">Tables!X133</f>
        <v>-</v>
      </c>
      <c r="Q20" s="269" t="str">
        <f ca="1">Tables!Y133</f>
        <v>-</v>
      </c>
      <c r="R20" s="269" t="str">
        <f ca="1">Tables!AA133</f>
        <v>-</v>
      </c>
      <c r="S20" s="269" t="str">
        <f ca="1">Tables!AB133</f>
        <v>-</v>
      </c>
      <c r="T20" s="411" t="str">
        <f ca="1">IF(CE_Test_Number&lt;1,"-",Tables!AC133)</f>
        <v>-</v>
      </c>
      <c r="U20" s="411" t="str">
        <f ca="1">IF(CE_Test_Number&lt;1,"-",Tables!AD133)</f>
        <v>-</v>
      </c>
      <c r="V20" s="411" t="str">
        <f ca="1">IF(CE_Test_Number&lt;1,"-",Tables!AE133)</f>
        <v>-</v>
      </c>
      <c r="W20" s="411" t="str">
        <f ca="1">IF(CE_Test_Number&lt;1,"-",Tables!AF133)</f>
        <v>-</v>
      </c>
      <c r="X20" s="411" t="str">
        <f ca="1">IF(CE_Test_Number&lt;1,"-",Tables!AG133)</f>
        <v>-</v>
      </c>
      <c r="Y20" s="464" t="str">
        <f ca="1">IF(CE_Test_Number&lt;2,"-",Tables!AH133)</f>
        <v>-</v>
      </c>
      <c r="Z20" s="464" t="str">
        <f ca="1">IF(CE_Test_Number&lt;2,"-",Tables!AI133)</f>
        <v>-</v>
      </c>
      <c r="AA20" s="464" t="str">
        <f ca="1">IF(CE_Test_Number&lt;2,"-",Tables!AJ133)</f>
        <v>-</v>
      </c>
      <c r="AB20" s="464" t="str">
        <f ca="1">IF(CE_Test_Number&lt;2,"-",Tables!AK133)</f>
        <v>-</v>
      </c>
      <c r="AC20" s="464" t="str">
        <f ca="1">IF(CE_Test_Number&lt;2,"-",Tables!AL133)</f>
        <v>-</v>
      </c>
      <c r="AD20" s="464" t="str">
        <f ca="1">IF(CE_Test_Number&lt;3,"-",Tables!AM133)</f>
        <v>-</v>
      </c>
      <c r="AE20" s="464" t="str">
        <f ca="1">IF(CE_Test_Number&lt;3,"-",Tables!AN133)</f>
        <v>-</v>
      </c>
      <c r="AF20" s="464" t="str">
        <f ca="1">IF(CE_Test_Number&lt;3,"-",Tables!AO133)</f>
        <v>-</v>
      </c>
      <c r="AG20" s="464" t="str">
        <f ca="1">IF(CE_Test_Number&lt;3,"-",Tables!AP133)</f>
        <v>-</v>
      </c>
      <c r="AH20" s="464" t="str">
        <f ca="1">IF(CE_Test_Number&lt;3,"-",Tables!AQ133)</f>
        <v>-</v>
      </c>
      <c r="AI20" s="464" t="str">
        <f ca="1">IF(CE_Test_Number&lt;4,"-",Tables!AR133)</f>
        <v>-</v>
      </c>
      <c r="AJ20" s="464" t="str">
        <f ca="1">IF(CE_Test_Number&lt;4,"-",Tables!AS133)</f>
        <v>-</v>
      </c>
      <c r="AK20" s="464" t="str">
        <f ca="1">IF(CE_Test_Number&lt;4,"-",Tables!AT133)</f>
        <v>-</v>
      </c>
      <c r="AL20" s="464" t="str">
        <f ca="1">IF(CE_Test_Number&lt;4,"-",Tables!AU133)</f>
        <v>-</v>
      </c>
      <c r="AM20" s="464" t="str">
        <f ca="1">IF(CE_Test_Number&lt;4,"-",Tables!AV133)</f>
        <v>-</v>
      </c>
    </row>
    <row r="21" spans="2:39">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Tables!Q134</f>
        <v>-</v>
      </c>
      <c r="J21" s="269" t="str">
        <f ca="1">Tables!R134</f>
        <v>-</v>
      </c>
      <c r="K21" s="269" t="str">
        <f ca="1">Tables!S134</f>
        <v>-</v>
      </c>
      <c r="L21" s="269" t="str">
        <f ca="1">Tables!T134</f>
        <v>-</v>
      </c>
      <c r="M21" s="269" t="str">
        <f ca="1">Tables!U134</f>
        <v>-</v>
      </c>
      <c r="N21" s="269" t="str">
        <f ca="1">Tables!V134</f>
        <v>-</v>
      </c>
      <c r="O21" s="269" t="str">
        <f ca="1">Tables!W134</f>
        <v>-</v>
      </c>
      <c r="P21" s="269" t="str">
        <f ca="1">Tables!X134</f>
        <v>-</v>
      </c>
      <c r="Q21" s="269" t="str">
        <f ca="1">Tables!Y134</f>
        <v>-</v>
      </c>
      <c r="R21" s="269" t="str">
        <f ca="1">Tables!AA134</f>
        <v>-</v>
      </c>
      <c r="S21" s="269" t="str">
        <f ca="1">Tables!AB134</f>
        <v>-</v>
      </c>
      <c r="T21" s="411" t="str">
        <f ca="1">IF(CE_Test_Number&lt;1,"-",Tables!AC134)</f>
        <v>-</v>
      </c>
      <c r="U21" s="411" t="str">
        <f ca="1">IF(CE_Test_Number&lt;1,"-",Tables!AD134)</f>
        <v>-</v>
      </c>
      <c r="V21" s="411" t="str">
        <f ca="1">IF(CE_Test_Number&lt;1,"-",Tables!AE134)</f>
        <v>-</v>
      </c>
      <c r="W21" s="411" t="str">
        <f ca="1">IF(CE_Test_Number&lt;1,"-",Tables!AF134)</f>
        <v>-</v>
      </c>
      <c r="X21" s="411" t="str">
        <f ca="1">IF(CE_Test_Number&lt;1,"-",Tables!AG134)</f>
        <v>-</v>
      </c>
      <c r="Y21" s="464" t="str">
        <f ca="1">IF(CE_Test_Number&lt;2,"-",Tables!AH134)</f>
        <v>-</v>
      </c>
      <c r="Z21" s="464" t="str">
        <f ca="1">IF(CE_Test_Number&lt;2,"-",Tables!AI134)</f>
        <v>-</v>
      </c>
      <c r="AA21" s="464" t="str">
        <f ca="1">IF(CE_Test_Number&lt;2,"-",Tables!AJ134)</f>
        <v>-</v>
      </c>
      <c r="AB21" s="464" t="str">
        <f ca="1">IF(CE_Test_Number&lt;2,"-",Tables!AK134)</f>
        <v>-</v>
      </c>
      <c r="AC21" s="464" t="str">
        <f ca="1">IF(CE_Test_Number&lt;2,"-",Tables!AL134)</f>
        <v>-</v>
      </c>
      <c r="AD21" s="464" t="str">
        <f ca="1">IF(CE_Test_Number&lt;3,"-",Tables!AM134)</f>
        <v>-</v>
      </c>
      <c r="AE21" s="464" t="str">
        <f ca="1">IF(CE_Test_Number&lt;3,"-",Tables!AN134)</f>
        <v>-</v>
      </c>
      <c r="AF21" s="464" t="str">
        <f ca="1">IF(CE_Test_Number&lt;3,"-",Tables!AO134)</f>
        <v>-</v>
      </c>
      <c r="AG21" s="464" t="str">
        <f ca="1">IF(CE_Test_Number&lt;3,"-",Tables!AP134)</f>
        <v>-</v>
      </c>
      <c r="AH21" s="464" t="str">
        <f ca="1">IF(CE_Test_Number&lt;3,"-",Tables!AQ134)</f>
        <v>-</v>
      </c>
      <c r="AI21" s="464" t="str">
        <f ca="1">IF(CE_Test_Number&lt;4,"-",Tables!AR134)</f>
        <v>-</v>
      </c>
      <c r="AJ21" s="464" t="str">
        <f ca="1">IF(CE_Test_Number&lt;4,"-",Tables!AS134)</f>
        <v>-</v>
      </c>
      <c r="AK21" s="464" t="str">
        <f ca="1">IF(CE_Test_Number&lt;4,"-",Tables!AT134)</f>
        <v>-</v>
      </c>
      <c r="AL21" s="464" t="str">
        <f ca="1">IF(CE_Test_Number&lt;4,"-",Tables!AU134)</f>
        <v>-</v>
      </c>
      <c r="AM21" s="464" t="str">
        <f ca="1">IF(CE_Test_Number&lt;4,"-",Tables!AV134)</f>
        <v>-</v>
      </c>
    </row>
    <row r="22" spans="2:39">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Tables!Q135</f>
        <v>-</v>
      </c>
      <c r="J22" s="269" t="str">
        <f ca="1">Tables!R135</f>
        <v>-</v>
      </c>
      <c r="K22" s="269" t="str">
        <f ca="1">Tables!S135</f>
        <v>-</v>
      </c>
      <c r="L22" s="269" t="str">
        <f ca="1">Tables!T135</f>
        <v>-</v>
      </c>
      <c r="M22" s="269" t="str">
        <f ca="1">Tables!U135</f>
        <v>-</v>
      </c>
      <c r="N22" s="269" t="str">
        <f ca="1">Tables!V135</f>
        <v>-</v>
      </c>
      <c r="O22" s="269" t="str">
        <f ca="1">Tables!W135</f>
        <v>-</v>
      </c>
      <c r="P22" s="269" t="str">
        <f ca="1">Tables!X135</f>
        <v>-</v>
      </c>
      <c r="Q22" s="269" t="str">
        <f ca="1">Tables!Y135</f>
        <v>-</v>
      </c>
      <c r="R22" s="269" t="str">
        <f ca="1">Tables!AA135</f>
        <v>-</v>
      </c>
      <c r="S22" s="269" t="str">
        <f ca="1">Tables!AB135</f>
        <v>-</v>
      </c>
      <c r="T22" s="411" t="str">
        <f ca="1">IF(CE_Test_Number&lt;1,"-",Tables!AC135)</f>
        <v>-</v>
      </c>
      <c r="U22" s="411" t="str">
        <f ca="1">IF(CE_Test_Number&lt;1,"-",Tables!AD135)</f>
        <v>-</v>
      </c>
      <c r="V22" s="411" t="str">
        <f ca="1">IF(CE_Test_Number&lt;1,"-",Tables!AE135)</f>
        <v>-</v>
      </c>
      <c r="W22" s="411" t="str">
        <f ca="1">IF(CE_Test_Number&lt;1,"-",Tables!AF135)</f>
        <v>-</v>
      </c>
      <c r="X22" s="411" t="str">
        <f ca="1">IF(CE_Test_Number&lt;1,"-",Tables!AG135)</f>
        <v>-</v>
      </c>
      <c r="Y22" s="464" t="str">
        <f ca="1">IF(CE_Test_Number&lt;2,"-",Tables!AH135)</f>
        <v>-</v>
      </c>
      <c r="Z22" s="464" t="str">
        <f ca="1">IF(CE_Test_Number&lt;2,"-",Tables!AI135)</f>
        <v>-</v>
      </c>
      <c r="AA22" s="464" t="str">
        <f ca="1">IF(CE_Test_Number&lt;2,"-",Tables!AJ135)</f>
        <v>-</v>
      </c>
      <c r="AB22" s="464" t="str">
        <f ca="1">IF(CE_Test_Number&lt;2,"-",Tables!AK135)</f>
        <v>-</v>
      </c>
      <c r="AC22" s="464" t="str">
        <f ca="1">IF(CE_Test_Number&lt;2,"-",Tables!AL135)</f>
        <v>-</v>
      </c>
      <c r="AD22" s="464" t="str">
        <f ca="1">IF(CE_Test_Number&lt;3,"-",Tables!AM135)</f>
        <v>-</v>
      </c>
      <c r="AE22" s="464" t="str">
        <f ca="1">IF(CE_Test_Number&lt;3,"-",Tables!AN135)</f>
        <v>-</v>
      </c>
      <c r="AF22" s="464" t="str">
        <f ca="1">IF(CE_Test_Number&lt;3,"-",Tables!AO135)</f>
        <v>-</v>
      </c>
      <c r="AG22" s="464" t="str">
        <f ca="1">IF(CE_Test_Number&lt;3,"-",Tables!AP135)</f>
        <v>-</v>
      </c>
      <c r="AH22" s="464" t="str">
        <f ca="1">IF(CE_Test_Number&lt;3,"-",Tables!AQ135)</f>
        <v>-</v>
      </c>
      <c r="AI22" s="464" t="str">
        <f ca="1">IF(CE_Test_Number&lt;4,"-",Tables!AR135)</f>
        <v>-</v>
      </c>
      <c r="AJ22" s="464" t="str">
        <f ca="1">IF(CE_Test_Number&lt;4,"-",Tables!AS135)</f>
        <v>-</v>
      </c>
      <c r="AK22" s="464" t="str">
        <f ca="1">IF(CE_Test_Number&lt;4,"-",Tables!AT135)</f>
        <v>-</v>
      </c>
      <c r="AL22" s="464" t="str">
        <f ca="1">IF(CE_Test_Number&lt;4,"-",Tables!AU135)</f>
        <v>-</v>
      </c>
      <c r="AM22" s="464" t="str">
        <f ca="1">IF(CE_Test_Number&lt;4,"-",Tables!AV135)</f>
        <v>-</v>
      </c>
    </row>
    <row r="23" spans="2:39">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Tables!Q136</f>
        <v>-</v>
      </c>
      <c r="J23" s="269" t="str">
        <f ca="1">Tables!R136</f>
        <v>-</v>
      </c>
      <c r="K23" s="269" t="str">
        <f ca="1">Tables!S136</f>
        <v>-</v>
      </c>
      <c r="L23" s="269" t="str">
        <f ca="1">Tables!T136</f>
        <v>-</v>
      </c>
      <c r="M23" s="269" t="str">
        <f ca="1">Tables!U136</f>
        <v>-</v>
      </c>
      <c r="N23" s="269" t="str">
        <f ca="1">Tables!V136</f>
        <v>-</v>
      </c>
      <c r="O23" s="269" t="str">
        <f ca="1">Tables!W136</f>
        <v>-</v>
      </c>
      <c r="P23" s="269" t="str">
        <f ca="1">Tables!X136</f>
        <v>-</v>
      </c>
      <c r="Q23" s="269" t="str">
        <f ca="1">Tables!Y136</f>
        <v>-</v>
      </c>
      <c r="R23" s="269" t="str">
        <f ca="1">Tables!AA136</f>
        <v>-</v>
      </c>
      <c r="S23" s="269" t="str">
        <f ca="1">Tables!AB136</f>
        <v>-</v>
      </c>
      <c r="T23" s="411" t="str">
        <f ca="1">IF(CE_Test_Number&lt;1,"-",Tables!AC136)</f>
        <v>-</v>
      </c>
      <c r="U23" s="411" t="str">
        <f ca="1">IF(CE_Test_Number&lt;1,"-",Tables!AD136)</f>
        <v>-</v>
      </c>
      <c r="V23" s="411" t="str">
        <f ca="1">IF(CE_Test_Number&lt;1,"-",Tables!AE136)</f>
        <v>-</v>
      </c>
      <c r="W23" s="411" t="str">
        <f ca="1">IF(CE_Test_Number&lt;1,"-",Tables!AF136)</f>
        <v>-</v>
      </c>
      <c r="X23" s="411" t="str">
        <f ca="1">IF(CE_Test_Number&lt;1,"-",Tables!AG136)</f>
        <v>-</v>
      </c>
      <c r="Y23" s="464" t="str">
        <f ca="1">IF(CE_Test_Number&lt;2,"-",Tables!AH136)</f>
        <v>-</v>
      </c>
      <c r="Z23" s="464" t="str">
        <f ca="1">IF(CE_Test_Number&lt;2,"-",Tables!AI136)</f>
        <v>-</v>
      </c>
      <c r="AA23" s="464" t="str">
        <f ca="1">IF(CE_Test_Number&lt;2,"-",Tables!AJ136)</f>
        <v>-</v>
      </c>
      <c r="AB23" s="464" t="str">
        <f ca="1">IF(CE_Test_Number&lt;2,"-",Tables!AK136)</f>
        <v>-</v>
      </c>
      <c r="AC23" s="464" t="str">
        <f ca="1">IF(CE_Test_Number&lt;2,"-",Tables!AL136)</f>
        <v>-</v>
      </c>
      <c r="AD23" s="464" t="str">
        <f ca="1">IF(CE_Test_Number&lt;3,"-",Tables!AM136)</f>
        <v>-</v>
      </c>
      <c r="AE23" s="464" t="str">
        <f ca="1">IF(CE_Test_Number&lt;3,"-",Tables!AN136)</f>
        <v>-</v>
      </c>
      <c r="AF23" s="464" t="str">
        <f ca="1">IF(CE_Test_Number&lt;3,"-",Tables!AO136)</f>
        <v>-</v>
      </c>
      <c r="AG23" s="464" t="str">
        <f ca="1">IF(CE_Test_Number&lt;3,"-",Tables!AP136)</f>
        <v>-</v>
      </c>
      <c r="AH23" s="464" t="str">
        <f ca="1">IF(CE_Test_Number&lt;3,"-",Tables!AQ136)</f>
        <v>-</v>
      </c>
      <c r="AI23" s="464" t="str">
        <f ca="1">IF(CE_Test_Number&lt;4,"-",Tables!AR136)</f>
        <v>-</v>
      </c>
      <c r="AJ23" s="464" t="str">
        <f ca="1">IF(CE_Test_Number&lt;4,"-",Tables!AS136)</f>
        <v>-</v>
      </c>
      <c r="AK23" s="464" t="str">
        <f ca="1">IF(CE_Test_Number&lt;4,"-",Tables!AT136)</f>
        <v>-</v>
      </c>
      <c r="AL23" s="464" t="str">
        <f ca="1">IF(CE_Test_Number&lt;4,"-",Tables!AU136)</f>
        <v>-</v>
      </c>
      <c r="AM23" s="464" t="str">
        <f ca="1">IF(CE_Test_Number&lt;4,"-",Tables!AV136)</f>
        <v>-</v>
      </c>
    </row>
    <row r="24" spans="2:39">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Tables!Q137</f>
        <v>-</v>
      </c>
      <c r="J24" s="269" t="str">
        <f ca="1">Tables!R137</f>
        <v>-</v>
      </c>
      <c r="K24" s="269" t="str">
        <f ca="1">Tables!S137</f>
        <v>-</v>
      </c>
      <c r="L24" s="269" t="str">
        <f ca="1">Tables!T137</f>
        <v>-</v>
      </c>
      <c r="M24" s="269" t="str">
        <f ca="1">Tables!U137</f>
        <v>-</v>
      </c>
      <c r="N24" s="269" t="str">
        <f ca="1">Tables!V137</f>
        <v>-</v>
      </c>
      <c r="O24" s="269" t="str">
        <f ca="1">Tables!W137</f>
        <v>-</v>
      </c>
      <c r="P24" s="269" t="str">
        <f ca="1">Tables!X137</f>
        <v>-</v>
      </c>
      <c r="Q24" s="269" t="str">
        <f ca="1">Tables!Y137</f>
        <v>-</v>
      </c>
      <c r="R24" s="269" t="str">
        <f ca="1">Tables!AA137</f>
        <v>-</v>
      </c>
      <c r="S24" s="269" t="str">
        <f ca="1">Tables!AB137</f>
        <v>-</v>
      </c>
      <c r="T24" s="411" t="str">
        <f ca="1">IF(CE_Test_Number&lt;1,"-",Tables!AC137)</f>
        <v>-</v>
      </c>
      <c r="U24" s="411" t="str">
        <f ca="1">IF(CE_Test_Number&lt;1,"-",Tables!AD137)</f>
        <v>-</v>
      </c>
      <c r="V24" s="411" t="str">
        <f ca="1">IF(CE_Test_Number&lt;1,"-",Tables!AE137)</f>
        <v>-</v>
      </c>
      <c r="W24" s="411" t="str">
        <f ca="1">IF(CE_Test_Number&lt;1,"-",Tables!AF137)</f>
        <v>-</v>
      </c>
      <c r="X24" s="411" t="str">
        <f ca="1">IF(CE_Test_Number&lt;1,"-",Tables!AG137)</f>
        <v>-</v>
      </c>
      <c r="Y24" s="464" t="str">
        <f ca="1">IF(CE_Test_Number&lt;2,"-",Tables!AH137)</f>
        <v>-</v>
      </c>
      <c r="Z24" s="464" t="str">
        <f ca="1">IF(CE_Test_Number&lt;2,"-",Tables!AI137)</f>
        <v>-</v>
      </c>
      <c r="AA24" s="464" t="str">
        <f ca="1">IF(CE_Test_Number&lt;2,"-",Tables!AJ137)</f>
        <v>-</v>
      </c>
      <c r="AB24" s="464" t="str">
        <f ca="1">IF(CE_Test_Number&lt;2,"-",Tables!AK137)</f>
        <v>-</v>
      </c>
      <c r="AC24" s="464" t="str">
        <f ca="1">IF(CE_Test_Number&lt;2,"-",Tables!AL137)</f>
        <v>-</v>
      </c>
      <c r="AD24" s="464" t="str">
        <f ca="1">IF(CE_Test_Number&lt;3,"-",Tables!AM137)</f>
        <v>-</v>
      </c>
      <c r="AE24" s="464" t="str">
        <f ca="1">IF(CE_Test_Number&lt;3,"-",Tables!AN137)</f>
        <v>-</v>
      </c>
      <c r="AF24" s="464" t="str">
        <f ca="1">IF(CE_Test_Number&lt;3,"-",Tables!AO137)</f>
        <v>-</v>
      </c>
      <c r="AG24" s="464" t="str">
        <f ca="1">IF(CE_Test_Number&lt;3,"-",Tables!AP137)</f>
        <v>-</v>
      </c>
      <c r="AH24" s="464" t="str">
        <f ca="1">IF(CE_Test_Number&lt;3,"-",Tables!AQ137)</f>
        <v>-</v>
      </c>
      <c r="AI24" s="464" t="str">
        <f ca="1">IF(CE_Test_Number&lt;4,"-",Tables!AR137)</f>
        <v>-</v>
      </c>
      <c r="AJ24" s="464" t="str">
        <f ca="1">IF(CE_Test_Number&lt;4,"-",Tables!AS137)</f>
        <v>-</v>
      </c>
      <c r="AK24" s="464" t="str">
        <f ca="1">IF(CE_Test_Number&lt;4,"-",Tables!AT137)</f>
        <v>-</v>
      </c>
      <c r="AL24" s="464" t="str">
        <f ca="1">IF(CE_Test_Number&lt;4,"-",Tables!AU137)</f>
        <v>-</v>
      </c>
      <c r="AM24" s="464" t="str">
        <f ca="1">IF(CE_Test_Number&lt;4,"-",Tables!AV137)</f>
        <v>-</v>
      </c>
    </row>
    <row r="25" spans="2:39">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Tables!Q138</f>
        <v>-</v>
      </c>
      <c r="J25" s="269" t="str">
        <f ca="1">Tables!R138</f>
        <v>-</v>
      </c>
      <c r="K25" s="269" t="str">
        <f ca="1">Tables!S138</f>
        <v>-</v>
      </c>
      <c r="L25" s="269" t="str">
        <f ca="1">Tables!T138</f>
        <v>-</v>
      </c>
      <c r="M25" s="269" t="str">
        <f ca="1">Tables!U138</f>
        <v>-</v>
      </c>
      <c r="N25" s="269" t="str">
        <f ca="1">Tables!V138</f>
        <v>-</v>
      </c>
      <c r="O25" s="269" t="str">
        <f ca="1">Tables!W138</f>
        <v>-</v>
      </c>
      <c r="P25" s="269" t="str">
        <f ca="1">Tables!X138</f>
        <v>-</v>
      </c>
      <c r="Q25" s="269" t="str">
        <f ca="1">Tables!Y138</f>
        <v>-</v>
      </c>
      <c r="R25" s="269" t="str">
        <f ca="1">Tables!AA138</f>
        <v>-</v>
      </c>
      <c r="S25" s="269" t="str">
        <f ca="1">Tables!AB138</f>
        <v>-</v>
      </c>
      <c r="T25" s="411" t="str">
        <f ca="1">IF(CE_Test_Number&lt;1,"-",Tables!AC138)</f>
        <v>-</v>
      </c>
      <c r="U25" s="411" t="str">
        <f ca="1">IF(CE_Test_Number&lt;1,"-",Tables!AD138)</f>
        <v>-</v>
      </c>
      <c r="V25" s="411" t="str">
        <f ca="1">IF(CE_Test_Number&lt;1,"-",Tables!AE138)</f>
        <v>-</v>
      </c>
      <c r="W25" s="411" t="str">
        <f ca="1">IF(CE_Test_Number&lt;1,"-",Tables!AF138)</f>
        <v>-</v>
      </c>
      <c r="X25" s="411" t="str">
        <f ca="1">IF(CE_Test_Number&lt;1,"-",Tables!AG138)</f>
        <v>-</v>
      </c>
      <c r="Y25" s="464" t="str">
        <f ca="1">IF(CE_Test_Number&lt;2,"-",Tables!AH138)</f>
        <v>-</v>
      </c>
      <c r="Z25" s="464" t="str">
        <f ca="1">IF(CE_Test_Number&lt;2,"-",Tables!AI138)</f>
        <v>-</v>
      </c>
      <c r="AA25" s="464" t="str">
        <f ca="1">IF(CE_Test_Number&lt;2,"-",Tables!AJ138)</f>
        <v>-</v>
      </c>
      <c r="AB25" s="464" t="str">
        <f ca="1">IF(CE_Test_Number&lt;2,"-",Tables!AK138)</f>
        <v>-</v>
      </c>
      <c r="AC25" s="464" t="str">
        <f ca="1">IF(CE_Test_Number&lt;2,"-",Tables!AL138)</f>
        <v>-</v>
      </c>
      <c r="AD25" s="464" t="str">
        <f ca="1">IF(CE_Test_Number&lt;3,"-",Tables!AM138)</f>
        <v>-</v>
      </c>
      <c r="AE25" s="464" t="str">
        <f ca="1">IF(CE_Test_Number&lt;3,"-",Tables!AN138)</f>
        <v>-</v>
      </c>
      <c r="AF25" s="464" t="str">
        <f ca="1">IF(CE_Test_Number&lt;3,"-",Tables!AO138)</f>
        <v>-</v>
      </c>
      <c r="AG25" s="464" t="str">
        <f ca="1">IF(CE_Test_Number&lt;3,"-",Tables!AP138)</f>
        <v>-</v>
      </c>
      <c r="AH25" s="464" t="str">
        <f ca="1">IF(CE_Test_Number&lt;3,"-",Tables!AQ138)</f>
        <v>-</v>
      </c>
      <c r="AI25" s="464" t="str">
        <f ca="1">IF(CE_Test_Number&lt;4,"-",Tables!AR138)</f>
        <v>-</v>
      </c>
      <c r="AJ25" s="464" t="str">
        <f ca="1">IF(CE_Test_Number&lt;4,"-",Tables!AS138)</f>
        <v>-</v>
      </c>
      <c r="AK25" s="464" t="str">
        <f ca="1">IF(CE_Test_Number&lt;4,"-",Tables!AT138)</f>
        <v>-</v>
      </c>
      <c r="AL25" s="464" t="str">
        <f ca="1">IF(CE_Test_Number&lt;4,"-",Tables!AU138)</f>
        <v>-</v>
      </c>
      <c r="AM25" s="464" t="str">
        <f ca="1">IF(CE_Test_Number&lt;4,"-",Tables!AV138)</f>
        <v>-</v>
      </c>
    </row>
    <row r="26" spans="2:39">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Tables!Q139</f>
        <v>-</v>
      </c>
      <c r="J26" s="269" t="str">
        <f ca="1">Tables!R139</f>
        <v>-</v>
      </c>
      <c r="K26" s="269" t="str">
        <f ca="1">Tables!S139</f>
        <v>-</v>
      </c>
      <c r="L26" s="269" t="str">
        <f ca="1">Tables!T139</f>
        <v>-</v>
      </c>
      <c r="M26" s="269" t="str">
        <f ca="1">Tables!U139</f>
        <v>-</v>
      </c>
      <c r="N26" s="269" t="str">
        <f ca="1">Tables!V139</f>
        <v>-</v>
      </c>
      <c r="O26" s="269" t="str">
        <f ca="1">Tables!W139</f>
        <v>-</v>
      </c>
      <c r="P26" s="269" t="str">
        <f ca="1">Tables!X139</f>
        <v>-</v>
      </c>
      <c r="Q26" s="269" t="str">
        <f ca="1">Tables!Y139</f>
        <v>-</v>
      </c>
      <c r="R26" s="269" t="str">
        <f ca="1">Tables!AA139</f>
        <v>-</v>
      </c>
      <c r="S26" s="269" t="str">
        <f ca="1">Tables!AB139</f>
        <v>-</v>
      </c>
      <c r="T26" s="411" t="str">
        <f ca="1">IF(CE_Test_Number&lt;1,"-",Tables!AC139)</f>
        <v>-</v>
      </c>
      <c r="U26" s="411" t="str">
        <f ca="1">IF(CE_Test_Number&lt;1,"-",Tables!AD139)</f>
        <v>-</v>
      </c>
      <c r="V26" s="411" t="str">
        <f ca="1">IF(CE_Test_Number&lt;1,"-",Tables!AE139)</f>
        <v>-</v>
      </c>
      <c r="W26" s="411" t="str">
        <f ca="1">IF(CE_Test_Number&lt;1,"-",Tables!AF139)</f>
        <v>-</v>
      </c>
      <c r="X26" s="411" t="str">
        <f ca="1">IF(CE_Test_Number&lt;1,"-",Tables!AG139)</f>
        <v>-</v>
      </c>
      <c r="Y26" s="464" t="str">
        <f ca="1">IF(CE_Test_Number&lt;2,"-",Tables!AH139)</f>
        <v>-</v>
      </c>
      <c r="Z26" s="464" t="str">
        <f ca="1">IF(CE_Test_Number&lt;2,"-",Tables!AI139)</f>
        <v>-</v>
      </c>
      <c r="AA26" s="464" t="str">
        <f ca="1">IF(CE_Test_Number&lt;2,"-",Tables!AJ139)</f>
        <v>-</v>
      </c>
      <c r="AB26" s="464" t="str">
        <f ca="1">IF(CE_Test_Number&lt;2,"-",Tables!AK139)</f>
        <v>-</v>
      </c>
      <c r="AC26" s="464" t="str">
        <f ca="1">IF(CE_Test_Number&lt;2,"-",Tables!AL139)</f>
        <v>-</v>
      </c>
      <c r="AD26" s="464" t="str">
        <f ca="1">IF(CE_Test_Number&lt;3,"-",Tables!AM139)</f>
        <v>-</v>
      </c>
      <c r="AE26" s="464" t="str">
        <f ca="1">IF(CE_Test_Number&lt;3,"-",Tables!AN139)</f>
        <v>-</v>
      </c>
      <c r="AF26" s="464" t="str">
        <f ca="1">IF(CE_Test_Number&lt;3,"-",Tables!AO139)</f>
        <v>-</v>
      </c>
      <c r="AG26" s="464" t="str">
        <f ca="1">IF(CE_Test_Number&lt;3,"-",Tables!AP139)</f>
        <v>-</v>
      </c>
      <c r="AH26" s="464" t="str">
        <f ca="1">IF(CE_Test_Number&lt;3,"-",Tables!AQ139)</f>
        <v>-</v>
      </c>
      <c r="AI26" s="464" t="str">
        <f ca="1">IF(CE_Test_Number&lt;4,"-",Tables!AR139)</f>
        <v>-</v>
      </c>
      <c r="AJ26" s="464" t="str">
        <f ca="1">IF(CE_Test_Number&lt;4,"-",Tables!AS139)</f>
        <v>-</v>
      </c>
      <c r="AK26" s="464" t="str">
        <f ca="1">IF(CE_Test_Number&lt;4,"-",Tables!AT139)</f>
        <v>-</v>
      </c>
      <c r="AL26" s="464" t="str">
        <f ca="1">IF(CE_Test_Number&lt;4,"-",Tables!AU139)</f>
        <v>-</v>
      </c>
      <c r="AM26" s="464" t="str">
        <f ca="1">IF(CE_Test_Number&lt;4,"-",Tables!AV139)</f>
        <v>-</v>
      </c>
    </row>
    <row r="27" spans="2:39">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Tables!Q140</f>
        <v>-</v>
      </c>
      <c r="J27" s="269" t="str">
        <f ca="1">Tables!R140</f>
        <v>-</v>
      </c>
      <c r="K27" s="269" t="str">
        <f ca="1">Tables!S140</f>
        <v>-</v>
      </c>
      <c r="L27" s="269" t="str">
        <f ca="1">Tables!T140</f>
        <v>-</v>
      </c>
      <c r="M27" s="269" t="str">
        <f ca="1">Tables!U140</f>
        <v>-</v>
      </c>
      <c r="N27" s="269" t="str">
        <f ca="1">Tables!V140</f>
        <v>-</v>
      </c>
      <c r="O27" s="269" t="str">
        <f ca="1">Tables!W140</f>
        <v>-</v>
      </c>
      <c r="P27" s="269" t="str">
        <f ca="1">Tables!X140</f>
        <v>-</v>
      </c>
      <c r="Q27" s="269" t="str">
        <f ca="1">Tables!Y140</f>
        <v>-</v>
      </c>
      <c r="R27" s="269" t="str">
        <f ca="1">Tables!AA140</f>
        <v>-</v>
      </c>
      <c r="S27" s="269" t="str">
        <f ca="1">Tables!AB140</f>
        <v>-</v>
      </c>
      <c r="T27" s="411" t="str">
        <f ca="1">IF(CE_Test_Number&lt;1,"-",Tables!AC140)</f>
        <v>-</v>
      </c>
      <c r="U27" s="411" t="str">
        <f ca="1">IF(CE_Test_Number&lt;1,"-",Tables!AD140)</f>
        <v>-</v>
      </c>
      <c r="V27" s="411" t="str">
        <f ca="1">IF(CE_Test_Number&lt;1,"-",Tables!AE140)</f>
        <v>-</v>
      </c>
      <c r="W27" s="411" t="str">
        <f ca="1">IF(CE_Test_Number&lt;1,"-",Tables!AF140)</f>
        <v>-</v>
      </c>
      <c r="X27" s="411" t="str">
        <f ca="1">IF(CE_Test_Number&lt;1,"-",Tables!AG140)</f>
        <v>-</v>
      </c>
      <c r="Y27" s="464" t="str">
        <f ca="1">IF(CE_Test_Number&lt;2,"-",Tables!AH140)</f>
        <v>-</v>
      </c>
      <c r="Z27" s="464" t="str">
        <f ca="1">IF(CE_Test_Number&lt;2,"-",Tables!AI140)</f>
        <v>-</v>
      </c>
      <c r="AA27" s="464" t="str">
        <f ca="1">IF(CE_Test_Number&lt;2,"-",Tables!AJ140)</f>
        <v>-</v>
      </c>
      <c r="AB27" s="464" t="str">
        <f ca="1">IF(CE_Test_Number&lt;2,"-",Tables!AK140)</f>
        <v>-</v>
      </c>
      <c r="AC27" s="464" t="str">
        <f ca="1">IF(CE_Test_Number&lt;2,"-",Tables!AL140)</f>
        <v>-</v>
      </c>
      <c r="AD27" s="464" t="str">
        <f ca="1">IF(CE_Test_Number&lt;3,"-",Tables!AM140)</f>
        <v>-</v>
      </c>
      <c r="AE27" s="464" t="str">
        <f ca="1">IF(CE_Test_Number&lt;3,"-",Tables!AN140)</f>
        <v>-</v>
      </c>
      <c r="AF27" s="464" t="str">
        <f ca="1">IF(CE_Test_Number&lt;3,"-",Tables!AO140)</f>
        <v>-</v>
      </c>
      <c r="AG27" s="464" t="str">
        <f ca="1">IF(CE_Test_Number&lt;3,"-",Tables!AP140)</f>
        <v>-</v>
      </c>
      <c r="AH27" s="464" t="str">
        <f ca="1">IF(CE_Test_Number&lt;3,"-",Tables!AQ140)</f>
        <v>-</v>
      </c>
      <c r="AI27" s="464" t="str">
        <f ca="1">IF(CE_Test_Number&lt;4,"-",Tables!AR140)</f>
        <v>-</v>
      </c>
      <c r="AJ27" s="464" t="str">
        <f ca="1">IF(CE_Test_Number&lt;4,"-",Tables!AS140)</f>
        <v>-</v>
      </c>
      <c r="AK27" s="464" t="str">
        <f ca="1">IF(CE_Test_Number&lt;4,"-",Tables!AT140)</f>
        <v>-</v>
      </c>
      <c r="AL27" s="464" t="str">
        <f ca="1">IF(CE_Test_Number&lt;4,"-",Tables!AU140)</f>
        <v>-</v>
      </c>
      <c r="AM27" s="464" t="str">
        <f ca="1">IF(CE_Test_Number&lt;4,"-",Tables!AV140)</f>
        <v>-</v>
      </c>
    </row>
    <row r="28" spans="2:39">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Tables!Q141</f>
        <v>-</v>
      </c>
      <c r="J28" s="269" t="str">
        <f ca="1">Tables!R141</f>
        <v>-</v>
      </c>
      <c r="K28" s="269" t="str">
        <f ca="1">Tables!S141</f>
        <v>-</v>
      </c>
      <c r="L28" s="269" t="str">
        <f ca="1">Tables!T141</f>
        <v>-</v>
      </c>
      <c r="M28" s="269" t="str">
        <f ca="1">Tables!U141</f>
        <v>-</v>
      </c>
      <c r="N28" s="269" t="str">
        <f ca="1">Tables!V141</f>
        <v>-</v>
      </c>
      <c r="O28" s="269" t="str">
        <f ca="1">Tables!W141</f>
        <v>-</v>
      </c>
      <c r="P28" s="269" t="str">
        <f ca="1">Tables!X141</f>
        <v>-</v>
      </c>
      <c r="Q28" s="269" t="str">
        <f ca="1">Tables!Y141</f>
        <v>-</v>
      </c>
      <c r="R28" s="269" t="str">
        <f ca="1">Tables!AA141</f>
        <v>-</v>
      </c>
      <c r="S28" s="269" t="str">
        <f ca="1">Tables!AB141</f>
        <v>-</v>
      </c>
      <c r="T28" s="411" t="str">
        <f ca="1">IF(CE_Test_Number&lt;1,"-",Tables!AC141)</f>
        <v>-</v>
      </c>
      <c r="U28" s="411" t="str">
        <f ca="1">IF(CE_Test_Number&lt;1,"-",Tables!AD141)</f>
        <v>-</v>
      </c>
      <c r="V28" s="411" t="str">
        <f ca="1">IF(CE_Test_Number&lt;1,"-",Tables!AE141)</f>
        <v>-</v>
      </c>
      <c r="W28" s="411" t="str">
        <f ca="1">IF(CE_Test_Number&lt;1,"-",Tables!AF141)</f>
        <v>-</v>
      </c>
      <c r="X28" s="411" t="str">
        <f ca="1">IF(CE_Test_Number&lt;1,"-",Tables!AG141)</f>
        <v>-</v>
      </c>
      <c r="Y28" s="464" t="str">
        <f ca="1">IF(CE_Test_Number&lt;2,"-",Tables!AH141)</f>
        <v>-</v>
      </c>
      <c r="Z28" s="464" t="str">
        <f ca="1">IF(CE_Test_Number&lt;2,"-",Tables!AI141)</f>
        <v>-</v>
      </c>
      <c r="AA28" s="464" t="str">
        <f ca="1">IF(CE_Test_Number&lt;2,"-",Tables!AJ141)</f>
        <v>-</v>
      </c>
      <c r="AB28" s="464" t="str">
        <f ca="1">IF(CE_Test_Number&lt;2,"-",Tables!AK141)</f>
        <v>-</v>
      </c>
      <c r="AC28" s="464" t="str">
        <f ca="1">IF(CE_Test_Number&lt;2,"-",Tables!AL141)</f>
        <v>-</v>
      </c>
      <c r="AD28" s="464" t="str">
        <f ca="1">IF(CE_Test_Number&lt;3,"-",Tables!AM141)</f>
        <v>-</v>
      </c>
      <c r="AE28" s="464" t="str">
        <f ca="1">IF(CE_Test_Number&lt;3,"-",Tables!AN141)</f>
        <v>-</v>
      </c>
      <c r="AF28" s="464" t="str">
        <f ca="1">IF(CE_Test_Number&lt;3,"-",Tables!AO141)</f>
        <v>-</v>
      </c>
      <c r="AG28" s="464" t="str">
        <f ca="1">IF(CE_Test_Number&lt;3,"-",Tables!AP141)</f>
        <v>-</v>
      </c>
      <c r="AH28" s="464" t="str">
        <f ca="1">IF(CE_Test_Number&lt;3,"-",Tables!AQ141)</f>
        <v>-</v>
      </c>
      <c r="AI28" s="464" t="str">
        <f ca="1">IF(CE_Test_Number&lt;4,"-",Tables!AR141)</f>
        <v>-</v>
      </c>
      <c r="AJ28" s="464" t="str">
        <f ca="1">IF(CE_Test_Number&lt;4,"-",Tables!AS141)</f>
        <v>-</v>
      </c>
      <c r="AK28" s="464" t="str">
        <f ca="1">IF(CE_Test_Number&lt;4,"-",Tables!AT141)</f>
        <v>-</v>
      </c>
      <c r="AL28" s="464" t="str">
        <f ca="1">IF(CE_Test_Number&lt;4,"-",Tables!AU141)</f>
        <v>-</v>
      </c>
      <c r="AM28" s="464" t="str">
        <f ca="1">IF(CE_Test_Number&lt;4,"-",Tables!AV141)</f>
        <v>-</v>
      </c>
    </row>
    <row r="29" spans="2:39">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Tables!Q142</f>
        <v>-</v>
      </c>
      <c r="J29" s="269" t="str">
        <f ca="1">Tables!R142</f>
        <v>-</v>
      </c>
      <c r="K29" s="269" t="str">
        <f ca="1">Tables!S142</f>
        <v>-</v>
      </c>
      <c r="L29" s="269" t="str">
        <f ca="1">Tables!T142</f>
        <v>-</v>
      </c>
      <c r="M29" s="269" t="str">
        <f ca="1">Tables!U142</f>
        <v>-</v>
      </c>
      <c r="N29" s="269" t="str">
        <f ca="1">Tables!V142</f>
        <v>-</v>
      </c>
      <c r="O29" s="269" t="str">
        <f ca="1">Tables!W142</f>
        <v>-</v>
      </c>
      <c r="P29" s="269" t="str">
        <f ca="1">Tables!X142</f>
        <v>-</v>
      </c>
      <c r="Q29" s="269" t="str">
        <f ca="1">Tables!Y142</f>
        <v>-</v>
      </c>
      <c r="R29" s="269" t="str">
        <f ca="1">Tables!AA142</f>
        <v>-</v>
      </c>
      <c r="S29" s="269" t="str">
        <f ca="1">Tables!AB142</f>
        <v>-</v>
      </c>
      <c r="T29" s="411" t="str">
        <f ca="1">IF(CE_Test_Number&lt;1,"-",Tables!AC142)</f>
        <v>-</v>
      </c>
      <c r="U29" s="411" t="str">
        <f ca="1">IF(CE_Test_Number&lt;1,"-",Tables!AD142)</f>
        <v>-</v>
      </c>
      <c r="V29" s="411" t="str">
        <f ca="1">IF(CE_Test_Number&lt;1,"-",Tables!AE142)</f>
        <v>-</v>
      </c>
      <c r="W29" s="411" t="str">
        <f ca="1">IF(CE_Test_Number&lt;1,"-",Tables!AF142)</f>
        <v>-</v>
      </c>
      <c r="X29" s="411" t="str">
        <f ca="1">IF(CE_Test_Number&lt;1,"-",Tables!AG142)</f>
        <v>-</v>
      </c>
      <c r="Y29" s="464" t="str">
        <f ca="1">IF(CE_Test_Number&lt;2,"-",Tables!AH142)</f>
        <v>-</v>
      </c>
      <c r="Z29" s="464" t="str">
        <f ca="1">IF(CE_Test_Number&lt;2,"-",Tables!AI142)</f>
        <v>-</v>
      </c>
      <c r="AA29" s="464" t="str">
        <f ca="1">IF(CE_Test_Number&lt;2,"-",Tables!AJ142)</f>
        <v>-</v>
      </c>
      <c r="AB29" s="464" t="str">
        <f ca="1">IF(CE_Test_Number&lt;2,"-",Tables!AK142)</f>
        <v>-</v>
      </c>
      <c r="AC29" s="464" t="str">
        <f ca="1">IF(CE_Test_Number&lt;2,"-",Tables!AL142)</f>
        <v>-</v>
      </c>
      <c r="AD29" s="464" t="str">
        <f ca="1">IF(CE_Test_Number&lt;3,"-",Tables!AM142)</f>
        <v>-</v>
      </c>
      <c r="AE29" s="464" t="str">
        <f ca="1">IF(CE_Test_Number&lt;3,"-",Tables!AN142)</f>
        <v>-</v>
      </c>
      <c r="AF29" s="464" t="str">
        <f ca="1">IF(CE_Test_Number&lt;3,"-",Tables!AO142)</f>
        <v>-</v>
      </c>
      <c r="AG29" s="464" t="str">
        <f ca="1">IF(CE_Test_Number&lt;3,"-",Tables!AP142)</f>
        <v>-</v>
      </c>
      <c r="AH29" s="464" t="str">
        <f ca="1">IF(CE_Test_Number&lt;3,"-",Tables!AQ142)</f>
        <v>-</v>
      </c>
      <c r="AI29" s="464" t="str">
        <f ca="1">IF(CE_Test_Number&lt;4,"-",Tables!AR142)</f>
        <v>-</v>
      </c>
      <c r="AJ29" s="464" t="str">
        <f ca="1">IF(CE_Test_Number&lt;4,"-",Tables!AS142)</f>
        <v>-</v>
      </c>
      <c r="AK29" s="464" t="str">
        <f ca="1">IF(CE_Test_Number&lt;4,"-",Tables!AT142)</f>
        <v>-</v>
      </c>
      <c r="AL29" s="464" t="str">
        <f ca="1">IF(CE_Test_Number&lt;4,"-",Tables!AU142)</f>
        <v>-</v>
      </c>
      <c r="AM29" s="464" t="str">
        <f ca="1">IF(CE_Test_Number&lt;4,"-",Tables!AV142)</f>
        <v>-</v>
      </c>
    </row>
    <row r="30" spans="2:39">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Tables!Q143</f>
        <v>-</v>
      </c>
      <c r="J30" s="269" t="str">
        <f ca="1">Tables!R143</f>
        <v>-</v>
      </c>
      <c r="K30" s="269" t="str">
        <f ca="1">Tables!S143</f>
        <v>-</v>
      </c>
      <c r="L30" s="269" t="str">
        <f ca="1">Tables!T143</f>
        <v>-</v>
      </c>
      <c r="M30" s="269" t="str">
        <f ca="1">Tables!U143</f>
        <v>-</v>
      </c>
      <c r="N30" s="269" t="str">
        <f ca="1">Tables!V143</f>
        <v>-</v>
      </c>
      <c r="O30" s="269" t="str">
        <f ca="1">Tables!W143</f>
        <v>-</v>
      </c>
      <c r="P30" s="269" t="str">
        <f ca="1">Tables!X143</f>
        <v>-</v>
      </c>
      <c r="Q30" s="269" t="str">
        <f ca="1">Tables!Y143</f>
        <v>-</v>
      </c>
      <c r="R30" s="269" t="str">
        <f ca="1">Tables!AA143</f>
        <v>-</v>
      </c>
      <c r="S30" s="269" t="str">
        <f ca="1">Tables!AB143</f>
        <v>-</v>
      </c>
      <c r="T30" s="411" t="str">
        <f ca="1">IF(CE_Test_Number&lt;1,"-",Tables!AC143)</f>
        <v>-</v>
      </c>
      <c r="U30" s="411" t="str">
        <f ca="1">IF(CE_Test_Number&lt;1,"-",Tables!AD143)</f>
        <v>-</v>
      </c>
      <c r="V30" s="411" t="str">
        <f ca="1">IF(CE_Test_Number&lt;1,"-",Tables!AE143)</f>
        <v>-</v>
      </c>
      <c r="W30" s="411" t="str">
        <f ca="1">IF(CE_Test_Number&lt;1,"-",Tables!AF143)</f>
        <v>-</v>
      </c>
      <c r="X30" s="411" t="str">
        <f ca="1">IF(CE_Test_Number&lt;1,"-",Tables!AG143)</f>
        <v>-</v>
      </c>
      <c r="Y30" s="464" t="str">
        <f ca="1">IF(CE_Test_Number&lt;2,"-",Tables!AH143)</f>
        <v>-</v>
      </c>
      <c r="Z30" s="464" t="str">
        <f ca="1">IF(CE_Test_Number&lt;2,"-",Tables!AI143)</f>
        <v>-</v>
      </c>
      <c r="AA30" s="464" t="str">
        <f ca="1">IF(CE_Test_Number&lt;2,"-",Tables!AJ143)</f>
        <v>-</v>
      </c>
      <c r="AB30" s="464" t="str">
        <f ca="1">IF(CE_Test_Number&lt;2,"-",Tables!AK143)</f>
        <v>-</v>
      </c>
      <c r="AC30" s="464" t="str">
        <f ca="1">IF(CE_Test_Number&lt;2,"-",Tables!AL143)</f>
        <v>-</v>
      </c>
      <c r="AD30" s="464" t="str">
        <f ca="1">IF(CE_Test_Number&lt;3,"-",Tables!AM143)</f>
        <v>-</v>
      </c>
      <c r="AE30" s="464" t="str">
        <f ca="1">IF(CE_Test_Number&lt;3,"-",Tables!AN143)</f>
        <v>-</v>
      </c>
      <c r="AF30" s="464" t="str">
        <f ca="1">IF(CE_Test_Number&lt;3,"-",Tables!AO143)</f>
        <v>-</v>
      </c>
      <c r="AG30" s="464" t="str">
        <f ca="1">IF(CE_Test_Number&lt;3,"-",Tables!AP143)</f>
        <v>-</v>
      </c>
      <c r="AH30" s="464" t="str">
        <f ca="1">IF(CE_Test_Number&lt;3,"-",Tables!AQ143)</f>
        <v>-</v>
      </c>
      <c r="AI30" s="464" t="str">
        <f ca="1">IF(CE_Test_Number&lt;4,"-",Tables!AR143)</f>
        <v>-</v>
      </c>
      <c r="AJ30" s="464" t="str">
        <f ca="1">IF(CE_Test_Number&lt;4,"-",Tables!AS143)</f>
        <v>-</v>
      </c>
      <c r="AK30" s="464" t="str">
        <f ca="1">IF(CE_Test_Number&lt;4,"-",Tables!AT143)</f>
        <v>-</v>
      </c>
      <c r="AL30" s="464" t="str">
        <f ca="1">IF(CE_Test_Number&lt;4,"-",Tables!AU143)</f>
        <v>-</v>
      </c>
      <c r="AM30" s="464" t="str">
        <f ca="1">IF(CE_Test_Number&lt;4,"-",Tables!AV143)</f>
        <v>-</v>
      </c>
    </row>
    <row r="31" spans="2:39">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Tables!Q144</f>
        <v>-</v>
      </c>
      <c r="J31" s="269" t="str">
        <f ca="1">Tables!R144</f>
        <v>-</v>
      </c>
      <c r="K31" s="269" t="str">
        <f ca="1">Tables!S144</f>
        <v>-</v>
      </c>
      <c r="L31" s="269" t="str">
        <f ca="1">Tables!T144</f>
        <v>-</v>
      </c>
      <c r="M31" s="269" t="str">
        <f ca="1">Tables!U144</f>
        <v>-</v>
      </c>
      <c r="N31" s="269" t="str">
        <f ca="1">Tables!V144</f>
        <v>-</v>
      </c>
      <c r="O31" s="269" t="str">
        <f ca="1">Tables!W144</f>
        <v>-</v>
      </c>
      <c r="P31" s="269" t="str">
        <f ca="1">Tables!X144</f>
        <v>-</v>
      </c>
      <c r="Q31" s="269" t="str">
        <f ca="1">Tables!Y144</f>
        <v>-</v>
      </c>
      <c r="R31" s="269" t="str">
        <f ca="1">Tables!AA144</f>
        <v>-</v>
      </c>
      <c r="S31" s="269" t="str">
        <f ca="1">Tables!AB144</f>
        <v>-</v>
      </c>
      <c r="T31" s="411" t="str">
        <f ca="1">IF(CE_Test_Number&lt;1,"-",Tables!AC144)</f>
        <v>-</v>
      </c>
      <c r="U31" s="411" t="str">
        <f ca="1">IF(CE_Test_Number&lt;1,"-",Tables!AD144)</f>
        <v>-</v>
      </c>
      <c r="V31" s="411" t="str">
        <f ca="1">IF(CE_Test_Number&lt;1,"-",Tables!AE144)</f>
        <v>-</v>
      </c>
      <c r="W31" s="411" t="str">
        <f ca="1">IF(CE_Test_Number&lt;1,"-",Tables!AF144)</f>
        <v>-</v>
      </c>
      <c r="X31" s="411" t="str">
        <f ca="1">IF(CE_Test_Number&lt;1,"-",Tables!AG144)</f>
        <v>-</v>
      </c>
      <c r="Y31" s="464" t="str">
        <f ca="1">IF(CE_Test_Number&lt;2,"-",Tables!AH144)</f>
        <v>-</v>
      </c>
      <c r="Z31" s="464" t="str">
        <f ca="1">IF(CE_Test_Number&lt;2,"-",Tables!AI144)</f>
        <v>-</v>
      </c>
      <c r="AA31" s="464" t="str">
        <f ca="1">IF(CE_Test_Number&lt;2,"-",Tables!AJ144)</f>
        <v>-</v>
      </c>
      <c r="AB31" s="464" t="str">
        <f ca="1">IF(CE_Test_Number&lt;2,"-",Tables!AK144)</f>
        <v>-</v>
      </c>
      <c r="AC31" s="464" t="str">
        <f ca="1">IF(CE_Test_Number&lt;2,"-",Tables!AL144)</f>
        <v>-</v>
      </c>
      <c r="AD31" s="464" t="str">
        <f ca="1">IF(CE_Test_Number&lt;3,"-",Tables!AM144)</f>
        <v>-</v>
      </c>
      <c r="AE31" s="464" t="str">
        <f ca="1">IF(CE_Test_Number&lt;3,"-",Tables!AN144)</f>
        <v>-</v>
      </c>
      <c r="AF31" s="464" t="str">
        <f ca="1">IF(CE_Test_Number&lt;3,"-",Tables!AO144)</f>
        <v>-</v>
      </c>
      <c r="AG31" s="464" t="str">
        <f ca="1">IF(CE_Test_Number&lt;3,"-",Tables!AP144)</f>
        <v>-</v>
      </c>
      <c r="AH31" s="464" t="str">
        <f ca="1">IF(CE_Test_Number&lt;3,"-",Tables!AQ144)</f>
        <v>-</v>
      </c>
      <c r="AI31" s="464" t="str">
        <f ca="1">IF(CE_Test_Number&lt;4,"-",Tables!AR144)</f>
        <v>-</v>
      </c>
      <c r="AJ31" s="464" t="str">
        <f ca="1">IF(CE_Test_Number&lt;4,"-",Tables!AS144)</f>
        <v>-</v>
      </c>
      <c r="AK31" s="464" t="str">
        <f ca="1">IF(CE_Test_Number&lt;4,"-",Tables!AT144)</f>
        <v>-</v>
      </c>
      <c r="AL31" s="464" t="str">
        <f ca="1">IF(CE_Test_Number&lt;4,"-",Tables!AU144)</f>
        <v>-</v>
      </c>
      <c r="AM31" s="464" t="str">
        <f ca="1">IF(CE_Test_Number&lt;4,"-",Tables!AV144)</f>
        <v>-</v>
      </c>
    </row>
    <row r="32" spans="2:39">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Tables!Q145</f>
        <v>-</v>
      </c>
      <c r="J32" s="269" t="str">
        <f ca="1">Tables!R145</f>
        <v>-</v>
      </c>
      <c r="K32" s="269" t="str">
        <f ca="1">Tables!S145</f>
        <v>-</v>
      </c>
      <c r="L32" s="269" t="str">
        <f ca="1">Tables!T145</f>
        <v>-</v>
      </c>
      <c r="M32" s="269" t="str">
        <f ca="1">Tables!U145</f>
        <v>-</v>
      </c>
      <c r="N32" s="269" t="str">
        <f ca="1">Tables!V145</f>
        <v>-</v>
      </c>
      <c r="O32" s="269" t="str">
        <f ca="1">Tables!W145</f>
        <v>-</v>
      </c>
      <c r="P32" s="269" t="str">
        <f ca="1">Tables!X145</f>
        <v>-</v>
      </c>
      <c r="Q32" s="269" t="str">
        <f ca="1">Tables!Y145</f>
        <v>-</v>
      </c>
      <c r="R32" s="269" t="str">
        <f ca="1">Tables!AA145</f>
        <v>-</v>
      </c>
      <c r="S32" s="269" t="str">
        <f ca="1">Tables!AB145</f>
        <v>-</v>
      </c>
      <c r="T32" s="411" t="str">
        <f ca="1">IF(CE_Test_Number&lt;1,"-",Tables!AC145)</f>
        <v>-</v>
      </c>
      <c r="U32" s="411" t="str">
        <f ca="1">IF(CE_Test_Number&lt;1,"-",Tables!AD145)</f>
        <v>-</v>
      </c>
      <c r="V32" s="411" t="str">
        <f ca="1">IF(CE_Test_Number&lt;1,"-",Tables!AE145)</f>
        <v>-</v>
      </c>
      <c r="W32" s="411" t="str">
        <f ca="1">IF(CE_Test_Number&lt;1,"-",Tables!AF145)</f>
        <v>-</v>
      </c>
      <c r="X32" s="411" t="str">
        <f ca="1">IF(CE_Test_Number&lt;1,"-",Tables!AG145)</f>
        <v>-</v>
      </c>
      <c r="Y32" s="464" t="str">
        <f ca="1">IF(CE_Test_Number&lt;2,"-",Tables!AH145)</f>
        <v>-</v>
      </c>
      <c r="Z32" s="464" t="str">
        <f ca="1">IF(CE_Test_Number&lt;2,"-",Tables!AI145)</f>
        <v>-</v>
      </c>
      <c r="AA32" s="464" t="str">
        <f ca="1">IF(CE_Test_Number&lt;2,"-",Tables!AJ145)</f>
        <v>-</v>
      </c>
      <c r="AB32" s="464" t="str">
        <f ca="1">IF(CE_Test_Number&lt;2,"-",Tables!AK145)</f>
        <v>-</v>
      </c>
      <c r="AC32" s="464" t="str">
        <f ca="1">IF(CE_Test_Number&lt;2,"-",Tables!AL145)</f>
        <v>-</v>
      </c>
      <c r="AD32" s="464" t="str">
        <f ca="1">IF(CE_Test_Number&lt;3,"-",Tables!AM145)</f>
        <v>-</v>
      </c>
      <c r="AE32" s="464" t="str">
        <f ca="1">IF(CE_Test_Number&lt;3,"-",Tables!AN145)</f>
        <v>-</v>
      </c>
      <c r="AF32" s="464" t="str">
        <f ca="1">IF(CE_Test_Number&lt;3,"-",Tables!AO145)</f>
        <v>-</v>
      </c>
      <c r="AG32" s="464" t="str">
        <f ca="1">IF(CE_Test_Number&lt;3,"-",Tables!AP145)</f>
        <v>-</v>
      </c>
      <c r="AH32" s="464" t="str">
        <f ca="1">IF(CE_Test_Number&lt;3,"-",Tables!AQ145)</f>
        <v>-</v>
      </c>
      <c r="AI32" s="464" t="str">
        <f ca="1">IF(CE_Test_Number&lt;4,"-",Tables!AR145)</f>
        <v>-</v>
      </c>
      <c r="AJ32" s="464" t="str">
        <f ca="1">IF(CE_Test_Number&lt;4,"-",Tables!AS145)</f>
        <v>-</v>
      </c>
      <c r="AK32" s="464" t="str">
        <f ca="1">IF(CE_Test_Number&lt;4,"-",Tables!AT145)</f>
        <v>-</v>
      </c>
      <c r="AL32" s="464" t="str">
        <f ca="1">IF(CE_Test_Number&lt;4,"-",Tables!AU145)</f>
        <v>-</v>
      </c>
      <c r="AM32" s="464" t="str">
        <f ca="1">IF(CE_Test_Number&lt;4,"-",Tables!AV145)</f>
        <v>-</v>
      </c>
    </row>
    <row r="33" spans="2:39">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Tables!Q146</f>
        <v>-</v>
      </c>
      <c r="J33" s="269" t="str">
        <f ca="1">Tables!R146</f>
        <v>-</v>
      </c>
      <c r="K33" s="269" t="str">
        <f ca="1">Tables!S146</f>
        <v>-</v>
      </c>
      <c r="L33" s="269" t="str">
        <f ca="1">Tables!T146</f>
        <v>-</v>
      </c>
      <c r="M33" s="269" t="str">
        <f ca="1">Tables!U146</f>
        <v>-</v>
      </c>
      <c r="N33" s="269" t="str">
        <f ca="1">Tables!V146</f>
        <v>-</v>
      </c>
      <c r="O33" s="269" t="str">
        <f ca="1">Tables!W146</f>
        <v>-</v>
      </c>
      <c r="P33" s="269" t="str">
        <f ca="1">Tables!X146</f>
        <v>-</v>
      </c>
      <c r="Q33" s="269" t="str">
        <f ca="1">Tables!Y146</f>
        <v>-</v>
      </c>
      <c r="R33" s="269" t="str">
        <f ca="1">Tables!AA146</f>
        <v>-</v>
      </c>
      <c r="S33" s="269" t="str">
        <f ca="1">Tables!AB146</f>
        <v>-</v>
      </c>
      <c r="T33" s="411" t="str">
        <f ca="1">IF(CE_Test_Number&lt;1,"-",Tables!AC146)</f>
        <v>-</v>
      </c>
      <c r="U33" s="411" t="str">
        <f ca="1">IF(CE_Test_Number&lt;1,"-",Tables!AD146)</f>
        <v>-</v>
      </c>
      <c r="V33" s="411" t="str">
        <f ca="1">IF(CE_Test_Number&lt;1,"-",Tables!AE146)</f>
        <v>-</v>
      </c>
      <c r="W33" s="411" t="str">
        <f ca="1">IF(CE_Test_Number&lt;1,"-",Tables!AF146)</f>
        <v>-</v>
      </c>
      <c r="X33" s="411" t="str">
        <f ca="1">IF(CE_Test_Number&lt;1,"-",Tables!AG146)</f>
        <v>-</v>
      </c>
      <c r="Y33" s="464" t="str">
        <f ca="1">IF(CE_Test_Number&lt;2,"-",Tables!AH146)</f>
        <v>-</v>
      </c>
      <c r="Z33" s="464" t="str">
        <f ca="1">IF(CE_Test_Number&lt;2,"-",Tables!AI146)</f>
        <v>-</v>
      </c>
      <c r="AA33" s="464" t="str">
        <f ca="1">IF(CE_Test_Number&lt;2,"-",Tables!AJ146)</f>
        <v>-</v>
      </c>
      <c r="AB33" s="464" t="str">
        <f ca="1">IF(CE_Test_Number&lt;2,"-",Tables!AK146)</f>
        <v>-</v>
      </c>
      <c r="AC33" s="464" t="str">
        <f ca="1">IF(CE_Test_Number&lt;2,"-",Tables!AL146)</f>
        <v>-</v>
      </c>
      <c r="AD33" s="464" t="str">
        <f ca="1">IF(CE_Test_Number&lt;3,"-",Tables!AM146)</f>
        <v>-</v>
      </c>
      <c r="AE33" s="464" t="str">
        <f ca="1">IF(CE_Test_Number&lt;3,"-",Tables!AN146)</f>
        <v>-</v>
      </c>
      <c r="AF33" s="464" t="str">
        <f ca="1">IF(CE_Test_Number&lt;3,"-",Tables!AO146)</f>
        <v>-</v>
      </c>
      <c r="AG33" s="464" t="str">
        <f ca="1">IF(CE_Test_Number&lt;3,"-",Tables!AP146)</f>
        <v>-</v>
      </c>
      <c r="AH33" s="464" t="str">
        <f ca="1">IF(CE_Test_Number&lt;3,"-",Tables!AQ146)</f>
        <v>-</v>
      </c>
      <c r="AI33" s="464" t="str">
        <f ca="1">IF(CE_Test_Number&lt;4,"-",Tables!AR146)</f>
        <v>-</v>
      </c>
      <c r="AJ33" s="464" t="str">
        <f ca="1">IF(CE_Test_Number&lt;4,"-",Tables!AS146)</f>
        <v>-</v>
      </c>
      <c r="AK33" s="464" t="str">
        <f ca="1">IF(CE_Test_Number&lt;4,"-",Tables!AT146)</f>
        <v>-</v>
      </c>
      <c r="AL33" s="464" t="str">
        <f ca="1">IF(CE_Test_Number&lt;4,"-",Tables!AU146)</f>
        <v>-</v>
      </c>
      <c r="AM33" s="464" t="str">
        <f ca="1">IF(CE_Test_Number&lt;4,"-",Tables!AV146)</f>
        <v>-</v>
      </c>
    </row>
    <row r="34" spans="2:39">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Tables!Q147</f>
        <v>-</v>
      </c>
      <c r="J34" s="269" t="str">
        <f ca="1">Tables!R147</f>
        <v>-</v>
      </c>
      <c r="K34" s="269" t="str">
        <f ca="1">Tables!S147</f>
        <v>-</v>
      </c>
      <c r="L34" s="269" t="str">
        <f ca="1">Tables!T147</f>
        <v>-</v>
      </c>
      <c r="M34" s="269" t="str">
        <f ca="1">Tables!U147</f>
        <v>-</v>
      </c>
      <c r="N34" s="269" t="str">
        <f ca="1">Tables!V147</f>
        <v>-</v>
      </c>
      <c r="O34" s="269" t="str">
        <f ca="1">Tables!W147</f>
        <v>-</v>
      </c>
      <c r="P34" s="269" t="str">
        <f ca="1">Tables!X147</f>
        <v>-</v>
      </c>
      <c r="Q34" s="269" t="str">
        <f ca="1">Tables!Y147</f>
        <v>-</v>
      </c>
      <c r="R34" s="269" t="str">
        <f ca="1">Tables!AA147</f>
        <v>-</v>
      </c>
      <c r="S34" s="269" t="str">
        <f ca="1">Tables!AB147</f>
        <v>-</v>
      </c>
      <c r="T34" s="411" t="str">
        <f ca="1">IF(CE_Test_Number&lt;1,"-",Tables!AC147)</f>
        <v>-</v>
      </c>
      <c r="U34" s="411" t="str">
        <f ca="1">IF(CE_Test_Number&lt;1,"-",Tables!AD147)</f>
        <v>-</v>
      </c>
      <c r="V34" s="411" t="str">
        <f ca="1">IF(CE_Test_Number&lt;1,"-",Tables!AE147)</f>
        <v>-</v>
      </c>
      <c r="W34" s="411" t="str">
        <f ca="1">IF(CE_Test_Number&lt;1,"-",Tables!AF147)</f>
        <v>-</v>
      </c>
      <c r="X34" s="411" t="str">
        <f ca="1">IF(CE_Test_Number&lt;1,"-",Tables!AG147)</f>
        <v>-</v>
      </c>
      <c r="Y34" s="464" t="str">
        <f ca="1">IF(CE_Test_Number&lt;2,"-",Tables!AH147)</f>
        <v>-</v>
      </c>
      <c r="Z34" s="464" t="str">
        <f ca="1">IF(CE_Test_Number&lt;2,"-",Tables!AI147)</f>
        <v>-</v>
      </c>
      <c r="AA34" s="464" t="str">
        <f ca="1">IF(CE_Test_Number&lt;2,"-",Tables!AJ147)</f>
        <v>-</v>
      </c>
      <c r="AB34" s="464" t="str">
        <f ca="1">IF(CE_Test_Number&lt;2,"-",Tables!AK147)</f>
        <v>-</v>
      </c>
      <c r="AC34" s="464" t="str">
        <f ca="1">IF(CE_Test_Number&lt;2,"-",Tables!AL147)</f>
        <v>-</v>
      </c>
      <c r="AD34" s="464" t="str">
        <f ca="1">IF(CE_Test_Number&lt;3,"-",Tables!AM147)</f>
        <v>-</v>
      </c>
      <c r="AE34" s="464" t="str">
        <f ca="1">IF(CE_Test_Number&lt;3,"-",Tables!AN147)</f>
        <v>-</v>
      </c>
      <c r="AF34" s="464" t="str">
        <f ca="1">IF(CE_Test_Number&lt;3,"-",Tables!AO147)</f>
        <v>-</v>
      </c>
      <c r="AG34" s="464" t="str">
        <f ca="1">IF(CE_Test_Number&lt;3,"-",Tables!AP147)</f>
        <v>-</v>
      </c>
      <c r="AH34" s="464" t="str">
        <f ca="1">IF(CE_Test_Number&lt;3,"-",Tables!AQ147)</f>
        <v>-</v>
      </c>
      <c r="AI34" s="464" t="str">
        <f ca="1">IF(CE_Test_Number&lt;4,"-",Tables!AR147)</f>
        <v>-</v>
      </c>
      <c r="AJ34" s="464" t="str">
        <f ca="1">IF(CE_Test_Number&lt;4,"-",Tables!AS147)</f>
        <v>-</v>
      </c>
      <c r="AK34" s="464" t="str">
        <f ca="1">IF(CE_Test_Number&lt;4,"-",Tables!AT147)</f>
        <v>-</v>
      </c>
      <c r="AL34" s="464" t="str">
        <f ca="1">IF(CE_Test_Number&lt;4,"-",Tables!AU147)</f>
        <v>-</v>
      </c>
      <c r="AM34" s="464" t="str">
        <f ca="1">IF(CE_Test_Number&lt;4,"-",Tables!AV147)</f>
        <v>-</v>
      </c>
    </row>
    <row r="35" spans="2:39">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Tables!Q148</f>
        <v>-</v>
      </c>
      <c r="J35" s="269" t="str">
        <f ca="1">Tables!R148</f>
        <v>-</v>
      </c>
      <c r="K35" s="269" t="str">
        <f ca="1">Tables!S148</f>
        <v>-</v>
      </c>
      <c r="L35" s="269" t="str">
        <f ca="1">Tables!T148</f>
        <v>-</v>
      </c>
      <c r="M35" s="269" t="str">
        <f ca="1">Tables!U148</f>
        <v>-</v>
      </c>
      <c r="N35" s="269" t="str">
        <f ca="1">Tables!V148</f>
        <v>-</v>
      </c>
      <c r="O35" s="269" t="str">
        <f ca="1">Tables!W148</f>
        <v>-</v>
      </c>
      <c r="P35" s="269" t="str">
        <f ca="1">Tables!X148</f>
        <v>-</v>
      </c>
      <c r="Q35" s="269" t="str">
        <f ca="1">Tables!Y148</f>
        <v>-</v>
      </c>
      <c r="R35" s="269" t="str">
        <f ca="1">Tables!AA148</f>
        <v>-</v>
      </c>
      <c r="S35" s="269" t="str">
        <f ca="1">Tables!AB148</f>
        <v>-</v>
      </c>
      <c r="T35" s="411" t="str">
        <f ca="1">IF(CE_Test_Number&lt;1,"-",Tables!AC148)</f>
        <v>-</v>
      </c>
      <c r="U35" s="411" t="str">
        <f ca="1">IF(CE_Test_Number&lt;1,"-",Tables!AD148)</f>
        <v>-</v>
      </c>
      <c r="V35" s="411" t="str">
        <f ca="1">IF(CE_Test_Number&lt;1,"-",Tables!AE148)</f>
        <v>-</v>
      </c>
      <c r="W35" s="411" t="str">
        <f ca="1">IF(CE_Test_Number&lt;1,"-",Tables!AF148)</f>
        <v>-</v>
      </c>
      <c r="X35" s="411" t="str">
        <f ca="1">IF(CE_Test_Number&lt;1,"-",Tables!AG148)</f>
        <v>-</v>
      </c>
      <c r="Y35" s="464" t="str">
        <f ca="1">IF(CE_Test_Number&lt;2,"-",Tables!AH148)</f>
        <v>-</v>
      </c>
      <c r="Z35" s="464" t="str">
        <f ca="1">IF(CE_Test_Number&lt;2,"-",Tables!AI148)</f>
        <v>-</v>
      </c>
      <c r="AA35" s="464" t="str">
        <f ca="1">IF(CE_Test_Number&lt;2,"-",Tables!AJ148)</f>
        <v>-</v>
      </c>
      <c r="AB35" s="464" t="str">
        <f ca="1">IF(CE_Test_Number&lt;2,"-",Tables!AK148)</f>
        <v>-</v>
      </c>
      <c r="AC35" s="464" t="str">
        <f ca="1">IF(CE_Test_Number&lt;2,"-",Tables!AL148)</f>
        <v>-</v>
      </c>
      <c r="AD35" s="464" t="str">
        <f ca="1">IF(CE_Test_Number&lt;3,"-",Tables!AM148)</f>
        <v>-</v>
      </c>
      <c r="AE35" s="464" t="str">
        <f ca="1">IF(CE_Test_Number&lt;3,"-",Tables!AN148)</f>
        <v>-</v>
      </c>
      <c r="AF35" s="464" t="str">
        <f ca="1">IF(CE_Test_Number&lt;3,"-",Tables!AO148)</f>
        <v>-</v>
      </c>
      <c r="AG35" s="464" t="str">
        <f ca="1">IF(CE_Test_Number&lt;3,"-",Tables!AP148)</f>
        <v>-</v>
      </c>
      <c r="AH35" s="464" t="str">
        <f ca="1">IF(CE_Test_Number&lt;3,"-",Tables!AQ148)</f>
        <v>-</v>
      </c>
      <c r="AI35" s="464" t="str">
        <f ca="1">IF(CE_Test_Number&lt;4,"-",Tables!AR148)</f>
        <v>-</v>
      </c>
      <c r="AJ35" s="464" t="str">
        <f ca="1">IF(CE_Test_Number&lt;4,"-",Tables!AS148)</f>
        <v>-</v>
      </c>
      <c r="AK35" s="464" t="str">
        <f ca="1">IF(CE_Test_Number&lt;4,"-",Tables!AT148)</f>
        <v>-</v>
      </c>
      <c r="AL35" s="464" t="str">
        <f ca="1">IF(CE_Test_Number&lt;4,"-",Tables!AU148)</f>
        <v>-</v>
      </c>
      <c r="AM35" s="464" t="str">
        <f ca="1">IF(CE_Test_Number&lt;4,"-",Tables!AV148)</f>
        <v>-</v>
      </c>
    </row>
    <row r="36" spans="2:39">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Tables!Q149</f>
        <v>-</v>
      </c>
      <c r="J36" s="269" t="str">
        <f ca="1">Tables!R149</f>
        <v>-</v>
      </c>
      <c r="K36" s="269" t="str">
        <f ca="1">Tables!S149</f>
        <v>-</v>
      </c>
      <c r="L36" s="269" t="str">
        <f ca="1">Tables!T149</f>
        <v>-</v>
      </c>
      <c r="M36" s="269" t="str">
        <f ca="1">Tables!U149</f>
        <v>-</v>
      </c>
      <c r="N36" s="269" t="str">
        <f ca="1">Tables!V149</f>
        <v>-</v>
      </c>
      <c r="O36" s="269" t="str">
        <f ca="1">Tables!W149</f>
        <v>-</v>
      </c>
      <c r="P36" s="269" t="str">
        <f ca="1">Tables!X149</f>
        <v>-</v>
      </c>
      <c r="Q36" s="269" t="str">
        <f ca="1">Tables!Y149</f>
        <v>-</v>
      </c>
      <c r="R36" s="269" t="str">
        <f ca="1">Tables!AA149</f>
        <v>-</v>
      </c>
      <c r="S36" s="269" t="str">
        <f ca="1">Tables!AB149</f>
        <v>-</v>
      </c>
      <c r="T36" s="411" t="str">
        <f ca="1">IF(CE_Test_Number&lt;1,"-",Tables!AC149)</f>
        <v>-</v>
      </c>
      <c r="U36" s="411" t="str">
        <f ca="1">IF(CE_Test_Number&lt;1,"-",Tables!AD149)</f>
        <v>-</v>
      </c>
      <c r="V36" s="411" t="str">
        <f ca="1">IF(CE_Test_Number&lt;1,"-",Tables!AE149)</f>
        <v>-</v>
      </c>
      <c r="W36" s="411" t="str">
        <f ca="1">IF(CE_Test_Number&lt;1,"-",Tables!AF149)</f>
        <v>-</v>
      </c>
      <c r="X36" s="411" t="str">
        <f ca="1">IF(CE_Test_Number&lt;1,"-",Tables!AG149)</f>
        <v>-</v>
      </c>
      <c r="Y36" s="464" t="str">
        <f ca="1">IF(CE_Test_Number&lt;2,"-",Tables!AH149)</f>
        <v>-</v>
      </c>
      <c r="Z36" s="464" t="str">
        <f ca="1">IF(CE_Test_Number&lt;2,"-",Tables!AI149)</f>
        <v>-</v>
      </c>
      <c r="AA36" s="464" t="str">
        <f ca="1">IF(CE_Test_Number&lt;2,"-",Tables!AJ149)</f>
        <v>-</v>
      </c>
      <c r="AB36" s="464" t="str">
        <f ca="1">IF(CE_Test_Number&lt;2,"-",Tables!AK149)</f>
        <v>-</v>
      </c>
      <c r="AC36" s="464" t="str">
        <f ca="1">IF(CE_Test_Number&lt;2,"-",Tables!AL149)</f>
        <v>-</v>
      </c>
      <c r="AD36" s="464" t="str">
        <f ca="1">IF(CE_Test_Number&lt;3,"-",Tables!AM149)</f>
        <v>-</v>
      </c>
      <c r="AE36" s="464" t="str">
        <f ca="1">IF(CE_Test_Number&lt;3,"-",Tables!AN149)</f>
        <v>-</v>
      </c>
      <c r="AF36" s="464" t="str">
        <f ca="1">IF(CE_Test_Number&lt;3,"-",Tables!AO149)</f>
        <v>-</v>
      </c>
      <c r="AG36" s="464" t="str">
        <f ca="1">IF(CE_Test_Number&lt;3,"-",Tables!AP149)</f>
        <v>-</v>
      </c>
      <c r="AH36" s="464" t="str">
        <f ca="1">IF(CE_Test_Number&lt;3,"-",Tables!AQ149)</f>
        <v>-</v>
      </c>
      <c r="AI36" s="464" t="str">
        <f ca="1">IF(CE_Test_Number&lt;4,"-",Tables!AR149)</f>
        <v>-</v>
      </c>
      <c r="AJ36" s="464" t="str">
        <f ca="1">IF(CE_Test_Number&lt;4,"-",Tables!AS149)</f>
        <v>-</v>
      </c>
      <c r="AK36" s="464" t="str">
        <f ca="1">IF(CE_Test_Number&lt;4,"-",Tables!AT149)</f>
        <v>-</v>
      </c>
      <c r="AL36" s="464" t="str">
        <f ca="1">IF(CE_Test_Number&lt;4,"-",Tables!AU149)</f>
        <v>-</v>
      </c>
      <c r="AM36" s="464" t="str">
        <f ca="1">IF(CE_Test_Number&lt;4,"-",Tables!AV149)</f>
        <v>-</v>
      </c>
    </row>
    <row r="37" spans="2:39">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Tables!Q150</f>
        <v>-</v>
      </c>
      <c r="J37" s="269" t="str">
        <f ca="1">Tables!R150</f>
        <v>-</v>
      </c>
      <c r="K37" s="269" t="str">
        <f ca="1">Tables!S150</f>
        <v>-</v>
      </c>
      <c r="L37" s="269" t="str">
        <f ca="1">Tables!T150</f>
        <v>-</v>
      </c>
      <c r="M37" s="269" t="str">
        <f ca="1">Tables!U150</f>
        <v>-</v>
      </c>
      <c r="N37" s="269" t="str">
        <f ca="1">Tables!V150</f>
        <v>-</v>
      </c>
      <c r="O37" s="269" t="str">
        <f ca="1">Tables!W150</f>
        <v>-</v>
      </c>
      <c r="P37" s="269" t="str">
        <f ca="1">Tables!X150</f>
        <v>-</v>
      </c>
      <c r="Q37" s="269" t="str">
        <f ca="1">Tables!Y150</f>
        <v>-</v>
      </c>
      <c r="R37" s="269" t="str">
        <f ca="1">Tables!AA150</f>
        <v>-</v>
      </c>
      <c r="S37" s="269" t="str">
        <f ca="1">Tables!AB150</f>
        <v>-</v>
      </c>
      <c r="T37" s="411" t="str">
        <f ca="1">IF(CE_Test_Number&lt;1,"-",Tables!AC150)</f>
        <v>-</v>
      </c>
      <c r="U37" s="411" t="str">
        <f ca="1">IF(CE_Test_Number&lt;1,"-",Tables!AD150)</f>
        <v>-</v>
      </c>
      <c r="V37" s="411" t="str">
        <f ca="1">IF(CE_Test_Number&lt;1,"-",Tables!AE150)</f>
        <v>-</v>
      </c>
      <c r="W37" s="411" t="str">
        <f ca="1">IF(CE_Test_Number&lt;1,"-",Tables!AF150)</f>
        <v>-</v>
      </c>
      <c r="X37" s="411" t="str">
        <f ca="1">IF(CE_Test_Number&lt;1,"-",Tables!AG150)</f>
        <v>-</v>
      </c>
      <c r="Y37" s="464" t="str">
        <f ca="1">IF(CE_Test_Number&lt;2,"-",Tables!AH150)</f>
        <v>-</v>
      </c>
      <c r="Z37" s="464" t="str">
        <f ca="1">IF(CE_Test_Number&lt;2,"-",Tables!AI150)</f>
        <v>-</v>
      </c>
      <c r="AA37" s="464" t="str">
        <f ca="1">IF(CE_Test_Number&lt;2,"-",Tables!AJ150)</f>
        <v>-</v>
      </c>
      <c r="AB37" s="464" t="str">
        <f ca="1">IF(CE_Test_Number&lt;2,"-",Tables!AK150)</f>
        <v>-</v>
      </c>
      <c r="AC37" s="464" t="str">
        <f ca="1">IF(CE_Test_Number&lt;2,"-",Tables!AL150)</f>
        <v>-</v>
      </c>
      <c r="AD37" s="464" t="str">
        <f ca="1">IF(CE_Test_Number&lt;3,"-",Tables!AM150)</f>
        <v>-</v>
      </c>
      <c r="AE37" s="464" t="str">
        <f ca="1">IF(CE_Test_Number&lt;3,"-",Tables!AN150)</f>
        <v>-</v>
      </c>
      <c r="AF37" s="464" t="str">
        <f ca="1">IF(CE_Test_Number&lt;3,"-",Tables!AO150)</f>
        <v>-</v>
      </c>
      <c r="AG37" s="464" t="str">
        <f ca="1">IF(CE_Test_Number&lt;3,"-",Tables!AP150)</f>
        <v>-</v>
      </c>
      <c r="AH37" s="464" t="str">
        <f ca="1">IF(CE_Test_Number&lt;3,"-",Tables!AQ150)</f>
        <v>-</v>
      </c>
      <c r="AI37" s="464" t="str">
        <f ca="1">IF(CE_Test_Number&lt;4,"-",Tables!AR150)</f>
        <v>-</v>
      </c>
      <c r="AJ37" s="464" t="str">
        <f ca="1">IF(CE_Test_Number&lt;4,"-",Tables!AS150)</f>
        <v>-</v>
      </c>
      <c r="AK37" s="464" t="str">
        <f ca="1">IF(CE_Test_Number&lt;4,"-",Tables!AT150)</f>
        <v>-</v>
      </c>
      <c r="AL37" s="464" t="str">
        <f ca="1">IF(CE_Test_Number&lt;4,"-",Tables!AU150)</f>
        <v>-</v>
      </c>
      <c r="AM37" s="464" t="str">
        <f ca="1">IF(CE_Test_Number&lt;4,"-",Tables!AV150)</f>
        <v>-</v>
      </c>
    </row>
    <row r="38" spans="2:39">
      <c r="E38" s="233"/>
      <c r="F38" s="233"/>
      <c r="G38" s="233"/>
      <c r="H38" s="233"/>
      <c r="I38" s="233"/>
      <c r="J38" s="233"/>
      <c r="K38" s="233"/>
      <c r="L38" s="233"/>
      <c r="M38" s="233"/>
      <c r="N38" s="233"/>
      <c r="O38" s="233"/>
      <c r="P38" s="233"/>
      <c r="Q38" s="233"/>
      <c r="R38" s="233"/>
      <c r="S38" s="233"/>
    </row>
    <row r="40" spans="2:39" ht="15" customHeight="1">
      <c r="B40" s="1191" t="s">
        <v>673</v>
      </c>
      <c r="C40" s="1191"/>
      <c r="D40" s="1191"/>
      <c r="E40" s="1191"/>
      <c r="F40" s="666" t="str">
        <f>IF(Site_or_SitePlusLosses=1,"site",IF(Site_or_SitePlusLosses=2,"site plus T&amp;D losses between the site and power plant","Did not answer the question"))</f>
        <v>site</v>
      </c>
    </row>
    <row r="41" spans="2:39">
      <c r="B41"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1">
    <mergeCell ref="B40:E40"/>
    <mergeCell ref="O5:Q5"/>
    <mergeCell ref="R5:S5"/>
    <mergeCell ref="T5:AL5"/>
    <mergeCell ref="B6:B7"/>
    <mergeCell ref="C6:C7"/>
    <mergeCell ref="D6:D7"/>
    <mergeCell ref="R6:R7"/>
    <mergeCell ref="F5:H5"/>
    <mergeCell ref="I5:K5"/>
    <mergeCell ref="L5:N5"/>
  </mergeCells>
  <pageMargins left="0.5" right="0.5" top="0.75" bottom="0.75" header="0.3" footer="0.3"/>
  <pageSetup scale="95" orientation="landscape" r:id="rId1"/>
  <colBreaks count="1" manualBreakCount="1">
    <brk id="17" max="2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1:J37"/>
  <sheetViews>
    <sheetView showGridLines="0" showRowColHeaders="0" workbookViewId="0">
      <pane ySplit="3" topLeftCell="A4" activePane="bottomLeft" state="frozen"/>
      <selection pane="bottomLeft" activeCell="I20" sqref="I20"/>
    </sheetView>
  </sheetViews>
  <sheetFormatPr defaultColWidth="9.33203125" defaultRowHeight="13.8"/>
  <cols>
    <col min="1" max="1" width="1" style="3" customWidth="1"/>
    <col min="2" max="2" width="1.6640625" style="3" customWidth="1"/>
    <col min="3" max="3" width="3.44140625" style="3" customWidth="1"/>
    <col min="4" max="4" width="37" style="3" customWidth="1"/>
    <col min="5" max="7" width="12.6640625" style="3" customWidth="1"/>
    <col min="8" max="8" width="7" style="3" customWidth="1"/>
    <col min="9" max="9" width="44.33203125" style="3" customWidth="1"/>
    <col min="10" max="10" width="1.44140625" style="3" customWidth="1"/>
    <col min="11" max="11" width="1" style="3" customWidth="1"/>
    <col min="12" max="16384" width="9.33203125" style="3"/>
  </cols>
  <sheetData>
    <row r="1" spans="2:10" ht="38.25" customHeight="1"/>
    <row r="2" spans="2:10" ht="47.25" customHeight="1">
      <c r="B2" s="28"/>
      <c r="C2" s="29"/>
      <c r="D2" s="29"/>
      <c r="E2" s="29"/>
      <c r="F2" s="29"/>
      <c r="G2" s="29"/>
      <c r="H2" s="29"/>
      <c r="I2" s="29"/>
      <c r="J2" s="30"/>
    </row>
    <row r="3" spans="2:10">
      <c r="B3" s="31"/>
      <c r="C3" s="33"/>
      <c r="D3" s="51" t="s">
        <v>6</v>
      </c>
      <c r="E3" s="274" t="s">
        <v>286</v>
      </c>
      <c r="F3" s="274" t="s">
        <v>287</v>
      </c>
      <c r="G3" s="34" t="s">
        <v>30</v>
      </c>
      <c r="H3" s="34" t="s">
        <v>31</v>
      </c>
      <c r="I3" s="274" t="s">
        <v>32</v>
      </c>
      <c r="J3" s="35"/>
    </row>
    <row r="4" spans="2:10">
      <c r="B4" s="31"/>
      <c r="C4" s="52">
        <v>1</v>
      </c>
      <c r="D4" s="53" t="str">
        <f>'Program Descriptions'!C5</f>
        <v>Residential New Construction (example)</v>
      </c>
      <c r="E4" s="54">
        <f>Budgets!R6</f>
        <v>113100</v>
      </c>
      <c r="F4" s="55">
        <v>102500</v>
      </c>
      <c r="G4" s="54">
        <f t="shared" ref="G4:G13" si="0">E4-F4</f>
        <v>10600</v>
      </c>
      <c r="H4" s="56">
        <f t="shared" ref="H4:H13" si="1">IF(ISERROR(G4/F4),"-",G4/F4)</f>
        <v>0.10341463414634146</v>
      </c>
      <c r="I4" s="57"/>
      <c r="J4" s="35"/>
    </row>
    <row r="5" spans="2:10">
      <c r="B5" s="31"/>
      <c r="C5" s="52">
        <v>2</v>
      </c>
      <c r="D5" s="53" t="str">
        <f>'Program Descriptions'!C6</f>
        <v>Residential Whole Home Retrofit</v>
      </c>
      <c r="E5" s="54">
        <f>Budgets!R7</f>
        <v>0</v>
      </c>
      <c r="F5" s="55"/>
      <c r="G5" s="54">
        <f t="shared" si="0"/>
        <v>0</v>
      </c>
      <c r="H5" s="56" t="str">
        <f t="shared" si="1"/>
        <v>-</v>
      </c>
      <c r="I5" s="58"/>
      <c r="J5" s="35"/>
    </row>
    <row r="6" spans="2:10">
      <c r="B6" s="31"/>
      <c r="C6" s="52">
        <v>3</v>
      </c>
      <c r="D6" s="53" t="str">
        <f>'Program Descriptions'!C7</f>
        <v>C&amp;I Prescriptive</v>
      </c>
      <c r="E6" s="54">
        <f>Budgets!R8</f>
        <v>0</v>
      </c>
      <c r="F6" s="55"/>
      <c r="G6" s="54">
        <f t="shared" si="0"/>
        <v>0</v>
      </c>
      <c r="H6" s="56" t="str">
        <f t="shared" si="1"/>
        <v>-</v>
      </c>
      <c r="I6" s="58"/>
      <c r="J6" s="35"/>
    </row>
    <row r="7" spans="2:10">
      <c r="B7" s="31"/>
      <c r="C7" s="52">
        <v>4</v>
      </c>
      <c r="D7" s="53" t="str">
        <f>'Program Descriptions'!C8</f>
        <v>Empty</v>
      </c>
      <c r="E7" s="54">
        <f>Budgets!R9</f>
        <v>0</v>
      </c>
      <c r="F7" s="55"/>
      <c r="G7" s="54">
        <f t="shared" si="0"/>
        <v>0</v>
      </c>
      <c r="H7" s="56" t="str">
        <f t="shared" si="1"/>
        <v>-</v>
      </c>
      <c r="I7" s="58"/>
      <c r="J7" s="35"/>
    </row>
    <row r="8" spans="2:10">
      <c r="B8" s="31"/>
      <c r="C8" s="52">
        <v>5</v>
      </c>
      <c r="D8" s="53" t="str">
        <f>'Program Descriptions'!C9</f>
        <v>Empty</v>
      </c>
      <c r="E8" s="54">
        <f>Budgets!R10</f>
        <v>0</v>
      </c>
      <c r="F8" s="55"/>
      <c r="G8" s="54">
        <f t="shared" si="0"/>
        <v>0</v>
      </c>
      <c r="H8" s="56" t="str">
        <f t="shared" si="1"/>
        <v>-</v>
      </c>
      <c r="I8" s="58"/>
      <c r="J8" s="35"/>
    </row>
    <row r="9" spans="2:10">
      <c r="B9" s="31"/>
      <c r="C9" s="52">
        <v>6</v>
      </c>
      <c r="D9" s="53" t="str">
        <f>'Program Descriptions'!C10</f>
        <v>Empty</v>
      </c>
      <c r="E9" s="54">
        <f>Budgets!R11</f>
        <v>0</v>
      </c>
      <c r="F9" s="55"/>
      <c r="G9" s="54">
        <f t="shared" si="0"/>
        <v>0</v>
      </c>
      <c r="H9" s="56" t="str">
        <f t="shared" si="1"/>
        <v>-</v>
      </c>
      <c r="I9" s="58"/>
      <c r="J9" s="35"/>
    </row>
    <row r="10" spans="2:10">
      <c r="B10" s="31"/>
      <c r="C10" s="52">
        <v>7</v>
      </c>
      <c r="D10" s="53" t="str">
        <f>'Program Descriptions'!C11</f>
        <v>Empty</v>
      </c>
      <c r="E10" s="54">
        <f>Budgets!R12</f>
        <v>0</v>
      </c>
      <c r="F10" s="55"/>
      <c r="G10" s="54">
        <f t="shared" si="0"/>
        <v>0</v>
      </c>
      <c r="H10" s="56" t="str">
        <f t="shared" si="1"/>
        <v>-</v>
      </c>
      <c r="I10" s="58"/>
      <c r="J10" s="35"/>
    </row>
    <row r="11" spans="2:10">
      <c r="B11" s="31"/>
      <c r="C11" s="52">
        <v>8</v>
      </c>
      <c r="D11" s="53" t="str">
        <f>'Program Descriptions'!C12</f>
        <v>Empty</v>
      </c>
      <c r="E11" s="54">
        <f>Budgets!R13</f>
        <v>0</v>
      </c>
      <c r="F11" s="55"/>
      <c r="G11" s="54">
        <f t="shared" si="0"/>
        <v>0</v>
      </c>
      <c r="H11" s="56" t="str">
        <f t="shared" si="1"/>
        <v>-</v>
      </c>
      <c r="I11" s="58"/>
      <c r="J11" s="35"/>
    </row>
    <row r="12" spans="2:10">
      <c r="B12" s="31"/>
      <c r="C12" s="52">
        <v>9</v>
      </c>
      <c r="D12" s="53" t="str">
        <f>'Program Descriptions'!C13</f>
        <v>Empty</v>
      </c>
      <c r="E12" s="54">
        <f>Budgets!R14</f>
        <v>0</v>
      </c>
      <c r="F12" s="55"/>
      <c r="G12" s="54">
        <f t="shared" si="0"/>
        <v>0</v>
      </c>
      <c r="H12" s="56" t="str">
        <f t="shared" si="1"/>
        <v>-</v>
      </c>
      <c r="I12" s="58"/>
      <c r="J12" s="35"/>
    </row>
    <row r="13" spans="2:10">
      <c r="B13" s="31"/>
      <c r="C13" s="52">
        <v>10</v>
      </c>
      <c r="D13" s="53" t="str">
        <f>'Program Descriptions'!C14</f>
        <v>Empty</v>
      </c>
      <c r="E13" s="54">
        <f>Budgets!R15</f>
        <v>0</v>
      </c>
      <c r="F13" s="55"/>
      <c r="G13" s="54">
        <f t="shared" si="0"/>
        <v>0</v>
      </c>
      <c r="H13" s="56" t="str">
        <f t="shared" si="1"/>
        <v>-</v>
      </c>
      <c r="I13" s="57"/>
      <c r="J13" s="35"/>
    </row>
    <row r="14" spans="2:10">
      <c r="B14" s="31"/>
      <c r="C14" s="52">
        <v>11</v>
      </c>
      <c r="D14" s="53" t="str">
        <f>'Program Descriptions'!C15</f>
        <v>Empty</v>
      </c>
      <c r="E14" s="54">
        <f>Budgets!R26</f>
        <v>0</v>
      </c>
      <c r="F14" s="55"/>
      <c r="G14" s="54">
        <f t="shared" ref="G14:G33" si="2">E14-F14</f>
        <v>0</v>
      </c>
      <c r="H14" s="56" t="str">
        <f t="shared" ref="H14:H33" si="3">IF(ISERROR(G14/F14),"-",G14/F14)</f>
        <v>-</v>
      </c>
      <c r="I14" s="57"/>
      <c r="J14" s="35"/>
    </row>
    <row r="15" spans="2:10">
      <c r="B15" s="31"/>
      <c r="C15" s="52">
        <v>12</v>
      </c>
      <c r="D15" s="53" t="str">
        <f>'Program Descriptions'!C16</f>
        <v>Empty</v>
      </c>
      <c r="E15" s="54">
        <f>Budgets!R27</f>
        <v>0</v>
      </c>
      <c r="F15" s="55"/>
      <c r="G15" s="54">
        <f t="shared" si="2"/>
        <v>0</v>
      </c>
      <c r="H15" s="56" t="str">
        <f t="shared" si="3"/>
        <v>-</v>
      </c>
      <c r="I15" s="57"/>
      <c r="J15" s="35"/>
    </row>
    <row r="16" spans="2:10">
      <c r="B16" s="31"/>
      <c r="C16" s="52">
        <v>13</v>
      </c>
      <c r="D16" s="53" t="str">
        <f>'Program Descriptions'!C17</f>
        <v>Empty</v>
      </c>
      <c r="E16" s="54">
        <f>Budgets!R28</f>
        <v>0</v>
      </c>
      <c r="F16" s="55"/>
      <c r="G16" s="54">
        <f t="shared" si="2"/>
        <v>0</v>
      </c>
      <c r="H16" s="56" t="str">
        <f t="shared" si="3"/>
        <v>-</v>
      </c>
      <c r="I16" s="57"/>
      <c r="J16" s="35"/>
    </row>
    <row r="17" spans="2:10">
      <c r="B17" s="31"/>
      <c r="C17" s="52">
        <v>14</v>
      </c>
      <c r="D17" s="53" t="str">
        <f>'Program Descriptions'!C18</f>
        <v>Empty</v>
      </c>
      <c r="E17" s="54">
        <f>Budgets!R29</f>
        <v>0</v>
      </c>
      <c r="F17" s="55"/>
      <c r="G17" s="54">
        <f t="shared" si="2"/>
        <v>0</v>
      </c>
      <c r="H17" s="56" t="str">
        <f t="shared" si="3"/>
        <v>-</v>
      </c>
      <c r="I17" s="57"/>
      <c r="J17" s="35"/>
    </row>
    <row r="18" spans="2:10">
      <c r="B18" s="31"/>
      <c r="C18" s="52">
        <v>15</v>
      </c>
      <c r="D18" s="53" t="str">
        <f>'Program Descriptions'!C19</f>
        <v>Empty</v>
      </c>
      <c r="E18" s="54">
        <f>Budgets!R30</f>
        <v>0</v>
      </c>
      <c r="F18" s="55"/>
      <c r="G18" s="54">
        <f t="shared" si="2"/>
        <v>0</v>
      </c>
      <c r="H18" s="56" t="str">
        <f t="shared" si="3"/>
        <v>-</v>
      </c>
      <c r="I18" s="57"/>
      <c r="J18" s="35"/>
    </row>
    <row r="19" spans="2:10">
      <c r="B19" s="31"/>
      <c r="C19" s="52">
        <v>16</v>
      </c>
      <c r="D19" s="53" t="str">
        <f>'Program Descriptions'!C20</f>
        <v>Empty</v>
      </c>
      <c r="E19" s="54">
        <f>Budgets!R31</f>
        <v>0</v>
      </c>
      <c r="F19" s="55"/>
      <c r="G19" s="54">
        <f t="shared" si="2"/>
        <v>0</v>
      </c>
      <c r="H19" s="56" t="str">
        <f t="shared" si="3"/>
        <v>-</v>
      </c>
      <c r="I19" s="57"/>
      <c r="J19" s="35"/>
    </row>
    <row r="20" spans="2:10">
      <c r="B20" s="31"/>
      <c r="C20" s="52">
        <v>17</v>
      </c>
      <c r="D20" s="53" t="str">
        <f>'Program Descriptions'!C21</f>
        <v>Empty</v>
      </c>
      <c r="E20" s="54">
        <f>Budgets!R32</f>
        <v>0</v>
      </c>
      <c r="F20" s="55"/>
      <c r="G20" s="54">
        <f t="shared" si="2"/>
        <v>0</v>
      </c>
      <c r="H20" s="56" t="str">
        <f t="shared" si="3"/>
        <v>-</v>
      </c>
      <c r="I20" s="57"/>
      <c r="J20" s="35"/>
    </row>
    <row r="21" spans="2:10">
      <c r="B21" s="31"/>
      <c r="C21" s="52">
        <v>18</v>
      </c>
      <c r="D21" s="53" t="str">
        <f>'Program Descriptions'!C22</f>
        <v>Empty</v>
      </c>
      <c r="E21" s="54">
        <f>Budgets!R33</f>
        <v>0</v>
      </c>
      <c r="F21" s="55"/>
      <c r="G21" s="54">
        <f t="shared" si="2"/>
        <v>0</v>
      </c>
      <c r="H21" s="56" t="str">
        <f t="shared" si="3"/>
        <v>-</v>
      </c>
      <c r="I21" s="57"/>
      <c r="J21" s="35"/>
    </row>
    <row r="22" spans="2:10">
      <c r="B22" s="31"/>
      <c r="C22" s="52">
        <v>19</v>
      </c>
      <c r="D22" s="53" t="str">
        <f>'Program Descriptions'!C23</f>
        <v>Empty</v>
      </c>
      <c r="E22" s="54">
        <f>Budgets!R34</f>
        <v>0</v>
      </c>
      <c r="F22" s="55"/>
      <c r="G22" s="54">
        <f t="shared" si="2"/>
        <v>0</v>
      </c>
      <c r="H22" s="56" t="str">
        <f t="shared" si="3"/>
        <v>-</v>
      </c>
      <c r="I22" s="57"/>
      <c r="J22" s="35"/>
    </row>
    <row r="23" spans="2:10">
      <c r="B23" s="31"/>
      <c r="C23" s="52">
        <v>20</v>
      </c>
      <c r="D23" s="53" t="str">
        <f>'Program Descriptions'!C24</f>
        <v>Empty</v>
      </c>
      <c r="E23" s="54">
        <f>Budgets!R35</f>
        <v>0</v>
      </c>
      <c r="F23" s="55"/>
      <c r="G23" s="54">
        <f t="shared" si="2"/>
        <v>0</v>
      </c>
      <c r="H23" s="56" t="str">
        <f t="shared" si="3"/>
        <v>-</v>
      </c>
      <c r="I23" s="57"/>
      <c r="J23" s="35"/>
    </row>
    <row r="24" spans="2:10">
      <c r="B24" s="31"/>
      <c r="C24" s="52">
        <v>21</v>
      </c>
      <c r="D24" s="53" t="str">
        <f>'Program Descriptions'!C25</f>
        <v>Empty</v>
      </c>
      <c r="E24" s="54">
        <f>Budgets!R36</f>
        <v>0</v>
      </c>
      <c r="F24" s="55"/>
      <c r="G24" s="54">
        <f t="shared" si="2"/>
        <v>0</v>
      </c>
      <c r="H24" s="56" t="str">
        <f t="shared" si="3"/>
        <v>-</v>
      </c>
      <c r="I24" s="57"/>
      <c r="J24" s="35"/>
    </row>
    <row r="25" spans="2:10">
      <c r="B25" s="31"/>
      <c r="C25" s="52">
        <v>22</v>
      </c>
      <c r="D25" s="53" t="str">
        <f>'Program Descriptions'!C26</f>
        <v>Empty</v>
      </c>
      <c r="E25" s="54"/>
      <c r="F25" s="55"/>
      <c r="G25" s="54"/>
      <c r="H25" s="56" t="str">
        <f t="shared" si="3"/>
        <v>-</v>
      </c>
      <c r="I25" s="57"/>
      <c r="J25" s="35"/>
    </row>
    <row r="26" spans="2:10">
      <c r="B26" s="31"/>
      <c r="C26" s="52">
        <v>23</v>
      </c>
      <c r="D26" s="53" t="str">
        <f>'Program Descriptions'!C27</f>
        <v>Empty</v>
      </c>
      <c r="E26" s="54">
        <f>Budgets!N38</f>
        <v>0</v>
      </c>
      <c r="F26" s="55"/>
      <c r="G26" s="54">
        <f t="shared" si="2"/>
        <v>0</v>
      </c>
      <c r="H26" s="56" t="str">
        <f t="shared" si="3"/>
        <v>-</v>
      </c>
      <c r="I26" s="57"/>
      <c r="J26" s="35"/>
    </row>
    <row r="27" spans="2:10">
      <c r="B27" s="31"/>
      <c r="C27" s="52">
        <v>24</v>
      </c>
      <c r="D27" s="53" t="str">
        <f>'Program Descriptions'!C28</f>
        <v>Empty</v>
      </c>
      <c r="E27" s="54">
        <f>Budgets!N39</f>
        <v>0</v>
      </c>
      <c r="F27" s="55"/>
      <c r="G27" s="54">
        <f t="shared" si="2"/>
        <v>0</v>
      </c>
      <c r="H27" s="56" t="str">
        <f t="shared" si="3"/>
        <v>-</v>
      </c>
      <c r="I27" s="57"/>
      <c r="J27" s="35"/>
    </row>
    <row r="28" spans="2:10">
      <c r="B28" s="31"/>
      <c r="C28" s="52">
        <v>25</v>
      </c>
      <c r="D28" s="53" t="str">
        <f>'Program Descriptions'!C29</f>
        <v>Empty</v>
      </c>
      <c r="E28" s="54">
        <f>Budgets!N40</f>
        <v>0</v>
      </c>
      <c r="F28" s="55"/>
      <c r="G28" s="54">
        <f t="shared" si="2"/>
        <v>0</v>
      </c>
      <c r="H28" s="56" t="str">
        <f t="shared" si="3"/>
        <v>-</v>
      </c>
      <c r="I28" s="57"/>
      <c r="J28" s="35"/>
    </row>
    <row r="29" spans="2:10">
      <c r="B29" s="31"/>
      <c r="C29" s="52">
        <v>26</v>
      </c>
      <c r="D29" s="53" t="str">
        <f>'Program Descriptions'!C30</f>
        <v>Empty</v>
      </c>
      <c r="E29" s="54">
        <f>Budgets!N41</f>
        <v>0</v>
      </c>
      <c r="F29" s="55"/>
      <c r="G29" s="54">
        <f t="shared" si="2"/>
        <v>0</v>
      </c>
      <c r="H29" s="56" t="str">
        <f t="shared" si="3"/>
        <v>-</v>
      </c>
      <c r="I29" s="57"/>
      <c r="J29" s="35"/>
    </row>
    <row r="30" spans="2:10">
      <c r="B30" s="31"/>
      <c r="C30" s="52">
        <v>27</v>
      </c>
      <c r="D30" s="53" t="str">
        <f>'Program Descriptions'!C31</f>
        <v>Empty</v>
      </c>
      <c r="E30" s="54">
        <f>Budgets!AB39</f>
        <v>0</v>
      </c>
      <c r="F30" s="55"/>
      <c r="G30" s="54">
        <f t="shared" si="2"/>
        <v>0</v>
      </c>
      <c r="H30" s="56" t="str">
        <f t="shared" si="3"/>
        <v>-</v>
      </c>
      <c r="I30" s="57"/>
      <c r="J30" s="35"/>
    </row>
    <row r="31" spans="2:10">
      <c r="B31" s="31"/>
      <c r="C31" s="52">
        <v>28</v>
      </c>
      <c r="D31" s="53" t="str">
        <f>'Program Descriptions'!C32</f>
        <v>Empty</v>
      </c>
      <c r="E31" s="54">
        <f>Budgets!AB40</f>
        <v>0</v>
      </c>
      <c r="F31" s="55"/>
      <c r="G31" s="54">
        <f t="shared" si="2"/>
        <v>0</v>
      </c>
      <c r="H31" s="56" t="str">
        <f t="shared" si="3"/>
        <v>-</v>
      </c>
      <c r="I31" s="57"/>
      <c r="J31" s="35"/>
    </row>
    <row r="32" spans="2:10">
      <c r="B32" s="31"/>
      <c r="C32" s="52">
        <v>29</v>
      </c>
      <c r="D32" s="53" t="str">
        <f>'Program Descriptions'!C33</f>
        <v>Empty</v>
      </c>
      <c r="E32" s="54">
        <f>Budgets!N44</f>
        <v>0</v>
      </c>
      <c r="F32" s="55"/>
      <c r="G32" s="54">
        <f t="shared" si="2"/>
        <v>0</v>
      </c>
      <c r="H32" s="56" t="str">
        <f t="shared" si="3"/>
        <v>-</v>
      </c>
      <c r="I32" s="57"/>
      <c r="J32" s="35"/>
    </row>
    <row r="33" spans="2:10">
      <c r="B33" s="31"/>
      <c r="C33" s="52">
        <v>30</v>
      </c>
      <c r="D33" s="53" t="str">
        <f>'Program Descriptions'!C34</f>
        <v>Empty</v>
      </c>
      <c r="E33" s="54">
        <f>Budgets!N45</f>
        <v>0</v>
      </c>
      <c r="F33" s="55"/>
      <c r="G33" s="54">
        <f t="shared" si="2"/>
        <v>0</v>
      </c>
      <c r="H33" s="56" t="str">
        <f t="shared" si="3"/>
        <v>-</v>
      </c>
      <c r="I33" s="57"/>
      <c r="J33" s="35"/>
    </row>
    <row r="34" spans="2:10">
      <c r="B34" s="31"/>
      <c r="C34" s="59"/>
      <c r="D34" s="60" t="s">
        <v>33</v>
      </c>
      <c r="E34" s="61">
        <f>SUM(E4:E33)</f>
        <v>113100</v>
      </c>
      <c r="F34" s="61">
        <f>SUM(F4:F33)</f>
        <v>102500</v>
      </c>
      <c r="G34" s="61">
        <f>SUM(G4:G33)</f>
        <v>10600</v>
      </c>
      <c r="H34" s="62">
        <f>IF(ISERROR(G34/F34),"-",G34/F34)</f>
        <v>0.10341463414634146</v>
      </c>
      <c r="I34" s="63"/>
      <c r="J34" s="35"/>
    </row>
    <row r="35" spans="2:10">
      <c r="B35" s="31"/>
      <c r="C35" s="33"/>
      <c r="D35" s="33"/>
      <c r="E35" s="33"/>
      <c r="F35" s="33"/>
      <c r="G35" s="33"/>
      <c r="H35" s="33"/>
      <c r="I35" s="33"/>
      <c r="J35" s="35"/>
    </row>
    <row r="36" spans="2:10" ht="48" customHeight="1">
      <c r="B36" s="31"/>
      <c r="C36" s="1207"/>
      <c r="D36" s="1208"/>
      <c r="E36" s="1208"/>
      <c r="F36" s="1208"/>
      <c r="G36" s="1208"/>
      <c r="H36" s="1208"/>
      <c r="I36" s="1208"/>
      <c r="J36" s="35"/>
    </row>
    <row r="37" spans="2:10">
      <c r="B37" s="39"/>
      <c r="C37" s="40"/>
      <c r="D37" s="40"/>
      <c r="E37" s="40"/>
      <c r="F37" s="40"/>
      <c r="G37" s="40"/>
      <c r="H37" s="40"/>
      <c r="I37" s="40"/>
      <c r="J37" s="41"/>
    </row>
  </sheetData>
  <sheetProtection password="C96F" sheet="1" objects="1" scenarios="1" formatRows="0"/>
  <mergeCells count="1">
    <mergeCell ref="C36:I36"/>
  </mergeCells>
  <pageMargins left="0.25" right="0.25" top="0.5" bottom="0.5" header="0.3" footer="0.3"/>
  <pageSetup orientation="landscape"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2"/>
  <dimension ref="A1:AN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F36" sqref="F36"/>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12" width="12" style="424" customWidth="1"/>
    <col min="13" max="18" width="13.6640625" style="424" customWidth="1"/>
    <col min="19" max="19" width="6.44140625" style="424" bestFit="1" customWidth="1"/>
    <col min="20" max="20" width="10" style="424" bestFit="1" customWidth="1"/>
    <col min="21" max="21" width="18" style="424" customWidth="1"/>
    <col min="22" max="22" width="15.6640625" style="424" bestFit="1" customWidth="1"/>
    <col min="23" max="24" width="15.6640625" style="424" customWidth="1"/>
    <col min="25" max="25" width="15.6640625" style="424" bestFit="1" customWidth="1"/>
    <col min="26" max="26" width="15.44140625" style="424" customWidth="1"/>
    <col min="27" max="27" width="16" style="424" customWidth="1"/>
    <col min="28" max="28" width="12.88671875" style="424" customWidth="1"/>
    <col min="29" max="29" width="11.44140625" style="424" customWidth="1"/>
    <col min="30" max="30" width="9.33203125" style="424"/>
    <col min="31" max="31" width="14.44140625" style="424" customWidth="1"/>
    <col min="32" max="32" width="15.44140625" style="424" customWidth="1"/>
    <col min="33" max="33" width="14.44140625" style="424" customWidth="1"/>
    <col min="34" max="34" width="11.44140625" style="424" customWidth="1"/>
    <col min="35" max="35" width="12.6640625" style="424" customWidth="1"/>
    <col min="36" max="36" width="11.109375" style="424" customWidth="1"/>
    <col min="37" max="37" width="11" style="424" customWidth="1"/>
    <col min="38" max="38" width="10" style="424" customWidth="1"/>
    <col min="39" max="16384" width="9.33203125" style="424"/>
  </cols>
  <sheetData>
    <row r="1" spans="1:40" ht="38.25" customHeight="1"/>
    <row r="2" spans="1:40" ht="4.5" customHeight="1"/>
    <row r="3" spans="1:40" ht="22.8">
      <c r="B3" s="390" t="str">
        <f>Titles!F2&amp;" Portfolio Data"</f>
        <v>2014 Portfolio Data</v>
      </c>
      <c r="C3" s="390"/>
      <c r="D3" s="390"/>
      <c r="E3" s="390"/>
      <c r="F3" s="390"/>
      <c r="G3" s="390"/>
      <c r="H3" s="390"/>
      <c r="I3" s="390"/>
      <c r="J3" s="390"/>
      <c r="K3" s="390"/>
      <c r="L3" s="390"/>
      <c r="M3" s="390"/>
      <c r="N3" s="390"/>
      <c r="O3" s="390"/>
      <c r="P3" s="390"/>
      <c r="Q3" s="390"/>
      <c r="R3" s="390"/>
      <c r="S3" s="390"/>
      <c r="T3" s="390"/>
      <c r="U3" s="390"/>
      <c r="V3" s="390"/>
      <c r="W3" s="390"/>
      <c r="X3" s="390"/>
      <c r="Y3" s="390"/>
    </row>
    <row r="4" spans="1:40" ht="4.5" customHeight="1">
      <c r="E4" s="33"/>
      <c r="F4" s="33"/>
      <c r="G4" s="33"/>
      <c r="H4" s="33"/>
      <c r="I4" s="33"/>
      <c r="J4" s="33"/>
      <c r="K4" s="33"/>
      <c r="L4" s="33"/>
      <c r="M4" s="33"/>
      <c r="N4" s="33"/>
      <c r="O4" s="33"/>
      <c r="P4" s="33"/>
      <c r="Q4" s="33"/>
      <c r="R4" s="33"/>
      <c r="S4" s="33"/>
      <c r="T4" s="33"/>
      <c r="U4" s="33"/>
      <c r="V4" s="33"/>
      <c r="W4" s="33"/>
      <c r="X4" s="33"/>
    </row>
    <row r="5" spans="1:40" ht="15.75" customHeight="1">
      <c r="E5" s="1320" t="s">
        <v>711</v>
      </c>
      <c r="F5" s="1321"/>
      <c r="G5" s="1322" t="s">
        <v>282</v>
      </c>
      <c r="H5" s="1323"/>
      <c r="I5" s="1324"/>
      <c r="J5" s="1322" t="s">
        <v>353</v>
      </c>
      <c r="K5" s="1323"/>
      <c r="L5" s="1324"/>
      <c r="M5" s="1322" t="s">
        <v>281</v>
      </c>
      <c r="N5" s="1323"/>
      <c r="O5" s="1324"/>
      <c r="P5" s="1322" t="s">
        <v>352</v>
      </c>
      <c r="Q5" s="1323"/>
      <c r="R5" s="1324"/>
      <c r="S5" s="1313" t="s">
        <v>34</v>
      </c>
      <c r="T5" s="1314"/>
      <c r="U5" s="1393" t="s">
        <v>647</v>
      </c>
      <c r="V5" s="1394"/>
      <c r="W5" s="1394"/>
      <c r="X5" s="1394"/>
      <c r="Y5" s="1394"/>
      <c r="Z5" s="1394"/>
      <c r="AA5" s="1394"/>
      <c r="AB5" s="1394"/>
      <c r="AC5" s="1394"/>
      <c r="AD5" s="1394"/>
      <c r="AE5" s="1394"/>
      <c r="AF5" s="1394"/>
      <c r="AG5" s="1394"/>
      <c r="AH5" s="1394"/>
      <c r="AI5" s="1394"/>
      <c r="AJ5" s="1394"/>
      <c r="AK5" s="1394"/>
      <c r="AL5" s="1394"/>
      <c r="AM5" s="1395"/>
    </row>
    <row r="6" spans="1:40" ht="79.2">
      <c r="A6" s="7"/>
      <c r="B6" s="1316" t="s">
        <v>6</v>
      </c>
      <c r="C6" s="1316" t="s">
        <v>7</v>
      </c>
      <c r="D6" s="1316" t="s">
        <v>8</v>
      </c>
      <c r="E6" s="643" t="s">
        <v>58</v>
      </c>
      <c r="F6" s="644" t="s">
        <v>59</v>
      </c>
      <c r="G6" s="643" t="s">
        <v>90</v>
      </c>
      <c r="H6" s="643" t="s">
        <v>275</v>
      </c>
      <c r="I6" s="643" t="s">
        <v>276</v>
      </c>
      <c r="J6" s="643" t="s">
        <v>90</v>
      </c>
      <c r="K6" s="643" t="s">
        <v>275</v>
      </c>
      <c r="L6" s="643" t="s">
        <v>276</v>
      </c>
      <c r="M6" s="234" t="s">
        <v>90</v>
      </c>
      <c r="N6" s="645" t="s">
        <v>275</v>
      </c>
      <c r="O6" s="643" t="s">
        <v>276</v>
      </c>
      <c r="P6" s="234" t="s">
        <v>90</v>
      </c>
      <c r="Q6" s="645" t="s">
        <v>275</v>
      </c>
      <c r="R6" s="645" t="s">
        <v>276</v>
      </c>
      <c r="S6" s="1316" t="s">
        <v>60</v>
      </c>
      <c r="T6" s="1316" t="s">
        <v>325</v>
      </c>
      <c r="U6" s="616" t="str">
        <f>IF(CE_Test_Number&lt;1,"-",Tables!AC119)</f>
        <v>Total 
Resource Costs (PV)</v>
      </c>
      <c r="V6" s="616" t="str">
        <f>IF(CE_Test_Number&lt;1,"-",Tables!AD119)</f>
        <v>Total Resource Benefits (PV)</v>
      </c>
      <c r="W6" s="616" t="str">
        <f>IF(CE_Test_Number&lt;1,"-",Tables!AE119)</f>
        <v>Total 
Resource Net Benefits (PV)</v>
      </c>
      <c r="X6" s="616" t="str">
        <f>IF(CE_Test_Number&lt;1,"-",Tables!AF119)</f>
        <v>TRC</v>
      </c>
      <c r="Y6" s="616" t="str">
        <f>IF(CE_Test_Number&lt;1,"-",Tables!AG119)</f>
        <v>TR Levelized Costs (PV)</v>
      </c>
      <c r="Z6" s="616" t="str">
        <f>IF(CE_Test_Number&lt;2,"-",Tables!AH119)</f>
        <v>Program Administrator
Costs (PV)</v>
      </c>
      <c r="AA6" s="616" t="str">
        <f>IF(CE_Test_Number&lt;2,"-",Tables!AI119)</f>
        <v>Program Administrator Benefits (PV)</v>
      </c>
      <c r="AB6" s="616" t="str">
        <f>IF(CE_Test_Number&lt;2,"-",Tables!AJ119)</f>
        <v>Program Administrator Net Benefits (PV)</v>
      </c>
      <c r="AC6" s="616" t="str">
        <f>IF(CE_Test_Number&lt;2,"-",Tables!AK119)</f>
        <v>PAC</v>
      </c>
      <c r="AD6" s="616" t="str">
        <f>IF(CE_Test_Number&lt;2,"-",Tables!AL119)</f>
        <v>PA Levelized Cost (PV)</v>
      </c>
      <c r="AE6" s="616" t="str">
        <f>IF(CE_Test_Number&lt;3,"-",Tables!AM119)</f>
        <v>Societal Costs  (PV)</v>
      </c>
      <c r="AF6" s="616" t="str">
        <f>IF(CE_Test_Number&lt;3,"-",Tables!AN119)</f>
        <v>Societal Benefits (PV)</v>
      </c>
      <c r="AG6" s="616" t="str">
        <f>IF(CE_Test_Number&lt;3,"-",Tables!AO119)</f>
        <v>Societal
Net Benefits (PV)</v>
      </c>
      <c r="AH6" s="616" t="str">
        <f>IF(CE_Test_Number&lt;3,"-",Tables!AP119)</f>
        <v>SCT</v>
      </c>
      <c r="AI6" s="616" t="str">
        <f>IF(CE_Test_Number&lt;3,"-",Tables!AQ119)</f>
        <v>Societal Levelized Costs (PV)</v>
      </c>
      <c r="AJ6" s="616" t="str">
        <f>IF(CE_Test_Number&lt;4,"-",Tables!AR119)</f>
        <v>Rate Impact Measure Costs  (PV)</v>
      </c>
      <c r="AK6" s="616" t="str">
        <f>IF(CE_Test_Number&lt;4,"-",Tables!AS119)</f>
        <v>Rate Impact Measure Benefits (PV)</v>
      </c>
      <c r="AL6" s="616" t="str">
        <f>IF(CE_Test_Number&lt;4,"-",Tables!AT119)</f>
        <v>Rate Impact Measure
Net Benefits (PV)</v>
      </c>
      <c r="AM6" s="616" t="str">
        <f>IF(CE_Test_Number&lt;4,"-",Tables!AU119)</f>
        <v>RIM</v>
      </c>
      <c r="AN6" s="616" t="str">
        <f>IF(CE_Test_Number&lt;4,"-",Tables!AV119)</f>
        <v>RIM Levelized Costs (PV)</v>
      </c>
    </row>
    <row r="7" spans="1:40" ht="13.5" customHeight="1">
      <c r="A7" s="7"/>
      <c r="B7" s="1396"/>
      <c r="C7" s="1396"/>
      <c r="D7" s="1396"/>
      <c r="E7" s="647" t="s">
        <v>283</v>
      </c>
      <c r="F7" s="648" t="s">
        <v>283</v>
      </c>
      <c r="G7" s="647" t="str">
        <f>Titles!F12</f>
        <v>MW</v>
      </c>
      <c r="H7" s="647" t="str">
        <f>Titles!F13</f>
        <v>MWh</v>
      </c>
      <c r="I7" s="647" t="str">
        <f>Titles!F14</f>
        <v>MWh</v>
      </c>
      <c r="J7" s="647" t="str">
        <f>Titles!F12</f>
        <v>MW</v>
      </c>
      <c r="K7" s="647" t="str">
        <f>Titles!F13</f>
        <v>MWh</v>
      </c>
      <c r="L7" s="647" t="str">
        <f>Titles!F14</f>
        <v>MWh</v>
      </c>
      <c r="M7" s="391" t="str">
        <f>Titles!F12</f>
        <v>MW</v>
      </c>
      <c r="N7" s="648" t="str">
        <f>Titles!F13</f>
        <v>MWh</v>
      </c>
      <c r="O7" s="647" t="str">
        <f>Titles!F14</f>
        <v>MWh</v>
      </c>
      <c r="P7" s="391" t="str">
        <f>Titles!F12</f>
        <v>MW</v>
      </c>
      <c r="Q7" s="648" t="str">
        <f>Titles!F13</f>
        <v>MWh</v>
      </c>
      <c r="R7" s="648" t="str">
        <f>Titles!F14</f>
        <v>MWh</v>
      </c>
      <c r="S7" s="1396"/>
      <c r="T7" s="1396"/>
      <c r="U7" s="465" t="str">
        <f>IF(CE_Test_Number&lt;1,"-",Tables!AC120)</f>
        <v>($000's)</v>
      </c>
      <c r="V7" s="465" t="str">
        <f>IF(CE_Test_Number&lt;1,"-",Tables!AD120)</f>
        <v>($000's)</v>
      </c>
      <c r="W7" s="465" t="str">
        <f>IF(CE_Test_Number&lt;1,"-",Tables!AE120)</f>
        <v>($000's)</v>
      </c>
      <c r="X7" s="465" t="str">
        <f>IF(CE_Test_Number&lt;1,"-",Tables!AF120)</f>
        <v>Ratio</v>
      </c>
      <c r="Y7" s="465" t="str">
        <f>IF(CE_Test_Number&lt;1,"-",Tables!AG120)</f>
        <v>($/MWh)</v>
      </c>
      <c r="Z7" s="465" t="str">
        <f>IF(CE_Test_Number&lt;2,"-",Tables!AH120)</f>
        <v>($000's)</v>
      </c>
      <c r="AA7" s="465" t="str">
        <f>IF(CE_Test_Number&lt;2,"-",Tables!AI120)</f>
        <v>($000's)</v>
      </c>
      <c r="AB7" s="465" t="str">
        <f>IF(CE_Test_Number&lt;2,"-",Tables!AJ120)</f>
        <v>($000's)</v>
      </c>
      <c r="AC7" s="465" t="str">
        <f>IF(CE_Test_Number&lt;2,"-",Tables!AK120)</f>
        <v>Ratio</v>
      </c>
      <c r="AD7" s="465" t="str">
        <f>IF(CE_Test_Number&lt;2,"-",Tables!AL120)</f>
        <v>($/MWh)</v>
      </c>
      <c r="AE7" s="465" t="str">
        <f>IF(CE_Test_Number&lt;3,"-",Tables!AM120)</f>
        <v>($000's)</v>
      </c>
      <c r="AF7" s="465" t="str">
        <f>IF(CE_Test_Number&lt;3,"-",Tables!AN120)</f>
        <v>($000's)</v>
      </c>
      <c r="AG7" s="465" t="str">
        <f>IF(CE_Test_Number&lt;3,"-",Tables!AO120)</f>
        <v>($000's)</v>
      </c>
      <c r="AH7" s="465" t="str">
        <f>IF(CE_Test_Number&lt;3,"-",Tables!AP120)</f>
        <v>Ratio</v>
      </c>
      <c r="AI7" s="465" t="str">
        <f>IF(CE_Test_Number&lt;3,"-",Tables!AQ120)</f>
        <v>($/MWh)</v>
      </c>
      <c r="AJ7" s="465" t="str">
        <f>IF(CE_Test_Number&lt;4,"-",Tables!AR120)</f>
        <v>($000's)</v>
      </c>
      <c r="AK7" s="465" t="str">
        <f>IF(CE_Test_Number&lt;4,"-",Tables!AS120)</f>
        <v>($000's)</v>
      </c>
      <c r="AL7" s="465" t="str">
        <f>IF(CE_Test_Number&lt;4,"-",Tables!AT120)</f>
        <v>($000's)</v>
      </c>
      <c r="AM7" s="465" t="str">
        <f>IF(CE_Test_Number&lt;4,"-",Tables!AU120)</f>
        <v>Ratio</v>
      </c>
      <c r="AN7" s="465" t="str">
        <f>IF(CE_Test_Number&lt;4,"-",Tables!AV120)</f>
        <v>($/MWh)</v>
      </c>
    </row>
    <row r="8" spans="1:40">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Tables!K121</f>
        <v>30.6</v>
      </c>
      <c r="K8" s="269">
        <f ca="1">Tables!L121</f>
        <v>225</v>
      </c>
      <c r="L8" s="269">
        <f ca="1">Tables!M121</f>
        <v>2250</v>
      </c>
      <c r="M8" s="269">
        <f ca="1">Tables!N121</f>
        <v>20</v>
      </c>
      <c r="N8" s="269">
        <f ca="1">Tables!O121</f>
        <v>258</v>
      </c>
      <c r="O8" s="269">
        <f ca="1">Tables!P121</f>
        <v>2580</v>
      </c>
      <c r="P8" s="269">
        <f ca="1">Tables!Q121</f>
        <v>18</v>
      </c>
      <c r="Q8" s="269">
        <f ca="1">Tables!R121</f>
        <v>232.20000000000002</v>
      </c>
      <c r="R8" s="269">
        <f ca="1">Tables!S121</f>
        <v>2322</v>
      </c>
      <c r="S8" s="269">
        <f ca="1">Tables!Z121</f>
        <v>240</v>
      </c>
      <c r="T8" s="269">
        <f ca="1">Tables!AA121</f>
        <v>500</v>
      </c>
      <c r="U8" s="464">
        <f ca="1">IF(CE_Test_Number&lt;1,"-",Tables!AC121)</f>
        <v>2000</v>
      </c>
      <c r="V8" s="464">
        <f ca="1">IF(CE_Test_Number&lt;1,"-",Tables!AD121)</f>
        <v>3123</v>
      </c>
      <c r="W8" s="464">
        <f ca="1">IF(CE_Test_Number&lt;1,"-",Tables!AE121)</f>
        <v>1123</v>
      </c>
      <c r="X8" s="464">
        <f ca="1">IF(CE_Test_Number&lt;1,"-",Tables!AF121)</f>
        <v>1.5615000000000001</v>
      </c>
      <c r="Y8" s="464">
        <f ca="1">IF(CE_Test_Number&lt;1,"-",Tables!AG121)</f>
        <v>0</v>
      </c>
      <c r="Z8" s="464">
        <f ca="1">IF(CE_Test_Number&lt;2,"-",Tables!AH121)</f>
        <v>0</v>
      </c>
      <c r="AA8" s="464">
        <f ca="1">IF(CE_Test_Number&lt;2,"-",Tables!AI121)</f>
        <v>0</v>
      </c>
      <c r="AB8" s="464">
        <f ca="1">IF(CE_Test_Number&lt;2,"-",Tables!AJ121)</f>
        <v>0</v>
      </c>
      <c r="AC8" s="464" t="str">
        <f ca="1">IF(CE_Test_Number&lt;2,"-",Tables!AK121)</f>
        <v/>
      </c>
      <c r="AD8" s="464">
        <f ca="1">IF(CE_Test_Number&lt;2,"-",Tables!AL121)</f>
        <v>0</v>
      </c>
      <c r="AE8" s="464">
        <f ca="1">IF(CE_Test_Number&lt;3,"-",Tables!AM121)</f>
        <v>0</v>
      </c>
      <c r="AF8" s="464">
        <f ca="1">IF(CE_Test_Number&lt;3,"-",Tables!AN121)</f>
        <v>0</v>
      </c>
      <c r="AG8" s="464">
        <f ca="1">IF(CE_Test_Number&lt;3,"-",Tables!AO121)</f>
        <v>0</v>
      </c>
      <c r="AH8" s="464" t="str">
        <f ca="1">IF(CE_Test_Number&lt;3,"-",Tables!AP121)</f>
        <v/>
      </c>
      <c r="AI8" s="464">
        <f ca="1">IF(CE_Test_Number&lt;3,"-",Tables!AQ121)</f>
        <v>0</v>
      </c>
      <c r="AJ8" s="464">
        <f ca="1">IF(CE_Test_Number&lt;4,"-",Tables!AR121)</f>
        <v>0</v>
      </c>
      <c r="AK8" s="464">
        <f ca="1">IF(CE_Test_Number&lt;4,"-",Tables!AS121)</f>
        <v>0</v>
      </c>
      <c r="AL8" s="464">
        <f ca="1">IF(CE_Test_Number&lt;4,"-",Tables!AT121)</f>
        <v>0</v>
      </c>
      <c r="AM8" s="464" t="str">
        <f ca="1">IF(CE_Test_Number&lt;4,"-",Tables!AU121)</f>
        <v/>
      </c>
      <c r="AN8" s="464">
        <f ca="1">IF(CE_Test_Number&lt;4,"-",Tables!AV121)</f>
        <v>0</v>
      </c>
    </row>
    <row r="9" spans="1:40">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Tables!K122</f>
        <v>0</v>
      </c>
      <c r="K9" s="269">
        <f ca="1">Tables!L122</f>
        <v>0</v>
      </c>
      <c r="L9" s="269">
        <f ca="1">Tables!M122</f>
        <v>0</v>
      </c>
      <c r="M9" s="269">
        <f ca="1">Tables!N122</f>
        <v>18</v>
      </c>
      <c r="N9" s="269">
        <f ca="1">Tables!O122</f>
        <v>15</v>
      </c>
      <c r="O9" s="269">
        <f ca="1">Tables!P122</f>
        <v>2432</v>
      </c>
      <c r="P9" s="269">
        <f ca="1">Tables!Q122</f>
        <v>14.4</v>
      </c>
      <c r="Q9" s="269">
        <f ca="1">Tables!R122</f>
        <v>12</v>
      </c>
      <c r="R9" s="269">
        <f ca="1">Tables!S122</f>
        <v>1945.6000000000001</v>
      </c>
      <c r="S9" s="269">
        <f ca="1">Tables!Z122</f>
        <v>0</v>
      </c>
      <c r="T9" s="269">
        <f ca="1">Tables!AA122</f>
        <v>400</v>
      </c>
      <c r="U9" s="411">
        <f ca="1">IF(CE_Test_Number&lt;1,"-",Tables!AC122)</f>
        <v>0</v>
      </c>
      <c r="V9" s="411">
        <f ca="1">IF(CE_Test_Number&lt;1,"-",Tables!AD122)</f>
        <v>0</v>
      </c>
      <c r="W9" s="411">
        <f ca="1">IF(CE_Test_Number&lt;1,"-",Tables!AE122)</f>
        <v>0</v>
      </c>
      <c r="X9" s="411" t="str">
        <f ca="1">IF(CE_Test_Number&lt;1,"-",Tables!AF122)</f>
        <v/>
      </c>
      <c r="Y9" s="411">
        <f ca="1">IF(CE_Test_Number&lt;1,"-",Tables!AG122)</f>
        <v>0</v>
      </c>
      <c r="Z9" s="464">
        <f ca="1">IF(CE_Test_Number&lt;2,"-",Tables!AH122)</f>
        <v>0</v>
      </c>
      <c r="AA9" s="464">
        <f ca="1">IF(CE_Test_Number&lt;2,"-",Tables!AI122)</f>
        <v>0</v>
      </c>
      <c r="AB9" s="464">
        <f ca="1">IF(CE_Test_Number&lt;2,"-",Tables!AJ122)</f>
        <v>0</v>
      </c>
      <c r="AC9" s="464" t="str">
        <f ca="1">IF(CE_Test_Number&lt;2,"-",Tables!AK122)</f>
        <v/>
      </c>
      <c r="AD9" s="464">
        <f ca="1">IF(CE_Test_Number&lt;2,"-",Tables!AL122)</f>
        <v>0</v>
      </c>
      <c r="AE9" s="464">
        <f ca="1">IF(CE_Test_Number&lt;3,"-",Tables!AM122)</f>
        <v>0</v>
      </c>
      <c r="AF9" s="464">
        <f ca="1">IF(CE_Test_Number&lt;3,"-",Tables!AN122)</f>
        <v>0</v>
      </c>
      <c r="AG9" s="464">
        <f ca="1">IF(CE_Test_Number&lt;3,"-",Tables!AO122)</f>
        <v>0</v>
      </c>
      <c r="AH9" s="464" t="str">
        <f ca="1">IF(CE_Test_Number&lt;3,"-",Tables!AP122)</f>
        <v/>
      </c>
      <c r="AI9" s="464">
        <f ca="1">IF(CE_Test_Number&lt;3,"-",Tables!AQ122)</f>
        <v>0</v>
      </c>
      <c r="AJ9" s="464">
        <f ca="1">IF(CE_Test_Number&lt;4,"-",Tables!AR122)</f>
        <v>0</v>
      </c>
      <c r="AK9" s="464">
        <f ca="1">IF(CE_Test_Number&lt;4,"-",Tables!AS122)</f>
        <v>0</v>
      </c>
      <c r="AL9" s="464">
        <f ca="1">IF(CE_Test_Number&lt;4,"-",Tables!AT122)</f>
        <v>0</v>
      </c>
      <c r="AM9" s="464" t="str">
        <f ca="1">IF(CE_Test_Number&lt;4,"-",Tables!AU122)</f>
        <v/>
      </c>
      <c r="AN9" s="464">
        <f ca="1">IF(CE_Test_Number&lt;4,"-",Tables!AV122)</f>
        <v>0</v>
      </c>
    </row>
    <row r="10" spans="1:40">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Tables!K123</f>
        <v>0</v>
      </c>
      <c r="K10" s="269">
        <f ca="1">Tables!L123</f>
        <v>0</v>
      </c>
      <c r="L10" s="269">
        <f ca="1">Tables!M123</f>
        <v>0</v>
      </c>
      <c r="M10" s="269">
        <f ca="1">Tables!N123</f>
        <v>10</v>
      </c>
      <c r="N10" s="269">
        <f ca="1">Tables!O123</f>
        <v>300</v>
      </c>
      <c r="O10" s="269">
        <f ca="1">Tables!P123</f>
        <v>1234</v>
      </c>
      <c r="P10" s="269">
        <f ca="1">Tables!Q123</f>
        <v>7</v>
      </c>
      <c r="Q10" s="269">
        <f ca="1">Tables!R123</f>
        <v>210</v>
      </c>
      <c r="R10" s="269">
        <f ca="1">Tables!S123</f>
        <v>863.8</v>
      </c>
      <c r="S10" s="269">
        <f ca="1">Tables!Z123</f>
        <v>0</v>
      </c>
      <c r="T10" s="269">
        <f ca="1">Tables!AA123</f>
        <v>32</v>
      </c>
      <c r="U10" s="411">
        <f ca="1">IF(CE_Test_Number&lt;1,"-",Tables!AC123)</f>
        <v>0</v>
      </c>
      <c r="V10" s="411">
        <f ca="1">IF(CE_Test_Number&lt;1,"-",Tables!AD123)</f>
        <v>0</v>
      </c>
      <c r="W10" s="411">
        <f ca="1">IF(CE_Test_Number&lt;1,"-",Tables!AE123)</f>
        <v>0</v>
      </c>
      <c r="X10" s="411" t="str">
        <f ca="1">IF(CE_Test_Number&lt;1,"-",Tables!AF123)</f>
        <v/>
      </c>
      <c r="Y10" s="411">
        <f ca="1">IF(CE_Test_Number&lt;1,"-",Tables!AG123)</f>
        <v>0</v>
      </c>
      <c r="Z10" s="464">
        <f ca="1">IF(CE_Test_Number&lt;2,"-",Tables!AH123)</f>
        <v>0</v>
      </c>
      <c r="AA10" s="464">
        <f ca="1">IF(CE_Test_Number&lt;2,"-",Tables!AI123)</f>
        <v>0</v>
      </c>
      <c r="AB10" s="464">
        <f ca="1">IF(CE_Test_Number&lt;2,"-",Tables!AJ123)</f>
        <v>0</v>
      </c>
      <c r="AC10" s="464" t="str">
        <f ca="1">IF(CE_Test_Number&lt;2,"-",Tables!AK123)</f>
        <v/>
      </c>
      <c r="AD10" s="464">
        <f ca="1">IF(CE_Test_Number&lt;2,"-",Tables!AL123)</f>
        <v>0</v>
      </c>
      <c r="AE10" s="464">
        <f ca="1">IF(CE_Test_Number&lt;3,"-",Tables!AM123)</f>
        <v>0</v>
      </c>
      <c r="AF10" s="464">
        <f ca="1">IF(CE_Test_Number&lt;3,"-",Tables!AN123)</f>
        <v>0</v>
      </c>
      <c r="AG10" s="464">
        <f ca="1">IF(CE_Test_Number&lt;3,"-",Tables!AO123)</f>
        <v>0</v>
      </c>
      <c r="AH10" s="464" t="str">
        <f ca="1">IF(CE_Test_Number&lt;3,"-",Tables!AP123)</f>
        <v/>
      </c>
      <c r="AI10" s="464">
        <f ca="1">IF(CE_Test_Number&lt;3,"-",Tables!AQ123)</f>
        <v>0</v>
      </c>
      <c r="AJ10" s="464">
        <f ca="1">IF(CE_Test_Number&lt;4,"-",Tables!AR123)</f>
        <v>0</v>
      </c>
      <c r="AK10" s="464">
        <f ca="1">IF(CE_Test_Number&lt;4,"-",Tables!AS123)</f>
        <v>0</v>
      </c>
      <c r="AL10" s="464">
        <f ca="1">IF(CE_Test_Number&lt;4,"-",Tables!AT123)</f>
        <v>0</v>
      </c>
      <c r="AM10" s="464" t="str">
        <f ca="1">IF(CE_Test_Number&lt;4,"-",Tables!AU123)</f>
        <v/>
      </c>
      <c r="AN10" s="464">
        <f ca="1">IF(CE_Test_Number&lt;4,"-",Tables!AV123)</f>
        <v>0</v>
      </c>
    </row>
    <row r="11" spans="1:40">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Tables!K124</f>
        <v>-</v>
      </c>
      <c r="K11" s="269" t="str">
        <f ca="1">Tables!L124</f>
        <v>-</v>
      </c>
      <c r="L11" s="269" t="str">
        <f ca="1">Tables!M124</f>
        <v>-</v>
      </c>
      <c r="M11" s="269" t="str">
        <f ca="1">Tables!N124</f>
        <v>-</v>
      </c>
      <c r="N11" s="269" t="str">
        <f ca="1">Tables!O124</f>
        <v>-</v>
      </c>
      <c r="O11" s="269" t="str">
        <f ca="1">Tables!P124</f>
        <v>-</v>
      </c>
      <c r="P11" s="269" t="str">
        <f ca="1">Tables!Q124</f>
        <v>-</v>
      </c>
      <c r="Q11" s="269" t="str">
        <f ca="1">Tables!R124</f>
        <v>-</v>
      </c>
      <c r="R11" s="269" t="str">
        <f ca="1">Tables!S124</f>
        <v>-</v>
      </c>
      <c r="S11" s="269" t="str">
        <f ca="1">Tables!Z124</f>
        <v>-</v>
      </c>
      <c r="T11" s="269" t="str">
        <f ca="1">Tables!AA124</f>
        <v>-</v>
      </c>
      <c r="U11" s="411" t="str">
        <f ca="1">IF(CE_Test_Number&lt;1,"-",Tables!AC124)</f>
        <v>-</v>
      </c>
      <c r="V11" s="411" t="str">
        <f ca="1">IF(CE_Test_Number&lt;1,"-",Tables!AD124)</f>
        <v>-</v>
      </c>
      <c r="W11" s="411" t="str">
        <f ca="1">IF(CE_Test_Number&lt;1,"-",Tables!AE124)</f>
        <v>-</v>
      </c>
      <c r="X11" s="411" t="str">
        <f ca="1">IF(CE_Test_Number&lt;1,"-",Tables!AF124)</f>
        <v>-</v>
      </c>
      <c r="Y11" s="411" t="str">
        <f ca="1">IF(CE_Test_Number&lt;1,"-",Tables!AG124)</f>
        <v>-</v>
      </c>
      <c r="Z11" s="464" t="str">
        <f ca="1">IF(CE_Test_Number&lt;2,"-",Tables!AH124)</f>
        <v>-</v>
      </c>
      <c r="AA11" s="464" t="str">
        <f ca="1">IF(CE_Test_Number&lt;2,"-",Tables!AI124)</f>
        <v>-</v>
      </c>
      <c r="AB11" s="464" t="str">
        <f ca="1">IF(CE_Test_Number&lt;2,"-",Tables!AJ124)</f>
        <v>-</v>
      </c>
      <c r="AC11" s="464" t="str">
        <f ca="1">IF(CE_Test_Number&lt;2,"-",Tables!AK124)</f>
        <v>-</v>
      </c>
      <c r="AD11" s="464" t="str">
        <f ca="1">IF(CE_Test_Number&lt;2,"-",Tables!AL124)</f>
        <v>-</v>
      </c>
      <c r="AE11" s="464" t="str">
        <f ca="1">IF(CE_Test_Number&lt;3,"-",Tables!AM124)</f>
        <v>-</v>
      </c>
      <c r="AF11" s="464" t="str">
        <f ca="1">IF(CE_Test_Number&lt;3,"-",Tables!AN124)</f>
        <v>-</v>
      </c>
      <c r="AG11" s="464" t="str">
        <f ca="1">IF(CE_Test_Number&lt;3,"-",Tables!AO124)</f>
        <v>-</v>
      </c>
      <c r="AH11" s="464" t="str">
        <f ca="1">IF(CE_Test_Number&lt;3,"-",Tables!AP124)</f>
        <v>-</v>
      </c>
      <c r="AI11" s="464" t="str">
        <f ca="1">IF(CE_Test_Number&lt;3,"-",Tables!AQ124)</f>
        <v>-</v>
      </c>
      <c r="AJ11" s="464" t="str">
        <f ca="1">IF(CE_Test_Number&lt;4,"-",Tables!AR124)</f>
        <v>-</v>
      </c>
      <c r="AK11" s="464" t="str">
        <f ca="1">IF(CE_Test_Number&lt;4,"-",Tables!AS124)</f>
        <v>-</v>
      </c>
      <c r="AL11" s="464" t="str">
        <f ca="1">IF(CE_Test_Number&lt;4,"-",Tables!AT124)</f>
        <v>-</v>
      </c>
      <c r="AM11" s="464" t="str">
        <f ca="1">IF(CE_Test_Number&lt;4,"-",Tables!AU124)</f>
        <v>-</v>
      </c>
      <c r="AN11" s="464" t="str">
        <f ca="1">IF(CE_Test_Number&lt;4,"-",Tables!AV124)</f>
        <v>-</v>
      </c>
    </row>
    <row r="12" spans="1:40">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Tables!K125</f>
        <v>-</v>
      </c>
      <c r="K12" s="269" t="str">
        <f ca="1">Tables!L125</f>
        <v>-</v>
      </c>
      <c r="L12" s="269" t="str">
        <f ca="1">Tables!M125</f>
        <v>-</v>
      </c>
      <c r="M12" s="269" t="str">
        <f ca="1">Tables!N125</f>
        <v>-</v>
      </c>
      <c r="N12" s="269" t="str">
        <f ca="1">Tables!O125</f>
        <v>-</v>
      </c>
      <c r="O12" s="269" t="str">
        <f ca="1">Tables!P125</f>
        <v>-</v>
      </c>
      <c r="P12" s="269" t="str">
        <f ca="1">Tables!Q125</f>
        <v>-</v>
      </c>
      <c r="Q12" s="269" t="str">
        <f ca="1">Tables!R125</f>
        <v>-</v>
      </c>
      <c r="R12" s="269" t="str">
        <f ca="1">Tables!S125</f>
        <v>-</v>
      </c>
      <c r="S12" s="269" t="str">
        <f ca="1">Tables!Z125</f>
        <v>-</v>
      </c>
      <c r="T12" s="269" t="str">
        <f ca="1">Tables!AA125</f>
        <v>-</v>
      </c>
      <c r="U12" s="411" t="str">
        <f ca="1">IF(CE_Test_Number&lt;1,"-",Tables!AC125)</f>
        <v>-</v>
      </c>
      <c r="V12" s="411" t="str">
        <f ca="1">IF(CE_Test_Number&lt;1,"-",Tables!AD125)</f>
        <v>-</v>
      </c>
      <c r="W12" s="411" t="str">
        <f ca="1">IF(CE_Test_Number&lt;1,"-",Tables!AE125)</f>
        <v>-</v>
      </c>
      <c r="X12" s="411" t="str">
        <f ca="1">IF(CE_Test_Number&lt;1,"-",Tables!AF125)</f>
        <v>-</v>
      </c>
      <c r="Y12" s="411" t="str">
        <f ca="1">IF(CE_Test_Number&lt;1,"-",Tables!AG125)</f>
        <v>-</v>
      </c>
      <c r="Z12" s="464" t="str">
        <f ca="1">IF(CE_Test_Number&lt;2,"-",Tables!AH125)</f>
        <v>-</v>
      </c>
      <c r="AA12" s="464" t="str">
        <f ca="1">IF(CE_Test_Number&lt;2,"-",Tables!AI125)</f>
        <v>-</v>
      </c>
      <c r="AB12" s="464" t="str">
        <f ca="1">IF(CE_Test_Number&lt;2,"-",Tables!AJ125)</f>
        <v>-</v>
      </c>
      <c r="AC12" s="464" t="str">
        <f ca="1">IF(CE_Test_Number&lt;2,"-",Tables!AK125)</f>
        <v>-</v>
      </c>
      <c r="AD12" s="464" t="str">
        <f ca="1">IF(CE_Test_Number&lt;2,"-",Tables!AL125)</f>
        <v>-</v>
      </c>
      <c r="AE12" s="464" t="str">
        <f ca="1">IF(CE_Test_Number&lt;3,"-",Tables!AM125)</f>
        <v>-</v>
      </c>
      <c r="AF12" s="464" t="str">
        <f ca="1">IF(CE_Test_Number&lt;3,"-",Tables!AN125)</f>
        <v>-</v>
      </c>
      <c r="AG12" s="464" t="str">
        <f ca="1">IF(CE_Test_Number&lt;3,"-",Tables!AO125)</f>
        <v>-</v>
      </c>
      <c r="AH12" s="464" t="str">
        <f ca="1">IF(CE_Test_Number&lt;3,"-",Tables!AP125)</f>
        <v>-</v>
      </c>
      <c r="AI12" s="464" t="str">
        <f ca="1">IF(CE_Test_Number&lt;3,"-",Tables!AQ125)</f>
        <v>-</v>
      </c>
      <c r="AJ12" s="464" t="str">
        <f ca="1">IF(CE_Test_Number&lt;4,"-",Tables!AR125)</f>
        <v>-</v>
      </c>
      <c r="AK12" s="464" t="str">
        <f ca="1">IF(CE_Test_Number&lt;4,"-",Tables!AS125)</f>
        <v>-</v>
      </c>
      <c r="AL12" s="464" t="str">
        <f ca="1">IF(CE_Test_Number&lt;4,"-",Tables!AT125)</f>
        <v>-</v>
      </c>
      <c r="AM12" s="464" t="str">
        <f ca="1">IF(CE_Test_Number&lt;4,"-",Tables!AU125)</f>
        <v>-</v>
      </c>
      <c r="AN12" s="464" t="str">
        <f ca="1">IF(CE_Test_Number&lt;4,"-",Tables!AV125)</f>
        <v>-</v>
      </c>
    </row>
    <row r="13" spans="1:40">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Tables!K126</f>
        <v>-</v>
      </c>
      <c r="K13" s="269" t="str">
        <f ca="1">Tables!L126</f>
        <v>-</v>
      </c>
      <c r="L13" s="269" t="str">
        <f ca="1">Tables!M126</f>
        <v>-</v>
      </c>
      <c r="M13" s="269" t="str">
        <f ca="1">Tables!N126</f>
        <v>-</v>
      </c>
      <c r="N13" s="269" t="str">
        <f ca="1">Tables!O126</f>
        <v>-</v>
      </c>
      <c r="O13" s="269" t="str">
        <f ca="1">Tables!P126</f>
        <v>-</v>
      </c>
      <c r="P13" s="269" t="str">
        <f ca="1">Tables!Q126</f>
        <v>-</v>
      </c>
      <c r="Q13" s="269" t="str">
        <f ca="1">Tables!R126</f>
        <v>-</v>
      </c>
      <c r="R13" s="269" t="str">
        <f ca="1">Tables!S126</f>
        <v>-</v>
      </c>
      <c r="S13" s="269" t="str">
        <f ca="1">Tables!Z126</f>
        <v>-</v>
      </c>
      <c r="T13" s="269" t="str">
        <f ca="1">Tables!AA126</f>
        <v>-</v>
      </c>
      <c r="U13" s="411" t="str">
        <f ca="1">IF(CE_Test_Number&lt;1,"-",Tables!AC126)</f>
        <v>-</v>
      </c>
      <c r="V13" s="411" t="str">
        <f ca="1">IF(CE_Test_Number&lt;1,"-",Tables!AD126)</f>
        <v>-</v>
      </c>
      <c r="W13" s="411" t="str">
        <f ca="1">IF(CE_Test_Number&lt;1,"-",Tables!AE126)</f>
        <v>-</v>
      </c>
      <c r="X13" s="411" t="str">
        <f ca="1">IF(CE_Test_Number&lt;1,"-",Tables!AF126)</f>
        <v>-</v>
      </c>
      <c r="Y13" s="411" t="str">
        <f ca="1">IF(CE_Test_Number&lt;1,"-",Tables!AG126)</f>
        <v>-</v>
      </c>
      <c r="Z13" s="464" t="str">
        <f ca="1">IF(CE_Test_Number&lt;2,"-",Tables!AH126)</f>
        <v>-</v>
      </c>
      <c r="AA13" s="464" t="str">
        <f ca="1">IF(CE_Test_Number&lt;2,"-",Tables!AI126)</f>
        <v>-</v>
      </c>
      <c r="AB13" s="464" t="str">
        <f ca="1">IF(CE_Test_Number&lt;2,"-",Tables!AJ126)</f>
        <v>-</v>
      </c>
      <c r="AC13" s="464" t="str">
        <f ca="1">IF(CE_Test_Number&lt;2,"-",Tables!AK126)</f>
        <v>-</v>
      </c>
      <c r="AD13" s="464" t="str">
        <f ca="1">IF(CE_Test_Number&lt;2,"-",Tables!AL126)</f>
        <v>-</v>
      </c>
      <c r="AE13" s="464" t="str">
        <f ca="1">IF(CE_Test_Number&lt;3,"-",Tables!AM126)</f>
        <v>-</v>
      </c>
      <c r="AF13" s="464" t="str">
        <f ca="1">IF(CE_Test_Number&lt;3,"-",Tables!AN126)</f>
        <v>-</v>
      </c>
      <c r="AG13" s="464" t="str">
        <f ca="1">IF(CE_Test_Number&lt;3,"-",Tables!AO126)</f>
        <v>-</v>
      </c>
      <c r="AH13" s="464" t="str">
        <f ca="1">IF(CE_Test_Number&lt;3,"-",Tables!AP126)</f>
        <v>-</v>
      </c>
      <c r="AI13" s="464" t="str">
        <f ca="1">IF(CE_Test_Number&lt;3,"-",Tables!AQ126)</f>
        <v>-</v>
      </c>
      <c r="AJ13" s="464" t="str">
        <f ca="1">IF(CE_Test_Number&lt;4,"-",Tables!AR126)</f>
        <v>-</v>
      </c>
      <c r="AK13" s="464" t="str">
        <f ca="1">IF(CE_Test_Number&lt;4,"-",Tables!AS126)</f>
        <v>-</v>
      </c>
      <c r="AL13" s="464" t="str">
        <f ca="1">IF(CE_Test_Number&lt;4,"-",Tables!AT126)</f>
        <v>-</v>
      </c>
      <c r="AM13" s="464" t="str">
        <f ca="1">IF(CE_Test_Number&lt;4,"-",Tables!AU126)</f>
        <v>-</v>
      </c>
      <c r="AN13" s="464" t="str">
        <f ca="1">IF(CE_Test_Number&lt;4,"-",Tables!AV126)</f>
        <v>-</v>
      </c>
    </row>
    <row r="14" spans="1:40">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Tables!K127</f>
        <v>-</v>
      </c>
      <c r="K14" s="269" t="str">
        <f ca="1">Tables!L127</f>
        <v>-</v>
      </c>
      <c r="L14" s="269" t="str">
        <f ca="1">Tables!M127</f>
        <v>-</v>
      </c>
      <c r="M14" s="269" t="str">
        <f ca="1">Tables!N127</f>
        <v>-</v>
      </c>
      <c r="N14" s="269" t="str">
        <f ca="1">Tables!O127</f>
        <v>-</v>
      </c>
      <c r="O14" s="269" t="str">
        <f ca="1">Tables!P127</f>
        <v>-</v>
      </c>
      <c r="P14" s="269" t="str">
        <f ca="1">Tables!Q127</f>
        <v>-</v>
      </c>
      <c r="Q14" s="269" t="str">
        <f ca="1">Tables!R127</f>
        <v>-</v>
      </c>
      <c r="R14" s="269" t="str">
        <f ca="1">Tables!S127</f>
        <v>-</v>
      </c>
      <c r="S14" s="269" t="str">
        <f ca="1">Tables!Z127</f>
        <v>-</v>
      </c>
      <c r="T14" s="269" t="str">
        <f ca="1">Tables!AA127</f>
        <v>-</v>
      </c>
      <c r="U14" s="411" t="str">
        <f ca="1">IF(CE_Test_Number&lt;1,"-",Tables!AC127)</f>
        <v>-</v>
      </c>
      <c r="V14" s="411" t="str">
        <f ca="1">IF(CE_Test_Number&lt;1,"-",Tables!AD127)</f>
        <v>-</v>
      </c>
      <c r="W14" s="411" t="str">
        <f ca="1">IF(CE_Test_Number&lt;1,"-",Tables!AE127)</f>
        <v>-</v>
      </c>
      <c r="X14" s="411" t="str">
        <f ca="1">IF(CE_Test_Number&lt;1,"-",Tables!AF127)</f>
        <v>-</v>
      </c>
      <c r="Y14" s="411" t="str">
        <f ca="1">IF(CE_Test_Number&lt;1,"-",Tables!AG127)</f>
        <v>-</v>
      </c>
      <c r="Z14" s="464" t="str">
        <f ca="1">IF(CE_Test_Number&lt;2,"-",Tables!AH127)</f>
        <v>-</v>
      </c>
      <c r="AA14" s="464" t="str">
        <f ca="1">IF(CE_Test_Number&lt;2,"-",Tables!AI127)</f>
        <v>-</v>
      </c>
      <c r="AB14" s="464" t="str">
        <f ca="1">IF(CE_Test_Number&lt;2,"-",Tables!AJ127)</f>
        <v>-</v>
      </c>
      <c r="AC14" s="464" t="str">
        <f ca="1">IF(CE_Test_Number&lt;2,"-",Tables!AK127)</f>
        <v>-</v>
      </c>
      <c r="AD14" s="464" t="str">
        <f ca="1">IF(CE_Test_Number&lt;2,"-",Tables!AL127)</f>
        <v>-</v>
      </c>
      <c r="AE14" s="464" t="str">
        <f ca="1">IF(CE_Test_Number&lt;3,"-",Tables!AM127)</f>
        <v>-</v>
      </c>
      <c r="AF14" s="464" t="str">
        <f ca="1">IF(CE_Test_Number&lt;3,"-",Tables!AN127)</f>
        <v>-</v>
      </c>
      <c r="AG14" s="464" t="str">
        <f ca="1">IF(CE_Test_Number&lt;3,"-",Tables!AO127)</f>
        <v>-</v>
      </c>
      <c r="AH14" s="464" t="str">
        <f ca="1">IF(CE_Test_Number&lt;3,"-",Tables!AP127)</f>
        <v>-</v>
      </c>
      <c r="AI14" s="464" t="str">
        <f ca="1">IF(CE_Test_Number&lt;3,"-",Tables!AQ127)</f>
        <v>-</v>
      </c>
      <c r="AJ14" s="464" t="str">
        <f ca="1">IF(CE_Test_Number&lt;4,"-",Tables!AR127)</f>
        <v>-</v>
      </c>
      <c r="AK14" s="464" t="str">
        <f ca="1">IF(CE_Test_Number&lt;4,"-",Tables!AS127)</f>
        <v>-</v>
      </c>
      <c r="AL14" s="464" t="str">
        <f ca="1">IF(CE_Test_Number&lt;4,"-",Tables!AT127)</f>
        <v>-</v>
      </c>
      <c r="AM14" s="464" t="str">
        <f ca="1">IF(CE_Test_Number&lt;4,"-",Tables!AU127)</f>
        <v>-</v>
      </c>
      <c r="AN14" s="464" t="str">
        <f ca="1">IF(CE_Test_Number&lt;4,"-",Tables!AV127)</f>
        <v>-</v>
      </c>
    </row>
    <row r="15" spans="1:40">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Tables!K128</f>
        <v>-</v>
      </c>
      <c r="K15" s="269" t="str">
        <f ca="1">Tables!L128</f>
        <v>-</v>
      </c>
      <c r="L15" s="269" t="str">
        <f ca="1">Tables!M128</f>
        <v>-</v>
      </c>
      <c r="M15" s="269" t="str">
        <f ca="1">Tables!N128</f>
        <v>-</v>
      </c>
      <c r="N15" s="269" t="str">
        <f ca="1">Tables!O128</f>
        <v>-</v>
      </c>
      <c r="O15" s="269" t="str">
        <f ca="1">Tables!P128</f>
        <v>-</v>
      </c>
      <c r="P15" s="269" t="str">
        <f ca="1">Tables!Q128</f>
        <v>-</v>
      </c>
      <c r="Q15" s="269" t="str">
        <f ca="1">Tables!R128</f>
        <v>-</v>
      </c>
      <c r="R15" s="269" t="str">
        <f ca="1">Tables!S128</f>
        <v>-</v>
      </c>
      <c r="S15" s="269" t="str">
        <f ca="1">Tables!Z128</f>
        <v>-</v>
      </c>
      <c r="T15" s="269" t="str">
        <f ca="1">Tables!AA128</f>
        <v>-</v>
      </c>
      <c r="U15" s="411" t="str">
        <f ca="1">IF(CE_Test_Number&lt;1,"-",Tables!AC128)</f>
        <v>-</v>
      </c>
      <c r="V15" s="411" t="str">
        <f ca="1">IF(CE_Test_Number&lt;1,"-",Tables!AD128)</f>
        <v>-</v>
      </c>
      <c r="W15" s="411" t="str">
        <f ca="1">IF(CE_Test_Number&lt;1,"-",Tables!AE128)</f>
        <v>-</v>
      </c>
      <c r="X15" s="411" t="str">
        <f ca="1">IF(CE_Test_Number&lt;1,"-",Tables!AF128)</f>
        <v>-</v>
      </c>
      <c r="Y15" s="411" t="str">
        <f ca="1">IF(CE_Test_Number&lt;1,"-",Tables!AG128)</f>
        <v>-</v>
      </c>
      <c r="Z15" s="464" t="str">
        <f ca="1">IF(CE_Test_Number&lt;2,"-",Tables!AH128)</f>
        <v>-</v>
      </c>
      <c r="AA15" s="464" t="str">
        <f ca="1">IF(CE_Test_Number&lt;2,"-",Tables!AI128)</f>
        <v>-</v>
      </c>
      <c r="AB15" s="464" t="str">
        <f ca="1">IF(CE_Test_Number&lt;2,"-",Tables!AJ128)</f>
        <v>-</v>
      </c>
      <c r="AC15" s="464" t="str">
        <f ca="1">IF(CE_Test_Number&lt;2,"-",Tables!AK128)</f>
        <v>-</v>
      </c>
      <c r="AD15" s="464" t="str">
        <f ca="1">IF(CE_Test_Number&lt;2,"-",Tables!AL128)</f>
        <v>-</v>
      </c>
      <c r="AE15" s="464" t="str">
        <f ca="1">IF(CE_Test_Number&lt;3,"-",Tables!AM128)</f>
        <v>-</v>
      </c>
      <c r="AF15" s="464" t="str">
        <f ca="1">IF(CE_Test_Number&lt;3,"-",Tables!AN128)</f>
        <v>-</v>
      </c>
      <c r="AG15" s="464" t="str">
        <f ca="1">IF(CE_Test_Number&lt;3,"-",Tables!AO128)</f>
        <v>-</v>
      </c>
      <c r="AH15" s="464" t="str">
        <f ca="1">IF(CE_Test_Number&lt;3,"-",Tables!AP128)</f>
        <v>-</v>
      </c>
      <c r="AI15" s="464" t="str">
        <f ca="1">IF(CE_Test_Number&lt;3,"-",Tables!AQ128)</f>
        <v>-</v>
      </c>
      <c r="AJ15" s="464" t="str">
        <f ca="1">IF(CE_Test_Number&lt;4,"-",Tables!AR128)</f>
        <v>-</v>
      </c>
      <c r="AK15" s="464" t="str">
        <f ca="1">IF(CE_Test_Number&lt;4,"-",Tables!AS128)</f>
        <v>-</v>
      </c>
      <c r="AL15" s="464" t="str">
        <f ca="1">IF(CE_Test_Number&lt;4,"-",Tables!AT128)</f>
        <v>-</v>
      </c>
      <c r="AM15" s="464" t="str">
        <f ca="1">IF(CE_Test_Number&lt;4,"-",Tables!AU128)</f>
        <v>-</v>
      </c>
      <c r="AN15" s="464" t="str">
        <f ca="1">IF(CE_Test_Number&lt;4,"-",Tables!AV128)</f>
        <v>-</v>
      </c>
    </row>
    <row r="16" spans="1:40">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Tables!K129</f>
        <v>-</v>
      </c>
      <c r="K16" s="269" t="str">
        <f ca="1">Tables!L129</f>
        <v>-</v>
      </c>
      <c r="L16" s="269" t="str">
        <f ca="1">Tables!M129</f>
        <v>-</v>
      </c>
      <c r="M16" s="269" t="str">
        <f ca="1">Tables!N129</f>
        <v>-</v>
      </c>
      <c r="N16" s="269" t="str">
        <f ca="1">Tables!O129</f>
        <v>-</v>
      </c>
      <c r="O16" s="269" t="str">
        <f ca="1">Tables!P129</f>
        <v>-</v>
      </c>
      <c r="P16" s="269" t="str">
        <f ca="1">Tables!Q129</f>
        <v>-</v>
      </c>
      <c r="Q16" s="269" t="str">
        <f ca="1">Tables!R129</f>
        <v>-</v>
      </c>
      <c r="R16" s="269" t="str">
        <f ca="1">Tables!S129</f>
        <v>-</v>
      </c>
      <c r="S16" s="269" t="str">
        <f ca="1">Tables!Z129</f>
        <v>-</v>
      </c>
      <c r="T16" s="269" t="str">
        <f ca="1">Tables!AA129</f>
        <v>-</v>
      </c>
      <c r="U16" s="411" t="str">
        <f ca="1">IF(CE_Test_Number&lt;1,"-",Tables!AC129)</f>
        <v>-</v>
      </c>
      <c r="V16" s="411" t="str">
        <f ca="1">IF(CE_Test_Number&lt;1,"-",Tables!AD129)</f>
        <v>-</v>
      </c>
      <c r="W16" s="411" t="str">
        <f ca="1">IF(CE_Test_Number&lt;1,"-",Tables!AE129)</f>
        <v>-</v>
      </c>
      <c r="X16" s="411" t="str">
        <f ca="1">IF(CE_Test_Number&lt;1,"-",Tables!AF129)</f>
        <v>-</v>
      </c>
      <c r="Y16" s="411" t="str">
        <f ca="1">IF(CE_Test_Number&lt;1,"-",Tables!AG129)</f>
        <v>-</v>
      </c>
      <c r="Z16" s="464" t="str">
        <f ca="1">IF(CE_Test_Number&lt;2,"-",Tables!AH129)</f>
        <v>-</v>
      </c>
      <c r="AA16" s="464" t="str">
        <f ca="1">IF(CE_Test_Number&lt;2,"-",Tables!AI129)</f>
        <v>-</v>
      </c>
      <c r="AB16" s="464" t="str">
        <f ca="1">IF(CE_Test_Number&lt;2,"-",Tables!AJ129)</f>
        <v>-</v>
      </c>
      <c r="AC16" s="464" t="str">
        <f ca="1">IF(CE_Test_Number&lt;2,"-",Tables!AK129)</f>
        <v>-</v>
      </c>
      <c r="AD16" s="464" t="str">
        <f ca="1">IF(CE_Test_Number&lt;2,"-",Tables!AL129)</f>
        <v>-</v>
      </c>
      <c r="AE16" s="464" t="str">
        <f ca="1">IF(CE_Test_Number&lt;3,"-",Tables!AM129)</f>
        <v>-</v>
      </c>
      <c r="AF16" s="464" t="str">
        <f ca="1">IF(CE_Test_Number&lt;3,"-",Tables!AN129)</f>
        <v>-</v>
      </c>
      <c r="AG16" s="464" t="str">
        <f ca="1">IF(CE_Test_Number&lt;3,"-",Tables!AO129)</f>
        <v>-</v>
      </c>
      <c r="AH16" s="464" t="str">
        <f ca="1">IF(CE_Test_Number&lt;3,"-",Tables!AP129)</f>
        <v>-</v>
      </c>
      <c r="AI16" s="464" t="str">
        <f ca="1">IF(CE_Test_Number&lt;3,"-",Tables!AQ129)</f>
        <v>-</v>
      </c>
      <c r="AJ16" s="464" t="str">
        <f ca="1">IF(CE_Test_Number&lt;4,"-",Tables!AR129)</f>
        <v>-</v>
      </c>
      <c r="AK16" s="464" t="str">
        <f ca="1">IF(CE_Test_Number&lt;4,"-",Tables!AS129)</f>
        <v>-</v>
      </c>
      <c r="AL16" s="464" t="str">
        <f ca="1">IF(CE_Test_Number&lt;4,"-",Tables!AT129)</f>
        <v>-</v>
      </c>
      <c r="AM16" s="464" t="str">
        <f ca="1">IF(CE_Test_Number&lt;4,"-",Tables!AU129)</f>
        <v>-</v>
      </c>
      <c r="AN16" s="464" t="str">
        <f ca="1">IF(CE_Test_Number&lt;4,"-",Tables!AV129)</f>
        <v>-</v>
      </c>
    </row>
    <row r="17" spans="2:40">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Tables!K130</f>
        <v>-</v>
      </c>
      <c r="K17" s="269" t="str">
        <f ca="1">Tables!L130</f>
        <v>-</v>
      </c>
      <c r="L17" s="269" t="str">
        <f ca="1">Tables!M130</f>
        <v>-</v>
      </c>
      <c r="M17" s="269" t="str">
        <f ca="1">Tables!N130</f>
        <v>-</v>
      </c>
      <c r="N17" s="269" t="str">
        <f ca="1">Tables!O130</f>
        <v>-</v>
      </c>
      <c r="O17" s="269" t="str">
        <f ca="1">Tables!P130</f>
        <v>-</v>
      </c>
      <c r="P17" s="269" t="str">
        <f ca="1">Tables!Q130</f>
        <v>-</v>
      </c>
      <c r="Q17" s="269" t="str">
        <f ca="1">Tables!R130</f>
        <v>-</v>
      </c>
      <c r="R17" s="269" t="str">
        <f ca="1">Tables!S130</f>
        <v>-</v>
      </c>
      <c r="S17" s="269" t="str">
        <f ca="1">Tables!Z130</f>
        <v>-</v>
      </c>
      <c r="T17" s="269" t="str">
        <f ca="1">Tables!AA130</f>
        <v>-</v>
      </c>
      <c r="U17" s="411" t="str">
        <f ca="1">IF(CE_Test_Number&lt;1,"-",Tables!AC130)</f>
        <v>-</v>
      </c>
      <c r="V17" s="411" t="str">
        <f ca="1">IF(CE_Test_Number&lt;1,"-",Tables!AD130)</f>
        <v>-</v>
      </c>
      <c r="W17" s="411" t="str">
        <f ca="1">IF(CE_Test_Number&lt;1,"-",Tables!AE130)</f>
        <v>-</v>
      </c>
      <c r="X17" s="411" t="str">
        <f ca="1">IF(CE_Test_Number&lt;1,"-",Tables!AF130)</f>
        <v>-</v>
      </c>
      <c r="Y17" s="411" t="str">
        <f ca="1">IF(CE_Test_Number&lt;1,"-",Tables!AG130)</f>
        <v>-</v>
      </c>
      <c r="Z17" s="464" t="str">
        <f ca="1">IF(CE_Test_Number&lt;2,"-",Tables!AH130)</f>
        <v>-</v>
      </c>
      <c r="AA17" s="464" t="str">
        <f ca="1">IF(CE_Test_Number&lt;2,"-",Tables!AI130)</f>
        <v>-</v>
      </c>
      <c r="AB17" s="464" t="str">
        <f ca="1">IF(CE_Test_Number&lt;2,"-",Tables!AJ130)</f>
        <v>-</v>
      </c>
      <c r="AC17" s="464" t="str">
        <f ca="1">IF(CE_Test_Number&lt;2,"-",Tables!AK130)</f>
        <v>-</v>
      </c>
      <c r="AD17" s="464" t="str">
        <f ca="1">IF(CE_Test_Number&lt;2,"-",Tables!AL130)</f>
        <v>-</v>
      </c>
      <c r="AE17" s="464" t="str">
        <f ca="1">IF(CE_Test_Number&lt;3,"-",Tables!AM130)</f>
        <v>-</v>
      </c>
      <c r="AF17" s="464" t="str">
        <f ca="1">IF(CE_Test_Number&lt;3,"-",Tables!AN130)</f>
        <v>-</v>
      </c>
      <c r="AG17" s="464" t="str">
        <f ca="1">IF(CE_Test_Number&lt;3,"-",Tables!AO130)</f>
        <v>-</v>
      </c>
      <c r="AH17" s="464" t="str">
        <f ca="1">IF(CE_Test_Number&lt;3,"-",Tables!AP130)</f>
        <v>-</v>
      </c>
      <c r="AI17" s="464" t="str">
        <f ca="1">IF(CE_Test_Number&lt;3,"-",Tables!AQ130)</f>
        <v>-</v>
      </c>
      <c r="AJ17" s="464" t="str">
        <f ca="1">IF(CE_Test_Number&lt;4,"-",Tables!AR130)</f>
        <v>-</v>
      </c>
      <c r="AK17" s="464" t="str">
        <f ca="1">IF(CE_Test_Number&lt;4,"-",Tables!AS130)</f>
        <v>-</v>
      </c>
      <c r="AL17" s="464" t="str">
        <f ca="1">IF(CE_Test_Number&lt;4,"-",Tables!AT130)</f>
        <v>-</v>
      </c>
      <c r="AM17" s="464" t="str">
        <f ca="1">IF(CE_Test_Number&lt;4,"-",Tables!AU130)</f>
        <v>-</v>
      </c>
      <c r="AN17" s="464" t="str">
        <f ca="1">IF(CE_Test_Number&lt;4,"-",Tables!AV130)</f>
        <v>-</v>
      </c>
    </row>
    <row r="18" spans="2:40">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Tables!K131</f>
        <v>-</v>
      </c>
      <c r="K18" s="269" t="str">
        <f ca="1">Tables!L131</f>
        <v>-</v>
      </c>
      <c r="L18" s="269" t="str">
        <f ca="1">Tables!M131</f>
        <v>-</v>
      </c>
      <c r="M18" s="269" t="str">
        <f ca="1">Tables!N131</f>
        <v>-</v>
      </c>
      <c r="N18" s="269" t="str">
        <f ca="1">Tables!O131</f>
        <v>-</v>
      </c>
      <c r="O18" s="269" t="str">
        <f ca="1">Tables!P131</f>
        <v>-</v>
      </c>
      <c r="P18" s="269" t="str">
        <f ca="1">Tables!Q131</f>
        <v>-</v>
      </c>
      <c r="Q18" s="269" t="str">
        <f ca="1">Tables!R131</f>
        <v>-</v>
      </c>
      <c r="R18" s="269" t="str">
        <f ca="1">Tables!S131</f>
        <v>-</v>
      </c>
      <c r="S18" s="269" t="str">
        <f ca="1">Tables!Z131</f>
        <v>-</v>
      </c>
      <c r="T18" s="269" t="str">
        <f ca="1">Tables!AA131</f>
        <v>-</v>
      </c>
      <c r="U18" s="411" t="str">
        <f ca="1">IF(CE_Test_Number&lt;1,"-",Tables!AC131)</f>
        <v>-</v>
      </c>
      <c r="V18" s="411" t="str">
        <f ca="1">IF(CE_Test_Number&lt;1,"-",Tables!AD131)</f>
        <v>-</v>
      </c>
      <c r="W18" s="411" t="str">
        <f ca="1">IF(CE_Test_Number&lt;1,"-",Tables!AE131)</f>
        <v>-</v>
      </c>
      <c r="X18" s="411" t="str">
        <f ca="1">IF(CE_Test_Number&lt;1,"-",Tables!AF131)</f>
        <v>-</v>
      </c>
      <c r="Y18" s="411" t="str">
        <f ca="1">IF(CE_Test_Number&lt;1,"-",Tables!AG131)</f>
        <v>-</v>
      </c>
      <c r="Z18" s="464" t="str">
        <f ca="1">IF(CE_Test_Number&lt;2,"-",Tables!AH131)</f>
        <v>-</v>
      </c>
      <c r="AA18" s="464" t="str">
        <f ca="1">IF(CE_Test_Number&lt;2,"-",Tables!AI131)</f>
        <v>-</v>
      </c>
      <c r="AB18" s="464" t="str">
        <f ca="1">IF(CE_Test_Number&lt;2,"-",Tables!AJ131)</f>
        <v>-</v>
      </c>
      <c r="AC18" s="464" t="str">
        <f ca="1">IF(CE_Test_Number&lt;2,"-",Tables!AK131)</f>
        <v>-</v>
      </c>
      <c r="AD18" s="464" t="str">
        <f ca="1">IF(CE_Test_Number&lt;2,"-",Tables!AL131)</f>
        <v>-</v>
      </c>
      <c r="AE18" s="464" t="str">
        <f ca="1">IF(CE_Test_Number&lt;3,"-",Tables!AM131)</f>
        <v>-</v>
      </c>
      <c r="AF18" s="464" t="str">
        <f ca="1">IF(CE_Test_Number&lt;3,"-",Tables!AN131)</f>
        <v>-</v>
      </c>
      <c r="AG18" s="464" t="str">
        <f ca="1">IF(CE_Test_Number&lt;3,"-",Tables!AO131)</f>
        <v>-</v>
      </c>
      <c r="AH18" s="464" t="str">
        <f ca="1">IF(CE_Test_Number&lt;3,"-",Tables!AP131)</f>
        <v>-</v>
      </c>
      <c r="AI18" s="464" t="str">
        <f ca="1">IF(CE_Test_Number&lt;3,"-",Tables!AQ131)</f>
        <v>-</v>
      </c>
      <c r="AJ18" s="464" t="str">
        <f ca="1">IF(CE_Test_Number&lt;4,"-",Tables!AR131)</f>
        <v>-</v>
      </c>
      <c r="AK18" s="464" t="str">
        <f ca="1">IF(CE_Test_Number&lt;4,"-",Tables!AS131)</f>
        <v>-</v>
      </c>
      <c r="AL18" s="464" t="str">
        <f ca="1">IF(CE_Test_Number&lt;4,"-",Tables!AT131)</f>
        <v>-</v>
      </c>
      <c r="AM18" s="464" t="str">
        <f ca="1">IF(CE_Test_Number&lt;4,"-",Tables!AU131)</f>
        <v>-</v>
      </c>
      <c r="AN18" s="464" t="str">
        <f ca="1">IF(CE_Test_Number&lt;4,"-",Tables!AV131)</f>
        <v>-</v>
      </c>
    </row>
    <row r="19" spans="2:40">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Tables!K132</f>
        <v>-</v>
      </c>
      <c r="K19" s="269" t="str">
        <f ca="1">Tables!L132</f>
        <v>-</v>
      </c>
      <c r="L19" s="269" t="str">
        <f ca="1">Tables!M132</f>
        <v>-</v>
      </c>
      <c r="M19" s="269" t="str">
        <f ca="1">Tables!N132</f>
        <v>-</v>
      </c>
      <c r="N19" s="269" t="str">
        <f ca="1">Tables!O132</f>
        <v>-</v>
      </c>
      <c r="O19" s="269" t="str">
        <f ca="1">Tables!P132</f>
        <v>-</v>
      </c>
      <c r="P19" s="269" t="str">
        <f ca="1">Tables!Q132</f>
        <v>-</v>
      </c>
      <c r="Q19" s="269" t="str">
        <f ca="1">Tables!R132</f>
        <v>-</v>
      </c>
      <c r="R19" s="269" t="str">
        <f ca="1">Tables!S132</f>
        <v>-</v>
      </c>
      <c r="S19" s="269" t="str">
        <f ca="1">Tables!Z132</f>
        <v>-</v>
      </c>
      <c r="T19" s="269" t="str">
        <f ca="1">Tables!AA132</f>
        <v>-</v>
      </c>
      <c r="U19" s="411" t="str">
        <f ca="1">IF(CE_Test_Number&lt;1,"-",Tables!AC132)</f>
        <v>-</v>
      </c>
      <c r="V19" s="411" t="str">
        <f ca="1">IF(CE_Test_Number&lt;1,"-",Tables!AD132)</f>
        <v>-</v>
      </c>
      <c r="W19" s="411" t="str">
        <f ca="1">IF(CE_Test_Number&lt;1,"-",Tables!AE132)</f>
        <v>-</v>
      </c>
      <c r="X19" s="411" t="str">
        <f ca="1">IF(CE_Test_Number&lt;1,"-",Tables!AF132)</f>
        <v>-</v>
      </c>
      <c r="Y19" s="411" t="str">
        <f ca="1">IF(CE_Test_Number&lt;1,"-",Tables!AG132)</f>
        <v>-</v>
      </c>
      <c r="Z19" s="464" t="str">
        <f ca="1">IF(CE_Test_Number&lt;2,"-",Tables!AH132)</f>
        <v>-</v>
      </c>
      <c r="AA19" s="464" t="str">
        <f ca="1">IF(CE_Test_Number&lt;2,"-",Tables!AI132)</f>
        <v>-</v>
      </c>
      <c r="AB19" s="464" t="str">
        <f ca="1">IF(CE_Test_Number&lt;2,"-",Tables!AJ132)</f>
        <v>-</v>
      </c>
      <c r="AC19" s="464" t="str">
        <f ca="1">IF(CE_Test_Number&lt;2,"-",Tables!AK132)</f>
        <v>-</v>
      </c>
      <c r="AD19" s="464" t="str">
        <f ca="1">IF(CE_Test_Number&lt;2,"-",Tables!AL132)</f>
        <v>-</v>
      </c>
      <c r="AE19" s="464" t="str">
        <f ca="1">IF(CE_Test_Number&lt;3,"-",Tables!AM132)</f>
        <v>-</v>
      </c>
      <c r="AF19" s="464" t="str">
        <f ca="1">IF(CE_Test_Number&lt;3,"-",Tables!AN132)</f>
        <v>-</v>
      </c>
      <c r="AG19" s="464" t="str">
        <f ca="1">IF(CE_Test_Number&lt;3,"-",Tables!AO132)</f>
        <v>-</v>
      </c>
      <c r="AH19" s="464" t="str">
        <f ca="1">IF(CE_Test_Number&lt;3,"-",Tables!AP132)</f>
        <v>-</v>
      </c>
      <c r="AI19" s="464" t="str">
        <f ca="1">IF(CE_Test_Number&lt;3,"-",Tables!AQ132)</f>
        <v>-</v>
      </c>
      <c r="AJ19" s="464" t="str">
        <f ca="1">IF(CE_Test_Number&lt;4,"-",Tables!AR132)</f>
        <v>-</v>
      </c>
      <c r="AK19" s="464" t="str">
        <f ca="1">IF(CE_Test_Number&lt;4,"-",Tables!AS132)</f>
        <v>-</v>
      </c>
      <c r="AL19" s="464" t="str">
        <f ca="1">IF(CE_Test_Number&lt;4,"-",Tables!AT132)</f>
        <v>-</v>
      </c>
      <c r="AM19" s="464" t="str">
        <f ca="1">IF(CE_Test_Number&lt;4,"-",Tables!AU132)</f>
        <v>-</v>
      </c>
      <c r="AN19" s="464" t="str">
        <f ca="1">IF(CE_Test_Number&lt;4,"-",Tables!AV132)</f>
        <v>-</v>
      </c>
    </row>
    <row r="20" spans="2:40">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Tables!K133</f>
        <v>-</v>
      </c>
      <c r="K20" s="269" t="str">
        <f ca="1">Tables!L133</f>
        <v>-</v>
      </c>
      <c r="L20" s="269" t="str">
        <f ca="1">Tables!M133</f>
        <v>-</v>
      </c>
      <c r="M20" s="269" t="str">
        <f ca="1">Tables!N133</f>
        <v>-</v>
      </c>
      <c r="N20" s="269" t="str">
        <f ca="1">Tables!O133</f>
        <v>-</v>
      </c>
      <c r="O20" s="269" t="str">
        <f ca="1">Tables!P133</f>
        <v>-</v>
      </c>
      <c r="P20" s="269" t="str">
        <f ca="1">Tables!Q133</f>
        <v>-</v>
      </c>
      <c r="Q20" s="269" t="str">
        <f ca="1">Tables!R133</f>
        <v>-</v>
      </c>
      <c r="R20" s="269" t="str">
        <f ca="1">Tables!S133</f>
        <v>-</v>
      </c>
      <c r="S20" s="269" t="str">
        <f ca="1">Tables!Z133</f>
        <v>-</v>
      </c>
      <c r="T20" s="269" t="str">
        <f ca="1">Tables!AA133</f>
        <v>-</v>
      </c>
      <c r="U20" s="411" t="str">
        <f ca="1">IF(CE_Test_Number&lt;1,"-",Tables!AC133)</f>
        <v>-</v>
      </c>
      <c r="V20" s="411" t="str">
        <f ca="1">IF(CE_Test_Number&lt;1,"-",Tables!AD133)</f>
        <v>-</v>
      </c>
      <c r="W20" s="411" t="str">
        <f ca="1">IF(CE_Test_Number&lt;1,"-",Tables!AE133)</f>
        <v>-</v>
      </c>
      <c r="X20" s="411" t="str">
        <f ca="1">IF(CE_Test_Number&lt;1,"-",Tables!AF133)</f>
        <v>-</v>
      </c>
      <c r="Y20" s="411" t="str">
        <f ca="1">IF(CE_Test_Number&lt;1,"-",Tables!AG133)</f>
        <v>-</v>
      </c>
      <c r="Z20" s="464" t="str">
        <f ca="1">IF(CE_Test_Number&lt;2,"-",Tables!AH133)</f>
        <v>-</v>
      </c>
      <c r="AA20" s="464" t="str">
        <f ca="1">IF(CE_Test_Number&lt;2,"-",Tables!AI133)</f>
        <v>-</v>
      </c>
      <c r="AB20" s="464" t="str">
        <f ca="1">IF(CE_Test_Number&lt;2,"-",Tables!AJ133)</f>
        <v>-</v>
      </c>
      <c r="AC20" s="464" t="str">
        <f ca="1">IF(CE_Test_Number&lt;2,"-",Tables!AK133)</f>
        <v>-</v>
      </c>
      <c r="AD20" s="464" t="str">
        <f ca="1">IF(CE_Test_Number&lt;2,"-",Tables!AL133)</f>
        <v>-</v>
      </c>
      <c r="AE20" s="464" t="str">
        <f ca="1">IF(CE_Test_Number&lt;3,"-",Tables!AM133)</f>
        <v>-</v>
      </c>
      <c r="AF20" s="464" t="str">
        <f ca="1">IF(CE_Test_Number&lt;3,"-",Tables!AN133)</f>
        <v>-</v>
      </c>
      <c r="AG20" s="464" t="str">
        <f ca="1">IF(CE_Test_Number&lt;3,"-",Tables!AO133)</f>
        <v>-</v>
      </c>
      <c r="AH20" s="464" t="str">
        <f ca="1">IF(CE_Test_Number&lt;3,"-",Tables!AP133)</f>
        <v>-</v>
      </c>
      <c r="AI20" s="464" t="str">
        <f ca="1">IF(CE_Test_Number&lt;3,"-",Tables!AQ133)</f>
        <v>-</v>
      </c>
      <c r="AJ20" s="464" t="str">
        <f ca="1">IF(CE_Test_Number&lt;4,"-",Tables!AR133)</f>
        <v>-</v>
      </c>
      <c r="AK20" s="464" t="str">
        <f ca="1">IF(CE_Test_Number&lt;4,"-",Tables!AS133)</f>
        <v>-</v>
      </c>
      <c r="AL20" s="464" t="str">
        <f ca="1">IF(CE_Test_Number&lt;4,"-",Tables!AT133)</f>
        <v>-</v>
      </c>
      <c r="AM20" s="464" t="str">
        <f ca="1">IF(CE_Test_Number&lt;4,"-",Tables!AU133)</f>
        <v>-</v>
      </c>
      <c r="AN20" s="464" t="str">
        <f ca="1">IF(CE_Test_Number&lt;4,"-",Tables!AV133)</f>
        <v>-</v>
      </c>
    </row>
    <row r="21" spans="2:40">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Tables!K134</f>
        <v>-</v>
      </c>
      <c r="K21" s="269" t="str">
        <f ca="1">Tables!L134</f>
        <v>-</v>
      </c>
      <c r="L21" s="269" t="str">
        <f ca="1">Tables!M134</f>
        <v>-</v>
      </c>
      <c r="M21" s="269" t="str">
        <f ca="1">Tables!N134</f>
        <v>-</v>
      </c>
      <c r="N21" s="269" t="str">
        <f ca="1">Tables!O134</f>
        <v>-</v>
      </c>
      <c r="O21" s="269" t="str">
        <f ca="1">Tables!P134</f>
        <v>-</v>
      </c>
      <c r="P21" s="269" t="str">
        <f ca="1">Tables!Q134</f>
        <v>-</v>
      </c>
      <c r="Q21" s="269" t="str">
        <f ca="1">Tables!R134</f>
        <v>-</v>
      </c>
      <c r="R21" s="269" t="str">
        <f ca="1">Tables!S134</f>
        <v>-</v>
      </c>
      <c r="S21" s="269" t="str">
        <f ca="1">Tables!Z134</f>
        <v>-</v>
      </c>
      <c r="T21" s="269" t="str">
        <f ca="1">Tables!AA134</f>
        <v>-</v>
      </c>
      <c r="U21" s="411" t="str">
        <f ca="1">IF(CE_Test_Number&lt;1,"-",Tables!AC134)</f>
        <v>-</v>
      </c>
      <c r="V21" s="411" t="str">
        <f ca="1">IF(CE_Test_Number&lt;1,"-",Tables!AD134)</f>
        <v>-</v>
      </c>
      <c r="W21" s="411" t="str">
        <f ca="1">IF(CE_Test_Number&lt;1,"-",Tables!AE134)</f>
        <v>-</v>
      </c>
      <c r="X21" s="411" t="str">
        <f ca="1">IF(CE_Test_Number&lt;1,"-",Tables!AF134)</f>
        <v>-</v>
      </c>
      <c r="Y21" s="411" t="str">
        <f ca="1">IF(CE_Test_Number&lt;1,"-",Tables!AG134)</f>
        <v>-</v>
      </c>
      <c r="Z21" s="464" t="str">
        <f ca="1">IF(CE_Test_Number&lt;2,"-",Tables!AH134)</f>
        <v>-</v>
      </c>
      <c r="AA21" s="464" t="str">
        <f ca="1">IF(CE_Test_Number&lt;2,"-",Tables!AI134)</f>
        <v>-</v>
      </c>
      <c r="AB21" s="464" t="str">
        <f ca="1">IF(CE_Test_Number&lt;2,"-",Tables!AJ134)</f>
        <v>-</v>
      </c>
      <c r="AC21" s="464" t="str">
        <f ca="1">IF(CE_Test_Number&lt;2,"-",Tables!AK134)</f>
        <v>-</v>
      </c>
      <c r="AD21" s="464" t="str">
        <f ca="1">IF(CE_Test_Number&lt;2,"-",Tables!AL134)</f>
        <v>-</v>
      </c>
      <c r="AE21" s="464" t="str">
        <f ca="1">IF(CE_Test_Number&lt;3,"-",Tables!AM134)</f>
        <v>-</v>
      </c>
      <c r="AF21" s="464" t="str">
        <f ca="1">IF(CE_Test_Number&lt;3,"-",Tables!AN134)</f>
        <v>-</v>
      </c>
      <c r="AG21" s="464" t="str">
        <f ca="1">IF(CE_Test_Number&lt;3,"-",Tables!AO134)</f>
        <v>-</v>
      </c>
      <c r="AH21" s="464" t="str">
        <f ca="1">IF(CE_Test_Number&lt;3,"-",Tables!AP134)</f>
        <v>-</v>
      </c>
      <c r="AI21" s="464" t="str">
        <f ca="1">IF(CE_Test_Number&lt;3,"-",Tables!AQ134)</f>
        <v>-</v>
      </c>
      <c r="AJ21" s="464" t="str">
        <f ca="1">IF(CE_Test_Number&lt;4,"-",Tables!AR134)</f>
        <v>-</v>
      </c>
      <c r="AK21" s="464" t="str">
        <f ca="1">IF(CE_Test_Number&lt;4,"-",Tables!AS134)</f>
        <v>-</v>
      </c>
      <c r="AL21" s="464" t="str">
        <f ca="1">IF(CE_Test_Number&lt;4,"-",Tables!AT134)</f>
        <v>-</v>
      </c>
      <c r="AM21" s="464" t="str">
        <f ca="1">IF(CE_Test_Number&lt;4,"-",Tables!AU134)</f>
        <v>-</v>
      </c>
      <c r="AN21" s="464" t="str">
        <f ca="1">IF(CE_Test_Number&lt;4,"-",Tables!AV134)</f>
        <v>-</v>
      </c>
    </row>
    <row r="22" spans="2:40">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Tables!K135</f>
        <v>-</v>
      </c>
      <c r="K22" s="269" t="str">
        <f ca="1">Tables!L135</f>
        <v>-</v>
      </c>
      <c r="L22" s="269" t="str">
        <f ca="1">Tables!M135</f>
        <v>-</v>
      </c>
      <c r="M22" s="269" t="str">
        <f ca="1">Tables!N135</f>
        <v>-</v>
      </c>
      <c r="N22" s="269" t="str">
        <f ca="1">Tables!O135</f>
        <v>-</v>
      </c>
      <c r="O22" s="269" t="str">
        <f ca="1">Tables!P135</f>
        <v>-</v>
      </c>
      <c r="P22" s="269" t="str">
        <f ca="1">Tables!Q135</f>
        <v>-</v>
      </c>
      <c r="Q22" s="269" t="str">
        <f ca="1">Tables!R135</f>
        <v>-</v>
      </c>
      <c r="R22" s="269" t="str">
        <f ca="1">Tables!S135</f>
        <v>-</v>
      </c>
      <c r="S22" s="269" t="str">
        <f ca="1">Tables!Z135</f>
        <v>-</v>
      </c>
      <c r="T22" s="269" t="str">
        <f ca="1">Tables!AA135</f>
        <v>-</v>
      </c>
      <c r="U22" s="411" t="str">
        <f ca="1">IF(CE_Test_Number&lt;1,"-",Tables!AC135)</f>
        <v>-</v>
      </c>
      <c r="V22" s="411" t="str">
        <f ca="1">IF(CE_Test_Number&lt;1,"-",Tables!AD135)</f>
        <v>-</v>
      </c>
      <c r="W22" s="411" t="str">
        <f ca="1">IF(CE_Test_Number&lt;1,"-",Tables!AE135)</f>
        <v>-</v>
      </c>
      <c r="X22" s="411" t="str">
        <f ca="1">IF(CE_Test_Number&lt;1,"-",Tables!AF135)</f>
        <v>-</v>
      </c>
      <c r="Y22" s="411" t="str">
        <f ca="1">IF(CE_Test_Number&lt;1,"-",Tables!AG135)</f>
        <v>-</v>
      </c>
      <c r="Z22" s="464" t="str">
        <f ca="1">IF(CE_Test_Number&lt;2,"-",Tables!AH135)</f>
        <v>-</v>
      </c>
      <c r="AA22" s="464" t="str">
        <f ca="1">IF(CE_Test_Number&lt;2,"-",Tables!AI135)</f>
        <v>-</v>
      </c>
      <c r="AB22" s="464" t="str">
        <f ca="1">IF(CE_Test_Number&lt;2,"-",Tables!AJ135)</f>
        <v>-</v>
      </c>
      <c r="AC22" s="464" t="str">
        <f ca="1">IF(CE_Test_Number&lt;2,"-",Tables!AK135)</f>
        <v>-</v>
      </c>
      <c r="AD22" s="464" t="str">
        <f ca="1">IF(CE_Test_Number&lt;2,"-",Tables!AL135)</f>
        <v>-</v>
      </c>
      <c r="AE22" s="464" t="str">
        <f ca="1">IF(CE_Test_Number&lt;3,"-",Tables!AM135)</f>
        <v>-</v>
      </c>
      <c r="AF22" s="464" t="str">
        <f ca="1">IF(CE_Test_Number&lt;3,"-",Tables!AN135)</f>
        <v>-</v>
      </c>
      <c r="AG22" s="464" t="str">
        <f ca="1">IF(CE_Test_Number&lt;3,"-",Tables!AO135)</f>
        <v>-</v>
      </c>
      <c r="AH22" s="464" t="str">
        <f ca="1">IF(CE_Test_Number&lt;3,"-",Tables!AP135)</f>
        <v>-</v>
      </c>
      <c r="AI22" s="464" t="str">
        <f ca="1">IF(CE_Test_Number&lt;3,"-",Tables!AQ135)</f>
        <v>-</v>
      </c>
      <c r="AJ22" s="464" t="str">
        <f ca="1">IF(CE_Test_Number&lt;4,"-",Tables!AR135)</f>
        <v>-</v>
      </c>
      <c r="AK22" s="464" t="str">
        <f ca="1">IF(CE_Test_Number&lt;4,"-",Tables!AS135)</f>
        <v>-</v>
      </c>
      <c r="AL22" s="464" t="str">
        <f ca="1">IF(CE_Test_Number&lt;4,"-",Tables!AT135)</f>
        <v>-</v>
      </c>
      <c r="AM22" s="464" t="str">
        <f ca="1">IF(CE_Test_Number&lt;4,"-",Tables!AU135)</f>
        <v>-</v>
      </c>
      <c r="AN22" s="464" t="str">
        <f ca="1">IF(CE_Test_Number&lt;4,"-",Tables!AV135)</f>
        <v>-</v>
      </c>
    </row>
    <row r="23" spans="2:40">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Tables!K136</f>
        <v>-</v>
      </c>
      <c r="K23" s="269" t="str">
        <f ca="1">Tables!L136</f>
        <v>-</v>
      </c>
      <c r="L23" s="269" t="str">
        <f ca="1">Tables!M136</f>
        <v>-</v>
      </c>
      <c r="M23" s="269" t="str">
        <f ca="1">Tables!N136</f>
        <v>-</v>
      </c>
      <c r="N23" s="269" t="str">
        <f ca="1">Tables!O136</f>
        <v>-</v>
      </c>
      <c r="O23" s="269" t="str">
        <f ca="1">Tables!P136</f>
        <v>-</v>
      </c>
      <c r="P23" s="269" t="str">
        <f ca="1">Tables!Q136</f>
        <v>-</v>
      </c>
      <c r="Q23" s="269" t="str">
        <f ca="1">Tables!R136</f>
        <v>-</v>
      </c>
      <c r="R23" s="269" t="str">
        <f ca="1">Tables!S136</f>
        <v>-</v>
      </c>
      <c r="S23" s="269" t="str">
        <f ca="1">Tables!Z136</f>
        <v>-</v>
      </c>
      <c r="T23" s="269" t="str">
        <f ca="1">Tables!AA136</f>
        <v>-</v>
      </c>
      <c r="U23" s="411" t="str">
        <f ca="1">IF(CE_Test_Number&lt;1,"-",Tables!AC136)</f>
        <v>-</v>
      </c>
      <c r="V23" s="411" t="str">
        <f ca="1">IF(CE_Test_Number&lt;1,"-",Tables!AD136)</f>
        <v>-</v>
      </c>
      <c r="W23" s="411" t="str">
        <f ca="1">IF(CE_Test_Number&lt;1,"-",Tables!AE136)</f>
        <v>-</v>
      </c>
      <c r="X23" s="411" t="str">
        <f ca="1">IF(CE_Test_Number&lt;1,"-",Tables!AF136)</f>
        <v>-</v>
      </c>
      <c r="Y23" s="411" t="str">
        <f ca="1">IF(CE_Test_Number&lt;1,"-",Tables!AG136)</f>
        <v>-</v>
      </c>
      <c r="Z23" s="464" t="str">
        <f ca="1">IF(CE_Test_Number&lt;2,"-",Tables!AH136)</f>
        <v>-</v>
      </c>
      <c r="AA23" s="464" t="str">
        <f ca="1">IF(CE_Test_Number&lt;2,"-",Tables!AI136)</f>
        <v>-</v>
      </c>
      <c r="AB23" s="464" t="str">
        <f ca="1">IF(CE_Test_Number&lt;2,"-",Tables!AJ136)</f>
        <v>-</v>
      </c>
      <c r="AC23" s="464" t="str">
        <f ca="1">IF(CE_Test_Number&lt;2,"-",Tables!AK136)</f>
        <v>-</v>
      </c>
      <c r="AD23" s="464" t="str">
        <f ca="1">IF(CE_Test_Number&lt;2,"-",Tables!AL136)</f>
        <v>-</v>
      </c>
      <c r="AE23" s="464" t="str">
        <f ca="1">IF(CE_Test_Number&lt;3,"-",Tables!AM136)</f>
        <v>-</v>
      </c>
      <c r="AF23" s="464" t="str">
        <f ca="1">IF(CE_Test_Number&lt;3,"-",Tables!AN136)</f>
        <v>-</v>
      </c>
      <c r="AG23" s="464" t="str">
        <f ca="1">IF(CE_Test_Number&lt;3,"-",Tables!AO136)</f>
        <v>-</v>
      </c>
      <c r="AH23" s="464" t="str">
        <f ca="1">IF(CE_Test_Number&lt;3,"-",Tables!AP136)</f>
        <v>-</v>
      </c>
      <c r="AI23" s="464" t="str">
        <f ca="1">IF(CE_Test_Number&lt;3,"-",Tables!AQ136)</f>
        <v>-</v>
      </c>
      <c r="AJ23" s="464" t="str">
        <f ca="1">IF(CE_Test_Number&lt;4,"-",Tables!AR136)</f>
        <v>-</v>
      </c>
      <c r="AK23" s="464" t="str">
        <f ca="1">IF(CE_Test_Number&lt;4,"-",Tables!AS136)</f>
        <v>-</v>
      </c>
      <c r="AL23" s="464" t="str">
        <f ca="1">IF(CE_Test_Number&lt;4,"-",Tables!AT136)</f>
        <v>-</v>
      </c>
      <c r="AM23" s="464" t="str">
        <f ca="1">IF(CE_Test_Number&lt;4,"-",Tables!AU136)</f>
        <v>-</v>
      </c>
      <c r="AN23" s="464" t="str">
        <f ca="1">IF(CE_Test_Number&lt;4,"-",Tables!AV136)</f>
        <v>-</v>
      </c>
    </row>
    <row r="24" spans="2:40">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Tables!K137</f>
        <v>-</v>
      </c>
      <c r="K24" s="269" t="str">
        <f ca="1">Tables!L137</f>
        <v>-</v>
      </c>
      <c r="L24" s="269" t="str">
        <f ca="1">Tables!M137</f>
        <v>-</v>
      </c>
      <c r="M24" s="269" t="str">
        <f ca="1">Tables!N137</f>
        <v>-</v>
      </c>
      <c r="N24" s="269" t="str">
        <f ca="1">Tables!O137</f>
        <v>-</v>
      </c>
      <c r="O24" s="269" t="str">
        <f ca="1">Tables!P137</f>
        <v>-</v>
      </c>
      <c r="P24" s="269" t="str">
        <f ca="1">Tables!Q137</f>
        <v>-</v>
      </c>
      <c r="Q24" s="269" t="str">
        <f ca="1">Tables!R137</f>
        <v>-</v>
      </c>
      <c r="R24" s="269" t="str">
        <f ca="1">Tables!S137</f>
        <v>-</v>
      </c>
      <c r="S24" s="269" t="str">
        <f ca="1">Tables!Z137</f>
        <v>-</v>
      </c>
      <c r="T24" s="269" t="str">
        <f ca="1">Tables!AA137</f>
        <v>-</v>
      </c>
      <c r="U24" s="411" t="str">
        <f ca="1">IF(CE_Test_Number&lt;1,"-",Tables!AC137)</f>
        <v>-</v>
      </c>
      <c r="V24" s="411" t="str">
        <f ca="1">IF(CE_Test_Number&lt;1,"-",Tables!AD137)</f>
        <v>-</v>
      </c>
      <c r="W24" s="411" t="str">
        <f ca="1">IF(CE_Test_Number&lt;1,"-",Tables!AE137)</f>
        <v>-</v>
      </c>
      <c r="X24" s="411" t="str">
        <f ca="1">IF(CE_Test_Number&lt;1,"-",Tables!AF137)</f>
        <v>-</v>
      </c>
      <c r="Y24" s="411" t="str">
        <f ca="1">IF(CE_Test_Number&lt;1,"-",Tables!AG137)</f>
        <v>-</v>
      </c>
      <c r="Z24" s="464" t="str">
        <f ca="1">IF(CE_Test_Number&lt;2,"-",Tables!AH137)</f>
        <v>-</v>
      </c>
      <c r="AA24" s="464" t="str">
        <f ca="1">IF(CE_Test_Number&lt;2,"-",Tables!AI137)</f>
        <v>-</v>
      </c>
      <c r="AB24" s="464" t="str">
        <f ca="1">IF(CE_Test_Number&lt;2,"-",Tables!AJ137)</f>
        <v>-</v>
      </c>
      <c r="AC24" s="464" t="str">
        <f ca="1">IF(CE_Test_Number&lt;2,"-",Tables!AK137)</f>
        <v>-</v>
      </c>
      <c r="AD24" s="464" t="str">
        <f ca="1">IF(CE_Test_Number&lt;2,"-",Tables!AL137)</f>
        <v>-</v>
      </c>
      <c r="AE24" s="464" t="str">
        <f ca="1">IF(CE_Test_Number&lt;3,"-",Tables!AM137)</f>
        <v>-</v>
      </c>
      <c r="AF24" s="464" t="str">
        <f ca="1">IF(CE_Test_Number&lt;3,"-",Tables!AN137)</f>
        <v>-</v>
      </c>
      <c r="AG24" s="464" t="str">
        <f ca="1">IF(CE_Test_Number&lt;3,"-",Tables!AO137)</f>
        <v>-</v>
      </c>
      <c r="AH24" s="464" t="str">
        <f ca="1">IF(CE_Test_Number&lt;3,"-",Tables!AP137)</f>
        <v>-</v>
      </c>
      <c r="AI24" s="464" t="str">
        <f ca="1">IF(CE_Test_Number&lt;3,"-",Tables!AQ137)</f>
        <v>-</v>
      </c>
      <c r="AJ24" s="464" t="str">
        <f ca="1">IF(CE_Test_Number&lt;4,"-",Tables!AR137)</f>
        <v>-</v>
      </c>
      <c r="AK24" s="464" t="str">
        <f ca="1">IF(CE_Test_Number&lt;4,"-",Tables!AS137)</f>
        <v>-</v>
      </c>
      <c r="AL24" s="464" t="str">
        <f ca="1">IF(CE_Test_Number&lt;4,"-",Tables!AT137)</f>
        <v>-</v>
      </c>
      <c r="AM24" s="464" t="str">
        <f ca="1">IF(CE_Test_Number&lt;4,"-",Tables!AU137)</f>
        <v>-</v>
      </c>
      <c r="AN24" s="464" t="str">
        <f ca="1">IF(CE_Test_Number&lt;4,"-",Tables!AV137)</f>
        <v>-</v>
      </c>
    </row>
    <row r="25" spans="2:40">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Tables!K138</f>
        <v>-</v>
      </c>
      <c r="K25" s="269" t="str">
        <f ca="1">Tables!L138</f>
        <v>-</v>
      </c>
      <c r="L25" s="269" t="str">
        <f ca="1">Tables!M138</f>
        <v>-</v>
      </c>
      <c r="M25" s="269" t="str">
        <f ca="1">Tables!N138</f>
        <v>-</v>
      </c>
      <c r="N25" s="269" t="str">
        <f ca="1">Tables!O138</f>
        <v>-</v>
      </c>
      <c r="O25" s="269" t="str">
        <f ca="1">Tables!P138</f>
        <v>-</v>
      </c>
      <c r="P25" s="269" t="str">
        <f ca="1">Tables!Q138</f>
        <v>-</v>
      </c>
      <c r="Q25" s="269" t="str">
        <f ca="1">Tables!R138</f>
        <v>-</v>
      </c>
      <c r="R25" s="269" t="str">
        <f ca="1">Tables!S138</f>
        <v>-</v>
      </c>
      <c r="S25" s="269" t="str">
        <f ca="1">Tables!Z138</f>
        <v>-</v>
      </c>
      <c r="T25" s="269" t="str">
        <f ca="1">Tables!AA138</f>
        <v>-</v>
      </c>
      <c r="U25" s="411" t="str">
        <f ca="1">IF(CE_Test_Number&lt;1,"-",Tables!AC138)</f>
        <v>-</v>
      </c>
      <c r="V25" s="411" t="str">
        <f ca="1">IF(CE_Test_Number&lt;1,"-",Tables!AD138)</f>
        <v>-</v>
      </c>
      <c r="W25" s="411" t="str">
        <f ca="1">IF(CE_Test_Number&lt;1,"-",Tables!AE138)</f>
        <v>-</v>
      </c>
      <c r="X25" s="411" t="str">
        <f ca="1">IF(CE_Test_Number&lt;1,"-",Tables!AF138)</f>
        <v>-</v>
      </c>
      <c r="Y25" s="411" t="str">
        <f ca="1">IF(CE_Test_Number&lt;1,"-",Tables!AG138)</f>
        <v>-</v>
      </c>
      <c r="Z25" s="464" t="str">
        <f ca="1">IF(CE_Test_Number&lt;2,"-",Tables!AH138)</f>
        <v>-</v>
      </c>
      <c r="AA25" s="464" t="str">
        <f ca="1">IF(CE_Test_Number&lt;2,"-",Tables!AI138)</f>
        <v>-</v>
      </c>
      <c r="AB25" s="464" t="str">
        <f ca="1">IF(CE_Test_Number&lt;2,"-",Tables!AJ138)</f>
        <v>-</v>
      </c>
      <c r="AC25" s="464" t="str">
        <f ca="1">IF(CE_Test_Number&lt;2,"-",Tables!AK138)</f>
        <v>-</v>
      </c>
      <c r="AD25" s="464" t="str">
        <f ca="1">IF(CE_Test_Number&lt;2,"-",Tables!AL138)</f>
        <v>-</v>
      </c>
      <c r="AE25" s="464" t="str">
        <f ca="1">IF(CE_Test_Number&lt;3,"-",Tables!AM138)</f>
        <v>-</v>
      </c>
      <c r="AF25" s="464" t="str">
        <f ca="1">IF(CE_Test_Number&lt;3,"-",Tables!AN138)</f>
        <v>-</v>
      </c>
      <c r="AG25" s="464" t="str">
        <f ca="1">IF(CE_Test_Number&lt;3,"-",Tables!AO138)</f>
        <v>-</v>
      </c>
      <c r="AH25" s="464" t="str">
        <f ca="1">IF(CE_Test_Number&lt;3,"-",Tables!AP138)</f>
        <v>-</v>
      </c>
      <c r="AI25" s="464" t="str">
        <f ca="1">IF(CE_Test_Number&lt;3,"-",Tables!AQ138)</f>
        <v>-</v>
      </c>
      <c r="AJ25" s="464" t="str">
        <f ca="1">IF(CE_Test_Number&lt;4,"-",Tables!AR138)</f>
        <v>-</v>
      </c>
      <c r="AK25" s="464" t="str">
        <f ca="1">IF(CE_Test_Number&lt;4,"-",Tables!AS138)</f>
        <v>-</v>
      </c>
      <c r="AL25" s="464" t="str">
        <f ca="1">IF(CE_Test_Number&lt;4,"-",Tables!AT138)</f>
        <v>-</v>
      </c>
      <c r="AM25" s="464" t="str">
        <f ca="1">IF(CE_Test_Number&lt;4,"-",Tables!AU138)</f>
        <v>-</v>
      </c>
      <c r="AN25" s="464" t="str">
        <f ca="1">IF(CE_Test_Number&lt;4,"-",Tables!AV138)</f>
        <v>-</v>
      </c>
    </row>
    <row r="26" spans="2:40">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Tables!K139</f>
        <v>-</v>
      </c>
      <c r="K26" s="269" t="str">
        <f ca="1">Tables!L139</f>
        <v>-</v>
      </c>
      <c r="L26" s="269" t="str">
        <f ca="1">Tables!M139</f>
        <v>-</v>
      </c>
      <c r="M26" s="269" t="str">
        <f ca="1">Tables!N139</f>
        <v>-</v>
      </c>
      <c r="N26" s="269" t="str">
        <f ca="1">Tables!O139</f>
        <v>-</v>
      </c>
      <c r="O26" s="269" t="str">
        <f ca="1">Tables!P139</f>
        <v>-</v>
      </c>
      <c r="P26" s="269" t="str">
        <f ca="1">Tables!Q139</f>
        <v>-</v>
      </c>
      <c r="Q26" s="269" t="str">
        <f ca="1">Tables!R139</f>
        <v>-</v>
      </c>
      <c r="R26" s="269" t="str">
        <f ca="1">Tables!S139</f>
        <v>-</v>
      </c>
      <c r="S26" s="269" t="str">
        <f ca="1">Tables!Z139</f>
        <v>-</v>
      </c>
      <c r="T26" s="269" t="str">
        <f ca="1">Tables!AA139</f>
        <v>-</v>
      </c>
      <c r="U26" s="411" t="str">
        <f ca="1">IF(CE_Test_Number&lt;1,"-",Tables!AC139)</f>
        <v>-</v>
      </c>
      <c r="V26" s="411" t="str">
        <f ca="1">IF(CE_Test_Number&lt;1,"-",Tables!AD139)</f>
        <v>-</v>
      </c>
      <c r="W26" s="411" t="str">
        <f ca="1">IF(CE_Test_Number&lt;1,"-",Tables!AE139)</f>
        <v>-</v>
      </c>
      <c r="X26" s="411" t="str">
        <f ca="1">IF(CE_Test_Number&lt;1,"-",Tables!AF139)</f>
        <v>-</v>
      </c>
      <c r="Y26" s="411" t="str">
        <f ca="1">IF(CE_Test_Number&lt;1,"-",Tables!AG139)</f>
        <v>-</v>
      </c>
      <c r="Z26" s="464" t="str">
        <f ca="1">IF(CE_Test_Number&lt;2,"-",Tables!AH139)</f>
        <v>-</v>
      </c>
      <c r="AA26" s="464" t="str">
        <f ca="1">IF(CE_Test_Number&lt;2,"-",Tables!AI139)</f>
        <v>-</v>
      </c>
      <c r="AB26" s="464" t="str">
        <f ca="1">IF(CE_Test_Number&lt;2,"-",Tables!AJ139)</f>
        <v>-</v>
      </c>
      <c r="AC26" s="464" t="str">
        <f ca="1">IF(CE_Test_Number&lt;2,"-",Tables!AK139)</f>
        <v>-</v>
      </c>
      <c r="AD26" s="464" t="str">
        <f ca="1">IF(CE_Test_Number&lt;2,"-",Tables!AL139)</f>
        <v>-</v>
      </c>
      <c r="AE26" s="464" t="str">
        <f ca="1">IF(CE_Test_Number&lt;3,"-",Tables!AM139)</f>
        <v>-</v>
      </c>
      <c r="AF26" s="464" t="str">
        <f ca="1">IF(CE_Test_Number&lt;3,"-",Tables!AN139)</f>
        <v>-</v>
      </c>
      <c r="AG26" s="464" t="str">
        <f ca="1">IF(CE_Test_Number&lt;3,"-",Tables!AO139)</f>
        <v>-</v>
      </c>
      <c r="AH26" s="464" t="str">
        <f ca="1">IF(CE_Test_Number&lt;3,"-",Tables!AP139)</f>
        <v>-</v>
      </c>
      <c r="AI26" s="464" t="str">
        <f ca="1">IF(CE_Test_Number&lt;3,"-",Tables!AQ139)</f>
        <v>-</v>
      </c>
      <c r="AJ26" s="464" t="str">
        <f ca="1">IF(CE_Test_Number&lt;4,"-",Tables!AR139)</f>
        <v>-</v>
      </c>
      <c r="AK26" s="464" t="str">
        <f ca="1">IF(CE_Test_Number&lt;4,"-",Tables!AS139)</f>
        <v>-</v>
      </c>
      <c r="AL26" s="464" t="str">
        <f ca="1">IF(CE_Test_Number&lt;4,"-",Tables!AT139)</f>
        <v>-</v>
      </c>
      <c r="AM26" s="464" t="str">
        <f ca="1">IF(CE_Test_Number&lt;4,"-",Tables!AU139)</f>
        <v>-</v>
      </c>
      <c r="AN26" s="464" t="str">
        <f ca="1">IF(CE_Test_Number&lt;4,"-",Tables!AV139)</f>
        <v>-</v>
      </c>
    </row>
    <row r="27" spans="2:40">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Tables!K140</f>
        <v>-</v>
      </c>
      <c r="K27" s="269" t="str">
        <f ca="1">Tables!L140</f>
        <v>-</v>
      </c>
      <c r="L27" s="269" t="str">
        <f ca="1">Tables!M140</f>
        <v>-</v>
      </c>
      <c r="M27" s="269" t="str">
        <f ca="1">Tables!N140</f>
        <v>-</v>
      </c>
      <c r="N27" s="269" t="str">
        <f ca="1">Tables!O140</f>
        <v>-</v>
      </c>
      <c r="O27" s="269" t="str">
        <f ca="1">Tables!P140</f>
        <v>-</v>
      </c>
      <c r="P27" s="269" t="str">
        <f ca="1">Tables!Q140</f>
        <v>-</v>
      </c>
      <c r="Q27" s="269" t="str">
        <f ca="1">Tables!R140</f>
        <v>-</v>
      </c>
      <c r="R27" s="269" t="str">
        <f ca="1">Tables!S140</f>
        <v>-</v>
      </c>
      <c r="S27" s="269" t="str">
        <f ca="1">Tables!Z140</f>
        <v>-</v>
      </c>
      <c r="T27" s="269" t="str">
        <f ca="1">Tables!AA140</f>
        <v>-</v>
      </c>
      <c r="U27" s="411" t="str">
        <f ca="1">IF(CE_Test_Number&lt;1,"-",Tables!AC140)</f>
        <v>-</v>
      </c>
      <c r="V27" s="411" t="str">
        <f ca="1">IF(CE_Test_Number&lt;1,"-",Tables!AD140)</f>
        <v>-</v>
      </c>
      <c r="W27" s="411" t="str">
        <f ca="1">IF(CE_Test_Number&lt;1,"-",Tables!AE140)</f>
        <v>-</v>
      </c>
      <c r="X27" s="411" t="str">
        <f ca="1">IF(CE_Test_Number&lt;1,"-",Tables!AF140)</f>
        <v>-</v>
      </c>
      <c r="Y27" s="411" t="str">
        <f ca="1">IF(CE_Test_Number&lt;1,"-",Tables!AG140)</f>
        <v>-</v>
      </c>
      <c r="Z27" s="464" t="str">
        <f ca="1">IF(CE_Test_Number&lt;2,"-",Tables!AH140)</f>
        <v>-</v>
      </c>
      <c r="AA27" s="464" t="str">
        <f ca="1">IF(CE_Test_Number&lt;2,"-",Tables!AI140)</f>
        <v>-</v>
      </c>
      <c r="AB27" s="464" t="str">
        <f ca="1">IF(CE_Test_Number&lt;2,"-",Tables!AJ140)</f>
        <v>-</v>
      </c>
      <c r="AC27" s="464" t="str">
        <f ca="1">IF(CE_Test_Number&lt;2,"-",Tables!AK140)</f>
        <v>-</v>
      </c>
      <c r="AD27" s="464" t="str">
        <f ca="1">IF(CE_Test_Number&lt;2,"-",Tables!AL140)</f>
        <v>-</v>
      </c>
      <c r="AE27" s="464" t="str">
        <f ca="1">IF(CE_Test_Number&lt;3,"-",Tables!AM140)</f>
        <v>-</v>
      </c>
      <c r="AF27" s="464" t="str">
        <f ca="1">IF(CE_Test_Number&lt;3,"-",Tables!AN140)</f>
        <v>-</v>
      </c>
      <c r="AG27" s="464" t="str">
        <f ca="1">IF(CE_Test_Number&lt;3,"-",Tables!AO140)</f>
        <v>-</v>
      </c>
      <c r="AH27" s="464" t="str">
        <f ca="1">IF(CE_Test_Number&lt;3,"-",Tables!AP140)</f>
        <v>-</v>
      </c>
      <c r="AI27" s="464" t="str">
        <f ca="1">IF(CE_Test_Number&lt;3,"-",Tables!AQ140)</f>
        <v>-</v>
      </c>
      <c r="AJ27" s="464" t="str">
        <f ca="1">IF(CE_Test_Number&lt;4,"-",Tables!AR140)</f>
        <v>-</v>
      </c>
      <c r="AK27" s="464" t="str">
        <f ca="1">IF(CE_Test_Number&lt;4,"-",Tables!AS140)</f>
        <v>-</v>
      </c>
      <c r="AL27" s="464" t="str">
        <f ca="1">IF(CE_Test_Number&lt;4,"-",Tables!AT140)</f>
        <v>-</v>
      </c>
      <c r="AM27" s="464" t="str">
        <f ca="1">IF(CE_Test_Number&lt;4,"-",Tables!AU140)</f>
        <v>-</v>
      </c>
      <c r="AN27" s="464" t="str">
        <f ca="1">IF(CE_Test_Number&lt;4,"-",Tables!AV140)</f>
        <v>-</v>
      </c>
    </row>
    <row r="28" spans="2:40">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Tables!K141</f>
        <v>-</v>
      </c>
      <c r="K28" s="269" t="str">
        <f ca="1">Tables!L141</f>
        <v>-</v>
      </c>
      <c r="L28" s="269" t="str">
        <f ca="1">Tables!M141</f>
        <v>-</v>
      </c>
      <c r="M28" s="269" t="str">
        <f ca="1">Tables!N141</f>
        <v>-</v>
      </c>
      <c r="N28" s="269" t="str">
        <f ca="1">Tables!O141</f>
        <v>-</v>
      </c>
      <c r="O28" s="269" t="str">
        <f ca="1">Tables!P141</f>
        <v>-</v>
      </c>
      <c r="P28" s="269" t="str">
        <f ca="1">Tables!Q141</f>
        <v>-</v>
      </c>
      <c r="Q28" s="269" t="str">
        <f ca="1">Tables!R141</f>
        <v>-</v>
      </c>
      <c r="R28" s="269" t="str">
        <f ca="1">Tables!S141</f>
        <v>-</v>
      </c>
      <c r="S28" s="269" t="str">
        <f ca="1">Tables!Z141</f>
        <v>-</v>
      </c>
      <c r="T28" s="269" t="str">
        <f ca="1">Tables!AA141</f>
        <v>-</v>
      </c>
      <c r="U28" s="411" t="str">
        <f ca="1">IF(CE_Test_Number&lt;1,"-",Tables!AC141)</f>
        <v>-</v>
      </c>
      <c r="V28" s="411" t="str">
        <f ca="1">IF(CE_Test_Number&lt;1,"-",Tables!AD141)</f>
        <v>-</v>
      </c>
      <c r="W28" s="411" t="str">
        <f ca="1">IF(CE_Test_Number&lt;1,"-",Tables!AE141)</f>
        <v>-</v>
      </c>
      <c r="X28" s="411" t="str">
        <f ca="1">IF(CE_Test_Number&lt;1,"-",Tables!AF141)</f>
        <v>-</v>
      </c>
      <c r="Y28" s="411" t="str">
        <f ca="1">IF(CE_Test_Number&lt;1,"-",Tables!AG141)</f>
        <v>-</v>
      </c>
      <c r="Z28" s="464" t="str">
        <f ca="1">IF(CE_Test_Number&lt;2,"-",Tables!AH141)</f>
        <v>-</v>
      </c>
      <c r="AA28" s="464" t="str">
        <f ca="1">IF(CE_Test_Number&lt;2,"-",Tables!AI141)</f>
        <v>-</v>
      </c>
      <c r="AB28" s="464" t="str">
        <f ca="1">IF(CE_Test_Number&lt;2,"-",Tables!AJ141)</f>
        <v>-</v>
      </c>
      <c r="AC28" s="464" t="str">
        <f ca="1">IF(CE_Test_Number&lt;2,"-",Tables!AK141)</f>
        <v>-</v>
      </c>
      <c r="AD28" s="464" t="str">
        <f ca="1">IF(CE_Test_Number&lt;2,"-",Tables!AL141)</f>
        <v>-</v>
      </c>
      <c r="AE28" s="464" t="str">
        <f ca="1">IF(CE_Test_Number&lt;3,"-",Tables!AM141)</f>
        <v>-</v>
      </c>
      <c r="AF28" s="464" t="str">
        <f ca="1">IF(CE_Test_Number&lt;3,"-",Tables!AN141)</f>
        <v>-</v>
      </c>
      <c r="AG28" s="464" t="str">
        <f ca="1">IF(CE_Test_Number&lt;3,"-",Tables!AO141)</f>
        <v>-</v>
      </c>
      <c r="AH28" s="464" t="str">
        <f ca="1">IF(CE_Test_Number&lt;3,"-",Tables!AP141)</f>
        <v>-</v>
      </c>
      <c r="AI28" s="464" t="str">
        <f ca="1">IF(CE_Test_Number&lt;3,"-",Tables!AQ141)</f>
        <v>-</v>
      </c>
      <c r="AJ28" s="464" t="str">
        <f ca="1">IF(CE_Test_Number&lt;4,"-",Tables!AR141)</f>
        <v>-</v>
      </c>
      <c r="AK28" s="464" t="str">
        <f ca="1">IF(CE_Test_Number&lt;4,"-",Tables!AS141)</f>
        <v>-</v>
      </c>
      <c r="AL28" s="464" t="str">
        <f ca="1">IF(CE_Test_Number&lt;4,"-",Tables!AT141)</f>
        <v>-</v>
      </c>
      <c r="AM28" s="464" t="str">
        <f ca="1">IF(CE_Test_Number&lt;4,"-",Tables!AU141)</f>
        <v>-</v>
      </c>
      <c r="AN28" s="464" t="str">
        <f ca="1">IF(CE_Test_Number&lt;4,"-",Tables!AV141)</f>
        <v>-</v>
      </c>
    </row>
    <row r="29" spans="2:40">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Tables!K142</f>
        <v>-</v>
      </c>
      <c r="K29" s="269" t="str">
        <f ca="1">Tables!L142</f>
        <v>-</v>
      </c>
      <c r="L29" s="269" t="str">
        <f ca="1">Tables!M142</f>
        <v>-</v>
      </c>
      <c r="M29" s="269" t="str">
        <f ca="1">Tables!N142</f>
        <v>-</v>
      </c>
      <c r="N29" s="269" t="str">
        <f ca="1">Tables!O142</f>
        <v>-</v>
      </c>
      <c r="O29" s="269" t="str">
        <f ca="1">Tables!P142</f>
        <v>-</v>
      </c>
      <c r="P29" s="269" t="str">
        <f ca="1">Tables!Q142</f>
        <v>-</v>
      </c>
      <c r="Q29" s="269" t="str">
        <f ca="1">Tables!R142</f>
        <v>-</v>
      </c>
      <c r="R29" s="269" t="str">
        <f ca="1">Tables!S142</f>
        <v>-</v>
      </c>
      <c r="S29" s="269" t="str">
        <f ca="1">Tables!Z142</f>
        <v>-</v>
      </c>
      <c r="T29" s="269" t="str">
        <f ca="1">Tables!AA142</f>
        <v>-</v>
      </c>
      <c r="U29" s="411" t="str">
        <f ca="1">IF(CE_Test_Number&lt;1,"-",Tables!AC142)</f>
        <v>-</v>
      </c>
      <c r="V29" s="411" t="str">
        <f ca="1">IF(CE_Test_Number&lt;1,"-",Tables!AD142)</f>
        <v>-</v>
      </c>
      <c r="W29" s="411" t="str">
        <f ca="1">IF(CE_Test_Number&lt;1,"-",Tables!AE142)</f>
        <v>-</v>
      </c>
      <c r="X29" s="411" t="str">
        <f ca="1">IF(CE_Test_Number&lt;1,"-",Tables!AF142)</f>
        <v>-</v>
      </c>
      <c r="Y29" s="411" t="str">
        <f ca="1">IF(CE_Test_Number&lt;1,"-",Tables!AG142)</f>
        <v>-</v>
      </c>
      <c r="Z29" s="464" t="str">
        <f ca="1">IF(CE_Test_Number&lt;2,"-",Tables!AH142)</f>
        <v>-</v>
      </c>
      <c r="AA29" s="464" t="str">
        <f ca="1">IF(CE_Test_Number&lt;2,"-",Tables!AI142)</f>
        <v>-</v>
      </c>
      <c r="AB29" s="464" t="str">
        <f ca="1">IF(CE_Test_Number&lt;2,"-",Tables!AJ142)</f>
        <v>-</v>
      </c>
      <c r="AC29" s="464" t="str">
        <f ca="1">IF(CE_Test_Number&lt;2,"-",Tables!AK142)</f>
        <v>-</v>
      </c>
      <c r="AD29" s="464" t="str">
        <f ca="1">IF(CE_Test_Number&lt;2,"-",Tables!AL142)</f>
        <v>-</v>
      </c>
      <c r="AE29" s="464" t="str">
        <f ca="1">IF(CE_Test_Number&lt;3,"-",Tables!AM142)</f>
        <v>-</v>
      </c>
      <c r="AF29" s="464" t="str">
        <f ca="1">IF(CE_Test_Number&lt;3,"-",Tables!AN142)</f>
        <v>-</v>
      </c>
      <c r="AG29" s="464" t="str">
        <f ca="1">IF(CE_Test_Number&lt;3,"-",Tables!AO142)</f>
        <v>-</v>
      </c>
      <c r="AH29" s="464" t="str">
        <f ca="1">IF(CE_Test_Number&lt;3,"-",Tables!AP142)</f>
        <v>-</v>
      </c>
      <c r="AI29" s="464" t="str">
        <f ca="1">IF(CE_Test_Number&lt;3,"-",Tables!AQ142)</f>
        <v>-</v>
      </c>
      <c r="AJ29" s="464" t="str">
        <f ca="1">IF(CE_Test_Number&lt;4,"-",Tables!AR142)</f>
        <v>-</v>
      </c>
      <c r="AK29" s="464" t="str">
        <f ca="1">IF(CE_Test_Number&lt;4,"-",Tables!AS142)</f>
        <v>-</v>
      </c>
      <c r="AL29" s="464" t="str">
        <f ca="1">IF(CE_Test_Number&lt;4,"-",Tables!AT142)</f>
        <v>-</v>
      </c>
      <c r="AM29" s="464" t="str">
        <f ca="1">IF(CE_Test_Number&lt;4,"-",Tables!AU142)</f>
        <v>-</v>
      </c>
      <c r="AN29" s="464" t="str">
        <f ca="1">IF(CE_Test_Number&lt;4,"-",Tables!AV142)</f>
        <v>-</v>
      </c>
    </row>
    <row r="30" spans="2:40">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Tables!K143</f>
        <v>-</v>
      </c>
      <c r="K30" s="269" t="str">
        <f ca="1">Tables!L143</f>
        <v>-</v>
      </c>
      <c r="L30" s="269" t="str">
        <f ca="1">Tables!M143</f>
        <v>-</v>
      </c>
      <c r="M30" s="269" t="str">
        <f ca="1">Tables!N143</f>
        <v>-</v>
      </c>
      <c r="N30" s="269" t="str">
        <f ca="1">Tables!O143</f>
        <v>-</v>
      </c>
      <c r="O30" s="269" t="str">
        <f ca="1">Tables!P143</f>
        <v>-</v>
      </c>
      <c r="P30" s="269" t="str">
        <f ca="1">Tables!Q143</f>
        <v>-</v>
      </c>
      <c r="Q30" s="269" t="str">
        <f ca="1">Tables!R143</f>
        <v>-</v>
      </c>
      <c r="R30" s="269" t="str">
        <f ca="1">Tables!S143</f>
        <v>-</v>
      </c>
      <c r="S30" s="269" t="str">
        <f ca="1">Tables!Z143</f>
        <v>-</v>
      </c>
      <c r="T30" s="269" t="str">
        <f ca="1">Tables!AA143</f>
        <v>-</v>
      </c>
      <c r="U30" s="411" t="str">
        <f ca="1">IF(CE_Test_Number&lt;1,"-",Tables!AC143)</f>
        <v>-</v>
      </c>
      <c r="V30" s="411" t="str">
        <f ca="1">IF(CE_Test_Number&lt;1,"-",Tables!AD143)</f>
        <v>-</v>
      </c>
      <c r="W30" s="411" t="str">
        <f ca="1">IF(CE_Test_Number&lt;1,"-",Tables!AE143)</f>
        <v>-</v>
      </c>
      <c r="X30" s="411" t="str">
        <f ca="1">IF(CE_Test_Number&lt;1,"-",Tables!AF143)</f>
        <v>-</v>
      </c>
      <c r="Y30" s="411" t="str">
        <f ca="1">IF(CE_Test_Number&lt;1,"-",Tables!AG143)</f>
        <v>-</v>
      </c>
      <c r="Z30" s="464" t="str">
        <f ca="1">IF(CE_Test_Number&lt;2,"-",Tables!AH143)</f>
        <v>-</v>
      </c>
      <c r="AA30" s="464" t="str">
        <f ca="1">IF(CE_Test_Number&lt;2,"-",Tables!AI143)</f>
        <v>-</v>
      </c>
      <c r="AB30" s="464" t="str">
        <f ca="1">IF(CE_Test_Number&lt;2,"-",Tables!AJ143)</f>
        <v>-</v>
      </c>
      <c r="AC30" s="464" t="str">
        <f ca="1">IF(CE_Test_Number&lt;2,"-",Tables!AK143)</f>
        <v>-</v>
      </c>
      <c r="AD30" s="464" t="str">
        <f ca="1">IF(CE_Test_Number&lt;2,"-",Tables!AL143)</f>
        <v>-</v>
      </c>
      <c r="AE30" s="464" t="str">
        <f ca="1">IF(CE_Test_Number&lt;3,"-",Tables!AM143)</f>
        <v>-</v>
      </c>
      <c r="AF30" s="464" t="str">
        <f ca="1">IF(CE_Test_Number&lt;3,"-",Tables!AN143)</f>
        <v>-</v>
      </c>
      <c r="AG30" s="464" t="str">
        <f ca="1">IF(CE_Test_Number&lt;3,"-",Tables!AO143)</f>
        <v>-</v>
      </c>
      <c r="AH30" s="464" t="str">
        <f ca="1">IF(CE_Test_Number&lt;3,"-",Tables!AP143)</f>
        <v>-</v>
      </c>
      <c r="AI30" s="464" t="str">
        <f ca="1">IF(CE_Test_Number&lt;3,"-",Tables!AQ143)</f>
        <v>-</v>
      </c>
      <c r="AJ30" s="464" t="str">
        <f ca="1">IF(CE_Test_Number&lt;4,"-",Tables!AR143)</f>
        <v>-</v>
      </c>
      <c r="AK30" s="464" t="str">
        <f ca="1">IF(CE_Test_Number&lt;4,"-",Tables!AS143)</f>
        <v>-</v>
      </c>
      <c r="AL30" s="464" t="str">
        <f ca="1">IF(CE_Test_Number&lt;4,"-",Tables!AT143)</f>
        <v>-</v>
      </c>
      <c r="AM30" s="464" t="str">
        <f ca="1">IF(CE_Test_Number&lt;4,"-",Tables!AU143)</f>
        <v>-</v>
      </c>
      <c r="AN30" s="464" t="str">
        <f ca="1">IF(CE_Test_Number&lt;4,"-",Tables!AV143)</f>
        <v>-</v>
      </c>
    </row>
    <row r="31" spans="2:40">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Tables!K144</f>
        <v>-</v>
      </c>
      <c r="K31" s="269" t="str">
        <f ca="1">Tables!L144</f>
        <v>-</v>
      </c>
      <c r="L31" s="269" t="str">
        <f ca="1">Tables!M144</f>
        <v>-</v>
      </c>
      <c r="M31" s="269" t="str">
        <f ca="1">Tables!N144</f>
        <v>-</v>
      </c>
      <c r="N31" s="269" t="str">
        <f ca="1">Tables!O144</f>
        <v>-</v>
      </c>
      <c r="O31" s="269" t="str">
        <f ca="1">Tables!P144</f>
        <v>-</v>
      </c>
      <c r="P31" s="269" t="str">
        <f ca="1">Tables!Q144</f>
        <v>-</v>
      </c>
      <c r="Q31" s="269" t="str">
        <f ca="1">Tables!R144</f>
        <v>-</v>
      </c>
      <c r="R31" s="269" t="str">
        <f ca="1">Tables!S144</f>
        <v>-</v>
      </c>
      <c r="S31" s="269" t="str">
        <f ca="1">Tables!Z144</f>
        <v>-</v>
      </c>
      <c r="T31" s="269" t="str">
        <f ca="1">Tables!AA144</f>
        <v>-</v>
      </c>
      <c r="U31" s="411" t="str">
        <f ca="1">IF(CE_Test_Number&lt;1,"-",Tables!AC144)</f>
        <v>-</v>
      </c>
      <c r="V31" s="411" t="str">
        <f ca="1">IF(CE_Test_Number&lt;1,"-",Tables!AD144)</f>
        <v>-</v>
      </c>
      <c r="W31" s="411" t="str">
        <f ca="1">IF(CE_Test_Number&lt;1,"-",Tables!AE144)</f>
        <v>-</v>
      </c>
      <c r="X31" s="411" t="str">
        <f ca="1">IF(CE_Test_Number&lt;1,"-",Tables!AF144)</f>
        <v>-</v>
      </c>
      <c r="Y31" s="411" t="str">
        <f ca="1">IF(CE_Test_Number&lt;1,"-",Tables!AG144)</f>
        <v>-</v>
      </c>
      <c r="Z31" s="464" t="str">
        <f ca="1">IF(CE_Test_Number&lt;2,"-",Tables!AH144)</f>
        <v>-</v>
      </c>
      <c r="AA31" s="464" t="str">
        <f ca="1">IF(CE_Test_Number&lt;2,"-",Tables!AI144)</f>
        <v>-</v>
      </c>
      <c r="AB31" s="464" t="str">
        <f ca="1">IF(CE_Test_Number&lt;2,"-",Tables!AJ144)</f>
        <v>-</v>
      </c>
      <c r="AC31" s="464" t="str">
        <f ca="1">IF(CE_Test_Number&lt;2,"-",Tables!AK144)</f>
        <v>-</v>
      </c>
      <c r="AD31" s="464" t="str">
        <f ca="1">IF(CE_Test_Number&lt;2,"-",Tables!AL144)</f>
        <v>-</v>
      </c>
      <c r="AE31" s="464" t="str">
        <f ca="1">IF(CE_Test_Number&lt;3,"-",Tables!AM144)</f>
        <v>-</v>
      </c>
      <c r="AF31" s="464" t="str">
        <f ca="1">IF(CE_Test_Number&lt;3,"-",Tables!AN144)</f>
        <v>-</v>
      </c>
      <c r="AG31" s="464" t="str">
        <f ca="1">IF(CE_Test_Number&lt;3,"-",Tables!AO144)</f>
        <v>-</v>
      </c>
      <c r="AH31" s="464" t="str">
        <f ca="1">IF(CE_Test_Number&lt;3,"-",Tables!AP144)</f>
        <v>-</v>
      </c>
      <c r="AI31" s="464" t="str">
        <f ca="1">IF(CE_Test_Number&lt;3,"-",Tables!AQ144)</f>
        <v>-</v>
      </c>
      <c r="AJ31" s="464" t="str">
        <f ca="1">IF(CE_Test_Number&lt;4,"-",Tables!AR144)</f>
        <v>-</v>
      </c>
      <c r="AK31" s="464" t="str">
        <f ca="1">IF(CE_Test_Number&lt;4,"-",Tables!AS144)</f>
        <v>-</v>
      </c>
      <c r="AL31" s="464" t="str">
        <f ca="1">IF(CE_Test_Number&lt;4,"-",Tables!AT144)</f>
        <v>-</v>
      </c>
      <c r="AM31" s="464" t="str">
        <f ca="1">IF(CE_Test_Number&lt;4,"-",Tables!AU144)</f>
        <v>-</v>
      </c>
      <c r="AN31" s="464" t="str">
        <f ca="1">IF(CE_Test_Number&lt;4,"-",Tables!AV144)</f>
        <v>-</v>
      </c>
    </row>
    <row r="32" spans="2:40">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Tables!K145</f>
        <v>-</v>
      </c>
      <c r="K32" s="269" t="str">
        <f ca="1">Tables!L145</f>
        <v>-</v>
      </c>
      <c r="L32" s="269" t="str">
        <f ca="1">Tables!M145</f>
        <v>-</v>
      </c>
      <c r="M32" s="269" t="str">
        <f ca="1">Tables!N145</f>
        <v>-</v>
      </c>
      <c r="N32" s="269" t="str">
        <f ca="1">Tables!O145</f>
        <v>-</v>
      </c>
      <c r="O32" s="269" t="str">
        <f ca="1">Tables!P145</f>
        <v>-</v>
      </c>
      <c r="P32" s="269" t="str">
        <f ca="1">Tables!Q145</f>
        <v>-</v>
      </c>
      <c r="Q32" s="269" t="str">
        <f ca="1">Tables!R145</f>
        <v>-</v>
      </c>
      <c r="R32" s="269" t="str">
        <f ca="1">Tables!S145</f>
        <v>-</v>
      </c>
      <c r="S32" s="269" t="str">
        <f ca="1">Tables!Z145</f>
        <v>-</v>
      </c>
      <c r="T32" s="269" t="str">
        <f ca="1">Tables!AA145</f>
        <v>-</v>
      </c>
      <c r="U32" s="411" t="str">
        <f ca="1">IF(CE_Test_Number&lt;1,"-",Tables!AC145)</f>
        <v>-</v>
      </c>
      <c r="V32" s="411" t="str">
        <f ca="1">IF(CE_Test_Number&lt;1,"-",Tables!AD145)</f>
        <v>-</v>
      </c>
      <c r="W32" s="411" t="str">
        <f ca="1">IF(CE_Test_Number&lt;1,"-",Tables!AE145)</f>
        <v>-</v>
      </c>
      <c r="X32" s="411" t="str">
        <f ca="1">IF(CE_Test_Number&lt;1,"-",Tables!AF145)</f>
        <v>-</v>
      </c>
      <c r="Y32" s="411" t="str">
        <f ca="1">IF(CE_Test_Number&lt;1,"-",Tables!AG145)</f>
        <v>-</v>
      </c>
      <c r="Z32" s="464" t="str">
        <f ca="1">IF(CE_Test_Number&lt;2,"-",Tables!AH145)</f>
        <v>-</v>
      </c>
      <c r="AA32" s="464" t="str">
        <f ca="1">IF(CE_Test_Number&lt;2,"-",Tables!AI145)</f>
        <v>-</v>
      </c>
      <c r="AB32" s="464" t="str">
        <f ca="1">IF(CE_Test_Number&lt;2,"-",Tables!AJ145)</f>
        <v>-</v>
      </c>
      <c r="AC32" s="464" t="str">
        <f ca="1">IF(CE_Test_Number&lt;2,"-",Tables!AK145)</f>
        <v>-</v>
      </c>
      <c r="AD32" s="464" t="str">
        <f ca="1">IF(CE_Test_Number&lt;2,"-",Tables!AL145)</f>
        <v>-</v>
      </c>
      <c r="AE32" s="464" t="str">
        <f ca="1">IF(CE_Test_Number&lt;3,"-",Tables!AM145)</f>
        <v>-</v>
      </c>
      <c r="AF32" s="464" t="str">
        <f ca="1">IF(CE_Test_Number&lt;3,"-",Tables!AN145)</f>
        <v>-</v>
      </c>
      <c r="AG32" s="464" t="str">
        <f ca="1">IF(CE_Test_Number&lt;3,"-",Tables!AO145)</f>
        <v>-</v>
      </c>
      <c r="AH32" s="464" t="str">
        <f ca="1">IF(CE_Test_Number&lt;3,"-",Tables!AP145)</f>
        <v>-</v>
      </c>
      <c r="AI32" s="464" t="str">
        <f ca="1">IF(CE_Test_Number&lt;3,"-",Tables!AQ145)</f>
        <v>-</v>
      </c>
      <c r="AJ32" s="464" t="str">
        <f ca="1">IF(CE_Test_Number&lt;4,"-",Tables!AR145)</f>
        <v>-</v>
      </c>
      <c r="AK32" s="464" t="str">
        <f ca="1">IF(CE_Test_Number&lt;4,"-",Tables!AS145)</f>
        <v>-</v>
      </c>
      <c r="AL32" s="464" t="str">
        <f ca="1">IF(CE_Test_Number&lt;4,"-",Tables!AT145)</f>
        <v>-</v>
      </c>
      <c r="AM32" s="464" t="str">
        <f ca="1">IF(CE_Test_Number&lt;4,"-",Tables!AU145)</f>
        <v>-</v>
      </c>
      <c r="AN32" s="464" t="str">
        <f ca="1">IF(CE_Test_Number&lt;4,"-",Tables!AV145)</f>
        <v>-</v>
      </c>
    </row>
    <row r="33" spans="2:40">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Tables!K146</f>
        <v>-</v>
      </c>
      <c r="K33" s="269" t="str">
        <f ca="1">Tables!L146</f>
        <v>-</v>
      </c>
      <c r="L33" s="269" t="str">
        <f ca="1">Tables!M146</f>
        <v>-</v>
      </c>
      <c r="M33" s="269" t="str">
        <f ca="1">Tables!N146</f>
        <v>-</v>
      </c>
      <c r="N33" s="269" t="str">
        <f ca="1">Tables!O146</f>
        <v>-</v>
      </c>
      <c r="O33" s="269" t="str">
        <f ca="1">Tables!P146</f>
        <v>-</v>
      </c>
      <c r="P33" s="269" t="str">
        <f ca="1">Tables!Q146</f>
        <v>-</v>
      </c>
      <c r="Q33" s="269" t="str">
        <f ca="1">Tables!R146</f>
        <v>-</v>
      </c>
      <c r="R33" s="269" t="str">
        <f ca="1">Tables!S146</f>
        <v>-</v>
      </c>
      <c r="S33" s="269" t="str">
        <f ca="1">Tables!Z146</f>
        <v>-</v>
      </c>
      <c r="T33" s="269" t="str">
        <f ca="1">Tables!AA146</f>
        <v>-</v>
      </c>
      <c r="U33" s="411" t="str">
        <f ca="1">IF(CE_Test_Number&lt;1,"-",Tables!AC146)</f>
        <v>-</v>
      </c>
      <c r="V33" s="411" t="str">
        <f ca="1">IF(CE_Test_Number&lt;1,"-",Tables!AD146)</f>
        <v>-</v>
      </c>
      <c r="W33" s="411" t="str">
        <f ca="1">IF(CE_Test_Number&lt;1,"-",Tables!AE146)</f>
        <v>-</v>
      </c>
      <c r="X33" s="411" t="str">
        <f ca="1">IF(CE_Test_Number&lt;1,"-",Tables!AF146)</f>
        <v>-</v>
      </c>
      <c r="Y33" s="411" t="str">
        <f ca="1">IF(CE_Test_Number&lt;1,"-",Tables!AG146)</f>
        <v>-</v>
      </c>
      <c r="Z33" s="464" t="str">
        <f ca="1">IF(CE_Test_Number&lt;2,"-",Tables!AH146)</f>
        <v>-</v>
      </c>
      <c r="AA33" s="464" t="str">
        <f ca="1">IF(CE_Test_Number&lt;2,"-",Tables!AI146)</f>
        <v>-</v>
      </c>
      <c r="AB33" s="464" t="str">
        <f ca="1">IF(CE_Test_Number&lt;2,"-",Tables!AJ146)</f>
        <v>-</v>
      </c>
      <c r="AC33" s="464" t="str">
        <f ca="1">IF(CE_Test_Number&lt;2,"-",Tables!AK146)</f>
        <v>-</v>
      </c>
      <c r="AD33" s="464" t="str">
        <f ca="1">IF(CE_Test_Number&lt;2,"-",Tables!AL146)</f>
        <v>-</v>
      </c>
      <c r="AE33" s="464" t="str">
        <f ca="1">IF(CE_Test_Number&lt;3,"-",Tables!AM146)</f>
        <v>-</v>
      </c>
      <c r="AF33" s="464" t="str">
        <f ca="1">IF(CE_Test_Number&lt;3,"-",Tables!AN146)</f>
        <v>-</v>
      </c>
      <c r="AG33" s="464" t="str">
        <f ca="1">IF(CE_Test_Number&lt;3,"-",Tables!AO146)</f>
        <v>-</v>
      </c>
      <c r="AH33" s="464" t="str">
        <f ca="1">IF(CE_Test_Number&lt;3,"-",Tables!AP146)</f>
        <v>-</v>
      </c>
      <c r="AI33" s="464" t="str">
        <f ca="1">IF(CE_Test_Number&lt;3,"-",Tables!AQ146)</f>
        <v>-</v>
      </c>
      <c r="AJ33" s="464" t="str">
        <f ca="1">IF(CE_Test_Number&lt;4,"-",Tables!AR146)</f>
        <v>-</v>
      </c>
      <c r="AK33" s="464" t="str">
        <f ca="1">IF(CE_Test_Number&lt;4,"-",Tables!AS146)</f>
        <v>-</v>
      </c>
      <c r="AL33" s="464" t="str">
        <f ca="1">IF(CE_Test_Number&lt;4,"-",Tables!AT146)</f>
        <v>-</v>
      </c>
      <c r="AM33" s="464" t="str">
        <f ca="1">IF(CE_Test_Number&lt;4,"-",Tables!AU146)</f>
        <v>-</v>
      </c>
      <c r="AN33" s="464" t="str">
        <f ca="1">IF(CE_Test_Number&lt;4,"-",Tables!AV146)</f>
        <v>-</v>
      </c>
    </row>
    <row r="34" spans="2:40">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Tables!K147</f>
        <v>-</v>
      </c>
      <c r="K34" s="269" t="str">
        <f ca="1">Tables!L147</f>
        <v>-</v>
      </c>
      <c r="L34" s="269" t="str">
        <f ca="1">Tables!M147</f>
        <v>-</v>
      </c>
      <c r="M34" s="269" t="str">
        <f ca="1">Tables!N147</f>
        <v>-</v>
      </c>
      <c r="N34" s="269" t="str">
        <f ca="1">Tables!O147</f>
        <v>-</v>
      </c>
      <c r="O34" s="269" t="str">
        <f ca="1">Tables!P147</f>
        <v>-</v>
      </c>
      <c r="P34" s="269" t="str">
        <f ca="1">Tables!Q147</f>
        <v>-</v>
      </c>
      <c r="Q34" s="269" t="str">
        <f ca="1">Tables!R147</f>
        <v>-</v>
      </c>
      <c r="R34" s="269" t="str">
        <f ca="1">Tables!S147</f>
        <v>-</v>
      </c>
      <c r="S34" s="269" t="str">
        <f ca="1">Tables!Z147</f>
        <v>-</v>
      </c>
      <c r="T34" s="269" t="str">
        <f ca="1">Tables!AA147</f>
        <v>-</v>
      </c>
      <c r="U34" s="411" t="str">
        <f ca="1">IF(CE_Test_Number&lt;1,"-",Tables!AC147)</f>
        <v>-</v>
      </c>
      <c r="V34" s="411" t="str">
        <f ca="1">IF(CE_Test_Number&lt;1,"-",Tables!AD147)</f>
        <v>-</v>
      </c>
      <c r="W34" s="411" t="str">
        <f ca="1">IF(CE_Test_Number&lt;1,"-",Tables!AE147)</f>
        <v>-</v>
      </c>
      <c r="X34" s="411" t="str">
        <f ca="1">IF(CE_Test_Number&lt;1,"-",Tables!AF147)</f>
        <v>-</v>
      </c>
      <c r="Y34" s="411" t="str">
        <f ca="1">IF(CE_Test_Number&lt;1,"-",Tables!AG147)</f>
        <v>-</v>
      </c>
      <c r="Z34" s="464" t="str">
        <f ca="1">IF(CE_Test_Number&lt;2,"-",Tables!AH147)</f>
        <v>-</v>
      </c>
      <c r="AA34" s="464" t="str">
        <f ca="1">IF(CE_Test_Number&lt;2,"-",Tables!AI147)</f>
        <v>-</v>
      </c>
      <c r="AB34" s="464" t="str">
        <f ca="1">IF(CE_Test_Number&lt;2,"-",Tables!AJ147)</f>
        <v>-</v>
      </c>
      <c r="AC34" s="464" t="str">
        <f ca="1">IF(CE_Test_Number&lt;2,"-",Tables!AK147)</f>
        <v>-</v>
      </c>
      <c r="AD34" s="464" t="str">
        <f ca="1">IF(CE_Test_Number&lt;2,"-",Tables!AL147)</f>
        <v>-</v>
      </c>
      <c r="AE34" s="464" t="str">
        <f ca="1">IF(CE_Test_Number&lt;3,"-",Tables!AM147)</f>
        <v>-</v>
      </c>
      <c r="AF34" s="464" t="str">
        <f ca="1">IF(CE_Test_Number&lt;3,"-",Tables!AN147)</f>
        <v>-</v>
      </c>
      <c r="AG34" s="464" t="str">
        <f ca="1">IF(CE_Test_Number&lt;3,"-",Tables!AO147)</f>
        <v>-</v>
      </c>
      <c r="AH34" s="464" t="str">
        <f ca="1">IF(CE_Test_Number&lt;3,"-",Tables!AP147)</f>
        <v>-</v>
      </c>
      <c r="AI34" s="464" t="str">
        <f ca="1">IF(CE_Test_Number&lt;3,"-",Tables!AQ147)</f>
        <v>-</v>
      </c>
      <c r="AJ34" s="464" t="str">
        <f ca="1">IF(CE_Test_Number&lt;4,"-",Tables!AR147)</f>
        <v>-</v>
      </c>
      <c r="AK34" s="464" t="str">
        <f ca="1">IF(CE_Test_Number&lt;4,"-",Tables!AS147)</f>
        <v>-</v>
      </c>
      <c r="AL34" s="464" t="str">
        <f ca="1">IF(CE_Test_Number&lt;4,"-",Tables!AT147)</f>
        <v>-</v>
      </c>
      <c r="AM34" s="464" t="str">
        <f ca="1">IF(CE_Test_Number&lt;4,"-",Tables!AU147)</f>
        <v>-</v>
      </c>
      <c r="AN34" s="464" t="str">
        <f ca="1">IF(CE_Test_Number&lt;4,"-",Tables!AV147)</f>
        <v>-</v>
      </c>
    </row>
    <row r="35" spans="2:40">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Tables!K148</f>
        <v>-</v>
      </c>
      <c r="K35" s="269" t="str">
        <f ca="1">Tables!L148</f>
        <v>-</v>
      </c>
      <c r="L35" s="269" t="str">
        <f ca="1">Tables!M148</f>
        <v>-</v>
      </c>
      <c r="M35" s="269" t="str">
        <f ca="1">Tables!N148</f>
        <v>-</v>
      </c>
      <c r="N35" s="269" t="str">
        <f ca="1">Tables!O148</f>
        <v>-</v>
      </c>
      <c r="O35" s="269" t="str">
        <f ca="1">Tables!P148</f>
        <v>-</v>
      </c>
      <c r="P35" s="269" t="str">
        <f ca="1">Tables!Q148</f>
        <v>-</v>
      </c>
      <c r="Q35" s="269" t="str">
        <f ca="1">Tables!R148</f>
        <v>-</v>
      </c>
      <c r="R35" s="269" t="str">
        <f ca="1">Tables!S148</f>
        <v>-</v>
      </c>
      <c r="S35" s="269" t="str">
        <f ca="1">Tables!Z148</f>
        <v>-</v>
      </c>
      <c r="T35" s="269" t="str">
        <f ca="1">Tables!AA148</f>
        <v>-</v>
      </c>
      <c r="U35" s="411" t="str">
        <f ca="1">IF(CE_Test_Number&lt;1,"-",Tables!AC148)</f>
        <v>-</v>
      </c>
      <c r="V35" s="411" t="str">
        <f ca="1">IF(CE_Test_Number&lt;1,"-",Tables!AD148)</f>
        <v>-</v>
      </c>
      <c r="W35" s="411" t="str">
        <f ca="1">IF(CE_Test_Number&lt;1,"-",Tables!AE148)</f>
        <v>-</v>
      </c>
      <c r="X35" s="411" t="str">
        <f ca="1">IF(CE_Test_Number&lt;1,"-",Tables!AF148)</f>
        <v>-</v>
      </c>
      <c r="Y35" s="411" t="str">
        <f ca="1">IF(CE_Test_Number&lt;1,"-",Tables!AG148)</f>
        <v>-</v>
      </c>
      <c r="Z35" s="464" t="str">
        <f ca="1">IF(CE_Test_Number&lt;2,"-",Tables!AH148)</f>
        <v>-</v>
      </c>
      <c r="AA35" s="464" t="str">
        <f ca="1">IF(CE_Test_Number&lt;2,"-",Tables!AI148)</f>
        <v>-</v>
      </c>
      <c r="AB35" s="464" t="str">
        <f ca="1">IF(CE_Test_Number&lt;2,"-",Tables!AJ148)</f>
        <v>-</v>
      </c>
      <c r="AC35" s="464" t="str">
        <f ca="1">IF(CE_Test_Number&lt;2,"-",Tables!AK148)</f>
        <v>-</v>
      </c>
      <c r="AD35" s="464" t="str">
        <f ca="1">IF(CE_Test_Number&lt;2,"-",Tables!AL148)</f>
        <v>-</v>
      </c>
      <c r="AE35" s="464" t="str">
        <f ca="1">IF(CE_Test_Number&lt;3,"-",Tables!AM148)</f>
        <v>-</v>
      </c>
      <c r="AF35" s="464" t="str">
        <f ca="1">IF(CE_Test_Number&lt;3,"-",Tables!AN148)</f>
        <v>-</v>
      </c>
      <c r="AG35" s="464" t="str">
        <f ca="1">IF(CE_Test_Number&lt;3,"-",Tables!AO148)</f>
        <v>-</v>
      </c>
      <c r="AH35" s="464" t="str">
        <f ca="1">IF(CE_Test_Number&lt;3,"-",Tables!AP148)</f>
        <v>-</v>
      </c>
      <c r="AI35" s="464" t="str">
        <f ca="1">IF(CE_Test_Number&lt;3,"-",Tables!AQ148)</f>
        <v>-</v>
      </c>
      <c r="AJ35" s="464" t="str">
        <f ca="1">IF(CE_Test_Number&lt;4,"-",Tables!AR148)</f>
        <v>-</v>
      </c>
      <c r="AK35" s="464" t="str">
        <f ca="1">IF(CE_Test_Number&lt;4,"-",Tables!AS148)</f>
        <v>-</v>
      </c>
      <c r="AL35" s="464" t="str">
        <f ca="1">IF(CE_Test_Number&lt;4,"-",Tables!AT148)</f>
        <v>-</v>
      </c>
      <c r="AM35" s="464" t="str">
        <f ca="1">IF(CE_Test_Number&lt;4,"-",Tables!AU148)</f>
        <v>-</v>
      </c>
      <c r="AN35" s="464" t="str">
        <f ca="1">IF(CE_Test_Number&lt;4,"-",Tables!AV148)</f>
        <v>-</v>
      </c>
    </row>
    <row r="36" spans="2:40">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Tables!K149</f>
        <v>-</v>
      </c>
      <c r="K36" s="269" t="str">
        <f ca="1">Tables!L149</f>
        <v>-</v>
      </c>
      <c r="L36" s="269" t="str">
        <f ca="1">Tables!M149</f>
        <v>-</v>
      </c>
      <c r="M36" s="269" t="str">
        <f ca="1">Tables!N149</f>
        <v>-</v>
      </c>
      <c r="N36" s="269" t="str">
        <f ca="1">Tables!O149</f>
        <v>-</v>
      </c>
      <c r="O36" s="269" t="str">
        <f ca="1">Tables!P149</f>
        <v>-</v>
      </c>
      <c r="P36" s="269" t="str">
        <f ca="1">Tables!Q149</f>
        <v>-</v>
      </c>
      <c r="Q36" s="269" t="str">
        <f ca="1">Tables!R149</f>
        <v>-</v>
      </c>
      <c r="R36" s="269" t="str">
        <f ca="1">Tables!S149</f>
        <v>-</v>
      </c>
      <c r="S36" s="269" t="str">
        <f ca="1">Tables!Z149</f>
        <v>-</v>
      </c>
      <c r="T36" s="269" t="str">
        <f ca="1">Tables!AA149</f>
        <v>-</v>
      </c>
      <c r="U36" s="411" t="str">
        <f ca="1">IF(CE_Test_Number&lt;1,"-",Tables!AC149)</f>
        <v>-</v>
      </c>
      <c r="V36" s="411" t="str">
        <f ca="1">IF(CE_Test_Number&lt;1,"-",Tables!AD149)</f>
        <v>-</v>
      </c>
      <c r="W36" s="411" t="str">
        <f ca="1">IF(CE_Test_Number&lt;1,"-",Tables!AE149)</f>
        <v>-</v>
      </c>
      <c r="X36" s="411" t="str">
        <f ca="1">IF(CE_Test_Number&lt;1,"-",Tables!AF149)</f>
        <v>-</v>
      </c>
      <c r="Y36" s="411" t="str">
        <f ca="1">IF(CE_Test_Number&lt;1,"-",Tables!AG149)</f>
        <v>-</v>
      </c>
      <c r="Z36" s="464" t="str">
        <f ca="1">IF(CE_Test_Number&lt;2,"-",Tables!AH149)</f>
        <v>-</v>
      </c>
      <c r="AA36" s="464" t="str">
        <f ca="1">IF(CE_Test_Number&lt;2,"-",Tables!AI149)</f>
        <v>-</v>
      </c>
      <c r="AB36" s="464" t="str">
        <f ca="1">IF(CE_Test_Number&lt;2,"-",Tables!AJ149)</f>
        <v>-</v>
      </c>
      <c r="AC36" s="464" t="str">
        <f ca="1">IF(CE_Test_Number&lt;2,"-",Tables!AK149)</f>
        <v>-</v>
      </c>
      <c r="AD36" s="464" t="str">
        <f ca="1">IF(CE_Test_Number&lt;2,"-",Tables!AL149)</f>
        <v>-</v>
      </c>
      <c r="AE36" s="464" t="str">
        <f ca="1">IF(CE_Test_Number&lt;3,"-",Tables!AM149)</f>
        <v>-</v>
      </c>
      <c r="AF36" s="464" t="str">
        <f ca="1">IF(CE_Test_Number&lt;3,"-",Tables!AN149)</f>
        <v>-</v>
      </c>
      <c r="AG36" s="464" t="str">
        <f ca="1">IF(CE_Test_Number&lt;3,"-",Tables!AO149)</f>
        <v>-</v>
      </c>
      <c r="AH36" s="464" t="str">
        <f ca="1">IF(CE_Test_Number&lt;3,"-",Tables!AP149)</f>
        <v>-</v>
      </c>
      <c r="AI36" s="464" t="str">
        <f ca="1">IF(CE_Test_Number&lt;3,"-",Tables!AQ149)</f>
        <v>-</v>
      </c>
      <c r="AJ36" s="464" t="str">
        <f ca="1">IF(CE_Test_Number&lt;4,"-",Tables!AR149)</f>
        <v>-</v>
      </c>
      <c r="AK36" s="464" t="str">
        <f ca="1">IF(CE_Test_Number&lt;4,"-",Tables!AS149)</f>
        <v>-</v>
      </c>
      <c r="AL36" s="464" t="str">
        <f ca="1">IF(CE_Test_Number&lt;4,"-",Tables!AT149)</f>
        <v>-</v>
      </c>
      <c r="AM36" s="464" t="str">
        <f ca="1">IF(CE_Test_Number&lt;4,"-",Tables!AU149)</f>
        <v>-</v>
      </c>
      <c r="AN36" s="464" t="str">
        <f ca="1">IF(CE_Test_Number&lt;4,"-",Tables!AV149)</f>
        <v>-</v>
      </c>
    </row>
    <row r="37" spans="2:40">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Tables!K150</f>
        <v>-</v>
      </c>
      <c r="K37" s="269" t="str">
        <f ca="1">Tables!L150</f>
        <v>-</v>
      </c>
      <c r="L37" s="269" t="str">
        <f ca="1">Tables!M150</f>
        <v>-</v>
      </c>
      <c r="M37" s="269" t="str">
        <f ca="1">Tables!N150</f>
        <v>-</v>
      </c>
      <c r="N37" s="269" t="str">
        <f ca="1">Tables!O150</f>
        <v>-</v>
      </c>
      <c r="O37" s="269" t="str">
        <f ca="1">Tables!P150</f>
        <v>-</v>
      </c>
      <c r="P37" s="269" t="str">
        <f ca="1">Tables!Q150</f>
        <v>-</v>
      </c>
      <c r="Q37" s="269" t="str">
        <f ca="1">Tables!R150</f>
        <v>-</v>
      </c>
      <c r="R37" s="269" t="str">
        <f ca="1">Tables!S150</f>
        <v>-</v>
      </c>
      <c r="S37" s="269" t="str">
        <f ca="1">Tables!Z150</f>
        <v>-</v>
      </c>
      <c r="T37" s="269" t="str">
        <f ca="1">Tables!AA150</f>
        <v>-</v>
      </c>
      <c r="U37" s="411" t="str">
        <f ca="1">IF(CE_Test_Number&lt;1,"-",Tables!AC150)</f>
        <v>-</v>
      </c>
      <c r="V37" s="411" t="str">
        <f ca="1">IF(CE_Test_Number&lt;1,"-",Tables!AD150)</f>
        <v>-</v>
      </c>
      <c r="W37" s="411" t="str">
        <f ca="1">IF(CE_Test_Number&lt;1,"-",Tables!AE150)</f>
        <v>-</v>
      </c>
      <c r="X37" s="411" t="str">
        <f ca="1">IF(CE_Test_Number&lt;1,"-",Tables!AF150)</f>
        <v>-</v>
      </c>
      <c r="Y37" s="411" t="str">
        <f ca="1">IF(CE_Test_Number&lt;1,"-",Tables!AG150)</f>
        <v>-</v>
      </c>
      <c r="Z37" s="464" t="str">
        <f ca="1">IF(CE_Test_Number&lt;2,"-",Tables!AH150)</f>
        <v>-</v>
      </c>
      <c r="AA37" s="464" t="str">
        <f ca="1">IF(CE_Test_Number&lt;2,"-",Tables!AI150)</f>
        <v>-</v>
      </c>
      <c r="AB37" s="464" t="str">
        <f ca="1">IF(CE_Test_Number&lt;2,"-",Tables!AJ150)</f>
        <v>-</v>
      </c>
      <c r="AC37" s="464" t="str">
        <f ca="1">IF(CE_Test_Number&lt;2,"-",Tables!AK150)</f>
        <v>-</v>
      </c>
      <c r="AD37" s="464" t="str">
        <f ca="1">IF(CE_Test_Number&lt;2,"-",Tables!AL150)</f>
        <v>-</v>
      </c>
      <c r="AE37" s="464" t="str">
        <f ca="1">IF(CE_Test_Number&lt;3,"-",Tables!AM150)</f>
        <v>-</v>
      </c>
      <c r="AF37" s="464" t="str">
        <f ca="1">IF(CE_Test_Number&lt;3,"-",Tables!AN150)</f>
        <v>-</v>
      </c>
      <c r="AG37" s="464" t="str">
        <f ca="1">IF(CE_Test_Number&lt;3,"-",Tables!AO150)</f>
        <v>-</v>
      </c>
      <c r="AH37" s="464" t="str">
        <f ca="1">IF(CE_Test_Number&lt;3,"-",Tables!AP150)</f>
        <v>-</v>
      </c>
      <c r="AI37" s="464" t="str">
        <f ca="1">IF(CE_Test_Number&lt;3,"-",Tables!AQ150)</f>
        <v>-</v>
      </c>
      <c r="AJ37" s="464" t="str">
        <f ca="1">IF(CE_Test_Number&lt;4,"-",Tables!AR150)</f>
        <v>-</v>
      </c>
      <c r="AK37" s="464" t="str">
        <f ca="1">IF(CE_Test_Number&lt;4,"-",Tables!AS150)</f>
        <v>-</v>
      </c>
      <c r="AL37" s="464" t="str">
        <f ca="1">IF(CE_Test_Number&lt;4,"-",Tables!AT150)</f>
        <v>-</v>
      </c>
      <c r="AM37" s="464" t="str">
        <f ca="1">IF(CE_Test_Number&lt;4,"-",Tables!AU150)</f>
        <v>-</v>
      </c>
      <c r="AN37" s="464" t="str">
        <f ca="1">IF(CE_Test_Number&lt;4,"-",Tables!AV150)</f>
        <v>-</v>
      </c>
    </row>
    <row r="38" spans="2:40">
      <c r="F38" s="233"/>
      <c r="G38" s="233"/>
      <c r="H38" s="233"/>
      <c r="I38" s="233"/>
      <c r="J38" s="233"/>
      <c r="K38" s="233"/>
      <c r="L38" s="233"/>
      <c r="M38" s="233"/>
      <c r="N38" s="233"/>
      <c r="O38" s="233"/>
      <c r="P38" s="233"/>
      <c r="Q38" s="233"/>
      <c r="R38" s="233"/>
      <c r="S38" s="233"/>
      <c r="T38" s="233"/>
    </row>
    <row r="39" spans="2:40">
      <c r="B39" s="1191" t="s">
        <v>673</v>
      </c>
      <c r="C39" s="1191"/>
      <c r="D39" s="1191"/>
      <c r="E39" s="1191"/>
      <c r="F39" s="666" t="str">
        <f>IF(Site_or_SitePlusLosses=1,"site",IF(Site_or_SitePlusLosses=2,"site plus T&amp;D losses between the site and power plant","Did not answer the question"))</f>
        <v>site</v>
      </c>
    </row>
    <row r="40" spans="2:40">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3">
    <mergeCell ref="B39:E39"/>
    <mergeCell ref="S5:T5"/>
    <mergeCell ref="U5:AM5"/>
    <mergeCell ref="B6:B7"/>
    <mergeCell ref="C6:C7"/>
    <mergeCell ref="D6:D7"/>
    <mergeCell ref="S6:S7"/>
    <mergeCell ref="T6:T7"/>
    <mergeCell ref="E5:F5"/>
    <mergeCell ref="G5:I5"/>
    <mergeCell ref="J5:L5"/>
    <mergeCell ref="M5:O5"/>
    <mergeCell ref="P5:R5"/>
  </mergeCells>
  <pageMargins left="0.5" right="0.5" top="0.75" bottom="0.75" header="0.3" footer="0.3"/>
  <pageSetup scale="95" orientation="landscape" r:id="rId1"/>
  <colBreaks count="2" manualBreakCount="2">
    <brk id="4" max="1048575" man="1"/>
    <brk id="19" max="25" man="1"/>
  </col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3"/>
  <dimension ref="A1:AG39"/>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11" width="13.6640625" style="424" customWidth="1"/>
    <col min="12" max="12" width="10" style="424" bestFit="1" customWidth="1"/>
    <col min="13" max="13" width="12.109375" style="424" bestFit="1" customWidth="1"/>
    <col min="14" max="14" width="18" style="424" customWidth="1"/>
    <col min="15" max="15" width="15.6640625" style="424" bestFit="1" customWidth="1"/>
    <col min="16" max="17" width="15.6640625" style="424" customWidth="1"/>
    <col min="18" max="18" width="15.6640625" style="424" bestFit="1" customWidth="1"/>
    <col min="19" max="19" width="15.44140625" style="424" customWidth="1"/>
    <col min="20" max="20" width="16" style="424" customWidth="1"/>
    <col min="21" max="21" width="12.88671875" style="424" customWidth="1"/>
    <col min="22" max="22" width="11.44140625" style="424" customWidth="1"/>
    <col min="23" max="23" width="9.33203125" style="424"/>
    <col min="24" max="24" width="14.44140625" style="424" customWidth="1"/>
    <col min="25" max="25" width="15.44140625" style="424" customWidth="1"/>
    <col min="26" max="26" width="14.44140625" style="424" customWidth="1"/>
    <col min="27" max="27" width="11.44140625" style="424" customWidth="1"/>
    <col min="28" max="28" width="12.6640625" style="424" customWidth="1"/>
    <col min="29" max="29" width="11.109375" style="424" customWidth="1"/>
    <col min="30" max="30" width="11" style="424" customWidth="1"/>
    <col min="31" max="31" width="10" style="424" customWidth="1"/>
    <col min="32" max="16384" width="9.33203125" style="424"/>
  </cols>
  <sheetData>
    <row r="1" spans="1:33" ht="38.25" customHeight="1"/>
    <row r="2" spans="1:33" ht="4.5" customHeight="1"/>
    <row r="3" spans="1:33" ht="22.8">
      <c r="B3" s="390" t="str">
        <f>Titles!F2&amp;" Portfolio Data"</f>
        <v>2014 Portfolio Data</v>
      </c>
      <c r="C3" s="390"/>
      <c r="D3" s="390"/>
      <c r="E3" s="390"/>
      <c r="F3" s="390"/>
      <c r="G3" s="390"/>
      <c r="H3" s="390"/>
      <c r="I3" s="390"/>
      <c r="J3" s="390"/>
      <c r="K3" s="390"/>
      <c r="L3" s="390"/>
      <c r="M3" s="390"/>
      <c r="N3" s="390"/>
      <c r="O3" s="390"/>
      <c r="P3" s="390"/>
      <c r="Q3" s="390"/>
      <c r="R3" s="390"/>
    </row>
    <row r="4" spans="1:33" ht="4.5" customHeight="1">
      <c r="E4" s="33"/>
      <c r="F4" s="33"/>
      <c r="G4" s="33"/>
      <c r="H4" s="33"/>
      <c r="I4" s="33"/>
      <c r="J4" s="33"/>
      <c r="K4" s="33"/>
      <c r="L4" s="33"/>
      <c r="M4" s="33"/>
      <c r="N4" s="33"/>
      <c r="O4" s="33"/>
      <c r="P4" s="33"/>
      <c r="Q4" s="33"/>
    </row>
    <row r="5" spans="1:33" ht="15.75" customHeight="1">
      <c r="E5" s="635" t="s">
        <v>711</v>
      </c>
      <c r="F5" s="1322" t="s">
        <v>281</v>
      </c>
      <c r="G5" s="1323"/>
      <c r="H5" s="1324"/>
      <c r="I5" s="1322" t="s">
        <v>279</v>
      </c>
      <c r="J5" s="1323"/>
      <c r="K5" s="1324"/>
      <c r="L5" s="1314" t="s">
        <v>34</v>
      </c>
      <c r="M5" s="1315"/>
      <c r="N5" s="1393" t="s">
        <v>647</v>
      </c>
      <c r="O5" s="1394"/>
      <c r="P5" s="1394"/>
      <c r="Q5" s="1394"/>
      <c r="R5" s="1394"/>
      <c r="S5" s="1394"/>
      <c r="T5" s="1394"/>
      <c r="U5" s="1394"/>
      <c r="V5" s="1394"/>
      <c r="W5" s="1394"/>
      <c r="X5" s="1394"/>
      <c r="Y5" s="1394"/>
      <c r="Z5" s="1394"/>
      <c r="AA5" s="1394"/>
      <c r="AB5" s="1394"/>
      <c r="AC5" s="1394"/>
      <c r="AD5" s="1394"/>
      <c r="AE5" s="1394"/>
      <c r="AF5" s="1395"/>
    </row>
    <row r="6" spans="1:33" ht="79.2">
      <c r="A6" s="7"/>
      <c r="B6" s="1316" t="s">
        <v>6</v>
      </c>
      <c r="C6" s="1316" t="s">
        <v>7</v>
      </c>
      <c r="D6" s="1316" t="s">
        <v>8</v>
      </c>
      <c r="E6" s="650" t="s">
        <v>59</v>
      </c>
      <c r="F6" s="234" t="s">
        <v>90</v>
      </c>
      <c r="G6" s="634" t="s">
        <v>275</v>
      </c>
      <c r="H6" s="632" t="s">
        <v>276</v>
      </c>
      <c r="I6" s="632" t="s">
        <v>90</v>
      </c>
      <c r="J6" s="634" t="s">
        <v>275</v>
      </c>
      <c r="K6" s="119" t="s">
        <v>276</v>
      </c>
      <c r="L6" s="1316" t="s">
        <v>325</v>
      </c>
      <c r="M6" s="633"/>
      <c r="N6" s="616" t="str">
        <f>IF(CE_Test_Number&lt;1,"-",Tables!AC119)</f>
        <v>Total 
Resource Costs (PV)</v>
      </c>
      <c r="O6" s="616" t="str">
        <f>IF(CE_Test_Number&lt;1,"-",Tables!AD119)</f>
        <v>Total Resource Benefits (PV)</v>
      </c>
      <c r="P6" s="616" t="str">
        <f>IF(CE_Test_Number&lt;1,"-",Tables!AE119)</f>
        <v>Total 
Resource Net Benefits (PV)</v>
      </c>
      <c r="Q6" s="616" t="str">
        <f>IF(CE_Test_Number&lt;1,"-",Tables!AF119)</f>
        <v>TRC</v>
      </c>
      <c r="R6" s="616" t="str">
        <f>IF(CE_Test_Number&lt;1,"-",Tables!AG119)</f>
        <v>TR Levelized Costs (PV)</v>
      </c>
      <c r="S6" s="616" t="str">
        <f>IF(CE_Test_Number&lt;2,"-",Tables!AH119)</f>
        <v>Program Administrator
Costs (PV)</v>
      </c>
      <c r="T6" s="616" t="str">
        <f>IF(CE_Test_Number&lt;2,"-",Tables!AI119)</f>
        <v>Program Administrator Benefits (PV)</v>
      </c>
      <c r="U6" s="616" t="str">
        <f>IF(CE_Test_Number&lt;2,"-",Tables!AJ119)</f>
        <v>Program Administrator Net Benefits (PV)</v>
      </c>
      <c r="V6" s="616" t="str">
        <f>IF(CE_Test_Number&lt;2,"-",Tables!AK119)</f>
        <v>PAC</v>
      </c>
      <c r="W6" s="616" t="str">
        <f>IF(CE_Test_Number&lt;2,"-",Tables!AL119)</f>
        <v>PA Levelized Cost (PV)</v>
      </c>
      <c r="X6" s="616" t="str">
        <f>IF(CE_Test_Number&lt;3,"-",Tables!AM119)</f>
        <v>Societal Costs  (PV)</v>
      </c>
      <c r="Y6" s="616" t="str">
        <f>IF(CE_Test_Number&lt;3,"-",Tables!AN119)</f>
        <v>Societal Benefits (PV)</v>
      </c>
      <c r="Z6" s="616" t="str">
        <f>IF(CE_Test_Number&lt;3,"-",Tables!AO119)</f>
        <v>Societal
Net Benefits (PV)</v>
      </c>
      <c r="AA6" s="616" t="str">
        <f>IF(CE_Test_Number&lt;3,"-",Tables!AP119)</f>
        <v>SCT</v>
      </c>
      <c r="AB6" s="616" t="str">
        <f>IF(CE_Test_Number&lt;3,"-",Tables!AQ119)</f>
        <v>Societal Levelized Costs (PV)</v>
      </c>
      <c r="AC6" s="616" t="str">
        <f>IF(CE_Test_Number&lt;4,"-",Tables!AR119)</f>
        <v>Rate Impact Measure Costs  (PV)</v>
      </c>
      <c r="AD6" s="616" t="str">
        <f>IF(CE_Test_Number&lt;4,"-",Tables!AS119)</f>
        <v>Rate Impact Measure Benefits (PV)</v>
      </c>
      <c r="AE6" s="616" t="str">
        <f>IF(CE_Test_Number&lt;4,"-",Tables!AT119)</f>
        <v>Rate Impact Measure
Net Benefits (PV)</v>
      </c>
      <c r="AF6" s="616" t="str">
        <f>IF(CE_Test_Number&lt;4,"-",Tables!AU119)</f>
        <v>RIM</v>
      </c>
      <c r="AG6" s="616" t="str">
        <f>IF(CE_Test_Number&lt;4,"-",Tables!AV119)</f>
        <v>RIM Levelized Costs (PV)</v>
      </c>
    </row>
    <row r="7" spans="1:33" ht="13.5" customHeight="1">
      <c r="A7" s="7"/>
      <c r="B7" s="1396"/>
      <c r="C7" s="1396"/>
      <c r="D7" s="1396"/>
      <c r="E7" s="651" t="s">
        <v>283</v>
      </c>
      <c r="F7" s="391" t="str">
        <f>Titles!F12</f>
        <v>MW</v>
      </c>
      <c r="G7" s="637" t="str">
        <f>Titles!F13</f>
        <v>MWh</v>
      </c>
      <c r="H7" s="636" t="str">
        <f>Titles!F14</f>
        <v>MWh</v>
      </c>
      <c r="I7" s="636" t="str">
        <f>Titles!F12</f>
        <v>MW</v>
      </c>
      <c r="J7" s="637" t="str">
        <f>Titles!F13</f>
        <v>MWh</v>
      </c>
      <c r="K7" s="637" t="str">
        <f>Titles!F14</f>
        <v>MWh</v>
      </c>
      <c r="L7" s="1396"/>
      <c r="M7" s="637" t="s">
        <v>61</v>
      </c>
      <c r="N7" s="465" t="str">
        <f>IF(CE_Test_Number&lt;1,"-",Tables!AC120)</f>
        <v>($000's)</v>
      </c>
      <c r="O7" s="465" t="str">
        <f>IF(CE_Test_Number&lt;1,"-",Tables!AD120)</f>
        <v>($000's)</v>
      </c>
      <c r="P7" s="465" t="str">
        <f>IF(CE_Test_Number&lt;1,"-",Tables!AE120)</f>
        <v>($000's)</v>
      </c>
      <c r="Q7" s="465" t="str">
        <f>IF(CE_Test_Number&lt;1,"-",Tables!AF120)</f>
        <v>Ratio</v>
      </c>
      <c r="R7" s="465" t="str">
        <f>IF(CE_Test_Number&lt;1,"-",Tables!AG120)</f>
        <v>($/MWh)</v>
      </c>
      <c r="S7" s="465" t="str">
        <f>IF(CE_Test_Number&lt;2,"-",Tables!AH120)</f>
        <v>($000's)</v>
      </c>
      <c r="T7" s="465" t="str">
        <f>IF(CE_Test_Number&lt;2,"-",Tables!AI120)</f>
        <v>($000's)</v>
      </c>
      <c r="U7" s="465" t="str">
        <f>IF(CE_Test_Number&lt;2,"-",Tables!AJ120)</f>
        <v>($000's)</v>
      </c>
      <c r="V7" s="465" t="str">
        <f>IF(CE_Test_Number&lt;2,"-",Tables!AK120)</f>
        <v>Ratio</v>
      </c>
      <c r="W7" s="465" t="str">
        <f>IF(CE_Test_Number&lt;2,"-",Tables!AL120)</f>
        <v>($/MWh)</v>
      </c>
      <c r="X7" s="465" t="str">
        <f>IF(CE_Test_Number&lt;3,"-",Tables!AM120)</f>
        <v>($000's)</v>
      </c>
      <c r="Y7" s="465" t="str">
        <f>IF(CE_Test_Number&lt;3,"-",Tables!AN120)</f>
        <v>($000's)</v>
      </c>
      <c r="Z7" s="465" t="str">
        <f>IF(CE_Test_Number&lt;3,"-",Tables!AO120)</f>
        <v>($000's)</v>
      </c>
      <c r="AA7" s="465" t="str">
        <f>IF(CE_Test_Number&lt;3,"-",Tables!AP120)</f>
        <v>Ratio</v>
      </c>
      <c r="AB7" s="465" t="str">
        <f>IF(CE_Test_Number&lt;3,"-",Tables!AQ120)</f>
        <v>($/MWh)</v>
      </c>
      <c r="AC7" s="465" t="str">
        <f>IF(CE_Test_Number&lt;4,"-",Tables!AR120)</f>
        <v>($000's)</v>
      </c>
      <c r="AD7" s="465" t="str">
        <f>IF(CE_Test_Number&lt;4,"-",Tables!AS120)</f>
        <v>($000's)</v>
      </c>
      <c r="AE7" s="465" t="str">
        <f>IF(CE_Test_Number&lt;4,"-",Tables!AT120)</f>
        <v>($000's)</v>
      </c>
      <c r="AF7" s="465" t="str">
        <f>IF(CE_Test_Number&lt;4,"-",Tables!AU120)</f>
        <v>Ratio</v>
      </c>
      <c r="AG7" s="465" t="str">
        <f>IF(CE_Test_Number&lt;4,"-",Tables!AV120)</f>
        <v>($/MWh)</v>
      </c>
    </row>
    <row r="8" spans="1:33">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Tables!T121</f>
        <v>82.4</v>
      </c>
      <c r="J8" s="269">
        <f ca="1">Tables!U121</f>
        <v>340</v>
      </c>
      <c r="K8" s="269">
        <f ca="1">Tables!V121</f>
        <v>3400</v>
      </c>
      <c r="L8" s="269">
        <f ca="1">Tables!AA121</f>
        <v>500</v>
      </c>
      <c r="M8" s="269">
        <f ca="1">Tables!AB121</f>
        <v>500</v>
      </c>
      <c r="N8" s="464">
        <f ca="1">IF(CE_Test_Number&lt;1,"-",Tables!AC121)</f>
        <v>2000</v>
      </c>
      <c r="O8" s="464">
        <f ca="1">IF(CE_Test_Number&lt;1,"-",Tables!AD121)</f>
        <v>3123</v>
      </c>
      <c r="P8" s="464">
        <f ca="1">IF(CE_Test_Number&lt;1,"-",Tables!AE121)</f>
        <v>1123</v>
      </c>
      <c r="Q8" s="464">
        <f ca="1">IF(CE_Test_Number&lt;1,"-",Tables!AF121)</f>
        <v>1.5615000000000001</v>
      </c>
      <c r="R8" s="464">
        <f ca="1">IF(CE_Test_Number&lt;1,"-",Tables!AG121)</f>
        <v>0</v>
      </c>
      <c r="S8" s="464">
        <f ca="1">IF(CE_Test_Number&lt;2,"-",Tables!AH121)</f>
        <v>0</v>
      </c>
      <c r="T8" s="464">
        <f ca="1">IF(CE_Test_Number&lt;2,"-",Tables!AI121)</f>
        <v>0</v>
      </c>
      <c r="U8" s="464">
        <f ca="1">IF(CE_Test_Number&lt;2,"-",Tables!AJ121)</f>
        <v>0</v>
      </c>
      <c r="V8" s="464" t="str">
        <f ca="1">IF(CE_Test_Number&lt;2,"-",Tables!AK121)</f>
        <v/>
      </c>
      <c r="W8" s="464">
        <f ca="1">IF(CE_Test_Number&lt;2,"-",Tables!AL121)</f>
        <v>0</v>
      </c>
      <c r="X8" s="464">
        <f ca="1">IF(CE_Test_Number&lt;3,"-",Tables!AM121)</f>
        <v>0</v>
      </c>
      <c r="Y8" s="464">
        <f ca="1">IF(CE_Test_Number&lt;3,"-",Tables!AN121)</f>
        <v>0</v>
      </c>
      <c r="Z8" s="464">
        <f ca="1">IF(CE_Test_Number&lt;3,"-",Tables!AO121)</f>
        <v>0</v>
      </c>
      <c r="AA8" s="464" t="str">
        <f ca="1">IF(CE_Test_Number&lt;3,"-",Tables!AP121)</f>
        <v/>
      </c>
      <c r="AB8" s="464">
        <f ca="1">IF(CE_Test_Number&lt;3,"-",Tables!AQ121)</f>
        <v>0</v>
      </c>
      <c r="AC8" s="464">
        <f ca="1">IF(CE_Test_Number&lt;4,"-",Tables!AR121)</f>
        <v>0</v>
      </c>
      <c r="AD8" s="464">
        <f ca="1">IF(CE_Test_Number&lt;4,"-",Tables!AS121)</f>
        <v>0</v>
      </c>
      <c r="AE8" s="464">
        <f ca="1">IF(CE_Test_Number&lt;4,"-",Tables!AT121)</f>
        <v>0</v>
      </c>
      <c r="AF8" s="464" t="str">
        <f ca="1">IF(CE_Test_Number&lt;4,"-",Tables!AU121)</f>
        <v/>
      </c>
      <c r="AG8" s="464">
        <f ca="1">IF(CE_Test_Number&lt;4,"-",Tables!AV121)</f>
        <v>0</v>
      </c>
    </row>
    <row r="9" spans="1:33">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Tables!T122</f>
        <v>0</v>
      </c>
      <c r="J9" s="269">
        <f ca="1">Tables!U122</f>
        <v>0</v>
      </c>
      <c r="K9" s="269">
        <f ca="1">Tables!V122</f>
        <v>0</v>
      </c>
      <c r="L9" s="269">
        <f ca="1">Tables!AA122</f>
        <v>400</v>
      </c>
      <c r="M9" s="269">
        <f ca="1">Tables!AB122</f>
        <v>0</v>
      </c>
      <c r="N9" s="411">
        <f ca="1">IF(CE_Test_Number&lt;1,"-",Tables!AC122)</f>
        <v>0</v>
      </c>
      <c r="O9" s="411">
        <f ca="1">IF(CE_Test_Number&lt;1,"-",Tables!AD122)</f>
        <v>0</v>
      </c>
      <c r="P9" s="411">
        <f ca="1">IF(CE_Test_Number&lt;1,"-",Tables!AE122)</f>
        <v>0</v>
      </c>
      <c r="Q9" s="411" t="str">
        <f ca="1">IF(CE_Test_Number&lt;1,"-",Tables!AF122)</f>
        <v/>
      </c>
      <c r="R9" s="411">
        <f ca="1">IF(CE_Test_Number&lt;1,"-",Tables!AG122)</f>
        <v>0</v>
      </c>
      <c r="S9" s="464">
        <f ca="1">IF(CE_Test_Number&lt;2,"-",Tables!AH122)</f>
        <v>0</v>
      </c>
      <c r="T9" s="464">
        <f ca="1">IF(CE_Test_Number&lt;2,"-",Tables!AI122)</f>
        <v>0</v>
      </c>
      <c r="U9" s="464">
        <f ca="1">IF(CE_Test_Number&lt;2,"-",Tables!AJ122)</f>
        <v>0</v>
      </c>
      <c r="V9" s="464" t="str">
        <f ca="1">IF(CE_Test_Number&lt;2,"-",Tables!AK122)</f>
        <v/>
      </c>
      <c r="W9" s="464">
        <f ca="1">IF(CE_Test_Number&lt;2,"-",Tables!AL122)</f>
        <v>0</v>
      </c>
      <c r="X9" s="464">
        <f ca="1">IF(CE_Test_Number&lt;3,"-",Tables!AM122)</f>
        <v>0</v>
      </c>
      <c r="Y9" s="464">
        <f ca="1">IF(CE_Test_Number&lt;3,"-",Tables!AN122)</f>
        <v>0</v>
      </c>
      <c r="Z9" s="464">
        <f ca="1">IF(CE_Test_Number&lt;3,"-",Tables!AO122)</f>
        <v>0</v>
      </c>
      <c r="AA9" s="464" t="str">
        <f ca="1">IF(CE_Test_Number&lt;3,"-",Tables!AP122)</f>
        <v/>
      </c>
      <c r="AB9" s="464">
        <f ca="1">IF(CE_Test_Number&lt;3,"-",Tables!AQ122)</f>
        <v>0</v>
      </c>
      <c r="AC9" s="464">
        <f ca="1">IF(CE_Test_Number&lt;4,"-",Tables!AR122)</f>
        <v>0</v>
      </c>
      <c r="AD9" s="464">
        <f ca="1">IF(CE_Test_Number&lt;4,"-",Tables!AS122)</f>
        <v>0</v>
      </c>
      <c r="AE9" s="464">
        <f ca="1">IF(CE_Test_Number&lt;4,"-",Tables!AT122)</f>
        <v>0</v>
      </c>
      <c r="AF9" s="464" t="str">
        <f ca="1">IF(CE_Test_Number&lt;4,"-",Tables!AU122)</f>
        <v/>
      </c>
      <c r="AG9" s="464">
        <f ca="1">IF(CE_Test_Number&lt;4,"-",Tables!AV122)</f>
        <v>0</v>
      </c>
    </row>
    <row r="10" spans="1:33">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Tables!T123</f>
        <v>0</v>
      </c>
      <c r="J10" s="269">
        <f ca="1">Tables!U123</f>
        <v>0</v>
      </c>
      <c r="K10" s="269">
        <f ca="1">Tables!V123</f>
        <v>0</v>
      </c>
      <c r="L10" s="269">
        <f ca="1">Tables!AA123</f>
        <v>32</v>
      </c>
      <c r="M10" s="269">
        <f ca="1">Tables!AB123</f>
        <v>0</v>
      </c>
      <c r="N10" s="411">
        <f ca="1">IF(CE_Test_Number&lt;1,"-",Tables!AC123)</f>
        <v>0</v>
      </c>
      <c r="O10" s="411">
        <f ca="1">IF(CE_Test_Number&lt;1,"-",Tables!AD123)</f>
        <v>0</v>
      </c>
      <c r="P10" s="411">
        <f ca="1">IF(CE_Test_Number&lt;1,"-",Tables!AE123)</f>
        <v>0</v>
      </c>
      <c r="Q10" s="411" t="str">
        <f ca="1">IF(CE_Test_Number&lt;1,"-",Tables!AF123)</f>
        <v/>
      </c>
      <c r="R10" s="411">
        <f ca="1">IF(CE_Test_Number&lt;1,"-",Tables!AG123)</f>
        <v>0</v>
      </c>
      <c r="S10" s="464">
        <f ca="1">IF(CE_Test_Number&lt;2,"-",Tables!AH123)</f>
        <v>0</v>
      </c>
      <c r="T10" s="464">
        <f ca="1">IF(CE_Test_Number&lt;2,"-",Tables!AI123)</f>
        <v>0</v>
      </c>
      <c r="U10" s="464">
        <f ca="1">IF(CE_Test_Number&lt;2,"-",Tables!AJ123)</f>
        <v>0</v>
      </c>
      <c r="V10" s="464" t="str">
        <f ca="1">IF(CE_Test_Number&lt;2,"-",Tables!AK123)</f>
        <v/>
      </c>
      <c r="W10" s="464">
        <f ca="1">IF(CE_Test_Number&lt;2,"-",Tables!AL123)</f>
        <v>0</v>
      </c>
      <c r="X10" s="464">
        <f ca="1">IF(CE_Test_Number&lt;3,"-",Tables!AM123)</f>
        <v>0</v>
      </c>
      <c r="Y10" s="464">
        <f ca="1">IF(CE_Test_Number&lt;3,"-",Tables!AN123)</f>
        <v>0</v>
      </c>
      <c r="Z10" s="464">
        <f ca="1">IF(CE_Test_Number&lt;3,"-",Tables!AO123)</f>
        <v>0</v>
      </c>
      <c r="AA10" s="464" t="str">
        <f ca="1">IF(CE_Test_Number&lt;3,"-",Tables!AP123)</f>
        <v/>
      </c>
      <c r="AB10" s="464">
        <f ca="1">IF(CE_Test_Number&lt;3,"-",Tables!AQ123)</f>
        <v>0</v>
      </c>
      <c r="AC10" s="464">
        <f ca="1">IF(CE_Test_Number&lt;4,"-",Tables!AR123)</f>
        <v>0</v>
      </c>
      <c r="AD10" s="464">
        <f ca="1">IF(CE_Test_Number&lt;4,"-",Tables!AS123)</f>
        <v>0</v>
      </c>
      <c r="AE10" s="464">
        <f ca="1">IF(CE_Test_Number&lt;4,"-",Tables!AT123)</f>
        <v>0</v>
      </c>
      <c r="AF10" s="464" t="str">
        <f ca="1">IF(CE_Test_Number&lt;4,"-",Tables!AU123)</f>
        <v/>
      </c>
      <c r="AG10" s="464">
        <f ca="1">IF(CE_Test_Number&lt;4,"-",Tables!AV123)</f>
        <v>0</v>
      </c>
    </row>
    <row r="11" spans="1:33">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Tables!T124</f>
        <v>-</v>
      </c>
      <c r="J11" s="269" t="str">
        <f ca="1">Tables!U124</f>
        <v>-</v>
      </c>
      <c r="K11" s="269" t="str">
        <f ca="1">Tables!V124</f>
        <v>-</v>
      </c>
      <c r="L11" s="269" t="str">
        <f ca="1">Tables!AA124</f>
        <v>-</v>
      </c>
      <c r="M11" s="269" t="str">
        <f ca="1">Tables!AB124</f>
        <v>-</v>
      </c>
      <c r="N11" s="411" t="str">
        <f ca="1">IF(CE_Test_Number&lt;1,"-",Tables!AC124)</f>
        <v>-</v>
      </c>
      <c r="O11" s="411" t="str">
        <f ca="1">IF(CE_Test_Number&lt;1,"-",Tables!AD124)</f>
        <v>-</v>
      </c>
      <c r="P11" s="411" t="str">
        <f ca="1">IF(CE_Test_Number&lt;1,"-",Tables!AE124)</f>
        <v>-</v>
      </c>
      <c r="Q11" s="411" t="str">
        <f ca="1">IF(CE_Test_Number&lt;1,"-",Tables!AF124)</f>
        <v>-</v>
      </c>
      <c r="R11" s="411" t="str">
        <f ca="1">IF(CE_Test_Number&lt;1,"-",Tables!AG124)</f>
        <v>-</v>
      </c>
      <c r="S11" s="464" t="str">
        <f ca="1">IF(CE_Test_Number&lt;2,"-",Tables!AH124)</f>
        <v>-</v>
      </c>
      <c r="T11" s="464" t="str">
        <f ca="1">IF(CE_Test_Number&lt;2,"-",Tables!AI124)</f>
        <v>-</v>
      </c>
      <c r="U11" s="464" t="str">
        <f ca="1">IF(CE_Test_Number&lt;2,"-",Tables!AJ124)</f>
        <v>-</v>
      </c>
      <c r="V11" s="464" t="str">
        <f ca="1">IF(CE_Test_Number&lt;2,"-",Tables!AK124)</f>
        <v>-</v>
      </c>
      <c r="W11" s="464" t="str">
        <f ca="1">IF(CE_Test_Number&lt;2,"-",Tables!AL124)</f>
        <v>-</v>
      </c>
      <c r="X11" s="464" t="str">
        <f ca="1">IF(CE_Test_Number&lt;3,"-",Tables!AM124)</f>
        <v>-</v>
      </c>
      <c r="Y11" s="464" t="str">
        <f ca="1">IF(CE_Test_Number&lt;3,"-",Tables!AN124)</f>
        <v>-</v>
      </c>
      <c r="Z11" s="464" t="str">
        <f ca="1">IF(CE_Test_Number&lt;3,"-",Tables!AO124)</f>
        <v>-</v>
      </c>
      <c r="AA11" s="464" t="str">
        <f ca="1">IF(CE_Test_Number&lt;3,"-",Tables!AP124)</f>
        <v>-</v>
      </c>
      <c r="AB11" s="464" t="str">
        <f ca="1">IF(CE_Test_Number&lt;3,"-",Tables!AQ124)</f>
        <v>-</v>
      </c>
      <c r="AC11" s="464" t="str">
        <f ca="1">IF(CE_Test_Number&lt;4,"-",Tables!AR124)</f>
        <v>-</v>
      </c>
      <c r="AD11" s="464" t="str">
        <f ca="1">IF(CE_Test_Number&lt;4,"-",Tables!AS124)</f>
        <v>-</v>
      </c>
      <c r="AE11" s="464" t="str">
        <f ca="1">IF(CE_Test_Number&lt;4,"-",Tables!AT124)</f>
        <v>-</v>
      </c>
      <c r="AF11" s="464" t="str">
        <f ca="1">IF(CE_Test_Number&lt;4,"-",Tables!AU124)</f>
        <v>-</v>
      </c>
      <c r="AG11" s="464" t="str">
        <f ca="1">IF(CE_Test_Number&lt;4,"-",Tables!AV124)</f>
        <v>-</v>
      </c>
    </row>
    <row r="12" spans="1:33">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Tables!T125</f>
        <v>-</v>
      </c>
      <c r="J12" s="269" t="str">
        <f ca="1">Tables!U125</f>
        <v>-</v>
      </c>
      <c r="K12" s="269" t="str">
        <f ca="1">Tables!V125</f>
        <v>-</v>
      </c>
      <c r="L12" s="269" t="str">
        <f ca="1">Tables!AA125</f>
        <v>-</v>
      </c>
      <c r="M12" s="269" t="str">
        <f ca="1">Tables!AB125</f>
        <v>-</v>
      </c>
      <c r="N12" s="411" t="str">
        <f ca="1">IF(CE_Test_Number&lt;1,"-",Tables!AC125)</f>
        <v>-</v>
      </c>
      <c r="O12" s="411" t="str">
        <f ca="1">IF(CE_Test_Number&lt;1,"-",Tables!AD125)</f>
        <v>-</v>
      </c>
      <c r="P12" s="411" t="str">
        <f ca="1">IF(CE_Test_Number&lt;1,"-",Tables!AE125)</f>
        <v>-</v>
      </c>
      <c r="Q12" s="411" t="str">
        <f ca="1">IF(CE_Test_Number&lt;1,"-",Tables!AF125)</f>
        <v>-</v>
      </c>
      <c r="R12" s="411" t="str">
        <f ca="1">IF(CE_Test_Number&lt;1,"-",Tables!AG125)</f>
        <v>-</v>
      </c>
      <c r="S12" s="464" t="str">
        <f ca="1">IF(CE_Test_Number&lt;2,"-",Tables!AH125)</f>
        <v>-</v>
      </c>
      <c r="T12" s="464" t="str">
        <f ca="1">IF(CE_Test_Number&lt;2,"-",Tables!AI125)</f>
        <v>-</v>
      </c>
      <c r="U12" s="464" t="str">
        <f ca="1">IF(CE_Test_Number&lt;2,"-",Tables!AJ125)</f>
        <v>-</v>
      </c>
      <c r="V12" s="464" t="str">
        <f ca="1">IF(CE_Test_Number&lt;2,"-",Tables!AK125)</f>
        <v>-</v>
      </c>
      <c r="W12" s="464" t="str">
        <f ca="1">IF(CE_Test_Number&lt;2,"-",Tables!AL125)</f>
        <v>-</v>
      </c>
      <c r="X12" s="464" t="str">
        <f ca="1">IF(CE_Test_Number&lt;3,"-",Tables!AM125)</f>
        <v>-</v>
      </c>
      <c r="Y12" s="464" t="str">
        <f ca="1">IF(CE_Test_Number&lt;3,"-",Tables!AN125)</f>
        <v>-</v>
      </c>
      <c r="Z12" s="464" t="str">
        <f ca="1">IF(CE_Test_Number&lt;3,"-",Tables!AO125)</f>
        <v>-</v>
      </c>
      <c r="AA12" s="464" t="str">
        <f ca="1">IF(CE_Test_Number&lt;3,"-",Tables!AP125)</f>
        <v>-</v>
      </c>
      <c r="AB12" s="464" t="str">
        <f ca="1">IF(CE_Test_Number&lt;3,"-",Tables!AQ125)</f>
        <v>-</v>
      </c>
      <c r="AC12" s="464" t="str">
        <f ca="1">IF(CE_Test_Number&lt;4,"-",Tables!AR125)</f>
        <v>-</v>
      </c>
      <c r="AD12" s="464" t="str">
        <f ca="1">IF(CE_Test_Number&lt;4,"-",Tables!AS125)</f>
        <v>-</v>
      </c>
      <c r="AE12" s="464" t="str">
        <f ca="1">IF(CE_Test_Number&lt;4,"-",Tables!AT125)</f>
        <v>-</v>
      </c>
      <c r="AF12" s="464" t="str">
        <f ca="1">IF(CE_Test_Number&lt;4,"-",Tables!AU125)</f>
        <v>-</v>
      </c>
      <c r="AG12" s="464" t="str">
        <f ca="1">IF(CE_Test_Number&lt;4,"-",Tables!AV125)</f>
        <v>-</v>
      </c>
    </row>
    <row r="13" spans="1:33">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Tables!T126</f>
        <v>-</v>
      </c>
      <c r="J13" s="269" t="str">
        <f ca="1">Tables!U126</f>
        <v>-</v>
      </c>
      <c r="K13" s="269" t="str">
        <f ca="1">Tables!V126</f>
        <v>-</v>
      </c>
      <c r="L13" s="269" t="str">
        <f ca="1">Tables!AA126</f>
        <v>-</v>
      </c>
      <c r="M13" s="269" t="str">
        <f ca="1">Tables!AB126</f>
        <v>-</v>
      </c>
      <c r="N13" s="411" t="str">
        <f ca="1">IF(CE_Test_Number&lt;1,"-",Tables!AC126)</f>
        <v>-</v>
      </c>
      <c r="O13" s="411" t="str">
        <f ca="1">IF(CE_Test_Number&lt;1,"-",Tables!AD126)</f>
        <v>-</v>
      </c>
      <c r="P13" s="411" t="str">
        <f ca="1">IF(CE_Test_Number&lt;1,"-",Tables!AE126)</f>
        <v>-</v>
      </c>
      <c r="Q13" s="411" t="str">
        <f ca="1">IF(CE_Test_Number&lt;1,"-",Tables!AF126)</f>
        <v>-</v>
      </c>
      <c r="R13" s="411" t="str">
        <f ca="1">IF(CE_Test_Number&lt;1,"-",Tables!AG126)</f>
        <v>-</v>
      </c>
      <c r="S13" s="464" t="str">
        <f ca="1">IF(CE_Test_Number&lt;2,"-",Tables!AH126)</f>
        <v>-</v>
      </c>
      <c r="T13" s="464" t="str">
        <f ca="1">IF(CE_Test_Number&lt;2,"-",Tables!AI126)</f>
        <v>-</v>
      </c>
      <c r="U13" s="464" t="str">
        <f ca="1">IF(CE_Test_Number&lt;2,"-",Tables!AJ126)</f>
        <v>-</v>
      </c>
      <c r="V13" s="464" t="str">
        <f ca="1">IF(CE_Test_Number&lt;2,"-",Tables!AK126)</f>
        <v>-</v>
      </c>
      <c r="W13" s="464" t="str">
        <f ca="1">IF(CE_Test_Number&lt;2,"-",Tables!AL126)</f>
        <v>-</v>
      </c>
      <c r="X13" s="464" t="str">
        <f ca="1">IF(CE_Test_Number&lt;3,"-",Tables!AM126)</f>
        <v>-</v>
      </c>
      <c r="Y13" s="464" t="str">
        <f ca="1">IF(CE_Test_Number&lt;3,"-",Tables!AN126)</f>
        <v>-</v>
      </c>
      <c r="Z13" s="464" t="str">
        <f ca="1">IF(CE_Test_Number&lt;3,"-",Tables!AO126)</f>
        <v>-</v>
      </c>
      <c r="AA13" s="464" t="str">
        <f ca="1">IF(CE_Test_Number&lt;3,"-",Tables!AP126)</f>
        <v>-</v>
      </c>
      <c r="AB13" s="464" t="str">
        <f ca="1">IF(CE_Test_Number&lt;3,"-",Tables!AQ126)</f>
        <v>-</v>
      </c>
      <c r="AC13" s="464" t="str">
        <f ca="1">IF(CE_Test_Number&lt;4,"-",Tables!AR126)</f>
        <v>-</v>
      </c>
      <c r="AD13" s="464" t="str">
        <f ca="1">IF(CE_Test_Number&lt;4,"-",Tables!AS126)</f>
        <v>-</v>
      </c>
      <c r="AE13" s="464" t="str">
        <f ca="1">IF(CE_Test_Number&lt;4,"-",Tables!AT126)</f>
        <v>-</v>
      </c>
      <c r="AF13" s="464" t="str">
        <f ca="1">IF(CE_Test_Number&lt;4,"-",Tables!AU126)</f>
        <v>-</v>
      </c>
      <c r="AG13" s="464" t="str">
        <f ca="1">IF(CE_Test_Number&lt;4,"-",Tables!AV126)</f>
        <v>-</v>
      </c>
    </row>
    <row r="14" spans="1:33">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Tables!T127</f>
        <v>-</v>
      </c>
      <c r="J14" s="269" t="str">
        <f ca="1">Tables!U127</f>
        <v>-</v>
      </c>
      <c r="K14" s="269" t="str">
        <f ca="1">Tables!V127</f>
        <v>-</v>
      </c>
      <c r="L14" s="269" t="str">
        <f ca="1">Tables!AA127</f>
        <v>-</v>
      </c>
      <c r="M14" s="269" t="str">
        <f ca="1">Tables!AB127</f>
        <v>-</v>
      </c>
      <c r="N14" s="411" t="str">
        <f ca="1">IF(CE_Test_Number&lt;1,"-",Tables!AC127)</f>
        <v>-</v>
      </c>
      <c r="O14" s="411" t="str">
        <f ca="1">IF(CE_Test_Number&lt;1,"-",Tables!AD127)</f>
        <v>-</v>
      </c>
      <c r="P14" s="411" t="str">
        <f ca="1">IF(CE_Test_Number&lt;1,"-",Tables!AE127)</f>
        <v>-</v>
      </c>
      <c r="Q14" s="411" t="str">
        <f ca="1">IF(CE_Test_Number&lt;1,"-",Tables!AF127)</f>
        <v>-</v>
      </c>
      <c r="R14" s="411" t="str">
        <f ca="1">IF(CE_Test_Number&lt;1,"-",Tables!AG127)</f>
        <v>-</v>
      </c>
      <c r="S14" s="464" t="str">
        <f ca="1">IF(CE_Test_Number&lt;2,"-",Tables!AH127)</f>
        <v>-</v>
      </c>
      <c r="T14" s="464" t="str">
        <f ca="1">IF(CE_Test_Number&lt;2,"-",Tables!AI127)</f>
        <v>-</v>
      </c>
      <c r="U14" s="464" t="str">
        <f ca="1">IF(CE_Test_Number&lt;2,"-",Tables!AJ127)</f>
        <v>-</v>
      </c>
      <c r="V14" s="464" t="str">
        <f ca="1">IF(CE_Test_Number&lt;2,"-",Tables!AK127)</f>
        <v>-</v>
      </c>
      <c r="W14" s="464" t="str">
        <f ca="1">IF(CE_Test_Number&lt;2,"-",Tables!AL127)</f>
        <v>-</v>
      </c>
      <c r="X14" s="464" t="str">
        <f ca="1">IF(CE_Test_Number&lt;3,"-",Tables!AM127)</f>
        <v>-</v>
      </c>
      <c r="Y14" s="464" t="str">
        <f ca="1">IF(CE_Test_Number&lt;3,"-",Tables!AN127)</f>
        <v>-</v>
      </c>
      <c r="Z14" s="464" t="str">
        <f ca="1">IF(CE_Test_Number&lt;3,"-",Tables!AO127)</f>
        <v>-</v>
      </c>
      <c r="AA14" s="464" t="str">
        <f ca="1">IF(CE_Test_Number&lt;3,"-",Tables!AP127)</f>
        <v>-</v>
      </c>
      <c r="AB14" s="464" t="str">
        <f ca="1">IF(CE_Test_Number&lt;3,"-",Tables!AQ127)</f>
        <v>-</v>
      </c>
      <c r="AC14" s="464" t="str">
        <f ca="1">IF(CE_Test_Number&lt;4,"-",Tables!AR127)</f>
        <v>-</v>
      </c>
      <c r="AD14" s="464" t="str">
        <f ca="1">IF(CE_Test_Number&lt;4,"-",Tables!AS127)</f>
        <v>-</v>
      </c>
      <c r="AE14" s="464" t="str">
        <f ca="1">IF(CE_Test_Number&lt;4,"-",Tables!AT127)</f>
        <v>-</v>
      </c>
      <c r="AF14" s="464" t="str">
        <f ca="1">IF(CE_Test_Number&lt;4,"-",Tables!AU127)</f>
        <v>-</v>
      </c>
      <c r="AG14" s="464" t="str">
        <f ca="1">IF(CE_Test_Number&lt;4,"-",Tables!AV127)</f>
        <v>-</v>
      </c>
    </row>
    <row r="15" spans="1:33">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Tables!T128</f>
        <v>-</v>
      </c>
      <c r="J15" s="269" t="str">
        <f ca="1">Tables!U128</f>
        <v>-</v>
      </c>
      <c r="K15" s="269" t="str">
        <f ca="1">Tables!V128</f>
        <v>-</v>
      </c>
      <c r="L15" s="269" t="str">
        <f ca="1">Tables!AA128</f>
        <v>-</v>
      </c>
      <c r="M15" s="269" t="str">
        <f ca="1">Tables!AB128</f>
        <v>-</v>
      </c>
      <c r="N15" s="411" t="str">
        <f ca="1">IF(CE_Test_Number&lt;1,"-",Tables!AC128)</f>
        <v>-</v>
      </c>
      <c r="O15" s="411" t="str">
        <f ca="1">IF(CE_Test_Number&lt;1,"-",Tables!AD128)</f>
        <v>-</v>
      </c>
      <c r="P15" s="411" t="str">
        <f ca="1">IF(CE_Test_Number&lt;1,"-",Tables!AE128)</f>
        <v>-</v>
      </c>
      <c r="Q15" s="411" t="str">
        <f ca="1">IF(CE_Test_Number&lt;1,"-",Tables!AF128)</f>
        <v>-</v>
      </c>
      <c r="R15" s="411" t="str">
        <f ca="1">IF(CE_Test_Number&lt;1,"-",Tables!AG128)</f>
        <v>-</v>
      </c>
      <c r="S15" s="464" t="str">
        <f ca="1">IF(CE_Test_Number&lt;2,"-",Tables!AH128)</f>
        <v>-</v>
      </c>
      <c r="T15" s="464" t="str">
        <f ca="1">IF(CE_Test_Number&lt;2,"-",Tables!AI128)</f>
        <v>-</v>
      </c>
      <c r="U15" s="464" t="str">
        <f ca="1">IF(CE_Test_Number&lt;2,"-",Tables!AJ128)</f>
        <v>-</v>
      </c>
      <c r="V15" s="464" t="str">
        <f ca="1">IF(CE_Test_Number&lt;2,"-",Tables!AK128)</f>
        <v>-</v>
      </c>
      <c r="W15" s="464" t="str">
        <f ca="1">IF(CE_Test_Number&lt;2,"-",Tables!AL128)</f>
        <v>-</v>
      </c>
      <c r="X15" s="464" t="str">
        <f ca="1">IF(CE_Test_Number&lt;3,"-",Tables!AM128)</f>
        <v>-</v>
      </c>
      <c r="Y15" s="464" t="str">
        <f ca="1">IF(CE_Test_Number&lt;3,"-",Tables!AN128)</f>
        <v>-</v>
      </c>
      <c r="Z15" s="464" t="str">
        <f ca="1">IF(CE_Test_Number&lt;3,"-",Tables!AO128)</f>
        <v>-</v>
      </c>
      <c r="AA15" s="464" t="str">
        <f ca="1">IF(CE_Test_Number&lt;3,"-",Tables!AP128)</f>
        <v>-</v>
      </c>
      <c r="AB15" s="464" t="str">
        <f ca="1">IF(CE_Test_Number&lt;3,"-",Tables!AQ128)</f>
        <v>-</v>
      </c>
      <c r="AC15" s="464" t="str">
        <f ca="1">IF(CE_Test_Number&lt;4,"-",Tables!AR128)</f>
        <v>-</v>
      </c>
      <c r="AD15" s="464" t="str">
        <f ca="1">IF(CE_Test_Number&lt;4,"-",Tables!AS128)</f>
        <v>-</v>
      </c>
      <c r="AE15" s="464" t="str">
        <f ca="1">IF(CE_Test_Number&lt;4,"-",Tables!AT128)</f>
        <v>-</v>
      </c>
      <c r="AF15" s="464" t="str">
        <f ca="1">IF(CE_Test_Number&lt;4,"-",Tables!AU128)</f>
        <v>-</v>
      </c>
      <c r="AG15" s="464" t="str">
        <f ca="1">IF(CE_Test_Number&lt;4,"-",Tables!AV128)</f>
        <v>-</v>
      </c>
    </row>
    <row r="16" spans="1:33">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Tables!T129</f>
        <v>-</v>
      </c>
      <c r="J16" s="269" t="str">
        <f ca="1">Tables!U129</f>
        <v>-</v>
      </c>
      <c r="K16" s="269" t="str">
        <f ca="1">Tables!V129</f>
        <v>-</v>
      </c>
      <c r="L16" s="269" t="str">
        <f ca="1">Tables!AA129</f>
        <v>-</v>
      </c>
      <c r="M16" s="269" t="str">
        <f ca="1">Tables!AB129</f>
        <v>-</v>
      </c>
      <c r="N16" s="411" t="str">
        <f ca="1">IF(CE_Test_Number&lt;1,"-",Tables!AC129)</f>
        <v>-</v>
      </c>
      <c r="O16" s="411" t="str">
        <f ca="1">IF(CE_Test_Number&lt;1,"-",Tables!AD129)</f>
        <v>-</v>
      </c>
      <c r="P16" s="411" t="str">
        <f ca="1">IF(CE_Test_Number&lt;1,"-",Tables!AE129)</f>
        <v>-</v>
      </c>
      <c r="Q16" s="411" t="str">
        <f ca="1">IF(CE_Test_Number&lt;1,"-",Tables!AF129)</f>
        <v>-</v>
      </c>
      <c r="R16" s="411" t="str">
        <f ca="1">IF(CE_Test_Number&lt;1,"-",Tables!AG129)</f>
        <v>-</v>
      </c>
      <c r="S16" s="464" t="str">
        <f ca="1">IF(CE_Test_Number&lt;2,"-",Tables!AH129)</f>
        <v>-</v>
      </c>
      <c r="T16" s="464" t="str">
        <f ca="1">IF(CE_Test_Number&lt;2,"-",Tables!AI129)</f>
        <v>-</v>
      </c>
      <c r="U16" s="464" t="str">
        <f ca="1">IF(CE_Test_Number&lt;2,"-",Tables!AJ129)</f>
        <v>-</v>
      </c>
      <c r="V16" s="464" t="str">
        <f ca="1">IF(CE_Test_Number&lt;2,"-",Tables!AK129)</f>
        <v>-</v>
      </c>
      <c r="W16" s="464" t="str">
        <f ca="1">IF(CE_Test_Number&lt;2,"-",Tables!AL129)</f>
        <v>-</v>
      </c>
      <c r="X16" s="464" t="str">
        <f ca="1">IF(CE_Test_Number&lt;3,"-",Tables!AM129)</f>
        <v>-</v>
      </c>
      <c r="Y16" s="464" t="str">
        <f ca="1">IF(CE_Test_Number&lt;3,"-",Tables!AN129)</f>
        <v>-</v>
      </c>
      <c r="Z16" s="464" t="str">
        <f ca="1">IF(CE_Test_Number&lt;3,"-",Tables!AO129)</f>
        <v>-</v>
      </c>
      <c r="AA16" s="464" t="str">
        <f ca="1">IF(CE_Test_Number&lt;3,"-",Tables!AP129)</f>
        <v>-</v>
      </c>
      <c r="AB16" s="464" t="str">
        <f ca="1">IF(CE_Test_Number&lt;3,"-",Tables!AQ129)</f>
        <v>-</v>
      </c>
      <c r="AC16" s="464" t="str">
        <f ca="1">IF(CE_Test_Number&lt;4,"-",Tables!AR129)</f>
        <v>-</v>
      </c>
      <c r="AD16" s="464" t="str">
        <f ca="1">IF(CE_Test_Number&lt;4,"-",Tables!AS129)</f>
        <v>-</v>
      </c>
      <c r="AE16" s="464" t="str">
        <f ca="1">IF(CE_Test_Number&lt;4,"-",Tables!AT129)</f>
        <v>-</v>
      </c>
      <c r="AF16" s="464" t="str">
        <f ca="1">IF(CE_Test_Number&lt;4,"-",Tables!AU129)</f>
        <v>-</v>
      </c>
      <c r="AG16" s="464" t="str">
        <f ca="1">IF(CE_Test_Number&lt;4,"-",Tables!AV129)</f>
        <v>-</v>
      </c>
    </row>
    <row r="17" spans="2:33">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Tables!T130</f>
        <v>-</v>
      </c>
      <c r="J17" s="269" t="str">
        <f ca="1">Tables!U130</f>
        <v>-</v>
      </c>
      <c r="K17" s="269" t="str">
        <f ca="1">Tables!V130</f>
        <v>-</v>
      </c>
      <c r="L17" s="269" t="str">
        <f ca="1">Tables!AA130</f>
        <v>-</v>
      </c>
      <c r="M17" s="269" t="str">
        <f ca="1">Tables!AB130</f>
        <v>-</v>
      </c>
      <c r="N17" s="411" t="str">
        <f ca="1">IF(CE_Test_Number&lt;1,"-",Tables!AC130)</f>
        <v>-</v>
      </c>
      <c r="O17" s="411" t="str">
        <f ca="1">IF(CE_Test_Number&lt;1,"-",Tables!AD130)</f>
        <v>-</v>
      </c>
      <c r="P17" s="411" t="str">
        <f ca="1">IF(CE_Test_Number&lt;1,"-",Tables!AE130)</f>
        <v>-</v>
      </c>
      <c r="Q17" s="411" t="str">
        <f ca="1">IF(CE_Test_Number&lt;1,"-",Tables!AF130)</f>
        <v>-</v>
      </c>
      <c r="R17" s="411" t="str">
        <f ca="1">IF(CE_Test_Number&lt;1,"-",Tables!AG130)</f>
        <v>-</v>
      </c>
      <c r="S17" s="464" t="str">
        <f ca="1">IF(CE_Test_Number&lt;2,"-",Tables!AH130)</f>
        <v>-</v>
      </c>
      <c r="T17" s="464" t="str">
        <f ca="1">IF(CE_Test_Number&lt;2,"-",Tables!AI130)</f>
        <v>-</v>
      </c>
      <c r="U17" s="464" t="str">
        <f ca="1">IF(CE_Test_Number&lt;2,"-",Tables!AJ130)</f>
        <v>-</v>
      </c>
      <c r="V17" s="464" t="str">
        <f ca="1">IF(CE_Test_Number&lt;2,"-",Tables!AK130)</f>
        <v>-</v>
      </c>
      <c r="W17" s="464" t="str">
        <f ca="1">IF(CE_Test_Number&lt;2,"-",Tables!AL130)</f>
        <v>-</v>
      </c>
      <c r="X17" s="464" t="str">
        <f ca="1">IF(CE_Test_Number&lt;3,"-",Tables!AM130)</f>
        <v>-</v>
      </c>
      <c r="Y17" s="464" t="str">
        <f ca="1">IF(CE_Test_Number&lt;3,"-",Tables!AN130)</f>
        <v>-</v>
      </c>
      <c r="Z17" s="464" t="str">
        <f ca="1">IF(CE_Test_Number&lt;3,"-",Tables!AO130)</f>
        <v>-</v>
      </c>
      <c r="AA17" s="464" t="str">
        <f ca="1">IF(CE_Test_Number&lt;3,"-",Tables!AP130)</f>
        <v>-</v>
      </c>
      <c r="AB17" s="464" t="str">
        <f ca="1">IF(CE_Test_Number&lt;3,"-",Tables!AQ130)</f>
        <v>-</v>
      </c>
      <c r="AC17" s="464" t="str">
        <f ca="1">IF(CE_Test_Number&lt;4,"-",Tables!AR130)</f>
        <v>-</v>
      </c>
      <c r="AD17" s="464" t="str">
        <f ca="1">IF(CE_Test_Number&lt;4,"-",Tables!AS130)</f>
        <v>-</v>
      </c>
      <c r="AE17" s="464" t="str">
        <f ca="1">IF(CE_Test_Number&lt;4,"-",Tables!AT130)</f>
        <v>-</v>
      </c>
      <c r="AF17" s="464" t="str">
        <f ca="1">IF(CE_Test_Number&lt;4,"-",Tables!AU130)</f>
        <v>-</v>
      </c>
      <c r="AG17" s="464" t="str">
        <f ca="1">IF(CE_Test_Number&lt;4,"-",Tables!AV130)</f>
        <v>-</v>
      </c>
    </row>
    <row r="18" spans="2:33">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Tables!T131</f>
        <v>-</v>
      </c>
      <c r="J18" s="269" t="str">
        <f ca="1">Tables!U131</f>
        <v>-</v>
      </c>
      <c r="K18" s="269" t="str">
        <f ca="1">Tables!V131</f>
        <v>-</v>
      </c>
      <c r="L18" s="269" t="str">
        <f ca="1">Tables!AA131</f>
        <v>-</v>
      </c>
      <c r="M18" s="269" t="str">
        <f ca="1">Tables!AB131</f>
        <v>-</v>
      </c>
      <c r="N18" s="411" t="str">
        <f ca="1">IF(CE_Test_Number&lt;1,"-",Tables!AC131)</f>
        <v>-</v>
      </c>
      <c r="O18" s="411" t="str">
        <f ca="1">IF(CE_Test_Number&lt;1,"-",Tables!AD131)</f>
        <v>-</v>
      </c>
      <c r="P18" s="411" t="str">
        <f ca="1">IF(CE_Test_Number&lt;1,"-",Tables!AE131)</f>
        <v>-</v>
      </c>
      <c r="Q18" s="411" t="str">
        <f ca="1">IF(CE_Test_Number&lt;1,"-",Tables!AF131)</f>
        <v>-</v>
      </c>
      <c r="R18" s="411" t="str">
        <f ca="1">IF(CE_Test_Number&lt;1,"-",Tables!AG131)</f>
        <v>-</v>
      </c>
      <c r="S18" s="464" t="str">
        <f ca="1">IF(CE_Test_Number&lt;2,"-",Tables!AH131)</f>
        <v>-</v>
      </c>
      <c r="T18" s="464" t="str">
        <f ca="1">IF(CE_Test_Number&lt;2,"-",Tables!AI131)</f>
        <v>-</v>
      </c>
      <c r="U18" s="464" t="str">
        <f ca="1">IF(CE_Test_Number&lt;2,"-",Tables!AJ131)</f>
        <v>-</v>
      </c>
      <c r="V18" s="464" t="str">
        <f ca="1">IF(CE_Test_Number&lt;2,"-",Tables!AK131)</f>
        <v>-</v>
      </c>
      <c r="W18" s="464" t="str">
        <f ca="1">IF(CE_Test_Number&lt;2,"-",Tables!AL131)</f>
        <v>-</v>
      </c>
      <c r="X18" s="464" t="str">
        <f ca="1">IF(CE_Test_Number&lt;3,"-",Tables!AM131)</f>
        <v>-</v>
      </c>
      <c r="Y18" s="464" t="str">
        <f ca="1">IF(CE_Test_Number&lt;3,"-",Tables!AN131)</f>
        <v>-</v>
      </c>
      <c r="Z18" s="464" t="str">
        <f ca="1">IF(CE_Test_Number&lt;3,"-",Tables!AO131)</f>
        <v>-</v>
      </c>
      <c r="AA18" s="464" t="str">
        <f ca="1">IF(CE_Test_Number&lt;3,"-",Tables!AP131)</f>
        <v>-</v>
      </c>
      <c r="AB18" s="464" t="str">
        <f ca="1">IF(CE_Test_Number&lt;3,"-",Tables!AQ131)</f>
        <v>-</v>
      </c>
      <c r="AC18" s="464" t="str">
        <f ca="1">IF(CE_Test_Number&lt;4,"-",Tables!AR131)</f>
        <v>-</v>
      </c>
      <c r="AD18" s="464" t="str">
        <f ca="1">IF(CE_Test_Number&lt;4,"-",Tables!AS131)</f>
        <v>-</v>
      </c>
      <c r="AE18" s="464" t="str">
        <f ca="1">IF(CE_Test_Number&lt;4,"-",Tables!AT131)</f>
        <v>-</v>
      </c>
      <c r="AF18" s="464" t="str">
        <f ca="1">IF(CE_Test_Number&lt;4,"-",Tables!AU131)</f>
        <v>-</v>
      </c>
      <c r="AG18" s="464" t="str">
        <f ca="1">IF(CE_Test_Number&lt;4,"-",Tables!AV131)</f>
        <v>-</v>
      </c>
    </row>
    <row r="19" spans="2:33">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Tables!T132</f>
        <v>-</v>
      </c>
      <c r="J19" s="269" t="str">
        <f ca="1">Tables!U132</f>
        <v>-</v>
      </c>
      <c r="K19" s="269" t="str">
        <f ca="1">Tables!V132</f>
        <v>-</v>
      </c>
      <c r="L19" s="269" t="str">
        <f ca="1">Tables!AA132</f>
        <v>-</v>
      </c>
      <c r="M19" s="269" t="str">
        <f ca="1">Tables!AB132</f>
        <v>-</v>
      </c>
      <c r="N19" s="411" t="str">
        <f ca="1">IF(CE_Test_Number&lt;1,"-",Tables!AC132)</f>
        <v>-</v>
      </c>
      <c r="O19" s="411" t="str">
        <f ca="1">IF(CE_Test_Number&lt;1,"-",Tables!AD132)</f>
        <v>-</v>
      </c>
      <c r="P19" s="411" t="str">
        <f ca="1">IF(CE_Test_Number&lt;1,"-",Tables!AE132)</f>
        <v>-</v>
      </c>
      <c r="Q19" s="411" t="str">
        <f ca="1">IF(CE_Test_Number&lt;1,"-",Tables!AF132)</f>
        <v>-</v>
      </c>
      <c r="R19" s="411" t="str">
        <f ca="1">IF(CE_Test_Number&lt;1,"-",Tables!AG132)</f>
        <v>-</v>
      </c>
      <c r="S19" s="464" t="str">
        <f ca="1">IF(CE_Test_Number&lt;2,"-",Tables!AH132)</f>
        <v>-</v>
      </c>
      <c r="T19" s="464" t="str">
        <f ca="1">IF(CE_Test_Number&lt;2,"-",Tables!AI132)</f>
        <v>-</v>
      </c>
      <c r="U19" s="464" t="str">
        <f ca="1">IF(CE_Test_Number&lt;2,"-",Tables!AJ132)</f>
        <v>-</v>
      </c>
      <c r="V19" s="464" t="str">
        <f ca="1">IF(CE_Test_Number&lt;2,"-",Tables!AK132)</f>
        <v>-</v>
      </c>
      <c r="W19" s="464" t="str">
        <f ca="1">IF(CE_Test_Number&lt;2,"-",Tables!AL132)</f>
        <v>-</v>
      </c>
      <c r="X19" s="464" t="str">
        <f ca="1">IF(CE_Test_Number&lt;3,"-",Tables!AM132)</f>
        <v>-</v>
      </c>
      <c r="Y19" s="464" t="str">
        <f ca="1">IF(CE_Test_Number&lt;3,"-",Tables!AN132)</f>
        <v>-</v>
      </c>
      <c r="Z19" s="464" t="str">
        <f ca="1">IF(CE_Test_Number&lt;3,"-",Tables!AO132)</f>
        <v>-</v>
      </c>
      <c r="AA19" s="464" t="str">
        <f ca="1">IF(CE_Test_Number&lt;3,"-",Tables!AP132)</f>
        <v>-</v>
      </c>
      <c r="AB19" s="464" t="str">
        <f ca="1">IF(CE_Test_Number&lt;3,"-",Tables!AQ132)</f>
        <v>-</v>
      </c>
      <c r="AC19" s="464" t="str">
        <f ca="1">IF(CE_Test_Number&lt;4,"-",Tables!AR132)</f>
        <v>-</v>
      </c>
      <c r="AD19" s="464" t="str">
        <f ca="1">IF(CE_Test_Number&lt;4,"-",Tables!AS132)</f>
        <v>-</v>
      </c>
      <c r="AE19" s="464" t="str">
        <f ca="1">IF(CE_Test_Number&lt;4,"-",Tables!AT132)</f>
        <v>-</v>
      </c>
      <c r="AF19" s="464" t="str">
        <f ca="1">IF(CE_Test_Number&lt;4,"-",Tables!AU132)</f>
        <v>-</v>
      </c>
      <c r="AG19" s="464" t="str">
        <f ca="1">IF(CE_Test_Number&lt;4,"-",Tables!AV132)</f>
        <v>-</v>
      </c>
    </row>
    <row r="20" spans="2:33">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Tables!T133</f>
        <v>-</v>
      </c>
      <c r="J20" s="269" t="str">
        <f ca="1">Tables!U133</f>
        <v>-</v>
      </c>
      <c r="K20" s="269" t="str">
        <f ca="1">Tables!V133</f>
        <v>-</v>
      </c>
      <c r="L20" s="269" t="str">
        <f ca="1">Tables!AA133</f>
        <v>-</v>
      </c>
      <c r="M20" s="269" t="str">
        <f ca="1">Tables!AB133</f>
        <v>-</v>
      </c>
      <c r="N20" s="411" t="str">
        <f ca="1">IF(CE_Test_Number&lt;1,"-",Tables!AC133)</f>
        <v>-</v>
      </c>
      <c r="O20" s="411" t="str">
        <f ca="1">IF(CE_Test_Number&lt;1,"-",Tables!AD133)</f>
        <v>-</v>
      </c>
      <c r="P20" s="411" t="str">
        <f ca="1">IF(CE_Test_Number&lt;1,"-",Tables!AE133)</f>
        <v>-</v>
      </c>
      <c r="Q20" s="411" t="str">
        <f ca="1">IF(CE_Test_Number&lt;1,"-",Tables!AF133)</f>
        <v>-</v>
      </c>
      <c r="R20" s="411" t="str">
        <f ca="1">IF(CE_Test_Number&lt;1,"-",Tables!AG133)</f>
        <v>-</v>
      </c>
      <c r="S20" s="464" t="str">
        <f ca="1">IF(CE_Test_Number&lt;2,"-",Tables!AH133)</f>
        <v>-</v>
      </c>
      <c r="T20" s="464" t="str">
        <f ca="1">IF(CE_Test_Number&lt;2,"-",Tables!AI133)</f>
        <v>-</v>
      </c>
      <c r="U20" s="464" t="str">
        <f ca="1">IF(CE_Test_Number&lt;2,"-",Tables!AJ133)</f>
        <v>-</v>
      </c>
      <c r="V20" s="464" t="str">
        <f ca="1">IF(CE_Test_Number&lt;2,"-",Tables!AK133)</f>
        <v>-</v>
      </c>
      <c r="W20" s="464" t="str">
        <f ca="1">IF(CE_Test_Number&lt;2,"-",Tables!AL133)</f>
        <v>-</v>
      </c>
      <c r="X20" s="464" t="str">
        <f ca="1">IF(CE_Test_Number&lt;3,"-",Tables!AM133)</f>
        <v>-</v>
      </c>
      <c r="Y20" s="464" t="str">
        <f ca="1">IF(CE_Test_Number&lt;3,"-",Tables!AN133)</f>
        <v>-</v>
      </c>
      <c r="Z20" s="464" t="str">
        <f ca="1">IF(CE_Test_Number&lt;3,"-",Tables!AO133)</f>
        <v>-</v>
      </c>
      <c r="AA20" s="464" t="str">
        <f ca="1">IF(CE_Test_Number&lt;3,"-",Tables!AP133)</f>
        <v>-</v>
      </c>
      <c r="AB20" s="464" t="str">
        <f ca="1">IF(CE_Test_Number&lt;3,"-",Tables!AQ133)</f>
        <v>-</v>
      </c>
      <c r="AC20" s="464" t="str">
        <f ca="1">IF(CE_Test_Number&lt;4,"-",Tables!AR133)</f>
        <v>-</v>
      </c>
      <c r="AD20" s="464" t="str">
        <f ca="1">IF(CE_Test_Number&lt;4,"-",Tables!AS133)</f>
        <v>-</v>
      </c>
      <c r="AE20" s="464" t="str">
        <f ca="1">IF(CE_Test_Number&lt;4,"-",Tables!AT133)</f>
        <v>-</v>
      </c>
      <c r="AF20" s="464" t="str">
        <f ca="1">IF(CE_Test_Number&lt;4,"-",Tables!AU133)</f>
        <v>-</v>
      </c>
      <c r="AG20" s="464" t="str">
        <f ca="1">IF(CE_Test_Number&lt;4,"-",Tables!AV133)</f>
        <v>-</v>
      </c>
    </row>
    <row r="21" spans="2:33">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Tables!T134</f>
        <v>-</v>
      </c>
      <c r="J21" s="269" t="str">
        <f ca="1">Tables!U134</f>
        <v>-</v>
      </c>
      <c r="K21" s="269" t="str">
        <f ca="1">Tables!V134</f>
        <v>-</v>
      </c>
      <c r="L21" s="269" t="str">
        <f ca="1">Tables!AA134</f>
        <v>-</v>
      </c>
      <c r="M21" s="269" t="str">
        <f ca="1">Tables!AB134</f>
        <v>-</v>
      </c>
      <c r="N21" s="411" t="str">
        <f ca="1">IF(CE_Test_Number&lt;1,"-",Tables!AC134)</f>
        <v>-</v>
      </c>
      <c r="O21" s="411" t="str">
        <f ca="1">IF(CE_Test_Number&lt;1,"-",Tables!AD134)</f>
        <v>-</v>
      </c>
      <c r="P21" s="411" t="str">
        <f ca="1">IF(CE_Test_Number&lt;1,"-",Tables!AE134)</f>
        <v>-</v>
      </c>
      <c r="Q21" s="411" t="str">
        <f ca="1">IF(CE_Test_Number&lt;1,"-",Tables!AF134)</f>
        <v>-</v>
      </c>
      <c r="R21" s="411" t="str">
        <f ca="1">IF(CE_Test_Number&lt;1,"-",Tables!AG134)</f>
        <v>-</v>
      </c>
      <c r="S21" s="464" t="str">
        <f ca="1">IF(CE_Test_Number&lt;2,"-",Tables!AH134)</f>
        <v>-</v>
      </c>
      <c r="T21" s="464" t="str">
        <f ca="1">IF(CE_Test_Number&lt;2,"-",Tables!AI134)</f>
        <v>-</v>
      </c>
      <c r="U21" s="464" t="str">
        <f ca="1">IF(CE_Test_Number&lt;2,"-",Tables!AJ134)</f>
        <v>-</v>
      </c>
      <c r="V21" s="464" t="str">
        <f ca="1">IF(CE_Test_Number&lt;2,"-",Tables!AK134)</f>
        <v>-</v>
      </c>
      <c r="W21" s="464" t="str">
        <f ca="1">IF(CE_Test_Number&lt;2,"-",Tables!AL134)</f>
        <v>-</v>
      </c>
      <c r="X21" s="464" t="str">
        <f ca="1">IF(CE_Test_Number&lt;3,"-",Tables!AM134)</f>
        <v>-</v>
      </c>
      <c r="Y21" s="464" t="str">
        <f ca="1">IF(CE_Test_Number&lt;3,"-",Tables!AN134)</f>
        <v>-</v>
      </c>
      <c r="Z21" s="464" t="str">
        <f ca="1">IF(CE_Test_Number&lt;3,"-",Tables!AO134)</f>
        <v>-</v>
      </c>
      <c r="AA21" s="464" t="str">
        <f ca="1">IF(CE_Test_Number&lt;3,"-",Tables!AP134)</f>
        <v>-</v>
      </c>
      <c r="AB21" s="464" t="str">
        <f ca="1">IF(CE_Test_Number&lt;3,"-",Tables!AQ134)</f>
        <v>-</v>
      </c>
      <c r="AC21" s="464" t="str">
        <f ca="1">IF(CE_Test_Number&lt;4,"-",Tables!AR134)</f>
        <v>-</v>
      </c>
      <c r="AD21" s="464" t="str">
        <f ca="1">IF(CE_Test_Number&lt;4,"-",Tables!AS134)</f>
        <v>-</v>
      </c>
      <c r="AE21" s="464" t="str">
        <f ca="1">IF(CE_Test_Number&lt;4,"-",Tables!AT134)</f>
        <v>-</v>
      </c>
      <c r="AF21" s="464" t="str">
        <f ca="1">IF(CE_Test_Number&lt;4,"-",Tables!AU134)</f>
        <v>-</v>
      </c>
      <c r="AG21" s="464" t="str">
        <f ca="1">IF(CE_Test_Number&lt;4,"-",Tables!AV134)</f>
        <v>-</v>
      </c>
    </row>
    <row r="22" spans="2:33">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Tables!T135</f>
        <v>-</v>
      </c>
      <c r="J22" s="269" t="str">
        <f ca="1">Tables!U135</f>
        <v>-</v>
      </c>
      <c r="K22" s="269" t="str">
        <f ca="1">Tables!V135</f>
        <v>-</v>
      </c>
      <c r="L22" s="269" t="str">
        <f ca="1">Tables!AA135</f>
        <v>-</v>
      </c>
      <c r="M22" s="269" t="str">
        <f ca="1">Tables!AB135</f>
        <v>-</v>
      </c>
      <c r="N22" s="411" t="str">
        <f ca="1">IF(CE_Test_Number&lt;1,"-",Tables!AC135)</f>
        <v>-</v>
      </c>
      <c r="O22" s="411" t="str">
        <f ca="1">IF(CE_Test_Number&lt;1,"-",Tables!AD135)</f>
        <v>-</v>
      </c>
      <c r="P22" s="411" t="str">
        <f ca="1">IF(CE_Test_Number&lt;1,"-",Tables!AE135)</f>
        <v>-</v>
      </c>
      <c r="Q22" s="411" t="str">
        <f ca="1">IF(CE_Test_Number&lt;1,"-",Tables!AF135)</f>
        <v>-</v>
      </c>
      <c r="R22" s="411" t="str">
        <f ca="1">IF(CE_Test_Number&lt;1,"-",Tables!AG135)</f>
        <v>-</v>
      </c>
      <c r="S22" s="464" t="str">
        <f ca="1">IF(CE_Test_Number&lt;2,"-",Tables!AH135)</f>
        <v>-</v>
      </c>
      <c r="T22" s="464" t="str">
        <f ca="1">IF(CE_Test_Number&lt;2,"-",Tables!AI135)</f>
        <v>-</v>
      </c>
      <c r="U22" s="464" t="str">
        <f ca="1">IF(CE_Test_Number&lt;2,"-",Tables!AJ135)</f>
        <v>-</v>
      </c>
      <c r="V22" s="464" t="str">
        <f ca="1">IF(CE_Test_Number&lt;2,"-",Tables!AK135)</f>
        <v>-</v>
      </c>
      <c r="W22" s="464" t="str">
        <f ca="1">IF(CE_Test_Number&lt;2,"-",Tables!AL135)</f>
        <v>-</v>
      </c>
      <c r="X22" s="464" t="str">
        <f ca="1">IF(CE_Test_Number&lt;3,"-",Tables!AM135)</f>
        <v>-</v>
      </c>
      <c r="Y22" s="464" t="str">
        <f ca="1">IF(CE_Test_Number&lt;3,"-",Tables!AN135)</f>
        <v>-</v>
      </c>
      <c r="Z22" s="464" t="str">
        <f ca="1">IF(CE_Test_Number&lt;3,"-",Tables!AO135)</f>
        <v>-</v>
      </c>
      <c r="AA22" s="464" t="str">
        <f ca="1">IF(CE_Test_Number&lt;3,"-",Tables!AP135)</f>
        <v>-</v>
      </c>
      <c r="AB22" s="464" t="str">
        <f ca="1">IF(CE_Test_Number&lt;3,"-",Tables!AQ135)</f>
        <v>-</v>
      </c>
      <c r="AC22" s="464" t="str">
        <f ca="1">IF(CE_Test_Number&lt;4,"-",Tables!AR135)</f>
        <v>-</v>
      </c>
      <c r="AD22" s="464" t="str">
        <f ca="1">IF(CE_Test_Number&lt;4,"-",Tables!AS135)</f>
        <v>-</v>
      </c>
      <c r="AE22" s="464" t="str">
        <f ca="1">IF(CE_Test_Number&lt;4,"-",Tables!AT135)</f>
        <v>-</v>
      </c>
      <c r="AF22" s="464" t="str">
        <f ca="1">IF(CE_Test_Number&lt;4,"-",Tables!AU135)</f>
        <v>-</v>
      </c>
      <c r="AG22" s="464" t="str">
        <f ca="1">IF(CE_Test_Number&lt;4,"-",Tables!AV135)</f>
        <v>-</v>
      </c>
    </row>
    <row r="23" spans="2:33">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Tables!T136</f>
        <v>-</v>
      </c>
      <c r="J23" s="269" t="str">
        <f ca="1">Tables!U136</f>
        <v>-</v>
      </c>
      <c r="K23" s="269" t="str">
        <f ca="1">Tables!V136</f>
        <v>-</v>
      </c>
      <c r="L23" s="269" t="str">
        <f ca="1">Tables!AA136</f>
        <v>-</v>
      </c>
      <c r="M23" s="269" t="str">
        <f ca="1">Tables!AB136</f>
        <v>-</v>
      </c>
      <c r="N23" s="411" t="str">
        <f ca="1">IF(CE_Test_Number&lt;1,"-",Tables!AC136)</f>
        <v>-</v>
      </c>
      <c r="O23" s="411" t="str">
        <f ca="1">IF(CE_Test_Number&lt;1,"-",Tables!AD136)</f>
        <v>-</v>
      </c>
      <c r="P23" s="411" t="str">
        <f ca="1">IF(CE_Test_Number&lt;1,"-",Tables!AE136)</f>
        <v>-</v>
      </c>
      <c r="Q23" s="411" t="str">
        <f ca="1">IF(CE_Test_Number&lt;1,"-",Tables!AF136)</f>
        <v>-</v>
      </c>
      <c r="R23" s="411" t="str">
        <f ca="1">IF(CE_Test_Number&lt;1,"-",Tables!AG136)</f>
        <v>-</v>
      </c>
      <c r="S23" s="464" t="str">
        <f ca="1">IF(CE_Test_Number&lt;2,"-",Tables!AH136)</f>
        <v>-</v>
      </c>
      <c r="T23" s="464" t="str">
        <f ca="1">IF(CE_Test_Number&lt;2,"-",Tables!AI136)</f>
        <v>-</v>
      </c>
      <c r="U23" s="464" t="str">
        <f ca="1">IF(CE_Test_Number&lt;2,"-",Tables!AJ136)</f>
        <v>-</v>
      </c>
      <c r="V23" s="464" t="str">
        <f ca="1">IF(CE_Test_Number&lt;2,"-",Tables!AK136)</f>
        <v>-</v>
      </c>
      <c r="W23" s="464" t="str">
        <f ca="1">IF(CE_Test_Number&lt;2,"-",Tables!AL136)</f>
        <v>-</v>
      </c>
      <c r="X23" s="464" t="str">
        <f ca="1">IF(CE_Test_Number&lt;3,"-",Tables!AM136)</f>
        <v>-</v>
      </c>
      <c r="Y23" s="464" t="str">
        <f ca="1">IF(CE_Test_Number&lt;3,"-",Tables!AN136)</f>
        <v>-</v>
      </c>
      <c r="Z23" s="464" t="str">
        <f ca="1">IF(CE_Test_Number&lt;3,"-",Tables!AO136)</f>
        <v>-</v>
      </c>
      <c r="AA23" s="464" t="str">
        <f ca="1">IF(CE_Test_Number&lt;3,"-",Tables!AP136)</f>
        <v>-</v>
      </c>
      <c r="AB23" s="464" t="str">
        <f ca="1">IF(CE_Test_Number&lt;3,"-",Tables!AQ136)</f>
        <v>-</v>
      </c>
      <c r="AC23" s="464" t="str">
        <f ca="1">IF(CE_Test_Number&lt;4,"-",Tables!AR136)</f>
        <v>-</v>
      </c>
      <c r="AD23" s="464" t="str">
        <f ca="1">IF(CE_Test_Number&lt;4,"-",Tables!AS136)</f>
        <v>-</v>
      </c>
      <c r="AE23" s="464" t="str">
        <f ca="1">IF(CE_Test_Number&lt;4,"-",Tables!AT136)</f>
        <v>-</v>
      </c>
      <c r="AF23" s="464" t="str">
        <f ca="1">IF(CE_Test_Number&lt;4,"-",Tables!AU136)</f>
        <v>-</v>
      </c>
      <c r="AG23" s="464" t="str">
        <f ca="1">IF(CE_Test_Number&lt;4,"-",Tables!AV136)</f>
        <v>-</v>
      </c>
    </row>
    <row r="24" spans="2:33">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Tables!T137</f>
        <v>-</v>
      </c>
      <c r="J24" s="269" t="str">
        <f ca="1">Tables!U137</f>
        <v>-</v>
      </c>
      <c r="K24" s="269" t="str">
        <f ca="1">Tables!V137</f>
        <v>-</v>
      </c>
      <c r="L24" s="269" t="str">
        <f ca="1">Tables!AA137</f>
        <v>-</v>
      </c>
      <c r="M24" s="269" t="str">
        <f ca="1">Tables!AB137</f>
        <v>-</v>
      </c>
      <c r="N24" s="411" t="str">
        <f ca="1">IF(CE_Test_Number&lt;1,"-",Tables!AC137)</f>
        <v>-</v>
      </c>
      <c r="O24" s="411" t="str">
        <f ca="1">IF(CE_Test_Number&lt;1,"-",Tables!AD137)</f>
        <v>-</v>
      </c>
      <c r="P24" s="411" t="str">
        <f ca="1">IF(CE_Test_Number&lt;1,"-",Tables!AE137)</f>
        <v>-</v>
      </c>
      <c r="Q24" s="411" t="str">
        <f ca="1">IF(CE_Test_Number&lt;1,"-",Tables!AF137)</f>
        <v>-</v>
      </c>
      <c r="R24" s="411" t="str">
        <f ca="1">IF(CE_Test_Number&lt;1,"-",Tables!AG137)</f>
        <v>-</v>
      </c>
      <c r="S24" s="464" t="str">
        <f ca="1">IF(CE_Test_Number&lt;2,"-",Tables!AH137)</f>
        <v>-</v>
      </c>
      <c r="T24" s="464" t="str">
        <f ca="1">IF(CE_Test_Number&lt;2,"-",Tables!AI137)</f>
        <v>-</v>
      </c>
      <c r="U24" s="464" t="str">
        <f ca="1">IF(CE_Test_Number&lt;2,"-",Tables!AJ137)</f>
        <v>-</v>
      </c>
      <c r="V24" s="464" t="str">
        <f ca="1">IF(CE_Test_Number&lt;2,"-",Tables!AK137)</f>
        <v>-</v>
      </c>
      <c r="W24" s="464" t="str">
        <f ca="1">IF(CE_Test_Number&lt;2,"-",Tables!AL137)</f>
        <v>-</v>
      </c>
      <c r="X24" s="464" t="str">
        <f ca="1">IF(CE_Test_Number&lt;3,"-",Tables!AM137)</f>
        <v>-</v>
      </c>
      <c r="Y24" s="464" t="str">
        <f ca="1">IF(CE_Test_Number&lt;3,"-",Tables!AN137)</f>
        <v>-</v>
      </c>
      <c r="Z24" s="464" t="str">
        <f ca="1">IF(CE_Test_Number&lt;3,"-",Tables!AO137)</f>
        <v>-</v>
      </c>
      <c r="AA24" s="464" t="str">
        <f ca="1">IF(CE_Test_Number&lt;3,"-",Tables!AP137)</f>
        <v>-</v>
      </c>
      <c r="AB24" s="464" t="str">
        <f ca="1">IF(CE_Test_Number&lt;3,"-",Tables!AQ137)</f>
        <v>-</v>
      </c>
      <c r="AC24" s="464" t="str">
        <f ca="1">IF(CE_Test_Number&lt;4,"-",Tables!AR137)</f>
        <v>-</v>
      </c>
      <c r="AD24" s="464" t="str">
        <f ca="1">IF(CE_Test_Number&lt;4,"-",Tables!AS137)</f>
        <v>-</v>
      </c>
      <c r="AE24" s="464" t="str">
        <f ca="1">IF(CE_Test_Number&lt;4,"-",Tables!AT137)</f>
        <v>-</v>
      </c>
      <c r="AF24" s="464" t="str">
        <f ca="1">IF(CE_Test_Number&lt;4,"-",Tables!AU137)</f>
        <v>-</v>
      </c>
      <c r="AG24" s="464" t="str">
        <f ca="1">IF(CE_Test_Number&lt;4,"-",Tables!AV137)</f>
        <v>-</v>
      </c>
    </row>
    <row r="25" spans="2:33">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Tables!T138</f>
        <v>-</v>
      </c>
      <c r="J25" s="269" t="str">
        <f ca="1">Tables!U138</f>
        <v>-</v>
      </c>
      <c r="K25" s="269" t="str">
        <f ca="1">Tables!V138</f>
        <v>-</v>
      </c>
      <c r="L25" s="269" t="str">
        <f ca="1">Tables!AA138</f>
        <v>-</v>
      </c>
      <c r="M25" s="269" t="str">
        <f ca="1">Tables!AB138</f>
        <v>-</v>
      </c>
      <c r="N25" s="411" t="str">
        <f ca="1">IF(CE_Test_Number&lt;1,"-",Tables!AC138)</f>
        <v>-</v>
      </c>
      <c r="O25" s="411" t="str">
        <f ca="1">IF(CE_Test_Number&lt;1,"-",Tables!AD138)</f>
        <v>-</v>
      </c>
      <c r="P25" s="411" t="str">
        <f ca="1">IF(CE_Test_Number&lt;1,"-",Tables!AE138)</f>
        <v>-</v>
      </c>
      <c r="Q25" s="411" t="str">
        <f ca="1">IF(CE_Test_Number&lt;1,"-",Tables!AF138)</f>
        <v>-</v>
      </c>
      <c r="R25" s="411" t="str">
        <f ca="1">IF(CE_Test_Number&lt;1,"-",Tables!AG138)</f>
        <v>-</v>
      </c>
      <c r="S25" s="464" t="str">
        <f ca="1">IF(CE_Test_Number&lt;2,"-",Tables!AH138)</f>
        <v>-</v>
      </c>
      <c r="T25" s="464" t="str">
        <f ca="1">IF(CE_Test_Number&lt;2,"-",Tables!AI138)</f>
        <v>-</v>
      </c>
      <c r="U25" s="464" t="str">
        <f ca="1">IF(CE_Test_Number&lt;2,"-",Tables!AJ138)</f>
        <v>-</v>
      </c>
      <c r="V25" s="464" t="str">
        <f ca="1">IF(CE_Test_Number&lt;2,"-",Tables!AK138)</f>
        <v>-</v>
      </c>
      <c r="W25" s="464" t="str">
        <f ca="1">IF(CE_Test_Number&lt;2,"-",Tables!AL138)</f>
        <v>-</v>
      </c>
      <c r="X25" s="464" t="str">
        <f ca="1">IF(CE_Test_Number&lt;3,"-",Tables!AM138)</f>
        <v>-</v>
      </c>
      <c r="Y25" s="464" t="str">
        <f ca="1">IF(CE_Test_Number&lt;3,"-",Tables!AN138)</f>
        <v>-</v>
      </c>
      <c r="Z25" s="464" t="str">
        <f ca="1">IF(CE_Test_Number&lt;3,"-",Tables!AO138)</f>
        <v>-</v>
      </c>
      <c r="AA25" s="464" t="str">
        <f ca="1">IF(CE_Test_Number&lt;3,"-",Tables!AP138)</f>
        <v>-</v>
      </c>
      <c r="AB25" s="464" t="str">
        <f ca="1">IF(CE_Test_Number&lt;3,"-",Tables!AQ138)</f>
        <v>-</v>
      </c>
      <c r="AC25" s="464" t="str">
        <f ca="1">IF(CE_Test_Number&lt;4,"-",Tables!AR138)</f>
        <v>-</v>
      </c>
      <c r="AD25" s="464" t="str">
        <f ca="1">IF(CE_Test_Number&lt;4,"-",Tables!AS138)</f>
        <v>-</v>
      </c>
      <c r="AE25" s="464" t="str">
        <f ca="1">IF(CE_Test_Number&lt;4,"-",Tables!AT138)</f>
        <v>-</v>
      </c>
      <c r="AF25" s="464" t="str">
        <f ca="1">IF(CE_Test_Number&lt;4,"-",Tables!AU138)</f>
        <v>-</v>
      </c>
      <c r="AG25" s="464" t="str">
        <f ca="1">IF(CE_Test_Number&lt;4,"-",Tables!AV138)</f>
        <v>-</v>
      </c>
    </row>
    <row r="26" spans="2:33">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Tables!T139</f>
        <v>-</v>
      </c>
      <c r="J26" s="269" t="str">
        <f ca="1">Tables!U139</f>
        <v>-</v>
      </c>
      <c r="K26" s="269" t="str">
        <f ca="1">Tables!V139</f>
        <v>-</v>
      </c>
      <c r="L26" s="269" t="str">
        <f ca="1">Tables!AA139</f>
        <v>-</v>
      </c>
      <c r="M26" s="269" t="str">
        <f ca="1">Tables!AB139</f>
        <v>-</v>
      </c>
      <c r="N26" s="411" t="str">
        <f ca="1">IF(CE_Test_Number&lt;1,"-",Tables!AC139)</f>
        <v>-</v>
      </c>
      <c r="O26" s="411" t="str">
        <f ca="1">IF(CE_Test_Number&lt;1,"-",Tables!AD139)</f>
        <v>-</v>
      </c>
      <c r="P26" s="411" t="str">
        <f ca="1">IF(CE_Test_Number&lt;1,"-",Tables!AE139)</f>
        <v>-</v>
      </c>
      <c r="Q26" s="411" t="str">
        <f ca="1">IF(CE_Test_Number&lt;1,"-",Tables!AF139)</f>
        <v>-</v>
      </c>
      <c r="R26" s="411" t="str">
        <f ca="1">IF(CE_Test_Number&lt;1,"-",Tables!AG139)</f>
        <v>-</v>
      </c>
      <c r="S26" s="464" t="str">
        <f ca="1">IF(CE_Test_Number&lt;2,"-",Tables!AH139)</f>
        <v>-</v>
      </c>
      <c r="T26" s="464" t="str">
        <f ca="1">IF(CE_Test_Number&lt;2,"-",Tables!AI139)</f>
        <v>-</v>
      </c>
      <c r="U26" s="464" t="str">
        <f ca="1">IF(CE_Test_Number&lt;2,"-",Tables!AJ139)</f>
        <v>-</v>
      </c>
      <c r="V26" s="464" t="str">
        <f ca="1">IF(CE_Test_Number&lt;2,"-",Tables!AK139)</f>
        <v>-</v>
      </c>
      <c r="W26" s="464" t="str">
        <f ca="1">IF(CE_Test_Number&lt;2,"-",Tables!AL139)</f>
        <v>-</v>
      </c>
      <c r="X26" s="464" t="str">
        <f ca="1">IF(CE_Test_Number&lt;3,"-",Tables!AM139)</f>
        <v>-</v>
      </c>
      <c r="Y26" s="464" t="str">
        <f ca="1">IF(CE_Test_Number&lt;3,"-",Tables!AN139)</f>
        <v>-</v>
      </c>
      <c r="Z26" s="464" t="str">
        <f ca="1">IF(CE_Test_Number&lt;3,"-",Tables!AO139)</f>
        <v>-</v>
      </c>
      <c r="AA26" s="464" t="str">
        <f ca="1">IF(CE_Test_Number&lt;3,"-",Tables!AP139)</f>
        <v>-</v>
      </c>
      <c r="AB26" s="464" t="str">
        <f ca="1">IF(CE_Test_Number&lt;3,"-",Tables!AQ139)</f>
        <v>-</v>
      </c>
      <c r="AC26" s="464" t="str">
        <f ca="1">IF(CE_Test_Number&lt;4,"-",Tables!AR139)</f>
        <v>-</v>
      </c>
      <c r="AD26" s="464" t="str">
        <f ca="1">IF(CE_Test_Number&lt;4,"-",Tables!AS139)</f>
        <v>-</v>
      </c>
      <c r="AE26" s="464" t="str">
        <f ca="1">IF(CE_Test_Number&lt;4,"-",Tables!AT139)</f>
        <v>-</v>
      </c>
      <c r="AF26" s="464" t="str">
        <f ca="1">IF(CE_Test_Number&lt;4,"-",Tables!AU139)</f>
        <v>-</v>
      </c>
      <c r="AG26" s="464" t="str">
        <f ca="1">IF(CE_Test_Number&lt;4,"-",Tables!AV139)</f>
        <v>-</v>
      </c>
    </row>
    <row r="27" spans="2:33">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Tables!T140</f>
        <v>-</v>
      </c>
      <c r="J27" s="269" t="str">
        <f ca="1">Tables!U140</f>
        <v>-</v>
      </c>
      <c r="K27" s="269" t="str">
        <f ca="1">Tables!V140</f>
        <v>-</v>
      </c>
      <c r="L27" s="269" t="str">
        <f ca="1">Tables!AA140</f>
        <v>-</v>
      </c>
      <c r="M27" s="269" t="str">
        <f ca="1">Tables!AB140</f>
        <v>-</v>
      </c>
      <c r="N27" s="411" t="str">
        <f ca="1">IF(CE_Test_Number&lt;1,"-",Tables!AC140)</f>
        <v>-</v>
      </c>
      <c r="O27" s="411" t="str">
        <f ca="1">IF(CE_Test_Number&lt;1,"-",Tables!AD140)</f>
        <v>-</v>
      </c>
      <c r="P27" s="411" t="str">
        <f ca="1">IF(CE_Test_Number&lt;1,"-",Tables!AE140)</f>
        <v>-</v>
      </c>
      <c r="Q27" s="411" t="str">
        <f ca="1">IF(CE_Test_Number&lt;1,"-",Tables!AF140)</f>
        <v>-</v>
      </c>
      <c r="R27" s="411" t="str">
        <f ca="1">IF(CE_Test_Number&lt;1,"-",Tables!AG140)</f>
        <v>-</v>
      </c>
      <c r="S27" s="464" t="str">
        <f ca="1">IF(CE_Test_Number&lt;2,"-",Tables!AH140)</f>
        <v>-</v>
      </c>
      <c r="T27" s="464" t="str">
        <f ca="1">IF(CE_Test_Number&lt;2,"-",Tables!AI140)</f>
        <v>-</v>
      </c>
      <c r="U27" s="464" t="str">
        <f ca="1">IF(CE_Test_Number&lt;2,"-",Tables!AJ140)</f>
        <v>-</v>
      </c>
      <c r="V27" s="464" t="str">
        <f ca="1">IF(CE_Test_Number&lt;2,"-",Tables!AK140)</f>
        <v>-</v>
      </c>
      <c r="W27" s="464" t="str">
        <f ca="1">IF(CE_Test_Number&lt;2,"-",Tables!AL140)</f>
        <v>-</v>
      </c>
      <c r="X27" s="464" t="str">
        <f ca="1">IF(CE_Test_Number&lt;3,"-",Tables!AM140)</f>
        <v>-</v>
      </c>
      <c r="Y27" s="464" t="str">
        <f ca="1">IF(CE_Test_Number&lt;3,"-",Tables!AN140)</f>
        <v>-</v>
      </c>
      <c r="Z27" s="464" t="str">
        <f ca="1">IF(CE_Test_Number&lt;3,"-",Tables!AO140)</f>
        <v>-</v>
      </c>
      <c r="AA27" s="464" t="str">
        <f ca="1">IF(CE_Test_Number&lt;3,"-",Tables!AP140)</f>
        <v>-</v>
      </c>
      <c r="AB27" s="464" t="str">
        <f ca="1">IF(CE_Test_Number&lt;3,"-",Tables!AQ140)</f>
        <v>-</v>
      </c>
      <c r="AC27" s="464" t="str">
        <f ca="1">IF(CE_Test_Number&lt;4,"-",Tables!AR140)</f>
        <v>-</v>
      </c>
      <c r="AD27" s="464" t="str">
        <f ca="1">IF(CE_Test_Number&lt;4,"-",Tables!AS140)</f>
        <v>-</v>
      </c>
      <c r="AE27" s="464" t="str">
        <f ca="1">IF(CE_Test_Number&lt;4,"-",Tables!AT140)</f>
        <v>-</v>
      </c>
      <c r="AF27" s="464" t="str">
        <f ca="1">IF(CE_Test_Number&lt;4,"-",Tables!AU140)</f>
        <v>-</v>
      </c>
      <c r="AG27" s="464" t="str">
        <f ca="1">IF(CE_Test_Number&lt;4,"-",Tables!AV140)</f>
        <v>-</v>
      </c>
    </row>
    <row r="28" spans="2:33">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Tables!T141</f>
        <v>-</v>
      </c>
      <c r="J28" s="269" t="str">
        <f ca="1">Tables!U141</f>
        <v>-</v>
      </c>
      <c r="K28" s="269" t="str">
        <f ca="1">Tables!V141</f>
        <v>-</v>
      </c>
      <c r="L28" s="269" t="str">
        <f ca="1">Tables!AA141</f>
        <v>-</v>
      </c>
      <c r="M28" s="269" t="str">
        <f ca="1">Tables!AB141</f>
        <v>-</v>
      </c>
      <c r="N28" s="411" t="str">
        <f ca="1">IF(CE_Test_Number&lt;1,"-",Tables!AC141)</f>
        <v>-</v>
      </c>
      <c r="O28" s="411" t="str">
        <f ca="1">IF(CE_Test_Number&lt;1,"-",Tables!AD141)</f>
        <v>-</v>
      </c>
      <c r="P28" s="411" t="str">
        <f ca="1">IF(CE_Test_Number&lt;1,"-",Tables!AE141)</f>
        <v>-</v>
      </c>
      <c r="Q28" s="411" t="str">
        <f ca="1">IF(CE_Test_Number&lt;1,"-",Tables!AF141)</f>
        <v>-</v>
      </c>
      <c r="R28" s="411" t="str">
        <f ca="1">IF(CE_Test_Number&lt;1,"-",Tables!AG141)</f>
        <v>-</v>
      </c>
      <c r="S28" s="464" t="str">
        <f ca="1">IF(CE_Test_Number&lt;2,"-",Tables!AH141)</f>
        <v>-</v>
      </c>
      <c r="T28" s="464" t="str">
        <f ca="1">IF(CE_Test_Number&lt;2,"-",Tables!AI141)</f>
        <v>-</v>
      </c>
      <c r="U28" s="464" t="str">
        <f ca="1">IF(CE_Test_Number&lt;2,"-",Tables!AJ141)</f>
        <v>-</v>
      </c>
      <c r="V28" s="464" t="str">
        <f ca="1">IF(CE_Test_Number&lt;2,"-",Tables!AK141)</f>
        <v>-</v>
      </c>
      <c r="W28" s="464" t="str">
        <f ca="1">IF(CE_Test_Number&lt;2,"-",Tables!AL141)</f>
        <v>-</v>
      </c>
      <c r="X28" s="464" t="str">
        <f ca="1">IF(CE_Test_Number&lt;3,"-",Tables!AM141)</f>
        <v>-</v>
      </c>
      <c r="Y28" s="464" t="str">
        <f ca="1">IF(CE_Test_Number&lt;3,"-",Tables!AN141)</f>
        <v>-</v>
      </c>
      <c r="Z28" s="464" t="str">
        <f ca="1">IF(CE_Test_Number&lt;3,"-",Tables!AO141)</f>
        <v>-</v>
      </c>
      <c r="AA28" s="464" t="str">
        <f ca="1">IF(CE_Test_Number&lt;3,"-",Tables!AP141)</f>
        <v>-</v>
      </c>
      <c r="AB28" s="464" t="str">
        <f ca="1">IF(CE_Test_Number&lt;3,"-",Tables!AQ141)</f>
        <v>-</v>
      </c>
      <c r="AC28" s="464" t="str">
        <f ca="1">IF(CE_Test_Number&lt;4,"-",Tables!AR141)</f>
        <v>-</v>
      </c>
      <c r="AD28" s="464" t="str">
        <f ca="1">IF(CE_Test_Number&lt;4,"-",Tables!AS141)</f>
        <v>-</v>
      </c>
      <c r="AE28" s="464" t="str">
        <f ca="1">IF(CE_Test_Number&lt;4,"-",Tables!AT141)</f>
        <v>-</v>
      </c>
      <c r="AF28" s="464" t="str">
        <f ca="1">IF(CE_Test_Number&lt;4,"-",Tables!AU141)</f>
        <v>-</v>
      </c>
      <c r="AG28" s="464" t="str">
        <f ca="1">IF(CE_Test_Number&lt;4,"-",Tables!AV141)</f>
        <v>-</v>
      </c>
    </row>
    <row r="29" spans="2:33">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Tables!T142</f>
        <v>-</v>
      </c>
      <c r="J29" s="269" t="str">
        <f ca="1">Tables!U142</f>
        <v>-</v>
      </c>
      <c r="K29" s="269" t="str">
        <f ca="1">Tables!V142</f>
        <v>-</v>
      </c>
      <c r="L29" s="269" t="str">
        <f ca="1">Tables!AA142</f>
        <v>-</v>
      </c>
      <c r="M29" s="269" t="str">
        <f ca="1">Tables!AB142</f>
        <v>-</v>
      </c>
      <c r="N29" s="411" t="str">
        <f ca="1">IF(CE_Test_Number&lt;1,"-",Tables!AC142)</f>
        <v>-</v>
      </c>
      <c r="O29" s="411" t="str">
        <f ca="1">IF(CE_Test_Number&lt;1,"-",Tables!AD142)</f>
        <v>-</v>
      </c>
      <c r="P29" s="411" t="str">
        <f ca="1">IF(CE_Test_Number&lt;1,"-",Tables!AE142)</f>
        <v>-</v>
      </c>
      <c r="Q29" s="411" t="str">
        <f ca="1">IF(CE_Test_Number&lt;1,"-",Tables!AF142)</f>
        <v>-</v>
      </c>
      <c r="R29" s="411" t="str">
        <f ca="1">IF(CE_Test_Number&lt;1,"-",Tables!AG142)</f>
        <v>-</v>
      </c>
      <c r="S29" s="464" t="str">
        <f ca="1">IF(CE_Test_Number&lt;2,"-",Tables!AH142)</f>
        <v>-</v>
      </c>
      <c r="T29" s="464" t="str">
        <f ca="1">IF(CE_Test_Number&lt;2,"-",Tables!AI142)</f>
        <v>-</v>
      </c>
      <c r="U29" s="464" t="str">
        <f ca="1">IF(CE_Test_Number&lt;2,"-",Tables!AJ142)</f>
        <v>-</v>
      </c>
      <c r="V29" s="464" t="str">
        <f ca="1">IF(CE_Test_Number&lt;2,"-",Tables!AK142)</f>
        <v>-</v>
      </c>
      <c r="W29" s="464" t="str">
        <f ca="1">IF(CE_Test_Number&lt;2,"-",Tables!AL142)</f>
        <v>-</v>
      </c>
      <c r="X29" s="464" t="str">
        <f ca="1">IF(CE_Test_Number&lt;3,"-",Tables!AM142)</f>
        <v>-</v>
      </c>
      <c r="Y29" s="464" t="str">
        <f ca="1">IF(CE_Test_Number&lt;3,"-",Tables!AN142)</f>
        <v>-</v>
      </c>
      <c r="Z29" s="464" t="str">
        <f ca="1">IF(CE_Test_Number&lt;3,"-",Tables!AO142)</f>
        <v>-</v>
      </c>
      <c r="AA29" s="464" t="str">
        <f ca="1">IF(CE_Test_Number&lt;3,"-",Tables!AP142)</f>
        <v>-</v>
      </c>
      <c r="AB29" s="464" t="str">
        <f ca="1">IF(CE_Test_Number&lt;3,"-",Tables!AQ142)</f>
        <v>-</v>
      </c>
      <c r="AC29" s="464" t="str">
        <f ca="1">IF(CE_Test_Number&lt;4,"-",Tables!AR142)</f>
        <v>-</v>
      </c>
      <c r="AD29" s="464" t="str">
        <f ca="1">IF(CE_Test_Number&lt;4,"-",Tables!AS142)</f>
        <v>-</v>
      </c>
      <c r="AE29" s="464" t="str">
        <f ca="1">IF(CE_Test_Number&lt;4,"-",Tables!AT142)</f>
        <v>-</v>
      </c>
      <c r="AF29" s="464" t="str">
        <f ca="1">IF(CE_Test_Number&lt;4,"-",Tables!AU142)</f>
        <v>-</v>
      </c>
      <c r="AG29" s="464" t="str">
        <f ca="1">IF(CE_Test_Number&lt;4,"-",Tables!AV142)</f>
        <v>-</v>
      </c>
    </row>
    <row r="30" spans="2:33">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Tables!T143</f>
        <v>-</v>
      </c>
      <c r="J30" s="269" t="str">
        <f ca="1">Tables!U143</f>
        <v>-</v>
      </c>
      <c r="K30" s="269" t="str">
        <f ca="1">Tables!V143</f>
        <v>-</v>
      </c>
      <c r="L30" s="269" t="str">
        <f ca="1">Tables!AA143</f>
        <v>-</v>
      </c>
      <c r="M30" s="269" t="str">
        <f ca="1">Tables!AB143</f>
        <v>-</v>
      </c>
      <c r="N30" s="411" t="str">
        <f ca="1">IF(CE_Test_Number&lt;1,"-",Tables!AC143)</f>
        <v>-</v>
      </c>
      <c r="O30" s="411" t="str">
        <f ca="1">IF(CE_Test_Number&lt;1,"-",Tables!AD143)</f>
        <v>-</v>
      </c>
      <c r="P30" s="411" t="str">
        <f ca="1">IF(CE_Test_Number&lt;1,"-",Tables!AE143)</f>
        <v>-</v>
      </c>
      <c r="Q30" s="411" t="str">
        <f ca="1">IF(CE_Test_Number&lt;1,"-",Tables!AF143)</f>
        <v>-</v>
      </c>
      <c r="R30" s="411" t="str">
        <f ca="1">IF(CE_Test_Number&lt;1,"-",Tables!AG143)</f>
        <v>-</v>
      </c>
      <c r="S30" s="464" t="str">
        <f ca="1">IF(CE_Test_Number&lt;2,"-",Tables!AH143)</f>
        <v>-</v>
      </c>
      <c r="T30" s="464" t="str">
        <f ca="1">IF(CE_Test_Number&lt;2,"-",Tables!AI143)</f>
        <v>-</v>
      </c>
      <c r="U30" s="464" t="str">
        <f ca="1">IF(CE_Test_Number&lt;2,"-",Tables!AJ143)</f>
        <v>-</v>
      </c>
      <c r="V30" s="464" t="str">
        <f ca="1">IF(CE_Test_Number&lt;2,"-",Tables!AK143)</f>
        <v>-</v>
      </c>
      <c r="W30" s="464" t="str">
        <f ca="1">IF(CE_Test_Number&lt;2,"-",Tables!AL143)</f>
        <v>-</v>
      </c>
      <c r="X30" s="464" t="str">
        <f ca="1">IF(CE_Test_Number&lt;3,"-",Tables!AM143)</f>
        <v>-</v>
      </c>
      <c r="Y30" s="464" t="str">
        <f ca="1">IF(CE_Test_Number&lt;3,"-",Tables!AN143)</f>
        <v>-</v>
      </c>
      <c r="Z30" s="464" t="str">
        <f ca="1">IF(CE_Test_Number&lt;3,"-",Tables!AO143)</f>
        <v>-</v>
      </c>
      <c r="AA30" s="464" t="str">
        <f ca="1">IF(CE_Test_Number&lt;3,"-",Tables!AP143)</f>
        <v>-</v>
      </c>
      <c r="AB30" s="464" t="str">
        <f ca="1">IF(CE_Test_Number&lt;3,"-",Tables!AQ143)</f>
        <v>-</v>
      </c>
      <c r="AC30" s="464" t="str">
        <f ca="1">IF(CE_Test_Number&lt;4,"-",Tables!AR143)</f>
        <v>-</v>
      </c>
      <c r="AD30" s="464" t="str">
        <f ca="1">IF(CE_Test_Number&lt;4,"-",Tables!AS143)</f>
        <v>-</v>
      </c>
      <c r="AE30" s="464" t="str">
        <f ca="1">IF(CE_Test_Number&lt;4,"-",Tables!AT143)</f>
        <v>-</v>
      </c>
      <c r="AF30" s="464" t="str">
        <f ca="1">IF(CE_Test_Number&lt;4,"-",Tables!AU143)</f>
        <v>-</v>
      </c>
      <c r="AG30" s="464" t="str">
        <f ca="1">IF(CE_Test_Number&lt;4,"-",Tables!AV143)</f>
        <v>-</v>
      </c>
    </row>
    <row r="31" spans="2:33">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Tables!T144</f>
        <v>-</v>
      </c>
      <c r="J31" s="269" t="str">
        <f ca="1">Tables!U144</f>
        <v>-</v>
      </c>
      <c r="K31" s="269" t="str">
        <f ca="1">Tables!V144</f>
        <v>-</v>
      </c>
      <c r="L31" s="269" t="str">
        <f ca="1">Tables!AA144</f>
        <v>-</v>
      </c>
      <c r="M31" s="269" t="str">
        <f ca="1">Tables!AB144</f>
        <v>-</v>
      </c>
      <c r="N31" s="411" t="str">
        <f ca="1">IF(CE_Test_Number&lt;1,"-",Tables!AC144)</f>
        <v>-</v>
      </c>
      <c r="O31" s="411" t="str">
        <f ca="1">IF(CE_Test_Number&lt;1,"-",Tables!AD144)</f>
        <v>-</v>
      </c>
      <c r="P31" s="411" t="str">
        <f ca="1">IF(CE_Test_Number&lt;1,"-",Tables!AE144)</f>
        <v>-</v>
      </c>
      <c r="Q31" s="411" t="str">
        <f ca="1">IF(CE_Test_Number&lt;1,"-",Tables!AF144)</f>
        <v>-</v>
      </c>
      <c r="R31" s="411" t="str">
        <f ca="1">IF(CE_Test_Number&lt;1,"-",Tables!AG144)</f>
        <v>-</v>
      </c>
      <c r="S31" s="464" t="str">
        <f ca="1">IF(CE_Test_Number&lt;2,"-",Tables!AH144)</f>
        <v>-</v>
      </c>
      <c r="T31" s="464" t="str">
        <f ca="1">IF(CE_Test_Number&lt;2,"-",Tables!AI144)</f>
        <v>-</v>
      </c>
      <c r="U31" s="464" t="str">
        <f ca="1">IF(CE_Test_Number&lt;2,"-",Tables!AJ144)</f>
        <v>-</v>
      </c>
      <c r="V31" s="464" t="str">
        <f ca="1">IF(CE_Test_Number&lt;2,"-",Tables!AK144)</f>
        <v>-</v>
      </c>
      <c r="W31" s="464" t="str">
        <f ca="1">IF(CE_Test_Number&lt;2,"-",Tables!AL144)</f>
        <v>-</v>
      </c>
      <c r="X31" s="464" t="str">
        <f ca="1">IF(CE_Test_Number&lt;3,"-",Tables!AM144)</f>
        <v>-</v>
      </c>
      <c r="Y31" s="464" t="str">
        <f ca="1">IF(CE_Test_Number&lt;3,"-",Tables!AN144)</f>
        <v>-</v>
      </c>
      <c r="Z31" s="464" t="str">
        <f ca="1">IF(CE_Test_Number&lt;3,"-",Tables!AO144)</f>
        <v>-</v>
      </c>
      <c r="AA31" s="464" t="str">
        <f ca="1">IF(CE_Test_Number&lt;3,"-",Tables!AP144)</f>
        <v>-</v>
      </c>
      <c r="AB31" s="464" t="str">
        <f ca="1">IF(CE_Test_Number&lt;3,"-",Tables!AQ144)</f>
        <v>-</v>
      </c>
      <c r="AC31" s="464" t="str">
        <f ca="1">IF(CE_Test_Number&lt;4,"-",Tables!AR144)</f>
        <v>-</v>
      </c>
      <c r="AD31" s="464" t="str">
        <f ca="1">IF(CE_Test_Number&lt;4,"-",Tables!AS144)</f>
        <v>-</v>
      </c>
      <c r="AE31" s="464" t="str">
        <f ca="1">IF(CE_Test_Number&lt;4,"-",Tables!AT144)</f>
        <v>-</v>
      </c>
      <c r="AF31" s="464" t="str">
        <f ca="1">IF(CE_Test_Number&lt;4,"-",Tables!AU144)</f>
        <v>-</v>
      </c>
      <c r="AG31" s="464" t="str">
        <f ca="1">IF(CE_Test_Number&lt;4,"-",Tables!AV144)</f>
        <v>-</v>
      </c>
    </row>
    <row r="32" spans="2:33">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Tables!T145</f>
        <v>-</v>
      </c>
      <c r="J32" s="269" t="str">
        <f ca="1">Tables!U145</f>
        <v>-</v>
      </c>
      <c r="K32" s="269" t="str">
        <f ca="1">Tables!V145</f>
        <v>-</v>
      </c>
      <c r="L32" s="269" t="str">
        <f ca="1">Tables!AA145</f>
        <v>-</v>
      </c>
      <c r="M32" s="269" t="str">
        <f ca="1">Tables!AB145</f>
        <v>-</v>
      </c>
      <c r="N32" s="411" t="str">
        <f ca="1">IF(CE_Test_Number&lt;1,"-",Tables!AC145)</f>
        <v>-</v>
      </c>
      <c r="O32" s="411" t="str">
        <f ca="1">IF(CE_Test_Number&lt;1,"-",Tables!AD145)</f>
        <v>-</v>
      </c>
      <c r="P32" s="411" t="str">
        <f ca="1">IF(CE_Test_Number&lt;1,"-",Tables!AE145)</f>
        <v>-</v>
      </c>
      <c r="Q32" s="411" t="str">
        <f ca="1">IF(CE_Test_Number&lt;1,"-",Tables!AF145)</f>
        <v>-</v>
      </c>
      <c r="R32" s="411" t="str">
        <f ca="1">IF(CE_Test_Number&lt;1,"-",Tables!AG145)</f>
        <v>-</v>
      </c>
      <c r="S32" s="464" t="str">
        <f ca="1">IF(CE_Test_Number&lt;2,"-",Tables!AH145)</f>
        <v>-</v>
      </c>
      <c r="T32" s="464" t="str">
        <f ca="1">IF(CE_Test_Number&lt;2,"-",Tables!AI145)</f>
        <v>-</v>
      </c>
      <c r="U32" s="464" t="str">
        <f ca="1">IF(CE_Test_Number&lt;2,"-",Tables!AJ145)</f>
        <v>-</v>
      </c>
      <c r="V32" s="464" t="str">
        <f ca="1">IF(CE_Test_Number&lt;2,"-",Tables!AK145)</f>
        <v>-</v>
      </c>
      <c r="W32" s="464" t="str">
        <f ca="1">IF(CE_Test_Number&lt;2,"-",Tables!AL145)</f>
        <v>-</v>
      </c>
      <c r="X32" s="464" t="str">
        <f ca="1">IF(CE_Test_Number&lt;3,"-",Tables!AM145)</f>
        <v>-</v>
      </c>
      <c r="Y32" s="464" t="str">
        <f ca="1">IF(CE_Test_Number&lt;3,"-",Tables!AN145)</f>
        <v>-</v>
      </c>
      <c r="Z32" s="464" t="str">
        <f ca="1">IF(CE_Test_Number&lt;3,"-",Tables!AO145)</f>
        <v>-</v>
      </c>
      <c r="AA32" s="464" t="str">
        <f ca="1">IF(CE_Test_Number&lt;3,"-",Tables!AP145)</f>
        <v>-</v>
      </c>
      <c r="AB32" s="464" t="str">
        <f ca="1">IF(CE_Test_Number&lt;3,"-",Tables!AQ145)</f>
        <v>-</v>
      </c>
      <c r="AC32" s="464" t="str">
        <f ca="1">IF(CE_Test_Number&lt;4,"-",Tables!AR145)</f>
        <v>-</v>
      </c>
      <c r="AD32" s="464" t="str">
        <f ca="1">IF(CE_Test_Number&lt;4,"-",Tables!AS145)</f>
        <v>-</v>
      </c>
      <c r="AE32" s="464" t="str">
        <f ca="1">IF(CE_Test_Number&lt;4,"-",Tables!AT145)</f>
        <v>-</v>
      </c>
      <c r="AF32" s="464" t="str">
        <f ca="1">IF(CE_Test_Number&lt;4,"-",Tables!AU145)</f>
        <v>-</v>
      </c>
      <c r="AG32" s="464" t="str">
        <f ca="1">IF(CE_Test_Number&lt;4,"-",Tables!AV145)</f>
        <v>-</v>
      </c>
    </row>
    <row r="33" spans="2:33">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Tables!T146</f>
        <v>-</v>
      </c>
      <c r="J33" s="269" t="str">
        <f ca="1">Tables!U146</f>
        <v>-</v>
      </c>
      <c r="K33" s="269" t="str">
        <f ca="1">Tables!V146</f>
        <v>-</v>
      </c>
      <c r="L33" s="269" t="str">
        <f ca="1">Tables!AA146</f>
        <v>-</v>
      </c>
      <c r="M33" s="269" t="str">
        <f ca="1">Tables!AB146</f>
        <v>-</v>
      </c>
      <c r="N33" s="411" t="str">
        <f ca="1">IF(CE_Test_Number&lt;1,"-",Tables!AC146)</f>
        <v>-</v>
      </c>
      <c r="O33" s="411" t="str">
        <f ca="1">IF(CE_Test_Number&lt;1,"-",Tables!AD146)</f>
        <v>-</v>
      </c>
      <c r="P33" s="411" t="str">
        <f ca="1">IF(CE_Test_Number&lt;1,"-",Tables!AE146)</f>
        <v>-</v>
      </c>
      <c r="Q33" s="411" t="str">
        <f ca="1">IF(CE_Test_Number&lt;1,"-",Tables!AF146)</f>
        <v>-</v>
      </c>
      <c r="R33" s="411" t="str">
        <f ca="1">IF(CE_Test_Number&lt;1,"-",Tables!AG146)</f>
        <v>-</v>
      </c>
      <c r="S33" s="464" t="str">
        <f ca="1">IF(CE_Test_Number&lt;2,"-",Tables!AH146)</f>
        <v>-</v>
      </c>
      <c r="T33" s="464" t="str">
        <f ca="1">IF(CE_Test_Number&lt;2,"-",Tables!AI146)</f>
        <v>-</v>
      </c>
      <c r="U33" s="464" t="str">
        <f ca="1">IF(CE_Test_Number&lt;2,"-",Tables!AJ146)</f>
        <v>-</v>
      </c>
      <c r="V33" s="464" t="str">
        <f ca="1">IF(CE_Test_Number&lt;2,"-",Tables!AK146)</f>
        <v>-</v>
      </c>
      <c r="W33" s="464" t="str">
        <f ca="1">IF(CE_Test_Number&lt;2,"-",Tables!AL146)</f>
        <v>-</v>
      </c>
      <c r="X33" s="464" t="str">
        <f ca="1">IF(CE_Test_Number&lt;3,"-",Tables!AM146)</f>
        <v>-</v>
      </c>
      <c r="Y33" s="464" t="str">
        <f ca="1">IF(CE_Test_Number&lt;3,"-",Tables!AN146)</f>
        <v>-</v>
      </c>
      <c r="Z33" s="464" t="str">
        <f ca="1">IF(CE_Test_Number&lt;3,"-",Tables!AO146)</f>
        <v>-</v>
      </c>
      <c r="AA33" s="464" t="str">
        <f ca="1">IF(CE_Test_Number&lt;3,"-",Tables!AP146)</f>
        <v>-</v>
      </c>
      <c r="AB33" s="464" t="str">
        <f ca="1">IF(CE_Test_Number&lt;3,"-",Tables!AQ146)</f>
        <v>-</v>
      </c>
      <c r="AC33" s="464" t="str">
        <f ca="1">IF(CE_Test_Number&lt;4,"-",Tables!AR146)</f>
        <v>-</v>
      </c>
      <c r="AD33" s="464" t="str">
        <f ca="1">IF(CE_Test_Number&lt;4,"-",Tables!AS146)</f>
        <v>-</v>
      </c>
      <c r="AE33" s="464" t="str">
        <f ca="1">IF(CE_Test_Number&lt;4,"-",Tables!AT146)</f>
        <v>-</v>
      </c>
      <c r="AF33" s="464" t="str">
        <f ca="1">IF(CE_Test_Number&lt;4,"-",Tables!AU146)</f>
        <v>-</v>
      </c>
      <c r="AG33" s="464" t="str">
        <f ca="1">IF(CE_Test_Number&lt;4,"-",Tables!AV146)</f>
        <v>-</v>
      </c>
    </row>
    <row r="34" spans="2:33">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Tables!T147</f>
        <v>-</v>
      </c>
      <c r="J34" s="269" t="str">
        <f ca="1">Tables!U147</f>
        <v>-</v>
      </c>
      <c r="K34" s="269" t="str">
        <f ca="1">Tables!V147</f>
        <v>-</v>
      </c>
      <c r="L34" s="269" t="str">
        <f ca="1">Tables!AA147</f>
        <v>-</v>
      </c>
      <c r="M34" s="269" t="str">
        <f ca="1">Tables!AB147</f>
        <v>-</v>
      </c>
      <c r="N34" s="411" t="str">
        <f ca="1">IF(CE_Test_Number&lt;1,"-",Tables!AC147)</f>
        <v>-</v>
      </c>
      <c r="O34" s="411" t="str">
        <f ca="1">IF(CE_Test_Number&lt;1,"-",Tables!AD147)</f>
        <v>-</v>
      </c>
      <c r="P34" s="411" t="str">
        <f ca="1">IF(CE_Test_Number&lt;1,"-",Tables!AE147)</f>
        <v>-</v>
      </c>
      <c r="Q34" s="411" t="str">
        <f ca="1">IF(CE_Test_Number&lt;1,"-",Tables!AF147)</f>
        <v>-</v>
      </c>
      <c r="R34" s="411" t="str">
        <f ca="1">IF(CE_Test_Number&lt;1,"-",Tables!AG147)</f>
        <v>-</v>
      </c>
      <c r="S34" s="464" t="str">
        <f ca="1">IF(CE_Test_Number&lt;2,"-",Tables!AH147)</f>
        <v>-</v>
      </c>
      <c r="T34" s="464" t="str">
        <f ca="1">IF(CE_Test_Number&lt;2,"-",Tables!AI147)</f>
        <v>-</v>
      </c>
      <c r="U34" s="464" t="str">
        <f ca="1">IF(CE_Test_Number&lt;2,"-",Tables!AJ147)</f>
        <v>-</v>
      </c>
      <c r="V34" s="464" t="str">
        <f ca="1">IF(CE_Test_Number&lt;2,"-",Tables!AK147)</f>
        <v>-</v>
      </c>
      <c r="W34" s="464" t="str">
        <f ca="1">IF(CE_Test_Number&lt;2,"-",Tables!AL147)</f>
        <v>-</v>
      </c>
      <c r="X34" s="464" t="str">
        <f ca="1">IF(CE_Test_Number&lt;3,"-",Tables!AM147)</f>
        <v>-</v>
      </c>
      <c r="Y34" s="464" t="str">
        <f ca="1">IF(CE_Test_Number&lt;3,"-",Tables!AN147)</f>
        <v>-</v>
      </c>
      <c r="Z34" s="464" t="str">
        <f ca="1">IF(CE_Test_Number&lt;3,"-",Tables!AO147)</f>
        <v>-</v>
      </c>
      <c r="AA34" s="464" t="str">
        <f ca="1">IF(CE_Test_Number&lt;3,"-",Tables!AP147)</f>
        <v>-</v>
      </c>
      <c r="AB34" s="464" t="str">
        <f ca="1">IF(CE_Test_Number&lt;3,"-",Tables!AQ147)</f>
        <v>-</v>
      </c>
      <c r="AC34" s="464" t="str">
        <f ca="1">IF(CE_Test_Number&lt;4,"-",Tables!AR147)</f>
        <v>-</v>
      </c>
      <c r="AD34" s="464" t="str">
        <f ca="1">IF(CE_Test_Number&lt;4,"-",Tables!AS147)</f>
        <v>-</v>
      </c>
      <c r="AE34" s="464" t="str">
        <f ca="1">IF(CE_Test_Number&lt;4,"-",Tables!AT147)</f>
        <v>-</v>
      </c>
      <c r="AF34" s="464" t="str">
        <f ca="1">IF(CE_Test_Number&lt;4,"-",Tables!AU147)</f>
        <v>-</v>
      </c>
      <c r="AG34" s="464" t="str">
        <f ca="1">IF(CE_Test_Number&lt;4,"-",Tables!AV147)</f>
        <v>-</v>
      </c>
    </row>
    <row r="35" spans="2:33">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Tables!T148</f>
        <v>-</v>
      </c>
      <c r="J35" s="269" t="str">
        <f ca="1">Tables!U148</f>
        <v>-</v>
      </c>
      <c r="K35" s="269" t="str">
        <f ca="1">Tables!V148</f>
        <v>-</v>
      </c>
      <c r="L35" s="269" t="str">
        <f ca="1">Tables!AA148</f>
        <v>-</v>
      </c>
      <c r="M35" s="269" t="str">
        <f ca="1">Tables!AB148</f>
        <v>-</v>
      </c>
      <c r="N35" s="411" t="str">
        <f ca="1">IF(CE_Test_Number&lt;1,"-",Tables!AC148)</f>
        <v>-</v>
      </c>
      <c r="O35" s="411" t="str">
        <f ca="1">IF(CE_Test_Number&lt;1,"-",Tables!AD148)</f>
        <v>-</v>
      </c>
      <c r="P35" s="411" t="str">
        <f ca="1">IF(CE_Test_Number&lt;1,"-",Tables!AE148)</f>
        <v>-</v>
      </c>
      <c r="Q35" s="411" t="str">
        <f ca="1">IF(CE_Test_Number&lt;1,"-",Tables!AF148)</f>
        <v>-</v>
      </c>
      <c r="R35" s="411" t="str">
        <f ca="1">IF(CE_Test_Number&lt;1,"-",Tables!AG148)</f>
        <v>-</v>
      </c>
      <c r="S35" s="464" t="str">
        <f ca="1">IF(CE_Test_Number&lt;2,"-",Tables!AH148)</f>
        <v>-</v>
      </c>
      <c r="T35" s="464" t="str">
        <f ca="1">IF(CE_Test_Number&lt;2,"-",Tables!AI148)</f>
        <v>-</v>
      </c>
      <c r="U35" s="464" t="str">
        <f ca="1">IF(CE_Test_Number&lt;2,"-",Tables!AJ148)</f>
        <v>-</v>
      </c>
      <c r="V35" s="464" t="str">
        <f ca="1">IF(CE_Test_Number&lt;2,"-",Tables!AK148)</f>
        <v>-</v>
      </c>
      <c r="W35" s="464" t="str">
        <f ca="1">IF(CE_Test_Number&lt;2,"-",Tables!AL148)</f>
        <v>-</v>
      </c>
      <c r="X35" s="464" t="str">
        <f ca="1">IF(CE_Test_Number&lt;3,"-",Tables!AM148)</f>
        <v>-</v>
      </c>
      <c r="Y35" s="464" t="str">
        <f ca="1">IF(CE_Test_Number&lt;3,"-",Tables!AN148)</f>
        <v>-</v>
      </c>
      <c r="Z35" s="464" t="str">
        <f ca="1">IF(CE_Test_Number&lt;3,"-",Tables!AO148)</f>
        <v>-</v>
      </c>
      <c r="AA35" s="464" t="str">
        <f ca="1">IF(CE_Test_Number&lt;3,"-",Tables!AP148)</f>
        <v>-</v>
      </c>
      <c r="AB35" s="464" t="str">
        <f ca="1">IF(CE_Test_Number&lt;3,"-",Tables!AQ148)</f>
        <v>-</v>
      </c>
      <c r="AC35" s="464" t="str">
        <f ca="1">IF(CE_Test_Number&lt;4,"-",Tables!AR148)</f>
        <v>-</v>
      </c>
      <c r="AD35" s="464" t="str">
        <f ca="1">IF(CE_Test_Number&lt;4,"-",Tables!AS148)</f>
        <v>-</v>
      </c>
      <c r="AE35" s="464" t="str">
        <f ca="1">IF(CE_Test_Number&lt;4,"-",Tables!AT148)</f>
        <v>-</v>
      </c>
      <c r="AF35" s="464" t="str">
        <f ca="1">IF(CE_Test_Number&lt;4,"-",Tables!AU148)</f>
        <v>-</v>
      </c>
      <c r="AG35" s="464" t="str">
        <f ca="1">IF(CE_Test_Number&lt;4,"-",Tables!AV148)</f>
        <v>-</v>
      </c>
    </row>
    <row r="36" spans="2:33">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Tables!T149</f>
        <v>-</v>
      </c>
      <c r="J36" s="269" t="str">
        <f ca="1">Tables!U149</f>
        <v>-</v>
      </c>
      <c r="K36" s="269" t="str">
        <f ca="1">Tables!V149</f>
        <v>-</v>
      </c>
      <c r="L36" s="269" t="str">
        <f ca="1">Tables!AA149</f>
        <v>-</v>
      </c>
      <c r="M36" s="269" t="str">
        <f ca="1">Tables!AB149</f>
        <v>-</v>
      </c>
      <c r="N36" s="411" t="str">
        <f ca="1">IF(CE_Test_Number&lt;1,"-",Tables!AC149)</f>
        <v>-</v>
      </c>
      <c r="O36" s="411" t="str">
        <f ca="1">IF(CE_Test_Number&lt;1,"-",Tables!AD149)</f>
        <v>-</v>
      </c>
      <c r="P36" s="411" t="str">
        <f ca="1">IF(CE_Test_Number&lt;1,"-",Tables!AE149)</f>
        <v>-</v>
      </c>
      <c r="Q36" s="411" t="str">
        <f ca="1">IF(CE_Test_Number&lt;1,"-",Tables!AF149)</f>
        <v>-</v>
      </c>
      <c r="R36" s="411" t="str">
        <f ca="1">IF(CE_Test_Number&lt;1,"-",Tables!AG149)</f>
        <v>-</v>
      </c>
      <c r="S36" s="464" t="str">
        <f ca="1">IF(CE_Test_Number&lt;2,"-",Tables!AH149)</f>
        <v>-</v>
      </c>
      <c r="T36" s="464" t="str">
        <f ca="1">IF(CE_Test_Number&lt;2,"-",Tables!AI149)</f>
        <v>-</v>
      </c>
      <c r="U36" s="464" t="str">
        <f ca="1">IF(CE_Test_Number&lt;2,"-",Tables!AJ149)</f>
        <v>-</v>
      </c>
      <c r="V36" s="464" t="str">
        <f ca="1">IF(CE_Test_Number&lt;2,"-",Tables!AK149)</f>
        <v>-</v>
      </c>
      <c r="W36" s="464" t="str">
        <f ca="1">IF(CE_Test_Number&lt;2,"-",Tables!AL149)</f>
        <v>-</v>
      </c>
      <c r="X36" s="464" t="str">
        <f ca="1">IF(CE_Test_Number&lt;3,"-",Tables!AM149)</f>
        <v>-</v>
      </c>
      <c r="Y36" s="464" t="str">
        <f ca="1">IF(CE_Test_Number&lt;3,"-",Tables!AN149)</f>
        <v>-</v>
      </c>
      <c r="Z36" s="464" t="str">
        <f ca="1">IF(CE_Test_Number&lt;3,"-",Tables!AO149)</f>
        <v>-</v>
      </c>
      <c r="AA36" s="464" t="str">
        <f ca="1">IF(CE_Test_Number&lt;3,"-",Tables!AP149)</f>
        <v>-</v>
      </c>
      <c r="AB36" s="464" t="str">
        <f ca="1">IF(CE_Test_Number&lt;3,"-",Tables!AQ149)</f>
        <v>-</v>
      </c>
      <c r="AC36" s="464" t="str">
        <f ca="1">IF(CE_Test_Number&lt;4,"-",Tables!AR149)</f>
        <v>-</v>
      </c>
      <c r="AD36" s="464" t="str">
        <f ca="1">IF(CE_Test_Number&lt;4,"-",Tables!AS149)</f>
        <v>-</v>
      </c>
      <c r="AE36" s="464" t="str">
        <f ca="1">IF(CE_Test_Number&lt;4,"-",Tables!AT149)</f>
        <v>-</v>
      </c>
      <c r="AF36" s="464" t="str">
        <f ca="1">IF(CE_Test_Number&lt;4,"-",Tables!AU149)</f>
        <v>-</v>
      </c>
      <c r="AG36" s="464" t="str">
        <f ca="1">IF(CE_Test_Number&lt;4,"-",Tables!AV149)</f>
        <v>-</v>
      </c>
    </row>
    <row r="37" spans="2:33">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Tables!T150</f>
        <v>-</v>
      </c>
      <c r="J37" s="269" t="str">
        <f ca="1">Tables!U150</f>
        <v>-</v>
      </c>
      <c r="K37" s="269" t="str">
        <f ca="1">Tables!V150</f>
        <v>-</v>
      </c>
      <c r="L37" s="269" t="str">
        <f ca="1">Tables!AA150</f>
        <v>-</v>
      </c>
      <c r="M37" s="269" t="str">
        <f ca="1">Tables!AB150</f>
        <v>-</v>
      </c>
      <c r="N37" s="411" t="str">
        <f ca="1">IF(CE_Test_Number&lt;1,"-",Tables!AC150)</f>
        <v>-</v>
      </c>
      <c r="O37" s="411" t="str">
        <f ca="1">IF(CE_Test_Number&lt;1,"-",Tables!AD150)</f>
        <v>-</v>
      </c>
      <c r="P37" s="411" t="str">
        <f ca="1">IF(CE_Test_Number&lt;1,"-",Tables!AE150)</f>
        <v>-</v>
      </c>
      <c r="Q37" s="411" t="str">
        <f ca="1">IF(CE_Test_Number&lt;1,"-",Tables!AF150)</f>
        <v>-</v>
      </c>
      <c r="R37" s="411" t="str">
        <f ca="1">IF(CE_Test_Number&lt;1,"-",Tables!AG150)</f>
        <v>-</v>
      </c>
      <c r="S37" s="464" t="str">
        <f ca="1">IF(CE_Test_Number&lt;2,"-",Tables!AH150)</f>
        <v>-</v>
      </c>
      <c r="T37" s="464" t="str">
        <f ca="1">IF(CE_Test_Number&lt;2,"-",Tables!AI150)</f>
        <v>-</v>
      </c>
      <c r="U37" s="464" t="str">
        <f ca="1">IF(CE_Test_Number&lt;2,"-",Tables!AJ150)</f>
        <v>-</v>
      </c>
      <c r="V37" s="464" t="str">
        <f ca="1">IF(CE_Test_Number&lt;2,"-",Tables!AK150)</f>
        <v>-</v>
      </c>
      <c r="W37" s="464" t="str">
        <f ca="1">IF(CE_Test_Number&lt;2,"-",Tables!AL150)</f>
        <v>-</v>
      </c>
      <c r="X37" s="464" t="str">
        <f ca="1">IF(CE_Test_Number&lt;3,"-",Tables!AM150)</f>
        <v>-</v>
      </c>
      <c r="Y37" s="464" t="str">
        <f ca="1">IF(CE_Test_Number&lt;3,"-",Tables!AN150)</f>
        <v>-</v>
      </c>
      <c r="Z37" s="464" t="str">
        <f ca="1">IF(CE_Test_Number&lt;3,"-",Tables!AO150)</f>
        <v>-</v>
      </c>
      <c r="AA37" s="464" t="str">
        <f ca="1">IF(CE_Test_Number&lt;3,"-",Tables!AP150)</f>
        <v>-</v>
      </c>
      <c r="AB37" s="464" t="str">
        <f ca="1">IF(CE_Test_Number&lt;3,"-",Tables!AQ150)</f>
        <v>-</v>
      </c>
      <c r="AC37" s="464" t="str">
        <f ca="1">IF(CE_Test_Number&lt;4,"-",Tables!AR150)</f>
        <v>-</v>
      </c>
      <c r="AD37" s="464" t="str">
        <f ca="1">IF(CE_Test_Number&lt;4,"-",Tables!AS150)</f>
        <v>-</v>
      </c>
      <c r="AE37" s="464" t="str">
        <f ca="1">IF(CE_Test_Number&lt;4,"-",Tables!AT150)</f>
        <v>-</v>
      </c>
      <c r="AF37" s="464" t="str">
        <f ca="1">IF(CE_Test_Number&lt;4,"-",Tables!AU150)</f>
        <v>-</v>
      </c>
      <c r="AG37" s="464" t="str">
        <f ca="1">IF(CE_Test_Number&lt;4,"-",Tables!AV150)</f>
        <v>-</v>
      </c>
    </row>
    <row r="38" spans="2:33">
      <c r="B38" s="1209" t="s">
        <v>673</v>
      </c>
      <c r="C38" s="1209"/>
      <c r="D38" s="1209"/>
      <c r="E38" s="1209"/>
      <c r="F38" s="666" t="str">
        <f>IF(Site_or_SitePlusLosses=1,"site",IF(Site_or_SitePlusLosses=2,"site plus T&amp;D losses between the site and power plant","Did not answer the question"))</f>
        <v>site</v>
      </c>
      <c r="G38" s="233"/>
      <c r="H38" s="233"/>
      <c r="I38" s="233"/>
      <c r="J38" s="233"/>
      <c r="K38" s="233"/>
      <c r="L38" s="233"/>
      <c r="M38" s="233"/>
    </row>
    <row r="39" spans="2:33">
      <c r="B39" s="666" t="str">
        <f>IF(Naturally_Occurring=1,"The reported gross savings values account for naturally occuring energy savings",IF(Naturally_Occurring=0,"The reported gross savings values do not account for naturally occuring energy savings",""))</f>
        <v/>
      </c>
      <c r="F39" s="1191"/>
      <c r="G39" s="1191"/>
      <c r="H39" s="1191"/>
      <c r="I39" s="1191"/>
    </row>
  </sheetData>
  <sheetProtection formatColumns="0" formatRows="0"/>
  <mergeCells count="10">
    <mergeCell ref="F39:I39"/>
    <mergeCell ref="B6:B7"/>
    <mergeCell ref="C6:C7"/>
    <mergeCell ref="D6:D7"/>
    <mergeCell ref="N5:AF5"/>
    <mergeCell ref="B38:E38"/>
    <mergeCell ref="L6:L7"/>
    <mergeCell ref="F5:H5"/>
    <mergeCell ref="I5:K5"/>
    <mergeCell ref="L5:M5"/>
  </mergeCells>
  <pageMargins left="0.5" right="0.5" top="0.75" bottom="0.75" header="0.3" footer="0.3"/>
  <pageSetup scale="95" orientation="landscape" r:id="rId1"/>
  <colBreaks count="1" manualBreakCount="1">
    <brk id="11" max="25" man="1"/>
  </col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4"/>
  <dimension ref="A1:AH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59" sqref="D59"/>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9" width="12" style="424" customWidth="1"/>
    <col min="10" max="12" width="13.6640625" style="424" customWidth="1"/>
    <col min="13" max="13" width="6.44140625" style="424" bestFit="1" customWidth="1"/>
    <col min="14" max="14" width="10" style="424" bestFit="1" customWidth="1"/>
    <col min="15" max="15" width="18" style="424" customWidth="1"/>
    <col min="16" max="16" width="15.6640625" style="424" bestFit="1" customWidth="1"/>
    <col min="17" max="18" width="15.6640625" style="424" customWidth="1"/>
    <col min="19" max="19" width="15.6640625" style="424" bestFit="1" customWidth="1"/>
    <col min="20" max="20" width="15.44140625" style="424" customWidth="1"/>
    <col min="21" max="21" width="16" style="424" customWidth="1"/>
    <col min="22" max="22" width="12.88671875" style="424" customWidth="1"/>
    <col min="23" max="23" width="11.44140625" style="424" customWidth="1"/>
    <col min="24" max="24" width="9.33203125" style="424"/>
    <col min="25" max="25" width="14.44140625" style="424" customWidth="1"/>
    <col min="26" max="26" width="15.44140625" style="424" customWidth="1"/>
    <col min="27" max="27" width="14.44140625" style="424" customWidth="1"/>
    <col min="28" max="28" width="11.44140625" style="424" customWidth="1"/>
    <col min="29" max="29" width="12.6640625" style="424" customWidth="1"/>
    <col min="30" max="30" width="11.109375" style="424" customWidth="1"/>
    <col min="31" max="31" width="11" style="424" customWidth="1"/>
    <col min="32" max="32" width="10" style="424" customWidth="1"/>
    <col min="33" max="16384" width="9.33203125" style="424"/>
  </cols>
  <sheetData>
    <row r="1" spans="1:34" ht="38.25" customHeight="1"/>
    <row r="2" spans="1:34" ht="4.5" customHeight="1"/>
    <row r="3" spans="1:34" ht="22.8">
      <c r="B3" s="390" t="str">
        <f>Titles!F2&amp;" Portfolio Data"</f>
        <v>2014 Portfolio Data</v>
      </c>
      <c r="C3" s="390"/>
      <c r="D3" s="390"/>
      <c r="E3" s="390"/>
      <c r="F3" s="390"/>
      <c r="G3" s="390"/>
      <c r="H3" s="390"/>
      <c r="I3" s="390"/>
      <c r="J3" s="390"/>
      <c r="K3" s="390"/>
      <c r="L3" s="390"/>
      <c r="M3" s="390"/>
      <c r="N3" s="390"/>
      <c r="O3" s="390"/>
      <c r="P3" s="390"/>
      <c r="Q3" s="390"/>
      <c r="R3" s="390"/>
      <c r="S3" s="390"/>
    </row>
    <row r="4" spans="1:34" ht="4.5" customHeight="1">
      <c r="E4" s="33"/>
      <c r="F4" s="33"/>
      <c r="G4" s="33"/>
      <c r="H4" s="33"/>
      <c r="I4" s="33"/>
      <c r="J4" s="33"/>
      <c r="K4" s="33"/>
      <c r="L4" s="33"/>
      <c r="M4" s="33"/>
      <c r="N4" s="33"/>
      <c r="O4" s="33"/>
      <c r="P4" s="33"/>
      <c r="Q4" s="33"/>
      <c r="R4" s="33"/>
    </row>
    <row r="5" spans="1:34" ht="15.75" customHeight="1">
      <c r="E5" s="1320" t="s">
        <v>711</v>
      </c>
      <c r="F5" s="1321"/>
      <c r="G5" s="1322" t="s">
        <v>282</v>
      </c>
      <c r="H5" s="1323"/>
      <c r="I5" s="1324"/>
      <c r="J5" s="1322" t="s">
        <v>281</v>
      </c>
      <c r="K5" s="1323"/>
      <c r="L5" s="1324"/>
      <c r="M5" s="1313" t="s">
        <v>34</v>
      </c>
      <c r="N5" s="1314"/>
      <c r="O5" s="1393" t="s">
        <v>647</v>
      </c>
      <c r="P5" s="1394"/>
      <c r="Q5" s="1394"/>
      <c r="R5" s="1394"/>
      <c r="S5" s="1394"/>
      <c r="T5" s="1394"/>
      <c r="U5" s="1394"/>
      <c r="V5" s="1394"/>
      <c r="W5" s="1394"/>
      <c r="X5" s="1394"/>
      <c r="Y5" s="1394"/>
      <c r="Z5" s="1394"/>
      <c r="AA5" s="1394"/>
      <c r="AB5" s="1394"/>
      <c r="AC5" s="1394"/>
      <c r="AD5" s="1394"/>
      <c r="AE5" s="1394"/>
      <c r="AF5" s="1394"/>
      <c r="AG5" s="1395"/>
    </row>
    <row r="6" spans="1:34" ht="79.2">
      <c r="A6" s="7"/>
      <c r="B6" s="1316" t="s">
        <v>6</v>
      </c>
      <c r="C6" s="1316" t="s">
        <v>7</v>
      </c>
      <c r="D6" s="1316" t="s">
        <v>8</v>
      </c>
      <c r="E6" s="643" t="s">
        <v>58</v>
      </c>
      <c r="F6" s="644" t="s">
        <v>59</v>
      </c>
      <c r="G6" s="643" t="s">
        <v>90</v>
      </c>
      <c r="H6" s="643" t="s">
        <v>275</v>
      </c>
      <c r="I6" s="643" t="s">
        <v>276</v>
      </c>
      <c r="J6" s="234" t="s">
        <v>90</v>
      </c>
      <c r="K6" s="645" t="s">
        <v>275</v>
      </c>
      <c r="L6" s="643" t="s">
        <v>276</v>
      </c>
      <c r="M6" s="1316" t="s">
        <v>60</v>
      </c>
      <c r="N6" s="1316" t="s">
        <v>325</v>
      </c>
      <c r="O6" s="616" t="str">
        <f>IF(CE_Test_Number&lt;1,"-",Tables!AC119)</f>
        <v>Total 
Resource Costs (PV)</v>
      </c>
      <c r="P6" s="616" t="str">
        <f>IF(CE_Test_Number&lt;1,"-",Tables!AD119)</f>
        <v>Total Resource Benefits (PV)</v>
      </c>
      <c r="Q6" s="616" t="str">
        <f>IF(CE_Test_Number&lt;1,"-",Tables!AE119)</f>
        <v>Total 
Resource Net Benefits (PV)</v>
      </c>
      <c r="R6" s="616" t="str">
        <f>IF(CE_Test_Number&lt;1,"-",Tables!AF119)</f>
        <v>TRC</v>
      </c>
      <c r="S6" s="616" t="str">
        <f>IF(CE_Test_Number&lt;1,"-",Tables!AG119)</f>
        <v>TR Levelized Costs (PV)</v>
      </c>
      <c r="T6" s="616" t="str">
        <f>IF(CE_Test_Number&lt;2,"-",Tables!AH119)</f>
        <v>Program Administrator
Costs (PV)</v>
      </c>
      <c r="U6" s="616" t="str">
        <f>IF(CE_Test_Number&lt;2,"-",Tables!AI119)</f>
        <v>Program Administrator Benefits (PV)</v>
      </c>
      <c r="V6" s="616" t="str">
        <f>IF(CE_Test_Number&lt;2,"-",Tables!AJ119)</f>
        <v>Program Administrator Net Benefits (PV)</v>
      </c>
      <c r="W6" s="616" t="str">
        <f>IF(CE_Test_Number&lt;2,"-",Tables!AK119)</f>
        <v>PAC</v>
      </c>
      <c r="X6" s="616" t="str">
        <f>IF(CE_Test_Number&lt;2,"-",Tables!AL119)</f>
        <v>PA Levelized Cost (PV)</v>
      </c>
      <c r="Y6" s="616" t="str">
        <f>IF(CE_Test_Number&lt;3,"-",Tables!AM119)</f>
        <v>Societal Costs  (PV)</v>
      </c>
      <c r="Z6" s="616" t="str">
        <f>IF(CE_Test_Number&lt;3,"-",Tables!AN119)</f>
        <v>Societal Benefits (PV)</v>
      </c>
      <c r="AA6" s="616" t="str">
        <f>IF(CE_Test_Number&lt;3,"-",Tables!AO119)</f>
        <v>Societal
Net Benefits (PV)</v>
      </c>
      <c r="AB6" s="616" t="str">
        <f>IF(CE_Test_Number&lt;3,"-",Tables!AP119)</f>
        <v>SCT</v>
      </c>
      <c r="AC6" s="616" t="str">
        <f>IF(CE_Test_Number&lt;3,"-",Tables!AQ119)</f>
        <v>Societal Levelized Costs (PV)</v>
      </c>
      <c r="AD6" s="616" t="str">
        <f>IF(CE_Test_Number&lt;4,"-",Tables!AR119)</f>
        <v>Rate Impact Measure Costs  (PV)</v>
      </c>
      <c r="AE6" s="616" t="str">
        <f>IF(CE_Test_Number&lt;4,"-",Tables!AS119)</f>
        <v>Rate Impact Measure Benefits (PV)</v>
      </c>
      <c r="AF6" s="616" t="str">
        <f>IF(CE_Test_Number&lt;4,"-",Tables!AT119)</f>
        <v>Rate Impact Measure
Net Benefits (PV)</v>
      </c>
      <c r="AG6" s="616" t="str">
        <f>IF(CE_Test_Number&lt;4,"-",Tables!AU119)</f>
        <v>RIM</v>
      </c>
      <c r="AH6" s="616" t="str">
        <f>IF(CE_Test_Number&lt;4,"-",Tables!AV119)</f>
        <v>RIM Levelized Costs (PV)</v>
      </c>
    </row>
    <row r="7" spans="1:34" ht="13.5" customHeight="1">
      <c r="A7" s="7"/>
      <c r="B7" s="1396"/>
      <c r="C7" s="1396"/>
      <c r="D7" s="1396"/>
      <c r="E7" s="647" t="s">
        <v>283</v>
      </c>
      <c r="F7" s="648" t="s">
        <v>283</v>
      </c>
      <c r="G7" s="647" t="str">
        <f>Titles!F12</f>
        <v>MW</v>
      </c>
      <c r="H7" s="647" t="str">
        <f>Titles!F13</f>
        <v>MWh</v>
      </c>
      <c r="I7" s="647" t="str">
        <f>Titles!F14</f>
        <v>MWh</v>
      </c>
      <c r="J7" s="391" t="str">
        <f>Titles!F12</f>
        <v>MW</v>
      </c>
      <c r="K7" s="648" t="str">
        <f>Titles!F13</f>
        <v>MWh</v>
      </c>
      <c r="L7" s="647" t="str">
        <f>Titles!F14</f>
        <v>MWh</v>
      </c>
      <c r="M7" s="1396"/>
      <c r="N7" s="1396"/>
      <c r="O7" s="465" t="str">
        <f>IF(CE_Test_Number&lt;1,"-",Tables!AC120)</f>
        <v>($000's)</v>
      </c>
      <c r="P7" s="465" t="str">
        <f>IF(CE_Test_Number&lt;1,"-",Tables!AD120)</f>
        <v>($000's)</v>
      </c>
      <c r="Q7" s="465" t="str">
        <f>IF(CE_Test_Number&lt;1,"-",Tables!AE120)</f>
        <v>($000's)</v>
      </c>
      <c r="R7" s="465" t="str">
        <f>IF(CE_Test_Number&lt;1,"-",Tables!AF120)</f>
        <v>Ratio</v>
      </c>
      <c r="S7" s="465" t="str">
        <f>IF(CE_Test_Number&lt;1,"-",Tables!AG120)</f>
        <v>($/MWh)</v>
      </c>
      <c r="T7" s="465" t="str">
        <f>IF(CE_Test_Number&lt;2,"-",Tables!AH120)</f>
        <v>($000's)</v>
      </c>
      <c r="U7" s="465" t="str">
        <f>IF(CE_Test_Number&lt;2,"-",Tables!AI120)</f>
        <v>($000's)</v>
      </c>
      <c r="V7" s="465" t="str">
        <f>IF(CE_Test_Number&lt;2,"-",Tables!AJ120)</f>
        <v>($000's)</v>
      </c>
      <c r="W7" s="465" t="str">
        <f>IF(CE_Test_Number&lt;2,"-",Tables!AK120)</f>
        <v>Ratio</v>
      </c>
      <c r="X7" s="465" t="str">
        <f>IF(CE_Test_Number&lt;2,"-",Tables!AL120)</f>
        <v>($/MWh)</v>
      </c>
      <c r="Y7" s="465" t="str">
        <f>IF(CE_Test_Number&lt;3,"-",Tables!AM120)</f>
        <v>($000's)</v>
      </c>
      <c r="Z7" s="465" t="str">
        <f>IF(CE_Test_Number&lt;3,"-",Tables!AN120)</f>
        <v>($000's)</v>
      </c>
      <c r="AA7" s="465" t="str">
        <f>IF(CE_Test_Number&lt;3,"-",Tables!AO120)</f>
        <v>($000's)</v>
      </c>
      <c r="AB7" s="465" t="str">
        <f>IF(CE_Test_Number&lt;3,"-",Tables!AP120)</f>
        <v>Ratio</v>
      </c>
      <c r="AC7" s="465" t="str">
        <f>IF(CE_Test_Number&lt;3,"-",Tables!AQ120)</f>
        <v>($/MWh)</v>
      </c>
      <c r="AD7" s="465" t="str">
        <f>IF(CE_Test_Number&lt;4,"-",Tables!AR120)</f>
        <v>($000's)</v>
      </c>
      <c r="AE7" s="465" t="str">
        <f>IF(CE_Test_Number&lt;4,"-",Tables!AS120)</f>
        <v>($000's)</v>
      </c>
      <c r="AF7" s="465" t="str">
        <f>IF(CE_Test_Number&lt;4,"-",Tables!AT120)</f>
        <v>($000's)</v>
      </c>
      <c r="AG7" s="465" t="str">
        <f>IF(CE_Test_Number&lt;4,"-",Tables!AU120)</f>
        <v>Ratio</v>
      </c>
      <c r="AH7" s="465" t="str">
        <f>IF(CE_Test_Number&lt;4,"-",Tables!AV120)</f>
        <v>($/MWh)</v>
      </c>
    </row>
    <row r="8" spans="1:34">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Tables!N121</f>
        <v>20</v>
      </c>
      <c r="K8" s="269">
        <f ca="1">Tables!O121</f>
        <v>258</v>
      </c>
      <c r="L8" s="269">
        <f ca="1">Tables!P121</f>
        <v>2580</v>
      </c>
      <c r="M8" s="269">
        <f ca="1">Tables!Z121</f>
        <v>240</v>
      </c>
      <c r="N8" s="269">
        <f ca="1">Tables!AA121</f>
        <v>500</v>
      </c>
      <c r="O8" s="464">
        <f ca="1">IF(CE_Test_Number&lt;1,"-",Tables!AC121)</f>
        <v>2000</v>
      </c>
      <c r="P8" s="464">
        <f ca="1">IF(CE_Test_Number&lt;1,"-",Tables!AD121)</f>
        <v>3123</v>
      </c>
      <c r="Q8" s="464">
        <f ca="1">IF(CE_Test_Number&lt;1,"-",Tables!AE121)</f>
        <v>1123</v>
      </c>
      <c r="R8" s="464">
        <f ca="1">IF(CE_Test_Number&lt;1,"-",Tables!AF121)</f>
        <v>1.5615000000000001</v>
      </c>
      <c r="S8" s="464">
        <f ca="1">IF(CE_Test_Number&lt;1,"-",Tables!AG121)</f>
        <v>0</v>
      </c>
      <c r="T8" s="464">
        <f ca="1">IF(CE_Test_Number&lt;2,"-",Tables!AH121)</f>
        <v>0</v>
      </c>
      <c r="U8" s="464">
        <f ca="1">IF(CE_Test_Number&lt;2,"-",Tables!AI121)</f>
        <v>0</v>
      </c>
      <c r="V8" s="464">
        <f ca="1">IF(CE_Test_Number&lt;2,"-",Tables!AJ121)</f>
        <v>0</v>
      </c>
      <c r="W8" s="464" t="str">
        <f ca="1">IF(CE_Test_Number&lt;2,"-",Tables!AK121)</f>
        <v/>
      </c>
      <c r="X8" s="464">
        <f ca="1">IF(CE_Test_Number&lt;2,"-",Tables!AL121)</f>
        <v>0</v>
      </c>
      <c r="Y8" s="464">
        <f ca="1">IF(CE_Test_Number&lt;3,"-",Tables!AM121)</f>
        <v>0</v>
      </c>
      <c r="Z8" s="464">
        <f ca="1">IF(CE_Test_Number&lt;3,"-",Tables!AN121)</f>
        <v>0</v>
      </c>
      <c r="AA8" s="464">
        <f ca="1">IF(CE_Test_Number&lt;3,"-",Tables!AO121)</f>
        <v>0</v>
      </c>
      <c r="AB8" s="464" t="str">
        <f ca="1">IF(CE_Test_Number&lt;3,"-",Tables!AP121)</f>
        <v/>
      </c>
      <c r="AC8" s="464">
        <f ca="1">IF(CE_Test_Number&lt;3,"-",Tables!AQ121)</f>
        <v>0</v>
      </c>
      <c r="AD8" s="464">
        <f ca="1">IF(CE_Test_Number&lt;4,"-",Tables!AR121)</f>
        <v>0</v>
      </c>
      <c r="AE8" s="464">
        <f ca="1">IF(CE_Test_Number&lt;4,"-",Tables!AS121)</f>
        <v>0</v>
      </c>
      <c r="AF8" s="464">
        <f ca="1">IF(CE_Test_Number&lt;4,"-",Tables!AT121)</f>
        <v>0</v>
      </c>
      <c r="AG8" s="464" t="str">
        <f ca="1">IF(CE_Test_Number&lt;4,"-",Tables!AU121)</f>
        <v/>
      </c>
      <c r="AH8" s="464">
        <f ca="1">IF(CE_Test_Number&lt;4,"-",Tables!AV121)</f>
        <v>0</v>
      </c>
    </row>
    <row r="9" spans="1:34">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Tables!N122</f>
        <v>18</v>
      </c>
      <c r="K9" s="269">
        <f ca="1">Tables!O122</f>
        <v>15</v>
      </c>
      <c r="L9" s="269">
        <f ca="1">Tables!P122</f>
        <v>2432</v>
      </c>
      <c r="M9" s="269">
        <f ca="1">Tables!Z122</f>
        <v>0</v>
      </c>
      <c r="N9" s="269">
        <f ca="1">Tables!AA122</f>
        <v>400</v>
      </c>
      <c r="O9" s="411">
        <f ca="1">IF(CE_Test_Number&lt;1,"-",Tables!AC122)</f>
        <v>0</v>
      </c>
      <c r="P9" s="411">
        <f ca="1">IF(CE_Test_Number&lt;1,"-",Tables!AD122)</f>
        <v>0</v>
      </c>
      <c r="Q9" s="411">
        <f ca="1">IF(CE_Test_Number&lt;1,"-",Tables!AE122)</f>
        <v>0</v>
      </c>
      <c r="R9" s="411" t="str">
        <f ca="1">IF(CE_Test_Number&lt;1,"-",Tables!AF122)</f>
        <v/>
      </c>
      <c r="S9" s="411">
        <f ca="1">IF(CE_Test_Number&lt;1,"-",Tables!AG122)</f>
        <v>0</v>
      </c>
      <c r="T9" s="464">
        <f ca="1">IF(CE_Test_Number&lt;2,"-",Tables!AH122)</f>
        <v>0</v>
      </c>
      <c r="U9" s="464">
        <f ca="1">IF(CE_Test_Number&lt;2,"-",Tables!AI122)</f>
        <v>0</v>
      </c>
      <c r="V9" s="464">
        <f ca="1">IF(CE_Test_Number&lt;2,"-",Tables!AJ122)</f>
        <v>0</v>
      </c>
      <c r="W9" s="464" t="str">
        <f ca="1">IF(CE_Test_Number&lt;2,"-",Tables!AK122)</f>
        <v/>
      </c>
      <c r="X9" s="464">
        <f ca="1">IF(CE_Test_Number&lt;2,"-",Tables!AL122)</f>
        <v>0</v>
      </c>
      <c r="Y9" s="464">
        <f ca="1">IF(CE_Test_Number&lt;3,"-",Tables!AM122)</f>
        <v>0</v>
      </c>
      <c r="Z9" s="464">
        <f ca="1">IF(CE_Test_Number&lt;3,"-",Tables!AN122)</f>
        <v>0</v>
      </c>
      <c r="AA9" s="464">
        <f ca="1">IF(CE_Test_Number&lt;3,"-",Tables!AO122)</f>
        <v>0</v>
      </c>
      <c r="AB9" s="464" t="str">
        <f ca="1">IF(CE_Test_Number&lt;3,"-",Tables!AP122)</f>
        <v/>
      </c>
      <c r="AC9" s="464">
        <f ca="1">IF(CE_Test_Number&lt;3,"-",Tables!AQ122)</f>
        <v>0</v>
      </c>
      <c r="AD9" s="464">
        <f ca="1">IF(CE_Test_Number&lt;4,"-",Tables!AR122)</f>
        <v>0</v>
      </c>
      <c r="AE9" s="464">
        <f ca="1">IF(CE_Test_Number&lt;4,"-",Tables!AS122)</f>
        <v>0</v>
      </c>
      <c r="AF9" s="464">
        <f ca="1">IF(CE_Test_Number&lt;4,"-",Tables!AT122)</f>
        <v>0</v>
      </c>
      <c r="AG9" s="464" t="str">
        <f ca="1">IF(CE_Test_Number&lt;4,"-",Tables!AU122)</f>
        <v/>
      </c>
      <c r="AH9" s="464">
        <f ca="1">IF(CE_Test_Number&lt;4,"-",Tables!AV122)</f>
        <v>0</v>
      </c>
    </row>
    <row r="10" spans="1:34">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Tables!N123</f>
        <v>10</v>
      </c>
      <c r="K10" s="269">
        <f ca="1">Tables!O123</f>
        <v>300</v>
      </c>
      <c r="L10" s="269">
        <f ca="1">Tables!P123</f>
        <v>1234</v>
      </c>
      <c r="M10" s="269">
        <f ca="1">Tables!Z123</f>
        <v>0</v>
      </c>
      <c r="N10" s="269">
        <f ca="1">Tables!AA123</f>
        <v>32</v>
      </c>
      <c r="O10" s="411">
        <f ca="1">IF(CE_Test_Number&lt;1,"-",Tables!AC123)</f>
        <v>0</v>
      </c>
      <c r="P10" s="411">
        <f ca="1">IF(CE_Test_Number&lt;1,"-",Tables!AD123)</f>
        <v>0</v>
      </c>
      <c r="Q10" s="411">
        <f ca="1">IF(CE_Test_Number&lt;1,"-",Tables!AE123)</f>
        <v>0</v>
      </c>
      <c r="R10" s="411" t="str">
        <f ca="1">IF(CE_Test_Number&lt;1,"-",Tables!AF123)</f>
        <v/>
      </c>
      <c r="S10" s="411">
        <f ca="1">IF(CE_Test_Number&lt;1,"-",Tables!AG123)</f>
        <v>0</v>
      </c>
      <c r="T10" s="464">
        <f ca="1">IF(CE_Test_Number&lt;2,"-",Tables!AH123)</f>
        <v>0</v>
      </c>
      <c r="U10" s="464">
        <f ca="1">IF(CE_Test_Number&lt;2,"-",Tables!AI123)</f>
        <v>0</v>
      </c>
      <c r="V10" s="464">
        <f ca="1">IF(CE_Test_Number&lt;2,"-",Tables!AJ123)</f>
        <v>0</v>
      </c>
      <c r="W10" s="464" t="str">
        <f ca="1">IF(CE_Test_Number&lt;2,"-",Tables!AK123)</f>
        <v/>
      </c>
      <c r="X10" s="464">
        <f ca="1">IF(CE_Test_Number&lt;2,"-",Tables!AL123)</f>
        <v>0</v>
      </c>
      <c r="Y10" s="464">
        <f ca="1">IF(CE_Test_Number&lt;3,"-",Tables!AM123)</f>
        <v>0</v>
      </c>
      <c r="Z10" s="464">
        <f ca="1">IF(CE_Test_Number&lt;3,"-",Tables!AN123)</f>
        <v>0</v>
      </c>
      <c r="AA10" s="464">
        <f ca="1">IF(CE_Test_Number&lt;3,"-",Tables!AO123)</f>
        <v>0</v>
      </c>
      <c r="AB10" s="464" t="str">
        <f ca="1">IF(CE_Test_Number&lt;3,"-",Tables!AP123)</f>
        <v/>
      </c>
      <c r="AC10" s="464">
        <f ca="1">IF(CE_Test_Number&lt;3,"-",Tables!AQ123)</f>
        <v>0</v>
      </c>
      <c r="AD10" s="464">
        <f ca="1">IF(CE_Test_Number&lt;4,"-",Tables!AR123)</f>
        <v>0</v>
      </c>
      <c r="AE10" s="464">
        <f ca="1">IF(CE_Test_Number&lt;4,"-",Tables!AS123)</f>
        <v>0</v>
      </c>
      <c r="AF10" s="464">
        <f ca="1">IF(CE_Test_Number&lt;4,"-",Tables!AT123)</f>
        <v>0</v>
      </c>
      <c r="AG10" s="464" t="str">
        <f ca="1">IF(CE_Test_Number&lt;4,"-",Tables!AU123)</f>
        <v/>
      </c>
      <c r="AH10" s="464">
        <f ca="1">IF(CE_Test_Number&lt;4,"-",Tables!AV123)</f>
        <v>0</v>
      </c>
    </row>
    <row r="11" spans="1:34">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Tables!N124</f>
        <v>-</v>
      </c>
      <c r="K11" s="269" t="str">
        <f ca="1">Tables!O124</f>
        <v>-</v>
      </c>
      <c r="L11" s="269" t="str">
        <f ca="1">Tables!P124</f>
        <v>-</v>
      </c>
      <c r="M11" s="269" t="str">
        <f ca="1">Tables!Z124</f>
        <v>-</v>
      </c>
      <c r="N11" s="269" t="str">
        <f ca="1">Tables!AA124</f>
        <v>-</v>
      </c>
      <c r="O11" s="411" t="str">
        <f ca="1">IF(CE_Test_Number&lt;1,"-",Tables!AC124)</f>
        <v>-</v>
      </c>
      <c r="P11" s="411" t="str">
        <f ca="1">IF(CE_Test_Number&lt;1,"-",Tables!AD124)</f>
        <v>-</v>
      </c>
      <c r="Q11" s="411" t="str">
        <f ca="1">IF(CE_Test_Number&lt;1,"-",Tables!AE124)</f>
        <v>-</v>
      </c>
      <c r="R11" s="411" t="str">
        <f ca="1">IF(CE_Test_Number&lt;1,"-",Tables!AF124)</f>
        <v>-</v>
      </c>
      <c r="S11" s="411" t="str">
        <f ca="1">IF(CE_Test_Number&lt;1,"-",Tables!AG124)</f>
        <v>-</v>
      </c>
      <c r="T11" s="464" t="str">
        <f ca="1">IF(CE_Test_Number&lt;2,"-",Tables!AH124)</f>
        <v>-</v>
      </c>
      <c r="U11" s="464" t="str">
        <f ca="1">IF(CE_Test_Number&lt;2,"-",Tables!AI124)</f>
        <v>-</v>
      </c>
      <c r="V11" s="464" t="str">
        <f ca="1">IF(CE_Test_Number&lt;2,"-",Tables!AJ124)</f>
        <v>-</v>
      </c>
      <c r="W11" s="464" t="str">
        <f ca="1">IF(CE_Test_Number&lt;2,"-",Tables!AK124)</f>
        <v>-</v>
      </c>
      <c r="X11" s="464" t="str">
        <f ca="1">IF(CE_Test_Number&lt;2,"-",Tables!AL124)</f>
        <v>-</v>
      </c>
      <c r="Y11" s="464" t="str">
        <f ca="1">IF(CE_Test_Number&lt;3,"-",Tables!AM124)</f>
        <v>-</v>
      </c>
      <c r="Z11" s="464" t="str">
        <f ca="1">IF(CE_Test_Number&lt;3,"-",Tables!AN124)</f>
        <v>-</v>
      </c>
      <c r="AA11" s="464" t="str">
        <f ca="1">IF(CE_Test_Number&lt;3,"-",Tables!AO124)</f>
        <v>-</v>
      </c>
      <c r="AB11" s="464" t="str">
        <f ca="1">IF(CE_Test_Number&lt;3,"-",Tables!AP124)</f>
        <v>-</v>
      </c>
      <c r="AC11" s="464" t="str">
        <f ca="1">IF(CE_Test_Number&lt;3,"-",Tables!AQ124)</f>
        <v>-</v>
      </c>
      <c r="AD11" s="464" t="str">
        <f ca="1">IF(CE_Test_Number&lt;4,"-",Tables!AR124)</f>
        <v>-</v>
      </c>
      <c r="AE11" s="464" t="str">
        <f ca="1">IF(CE_Test_Number&lt;4,"-",Tables!AS124)</f>
        <v>-</v>
      </c>
      <c r="AF11" s="464" t="str">
        <f ca="1">IF(CE_Test_Number&lt;4,"-",Tables!AT124)</f>
        <v>-</v>
      </c>
      <c r="AG11" s="464" t="str">
        <f ca="1">IF(CE_Test_Number&lt;4,"-",Tables!AU124)</f>
        <v>-</v>
      </c>
      <c r="AH11" s="464" t="str">
        <f ca="1">IF(CE_Test_Number&lt;4,"-",Tables!AV124)</f>
        <v>-</v>
      </c>
    </row>
    <row r="12" spans="1:34">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Tables!N125</f>
        <v>-</v>
      </c>
      <c r="K12" s="269" t="str">
        <f ca="1">Tables!O125</f>
        <v>-</v>
      </c>
      <c r="L12" s="269" t="str">
        <f ca="1">Tables!P125</f>
        <v>-</v>
      </c>
      <c r="M12" s="269" t="str">
        <f ca="1">Tables!Z125</f>
        <v>-</v>
      </c>
      <c r="N12" s="269" t="str">
        <f ca="1">Tables!AA125</f>
        <v>-</v>
      </c>
      <c r="O12" s="411" t="str">
        <f ca="1">IF(CE_Test_Number&lt;1,"-",Tables!AC125)</f>
        <v>-</v>
      </c>
      <c r="P12" s="411" t="str">
        <f ca="1">IF(CE_Test_Number&lt;1,"-",Tables!AD125)</f>
        <v>-</v>
      </c>
      <c r="Q12" s="411" t="str">
        <f ca="1">IF(CE_Test_Number&lt;1,"-",Tables!AE125)</f>
        <v>-</v>
      </c>
      <c r="R12" s="411" t="str">
        <f ca="1">IF(CE_Test_Number&lt;1,"-",Tables!AF125)</f>
        <v>-</v>
      </c>
      <c r="S12" s="411" t="str">
        <f ca="1">IF(CE_Test_Number&lt;1,"-",Tables!AG125)</f>
        <v>-</v>
      </c>
      <c r="T12" s="464" t="str">
        <f ca="1">IF(CE_Test_Number&lt;2,"-",Tables!AH125)</f>
        <v>-</v>
      </c>
      <c r="U12" s="464" t="str">
        <f ca="1">IF(CE_Test_Number&lt;2,"-",Tables!AI125)</f>
        <v>-</v>
      </c>
      <c r="V12" s="464" t="str">
        <f ca="1">IF(CE_Test_Number&lt;2,"-",Tables!AJ125)</f>
        <v>-</v>
      </c>
      <c r="W12" s="464" t="str">
        <f ca="1">IF(CE_Test_Number&lt;2,"-",Tables!AK125)</f>
        <v>-</v>
      </c>
      <c r="X12" s="464" t="str">
        <f ca="1">IF(CE_Test_Number&lt;2,"-",Tables!AL125)</f>
        <v>-</v>
      </c>
      <c r="Y12" s="464" t="str">
        <f ca="1">IF(CE_Test_Number&lt;3,"-",Tables!AM125)</f>
        <v>-</v>
      </c>
      <c r="Z12" s="464" t="str">
        <f ca="1">IF(CE_Test_Number&lt;3,"-",Tables!AN125)</f>
        <v>-</v>
      </c>
      <c r="AA12" s="464" t="str">
        <f ca="1">IF(CE_Test_Number&lt;3,"-",Tables!AO125)</f>
        <v>-</v>
      </c>
      <c r="AB12" s="464" t="str">
        <f ca="1">IF(CE_Test_Number&lt;3,"-",Tables!AP125)</f>
        <v>-</v>
      </c>
      <c r="AC12" s="464" t="str">
        <f ca="1">IF(CE_Test_Number&lt;3,"-",Tables!AQ125)</f>
        <v>-</v>
      </c>
      <c r="AD12" s="464" t="str">
        <f ca="1">IF(CE_Test_Number&lt;4,"-",Tables!AR125)</f>
        <v>-</v>
      </c>
      <c r="AE12" s="464" t="str">
        <f ca="1">IF(CE_Test_Number&lt;4,"-",Tables!AS125)</f>
        <v>-</v>
      </c>
      <c r="AF12" s="464" t="str">
        <f ca="1">IF(CE_Test_Number&lt;4,"-",Tables!AT125)</f>
        <v>-</v>
      </c>
      <c r="AG12" s="464" t="str">
        <f ca="1">IF(CE_Test_Number&lt;4,"-",Tables!AU125)</f>
        <v>-</v>
      </c>
      <c r="AH12" s="464" t="str">
        <f ca="1">IF(CE_Test_Number&lt;4,"-",Tables!AV125)</f>
        <v>-</v>
      </c>
    </row>
    <row r="13" spans="1:34">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Tables!N126</f>
        <v>-</v>
      </c>
      <c r="K13" s="269" t="str">
        <f ca="1">Tables!O126</f>
        <v>-</v>
      </c>
      <c r="L13" s="269" t="str">
        <f ca="1">Tables!P126</f>
        <v>-</v>
      </c>
      <c r="M13" s="269" t="str">
        <f ca="1">Tables!Z126</f>
        <v>-</v>
      </c>
      <c r="N13" s="269" t="str">
        <f ca="1">Tables!AA126</f>
        <v>-</v>
      </c>
      <c r="O13" s="411" t="str">
        <f ca="1">IF(CE_Test_Number&lt;1,"-",Tables!AC126)</f>
        <v>-</v>
      </c>
      <c r="P13" s="411" t="str">
        <f ca="1">IF(CE_Test_Number&lt;1,"-",Tables!AD126)</f>
        <v>-</v>
      </c>
      <c r="Q13" s="411" t="str">
        <f ca="1">IF(CE_Test_Number&lt;1,"-",Tables!AE126)</f>
        <v>-</v>
      </c>
      <c r="R13" s="411" t="str">
        <f ca="1">IF(CE_Test_Number&lt;1,"-",Tables!AF126)</f>
        <v>-</v>
      </c>
      <c r="S13" s="411" t="str">
        <f ca="1">IF(CE_Test_Number&lt;1,"-",Tables!AG126)</f>
        <v>-</v>
      </c>
      <c r="T13" s="464" t="str">
        <f ca="1">IF(CE_Test_Number&lt;2,"-",Tables!AH126)</f>
        <v>-</v>
      </c>
      <c r="U13" s="464" t="str">
        <f ca="1">IF(CE_Test_Number&lt;2,"-",Tables!AI126)</f>
        <v>-</v>
      </c>
      <c r="V13" s="464" t="str">
        <f ca="1">IF(CE_Test_Number&lt;2,"-",Tables!AJ126)</f>
        <v>-</v>
      </c>
      <c r="W13" s="464" t="str">
        <f ca="1">IF(CE_Test_Number&lt;2,"-",Tables!AK126)</f>
        <v>-</v>
      </c>
      <c r="X13" s="464" t="str">
        <f ca="1">IF(CE_Test_Number&lt;2,"-",Tables!AL126)</f>
        <v>-</v>
      </c>
      <c r="Y13" s="464" t="str">
        <f ca="1">IF(CE_Test_Number&lt;3,"-",Tables!AM126)</f>
        <v>-</v>
      </c>
      <c r="Z13" s="464" t="str">
        <f ca="1">IF(CE_Test_Number&lt;3,"-",Tables!AN126)</f>
        <v>-</v>
      </c>
      <c r="AA13" s="464" t="str">
        <f ca="1">IF(CE_Test_Number&lt;3,"-",Tables!AO126)</f>
        <v>-</v>
      </c>
      <c r="AB13" s="464" t="str">
        <f ca="1">IF(CE_Test_Number&lt;3,"-",Tables!AP126)</f>
        <v>-</v>
      </c>
      <c r="AC13" s="464" t="str">
        <f ca="1">IF(CE_Test_Number&lt;3,"-",Tables!AQ126)</f>
        <v>-</v>
      </c>
      <c r="AD13" s="464" t="str">
        <f ca="1">IF(CE_Test_Number&lt;4,"-",Tables!AR126)</f>
        <v>-</v>
      </c>
      <c r="AE13" s="464" t="str">
        <f ca="1">IF(CE_Test_Number&lt;4,"-",Tables!AS126)</f>
        <v>-</v>
      </c>
      <c r="AF13" s="464" t="str">
        <f ca="1">IF(CE_Test_Number&lt;4,"-",Tables!AT126)</f>
        <v>-</v>
      </c>
      <c r="AG13" s="464" t="str">
        <f ca="1">IF(CE_Test_Number&lt;4,"-",Tables!AU126)</f>
        <v>-</v>
      </c>
      <c r="AH13" s="464" t="str">
        <f ca="1">IF(CE_Test_Number&lt;4,"-",Tables!AV126)</f>
        <v>-</v>
      </c>
    </row>
    <row r="14" spans="1:34">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Tables!N127</f>
        <v>-</v>
      </c>
      <c r="K14" s="269" t="str">
        <f ca="1">Tables!O127</f>
        <v>-</v>
      </c>
      <c r="L14" s="269" t="str">
        <f ca="1">Tables!P127</f>
        <v>-</v>
      </c>
      <c r="M14" s="269" t="str">
        <f ca="1">Tables!Z127</f>
        <v>-</v>
      </c>
      <c r="N14" s="269" t="str">
        <f ca="1">Tables!AA127</f>
        <v>-</v>
      </c>
      <c r="O14" s="411" t="str">
        <f ca="1">IF(CE_Test_Number&lt;1,"-",Tables!AC127)</f>
        <v>-</v>
      </c>
      <c r="P14" s="411" t="str">
        <f ca="1">IF(CE_Test_Number&lt;1,"-",Tables!AD127)</f>
        <v>-</v>
      </c>
      <c r="Q14" s="411" t="str">
        <f ca="1">IF(CE_Test_Number&lt;1,"-",Tables!AE127)</f>
        <v>-</v>
      </c>
      <c r="R14" s="411" t="str">
        <f ca="1">IF(CE_Test_Number&lt;1,"-",Tables!AF127)</f>
        <v>-</v>
      </c>
      <c r="S14" s="411" t="str">
        <f ca="1">IF(CE_Test_Number&lt;1,"-",Tables!AG127)</f>
        <v>-</v>
      </c>
      <c r="T14" s="464" t="str">
        <f ca="1">IF(CE_Test_Number&lt;2,"-",Tables!AH127)</f>
        <v>-</v>
      </c>
      <c r="U14" s="464" t="str">
        <f ca="1">IF(CE_Test_Number&lt;2,"-",Tables!AI127)</f>
        <v>-</v>
      </c>
      <c r="V14" s="464" t="str">
        <f ca="1">IF(CE_Test_Number&lt;2,"-",Tables!AJ127)</f>
        <v>-</v>
      </c>
      <c r="W14" s="464" t="str">
        <f ca="1">IF(CE_Test_Number&lt;2,"-",Tables!AK127)</f>
        <v>-</v>
      </c>
      <c r="X14" s="464" t="str">
        <f ca="1">IF(CE_Test_Number&lt;2,"-",Tables!AL127)</f>
        <v>-</v>
      </c>
      <c r="Y14" s="464" t="str">
        <f ca="1">IF(CE_Test_Number&lt;3,"-",Tables!AM127)</f>
        <v>-</v>
      </c>
      <c r="Z14" s="464" t="str">
        <f ca="1">IF(CE_Test_Number&lt;3,"-",Tables!AN127)</f>
        <v>-</v>
      </c>
      <c r="AA14" s="464" t="str">
        <f ca="1">IF(CE_Test_Number&lt;3,"-",Tables!AO127)</f>
        <v>-</v>
      </c>
      <c r="AB14" s="464" t="str">
        <f ca="1">IF(CE_Test_Number&lt;3,"-",Tables!AP127)</f>
        <v>-</v>
      </c>
      <c r="AC14" s="464" t="str">
        <f ca="1">IF(CE_Test_Number&lt;3,"-",Tables!AQ127)</f>
        <v>-</v>
      </c>
      <c r="AD14" s="464" t="str">
        <f ca="1">IF(CE_Test_Number&lt;4,"-",Tables!AR127)</f>
        <v>-</v>
      </c>
      <c r="AE14" s="464" t="str">
        <f ca="1">IF(CE_Test_Number&lt;4,"-",Tables!AS127)</f>
        <v>-</v>
      </c>
      <c r="AF14" s="464" t="str">
        <f ca="1">IF(CE_Test_Number&lt;4,"-",Tables!AT127)</f>
        <v>-</v>
      </c>
      <c r="AG14" s="464" t="str">
        <f ca="1">IF(CE_Test_Number&lt;4,"-",Tables!AU127)</f>
        <v>-</v>
      </c>
      <c r="AH14" s="464" t="str">
        <f ca="1">IF(CE_Test_Number&lt;4,"-",Tables!AV127)</f>
        <v>-</v>
      </c>
    </row>
    <row r="15" spans="1:34">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Tables!N128</f>
        <v>-</v>
      </c>
      <c r="K15" s="269" t="str">
        <f ca="1">Tables!O128</f>
        <v>-</v>
      </c>
      <c r="L15" s="269" t="str">
        <f ca="1">Tables!P128</f>
        <v>-</v>
      </c>
      <c r="M15" s="269" t="str">
        <f ca="1">Tables!Z128</f>
        <v>-</v>
      </c>
      <c r="N15" s="269" t="str">
        <f ca="1">Tables!AA128</f>
        <v>-</v>
      </c>
      <c r="O15" s="411" t="str">
        <f ca="1">IF(CE_Test_Number&lt;1,"-",Tables!AC128)</f>
        <v>-</v>
      </c>
      <c r="P15" s="411" t="str">
        <f ca="1">IF(CE_Test_Number&lt;1,"-",Tables!AD128)</f>
        <v>-</v>
      </c>
      <c r="Q15" s="411" t="str">
        <f ca="1">IF(CE_Test_Number&lt;1,"-",Tables!AE128)</f>
        <v>-</v>
      </c>
      <c r="R15" s="411" t="str">
        <f ca="1">IF(CE_Test_Number&lt;1,"-",Tables!AF128)</f>
        <v>-</v>
      </c>
      <c r="S15" s="411" t="str">
        <f ca="1">IF(CE_Test_Number&lt;1,"-",Tables!AG128)</f>
        <v>-</v>
      </c>
      <c r="T15" s="464" t="str">
        <f ca="1">IF(CE_Test_Number&lt;2,"-",Tables!AH128)</f>
        <v>-</v>
      </c>
      <c r="U15" s="464" t="str">
        <f ca="1">IF(CE_Test_Number&lt;2,"-",Tables!AI128)</f>
        <v>-</v>
      </c>
      <c r="V15" s="464" t="str">
        <f ca="1">IF(CE_Test_Number&lt;2,"-",Tables!AJ128)</f>
        <v>-</v>
      </c>
      <c r="W15" s="464" t="str">
        <f ca="1">IF(CE_Test_Number&lt;2,"-",Tables!AK128)</f>
        <v>-</v>
      </c>
      <c r="X15" s="464" t="str">
        <f ca="1">IF(CE_Test_Number&lt;2,"-",Tables!AL128)</f>
        <v>-</v>
      </c>
      <c r="Y15" s="464" t="str">
        <f ca="1">IF(CE_Test_Number&lt;3,"-",Tables!AM128)</f>
        <v>-</v>
      </c>
      <c r="Z15" s="464" t="str">
        <f ca="1">IF(CE_Test_Number&lt;3,"-",Tables!AN128)</f>
        <v>-</v>
      </c>
      <c r="AA15" s="464" t="str">
        <f ca="1">IF(CE_Test_Number&lt;3,"-",Tables!AO128)</f>
        <v>-</v>
      </c>
      <c r="AB15" s="464" t="str">
        <f ca="1">IF(CE_Test_Number&lt;3,"-",Tables!AP128)</f>
        <v>-</v>
      </c>
      <c r="AC15" s="464" t="str">
        <f ca="1">IF(CE_Test_Number&lt;3,"-",Tables!AQ128)</f>
        <v>-</v>
      </c>
      <c r="AD15" s="464" t="str">
        <f ca="1">IF(CE_Test_Number&lt;4,"-",Tables!AR128)</f>
        <v>-</v>
      </c>
      <c r="AE15" s="464" t="str">
        <f ca="1">IF(CE_Test_Number&lt;4,"-",Tables!AS128)</f>
        <v>-</v>
      </c>
      <c r="AF15" s="464" t="str">
        <f ca="1">IF(CE_Test_Number&lt;4,"-",Tables!AT128)</f>
        <v>-</v>
      </c>
      <c r="AG15" s="464" t="str">
        <f ca="1">IF(CE_Test_Number&lt;4,"-",Tables!AU128)</f>
        <v>-</v>
      </c>
      <c r="AH15" s="464" t="str">
        <f ca="1">IF(CE_Test_Number&lt;4,"-",Tables!AV128)</f>
        <v>-</v>
      </c>
    </row>
    <row r="16" spans="1:34">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Tables!N129</f>
        <v>-</v>
      </c>
      <c r="K16" s="269" t="str">
        <f ca="1">Tables!O129</f>
        <v>-</v>
      </c>
      <c r="L16" s="269" t="str">
        <f ca="1">Tables!P129</f>
        <v>-</v>
      </c>
      <c r="M16" s="269" t="str">
        <f ca="1">Tables!Z129</f>
        <v>-</v>
      </c>
      <c r="N16" s="269" t="str">
        <f ca="1">Tables!AA129</f>
        <v>-</v>
      </c>
      <c r="O16" s="411" t="str">
        <f ca="1">IF(CE_Test_Number&lt;1,"-",Tables!AC129)</f>
        <v>-</v>
      </c>
      <c r="P16" s="411" t="str">
        <f ca="1">IF(CE_Test_Number&lt;1,"-",Tables!AD129)</f>
        <v>-</v>
      </c>
      <c r="Q16" s="411" t="str">
        <f ca="1">IF(CE_Test_Number&lt;1,"-",Tables!AE129)</f>
        <v>-</v>
      </c>
      <c r="R16" s="411" t="str">
        <f ca="1">IF(CE_Test_Number&lt;1,"-",Tables!AF129)</f>
        <v>-</v>
      </c>
      <c r="S16" s="411" t="str">
        <f ca="1">IF(CE_Test_Number&lt;1,"-",Tables!AG129)</f>
        <v>-</v>
      </c>
      <c r="T16" s="464" t="str">
        <f ca="1">IF(CE_Test_Number&lt;2,"-",Tables!AH129)</f>
        <v>-</v>
      </c>
      <c r="U16" s="464" t="str">
        <f ca="1">IF(CE_Test_Number&lt;2,"-",Tables!AI129)</f>
        <v>-</v>
      </c>
      <c r="V16" s="464" t="str">
        <f ca="1">IF(CE_Test_Number&lt;2,"-",Tables!AJ129)</f>
        <v>-</v>
      </c>
      <c r="W16" s="464" t="str">
        <f ca="1">IF(CE_Test_Number&lt;2,"-",Tables!AK129)</f>
        <v>-</v>
      </c>
      <c r="X16" s="464" t="str">
        <f ca="1">IF(CE_Test_Number&lt;2,"-",Tables!AL129)</f>
        <v>-</v>
      </c>
      <c r="Y16" s="464" t="str">
        <f ca="1">IF(CE_Test_Number&lt;3,"-",Tables!AM129)</f>
        <v>-</v>
      </c>
      <c r="Z16" s="464" t="str">
        <f ca="1">IF(CE_Test_Number&lt;3,"-",Tables!AN129)</f>
        <v>-</v>
      </c>
      <c r="AA16" s="464" t="str">
        <f ca="1">IF(CE_Test_Number&lt;3,"-",Tables!AO129)</f>
        <v>-</v>
      </c>
      <c r="AB16" s="464" t="str">
        <f ca="1">IF(CE_Test_Number&lt;3,"-",Tables!AP129)</f>
        <v>-</v>
      </c>
      <c r="AC16" s="464" t="str">
        <f ca="1">IF(CE_Test_Number&lt;3,"-",Tables!AQ129)</f>
        <v>-</v>
      </c>
      <c r="AD16" s="464" t="str">
        <f ca="1">IF(CE_Test_Number&lt;4,"-",Tables!AR129)</f>
        <v>-</v>
      </c>
      <c r="AE16" s="464" t="str">
        <f ca="1">IF(CE_Test_Number&lt;4,"-",Tables!AS129)</f>
        <v>-</v>
      </c>
      <c r="AF16" s="464" t="str">
        <f ca="1">IF(CE_Test_Number&lt;4,"-",Tables!AT129)</f>
        <v>-</v>
      </c>
      <c r="AG16" s="464" t="str">
        <f ca="1">IF(CE_Test_Number&lt;4,"-",Tables!AU129)</f>
        <v>-</v>
      </c>
      <c r="AH16" s="464" t="str">
        <f ca="1">IF(CE_Test_Number&lt;4,"-",Tables!AV129)</f>
        <v>-</v>
      </c>
    </row>
    <row r="17" spans="2:34">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Tables!N130</f>
        <v>-</v>
      </c>
      <c r="K17" s="269" t="str">
        <f ca="1">Tables!O130</f>
        <v>-</v>
      </c>
      <c r="L17" s="269" t="str">
        <f ca="1">Tables!P130</f>
        <v>-</v>
      </c>
      <c r="M17" s="269" t="str">
        <f ca="1">Tables!Z130</f>
        <v>-</v>
      </c>
      <c r="N17" s="269" t="str">
        <f ca="1">Tables!AA130</f>
        <v>-</v>
      </c>
      <c r="O17" s="411" t="str">
        <f ca="1">IF(CE_Test_Number&lt;1,"-",Tables!AC130)</f>
        <v>-</v>
      </c>
      <c r="P17" s="411" t="str">
        <f ca="1">IF(CE_Test_Number&lt;1,"-",Tables!AD130)</f>
        <v>-</v>
      </c>
      <c r="Q17" s="411" t="str">
        <f ca="1">IF(CE_Test_Number&lt;1,"-",Tables!AE130)</f>
        <v>-</v>
      </c>
      <c r="R17" s="411" t="str">
        <f ca="1">IF(CE_Test_Number&lt;1,"-",Tables!AF130)</f>
        <v>-</v>
      </c>
      <c r="S17" s="411" t="str">
        <f ca="1">IF(CE_Test_Number&lt;1,"-",Tables!AG130)</f>
        <v>-</v>
      </c>
      <c r="T17" s="464" t="str">
        <f ca="1">IF(CE_Test_Number&lt;2,"-",Tables!AH130)</f>
        <v>-</v>
      </c>
      <c r="U17" s="464" t="str">
        <f ca="1">IF(CE_Test_Number&lt;2,"-",Tables!AI130)</f>
        <v>-</v>
      </c>
      <c r="V17" s="464" t="str">
        <f ca="1">IF(CE_Test_Number&lt;2,"-",Tables!AJ130)</f>
        <v>-</v>
      </c>
      <c r="W17" s="464" t="str">
        <f ca="1">IF(CE_Test_Number&lt;2,"-",Tables!AK130)</f>
        <v>-</v>
      </c>
      <c r="X17" s="464" t="str">
        <f ca="1">IF(CE_Test_Number&lt;2,"-",Tables!AL130)</f>
        <v>-</v>
      </c>
      <c r="Y17" s="464" t="str">
        <f ca="1">IF(CE_Test_Number&lt;3,"-",Tables!AM130)</f>
        <v>-</v>
      </c>
      <c r="Z17" s="464" t="str">
        <f ca="1">IF(CE_Test_Number&lt;3,"-",Tables!AN130)</f>
        <v>-</v>
      </c>
      <c r="AA17" s="464" t="str">
        <f ca="1">IF(CE_Test_Number&lt;3,"-",Tables!AO130)</f>
        <v>-</v>
      </c>
      <c r="AB17" s="464" t="str">
        <f ca="1">IF(CE_Test_Number&lt;3,"-",Tables!AP130)</f>
        <v>-</v>
      </c>
      <c r="AC17" s="464" t="str">
        <f ca="1">IF(CE_Test_Number&lt;3,"-",Tables!AQ130)</f>
        <v>-</v>
      </c>
      <c r="AD17" s="464" t="str">
        <f ca="1">IF(CE_Test_Number&lt;4,"-",Tables!AR130)</f>
        <v>-</v>
      </c>
      <c r="AE17" s="464" t="str">
        <f ca="1">IF(CE_Test_Number&lt;4,"-",Tables!AS130)</f>
        <v>-</v>
      </c>
      <c r="AF17" s="464" t="str">
        <f ca="1">IF(CE_Test_Number&lt;4,"-",Tables!AT130)</f>
        <v>-</v>
      </c>
      <c r="AG17" s="464" t="str">
        <f ca="1">IF(CE_Test_Number&lt;4,"-",Tables!AU130)</f>
        <v>-</v>
      </c>
      <c r="AH17" s="464" t="str">
        <f ca="1">IF(CE_Test_Number&lt;4,"-",Tables!AV130)</f>
        <v>-</v>
      </c>
    </row>
    <row r="18" spans="2:34">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Tables!N131</f>
        <v>-</v>
      </c>
      <c r="K18" s="269" t="str">
        <f ca="1">Tables!O131</f>
        <v>-</v>
      </c>
      <c r="L18" s="269" t="str">
        <f ca="1">Tables!P131</f>
        <v>-</v>
      </c>
      <c r="M18" s="269" t="str">
        <f ca="1">Tables!Z131</f>
        <v>-</v>
      </c>
      <c r="N18" s="269" t="str">
        <f ca="1">Tables!AA131</f>
        <v>-</v>
      </c>
      <c r="O18" s="411" t="str">
        <f ca="1">IF(CE_Test_Number&lt;1,"-",Tables!AC131)</f>
        <v>-</v>
      </c>
      <c r="P18" s="411" t="str">
        <f ca="1">IF(CE_Test_Number&lt;1,"-",Tables!AD131)</f>
        <v>-</v>
      </c>
      <c r="Q18" s="411" t="str">
        <f ca="1">IF(CE_Test_Number&lt;1,"-",Tables!AE131)</f>
        <v>-</v>
      </c>
      <c r="R18" s="411" t="str">
        <f ca="1">IF(CE_Test_Number&lt;1,"-",Tables!AF131)</f>
        <v>-</v>
      </c>
      <c r="S18" s="411" t="str">
        <f ca="1">IF(CE_Test_Number&lt;1,"-",Tables!AG131)</f>
        <v>-</v>
      </c>
      <c r="T18" s="464" t="str">
        <f ca="1">IF(CE_Test_Number&lt;2,"-",Tables!AH131)</f>
        <v>-</v>
      </c>
      <c r="U18" s="464" t="str">
        <f ca="1">IF(CE_Test_Number&lt;2,"-",Tables!AI131)</f>
        <v>-</v>
      </c>
      <c r="V18" s="464" t="str">
        <f ca="1">IF(CE_Test_Number&lt;2,"-",Tables!AJ131)</f>
        <v>-</v>
      </c>
      <c r="W18" s="464" t="str">
        <f ca="1">IF(CE_Test_Number&lt;2,"-",Tables!AK131)</f>
        <v>-</v>
      </c>
      <c r="X18" s="464" t="str">
        <f ca="1">IF(CE_Test_Number&lt;2,"-",Tables!AL131)</f>
        <v>-</v>
      </c>
      <c r="Y18" s="464" t="str">
        <f ca="1">IF(CE_Test_Number&lt;3,"-",Tables!AM131)</f>
        <v>-</v>
      </c>
      <c r="Z18" s="464" t="str">
        <f ca="1">IF(CE_Test_Number&lt;3,"-",Tables!AN131)</f>
        <v>-</v>
      </c>
      <c r="AA18" s="464" t="str">
        <f ca="1">IF(CE_Test_Number&lt;3,"-",Tables!AO131)</f>
        <v>-</v>
      </c>
      <c r="AB18" s="464" t="str">
        <f ca="1">IF(CE_Test_Number&lt;3,"-",Tables!AP131)</f>
        <v>-</v>
      </c>
      <c r="AC18" s="464" t="str">
        <f ca="1">IF(CE_Test_Number&lt;3,"-",Tables!AQ131)</f>
        <v>-</v>
      </c>
      <c r="AD18" s="464" t="str">
        <f ca="1">IF(CE_Test_Number&lt;4,"-",Tables!AR131)</f>
        <v>-</v>
      </c>
      <c r="AE18" s="464" t="str">
        <f ca="1">IF(CE_Test_Number&lt;4,"-",Tables!AS131)</f>
        <v>-</v>
      </c>
      <c r="AF18" s="464" t="str">
        <f ca="1">IF(CE_Test_Number&lt;4,"-",Tables!AT131)</f>
        <v>-</v>
      </c>
      <c r="AG18" s="464" t="str">
        <f ca="1">IF(CE_Test_Number&lt;4,"-",Tables!AU131)</f>
        <v>-</v>
      </c>
      <c r="AH18" s="464" t="str">
        <f ca="1">IF(CE_Test_Number&lt;4,"-",Tables!AV131)</f>
        <v>-</v>
      </c>
    </row>
    <row r="19" spans="2:34">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Tables!N132</f>
        <v>-</v>
      </c>
      <c r="K19" s="269" t="str">
        <f ca="1">Tables!O132</f>
        <v>-</v>
      </c>
      <c r="L19" s="269" t="str">
        <f ca="1">Tables!P132</f>
        <v>-</v>
      </c>
      <c r="M19" s="269" t="str">
        <f ca="1">Tables!Z132</f>
        <v>-</v>
      </c>
      <c r="N19" s="269" t="str">
        <f ca="1">Tables!AA132</f>
        <v>-</v>
      </c>
      <c r="O19" s="411" t="str">
        <f ca="1">IF(CE_Test_Number&lt;1,"-",Tables!AC132)</f>
        <v>-</v>
      </c>
      <c r="P19" s="411" t="str">
        <f ca="1">IF(CE_Test_Number&lt;1,"-",Tables!AD132)</f>
        <v>-</v>
      </c>
      <c r="Q19" s="411" t="str">
        <f ca="1">IF(CE_Test_Number&lt;1,"-",Tables!AE132)</f>
        <v>-</v>
      </c>
      <c r="R19" s="411" t="str">
        <f ca="1">IF(CE_Test_Number&lt;1,"-",Tables!AF132)</f>
        <v>-</v>
      </c>
      <c r="S19" s="411" t="str">
        <f ca="1">IF(CE_Test_Number&lt;1,"-",Tables!AG132)</f>
        <v>-</v>
      </c>
      <c r="T19" s="464" t="str">
        <f ca="1">IF(CE_Test_Number&lt;2,"-",Tables!AH132)</f>
        <v>-</v>
      </c>
      <c r="U19" s="464" t="str">
        <f ca="1">IF(CE_Test_Number&lt;2,"-",Tables!AI132)</f>
        <v>-</v>
      </c>
      <c r="V19" s="464" t="str">
        <f ca="1">IF(CE_Test_Number&lt;2,"-",Tables!AJ132)</f>
        <v>-</v>
      </c>
      <c r="W19" s="464" t="str">
        <f ca="1">IF(CE_Test_Number&lt;2,"-",Tables!AK132)</f>
        <v>-</v>
      </c>
      <c r="X19" s="464" t="str">
        <f ca="1">IF(CE_Test_Number&lt;2,"-",Tables!AL132)</f>
        <v>-</v>
      </c>
      <c r="Y19" s="464" t="str">
        <f ca="1">IF(CE_Test_Number&lt;3,"-",Tables!AM132)</f>
        <v>-</v>
      </c>
      <c r="Z19" s="464" t="str">
        <f ca="1">IF(CE_Test_Number&lt;3,"-",Tables!AN132)</f>
        <v>-</v>
      </c>
      <c r="AA19" s="464" t="str">
        <f ca="1">IF(CE_Test_Number&lt;3,"-",Tables!AO132)</f>
        <v>-</v>
      </c>
      <c r="AB19" s="464" t="str">
        <f ca="1">IF(CE_Test_Number&lt;3,"-",Tables!AP132)</f>
        <v>-</v>
      </c>
      <c r="AC19" s="464" t="str">
        <f ca="1">IF(CE_Test_Number&lt;3,"-",Tables!AQ132)</f>
        <v>-</v>
      </c>
      <c r="AD19" s="464" t="str">
        <f ca="1">IF(CE_Test_Number&lt;4,"-",Tables!AR132)</f>
        <v>-</v>
      </c>
      <c r="AE19" s="464" t="str">
        <f ca="1">IF(CE_Test_Number&lt;4,"-",Tables!AS132)</f>
        <v>-</v>
      </c>
      <c r="AF19" s="464" t="str">
        <f ca="1">IF(CE_Test_Number&lt;4,"-",Tables!AT132)</f>
        <v>-</v>
      </c>
      <c r="AG19" s="464" t="str">
        <f ca="1">IF(CE_Test_Number&lt;4,"-",Tables!AU132)</f>
        <v>-</v>
      </c>
      <c r="AH19" s="464" t="str">
        <f ca="1">IF(CE_Test_Number&lt;4,"-",Tables!AV132)</f>
        <v>-</v>
      </c>
    </row>
    <row r="20" spans="2:34">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Tables!N133</f>
        <v>-</v>
      </c>
      <c r="K20" s="269" t="str">
        <f ca="1">Tables!O133</f>
        <v>-</v>
      </c>
      <c r="L20" s="269" t="str">
        <f ca="1">Tables!P133</f>
        <v>-</v>
      </c>
      <c r="M20" s="269" t="str">
        <f ca="1">Tables!Z133</f>
        <v>-</v>
      </c>
      <c r="N20" s="269" t="str">
        <f ca="1">Tables!AA133</f>
        <v>-</v>
      </c>
      <c r="O20" s="411" t="str">
        <f ca="1">IF(CE_Test_Number&lt;1,"-",Tables!AC133)</f>
        <v>-</v>
      </c>
      <c r="P20" s="411" t="str">
        <f ca="1">IF(CE_Test_Number&lt;1,"-",Tables!AD133)</f>
        <v>-</v>
      </c>
      <c r="Q20" s="411" t="str">
        <f ca="1">IF(CE_Test_Number&lt;1,"-",Tables!AE133)</f>
        <v>-</v>
      </c>
      <c r="R20" s="411" t="str">
        <f ca="1">IF(CE_Test_Number&lt;1,"-",Tables!AF133)</f>
        <v>-</v>
      </c>
      <c r="S20" s="411" t="str">
        <f ca="1">IF(CE_Test_Number&lt;1,"-",Tables!AG133)</f>
        <v>-</v>
      </c>
      <c r="T20" s="464" t="str">
        <f ca="1">IF(CE_Test_Number&lt;2,"-",Tables!AH133)</f>
        <v>-</v>
      </c>
      <c r="U20" s="464" t="str">
        <f ca="1">IF(CE_Test_Number&lt;2,"-",Tables!AI133)</f>
        <v>-</v>
      </c>
      <c r="V20" s="464" t="str">
        <f ca="1">IF(CE_Test_Number&lt;2,"-",Tables!AJ133)</f>
        <v>-</v>
      </c>
      <c r="W20" s="464" t="str">
        <f ca="1">IF(CE_Test_Number&lt;2,"-",Tables!AK133)</f>
        <v>-</v>
      </c>
      <c r="X20" s="464" t="str">
        <f ca="1">IF(CE_Test_Number&lt;2,"-",Tables!AL133)</f>
        <v>-</v>
      </c>
      <c r="Y20" s="464" t="str">
        <f ca="1">IF(CE_Test_Number&lt;3,"-",Tables!AM133)</f>
        <v>-</v>
      </c>
      <c r="Z20" s="464" t="str">
        <f ca="1">IF(CE_Test_Number&lt;3,"-",Tables!AN133)</f>
        <v>-</v>
      </c>
      <c r="AA20" s="464" t="str">
        <f ca="1">IF(CE_Test_Number&lt;3,"-",Tables!AO133)</f>
        <v>-</v>
      </c>
      <c r="AB20" s="464" t="str">
        <f ca="1">IF(CE_Test_Number&lt;3,"-",Tables!AP133)</f>
        <v>-</v>
      </c>
      <c r="AC20" s="464" t="str">
        <f ca="1">IF(CE_Test_Number&lt;3,"-",Tables!AQ133)</f>
        <v>-</v>
      </c>
      <c r="AD20" s="464" t="str">
        <f ca="1">IF(CE_Test_Number&lt;4,"-",Tables!AR133)</f>
        <v>-</v>
      </c>
      <c r="AE20" s="464" t="str">
        <f ca="1">IF(CE_Test_Number&lt;4,"-",Tables!AS133)</f>
        <v>-</v>
      </c>
      <c r="AF20" s="464" t="str">
        <f ca="1">IF(CE_Test_Number&lt;4,"-",Tables!AT133)</f>
        <v>-</v>
      </c>
      <c r="AG20" s="464" t="str">
        <f ca="1">IF(CE_Test_Number&lt;4,"-",Tables!AU133)</f>
        <v>-</v>
      </c>
      <c r="AH20" s="464" t="str">
        <f ca="1">IF(CE_Test_Number&lt;4,"-",Tables!AV133)</f>
        <v>-</v>
      </c>
    </row>
    <row r="21" spans="2:34">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Tables!N134</f>
        <v>-</v>
      </c>
      <c r="K21" s="269" t="str">
        <f ca="1">Tables!O134</f>
        <v>-</v>
      </c>
      <c r="L21" s="269" t="str">
        <f ca="1">Tables!P134</f>
        <v>-</v>
      </c>
      <c r="M21" s="269" t="str">
        <f ca="1">Tables!Z134</f>
        <v>-</v>
      </c>
      <c r="N21" s="269" t="str">
        <f ca="1">Tables!AA134</f>
        <v>-</v>
      </c>
      <c r="O21" s="411" t="str">
        <f ca="1">IF(CE_Test_Number&lt;1,"-",Tables!AC134)</f>
        <v>-</v>
      </c>
      <c r="P21" s="411" t="str">
        <f ca="1">IF(CE_Test_Number&lt;1,"-",Tables!AD134)</f>
        <v>-</v>
      </c>
      <c r="Q21" s="411" t="str">
        <f ca="1">IF(CE_Test_Number&lt;1,"-",Tables!AE134)</f>
        <v>-</v>
      </c>
      <c r="R21" s="411" t="str">
        <f ca="1">IF(CE_Test_Number&lt;1,"-",Tables!AF134)</f>
        <v>-</v>
      </c>
      <c r="S21" s="411" t="str">
        <f ca="1">IF(CE_Test_Number&lt;1,"-",Tables!AG134)</f>
        <v>-</v>
      </c>
      <c r="T21" s="464" t="str">
        <f ca="1">IF(CE_Test_Number&lt;2,"-",Tables!AH134)</f>
        <v>-</v>
      </c>
      <c r="U21" s="464" t="str">
        <f ca="1">IF(CE_Test_Number&lt;2,"-",Tables!AI134)</f>
        <v>-</v>
      </c>
      <c r="V21" s="464" t="str">
        <f ca="1">IF(CE_Test_Number&lt;2,"-",Tables!AJ134)</f>
        <v>-</v>
      </c>
      <c r="W21" s="464" t="str">
        <f ca="1">IF(CE_Test_Number&lt;2,"-",Tables!AK134)</f>
        <v>-</v>
      </c>
      <c r="X21" s="464" t="str">
        <f ca="1">IF(CE_Test_Number&lt;2,"-",Tables!AL134)</f>
        <v>-</v>
      </c>
      <c r="Y21" s="464" t="str">
        <f ca="1">IF(CE_Test_Number&lt;3,"-",Tables!AM134)</f>
        <v>-</v>
      </c>
      <c r="Z21" s="464" t="str">
        <f ca="1">IF(CE_Test_Number&lt;3,"-",Tables!AN134)</f>
        <v>-</v>
      </c>
      <c r="AA21" s="464" t="str">
        <f ca="1">IF(CE_Test_Number&lt;3,"-",Tables!AO134)</f>
        <v>-</v>
      </c>
      <c r="AB21" s="464" t="str">
        <f ca="1">IF(CE_Test_Number&lt;3,"-",Tables!AP134)</f>
        <v>-</v>
      </c>
      <c r="AC21" s="464" t="str">
        <f ca="1">IF(CE_Test_Number&lt;3,"-",Tables!AQ134)</f>
        <v>-</v>
      </c>
      <c r="AD21" s="464" t="str">
        <f ca="1">IF(CE_Test_Number&lt;4,"-",Tables!AR134)</f>
        <v>-</v>
      </c>
      <c r="AE21" s="464" t="str">
        <f ca="1">IF(CE_Test_Number&lt;4,"-",Tables!AS134)</f>
        <v>-</v>
      </c>
      <c r="AF21" s="464" t="str">
        <f ca="1">IF(CE_Test_Number&lt;4,"-",Tables!AT134)</f>
        <v>-</v>
      </c>
      <c r="AG21" s="464" t="str">
        <f ca="1">IF(CE_Test_Number&lt;4,"-",Tables!AU134)</f>
        <v>-</v>
      </c>
      <c r="AH21" s="464" t="str">
        <f ca="1">IF(CE_Test_Number&lt;4,"-",Tables!AV134)</f>
        <v>-</v>
      </c>
    </row>
    <row r="22" spans="2:34">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Tables!N135</f>
        <v>-</v>
      </c>
      <c r="K22" s="269" t="str">
        <f ca="1">Tables!O135</f>
        <v>-</v>
      </c>
      <c r="L22" s="269" t="str">
        <f ca="1">Tables!P135</f>
        <v>-</v>
      </c>
      <c r="M22" s="269" t="str">
        <f ca="1">Tables!Z135</f>
        <v>-</v>
      </c>
      <c r="N22" s="269" t="str">
        <f ca="1">Tables!AA135</f>
        <v>-</v>
      </c>
      <c r="O22" s="411" t="str">
        <f ca="1">IF(CE_Test_Number&lt;1,"-",Tables!AC135)</f>
        <v>-</v>
      </c>
      <c r="P22" s="411" t="str">
        <f ca="1">IF(CE_Test_Number&lt;1,"-",Tables!AD135)</f>
        <v>-</v>
      </c>
      <c r="Q22" s="411" t="str">
        <f ca="1">IF(CE_Test_Number&lt;1,"-",Tables!AE135)</f>
        <v>-</v>
      </c>
      <c r="R22" s="411" t="str">
        <f ca="1">IF(CE_Test_Number&lt;1,"-",Tables!AF135)</f>
        <v>-</v>
      </c>
      <c r="S22" s="411" t="str">
        <f ca="1">IF(CE_Test_Number&lt;1,"-",Tables!AG135)</f>
        <v>-</v>
      </c>
      <c r="T22" s="464" t="str">
        <f ca="1">IF(CE_Test_Number&lt;2,"-",Tables!AH135)</f>
        <v>-</v>
      </c>
      <c r="U22" s="464" t="str">
        <f ca="1">IF(CE_Test_Number&lt;2,"-",Tables!AI135)</f>
        <v>-</v>
      </c>
      <c r="V22" s="464" t="str">
        <f ca="1">IF(CE_Test_Number&lt;2,"-",Tables!AJ135)</f>
        <v>-</v>
      </c>
      <c r="W22" s="464" t="str">
        <f ca="1">IF(CE_Test_Number&lt;2,"-",Tables!AK135)</f>
        <v>-</v>
      </c>
      <c r="X22" s="464" t="str">
        <f ca="1">IF(CE_Test_Number&lt;2,"-",Tables!AL135)</f>
        <v>-</v>
      </c>
      <c r="Y22" s="464" t="str">
        <f ca="1">IF(CE_Test_Number&lt;3,"-",Tables!AM135)</f>
        <v>-</v>
      </c>
      <c r="Z22" s="464" t="str">
        <f ca="1">IF(CE_Test_Number&lt;3,"-",Tables!AN135)</f>
        <v>-</v>
      </c>
      <c r="AA22" s="464" t="str">
        <f ca="1">IF(CE_Test_Number&lt;3,"-",Tables!AO135)</f>
        <v>-</v>
      </c>
      <c r="AB22" s="464" t="str">
        <f ca="1">IF(CE_Test_Number&lt;3,"-",Tables!AP135)</f>
        <v>-</v>
      </c>
      <c r="AC22" s="464" t="str">
        <f ca="1">IF(CE_Test_Number&lt;3,"-",Tables!AQ135)</f>
        <v>-</v>
      </c>
      <c r="AD22" s="464" t="str">
        <f ca="1">IF(CE_Test_Number&lt;4,"-",Tables!AR135)</f>
        <v>-</v>
      </c>
      <c r="AE22" s="464" t="str">
        <f ca="1">IF(CE_Test_Number&lt;4,"-",Tables!AS135)</f>
        <v>-</v>
      </c>
      <c r="AF22" s="464" t="str">
        <f ca="1">IF(CE_Test_Number&lt;4,"-",Tables!AT135)</f>
        <v>-</v>
      </c>
      <c r="AG22" s="464" t="str">
        <f ca="1">IF(CE_Test_Number&lt;4,"-",Tables!AU135)</f>
        <v>-</v>
      </c>
      <c r="AH22" s="464" t="str">
        <f ca="1">IF(CE_Test_Number&lt;4,"-",Tables!AV135)</f>
        <v>-</v>
      </c>
    </row>
    <row r="23" spans="2:34">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Tables!N136</f>
        <v>-</v>
      </c>
      <c r="K23" s="269" t="str">
        <f ca="1">Tables!O136</f>
        <v>-</v>
      </c>
      <c r="L23" s="269" t="str">
        <f ca="1">Tables!P136</f>
        <v>-</v>
      </c>
      <c r="M23" s="269" t="str">
        <f ca="1">Tables!Z136</f>
        <v>-</v>
      </c>
      <c r="N23" s="269" t="str">
        <f ca="1">Tables!AA136</f>
        <v>-</v>
      </c>
      <c r="O23" s="411" t="str">
        <f ca="1">IF(CE_Test_Number&lt;1,"-",Tables!AC136)</f>
        <v>-</v>
      </c>
      <c r="P23" s="411" t="str">
        <f ca="1">IF(CE_Test_Number&lt;1,"-",Tables!AD136)</f>
        <v>-</v>
      </c>
      <c r="Q23" s="411" t="str">
        <f ca="1">IF(CE_Test_Number&lt;1,"-",Tables!AE136)</f>
        <v>-</v>
      </c>
      <c r="R23" s="411" t="str">
        <f ca="1">IF(CE_Test_Number&lt;1,"-",Tables!AF136)</f>
        <v>-</v>
      </c>
      <c r="S23" s="411" t="str">
        <f ca="1">IF(CE_Test_Number&lt;1,"-",Tables!AG136)</f>
        <v>-</v>
      </c>
      <c r="T23" s="464" t="str">
        <f ca="1">IF(CE_Test_Number&lt;2,"-",Tables!AH136)</f>
        <v>-</v>
      </c>
      <c r="U23" s="464" t="str">
        <f ca="1">IF(CE_Test_Number&lt;2,"-",Tables!AI136)</f>
        <v>-</v>
      </c>
      <c r="V23" s="464" t="str">
        <f ca="1">IF(CE_Test_Number&lt;2,"-",Tables!AJ136)</f>
        <v>-</v>
      </c>
      <c r="W23" s="464" t="str">
        <f ca="1">IF(CE_Test_Number&lt;2,"-",Tables!AK136)</f>
        <v>-</v>
      </c>
      <c r="X23" s="464" t="str">
        <f ca="1">IF(CE_Test_Number&lt;2,"-",Tables!AL136)</f>
        <v>-</v>
      </c>
      <c r="Y23" s="464" t="str">
        <f ca="1">IF(CE_Test_Number&lt;3,"-",Tables!AM136)</f>
        <v>-</v>
      </c>
      <c r="Z23" s="464" t="str">
        <f ca="1">IF(CE_Test_Number&lt;3,"-",Tables!AN136)</f>
        <v>-</v>
      </c>
      <c r="AA23" s="464" t="str">
        <f ca="1">IF(CE_Test_Number&lt;3,"-",Tables!AO136)</f>
        <v>-</v>
      </c>
      <c r="AB23" s="464" t="str">
        <f ca="1">IF(CE_Test_Number&lt;3,"-",Tables!AP136)</f>
        <v>-</v>
      </c>
      <c r="AC23" s="464" t="str">
        <f ca="1">IF(CE_Test_Number&lt;3,"-",Tables!AQ136)</f>
        <v>-</v>
      </c>
      <c r="AD23" s="464" t="str">
        <f ca="1">IF(CE_Test_Number&lt;4,"-",Tables!AR136)</f>
        <v>-</v>
      </c>
      <c r="AE23" s="464" t="str">
        <f ca="1">IF(CE_Test_Number&lt;4,"-",Tables!AS136)</f>
        <v>-</v>
      </c>
      <c r="AF23" s="464" t="str">
        <f ca="1">IF(CE_Test_Number&lt;4,"-",Tables!AT136)</f>
        <v>-</v>
      </c>
      <c r="AG23" s="464" t="str">
        <f ca="1">IF(CE_Test_Number&lt;4,"-",Tables!AU136)</f>
        <v>-</v>
      </c>
      <c r="AH23" s="464" t="str">
        <f ca="1">IF(CE_Test_Number&lt;4,"-",Tables!AV136)</f>
        <v>-</v>
      </c>
    </row>
    <row r="24" spans="2:34">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Tables!N137</f>
        <v>-</v>
      </c>
      <c r="K24" s="269" t="str">
        <f ca="1">Tables!O137</f>
        <v>-</v>
      </c>
      <c r="L24" s="269" t="str">
        <f ca="1">Tables!P137</f>
        <v>-</v>
      </c>
      <c r="M24" s="269" t="str">
        <f ca="1">Tables!Z137</f>
        <v>-</v>
      </c>
      <c r="N24" s="269" t="str">
        <f ca="1">Tables!AA137</f>
        <v>-</v>
      </c>
      <c r="O24" s="411" t="str">
        <f ca="1">IF(CE_Test_Number&lt;1,"-",Tables!AC137)</f>
        <v>-</v>
      </c>
      <c r="P24" s="411" t="str">
        <f ca="1">IF(CE_Test_Number&lt;1,"-",Tables!AD137)</f>
        <v>-</v>
      </c>
      <c r="Q24" s="411" t="str">
        <f ca="1">IF(CE_Test_Number&lt;1,"-",Tables!AE137)</f>
        <v>-</v>
      </c>
      <c r="R24" s="411" t="str">
        <f ca="1">IF(CE_Test_Number&lt;1,"-",Tables!AF137)</f>
        <v>-</v>
      </c>
      <c r="S24" s="411" t="str">
        <f ca="1">IF(CE_Test_Number&lt;1,"-",Tables!AG137)</f>
        <v>-</v>
      </c>
      <c r="T24" s="464" t="str">
        <f ca="1">IF(CE_Test_Number&lt;2,"-",Tables!AH137)</f>
        <v>-</v>
      </c>
      <c r="U24" s="464" t="str">
        <f ca="1">IF(CE_Test_Number&lt;2,"-",Tables!AI137)</f>
        <v>-</v>
      </c>
      <c r="V24" s="464" t="str">
        <f ca="1">IF(CE_Test_Number&lt;2,"-",Tables!AJ137)</f>
        <v>-</v>
      </c>
      <c r="W24" s="464" t="str">
        <f ca="1">IF(CE_Test_Number&lt;2,"-",Tables!AK137)</f>
        <v>-</v>
      </c>
      <c r="X24" s="464" t="str">
        <f ca="1">IF(CE_Test_Number&lt;2,"-",Tables!AL137)</f>
        <v>-</v>
      </c>
      <c r="Y24" s="464" t="str">
        <f ca="1">IF(CE_Test_Number&lt;3,"-",Tables!AM137)</f>
        <v>-</v>
      </c>
      <c r="Z24" s="464" t="str">
        <f ca="1">IF(CE_Test_Number&lt;3,"-",Tables!AN137)</f>
        <v>-</v>
      </c>
      <c r="AA24" s="464" t="str">
        <f ca="1">IF(CE_Test_Number&lt;3,"-",Tables!AO137)</f>
        <v>-</v>
      </c>
      <c r="AB24" s="464" t="str">
        <f ca="1">IF(CE_Test_Number&lt;3,"-",Tables!AP137)</f>
        <v>-</v>
      </c>
      <c r="AC24" s="464" t="str">
        <f ca="1">IF(CE_Test_Number&lt;3,"-",Tables!AQ137)</f>
        <v>-</v>
      </c>
      <c r="AD24" s="464" t="str">
        <f ca="1">IF(CE_Test_Number&lt;4,"-",Tables!AR137)</f>
        <v>-</v>
      </c>
      <c r="AE24" s="464" t="str">
        <f ca="1">IF(CE_Test_Number&lt;4,"-",Tables!AS137)</f>
        <v>-</v>
      </c>
      <c r="AF24" s="464" t="str">
        <f ca="1">IF(CE_Test_Number&lt;4,"-",Tables!AT137)</f>
        <v>-</v>
      </c>
      <c r="AG24" s="464" t="str">
        <f ca="1">IF(CE_Test_Number&lt;4,"-",Tables!AU137)</f>
        <v>-</v>
      </c>
      <c r="AH24" s="464" t="str">
        <f ca="1">IF(CE_Test_Number&lt;4,"-",Tables!AV137)</f>
        <v>-</v>
      </c>
    </row>
    <row r="25" spans="2:34">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Tables!N138</f>
        <v>-</v>
      </c>
      <c r="K25" s="269" t="str">
        <f ca="1">Tables!O138</f>
        <v>-</v>
      </c>
      <c r="L25" s="269" t="str">
        <f ca="1">Tables!P138</f>
        <v>-</v>
      </c>
      <c r="M25" s="269" t="str">
        <f ca="1">Tables!Z138</f>
        <v>-</v>
      </c>
      <c r="N25" s="269" t="str">
        <f ca="1">Tables!AA138</f>
        <v>-</v>
      </c>
      <c r="O25" s="411" t="str">
        <f ca="1">IF(CE_Test_Number&lt;1,"-",Tables!AC138)</f>
        <v>-</v>
      </c>
      <c r="P25" s="411" t="str">
        <f ca="1">IF(CE_Test_Number&lt;1,"-",Tables!AD138)</f>
        <v>-</v>
      </c>
      <c r="Q25" s="411" t="str">
        <f ca="1">IF(CE_Test_Number&lt;1,"-",Tables!AE138)</f>
        <v>-</v>
      </c>
      <c r="R25" s="411" t="str">
        <f ca="1">IF(CE_Test_Number&lt;1,"-",Tables!AF138)</f>
        <v>-</v>
      </c>
      <c r="S25" s="411" t="str">
        <f ca="1">IF(CE_Test_Number&lt;1,"-",Tables!AG138)</f>
        <v>-</v>
      </c>
      <c r="T25" s="464" t="str">
        <f ca="1">IF(CE_Test_Number&lt;2,"-",Tables!AH138)</f>
        <v>-</v>
      </c>
      <c r="U25" s="464" t="str">
        <f ca="1">IF(CE_Test_Number&lt;2,"-",Tables!AI138)</f>
        <v>-</v>
      </c>
      <c r="V25" s="464" t="str">
        <f ca="1">IF(CE_Test_Number&lt;2,"-",Tables!AJ138)</f>
        <v>-</v>
      </c>
      <c r="W25" s="464" t="str">
        <f ca="1">IF(CE_Test_Number&lt;2,"-",Tables!AK138)</f>
        <v>-</v>
      </c>
      <c r="X25" s="464" t="str">
        <f ca="1">IF(CE_Test_Number&lt;2,"-",Tables!AL138)</f>
        <v>-</v>
      </c>
      <c r="Y25" s="464" t="str">
        <f ca="1">IF(CE_Test_Number&lt;3,"-",Tables!AM138)</f>
        <v>-</v>
      </c>
      <c r="Z25" s="464" t="str">
        <f ca="1">IF(CE_Test_Number&lt;3,"-",Tables!AN138)</f>
        <v>-</v>
      </c>
      <c r="AA25" s="464" t="str">
        <f ca="1">IF(CE_Test_Number&lt;3,"-",Tables!AO138)</f>
        <v>-</v>
      </c>
      <c r="AB25" s="464" t="str">
        <f ca="1">IF(CE_Test_Number&lt;3,"-",Tables!AP138)</f>
        <v>-</v>
      </c>
      <c r="AC25" s="464" t="str">
        <f ca="1">IF(CE_Test_Number&lt;3,"-",Tables!AQ138)</f>
        <v>-</v>
      </c>
      <c r="AD25" s="464" t="str">
        <f ca="1">IF(CE_Test_Number&lt;4,"-",Tables!AR138)</f>
        <v>-</v>
      </c>
      <c r="AE25" s="464" t="str">
        <f ca="1">IF(CE_Test_Number&lt;4,"-",Tables!AS138)</f>
        <v>-</v>
      </c>
      <c r="AF25" s="464" t="str">
        <f ca="1">IF(CE_Test_Number&lt;4,"-",Tables!AT138)</f>
        <v>-</v>
      </c>
      <c r="AG25" s="464" t="str">
        <f ca="1">IF(CE_Test_Number&lt;4,"-",Tables!AU138)</f>
        <v>-</v>
      </c>
      <c r="AH25" s="464" t="str">
        <f ca="1">IF(CE_Test_Number&lt;4,"-",Tables!AV138)</f>
        <v>-</v>
      </c>
    </row>
    <row r="26" spans="2:34">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Tables!N139</f>
        <v>-</v>
      </c>
      <c r="K26" s="269" t="str">
        <f ca="1">Tables!O139</f>
        <v>-</v>
      </c>
      <c r="L26" s="269" t="str">
        <f ca="1">Tables!P139</f>
        <v>-</v>
      </c>
      <c r="M26" s="269" t="str">
        <f ca="1">Tables!Z139</f>
        <v>-</v>
      </c>
      <c r="N26" s="269" t="str">
        <f ca="1">Tables!AA139</f>
        <v>-</v>
      </c>
      <c r="O26" s="411" t="str">
        <f ca="1">IF(CE_Test_Number&lt;1,"-",Tables!AC139)</f>
        <v>-</v>
      </c>
      <c r="P26" s="411" t="str">
        <f ca="1">IF(CE_Test_Number&lt;1,"-",Tables!AD139)</f>
        <v>-</v>
      </c>
      <c r="Q26" s="411" t="str">
        <f ca="1">IF(CE_Test_Number&lt;1,"-",Tables!AE139)</f>
        <v>-</v>
      </c>
      <c r="R26" s="411" t="str">
        <f ca="1">IF(CE_Test_Number&lt;1,"-",Tables!AF139)</f>
        <v>-</v>
      </c>
      <c r="S26" s="411" t="str">
        <f ca="1">IF(CE_Test_Number&lt;1,"-",Tables!AG139)</f>
        <v>-</v>
      </c>
      <c r="T26" s="464" t="str">
        <f ca="1">IF(CE_Test_Number&lt;2,"-",Tables!AH139)</f>
        <v>-</v>
      </c>
      <c r="U26" s="464" t="str">
        <f ca="1">IF(CE_Test_Number&lt;2,"-",Tables!AI139)</f>
        <v>-</v>
      </c>
      <c r="V26" s="464" t="str">
        <f ca="1">IF(CE_Test_Number&lt;2,"-",Tables!AJ139)</f>
        <v>-</v>
      </c>
      <c r="W26" s="464" t="str">
        <f ca="1">IF(CE_Test_Number&lt;2,"-",Tables!AK139)</f>
        <v>-</v>
      </c>
      <c r="X26" s="464" t="str">
        <f ca="1">IF(CE_Test_Number&lt;2,"-",Tables!AL139)</f>
        <v>-</v>
      </c>
      <c r="Y26" s="464" t="str">
        <f ca="1">IF(CE_Test_Number&lt;3,"-",Tables!AM139)</f>
        <v>-</v>
      </c>
      <c r="Z26" s="464" t="str">
        <f ca="1">IF(CE_Test_Number&lt;3,"-",Tables!AN139)</f>
        <v>-</v>
      </c>
      <c r="AA26" s="464" t="str">
        <f ca="1">IF(CE_Test_Number&lt;3,"-",Tables!AO139)</f>
        <v>-</v>
      </c>
      <c r="AB26" s="464" t="str">
        <f ca="1">IF(CE_Test_Number&lt;3,"-",Tables!AP139)</f>
        <v>-</v>
      </c>
      <c r="AC26" s="464" t="str">
        <f ca="1">IF(CE_Test_Number&lt;3,"-",Tables!AQ139)</f>
        <v>-</v>
      </c>
      <c r="AD26" s="464" t="str">
        <f ca="1">IF(CE_Test_Number&lt;4,"-",Tables!AR139)</f>
        <v>-</v>
      </c>
      <c r="AE26" s="464" t="str">
        <f ca="1">IF(CE_Test_Number&lt;4,"-",Tables!AS139)</f>
        <v>-</v>
      </c>
      <c r="AF26" s="464" t="str">
        <f ca="1">IF(CE_Test_Number&lt;4,"-",Tables!AT139)</f>
        <v>-</v>
      </c>
      <c r="AG26" s="464" t="str">
        <f ca="1">IF(CE_Test_Number&lt;4,"-",Tables!AU139)</f>
        <v>-</v>
      </c>
      <c r="AH26" s="464" t="str">
        <f ca="1">IF(CE_Test_Number&lt;4,"-",Tables!AV139)</f>
        <v>-</v>
      </c>
    </row>
    <row r="27" spans="2:34">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Tables!N140</f>
        <v>-</v>
      </c>
      <c r="K27" s="269" t="str">
        <f ca="1">Tables!O140</f>
        <v>-</v>
      </c>
      <c r="L27" s="269" t="str">
        <f ca="1">Tables!P140</f>
        <v>-</v>
      </c>
      <c r="M27" s="269" t="str">
        <f ca="1">Tables!Z140</f>
        <v>-</v>
      </c>
      <c r="N27" s="269" t="str">
        <f ca="1">Tables!AA140</f>
        <v>-</v>
      </c>
      <c r="O27" s="411" t="str">
        <f ca="1">IF(CE_Test_Number&lt;1,"-",Tables!AC140)</f>
        <v>-</v>
      </c>
      <c r="P27" s="411" t="str">
        <f ca="1">IF(CE_Test_Number&lt;1,"-",Tables!AD140)</f>
        <v>-</v>
      </c>
      <c r="Q27" s="411" t="str">
        <f ca="1">IF(CE_Test_Number&lt;1,"-",Tables!AE140)</f>
        <v>-</v>
      </c>
      <c r="R27" s="411" t="str">
        <f ca="1">IF(CE_Test_Number&lt;1,"-",Tables!AF140)</f>
        <v>-</v>
      </c>
      <c r="S27" s="411" t="str">
        <f ca="1">IF(CE_Test_Number&lt;1,"-",Tables!AG140)</f>
        <v>-</v>
      </c>
      <c r="T27" s="464" t="str">
        <f ca="1">IF(CE_Test_Number&lt;2,"-",Tables!AH140)</f>
        <v>-</v>
      </c>
      <c r="U27" s="464" t="str">
        <f ca="1">IF(CE_Test_Number&lt;2,"-",Tables!AI140)</f>
        <v>-</v>
      </c>
      <c r="V27" s="464" t="str">
        <f ca="1">IF(CE_Test_Number&lt;2,"-",Tables!AJ140)</f>
        <v>-</v>
      </c>
      <c r="W27" s="464" t="str">
        <f ca="1">IF(CE_Test_Number&lt;2,"-",Tables!AK140)</f>
        <v>-</v>
      </c>
      <c r="X27" s="464" t="str">
        <f ca="1">IF(CE_Test_Number&lt;2,"-",Tables!AL140)</f>
        <v>-</v>
      </c>
      <c r="Y27" s="464" t="str">
        <f ca="1">IF(CE_Test_Number&lt;3,"-",Tables!AM140)</f>
        <v>-</v>
      </c>
      <c r="Z27" s="464" t="str">
        <f ca="1">IF(CE_Test_Number&lt;3,"-",Tables!AN140)</f>
        <v>-</v>
      </c>
      <c r="AA27" s="464" t="str">
        <f ca="1">IF(CE_Test_Number&lt;3,"-",Tables!AO140)</f>
        <v>-</v>
      </c>
      <c r="AB27" s="464" t="str">
        <f ca="1">IF(CE_Test_Number&lt;3,"-",Tables!AP140)</f>
        <v>-</v>
      </c>
      <c r="AC27" s="464" t="str">
        <f ca="1">IF(CE_Test_Number&lt;3,"-",Tables!AQ140)</f>
        <v>-</v>
      </c>
      <c r="AD27" s="464" t="str">
        <f ca="1">IF(CE_Test_Number&lt;4,"-",Tables!AR140)</f>
        <v>-</v>
      </c>
      <c r="AE27" s="464" t="str">
        <f ca="1">IF(CE_Test_Number&lt;4,"-",Tables!AS140)</f>
        <v>-</v>
      </c>
      <c r="AF27" s="464" t="str">
        <f ca="1">IF(CE_Test_Number&lt;4,"-",Tables!AT140)</f>
        <v>-</v>
      </c>
      <c r="AG27" s="464" t="str">
        <f ca="1">IF(CE_Test_Number&lt;4,"-",Tables!AU140)</f>
        <v>-</v>
      </c>
      <c r="AH27" s="464" t="str">
        <f ca="1">IF(CE_Test_Number&lt;4,"-",Tables!AV140)</f>
        <v>-</v>
      </c>
    </row>
    <row r="28" spans="2:34">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Tables!N141</f>
        <v>-</v>
      </c>
      <c r="K28" s="269" t="str">
        <f ca="1">Tables!O141</f>
        <v>-</v>
      </c>
      <c r="L28" s="269" t="str">
        <f ca="1">Tables!P141</f>
        <v>-</v>
      </c>
      <c r="M28" s="269" t="str">
        <f ca="1">Tables!Z141</f>
        <v>-</v>
      </c>
      <c r="N28" s="269" t="str">
        <f ca="1">Tables!AA141</f>
        <v>-</v>
      </c>
      <c r="O28" s="411" t="str">
        <f ca="1">IF(CE_Test_Number&lt;1,"-",Tables!AC141)</f>
        <v>-</v>
      </c>
      <c r="P28" s="411" t="str">
        <f ca="1">IF(CE_Test_Number&lt;1,"-",Tables!AD141)</f>
        <v>-</v>
      </c>
      <c r="Q28" s="411" t="str">
        <f ca="1">IF(CE_Test_Number&lt;1,"-",Tables!AE141)</f>
        <v>-</v>
      </c>
      <c r="R28" s="411" t="str">
        <f ca="1">IF(CE_Test_Number&lt;1,"-",Tables!AF141)</f>
        <v>-</v>
      </c>
      <c r="S28" s="411" t="str">
        <f ca="1">IF(CE_Test_Number&lt;1,"-",Tables!AG141)</f>
        <v>-</v>
      </c>
      <c r="T28" s="464" t="str">
        <f ca="1">IF(CE_Test_Number&lt;2,"-",Tables!AH141)</f>
        <v>-</v>
      </c>
      <c r="U28" s="464" t="str">
        <f ca="1">IF(CE_Test_Number&lt;2,"-",Tables!AI141)</f>
        <v>-</v>
      </c>
      <c r="V28" s="464" t="str">
        <f ca="1">IF(CE_Test_Number&lt;2,"-",Tables!AJ141)</f>
        <v>-</v>
      </c>
      <c r="W28" s="464" t="str">
        <f ca="1">IF(CE_Test_Number&lt;2,"-",Tables!AK141)</f>
        <v>-</v>
      </c>
      <c r="X28" s="464" t="str">
        <f ca="1">IF(CE_Test_Number&lt;2,"-",Tables!AL141)</f>
        <v>-</v>
      </c>
      <c r="Y28" s="464" t="str">
        <f ca="1">IF(CE_Test_Number&lt;3,"-",Tables!AM141)</f>
        <v>-</v>
      </c>
      <c r="Z28" s="464" t="str">
        <f ca="1">IF(CE_Test_Number&lt;3,"-",Tables!AN141)</f>
        <v>-</v>
      </c>
      <c r="AA28" s="464" t="str">
        <f ca="1">IF(CE_Test_Number&lt;3,"-",Tables!AO141)</f>
        <v>-</v>
      </c>
      <c r="AB28" s="464" t="str">
        <f ca="1">IF(CE_Test_Number&lt;3,"-",Tables!AP141)</f>
        <v>-</v>
      </c>
      <c r="AC28" s="464" t="str">
        <f ca="1">IF(CE_Test_Number&lt;3,"-",Tables!AQ141)</f>
        <v>-</v>
      </c>
      <c r="AD28" s="464" t="str">
        <f ca="1">IF(CE_Test_Number&lt;4,"-",Tables!AR141)</f>
        <v>-</v>
      </c>
      <c r="AE28" s="464" t="str">
        <f ca="1">IF(CE_Test_Number&lt;4,"-",Tables!AS141)</f>
        <v>-</v>
      </c>
      <c r="AF28" s="464" t="str">
        <f ca="1">IF(CE_Test_Number&lt;4,"-",Tables!AT141)</f>
        <v>-</v>
      </c>
      <c r="AG28" s="464" t="str">
        <f ca="1">IF(CE_Test_Number&lt;4,"-",Tables!AU141)</f>
        <v>-</v>
      </c>
      <c r="AH28" s="464" t="str">
        <f ca="1">IF(CE_Test_Number&lt;4,"-",Tables!AV141)</f>
        <v>-</v>
      </c>
    </row>
    <row r="29" spans="2:34">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Tables!N142</f>
        <v>-</v>
      </c>
      <c r="K29" s="269" t="str">
        <f ca="1">Tables!O142</f>
        <v>-</v>
      </c>
      <c r="L29" s="269" t="str">
        <f ca="1">Tables!P142</f>
        <v>-</v>
      </c>
      <c r="M29" s="269" t="str">
        <f ca="1">Tables!Z142</f>
        <v>-</v>
      </c>
      <c r="N29" s="269" t="str">
        <f ca="1">Tables!AA142</f>
        <v>-</v>
      </c>
      <c r="O29" s="411" t="str">
        <f ca="1">IF(CE_Test_Number&lt;1,"-",Tables!AC142)</f>
        <v>-</v>
      </c>
      <c r="P29" s="411" t="str">
        <f ca="1">IF(CE_Test_Number&lt;1,"-",Tables!AD142)</f>
        <v>-</v>
      </c>
      <c r="Q29" s="411" t="str">
        <f ca="1">IF(CE_Test_Number&lt;1,"-",Tables!AE142)</f>
        <v>-</v>
      </c>
      <c r="R29" s="411" t="str">
        <f ca="1">IF(CE_Test_Number&lt;1,"-",Tables!AF142)</f>
        <v>-</v>
      </c>
      <c r="S29" s="411" t="str">
        <f ca="1">IF(CE_Test_Number&lt;1,"-",Tables!AG142)</f>
        <v>-</v>
      </c>
      <c r="T29" s="464" t="str">
        <f ca="1">IF(CE_Test_Number&lt;2,"-",Tables!AH142)</f>
        <v>-</v>
      </c>
      <c r="U29" s="464" t="str">
        <f ca="1">IF(CE_Test_Number&lt;2,"-",Tables!AI142)</f>
        <v>-</v>
      </c>
      <c r="V29" s="464" t="str">
        <f ca="1">IF(CE_Test_Number&lt;2,"-",Tables!AJ142)</f>
        <v>-</v>
      </c>
      <c r="W29" s="464" t="str">
        <f ca="1">IF(CE_Test_Number&lt;2,"-",Tables!AK142)</f>
        <v>-</v>
      </c>
      <c r="X29" s="464" t="str">
        <f ca="1">IF(CE_Test_Number&lt;2,"-",Tables!AL142)</f>
        <v>-</v>
      </c>
      <c r="Y29" s="464" t="str">
        <f ca="1">IF(CE_Test_Number&lt;3,"-",Tables!AM142)</f>
        <v>-</v>
      </c>
      <c r="Z29" s="464" t="str">
        <f ca="1">IF(CE_Test_Number&lt;3,"-",Tables!AN142)</f>
        <v>-</v>
      </c>
      <c r="AA29" s="464" t="str">
        <f ca="1">IF(CE_Test_Number&lt;3,"-",Tables!AO142)</f>
        <v>-</v>
      </c>
      <c r="AB29" s="464" t="str">
        <f ca="1">IF(CE_Test_Number&lt;3,"-",Tables!AP142)</f>
        <v>-</v>
      </c>
      <c r="AC29" s="464" t="str">
        <f ca="1">IF(CE_Test_Number&lt;3,"-",Tables!AQ142)</f>
        <v>-</v>
      </c>
      <c r="AD29" s="464" t="str">
        <f ca="1">IF(CE_Test_Number&lt;4,"-",Tables!AR142)</f>
        <v>-</v>
      </c>
      <c r="AE29" s="464" t="str">
        <f ca="1">IF(CE_Test_Number&lt;4,"-",Tables!AS142)</f>
        <v>-</v>
      </c>
      <c r="AF29" s="464" t="str">
        <f ca="1">IF(CE_Test_Number&lt;4,"-",Tables!AT142)</f>
        <v>-</v>
      </c>
      <c r="AG29" s="464" t="str">
        <f ca="1">IF(CE_Test_Number&lt;4,"-",Tables!AU142)</f>
        <v>-</v>
      </c>
      <c r="AH29" s="464" t="str">
        <f ca="1">IF(CE_Test_Number&lt;4,"-",Tables!AV142)</f>
        <v>-</v>
      </c>
    </row>
    <row r="30" spans="2:34">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Tables!N143</f>
        <v>-</v>
      </c>
      <c r="K30" s="269" t="str">
        <f ca="1">Tables!O143</f>
        <v>-</v>
      </c>
      <c r="L30" s="269" t="str">
        <f ca="1">Tables!P143</f>
        <v>-</v>
      </c>
      <c r="M30" s="269" t="str">
        <f ca="1">Tables!Z143</f>
        <v>-</v>
      </c>
      <c r="N30" s="269" t="str">
        <f ca="1">Tables!AA143</f>
        <v>-</v>
      </c>
      <c r="O30" s="411" t="str">
        <f ca="1">IF(CE_Test_Number&lt;1,"-",Tables!AC143)</f>
        <v>-</v>
      </c>
      <c r="P30" s="411" t="str">
        <f ca="1">IF(CE_Test_Number&lt;1,"-",Tables!AD143)</f>
        <v>-</v>
      </c>
      <c r="Q30" s="411" t="str">
        <f ca="1">IF(CE_Test_Number&lt;1,"-",Tables!AE143)</f>
        <v>-</v>
      </c>
      <c r="R30" s="411" t="str">
        <f ca="1">IF(CE_Test_Number&lt;1,"-",Tables!AF143)</f>
        <v>-</v>
      </c>
      <c r="S30" s="411" t="str">
        <f ca="1">IF(CE_Test_Number&lt;1,"-",Tables!AG143)</f>
        <v>-</v>
      </c>
      <c r="T30" s="464" t="str">
        <f ca="1">IF(CE_Test_Number&lt;2,"-",Tables!AH143)</f>
        <v>-</v>
      </c>
      <c r="U30" s="464" t="str">
        <f ca="1">IF(CE_Test_Number&lt;2,"-",Tables!AI143)</f>
        <v>-</v>
      </c>
      <c r="V30" s="464" t="str">
        <f ca="1">IF(CE_Test_Number&lt;2,"-",Tables!AJ143)</f>
        <v>-</v>
      </c>
      <c r="W30" s="464" t="str">
        <f ca="1">IF(CE_Test_Number&lt;2,"-",Tables!AK143)</f>
        <v>-</v>
      </c>
      <c r="X30" s="464" t="str">
        <f ca="1">IF(CE_Test_Number&lt;2,"-",Tables!AL143)</f>
        <v>-</v>
      </c>
      <c r="Y30" s="464" t="str">
        <f ca="1">IF(CE_Test_Number&lt;3,"-",Tables!AM143)</f>
        <v>-</v>
      </c>
      <c r="Z30" s="464" t="str">
        <f ca="1">IF(CE_Test_Number&lt;3,"-",Tables!AN143)</f>
        <v>-</v>
      </c>
      <c r="AA30" s="464" t="str">
        <f ca="1">IF(CE_Test_Number&lt;3,"-",Tables!AO143)</f>
        <v>-</v>
      </c>
      <c r="AB30" s="464" t="str">
        <f ca="1">IF(CE_Test_Number&lt;3,"-",Tables!AP143)</f>
        <v>-</v>
      </c>
      <c r="AC30" s="464" t="str">
        <f ca="1">IF(CE_Test_Number&lt;3,"-",Tables!AQ143)</f>
        <v>-</v>
      </c>
      <c r="AD30" s="464" t="str">
        <f ca="1">IF(CE_Test_Number&lt;4,"-",Tables!AR143)</f>
        <v>-</v>
      </c>
      <c r="AE30" s="464" t="str">
        <f ca="1">IF(CE_Test_Number&lt;4,"-",Tables!AS143)</f>
        <v>-</v>
      </c>
      <c r="AF30" s="464" t="str">
        <f ca="1">IF(CE_Test_Number&lt;4,"-",Tables!AT143)</f>
        <v>-</v>
      </c>
      <c r="AG30" s="464" t="str">
        <f ca="1">IF(CE_Test_Number&lt;4,"-",Tables!AU143)</f>
        <v>-</v>
      </c>
      <c r="AH30" s="464" t="str">
        <f ca="1">IF(CE_Test_Number&lt;4,"-",Tables!AV143)</f>
        <v>-</v>
      </c>
    </row>
    <row r="31" spans="2:34">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Tables!N144</f>
        <v>-</v>
      </c>
      <c r="K31" s="269" t="str">
        <f ca="1">Tables!O144</f>
        <v>-</v>
      </c>
      <c r="L31" s="269" t="str">
        <f ca="1">Tables!P144</f>
        <v>-</v>
      </c>
      <c r="M31" s="269" t="str">
        <f ca="1">Tables!Z144</f>
        <v>-</v>
      </c>
      <c r="N31" s="269" t="str">
        <f ca="1">Tables!AA144</f>
        <v>-</v>
      </c>
      <c r="O31" s="411" t="str">
        <f ca="1">IF(CE_Test_Number&lt;1,"-",Tables!AC144)</f>
        <v>-</v>
      </c>
      <c r="P31" s="411" t="str">
        <f ca="1">IF(CE_Test_Number&lt;1,"-",Tables!AD144)</f>
        <v>-</v>
      </c>
      <c r="Q31" s="411" t="str">
        <f ca="1">IF(CE_Test_Number&lt;1,"-",Tables!AE144)</f>
        <v>-</v>
      </c>
      <c r="R31" s="411" t="str">
        <f ca="1">IF(CE_Test_Number&lt;1,"-",Tables!AF144)</f>
        <v>-</v>
      </c>
      <c r="S31" s="411" t="str">
        <f ca="1">IF(CE_Test_Number&lt;1,"-",Tables!AG144)</f>
        <v>-</v>
      </c>
      <c r="T31" s="464" t="str">
        <f ca="1">IF(CE_Test_Number&lt;2,"-",Tables!AH144)</f>
        <v>-</v>
      </c>
      <c r="U31" s="464" t="str">
        <f ca="1">IF(CE_Test_Number&lt;2,"-",Tables!AI144)</f>
        <v>-</v>
      </c>
      <c r="V31" s="464" t="str">
        <f ca="1">IF(CE_Test_Number&lt;2,"-",Tables!AJ144)</f>
        <v>-</v>
      </c>
      <c r="W31" s="464" t="str">
        <f ca="1">IF(CE_Test_Number&lt;2,"-",Tables!AK144)</f>
        <v>-</v>
      </c>
      <c r="X31" s="464" t="str">
        <f ca="1">IF(CE_Test_Number&lt;2,"-",Tables!AL144)</f>
        <v>-</v>
      </c>
      <c r="Y31" s="464" t="str">
        <f ca="1">IF(CE_Test_Number&lt;3,"-",Tables!AM144)</f>
        <v>-</v>
      </c>
      <c r="Z31" s="464" t="str">
        <f ca="1">IF(CE_Test_Number&lt;3,"-",Tables!AN144)</f>
        <v>-</v>
      </c>
      <c r="AA31" s="464" t="str">
        <f ca="1">IF(CE_Test_Number&lt;3,"-",Tables!AO144)</f>
        <v>-</v>
      </c>
      <c r="AB31" s="464" t="str">
        <f ca="1">IF(CE_Test_Number&lt;3,"-",Tables!AP144)</f>
        <v>-</v>
      </c>
      <c r="AC31" s="464" t="str">
        <f ca="1">IF(CE_Test_Number&lt;3,"-",Tables!AQ144)</f>
        <v>-</v>
      </c>
      <c r="AD31" s="464" t="str">
        <f ca="1">IF(CE_Test_Number&lt;4,"-",Tables!AR144)</f>
        <v>-</v>
      </c>
      <c r="AE31" s="464" t="str">
        <f ca="1">IF(CE_Test_Number&lt;4,"-",Tables!AS144)</f>
        <v>-</v>
      </c>
      <c r="AF31" s="464" t="str">
        <f ca="1">IF(CE_Test_Number&lt;4,"-",Tables!AT144)</f>
        <v>-</v>
      </c>
      <c r="AG31" s="464" t="str">
        <f ca="1">IF(CE_Test_Number&lt;4,"-",Tables!AU144)</f>
        <v>-</v>
      </c>
      <c r="AH31" s="464" t="str">
        <f ca="1">IF(CE_Test_Number&lt;4,"-",Tables!AV144)</f>
        <v>-</v>
      </c>
    </row>
    <row r="32" spans="2:34">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Tables!N145</f>
        <v>-</v>
      </c>
      <c r="K32" s="269" t="str">
        <f ca="1">Tables!O145</f>
        <v>-</v>
      </c>
      <c r="L32" s="269" t="str">
        <f ca="1">Tables!P145</f>
        <v>-</v>
      </c>
      <c r="M32" s="269" t="str">
        <f ca="1">Tables!Z145</f>
        <v>-</v>
      </c>
      <c r="N32" s="269" t="str">
        <f ca="1">Tables!AA145</f>
        <v>-</v>
      </c>
      <c r="O32" s="411" t="str">
        <f ca="1">IF(CE_Test_Number&lt;1,"-",Tables!AC145)</f>
        <v>-</v>
      </c>
      <c r="P32" s="411" t="str">
        <f ca="1">IF(CE_Test_Number&lt;1,"-",Tables!AD145)</f>
        <v>-</v>
      </c>
      <c r="Q32" s="411" t="str">
        <f ca="1">IF(CE_Test_Number&lt;1,"-",Tables!AE145)</f>
        <v>-</v>
      </c>
      <c r="R32" s="411" t="str">
        <f ca="1">IF(CE_Test_Number&lt;1,"-",Tables!AF145)</f>
        <v>-</v>
      </c>
      <c r="S32" s="411" t="str">
        <f ca="1">IF(CE_Test_Number&lt;1,"-",Tables!AG145)</f>
        <v>-</v>
      </c>
      <c r="T32" s="464" t="str">
        <f ca="1">IF(CE_Test_Number&lt;2,"-",Tables!AH145)</f>
        <v>-</v>
      </c>
      <c r="U32" s="464" t="str">
        <f ca="1">IF(CE_Test_Number&lt;2,"-",Tables!AI145)</f>
        <v>-</v>
      </c>
      <c r="V32" s="464" t="str">
        <f ca="1">IF(CE_Test_Number&lt;2,"-",Tables!AJ145)</f>
        <v>-</v>
      </c>
      <c r="W32" s="464" t="str">
        <f ca="1">IF(CE_Test_Number&lt;2,"-",Tables!AK145)</f>
        <v>-</v>
      </c>
      <c r="X32" s="464" t="str">
        <f ca="1">IF(CE_Test_Number&lt;2,"-",Tables!AL145)</f>
        <v>-</v>
      </c>
      <c r="Y32" s="464" t="str">
        <f ca="1">IF(CE_Test_Number&lt;3,"-",Tables!AM145)</f>
        <v>-</v>
      </c>
      <c r="Z32" s="464" t="str">
        <f ca="1">IF(CE_Test_Number&lt;3,"-",Tables!AN145)</f>
        <v>-</v>
      </c>
      <c r="AA32" s="464" t="str">
        <f ca="1">IF(CE_Test_Number&lt;3,"-",Tables!AO145)</f>
        <v>-</v>
      </c>
      <c r="AB32" s="464" t="str">
        <f ca="1">IF(CE_Test_Number&lt;3,"-",Tables!AP145)</f>
        <v>-</v>
      </c>
      <c r="AC32" s="464" t="str">
        <f ca="1">IF(CE_Test_Number&lt;3,"-",Tables!AQ145)</f>
        <v>-</v>
      </c>
      <c r="AD32" s="464" t="str">
        <f ca="1">IF(CE_Test_Number&lt;4,"-",Tables!AR145)</f>
        <v>-</v>
      </c>
      <c r="AE32" s="464" t="str">
        <f ca="1">IF(CE_Test_Number&lt;4,"-",Tables!AS145)</f>
        <v>-</v>
      </c>
      <c r="AF32" s="464" t="str">
        <f ca="1">IF(CE_Test_Number&lt;4,"-",Tables!AT145)</f>
        <v>-</v>
      </c>
      <c r="AG32" s="464" t="str">
        <f ca="1">IF(CE_Test_Number&lt;4,"-",Tables!AU145)</f>
        <v>-</v>
      </c>
      <c r="AH32" s="464" t="str">
        <f ca="1">IF(CE_Test_Number&lt;4,"-",Tables!AV145)</f>
        <v>-</v>
      </c>
    </row>
    <row r="33" spans="2:34">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Tables!N146</f>
        <v>-</v>
      </c>
      <c r="K33" s="269" t="str">
        <f ca="1">Tables!O146</f>
        <v>-</v>
      </c>
      <c r="L33" s="269" t="str">
        <f ca="1">Tables!P146</f>
        <v>-</v>
      </c>
      <c r="M33" s="269" t="str">
        <f ca="1">Tables!Z146</f>
        <v>-</v>
      </c>
      <c r="N33" s="269" t="str">
        <f ca="1">Tables!AA146</f>
        <v>-</v>
      </c>
      <c r="O33" s="411" t="str">
        <f ca="1">IF(CE_Test_Number&lt;1,"-",Tables!AC146)</f>
        <v>-</v>
      </c>
      <c r="P33" s="411" t="str">
        <f ca="1">IF(CE_Test_Number&lt;1,"-",Tables!AD146)</f>
        <v>-</v>
      </c>
      <c r="Q33" s="411" t="str">
        <f ca="1">IF(CE_Test_Number&lt;1,"-",Tables!AE146)</f>
        <v>-</v>
      </c>
      <c r="R33" s="411" t="str">
        <f ca="1">IF(CE_Test_Number&lt;1,"-",Tables!AF146)</f>
        <v>-</v>
      </c>
      <c r="S33" s="411" t="str">
        <f ca="1">IF(CE_Test_Number&lt;1,"-",Tables!AG146)</f>
        <v>-</v>
      </c>
      <c r="T33" s="464" t="str">
        <f ca="1">IF(CE_Test_Number&lt;2,"-",Tables!AH146)</f>
        <v>-</v>
      </c>
      <c r="U33" s="464" t="str">
        <f ca="1">IF(CE_Test_Number&lt;2,"-",Tables!AI146)</f>
        <v>-</v>
      </c>
      <c r="V33" s="464" t="str">
        <f ca="1">IF(CE_Test_Number&lt;2,"-",Tables!AJ146)</f>
        <v>-</v>
      </c>
      <c r="W33" s="464" t="str">
        <f ca="1">IF(CE_Test_Number&lt;2,"-",Tables!AK146)</f>
        <v>-</v>
      </c>
      <c r="X33" s="464" t="str">
        <f ca="1">IF(CE_Test_Number&lt;2,"-",Tables!AL146)</f>
        <v>-</v>
      </c>
      <c r="Y33" s="464" t="str">
        <f ca="1">IF(CE_Test_Number&lt;3,"-",Tables!AM146)</f>
        <v>-</v>
      </c>
      <c r="Z33" s="464" t="str">
        <f ca="1">IF(CE_Test_Number&lt;3,"-",Tables!AN146)</f>
        <v>-</v>
      </c>
      <c r="AA33" s="464" t="str">
        <f ca="1">IF(CE_Test_Number&lt;3,"-",Tables!AO146)</f>
        <v>-</v>
      </c>
      <c r="AB33" s="464" t="str">
        <f ca="1">IF(CE_Test_Number&lt;3,"-",Tables!AP146)</f>
        <v>-</v>
      </c>
      <c r="AC33" s="464" t="str">
        <f ca="1">IF(CE_Test_Number&lt;3,"-",Tables!AQ146)</f>
        <v>-</v>
      </c>
      <c r="AD33" s="464" t="str">
        <f ca="1">IF(CE_Test_Number&lt;4,"-",Tables!AR146)</f>
        <v>-</v>
      </c>
      <c r="AE33" s="464" t="str">
        <f ca="1">IF(CE_Test_Number&lt;4,"-",Tables!AS146)</f>
        <v>-</v>
      </c>
      <c r="AF33" s="464" t="str">
        <f ca="1">IF(CE_Test_Number&lt;4,"-",Tables!AT146)</f>
        <v>-</v>
      </c>
      <c r="AG33" s="464" t="str">
        <f ca="1">IF(CE_Test_Number&lt;4,"-",Tables!AU146)</f>
        <v>-</v>
      </c>
      <c r="AH33" s="464" t="str">
        <f ca="1">IF(CE_Test_Number&lt;4,"-",Tables!AV146)</f>
        <v>-</v>
      </c>
    </row>
    <row r="34" spans="2:34">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Tables!N147</f>
        <v>-</v>
      </c>
      <c r="K34" s="269" t="str">
        <f ca="1">Tables!O147</f>
        <v>-</v>
      </c>
      <c r="L34" s="269" t="str">
        <f ca="1">Tables!P147</f>
        <v>-</v>
      </c>
      <c r="M34" s="269" t="str">
        <f ca="1">Tables!Z147</f>
        <v>-</v>
      </c>
      <c r="N34" s="269" t="str">
        <f ca="1">Tables!AA147</f>
        <v>-</v>
      </c>
      <c r="O34" s="411" t="str">
        <f ca="1">IF(CE_Test_Number&lt;1,"-",Tables!AC147)</f>
        <v>-</v>
      </c>
      <c r="P34" s="411" t="str">
        <f ca="1">IF(CE_Test_Number&lt;1,"-",Tables!AD147)</f>
        <v>-</v>
      </c>
      <c r="Q34" s="411" t="str">
        <f ca="1">IF(CE_Test_Number&lt;1,"-",Tables!AE147)</f>
        <v>-</v>
      </c>
      <c r="R34" s="411" t="str">
        <f ca="1">IF(CE_Test_Number&lt;1,"-",Tables!AF147)</f>
        <v>-</v>
      </c>
      <c r="S34" s="411" t="str">
        <f ca="1">IF(CE_Test_Number&lt;1,"-",Tables!AG147)</f>
        <v>-</v>
      </c>
      <c r="T34" s="464" t="str">
        <f ca="1">IF(CE_Test_Number&lt;2,"-",Tables!AH147)</f>
        <v>-</v>
      </c>
      <c r="U34" s="464" t="str">
        <f ca="1">IF(CE_Test_Number&lt;2,"-",Tables!AI147)</f>
        <v>-</v>
      </c>
      <c r="V34" s="464" t="str">
        <f ca="1">IF(CE_Test_Number&lt;2,"-",Tables!AJ147)</f>
        <v>-</v>
      </c>
      <c r="W34" s="464" t="str">
        <f ca="1">IF(CE_Test_Number&lt;2,"-",Tables!AK147)</f>
        <v>-</v>
      </c>
      <c r="X34" s="464" t="str">
        <f ca="1">IF(CE_Test_Number&lt;2,"-",Tables!AL147)</f>
        <v>-</v>
      </c>
      <c r="Y34" s="464" t="str">
        <f ca="1">IF(CE_Test_Number&lt;3,"-",Tables!AM147)</f>
        <v>-</v>
      </c>
      <c r="Z34" s="464" t="str">
        <f ca="1">IF(CE_Test_Number&lt;3,"-",Tables!AN147)</f>
        <v>-</v>
      </c>
      <c r="AA34" s="464" t="str">
        <f ca="1">IF(CE_Test_Number&lt;3,"-",Tables!AO147)</f>
        <v>-</v>
      </c>
      <c r="AB34" s="464" t="str">
        <f ca="1">IF(CE_Test_Number&lt;3,"-",Tables!AP147)</f>
        <v>-</v>
      </c>
      <c r="AC34" s="464" t="str">
        <f ca="1">IF(CE_Test_Number&lt;3,"-",Tables!AQ147)</f>
        <v>-</v>
      </c>
      <c r="AD34" s="464" t="str">
        <f ca="1">IF(CE_Test_Number&lt;4,"-",Tables!AR147)</f>
        <v>-</v>
      </c>
      <c r="AE34" s="464" t="str">
        <f ca="1">IF(CE_Test_Number&lt;4,"-",Tables!AS147)</f>
        <v>-</v>
      </c>
      <c r="AF34" s="464" t="str">
        <f ca="1">IF(CE_Test_Number&lt;4,"-",Tables!AT147)</f>
        <v>-</v>
      </c>
      <c r="AG34" s="464" t="str">
        <f ca="1">IF(CE_Test_Number&lt;4,"-",Tables!AU147)</f>
        <v>-</v>
      </c>
      <c r="AH34" s="464" t="str">
        <f ca="1">IF(CE_Test_Number&lt;4,"-",Tables!AV147)</f>
        <v>-</v>
      </c>
    </row>
    <row r="35" spans="2:34">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Tables!N148</f>
        <v>-</v>
      </c>
      <c r="K35" s="269" t="str">
        <f ca="1">Tables!O148</f>
        <v>-</v>
      </c>
      <c r="L35" s="269" t="str">
        <f ca="1">Tables!P148</f>
        <v>-</v>
      </c>
      <c r="M35" s="269" t="str">
        <f ca="1">Tables!Z148</f>
        <v>-</v>
      </c>
      <c r="N35" s="269" t="str">
        <f ca="1">Tables!AA148</f>
        <v>-</v>
      </c>
      <c r="O35" s="411" t="str">
        <f ca="1">IF(CE_Test_Number&lt;1,"-",Tables!AC148)</f>
        <v>-</v>
      </c>
      <c r="P35" s="411" t="str">
        <f ca="1">IF(CE_Test_Number&lt;1,"-",Tables!AD148)</f>
        <v>-</v>
      </c>
      <c r="Q35" s="411" t="str">
        <f ca="1">IF(CE_Test_Number&lt;1,"-",Tables!AE148)</f>
        <v>-</v>
      </c>
      <c r="R35" s="411" t="str">
        <f ca="1">IF(CE_Test_Number&lt;1,"-",Tables!AF148)</f>
        <v>-</v>
      </c>
      <c r="S35" s="411" t="str">
        <f ca="1">IF(CE_Test_Number&lt;1,"-",Tables!AG148)</f>
        <v>-</v>
      </c>
      <c r="T35" s="464" t="str">
        <f ca="1">IF(CE_Test_Number&lt;2,"-",Tables!AH148)</f>
        <v>-</v>
      </c>
      <c r="U35" s="464" t="str">
        <f ca="1">IF(CE_Test_Number&lt;2,"-",Tables!AI148)</f>
        <v>-</v>
      </c>
      <c r="V35" s="464" t="str">
        <f ca="1">IF(CE_Test_Number&lt;2,"-",Tables!AJ148)</f>
        <v>-</v>
      </c>
      <c r="W35" s="464" t="str">
        <f ca="1">IF(CE_Test_Number&lt;2,"-",Tables!AK148)</f>
        <v>-</v>
      </c>
      <c r="X35" s="464" t="str">
        <f ca="1">IF(CE_Test_Number&lt;2,"-",Tables!AL148)</f>
        <v>-</v>
      </c>
      <c r="Y35" s="464" t="str">
        <f ca="1">IF(CE_Test_Number&lt;3,"-",Tables!AM148)</f>
        <v>-</v>
      </c>
      <c r="Z35" s="464" t="str">
        <f ca="1">IF(CE_Test_Number&lt;3,"-",Tables!AN148)</f>
        <v>-</v>
      </c>
      <c r="AA35" s="464" t="str">
        <f ca="1">IF(CE_Test_Number&lt;3,"-",Tables!AO148)</f>
        <v>-</v>
      </c>
      <c r="AB35" s="464" t="str">
        <f ca="1">IF(CE_Test_Number&lt;3,"-",Tables!AP148)</f>
        <v>-</v>
      </c>
      <c r="AC35" s="464" t="str">
        <f ca="1">IF(CE_Test_Number&lt;3,"-",Tables!AQ148)</f>
        <v>-</v>
      </c>
      <c r="AD35" s="464" t="str">
        <f ca="1">IF(CE_Test_Number&lt;4,"-",Tables!AR148)</f>
        <v>-</v>
      </c>
      <c r="AE35" s="464" t="str">
        <f ca="1">IF(CE_Test_Number&lt;4,"-",Tables!AS148)</f>
        <v>-</v>
      </c>
      <c r="AF35" s="464" t="str">
        <f ca="1">IF(CE_Test_Number&lt;4,"-",Tables!AT148)</f>
        <v>-</v>
      </c>
      <c r="AG35" s="464" t="str">
        <f ca="1">IF(CE_Test_Number&lt;4,"-",Tables!AU148)</f>
        <v>-</v>
      </c>
      <c r="AH35" s="464" t="str">
        <f ca="1">IF(CE_Test_Number&lt;4,"-",Tables!AV148)</f>
        <v>-</v>
      </c>
    </row>
    <row r="36" spans="2:34">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Tables!N149</f>
        <v>-</v>
      </c>
      <c r="K36" s="269" t="str">
        <f ca="1">Tables!O149</f>
        <v>-</v>
      </c>
      <c r="L36" s="269" t="str">
        <f ca="1">Tables!P149</f>
        <v>-</v>
      </c>
      <c r="M36" s="269" t="str">
        <f ca="1">Tables!Z149</f>
        <v>-</v>
      </c>
      <c r="N36" s="269" t="str">
        <f ca="1">Tables!AA149</f>
        <v>-</v>
      </c>
      <c r="O36" s="411" t="str">
        <f ca="1">IF(CE_Test_Number&lt;1,"-",Tables!AC149)</f>
        <v>-</v>
      </c>
      <c r="P36" s="411" t="str">
        <f ca="1">IF(CE_Test_Number&lt;1,"-",Tables!AD149)</f>
        <v>-</v>
      </c>
      <c r="Q36" s="411" t="str">
        <f ca="1">IF(CE_Test_Number&lt;1,"-",Tables!AE149)</f>
        <v>-</v>
      </c>
      <c r="R36" s="411" t="str">
        <f ca="1">IF(CE_Test_Number&lt;1,"-",Tables!AF149)</f>
        <v>-</v>
      </c>
      <c r="S36" s="411" t="str">
        <f ca="1">IF(CE_Test_Number&lt;1,"-",Tables!AG149)</f>
        <v>-</v>
      </c>
      <c r="T36" s="464" t="str">
        <f ca="1">IF(CE_Test_Number&lt;2,"-",Tables!AH149)</f>
        <v>-</v>
      </c>
      <c r="U36" s="464" t="str">
        <f ca="1">IF(CE_Test_Number&lt;2,"-",Tables!AI149)</f>
        <v>-</v>
      </c>
      <c r="V36" s="464" t="str">
        <f ca="1">IF(CE_Test_Number&lt;2,"-",Tables!AJ149)</f>
        <v>-</v>
      </c>
      <c r="W36" s="464" t="str">
        <f ca="1">IF(CE_Test_Number&lt;2,"-",Tables!AK149)</f>
        <v>-</v>
      </c>
      <c r="X36" s="464" t="str">
        <f ca="1">IF(CE_Test_Number&lt;2,"-",Tables!AL149)</f>
        <v>-</v>
      </c>
      <c r="Y36" s="464" t="str">
        <f ca="1">IF(CE_Test_Number&lt;3,"-",Tables!AM149)</f>
        <v>-</v>
      </c>
      <c r="Z36" s="464" t="str">
        <f ca="1">IF(CE_Test_Number&lt;3,"-",Tables!AN149)</f>
        <v>-</v>
      </c>
      <c r="AA36" s="464" t="str">
        <f ca="1">IF(CE_Test_Number&lt;3,"-",Tables!AO149)</f>
        <v>-</v>
      </c>
      <c r="AB36" s="464" t="str">
        <f ca="1">IF(CE_Test_Number&lt;3,"-",Tables!AP149)</f>
        <v>-</v>
      </c>
      <c r="AC36" s="464" t="str">
        <f ca="1">IF(CE_Test_Number&lt;3,"-",Tables!AQ149)</f>
        <v>-</v>
      </c>
      <c r="AD36" s="464" t="str">
        <f ca="1">IF(CE_Test_Number&lt;4,"-",Tables!AR149)</f>
        <v>-</v>
      </c>
      <c r="AE36" s="464" t="str">
        <f ca="1">IF(CE_Test_Number&lt;4,"-",Tables!AS149)</f>
        <v>-</v>
      </c>
      <c r="AF36" s="464" t="str">
        <f ca="1">IF(CE_Test_Number&lt;4,"-",Tables!AT149)</f>
        <v>-</v>
      </c>
      <c r="AG36" s="464" t="str">
        <f ca="1">IF(CE_Test_Number&lt;4,"-",Tables!AU149)</f>
        <v>-</v>
      </c>
      <c r="AH36" s="464" t="str">
        <f ca="1">IF(CE_Test_Number&lt;4,"-",Tables!AV149)</f>
        <v>-</v>
      </c>
    </row>
    <row r="37" spans="2:34">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Tables!N150</f>
        <v>-</v>
      </c>
      <c r="K37" s="269" t="str">
        <f ca="1">Tables!O150</f>
        <v>-</v>
      </c>
      <c r="L37" s="269" t="str">
        <f ca="1">Tables!P150</f>
        <v>-</v>
      </c>
      <c r="M37" s="269" t="str">
        <f ca="1">Tables!Z150</f>
        <v>-</v>
      </c>
      <c r="N37" s="269" t="str">
        <f ca="1">Tables!AA150</f>
        <v>-</v>
      </c>
      <c r="O37" s="411" t="str">
        <f ca="1">IF(CE_Test_Number&lt;1,"-",Tables!AC150)</f>
        <v>-</v>
      </c>
      <c r="P37" s="411" t="str">
        <f ca="1">IF(CE_Test_Number&lt;1,"-",Tables!AD150)</f>
        <v>-</v>
      </c>
      <c r="Q37" s="411" t="str">
        <f ca="1">IF(CE_Test_Number&lt;1,"-",Tables!AE150)</f>
        <v>-</v>
      </c>
      <c r="R37" s="411" t="str">
        <f ca="1">IF(CE_Test_Number&lt;1,"-",Tables!AF150)</f>
        <v>-</v>
      </c>
      <c r="S37" s="411" t="str">
        <f ca="1">IF(CE_Test_Number&lt;1,"-",Tables!AG150)</f>
        <v>-</v>
      </c>
      <c r="T37" s="464" t="str">
        <f ca="1">IF(CE_Test_Number&lt;2,"-",Tables!AH150)</f>
        <v>-</v>
      </c>
      <c r="U37" s="464" t="str">
        <f ca="1">IF(CE_Test_Number&lt;2,"-",Tables!AI150)</f>
        <v>-</v>
      </c>
      <c r="V37" s="464" t="str">
        <f ca="1">IF(CE_Test_Number&lt;2,"-",Tables!AJ150)</f>
        <v>-</v>
      </c>
      <c r="W37" s="464" t="str">
        <f ca="1">IF(CE_Test_Number&lt;2,"-",Tables!AK150)</f>
        <v>-</v>
      </c>
      <c r="X37" s="464" t="str">
        <f ca="1">IF(CE_Test_Number&lt;2,"-",Tables!AL150)</f>
        <v>-</v>
      </c>
      <c r="Y37" s="464" t="str">
        <f ca="1">IF(CE_Test_Number&lt;3,"-",Tables!AM150)</f>
        <v>-</v>
      </c>
      <c r="Z37" s="464" t="str">
        <f ca="1">IF(CE_Test_Number&lt;3,"-",Tables!AN150)</f>
        <v>-</v>
      </c>
      <c r="AA37" s="464" t="str">
        <f ca="1">IF(CE_Test_Number&lt;3,"-",Tables!AO150)</f>
        <v>-</v>
      </c>
      <c r="AB37" s="464" t="str">
        <f ca="1">IF(CE_Test_Number&lt;3,"-",Tables!AP150)</f>
        <v>-</v>
      </c>
      <c r="AC37" s="464" t="str">
        <f ca="1">IF(CE_Test_Number&lt;3,"-",Tables!AQ150)</f>
        <v>-</v>
      </c>
      <c r="AD37" s="464" t="str">
        <f ca="1">IF(CE_Test_Number&lt;4,"-",Tables!AR150)</f>
        <v>-</v>
      </c>
      <c r="AE37" s="464" t="str">
        <f ca="1">IF(CE_Test_Number&lt;4,"-",Tables!AS150)</f>
        <v>-</v>
      </c>
      <c r="AF37" s="464" t="str">
        <f ca="1">IF(CE_Test_Number&lt;4,"-",Tables!AT150)</f>
        <v>-</v>
      </c>
      <c r="AG37" s="464" t="str">
        <f ca="1">IF(CE_Test_Number&lt;4,"-",Tables!AU150)</f>
        <v>-</v>
      </c>
      <c r="AH37" s="464" t="str">
        <f ca="1">IF(CE_Test_Number&lt;4,"-",Tables!AV150)</f>
        <v>-</v>
      </c>
    </row>
    <row r="38" spans="2:34">
      <c r="F38" s="233"/>
      <c r="G38" s="233"/>
      <c r="H38" s="233"/>
      <c r="I38" s="233"/>
      <c r="J38" s="233"/>
      <c r="K38" s="233"/>
      <c r="L38" s="233"/>
      <c r="M38" s="233"/>
      <c r="N38" s="233"/>
    </row>
    <row r="39" spans="2:34">
      <c r="B39" s="1191" t="s">
        <v>673</v>
      </c>
      <c r="C39" s="1191"/>
      <c r="D39" s="1191"/>
      <c r="E39" s="1191"/>
      <c r="F39" s="666" t="str">
        <f>IF(Site_or_SitePlusLosses=1,"site",IF(Site_or_SitePlusLosses=2,"site plus T&amp;D losses between the site and power plant","Did not answer the question"))</f>
        <v>site</v>
      </c>
    </row>
    <row r="40" spans="2:34">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1">
    <mergeCell ref="B39:E39"/>
    <mergeCell ref="B6:B7"/>
    <mergeCell ref="C6:C7"/>
    <mergeCell ref="D6:D7"/>
    <mergeCell ref="M6:M7"/>
    <mergeCell ref="O5:AG5"/>
    <mergeCell ref="N6:N7"/>
    <mergeCell ref="E5:F5"/>
    <mergeCell ref="G5:I5"/>
    <mergeCell ref="J5:L5"/>
    <mergeCell ref="M5:N5"/>
  </mergeCells>
  <pageMargins left="0.5" right="0.5" top="0.75" bottom="0.75" header="0.3" footer="0.3"/>
  <pageSetup scale="95" orientation="landscape" r:id="rId1"/>
  <colBreaks count="2" manualBreakCount="2">
    <brk id="4" max="1048575" man="1"/>
    <brk id="13" max="25" man="1"/>
  </col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5"/>
  <dimension ref="A1:AF40"/>
  <sheetViews>
    <sheetView showGridLines="0" zoomScale="75" zoomScaleNormal="75" zoomScalePageLayoutView="75" workbookViewId="0">
      <pane xSplit="4" ySplit="1" topLeftCell="U2" activePane="bottomRight" state="frozen"/>
      <selection activeCell="AD65" sqref="AD65"/>
      <selection pane="topRight" activeCell="AD65" sqref="AD65"/>
      <selection pane="bottomLeft" activeCell="AD65" sqref="AD65"/>
      <selection pane="bottomRight" activeCell="AF40" sqref="AF40"/>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11" width="13.6640625" style="424" customWidth="1"/>
    <col min="12" max="12" width="14.44140625" style="424" bestFit="1" customWidth="1"/>
    <col min="13" max="13" width="18" style="424" customWidth="1"/>
    <col min="14" max="14" width="15.6640625" style="424" bestFit="1" customWidth="1"/>
    <col min="15" max="16" width="15.6640625" style="424" customWidth="1"/>
    <col min="17" max="17" width="15.6640625" style="424" bestFit="1" customWidth="1"/>
    <col min="18" max="18" width="15.44140625" style="424" customWidth="1"/>
    <col min="19" max="19" width="16" style="424" customWidth="1"/>
    <col min="20" max="20" width="12.88671875" style="424" customWidth="1"/>
    <col min="21" max="21" width="11.44140625" style="424" customWidth="1"/>
    <col min="22" max="22" width="9.33203125" style="424"/>
    <col min="23" max="23" width="14.44140625" style="424" customWidth="1"/>
    <col min="24" max="24" width="15.44140625" style="424" customWidth="1"/>
    <col min="25" max="25" width="14.44140625" style="424" customWidth="1"/>
    <col min="26" max="26" width="11.44140625" style="424" customWidth="1"/>
    <col min="27" max="27" width="12.6640625" style="424" customWidth="1"/>
    <col min="28" max="28" width="11.109375" style="424" customWidth="1"/>
    <col min="29" max="29" width="11" style="424" customWidth="1"/>
    <col min="30" max="30" width="10" style="424" customWidth="1"/>
    <col min="31" max="16384" width="9.33203125" style="424"/>
  </cols>
  <sheetData>
    <row r="1" spans="1:32" ht="38.25" customHeight="1"/>
    <row r="2" spans="1:32" ht="4.5" customHeight="1"/>
    <row r="3" spans="1:32" ht="22.8">
      <c r="B3" s="390" t="str">
        <f>Titles!F2&amp;" Portfolio Data"</f>
        <v>2014 Portfolio Data</v>
      </c>
      <c r="C3" s="390"/>
      <c r="D3" s="390"/>
      <c r="E3" s="390"/>
      <c r="F3" s="390"/>
      <c r="G3" s="390"/>
      <c r="H3" s="390"/>
      <c r="I3" s="390"/>
      <c r="J3" s="390"/>
      <c r="K3" s="390"/>
      <c r="L3" s="390"/>
      <c r="M3" s="390"/>
      <c r="N3" s="390"/>
      <c r="O3" s="390"/>
      <c r="P3" s="390"/>
      <c r="Q3" s="390"/>
    </row>
    <row r="4" spans="1:32" ht="4.5" customHeight="1">
      <c r="E4" s="33"/>
      <c r="F4" s="33"/>
      <c r="G4" s="33"/>
      <c r="H4" s="33"/>
      <c r="I4" s="33"/>
      <c r="J4" s="33"/>
      <c r="K4" s="33"/>
      <c r="L4" s="33"/>
      <c r="M4" s="33"/>
      <c r="N4" s="33"/>
      <c r="O4" s="33"/>
      <c r="P4" s="33"/>
    </row>
    <row r="5" spans="1:32" ht="15.75" customHeight="1">
      <c r="E5" s="646" t="s">
        <v>711</v>
      </c>
      <c r="F5" s="1322" t="s">
        <v>281</v>
      </c>
      <c r="G5" s="1323"/>
      <c r="H5" s="1324"/>
      <c r="I5" s="1322" t="s">
        <v>352</v>
      </c>
      <c r="J5" s="1323"/>
      <c r="K5" s="1324"/>
      <c r="L5" s="642" t="s">
        <v>34</v>
      </c>
      <c r="M5" s="1393" t="s">
        <v>647</v>
      </c>
      <c r="N5" s="1394"/>
      <c r="O5" s="1394"/>
      <c r="P5" s="1394"/>
      <c r="Q5" s="1394"/>
      <c r="R5" s="1394"/>
      <c r="S5" s="1394"/>
      <c r="T5" s="1394"/>
      <c r="U5" s="1394"/>
      <c r="V5" s="1394"/>
      <c r="W5" s="1394"/>
      <c r="X5" s="1394"/>
      <c r="Y5" s="1394"/>
      <c r="Z5" s="1394"/>
      <c r="AA5" s="1394"/>
      <c r="AB5" s="1394"/>
      <c r="AC5" s="1394"/>
      <c r="AD5" s="1394"/>
      <c r="AE5" s="1395"/>
    </row>
    <row r="6" spans="1:32" ht="79.2">
      <c r="A6" s="7"/>
      <c r="B6" s="1316" t="s">
        <v>6</v>
      </c>
      <c r="C6" s="1316" t="s">
        <v>7</v>
      </c>
      <c r="D6" s="1316" t="s">
        <v>8</v>
      </c>
      <c r="E6" s="650" t="s">
        <v>59</v>
      </c>
      <c r="F6" s="234" t="s">
        <v>90</v>
      </c>
      <c r="G6" s="645" t="s">
        <v>275</v>
      </c>
      <c r="H6" s="643" t="s">
        <v>276</v>
      </c>
      <c r="I6" s="234" t="s">
        <v>90</v>
      </c>
      <c r="J6" s="645" t="s">
        <v>275</v>
      </c>
      <c r="K6" s="645" t="s">
        <v>276</v>
      </c>
      <c r="L6" s="1316" t="s">
        <v>325</v>
      </c>
      <c r="M6" s="616" t="str">
        <f>IF(CE_Test_Number&lt;1,"-",Tables!AC119)</f>
        <v>Total 
Resource Costs (PV)</v>
      </c>
      <c r="N6" s="616" t="str">
        <f>IF(CE_Test_Number&lt;1,"-",Tables!AD119)</f>
        <v>Total Resource Benefits (PV)</v>
      </c>
      <c r="O6" s="616" t="str">
        <f>IF(CE_Test_Number&lt;1,"-",Tables!AE119)</f>
        <v>Total 
Resource Net Benefits (PV)</v>
      </c>
      <c r="P6" s="616" t="str">
        <f>IF(CE_Test_Number&lt;1,"-",Tables!AF119)</f>
        <v>TRC</v>
      </c>
      <c r="Q6" s="616" t="str">
        <f>IF(CE_Test_Number&lt;1,"-",Tables!AG119)</f>
        <v>TR Levelized Costs (PV)</v>
      </c>
      <c r="R6" s="616" t="str">
        <f>IF(CE_Test_Number&lt;2,"-",Tables!AH119)</f>
        <v>Program Administrator
Costs (PV)</v>
      </c>
      <c r="S6" s="616" t="str">
        <f>IF(CE_Test_Number&lt;2,"-",Tables!AI119)</f>
        <v>Program Administrator Benefits (PV)</v>
      </c>
      <c r="T6" s="616" t="str">
        <f>IF(CE_Test_Number&lt;2,"-",Tables!AJ119)</f>
        <v>Program Administrator Net Benefits (PV)</v>
      </c>
      <c r="U6" s="616" t="str">
        <f>IF(CE_Test_Number&lt;2,"-",Tables!AK119)</f>
        <v>PAC</v>
      </c>
      <c r="V6" s="616" t="str">
        <f>IF(CE_Test_Number&lt;2,"-",Tables!AL119)</f>
        <v>PA Levelized Cost (PV)</v>
      </c>
      <c r="W6" s="616" t="str">
        <f>IF(CE_Test_Number&lt;3,"-",Tables!AM119)</f>
        <v>Societal Costs  (PV)</v>
      </c>
      <c r="X6" s="616" t="str">
        <f>IF(CE_Test_Number&lt;3,"-",Tables!AN119)</f>
        <v>Societal Benefits (PV)</v>
      </c>
      <c r="Y6" s="616" t="str">
        <f>IF(CE_Test_Number&lt;3,"-",Tables!AO119)</f>
        <v>Societal
Net Benefits (PV)</v>
      </c>
      <c r="Z6" s="616" t="str">
        <f>IF(CE_Test_Number&lt;3,"-",Tables!AP119)</f>
        <v>SCT</v>
      </c>
      <c r="AA6" s="616" t="str">
        <f>IF(CE_Test_Number&lt;3,"-",Tables!AQ119)</f>
        <v>Societal Levelized Costs (PV)</v>
      </c>
      <c r="AB6" s="616" t="str">
        <f>IF(CE_Test_Number&lt;4,"-",Tables!AR119)</f>
        <v>Rate Impact Measure Costs  (PV)</v>
      </c>
      <c r="AC6" s="616" t="str">
        <f>IF(CE_Test_Number&lt;4,"-",Tables!AS119)</f>
        <v>Rate Impact Measure Benefits (PV)</v>
      </c>
      <c r="AD6" s="616" t="str">
        <f>IF(CE_Test_Number&lt;4,"-",Tables!AT119)</f>
        <v>Rate Impact Measure
Net Benefits (PV)</v>
      </c>
      <c r="AE6" s="616" t="str">
        <f>IF(CE_Test_Number&lt;4,"-",Tables!AU119)</f>
        <v>RIM</v>
      </c>
      <c r="AF6" s="616" t="str">
        <f>IF(CE_Test_Number&lt;4,"-",Tables!AV119)</f>
        <v>RIM Levelized Costs (PV)</v>
      </c>
    </row>
    <row r="7" spans="1:32" ht="13.5" customHeight="1">
      <c r="A7" s="7"/>
      <c r="B7" s="1396"/>
      <c r="C7" s="1396"/>
      <c r="D7" s="1396"/>
      <c r="E7" s="651" t="s">
        <v>283</v>
      </c>
      <c r="F7" s="391" t="str">
        <f>Titles!F12</f>
        <v>MW</v>
      </c>
      <c r="G7" s="648" t="str">
        <f>Titles!F13</f>
        <v>MWh</v>
      </c>
      <c r="H7" s="647" t="str">
        <f>Titles!F14</f>
        <v>MWh</v>
      </c>
      <c r="I7" s="391" t="str">
        <f>Titles!F12</f>
        <v>MW</v>
      </c>
      <c r="J7" s="648" t="str">
        <f>Titles!F13</f>
        <v>MWh</v>
      </c>
      <c r="K7" s="648" t="str">
        <f>Titles!F14</f>
        <v>MWh</v>
      </c>
      <c r="L7" s="1396"/>
      <c r="M7" s="465" t="str">
        <f>IF(CE_Test_Number&lt;1,"-",Tables!AC120)</f>
        <v>($000's)</v>
      </c>
      <c r="N7" s="465" t="str">
        <f>IF(CE_Test_Number&lt;1,"-",Tables!AD120)</f>
        <v>($000's)</v>
      </c>
      <c r="O7" s="465" t="str">
        <f>IF(CE_Test_Number&lt;1,"-",Tables!AE120)</f>
        <v>($000's)</v>
      </c>
      <c r="P7" s="465" t="str">
        <f>IF(CE_Test_Number&lt;1,"-",Tables!AF120)</f>
        <v>Ratio</v>
      </c>
      <c r="Q7" s="465" t="str">
        <f>IF(CE_Test_Number&lt;1,"-",Tables!AG120)</f>
        <v>($/MWh)</v>
      </c>
      <c r="R7" s="465" t="str">
        <f>IF(CE_Test_Number&lt;2,"-",Tables!AH120)</f>
        <v>($000's)</v>
      </c>
      <c r="S7" s="465" t="str">
        <f>IF(CE_Test_Number&lt;2,"-",Tables!AI120)</f>
        <v>($000's)</v>
      </c>
      <c r="T7" s="465" t="str">
        <f>IF(CE_Test_Number&lt;2,"-",Tables!AJ120)</f>
        <v>($000's)</v>
      </c>
      <c r="U7" s="465" t="str">
        <f>IF(CE_Test_Number&lt;2,"-",Tables!AK120)</f>
        <v>Ratio</v>
      </c>
      <c r="V7" s="465" t="str">
        <f>IF(CE_Test_Number&lt;2,"-",Tables!AL120)</f>
        <v>($/MWh)</v>
      </c>
      <c r="W7" s="465" t="str">
        <f>IF(CE_Test_Number&lt;3,"-",Tables!AM120)</f>
        <v>($000's)</v>
      </c>
      <c r="X7" s="465" t="str">
        <f>IF(CE_Test_Number&lt;3,"-",Tables!AN120)</f>
        <v>($000's)</v>
      </c>
      <c r="Y7" s="465" t="str">
        <f>IF(CE_Test_Number&lt;3,"-",Tables!AO120)</f>
        <v>($000's)</v>
      </c>
      <c r="Z7" s="465" t="str">
        <f>IF(CE_Test_Number&lt;3,"-",Tables!AP120)</f>
        <v>Ratio</v>
      </c>
      <c r="AA7" s="465" t="str">
        <f>IF(CE_Test_Number&lt;3,"-",Tables!AQ120)</f>
        <v>($/MWh)</v>
      </c>
      <c r="AB7" s="465" t="str">
        <f>IF(CE_Test_Number&lt;4,"-",Tables!AR120)</f>
        <v>($000's)</v>
      </c>
      <c r="AC7" s="465" t="str">
        <f>IF(CE_Test_Number&lt;4,"-",Tables!AS120)</f>
        <v>($000's)</v>
      </c>
      <c r="AD7" s="465" t="str">
        <f>IF(CE_Test_Number&lt;4,"-",Tables!AT120)</f>
        <v>($000's)</v>
      </c>
      <c r="AE7" s="465" t="str">
        <f>IF(CE_Test_Number&lt;4,"-",Tables!AU120)</f>
        <v>Ratio</v>
      </c>
      <c r="AF7" s="465" t="str">
        <f>IF(CE_Test_Number&lt;4,"-",Tables!AV120)</f>
        <v>($/MWh)</v>
      </c>
    </row>
    <row r="8" spans="1:32">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Tables!Q121</f>
        <v>18</v>
      </c>
      <c r="J8" s="269">
        <f ca="1">Tables!R121</f>
        <v>232.20000000000002</v>
      </c>
      <c r="K8" s="269">
        <f ca="1">Tables!S121</f>
        <v>2322</v>
      </c>
      <c r="L8" s="269">
        <f ca="1">Tables!AA121</f>
        <v>500</v>
      </c>
      <c r="M8" s="464">
        <f ca="1">IF(CE_Test_Number&lt;1,"-",Tables!AC121)</f>
        <v>2000</v>
      </c>
      <c r="N8" s="464">
        <f ca="1">IF(CE_Test_Number&lt;1,"-",Tables!AD121)</f>
        <v>3123</v>
      </c>
      <c r="O8" s="464">
        <f ca="1">IF(CE_Test_Number&lt;1,"-",Tables!AE121)</f>
        <v>1123</v>
      </c>
      <c r="P8" s="464">
        <f ca="1">IF(CE_Test_Number&lt;1,"-",Tables!AF121)</f>
        <v>1.5615000000000001</v>
      </c>
      <c r="Q8" s="464">
        <f ca="1">IF(CE_Test_Number&lt;1,"-",Tables!AG121)</f>
        <v>0</v>
      </c>
      <c r="R8" s="464">
        <f ca="1">IF(CE_Test_Number&lt;2,"-",Tables!AH121)</f>
        <v>0</v>
      </c>
      <c r="S8" s="464">
        <f ca="1">IF(CE_Test_Number&lt;2,"-",Tables!AI121)</f>
        <v>0</v>
      </c>
      <c r="T8" s="464">
        <f ca="1">IF(CE_Test_Number&lt;2,"-",Tables!AJ121)</f>
        <v>0</v>
      </c>
      <c r="U8" s="464" t="str">
        <f ca="1">IF(CE_Test_Number&lt;2,"-",Tables!AK121)</f>
        <v/>
      </c>
      <c r="V8" s="464">
        <f ca="1">IF(CE_Test_Number&lt;2,"-",Tables!AL121)</f>
        <v>0</v>
      </c>
      <c r="W8" s="464">
        <f ca="1">IF(CE_Test_Number&lt;3,"-",Tables!AM121)</f>
        <v>0</v>
      </c>
      <c r="X8" s="464">
        <f ca="1">IF(CE_Test_Number&lt;3,"-",Tables!AN121)</f>
        <v>0</v>
      </c>
      <c r="Y8" s="464">
        <f ca="1">IF(CE_Test_Number&lt;3,"-",Tables!AO121)</f>
        <v>0</v>
      </c>
      <c r="Z8" s="464" t="str">
        <f ca="1">IF(CE_Test_Number&lt;3,"-",Tables!AP121)</f>
        <v/>
      </c>
      <c r="AA8" s="464">
        <f ca="1">IF(CE_Test_Number&lt;3,"-",Tables!AQ121)</f>
        <v>0</v>
      </c>
      <c r="AB8" s="464">
        <f ca="1">IF(CE_Test_Number&lt;4,"-",Tables!AR121)</f>
        <v>0</v>
      </c>
      <c r="AC8" s="464">
        <f ca="1">IF(CE_Test_Number&lt;4,"-",Tables!AS121)</f>
        <v>0</v>
      </c>
      <c r="AD8" s="464">
        <f ca="1">IF(CE_Test_Number&lt;4,"-",Tables!AT121)</f>
        <v>0</v>
      </c>
      <c r="AE8" s="464" t="str">
        <f ca="1">IF(CE_Test_Number&lt;4,"-",Tables!AU121)</f>
        <v/>
      </c>
      <c r="AF8" s="464">
        <f ca="1">IF(CE_Test_Number&lt;4,"-",Tables!AV121)</f>
        <v>0</v>
      </c>
    </row>
    <row r="9" spans="1:32">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Tables!Q122</f>
        <v>14.4</v>
      </c>
      <c r="J9" s="269">
        <f ca="1">Tables!R122</f>
        <v>12</v>
      </c>
      <c r="K9" s="269">
        <f ca="1">Tables!S122</f>
        <v>1945.6000000000001</v>
      </c>
      <c r="L9" s="269">
        <f ca="1">Tables!AA122</f>
        <v>400</v>
      </c>
      <c r="M9" s="411">
        <f ca="1">IF(CE_Test_Number&lt;1,"-",Tables!AC122)</f>
        <v>0</v>
      </c>
      <c r="N9" s="411">
        <f ca="1">IF(CE_Test_Number&lt;1,"-",Tables!AD122)</f>
        <v>0</v>
      </c>
      <c r="O9" s="411">
        <f ca="1">IF(CE_Test_Number&lt;1,"-",Tables!AE122)</f>
        <v>0</v>
      </c>
      <c r="P9" s="411" t="str">
        <f ca="1">IF(CE_Test_Number&lt;1,"-",Tables!AF122)</f>
        <v/>
      </c>
      <c r="Q9" s="411">
        <f ca="1">IF(CE_Test_Number&lt;1,"-",Tables!AG122)</f>
        <v>0</v>
      </c>
      <c r="R9" s="464">
        <f ca="1">IF(CE_Test_Number&lt;2,"-",Tables!AH122)</f>
        <v>0</v>
      </c>
      <c r="S9" s="464">
        <f ca="1">IF(CE_Test_Number&lt;2,"-",Tables!AI122)</f>
        <v>0</v>
      </c>
      <c r="T9" s="464">
        <f ca="1">IF(CE_Test_Number&lt;2,"-",Tables!AJ122)</f>
        <v>0</v>
      </c>
      <c r="U9" s="464" t="str">
        <f ca="1">IF(CE_Test_Number&lt;2,"-",Tables!AK122)</f>
        <v/>
      </c>
      <c r="V9" s="464">
        <f ca="1">IF(CE_Test_Number&lt;2,"-",Tables!AL122)</f>
        <v>0</v>
      </c>
      <c r="W9" s="464">
        <f ca="1">IF(CE_Test_Number&lt;3,"-",Tables!AM122)</f>
        <v>0</v>
      </c>
      <c r="X9" s="464">
        <f ca="1">IF(CE_Test_Number&lt;3,"-",Tables!AN122)</f>
        <v>0</v>
      </c>
      <c r="Y9" s="464">
        <f ca="1">IF(CE_Test_Number&lt;3,"-",Tables!AO122)</f>
        <v>0</v>
      </c>
      <c r="Z9" s="464" t="str">
        <f ca="1">IF(CE_Test_Number&lt;3,"-",Tables!AP122)</f>
        <v/>
      </c>
      <c r="AA9" s="464">
        <f ca="1">IF(CE_Test_Number&lt;3,"-",Tables!AQ122)</f>
        <v>0</v>
      </c>
      <c r="AB9" s="464">
        <f ca="1">IF(CE_Test_Number&lt;4,"-",Tables!AR122)</f>
        <v>0</v>
      </c>
      <c r="AC9" s="464">
        <f ca="1">IF(CE_Test_Number&lt;4,"-",Tables!AS122)</f>
        <v>0</v>
      </c>
      <c r="AD9" s="464">
        <f ca="1">IF(CE_Test_Number&lt;4,"-",Tables!AT122)</f>
        <v>0</v>
      </c>
      <c r="AE9" s="464" t="str">
        <f ca="1">IF(CE_Test_Number&lt;4,"-",Tables!AU122)</f>
        <v/>
      </c>
      <c r="AF9" s="464">
        <f ca="1">IF(CE_Test_Number&lt;4,"-",Tables!AV122)</f>
        <v>0</v>
      </c>
    </row>
    <row r="10" spans="1:32">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Tables!Q123</f>
        <v>7</v>
      </c>
      <c r="J10" s="269">
        <f ca="1">Tables!R123</f>
        <v>210</v>
      </c>
      <c r="K10" s="269">
        <f ca="1">Tables!S123</f>
        <v>863.8</v>
      </c>
      <c r="L10" s="269">
        <f ca="1">Tables!AA123</f>
        <v>32</v>
      </c>
      <c r="M10" s="411">
        <f ca="1">IF(CE_Test_Number&lt;1,"-",Tables!AC123)</f>
        <v>0</v>
      </c>
      <c r="N10" s="411">
        <f ca="1">IF(CE_Test_Number&lt;1,"-",Tables!AD123)</f>
        <v>0</v>
      </c>
      <c r="O10" s="411">
        <f ca="1">IF(CE_Test_Number&lt;1,"-",Tables!AE123)</f>
        <v>0</v>
      </c>
      <c r="P10" s="411" t="str">
        <f ca="1">IF(CE_Test_Number&lt;1,"-",Tables!AF123)</f>
        <v/>
      </c>
      <c r="Q10" s="411">
        <f ca="1">IF(CE_Test_Number&lt;1,"-",Tables!AG123)</f>
        <v>0</v>
      </c>
      <c r="R10" s="464">
        <f ca="1">IF(CE_Test_Number&lt;2,"-",Tables!AH123)</f>
        <v>0</v>
      </c>
      <c r="S10" s="464">
        <f ca="1">IF(CE_Test_Number&lt;2,"-",Tables!AI123)</f>
        <v>0</v>
      </c>
      <c r="T10" s="464">
        <f ca="1">IF(CE_Test_Number&lt;2,"-",Tables!AJ123)</f>
        <v>0</v>
      </c>
      <c r="U10" s="464" t="str">
        <f ca="1">IF(CE_Test_Number&lt;2,"-",Tables!AK123)</f>
        <v/>
      </c>
      <c r="V10" s="464">
        <f ca="1">IF(CE_Test_Number&lt;2,"-",Tables!AL123)</f>
        <v>0</v>
      </c>
      <c r="W10" s="464">
        <f ca="1">IF(CE_Test_Number&lt;3,"-",Tables!AM123)</f>
        <v>0</v>
      </c>
      <c r="X10" s="464">
        <f ca="1">IF(CE_Test_Number&lt;3,"-",Tables!AN123)</f>
        <v>0</v>
      </c>
      <c r="Y10" s="464">
        <f ca="1">IF(CE_Test_Number&lt;3,"-",Tables!AO123)</f>
        <v>0</v>
      </c>
      <c r="Z10" s="464" t="str">
        <f ca="1">IF(CE_Test_Number&lt;3,"-",Tables!AP123)</f>
        <v/>
      </c>
      <c r="AA10" s="464">
        <f ca="1">IF(CE_Test_Number&lt;3,"-",Tables!AQ123)</f>
        <v>0</v>
      </c>
      <c r="AB10" s="464">
        <f ca="1">IF(CE_Test_Number&lt;4,"-",Tables!AR123)</f>
        <v>0</v>
      </c>
      <c r="AC10" s="464">
        <f ca="1">IF(CE_Test_Number&lt;4,"-",Tables!AS123)</f>
        <v>0</v>
      </c>
      <c r="AD10" s="464">
        <f ca="1">IF(CE_Test_Number&lt;4,"-",Tables!AT123)</f>
        <v>0</v>
      </c>
      <c r="AE10" s="464" t="str">
        <f ca="1">IF(CE_Test_Number&lt;4,"-",Tables!AU123)</f>
        <v/>
      </c>
      <c r="AF10" s="464">
        <f ca="1">IF(CE_Test_Number&lt;4,"-",Tables!AV123)</f>
        <v>0</v>
      </c>
    </row>
    <row r="11" spans="1:32">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Tables!Q124</f>
        <v>-</v>
      </c>
      <c r="J11" s="269" t="str">
        <f ca="1">Tables!R124</f>
        <v>-</v>
      </c>
      <c r="K11" s="269" t="str">
        <f ca="1">Tables!S124</f>
        <v>-</v>
      </c>
      <c r="L11" s="269" t="str">
        <f ca="1">Tables!AA124</f>
        <v>-</v>
      </c>
      <c r="M11" s="411" t="str">
        <f ca="1">IF(CE_Test_Number&lt;1,"-",Tables!AC124)</f>
        <v>-</v>
      </c>
      <c r="N11" s="411" t="str">
        <f ca="1">IF(CE_Test_Number&lt;1,"-",Tables!AD124)</f>
        <v>-</v>
      </c>
      <c r="O11" s="411" t="str">
        <f ca="1">IF(CE_Test_Number&lt;1,"-",Tables!AE124)</f>
        <v>-</v>
      </c>
      <c r="P11" s="411" t="str">
        <f ca="1">IF(CE_Test_Number&lt;1,"-",Tables!AF124)</f>
        <v>-</v>
      </c>
      <c r="Q11" s="411" t="str">
        <f ca="1">IF(CE_Test_Number&lt;1,"-",Tables!AG124)</f>
        <v>-</v>
      </c>
      <c r="R11" s="464" t="str">
        <f ca="1">IF(CE_Test_Number&lt;2,"-",Tables!AH124)</f>
        <v>-</v>
      </c>
      <c r="S11" s="464" t="str">
        <f ca="1">IF(CE_Test_Number&lt;2,"-",Tables!AI124)</f>
        <v>-</v>
      </c>
      <c r="T11" s="464" t="str">
        <f ca="1">IF(CE_Test_Number&lt;2,"-",Tables!AJ124)</f>
        <v>-</v>
      </c>
      <c r="U11" s="464" t="str">
        <f ca="1">IF(CE_Test_Number&lt;2,"-",Tables!AK124)</f>
        <v>-</v>
      </c>
      <c r="V11" s="464" t="str">
        <f ca="1">IF(CE_Test_Number&lt;2,"-",Tables!AL124)</f>
        <v>-</v>
      </c>
      <c r="W11" s="464" t="str">
        <f ca="1">IF(CE_Test_Number&lt;3,"-",Tables!AM124)</f>
        <v>-</v>
      </c>
      <c r="X11" s="464" t="str">
        <f ca="1">IF(CE_Test_Number&lt;3,"-",Tables!AN124)</f>
        <v>-</v>
      </c>
      <c r="Y11" s="464" t="str">
        <f ca="1">IF(CE_Test_Number&lt;3,"-",Tables!AO124)</f>
        <v>-</v>
      </c>
      <c r="Z11" s="464" t="str">
        <f ca="1">IF(CE_Test_Number&lt;3,"-",Tables!AP124)</f>
        <v>-</v>
      </c>
      <c r="AA11" s="464" t="str">
        <f ca="1">IF(CE_Test_Number&lt;3,"-",Tables!AQ124)</f>
        <v>-</v>
      </c>
      <c r="AB11" s="464" t="str">
        <f ca="1">IF(CE_Test_Number&lt;4,"-",Tables!AR124)</f>
        <v>-</v>
      </c>
      <c r="AC11" s="464" t="str">
        <f ca="1">IF(CE_Test_Number&lt;4,"-",Tables!AS124)</f>
        <v>-</v>
      </c>
      <c r="AD11" s="464" t="str">
        <f ca="1">IF(CE_Test_Number&lt;4,"-",Tables!AT124)</f>
        <v>-</v>
      </c>
      <c r="AE11" s="464" t="str">
        <f ca="1">IF(CE_Test_Number&lt;4,"-",Tables!AU124)</f>
        <v>-</v>
      </c>
      <c r="AF11" s="464" t="str">
        <f ca="1">IF(CE_Test_Number&lt;4,"-",Tables!AV124)</f>
        <v>-</v>
      </c>
    </row>
    <row r="12" spans="1:32">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Tables!Q125</f>
        <v>-</v>
      </c>
      <c r="J12" s="269" t="str">
        <f ca="1">Tables!R125</f>
        <v>-</v>
      </c>
      <c r="K12" s="269" t="str">
        <f ca="1">Tables!S125</f>
        <v>-</v>
      </c>
      <c r="L12" s="269" t="str">
        <f ca="1">Tables!AA125</f>
        <v>-</v>
      </c>
      <c r="M12" s="411" t="str">
        <f ca="1">IF(CE_Test_Number&lt;1,"-",Tables!AC125)</f>
        <v>-</v>
      </c>
      <c r="N12" s="411" t="str">
        <f ca="1">IF(CE_Test_Number&lt;1,"-",Tables!AD125)</f>
        <v>-</v>
      </c>
      <c r="O12" s="411" t="str">
        <f ca="1">IF(CE_Test_Number&lt;1,"-",Tables!AE125)</f>
        <v>-</v>
      </c>
      <c r="P12" s="411" t="str">
        <f ca="1">IF(CE_Test_Number&lt;1,"-",Tables!AF125)</f>
        <v>-</v>
      </c>
      <c r="Q12" s="411" t="str">
        <f ca="1">IF(CE_Test_Number&lt;1,"-",Tables!AG125)</f>
        <v>-</v>
      </c>
      <c r="R12" s="464" t="str">
        <f ca="1">IF(CE_Test_Number&lt;2,"-",Tables!AH125)</f>
        <v>-</v>
      </c>
      <c r="S12" s="464" t="str">
        <f ca="1">IF(CE_Test_Number&lt;2,"-",Tables!AI125)</f>
        <v>-</v>
      </c>
      <c r="T12" s="464" t="str">
        <f ca="1">IF(CE_Test_Number&lt;2,"-",Tables!AJ125)</f>
        <v>-</v>
      </c>
      <c r="U12" s="464" t="str">
        <f ca="1">IF(CE_Test_Number&lt;2,"-",Tables!AK125)</f>
        <v>-</v>
      </c>
      <c r="V12" s="464" t="str">
        <f ca="1">IF(CE_Test_Number&lt;2,"-",Tables!AL125)</f>
        <v>-</v>
      </c>
      <c r="W12" s="464" t="str">
        <f ca="1">IF(CE_Test_Number&lt;3,"-",Tables!AM125)</f>
        <v>-</v>
      </c>
      <c r="X12" s="464" t="str">
        <f ca="1">IF(CE_Test_Number&lt;3,"-",Tables!AN125)</f>
        <v>-</v>
      </c>
      <c r="Y12" s="464" t="str">
        <f ca="1">IF(CE_Test_Number&lt;3,"-",Tables!AO125)</f>
        <v>-</v>
      </c>
      <c r="Z12" s="464" t="str">
        <f ca="1">IF(CE_Test_Number&lt;3,"-",Tables!AP125)</f>
        <v>-</v>
      </c>
      <c r="AA12" s="464" t="str">
        <f ca="1">IF(CE_Test_Number&lt;3,"-",Tables!AQ125)</f>
        <v>-</v>
      </c>
      <c r="AB12" s="464" t="str">
        <f ca="1">IF(CE_Test_Number&lt;4,"-",Tables!AR125)</f>
        <v>-</v>
      </c>
      <c r="AC12" s="464" t="str">
        <f ca="1">IF(CE_Test_Number&lt;4,"-",Tables!AS125)</f>
        <v>-</v>
      </c>
      <c r="AD12" s="464" t="str">
        <f ca="1">IF(CE_Test_Number&lt;4,"-",Tables!AT125)</f>
        <v>-</v>
      </c>
      <c r="AE12" s="464" t="str">
        <f ca="1">IF(CE_Test_Number&lt;4,"-",Tables!AU125)</f>
        <v>-</v>
      </c>
      <c r="AF12" s="464" t="str">
        <f ca="1">IF(CE_Test_Number&lt;4,"-",Tables!AV125)</f>
        <v>-</v>
      </c>
    </row>
    <row r="13" spans="1:32">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Tables!Q126</f>
        <v>-</v>
      </c>
      <c r="J13" s="269" t="str">
        <f ca="1">Tables!R126</f>
        <v>-</v>
      </c>
      <c r="K13" s="269" t="str">
        <f ca="1">Tables!S126</f>
        <v>-</v>
      </c>
      <c r="L13" s="269" t="str">
        <f ca="1">Tables!AA126</f>
        <v>-</v>
      </c>
      <c r="M13" s="411" t="str">
        <f ca="1">IF(CE_Test_Number&lt;1,"-",Tables!AC126)</f>
        <v>-</v>
      </c>
      <c r="N13" s="411" t="str">
        <f ca="1">IF(CE_Test_Number&lt;1,"-",Tables!AD126)</f>
        <v>-</v>
      </c>
      <c r="O13" s="411" t="str">
        <f ca="1">IF(CE_Test_Number&lt;1,"-",Tables!AE126)</f>
        <v>-</v>
      </c>
      <c r="P13" s="411" t="str">
        <f ca="1">IF(CE_Test_Number&lt;1,"-",Tables!AF126)</f>
        <v>-</v>
      </c>
      <c r="Q13" s="411" t="str">
        <f ca="1">IF(CE_Test_Number&lt;1,"-",Tables!AG126)</f>
        <v>-</v>
      </c>
      <c r="R13" s="464" t="str">
        <f ca="1">IF(CE_Test_Number&lt;2,"-",Tables!AH126)</f>
        <v>-</v>
      </c>
      <c r="S13" s="464" t="str">
        <f ca="1">IF(CE_Test_Number&lt;2,"-",Tables!AI126)</f>
        <v>-</v>
      </c>
      <c r="T13" s="464" t="str">
        <f ca="1">IF(CE_Test_Number&lt;2,"-",Tables!AJ126)</f>
        <v>-</v>
      </c>
      <c r="U13" s="464" t="str">
        <f ca="1">IF(CE_Test_Number&lt;2,"-",Tables!AK126)</f>
        <v>-</v>
      </c>
      <c r="V13" s="464" t="str">
        <f ca="1">IF(CE_Test_Number&lt;2,"-",Tables!AL126)</f>
        <v>-</v>
      </c>
      <c r="W13" s="464" t="str">
        <f ca="1">IF(CE_Test_Number&lt;3,"-",Tables!AM126)</f>
        <v>-</v>
      </c>
      <c r="X13" s="464" t="str">
        <f ca="1">IF(CE_Test_Number&lt;3,"-",Tables!AN126)</f>
        <v>-</v>
      </c>
      <c r="Y13" s="464" t="str">
        <f ca="1">IF(CE_Test_Number&lt;3,"-",Tables!AO126)</f>
        <v>-</v>
      </c>
      <c r="Z13" s="464" t="str">
        <f ca="1">IF(CE_Test_Number&lt;3,"-",Tables!AP126)</f>
        <v>-</v>
      </c>
      <c r="AA13" s="464" t="str">
        <f ca="1">IF(CE_Test_Number&lt;3,"-",Tables!AQ126)</f>
        <v>-</v>
      </c>
      <c r="AB13" s="464" t="str">
        <f ca="1">IF(CE_Test_Number&lt;4,"-",Tables!AR126)</f>
        <v>-</v>
      </c>
      <c r="AC13" s="464" t="str">
        <f ca="1">IF(CE_Test_Number&lt;4,"-",Tables!AS126)</f>
        <v>-</v>
      </c>
      <c r="AD13" s="464" t="str">
        <f ca="1">IF(CE_Test_Number&lt;4,"-",Tables!AT126)</f>
        <v>-</v>
      </c>
      <c r="AE13" s="464" t="str">
        <f ca="1">IF(CE_Test_Number&lt;4,"-",Tables!AU126)</f>
        <v>-</v>
      </c>
      <c r="AF13" s="464" t="str">
        <f ca="1">IF(CE_Test_Number&lt;4,"-",Tables!AV126)</f>
        <v>-</v>
      </c>
    </row>
    <row r="14" spans="1:32">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Tables!Q127</f>
        <v>-</v>
      </c>
      <c r="J14" s="269" t="str">
        <f ca="1">Tables!R127</f>
        <v>-</v>
      </c>
      <c r="K14" s="269" t="str">
        <f ca="1">Tables!S127</f>
        <v>-</v>
      </c>
      <c r="L14" s="269" t="str">
        <f ca="1">Tables!AA127</f>
        <v>-</v>
      </c>
      <c r="M14" s="411" t="str">
        <f ca="1">IF(CE_Test_Number&lt;1,"-",Tables!AC127)</f>
        <v>-</v>
      </c>
      <c r="N14" s="411" t="str">
        <f ca="1">IF(CE_Test_Number&lt;1,"-",Tables!AD127)</f>
        <v>-</v>
      </c>
      <c r="O14" s="411" t="str">
        <f ca="1">IF(CE_Test_Number&lt;1,"-",Tables!AE127)</f>
        <v>-</v>
      </c>
      <c r="P14" s="411" t="str">
        <f ca="1">IF(CE_Test_Number&lt;1,"-",Tables!AF127)</f>
        <v>-</v>
      </c>
      <c r="Q14" s="411" t="str">
        <f ca="1">IF(CE_Test_Number&lt;1,"-",Tables!AG127)</f>
        <v>-</v>
      </c>
      <c r="R14" s="464" t="str">
        <f ca="1">IF(CE_Test_Number&lt;2,"-",Tables!AH127)</f>
        <v>-</v>
      </c>
      <c r="S14" s="464" t="str">
        <f ca="1">IF(CE_Test_Number&lt;2,"-",Tables!AI127)</f>
        <v>-</v>
      </c>
      <c r="T14" s="464" t="str">
        <f ca="1">IF(CE_Test_Number&lt;2,"-",Tables!AJ127)</f>
        <v>-</v>
      </c>
      <c r="U14" s="464" t="str">
        <f ca="1">IF(CE_Test_Number&lt;2,"-",Tables!AK127)</f>
        <v>-</v>
      </c>
      <c r="V14" s="464" t="str">
        <f ca="1">IF(CE_Test_Number&lt;2,"-",Tables!AL127)</f>
        <v>-</v>
      </c>
      <c r="W14" s="464" t="str">
        <f ca="1">IF(CE_Test_Number&lt;3,"-",Tables!AM127)</f>
        <v>-</v>
      </c>
      <c r="X14" s="464" t="str">
        <f ca="1">IF(CE_Test_Number&lt;3,"-",Tables!AN127)</f>
        <v>-</v>
      </c>
      <c r="Y14" s="464" t="str">
        <f ca="1">IF(CE_Test_Number&lt;3,"-",Tables!AO127)</f>
        <v>-</v>
      </c>
      <c r="Z14" s="464" t="str">
        <f ca="1">IF(CE_Test_Number&lt;3,"-",Tables!AP127)</f>
        <v>-</v>
      </c>
      <c r="AA14" s="464" t="str">
        <f ca="1">IF(CE_Test_Number&lt;3,"-",Tables!AQ127)</f>
        <v>-</v>
      </c>
      <c r="AB14" s="464" t="str">
        <f ca="1">IF(CE_Test_Number&lt;4,"-",Tables!AR127)</f>
        <v>-</v>
      </c>
      <c r="AC14" s="464" t="str">
        <f ca="1">IF(CE_Test_Number&lt;4,"-",Tables!AS127)</f>
        <v>-</v>
      </c>
      <c r="AD14" s="464" t="str">
        <f ca="1">IF(CE_Test_Number&lt;4,"-",Tables!AT127)</f>
        <v>-</v>
      </c>
      <c r="AE14" s="464" t="str">
        <f ca="1">IF(CE_Test_Number&lt;4,"-",Tables!AU127)</f>
        <v>-</v>
      </c>
      <c r="AF14" s="464" t="str">
        <f ca="1">IF(CE_Test_Number&lt;4,"-",Tables!AV127)</f>
        <v>-</v>
      </c>
    </row>
    <row r="15" spans="1:32">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Tables!Q128</f>
        <v>-</v>
      </c>
      <c r="J15" s="269" t="str">
        <f ca="1">Tables!R128</f>
        <v>-</v>
      </c>
      <c r="K15" s="269" t="str">
        <f ca="1">Tables!S128</f>
        <v>-</v>
      </c>
      <c r="L15" s="269" t="str">
        <f ca="1">Tables!AA128</f>
        <v>-</v>
      </c>
      <c r="M15" s="411" t="str">
        <f ca="1">IF(CE_Test_Number&lt;1,"-",Tables!AC128)</f>
        <v>-</v>
      </c>
      <c r="N15" s="411" t="str">
        <f ca="1">IF(CE_Test_Number&lt;1,"-",Tables!AD128)</f>
        <v>-</v>
      </c>
      <c r="O15" s="411" t="str">
        <f ca="1">IF(CE_Test_Number&lt;1,"-",Tables!AE128)</f>
        <v>-</v>
      </c>
      <c r="P15" s="411" t="str">
        <f ca="1">IF(CE_Test_Number&lt;1,"-",Tables!AF128)</f>
        <v>-</v>
      </c>
      <c r="Q15" s="411" t="str">
        <f ca="1">IF(CE_Test_Number&lt;1,"-",Tables!AG128)</f>
        <v>-</v>
      </c>
      <c r="R15" s="464" t="str">
        <f ca="1">IF(CE_Test_Number&lt;2,"-",Tables!AH128)</f>
        <v>-</v>
      </c>
      <c r="S15" s="464" t="str">
        <f ca="1">IF(CE_Test_Number&lt;2,"-",Tables!AI128)</f>
        <v>-</v>
      </c>
      <c r="T15" s="464" t="str">
        <f ca="1">IF(CE_Test_Number&lt;2,"-",Tables!AJ128)</f>
        <v>-</v>
      </c>
      <c r="U15" s="464" t="str">
        <f ca="1">IF(CE_Test_Number&lt;2,"-",Tables!AK128)</f>
        <v>-</v>
      </c>
      <c r="V15" s="464" t="str">
        <f ca="1">IF(CE_Test_Number&lt;2,"-",Tables!AL128)</f>
        <v>-</v>
      </c>
      <c r="W15" s="464" t="str">
        <f ca="1">IF(CE_Test_Number&lt;3,"-",Tables!AM128)</f>
        <v>-</v>
      </c>
      <c r="X15" s="464" t="str">
        <f ca="1">IF(CE_Test_Number&lt;3,"-",Tables!AN128)</f>
        <v>-</v>
      </c>
      <c r="Y15" s="464" t="str">
        <f ca="1">IF(CE_Test_Number&lt;3,"-",Tables!AO128)</f>
        <v>-</v>
      </c>
      <c r="Z15" s="464" t="str">
        <f ca="1">IF(CE_Test_Number&lt;3,"-",Tables!AP128)</f>
        <v>-</v>
      </c>
      <c r="AA15" s="464" t="str">
        <f ca="1">IF(CE_Test_Number&lt;3,"-",Tables!AQ128)</f>
        <v>-</v>
      </c>
      <c r="AB15" s="464" t="str">
        <f ca="1">IF(CE_Test_Number&lt;4,"-",Tables!AR128)</f>
        <v>-</v>
      </c>
      <c r="AC15" s="464" t="str">
        <f ca="1">IF(CE_Test_Number&lt;4,"-",Tables!AS128)</f>
        <v>-</v>
      </c>
      <c r="AD15" s="464" t="str">
        <f ca="1">IF(CE_Test_Number&lt;4,"-",Tables!AT128)</f>
        <v>-</v>
      </c>
      <c r="AE15" s="464" t="str">
        <f ca="1">IF(CE_Test_Number&lt;4,"-",Tables!AU128)</f>
        <v>-</v>
      </c>
      <c r="AF15" s="464" t="str">
        <f ca="1">IF(CE_Test_Number&lt;4,"-",Tables!AV128)</f>
        <v>-</v>
      </c>
    </row>
    <row r="16" spans="1:32">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Tables!Q129</f>
        <v>-</v>
      </c>
      <c r="J16" s="269" t="str">
        <f ca="1">Tables!R129</f>
        <v>-</v>
      </c>
      <c r="K16" s="269" t="str">
        <f ca="1">Tables!S129</f>
        <v>-</v>
      </c>
      <c r="L16" s="269" t="str">
        <f ca="1">Tables!AA129</f>
        <v>-</v>
      </c>
      <c r="M16" s="411" t="str">
        <f ca="1">IF(CE_Test_Number&lt;1,"-",Tables!AC129)</f>
        <v>-</v>
      </c>
      <c r="N16" s="411" t="str">
        <f ca="1">IF(CE_Test_Number&lt;1,"-",Tables!AD129)</f>
        <v>-</v>
      </c>
      <c r="O16" s="411" t="str">
        <f ca="1">IF(CE_Test_Number&lt;1,"-",Tables!AE129)</f>
        <v>-</v>
      </c>
      <c r="P16" s="411" t="str">
        <f ca="1">IF(CE_Test_Number&lt;1,"-",Tables!AF129)</f>
        <v>-</v>
      </c>
      <c r="Q16" s="411" t="str">
        <f ca="1">IF(CE_Test_Number&lt;1,"-",Tables!AG129)</f>
        <v>-</v>
      </c>
      <c r="R16" s="464" t="str">
        <f ca="1">IF(CE_Test_Number&lt;2,"-",Tables!AH129)</f>
        <v>-</v>
      </c>
      <c r="S16" s="464" t="str">
        <f ca="1">IF(CE_Test_Number&lt;2,"-",Tables!AI129)</f>
        <v>-</v>
      </c>
      <c r="T16" s="464" t="str">
        <f ca="1">IF(CE_Test_Number&lt;2,"-",Tables!AJ129)</f>
        <v>-</v>
      </c>
      <c r="U16" s="464" t="str">
        <f ca="1">IF(CE_Test_Number&lt;2,"-",Tables!AK129)</f>
        <v>-</v>
      </c>
      <c r="V16" s="464" t="str">
        <f ca="1">IF(CE_Test_Number&lt;2,"-",Tables!AL129)</f>
        <v>-</v>
      </c>
      <c r="W16" s="464" t="str">
        <f ca="1">IF(CE_Test_Number&lt;3,"-",Tables!AM129)</f>
        <v>-</v>
      </c>
      <c r="X16" s="464" t="str">
        <f ca="1">IF(CE_Test_Number&lt;3,"-",Tables!AN129)</f>
        <v>-</v>
      </c>
      <c r="Y16" s="464" t="str">
        <f ca="1">IF(CE_Test_Number&lt;3,"-",Tables!AO129)</f>
        <v>-</v>
      </c>
      <c r="Z16" s="464" t="str">
        <f ca="1">IF(CE_Test_Number&lt;3,"-",Tables!AP129)</f>
        <v>-</v>
      </c>
      <c r="AA16" s="464" t="str">
        <f ca="1">IF(CE_Test_Number&lt;3,"-",Tables!AQ129)</f>
        <v>-</v>
      </c>
      <c r="AB16" s="464" t="str">
        <f ca="1">IF(CE_Test_Number&lt;4,"-",Tables!AR129)</f>
        <v>-</v>
      </c>
      <c r="AC16" s="464" t="str">
        <f ca="1">IF(CE_Test_Number&lt;4,"-",Tables!AS129)</f>
        <v>-</v>
      </c>
      <c r="AD16" s="464" t="str">
        <f ca="1">IF(CE_Test_Number&lt;4,"-",Tables!AT129)</f>
        <v>-</v>
      </c>
      <c r="AE16" s="464" t="str">
        <f ca="1">IF(CE_Test_Number&lt;4,"-",Tables!AU129)</f>
        <v>-</v>
      </c>
      <c r="AF16" s="464" t="str">
        <f ca="1">IF(CE_Test_Number&lt;4,"-",Tables!AV129)</f>
        <v>-</v>
      </c>
    </row>
    <row r="17" spans="2:32">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Tables!Q130</f>
        <v>-</v>
      </c>
      <c r="J17" s="269" t="str">
        <f ca="1">Tables!R130</f>
        <v>-</v>
      </c>
      <c r="K17" s="269" t="str">
        <f ca="1">Tables!S130</f>
        <v>-</v>
      </c>
      <c r="L17" s="269" t="str">
        <f ca="1">Tables!AA130</f>
        <v>-</v>
      </c>
      <c r="M17" s="411" t="str">
        <f ca="1">IF(CE_Test_Number&lt;1,"-",Tables!AC130)</f>
        <v>-</v>
      </c>
      <c r="N17" s="411" t="str">
        <f ca="1">IF(CE_Test_Number&lt;1,"-",Tables!AD130)</f>
        <v>-</v>
      </c>
      <c r="O17" s="411" t="str">
        <f ca="1">IF(CE_Test_Number&lt;1,"-",Tables!AE130)</f>
        <v>-</v>
      </c>
      <c r="P17" s="411" t="str">
        <f ca="1">IF(CE_Test_Number&lt;1,"-",Tables!AF130)</f>
        <v>-</v>
      </c>
      <c r="Q17" s="411" t="str">
        <f ca="1">IF(CE_Test_Number&lt;1,"-",Tables!AG130)</f>
        <v>-</v>
      </c>
      <c r="R17" s="464" t="str">
        <f ca="1">IF(CE_Test_Number&lt;2,"-",Tables!AH130)</f>
        <v>-</v>
      </c>
      <c r="S17" s="464" t="str">
        <f ca="1">IF(CE_Test_Number&lt;2,"-",Tables!AI130)</f>
        <v>-</v>
      </c>
      <c r="T17" s="464" t="str">
        <f ca="1">IF(CE_Test_Number&lt;2,"-",Tables!AJ130)</f>
        <v>-</v>
      </c>
      <c r="U17" s="464" t="str">
        <f ca="1">IF(CE_Test_Number&lt;2,"-",Tables!AK130)</f>
        <v>-</v>
      </c>
      <c r="V17" s="464" t="str">
        <f ca="1">IF(CE_Test_Number&lt;2,"-",Tables!AL130)</f>
        <v>-</v>
      </c>
      <c r="W17" s="464" t="str">
        <f ca="1">IF(CE_Test_Number&lt;3,"-",Tables!AM130)</f>
        <v>-</v>
      </c>
      <c r="X17" s="464" t="str">
        <f ca="1">IF(CE_Test_Number&lt;3,"-",Tables!AN130)</f>
        <v>-</v>
      </c>
      <c r="Y17" s="464" t="str">
        <f ca="1">IF(CE_Test_Number&lt;3,"-",Tables!AO130)</f>
        <v>-</v>
      </c>
      <c r="Z17" s="464" t="str">
        <f ca="1">IF(CE_Test_Number&lt;3,"-",Tables!AP130)</f>
        <v>-</v>
      </c>
      <c r="AA17" s="464" t="str">
        <f ca="1">IF(CE_Test_Number&lt;3,"-",Tables!AQ130)</f>
        <v>-</v>
      </c>
      <c r="AB17" s="464" t="str">
        <f ca="1">IF(CE_Test_Number&lt;4,"-",Tables!AR130)</f>
        <v>-</v>
      </c>
      <c r="AC17" s="464" t="str">
        <f ca="1">IF(CE_Test_Number&lt;4,"-",Tables!AS130)</f>
        <v>-</v>
      </c>
      <c r="AD17" s="464" t="str">
        <f ca="1">IF(CE_Test_Number&lt;4,"-",Tables!AT130)</f>
        <v>-</v>
      </c>
      <c r="AE17" s="464" t="str">
        <f ca="1">IF(CE_Test_Number&lt;4,"-",Tables!AU130)</f>
        <v>-</v>
      </c>
      <c r="AF17" s="464" t="str">
        <f ca="1">IF(CE_Test_Number&lt;4,"-",Tables!AV130)</f>
        <v>-</v>
      </c>
    </row>
    <row r="18" spans="2:32">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Tables!Q131</f>
        <v>-</v>
      </c>
      <c r="J18" s="269" t="str">
        <f ca="1">Tables!R131</f>
        <v>-</v>
      </c>
      <c r="K18" s="269" t="str">
        <f ca="1">Tables!S131</f>
        <v>-</v>
      </c>
      <c r="L18" s="269" t="str">
        <f ca="1">Tables!AA131</f>
        <v>-</v>
      </c>
      <c r="M18" s="411" t="str">
        <f ca="1">IF(CE_Test_Number&lt;1,"-",Tables!AC131)</f>
        <v>-</v>
      </c>
      <c r="N18" s="411" t="str">
        <f ca="1">IF(CE_Test_Number&lt;1,"-",Tables!AD131)</f>
        <v>-</v>
      </c>
      <c r="O18" s="411" t="str">
        <f ca="1">IF(CE_Test_Number&lt;1,"-",Tables!AE131)</f>
        <v>-</v>
      </c>
      <c r="P18" s="411" t="str">
        <f ca="1">IF(CE_Test_Number&lt;1,"-",Tables!AF131)</f>
        <v>-</v>
      </c>
      <c r="Q18" s="411" t="str">
        <f ca="1">IF(CE_Test_Number&lt;1,"-",Tables!AG131)</f>
        <v>-</v>
      </c>
      <c r="R18" s="464" t="str">
        <f ca="1">IF(CE_Test_Number&lt;2,"-",Tables!AH131)</f>
        <v>-</v>
      </c>
      <c r="S18" s="464" t="str">
        <f ca="1">IF(CE_Test_Number&lt;2,"-",Tables!AI131)</f>
        <v>-</v>
      </c>
      <c r="T18" s="464" t="str">
        <f ca="1">IF(CE_Test_Number&lt;2,"-",Tables!AJ131)</f>
        <v>-</v>
      </c>
      <c r="U18" s="464" t="str">
        <f ca="1">IF(CE_Test_Number&lt;2,"-",Tables!AK131)</f>
        <v>-</v>
      </c>
      <c r="V18" s="464" t="str">
        <f ca="1">IF(CE_Test_Number&lt;2,"-",Tables!AL131)</f>
        <v>-</v>
      </c>
      <c r="W18" s="464" t="str">
        <f ca="1">IF(CE_Test_Number&lt;3,"-",Tables!AM131)</f>
        <v>-</v>
      </c>
      <c r="X18" s="464" t="str">
        <f ca="1">IF(CE_Test_Number&lt;3,"-",Tables!AN131)</f>
        <v>-</v>
      </c>
      <c r="Y18" s="464" t="str">
        <f ca="1">IF(CE_Test_Number&lt;3,"-",Tables!AO131)</f>
        <v>-</v>
      </c>
      <c r="Z18" s="464" t="str">
        <f ca="1">IF(CE_Test_Number&lt;3,"-",Tables!AP131)</f>
        <v>-</v>
      </c>
      <c r="AA18" s="464" t="str">
        <f ca="1">IF(CE_Test_Number&lt;3,"-",Tables!AQ131)</f>
        <v>-</v>
      </c>
      <c r="AB18" s="464" t="str">
        <f ca="1">IF(CE_Test_Number&lt;4,"-",Tables!AR131)</f>
        <v>-</v>
      </c>
      <c r="AC18" s="464" t="str">
        <f ca="1">IF(CE_Test_Number&lt;4,"-",Tables!AS131)</f>
        <v>-</v>
      </c>
      <c r="AD18" s="464" t="str">
        <f ca="1">IF(CE_Test_Number&lt;4,"-",Tables!AT131)</f>
        <v>-</v>
      </c>
      <c r="AE18" s="464" t="str">
        <f ca="1">IF(CE_Test_Number&lt;4,"-",Tables!AU131)</f>
        <v>-</v>
      </c>
      <c r="AF18" s="464" t="str">
        <f ca="1">IF(CE_Test_Number&lt;4,"-",Tables!AV131)</f>
        <v>-</v>
      </c>
    </row>
    <row r="19" spans="2:32">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Tables!Q132</f>
        <v>-</v>
      </c>
      <c r="J19" s="269" t="str">
        <f ca="1">Tables!R132</f>
        <v>-</v>
      </c>
      <c r="K19" s="269" t="str">
        <f ca="1">Tables!S132</f>
        <v>-</v>
      </c>
      <c r="L19" s="269" t="str">
        <f ca="1">Tables!AA132</f>
        <v>-</v>
      </c>
      <c r="M19" s="411" t="str">
        <f ca="1">IF(CE_Test_Number&lt;1,"-",Tables!AC132)</f>
        <v>-</v>
      </c>
      <c r="N19" s="411" t="str">
        <f ca="1">IF(CE_Test_Number&lt;1,"-",Tables!AD132)</f>
        <v>-</v>
      </c>
      <c r="O19" s="411" t="str">
        <f ca="1">IF(CE_Test_Number&lt;1,"-",Tables!AE132)</f>
        <v>-</v>
      </c>
      <c r="P19" s="411" t="str">
        <f ca="1">IF(CE_Test_Number&lt;1,"-",Tables!AF132)</f>
        <v>-</v>
      </c>
      <c r="Q19" s="411" t="str">
        <f ca="1">IF(CE_Test_Number&lt;1,"-",Tables!AG132)</f>
        <v>-</v>
      </c>
      <c r="R19" s="464" t="str">
        <f ca="1">IF(CE_Test_Number&lt;2,"-",Tables!AH132)</f>
        <v>-</v>
      </c>
      <c r="S19" s="464" t="str">
        <f ca="1">IF(CE_Test_Number&lt;2,"-",Tables!AI132)</f>
        <v>-</v>
      </c>
      <c r="T19" s="464" t="str">
        <f ca="1">IF(CE_Test_Number&lt;2,"-",Tables!AJ132)</f>
        <v>-</v>
      </c>
      <c r="U19" s="464" t="str">
        <f ca="1">IF(CE_Test_Number&lt;2,"-",Tables!AK132)</f>
        <v>-</v>
      </c>
      <c r="V19" s="464" t="str">
        <f ca="1">IF(CE_Test_Number&lt;2,"-",Tables!AL132)</f>
        <v>-</v>
      </c>
      <c r="W19" s="464" t="str">
        <f ca="1">IF(CE_Test_Number&lt;3,"-",Tables!AM132)</f>
        <v>-</v>
      </c>
      <c r="X19" s="464" t="str">
        <f ca="1">IF(CE_Test_Number&lt;3,"-",Tables!AN132)</f>
        <v>-</v>
      </c>
      <c r="Y19" s="464" t="str">
        <f ca="1">IF(CE_Test_Number&lt;3,"-",Tables!AO132)</f>
        <v>-</v>
      </c>
      <c r="Z19" s="464" t="str">
        <f ca="1">IF(CE_Test_Number&lt;3,"-",Tables!AP132)</f>
        <v>-</v>
      </c>
      <c r="AA19" s="464" t="str">
        <f ca="1">IF(CE_Test_Number&lt;3,"-",Tables!AQ132)</f>
        <v>-</v>
      </c>
      <c r="AB19" s="464" t="str">
        <f ca="1">IF(CE_Test_Number&lt;4,"-",Tables!AR132)</f>
        <v>-</v>
      </c>
      <c r="AC19" s="464" t="str">
        <f ca="1">IF(CE_Test_Number&lt;4,"-",Tables!AS132)</f>
        <v>-</v>
      </c>
      <c r="AD19" s="464" t="str">
        <f ca="1">IF(CE_Test_Number&lt;4,"-",Tables!AT132)</f>
        <v>-</v>
      </c>
      <c r="AE19" s="464" t="str">
        <f ca="1">IF(CE_Test_Number&lt;4,"-",Tables!AU132)</f>
        <v>-</v>
      </c>
      <c r="AF19" s="464" t="str">
        <f ca="1">IF(CE_Test_Number&lt;4,"-",Tables!AV132)</f>
        <v>-</v>
      </c>
    </row>
    <row r="20" spans="2:32">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Tables!Q133</f>
        <v>-</v>
      </c>
      <c r="J20" s="269" t="str">
        <f ca="1">Tables!R133</f>
        <v>-</v>
      </c>
      <c r="K20" s="269" t="str">
        <f ca="1">Tables!S133</f>
        <v>-</v>
      </c>
      <c r="L20" s="269" t="str">
        <f ca="1">Tables!AA133</f>
        <v>-</v>
      </c>
      <c r="M20" s="411" t="str">
        <f ca="1">IF(CE_Test_Number&lt;1,"-",Tables!AC133)</f>
        <v>-</v>
      </c>
      <c r="N20" s="411" t="str">
        <f ca="1">IF(CE_Test_Number&lt;1,"-",Tables!AD133)</f>
        <v>-</v>
      </c>
      <c r="O20" s="411" t="str">
        <f ca="1">IF(CE_Test_Number&lt;1,"-",Tables!AE133)</f>
        <v>-</v>
      </c>
      <c r="P20" s="411" t="str">
        <f ca="1">IF(CE_Test_Number&lt;1,"-",Tables!AF133)</f>
        <v>-</v>
      </c>
      <c r="Q20" s="411" t="str">
        <f ca="1">IF(CE_Test_Number&lt;1,"-",Tables!AG133)</f>
        <v>-</v>
      </c>
      <c r="R20" s="464" t="str">
        <f ca="1">IF(CE_Test_Number&lt;2,"-",Tables!AH133)</f>
        <v>-</v>
      </c>
      <c r="S20" s="464" t="str">
        <f ca="1">IF(CE_Test_Number&lt;2,"-",Tables!AI133)</f>
        <v>-</v>
      </c>
      <c r="T20" s="464" t="str">
        <f ca="1">IF(CE_Test_Number&lt;2,"-",Tables!AJ133)</f>
        <v>-</v>
      </c>
      <c r="U20" s="464" t="str">
        <f ca="1">IF(CE_Test_Number&lt;2,"-",Tables!AK133)</f>
        <v>-</v>
      </c>
      <c r="V20" s="464" t="str">
        <f ca="1">IF(CE_Test_Number&lt;2,"-",Tables!AL133)</f>
        <v>-</v>
      </c>
      <c r="W20" s="464" t="str">
        <f ca="1">IF(CE_Test_Number&lt;3,"-",Tables!AM133)</f>
        <v>-</v>
      </c>
      <c r="X20" s="464" t="str">
        <f ca="1">IF(CE_Test_Number&lt;3,"-",Tables!AN133)</f>
        <v>-</v>
      </c>
      <c r="Y20" s="464" t="str">
        <f ca="1">IF(CE_Test_Number&lt;3,"-",Tables!AO133)</f>
        <v>-</v>
      </c>
      <c r="Z20" s="464" t="str">
        <f ca="1">IF(CE_Test_Number&lt;3,"-",Tables!AP133)</f>
        <v>-</v>
      </c>
      <c r="AA20" s="464" t="str">
        <f ca="1">IF(CE_Test_Number&lt;3,"-",Tables!AQ133)</f>
        <v>-</v>
      </c>
      <c r="AB20" s="464" t="str">
        <f ca="1">IF(CE_Test_Number&lt;4,"-",Tables!AR133)</f>
        <v>-</v>
      </c>
      <c r="AC20" s="464" t="str">
        <f ca="1">IF(CE_Test_Number&lt;4,"-",Tables!AS133)</f>
        <v>-</v>
      </c>
      <c r="AD20" s="464" t="str">
        <f ca="1">IF(CE_Test_Number&lt;4,"-",Tables!AT133)</f>
        <v>-</v>
      </c>
      <c r="AE20" s="464" t="str">
        <f ca="1">IF(CE_Test_Number&lt;4,"-",Tables!AU133)</f>
        <v>-</v>
      </c>
      <c r="AF20" s="464" t="str">
        <f ca="1">IF(CE_Test_Number&lt;4,"-",Tables!AV133)</f>
        <v>-</v>
      </c>
    </row>
    <row r="21" spans="2:32">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Tables!Q134</f>
        <v>-</v>
      </c>
      <c r="J21" s="269" t="str">
        <f ca="1">Tables!R134</f>
        <v>-</v>
      </c>
      <c r="K21" s="269" t="str">
        <f ca="1">Tables!S134</f>
        <v>-</v>
      </c>
      <c r="L21" s="269" t="str">
        <f ca="1">Tables!AA134</f>
        <v>-</v>
      </c>
      <c r="M21" s="411" t="str">
        <f ca="1">IF(CE_Test_Number&lt;1,"-",Tables!AC134)</f>
        <v>-</v>
      </c>
      <c r="N21" s="411" t="str">
        <f ca="1">IF(CE_Test_Number&lt;1,"-",Tables!AD134)</f>
        <v>-</v>
      </c>
      <c r="O21" s="411" t="str">
        <f ca="1">IF(CE_Test_Number&lt;1,"-",Tables!AE134)</f>
        <v>-</v>
      </c>
      <c r="P21" s="411" t="str">
        <f ca="1">IF(CE_Test_Number&lt;1,"-",Tables!AF134)</f>
        <v>-</v>
      </c>
      <c r="Q21" s="411" t="str">
        <f ca="1">IF(CE_Test_Number&lt;1,"-",Tables!AG134)</f>
        <v>-</v>
      </c>
      <c r="R21" s="464" t="str">
        <f ca="1">IF(CE_Test_Number&lt;2,"-",Tables!AH134)</f>
        <v>-</v>
      </c>
      <c r="S21" s="464" t="str">
        <f ca="1">IF(CE_Test_Number&lt;2,"-",Tables!AI134)</f>
        <v>-</v>
      </c>
      <c r="T21" s="464" t="str">
        <f ca="1">IF(CE_Test_Number&lt;2,"-",Tables!AJ134)</f>
        <v>-</v>
      </c>
      <c r="U21" s="464" t="str">
        <f ca="1">IF(CE_Test_Number&lt;2,"-",Tables!AK134)</f>
        <v>-</v>
      </c>
      <c r="V21" s="464" t="str">
        <f ca="1">IF(CE_Test_Number&lt;2,"-",Tables!AL134)</f>
        <v>-</v>
      </c>
      <c r="W21" s="464" t="str">
        <f ca="1">IF(CE_Test_Number&lt;3,"-",Tables!AM134)</f>
        <v>-</v>
      </c>
      <c r="X21" s="464" t="str">
        <f ca="1">IF(CE_Test_Number&lt;3,"-",Tables!AN134)</f>
        <v>-</v>
      </c>
      <c r="Y21" s="464" t="str">
        <f ca="1">IF(CE_Test_Number&lt;3,"-",Tables!AO134)</f>
        <v>-</v>
      </c>
      <c r="Z21" s="464" t="str">
        <f ca="1">IF(CE_Test_Number&lt;3,"-",Tables!AP134)</f>
        <v>-</v>
      </c>
      <c r="AA21" s="464" t="str">
        <f ca="1">IF(CE_Test_Number&lt;3,"-",Tables!AQ134)</f>
        <v>-</v>
      </c>
      <c r="AB21" s="464" t="str">
        <f ca="1">IF(CE_Test_Number&lt;4,"-",Tables!AR134)</f>
        <v>-</v>
      </c>
      <c r="AC21" s="464" t="str">
        <f ca="1">IF(CE_Test_Number&lt;4,"-",Tables!AS134)</f>
        <v>-</v>
      </c>
      <c r="AD21" s="464" t="str">
        <f ca="1">IF(CE_Test_Number&lt;4,"-",Tables!AT134)</f>
        <v>-</v>
      </c>
      <c r="AE21" s="464" t="str">
        <f ca="1">IF(CE_Test_Number&lt;4,"-",Tables!AU134)</f>
        <v>-</v>
      </c>
      <c r="AF21" s="464" t="str">
        <f ca="1">IF(CE_Test_Number&lt;4,"-",Tables!AV134)</f>
        <v>-</v>
      </c>
    </row>
    <row r="22" spans="2:32">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Tables!Q135</f>
        <v>-</v>
      </c>
      <c r="J22" s="269" t="str">
        <f ca="1">Tables!R135</f>
        <v>-</v>
      </c>
      <c r="K22" s="269" t="str">
        <f ca="1">Tables!S135</f>
        <v>-</v>
      </c>
      <c r="L22" s="269" t="str">
        <f ca="1">Tables!AA135</f>
        <v>-</v>
      </c>
      <c r="M22" s="411" t="str">
        <f ca="1">IF(CE_Test_Number&lt;1,"-",Tables!AC135)</f>
        <v>-</v>
      </c>
      <c r="N22" s="411" t="str">
        <f ca="1">IF(CE_Test_Number&lt;1,"-",Tables!AD135)</f>
        <v>-</v>
      </c>
      <c r="O22" s="411" t="str">
        <f ca="1">IF(CE_Test_Number&lt;1,"-",Tables!AE135)</f>
        <v>-</v>
      </c>
      <c r="P22" s="411" t="str">
        <f ca="1">IF(CE_Test_Number&lt;1,"-",Tables!AF135)</f>
        <v>-</v>
      </c>
      <c r="Q22" s="411" t="str">
        <f ca="1">IF(CE_Test_Number&lt;1,"-",Tables!AG135)</f>
        <v>-</v>
      </c>
      <c r="R22" s="464" t="str">
        <f ca="1">IF(CE_Test_Number&lt;2,"-",Tables!AH135)</f>
        <v>-</v>
      </c>
      <c r="S22" s="464" t="str">
        <f ca="1">IF(CE_Test_Number&lt;2,"-",Tables!AI135)</f>
        <v>-</v>
      </c>
      <c r="T22" s="464" t="str">
        <f ca="1">IF(CE_Test_Number&lt;2,"-",Tables!AJ135)</f>
        <v>-</v>
      </c>
      <c r="U22" s="464" t="str">
        <f ca="1">IF(CE_Test_Number&lt;2,"-",Tables!AK135)</f>
        <v>-</v>
      </c>
      <c r="V22" s="464" t="str">
        <f ca="1">IF(CE_Test_Number&lt;2,"-",Tables!AL135)</f>
        <v>-</v>
      </c>
      <c r="W22" s="464" t="str">
        <f ca="1">IF(CE_Test_Number&lt;3,"-",Tables!AM135)</f>
        <v>-</v>
      </c>
      <c r="X22" s="464" t="str">
        <f ca="1">IF(CE_Test_Number&lt;3,"-",Tables!AN135)</f>
        <v>-</v>
      </c>
      <c r="Y22" s="464" t="str">
        <f ca="1">IF(CE_Test_Number&lt;3,"-",Tables!AO135)</f>
        <v>-</v>
      </c>
      <c r="Z22" s="464" t="str">
        <f ca="1">IF(CE_Test_Number&lt;3,"-",Tables!AP135)</f>
        <v>-</v>
      </c>
      <c r="AA22" s="464" t="str">
        <f ca="1">IF(CE_Test_Number&lt;3,"-",Tables!AQ135)</f>
        <v>-</v>
      </c>
      <c r="AB22" s="464" t="str">
        <f ca="1">IF(CE_Test_Number&lt;4,"-",Tables!AR135)</f>
        <v>-</v>
      </c>
      <c r="AC22" s="464" t="str">
        <f ca="1">IF(CE_Test_Number&lt;4,"-",Tables!AS135)</f>
        <v>-</v>
      </c>
      <c r="AD22" s="464" t="str">
        <f ca="1">IF(CE_Test_Number&lt;4,"-",Tables!AT135)</f>
        <v>-</v>
      </c>
      <c r="AE22" s="464" t="str">
        <f ca="1">IF(CE_Test_Number&lt;4,"-",Tables!AU135)</f>
        <v>-</v>
      </c>
      <c r="AF22" s="464" t="str">
        <f ca="1">IF(CE_Test_Number&lt;4,"-",Tables!AV135)</f>
        <v>-</v>
      </c>
    </row>
    <row r="23" spans="2:32">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Tables!Q136</f>
        <v>-</v>
      </c>
      <c r="J23" s="269" t="str">
        <f ca="1">Tables!R136</f>
        <v>-</v>
      </c>
      <c r="K23" s="269" t="str">
        <f ca="1">Tables!S136</f>
        <v>-</v>
      </c>
      <c r="L23" s="269" t="str">
        <f ca="1">Tables!AA136</f>
        <v>-</v>
      </c>
      <c r="M23" s="411" t="str">
        <f ca="1">IF(CE_Test_Number&lt;1,"-",Tables!AC136)</f>
        <v>-</v>
      </c>
      <c r="N23" s="411" t="str">
        <f ca="1">IF(CE_Test_Number&lt;1,"-",Tables!AD136)</f>
        <v>-</v>
      </c>
      <c r="O23" s="411" t="str">
        <f ca="1">IF(CE_Test_Number&lt;1,"-",Tables!AE136)</f>
        <v>-</v>
      </c>
      <c r="P23" s="411" t="str">
        <f ca="1">IF(CE_Test_Number&lt;1,"-",Tables!AF136)</f>
        <v>-</v>
      </c>
      <c r="Q23" s="411" t="str">
        <f ca="1">IF(CE_Test_Number&lt;1,"-",Tables!AG136)</f>
        <v>-</v>
      </c>
      <c r="R23" s="464" t="str">
        <f ca="1">IF(CE_Test_Number&lt;2,"-",Tables!AH136)</f>
        <v>-</v>
      </c>
      <c r="S23" s="464" t="str">
        <f ca="1">IF(CE_Test_Number&lt;2,"-",Tables!AI136)</f>
        <v>-</v>
      </c>
      <c r="T23" s="464" t="str">
        <f ca="1">IF(CE_Test_Number&lt;2,"-",Tables!AJ136)</f>
        <v>-</v>
      </c>
      <c r="U23" s="464" t="str">
        <f ca="1">IF(CE_Test_Number&lt;2,"-",Tables!AK136)</f>
        <v>-</v>
      </c>
      <c r="V23" s="464" t="str">
        <f ca="1">IF(CE_Test_Number&lt;2,"-",Tables!AL136)</f>
        <v>-</v>
      </c>
      <c r="W23" s="464" t="str">
        <f ca="1">IF(CE_Test_Number&lt;3,"-",Tables!AM136)</f>
        <v>-</v>
      </c>
      <c r="X23" s="464" t="str">
        <f ca="1">IF(CE_Test_Number&lt;3,"-",Tables!AN136)</f>
        <v>-</v>
      </c>
      <c r="Y23" s="464" t="str">
        <f ca="1">IF(CE_Test_Number&lt;3,"-",Tables!AO136)</f>
        <v>-</v>
      </c>
      <c r="Z23" s="464" t="str">
        <f ca="1">IF(CE_Test_Number&lt;3,"-",Tables!AP136)</f>
        <v>-</v>
      </c>
      <c r="AA23" s="464" t="str">
        <f ca="1">IF(CE_Test_Number&lt;3,"-",Tables!AQ136)</f>
        <v>-</v>
      </c>
      <c r="AB23" s="464" t="str">
        <f ca="1">IF(CE_Test_Number&lt;4,"-",Tables!AR136)</f>
        <v>-</v>
      </c>
      <c r="AC23" s="464" t="str">
        <f ca="1">IF(CE_Test_Number&lt;4,"-",Tables!AS136)</f>
        <v>-</v>
      </c>
      <c r="AD23" s="464" t="str">
        <f ca="1">IF(CE_Test_Number&lt;4,"-",Tables!AT136)</f>
        <v>-</v>
      </c>
      <c r="AE23" s="464" t="str">
        <f ca="1">IF(CE_Test_Number&lt;4,"-",Tables!AU136)</f>
        <v>-</v>
      </c>
      <c r="AF23" s="464" t="str">
        <f ca="1">IF(CE_Test_Number&lt;4,"-",Tables!AV136)</f>
        <v>-</v>
      </c>
    </row>
    <row r="24" spans="2:32">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Tables!Q137</f>
        <v>-</v>
      </c>
      <c r="J24" s="269" t="str">
        <f ca="1">Tables!R137</f>
        <v>-</v>
      </c>
      <c r="K24" s="269" t="str">
        <f ca="1">Tables!S137</f>
        <v>-</v>
      </c>
      <c r="L24" s="269" t="str">
        <f ca="1">Tables!AA137</f>
        <v>-</v>
      </c>
      <c r="M24" s="411" t="str">
        <f ca="1">IF(CE_Test_Number&lt;1,"-",Tables!AC137)</f>
        <v>-</v>
      </c>
      <c r="N24" s="411" t="str">
        <f ca="1">IF(CE_Test_Number&lt;1,"-",Tables!AD137)</f>
        <v>-</v>
      </c>
      <c r="O24" s="411" t="str">
        <f ca="1">IF(CE_Test_Number&lt;1,"-",Tables!AE137)</f>
        <v>-</v>
      </c>
      <c r="P24" s="411" t="str">
        <f ca="1">IF(CE_Test_Number&lt;1,"-",Tables!AF137)</f>
        <v>-</v>
      </c>
      <c r="Q24" s="411" t="str">
        <f ca="1">IF(CE_Test_Number&lt;1,"-",Tables!AG137)</f>
        <v>-</v>
      </c>
      <c r="R24" s="464" t="str">
        <f ca="1">IF(CE_Test_Number&lt;2,"-",Tables!AH137)</f>
        <v>-</v>
      </c>
      <c r="S24" s="464" t="str">
        <f ca="1">IF(CE_Test_Number&lt;2,"-",Tables!AI137)</f>
        <v>-</v>
      </c>
      <c r="T24" s="464" t="str">
        <f ca="1">IF(CE_Test_Number&lt;2,"-",Tables!AJ137)</f>
        <v>-</v>
      </c>
      <c r="U24" s="464" t="str">
        <f ca="1">IF(CE_Test_Number&lt;2,"-",Tables!AK137)</f>
        <v>-</v>
      </c>
      <c r="V24" s="464" t="str">
        <f ca="1">IF(CE_Test_Number&lt;2,"-",Tables!AL137)</f>
        <v>-</v>
      </c>
      <c r="W24" s="464" t="str">
        <f ca="1">IF(CE_Test_Number&lt;3,"-",Tables!AM137)</f>
        <v>-</v>
      </c>
      <c r="X24" s="464" t="str">
        <f ca="1">IF(CE_Test_Number&lt;3,"-",Tables!AN137)</f>
        <v>-</v>
      </c>
      <c r="Y24" s="464" t="str">
        <f ca="1">IF(CE_Test_Number&lt;3,"-",Tables!AO137)</f>
        <v>-</v>
      </c>
      <c r="Z24" s="464" t="str">
        <f ca="1">IF(CE_Test_Number&lt;3,"-",Tables!AP137)</f>
        <v>-</v>
      </c>
      <c r="AA24" s="464" t="str">
        <f ca="1">IF(CE_Test_Number&lt;3,"-",Tables!AQ137)</f>
        <v>-</v>
      </c>
      <c r="AB24" s="464" t="str">
        <f ca="1">IF(CE_Test_Number&lt;4,"-",Tables!AR137)</f>
        <v>-</v>
      </c>
      <c r="AC24" s="464" t="str">
        <f ca="1">IF(CE_Test_Number&lt;4,"-",Tables!AS137)</f>
        <v>-</v>
      </c>
      <c r="AD24" s="464" t="str">
        <f ca="1">IF(CE_Test_Number&lt;4,"-",Tables!AT137)</f>
        <v>-</v>
      </c>
      <c r="AE24" s="464" t="str">
        <f ca="1">IF(CE_Test_Number&lt;4,"-",Tables!AU137)</f>
        <v>-</v>
      </c>
      <c r="AF24" s="464" t="str">
        <f ca="1">IF(CE_Test_Number&lt;4,"-",Tables!AV137)</f>
        <v>-</v>
      </c>
    </row>
    <row r="25" spans="2:32">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Tables!Q138</f>
        <v>-</v>
      </c>
      <c r="J25" s="269" t="str">
        <f ca="1">Tables!R138</f>
        <v>-</v>
      </c>
      <c r="K25" s="269" t="str">
        <f ca="1">Tables!S138</f>
        <v>-</v>
      </c>
      <c r="L25" s="269" t="str">
        <f ca="1">Tables!AA138</f>
        <v>-</v>
      </c>
      <c r="M25" s="411" t="str">
        <f ca="1">IF(CE_Test_Number&lt;1,"-",Tables!AC138)</f>
        <v>-</v>
      </c>
      <c r="N25" s="411" t="str">
        <f ca="1">IF(CE_Test_Number&lt;1,"-",Tables!AD138)</f>
        <v>-</v>
      </c>
      <c r="O25" s="411" t="str">
        <f ca="1">IF(CE_Test_Number&lt;1,"-",Tables!AE138)</f>
        <v>-</v>
      </c>
      <c r="P25" s="411" t="str">
        <f ca="1">IF(CE_Test_Number&lt;1,"-",Tables!AF138)</f>
        <v>-</v>
      </c>
      <c r="Q25" s="411" t="str">
        <f ca="1">IF(CE_Test_Number&lt;1,"-",Tables!AG138)</f>
        <v>-</v>
      </c>
      <c r="R25" s="464" t="str">
        <f ca="1">IF(CE_Test_Number&lt;2,"-",Tables!AH138)</f>
        <v>-</v>
      </c>
      <c r="S25" s="464" t="str">
        <f ca="1">IF(CE_Test_Number&lt;2,"-",Tables!AI138)</f>
        <v>-</v>
      </c>
      <c r="T25" s="464" t="str">
        <f ca="1">IF(CE_Test_Number&lt;2,"-",Tables!AJ138)</f>
        <v>-</v>
      </c>
      <c r="U25" s="464" t="str">
        <f ca="1">IF(CE_Test_Number&lt;2,"-",Tables!AK138)</f>
        <v>-</v>
      </c>
      <c r="V25" s="464" t="str">
        <f ca="1">IF(CE_Test_Number&lt;2,"-",Tables!AL138)</f>
        <v>-</v>
      </c>
      <c r="W25" s="464" t="str">
        <f ca="1">IF(CE_Test_Number&lt;3,"-",Tables!AM138)</f>
        <v>-</v>
      </c>
      <c r="X25" s="464" t="str">
        <f ca="1">IF(CE_Test_Number&lt;3,"-",Tables!AN138)</f>
        <v>-</v>
      </c>
      <c r="Y25" s="464" t="str">
        <f ca="1">IF(CE_Test_Number&lt;3,"-",Tables!AO138)</f>
        <v>-</v>
      </c>
      <c r="Z25" s="464" t="str">
        <f ca="1">IF(CE_Test_Number&lt;3,"-",Tables!AP138)</f>
        <v>-</v>
      </c>
      <c r="AA25" s="464" t="str">
        <f ca="1">IF(CE_Test_Number&lt;3,"-",Tables!AQ138)</f>
        <v>-</v>
      </c>
      <c r="AB25" s="464" t="str">
        <f ca="1">IF(CE_Test_Number&lt;4,"-",Tables!AR138)</f>
        <v>-</v>
      </c>
      <c r="AC25" s="464" t="str">
        <f ca="1">IF(CE_Test_Number&lt;4,"-",Tables!AS138)</f>
        <v>-</v>
      </c>
      <c r="AD25" s="464" t="str">
        <f ca="1">IF(CE_Test_Number&lt;4,"-",Tables!AT138)</f>
        <v>-</v>
      </c>
      <c r="AE25" s="464" t="str">
        <f ca="1">IF(CE_Test_Number&lt;4,"-",Tables!AU138)</f>
        <v>-</v>
      </c>
      <c r="AF25" s="464" t="str">
        <f ca="1">IF(CE_Test_Number&lt;4,"-",Tables!AV138)</f>
        <v>-</v>
      </c>
    </row>
    <row r="26" spans="2:32">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Tables!Q139</f>
        <v>-</v>
      </c>
      <c r="J26" s="269" t="str">
        <f ca="1">Tables!R139</f>
        <v>-</v>
      </c>
      <c r="K26" s="269" t="str">
        <f ca="1">Tables!S139</f>
        <v>-</v>
      </c>
      <c r="L26" s="269" t="str">
        <f ca="1">Tables!AA139</f>
        <v>-</v>
      </c>
      <c r="M26" s="411" t="str">
        <f ca="1">IF(CE_Test_Number&lt;1,"-",Tables!AC139)</f>
        <v>-</v>
      </c>
      <c r="N26" s="411" t="str">
        <f ca="1">IF(CE_Test_Number&lt;1,"-",Tables!AD139)</f>
        <v>-</v>
      </c>
      <c r="O26" s="411" t="str">
        <f ca="1">IF(CE_Test_Number&lt;1,"-",Tables!AE139)</f>
        <v>-</v>
      </c>
      <c r="P26" s="411" t="str">
        <f ca="1">IF(CE_Test_Number&lt;1,"-",Tables!AF139)</f>
        <v>-</v>
      </c>
      <c r="Q26" s="411" t="str">
        <f ca="1">IF(CE_Test_Number&lt;1,"-",Tables!AG139)</f>
        <v>-</v>
      </c>
      <c r="R26" s="464" t="str">
        <f ca="1">IF(CE_Test_Number&lt;2,"-",Tables!AH139)</f>
        <v>-</v>
      </c>
      <c r="S26" s="464" t="str">
        <f ca="1">IF(CE_Test_Number&lt;2,"-",Tables!AI139)</f>
        <v>-</v>
      </c>
      <c r="T26" s="464" t="str">
        <f ca="1">IF(CE_Test_Number&lt;2,"-",Tables!AJ139)</f>
        <v>-</v>
      </c>
      <c r="U26" s="464" t="str">
        <f ca="1">IF(CE_Test_Number&lt;2,"-",Tables!AK139)</f>
        <v>-</v>
      </c>
      <c r="V26" s="464" t="str">
        <f ca="1">IF(CE_Test_Number&lt;2,"-",Tables!AL139)</f>
        <v>-</v>
      </c>
      <c r="W26" s="464" t="str">
        <f ca="1">IF(CE_Test_Number&lt;3,"-",Tables!AM139)</f>
        <v>-</v>
      </c>
      <c r="X26" s="464" t="str">
        <f ca="1">IF(CE_Test_Number&lt;3,"-",Tables!AN139)</f>
        <v>-</v>
      </c>
      <c r="Y26" s="464" t="str">
        <f ca="1">IF(CE_Test_Number&lt;3,"-",Tables!AO139)</f>
        <v>-</v>
      </c>
      <c r="Z26" s="464" t="str">
        <f ca="1">IF(CE_Test_Number&lt;3,"-",Tables!AP139)</f>
        <v>-</v>
      </c>
      <c r="AA26" s="464" t="str">
        <f ca="1">IF(CE_Test_Number&lt;3,"-",Tables!AQ139)</f>
        <v>-</v>
      </c>
      <c r="AB26" s="464" t="str">
        <f ca="1">IF(CE_Test_Number&lt;4,"-",Tables!AR139)</f>
        <v>-</v>
      </c>
      <c r="AC26" s="464" t="str">
        <f ca="1">IF(CE_Test_Number&lt;4,"-",Tables!AS139)</f>
        <v>-</v>
      </c>
      <c r="AD26" s="464" t="str">
        <f ca="1">IF(CE_Test_Number&lt;4,"-",Tables!AT139)</f>
        <v>-</v>
      </c>
      <c r="AE26" s="464" t="str">
        <f ca="1">IF(CE_Test_Number&lt;4,"-",Tables!AU139)</f>
        <v>-</v>
      </c>
      <c r="AF26" s="464" t="str">
        <f ca="1">IF(CE_Test_Number&lt;4,"-",Tables!AV139)</f>
        <v>-</v>
      </c>
    </row>
    <row r="27" spans="2:32">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Tables!Q140</f>
        <v>-</v>
      </c>
      <c r="J27" s="269" t="str">
        <f ca="1">Tables!R140</f>
        <v>-</v>
      </c>
      <c r="K27" s="269" t="str">
        <f ca="1">Tables!S140</f>
        <v>-</v>
      </c>
      <c r="L27" s="269" t="str">
        <f ca="1">Tables!AA140</f>
        <v>-</v>
      </c>
      <c r="M27" s="411" t="str">
        <f ca="1">IF(CE_Test_Number&lt;1,"-",Tables!AC140)</f>
        <v>-</v>
      </c>
      <c r="N27" s="411" t="str">
        <f ca="1">IF(CE_Test_Number&lt;1,"-",Tables!AD140)</f>
        <v>-</v>
      </c>
      <c r="O27" s="411" t="str">
        <f ca="1">IF(CE_Test_Number&lt;1,"-",Tables!AE140)</f>
        <v>-</v>
      </c>
      <c r="P27" s="411" t="str">
        <f ca="1">IF(CE_Test_Number&lt;1,"-",Tables!AF140)</f>
        <v>-</v>
      </c>
      <c r="Q27" s="411" t="str">
        <f ca="1">IF(CE_Test_Number&lt;1,"-",Tables!AG140)</f>
        <v>-</v>
      </c>
      <c r="R27" s="464" t="str">
        <f ca="1">IF(CE_Test_Number&lt;2,"-",Tables!AH140)</f>
        <v>-</v>
      </c>
      <c r="S27" s="464" t="str">
        <f ca="1">IF(CE_Test_Number&lt;2,"-",Tables!AI140)</f>
        <v>-</v>
      </c>
      <c r="T27" s="464" t="str">
        <f ca="1">IF(CE_Test_Number&lt;2,"-",Tables!AJ140)</f>
        <v>-</v>
      </c>
      <c r="U27" s="464" t="str">
        <f ca="1">IF(CE_Test_Number&lt;2,"-",Tables!AK140)</f>
        <v>-</v>
      </c>
      <c r="V27" s="464" t="str">
        <f ca="1">IF(CE_Test_Number&lt;2,"-",Tables!AL140)</f>
        <v>-</v>
      </c>
      <c r="W27" s="464" t="str">
        <f ca="1">IF(CE_Test_Number&lt;3,"-",Tables!AM140)</f>
        <v>-</v>
      </c>
      <c r="X27" s="464" t="str">
        <f ca="1">IF(CE_Test_Number&lt;3,"-",Tables!AN140)</f>
        <v>-</v>
      </c>
      <c r="Y27" s="464" t="str">
        <f ca="1">IF(CE_Test_Number&lt;3,"-",Tables!AO140)</f>
        <v>-</v>
      </c>
      <c r="Z27" s="464" t="str">
        <f ca="1">IF(CE_Test_Number&lt;3,"-",Tables!AP140)</f>
        <v>-</v>
      </c>
      <c r="AA27" s="464" t="str">
        <f ca="1">IF(CE_Test_Number&lt;3,"-",Tables!AQ140)</f>
        <v>-</v>
      </c>
      <c r="AB27" s="464" t="str">
        <f ca="1">IF(CE_Test_Number&lt;4,"-",Tables!AR140)</f>
        <v>-</v>
      </c>
      <c r="AC27" s="464" t="str">
        <f ca="1">IF(CE_Test_Number&lt;4,"-",Tables!AS140)</f>
        <v>-</v>
      </c>
      <c r="AD27" s="464" t="str">
        <f ca="1">IF(CE_Test_Number&lt;4,"-",Tables!AT140)</f>
        <v>-</v>
      </c>
      <c r="AE27" s="464" t="str">
        <f ca="1">IF(CE_Test_Number&lt;4,"-",Tables!AU140)</f>
        <v>-</v>
      </c>
      <c r="AF27" s="464" t="str">
        <f ca="1">IF(CE_Test_Number&lt;4,"-",Tables!AV140)</f>
        <v>-</v>
      </c>
    </row>
    <row r="28" spans="2:32">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Tables!Q141</f>
        <v>-</v>
      </c>
      <c r="J28" s="269" t="str">
        <f ca="1">Tables!R141</f>
        <v>-</v>
      </c>
      <c r="K28" s="269" t="str">
        <f ca="1">Tables!S141</f>
        <v>-</v>
      </c>
      <c r="L28" s="269" t="str">
        <f ca="1">Tables!AA141</f>
        <v>-</v>
      </c>
      <c r="M28" s="411" t="str">
        <f ca="1">IF(CE_Test_Number&lt;1,"-",Tables!AC141)</f>
        <v>-</v>
      </c>
      <c r="N28" s="411" t="str">
        <f ca="1">IF(CE_Test_Number&lt;1,"-",Tables!AD141)</f>
        <v>-</v>
      </c>
      <c r="O28" s="411" t="str">
        <f ca="1">IF(CE_Test_Number&lt;1,"-",Tables!AE141)</f>
        <v>-</v>
      </c>
      <c r="P28" s="411" t="str">
        <f ca="1">IF(CE_Test_Number&lt;1,"-",Tables!AF141)</f>
        <v>-</v>
      </c>
      <c r="Q28" s="411" t="str">
        <f ca="1">IF(CE_Test_Number&lt;1,"-",Tables!AG141)</f>
        <v>-</v>
      </c>
      <c r="R28" s="464" t="str">
        <f ca="1">IF(CE_Test_Number&lt;2,"-",Tables!AH141)</f>
        <v>-</v>
      </c>
      <c r="S28" s="464" t="str">
        <f ca="1">IF(CE_Test_Number&lt;2,"-",Tables!AI141)</f>
        <v>-</v>
      </c>
      <c r="T28" s="464" t="str">
        <f ca="1">IF(CE_Test_Number&lt;2,"-",Tables!AJ141)</f>
        <v>-</v>
      </c>
      <c r="U28" s="464" t="str">
        <f ca="1">IF(CE_Test_Number&lt;2,"-",Tables!AK141)</f>
        <v>-</v>
      </c>
      <c r="V28" s="464" t="str">
        <f ca="1">IF(CE_Test_Number&lt;2,"-",Tables!AL141)</f>
        <v>-</v>
      </c>
      <c r="W28" s="464" t="str">
        <f ca="1">IF(CE_Test_Number&lt;3,"-",Tables!AM141)</f>
        <v>-</v>
      </c>
      <c r="X28" s="464" t="str">
        <f ca="1">IF(CE_Test_Number&lt;3,"-",Tables!AN141)</f>
        <v>-</v>
      </c>
      <c r="Y28" s="464" t="str">
        <f ca="1">IF(CE_Test_Number&lt;3,"-",Tables!AO141)</f>
        <v>-</v>
      </c>
      <c r="Z28" s="464" t="str">
        <f ca="1">IF(CE_Test_Number&lt;3,"-",Tables!AP141)</f>
        <v>-</v>
      </c>
      <c r="AA28" s="464" t="str">
        <f ca="1">IF(CE_Test_Number&lt;3,"-",Tables!AQ141)</f>
        <v>-</v>
      </c>
      <c r="AB28" s="464" t="str">
        <f ca="1">IF(CE_Test_Number&lt;4,"-",Tables!AR141)</f>
        <v>-</v>
      </c>
      <c r="AC28" s="464" t="str">
        <f ca="1">IF(CE_Test_Number&lt;4,"-",Tables!AS141)</f>
        <v>-</v>
      </c>
      <c r="AD28" s="464" t="str">
        <f ca="1">IF(CE_Test_Number&lt;4,"-",Tables!AT141)</f>
        <v>-</v>
      </c>
      <c r="AE28" s="464" t="str">
        <f ca="1">IF(CE_Test_Number&lt;4,"-",Tables!AU141)</f>
        <v>-</v>
      </c>
      <c r="AF28" s="464" t="str">
        <f ca="1">IF(CE_Test_Number&lt;4,"-",Tables!AV141)</f>
        <v>-</v>
      </c>
    </row>
    <row r="29" spans="2:32">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Tables!Q142</f>
        <v>-</v>
      </c>
      <c r="J29" s="269" t="str">
        <f ca="1">Tables!R142</f>
        <v>-</v>
      </c>
      <c r="K29" s="269" t="str">
        <f ca="1">Tables!S142</f>
        <v>-</v>
      </c>
      <c r="L29" s="269" t="str">
        <f ca="1">Tables!AA142</f>
        <v>-</v>
      </c>
      <c r="M29" s="411" t="str">
        <f ca="1">IF(CE_Test_Number&lt;1,"-",Tables!AC142)</f>
        <v>-</v>
      </c>
      <c r="N29" s="411" t="str">
        <f ca="1">IF(CE_Test_Number&lt;1,"-",Tables!AD142)</f>
        <v>-</v>
      </c>
      <c r="O29" s="411" t="str">
        <f ca="1">IF(CE_Test_Number&lt;1,"-",Tables!AE142)</f>
        <v>-</v>
      </c>
      <c r="P29" s="411" t="str">
        <f ca="1">IF(CE_Test_Number&lt;1,"-",Tables!AF142)</f>
        <v>-</v>
      </c>
      <c r="Q29" s="411" t="str">
        <f ca="1">IF(CE_Test_Number&lt;1,"-",Tables!AG142)</f>
        <v>-</v>
      </c>
      <c r="R29" s="464" t="str">
        <f ca="1">IF(CE_Test_Number&lt;2,"-",Tables!AH142)</f>
        <v>-</v>
      </c>
      <c r="S29" s="464" t="str">
        <f ca="1">IF(CE_Test_Number&lt;2,"-",Tables!AI142)</f>
        <v>-</v>
      </c>
      <c r="T29" s="464" t="str">
        <f ca="1">IF(CE_Test_Number&lt;2,"-",Tables!AJ142)</f>
        <v>-</v>
      </c>
      <c r="U29" s="464" t="str">
        <f ca="1">IF(CE_Test_Number&lt;2,"-",Tables!AK142)</f>
        <v>-</v>
      </c>
      <c r="V29" s="464" t="str">
        <f ca="1">IF(CE_Test_Number&lt;2,"-",Tables!AL142)</f>
        <v>-</v>
      </c>
      <c r="W29" s="464" t="str">
        <f ca="1">IF(CE_Test_Number&lt;3,"-",Tables!AM142)</f>
        <v>-</v>
      </c>
      <c r="X29" s="464" t="str">
        <f ca="1">IF(CE_Test_Number&lt;3,"-",Tables!AN142)</f>
        <v>-</v>
      </c>
      <c r="Y29" s="464" t="str">
        <f ca="1">IF(CE_Test_Number&lt;3,"-",Tables!AO142)</f>
        <v>-</v>
      </c>
      <c r="Z29" s="464" t="str">
        <f ca="1">IF(CE_Test_Number&lt;3,"-",Tables!AP142)</f>
        <v>-</v>
      </c>
      <c r="AA29" s="464" t="str">
        <f ca="1">IF(CE_Test_Number&lt;3,"-",Tables!AQ142)</f>
        <v>-</v>
      </c>
      <c r="AB29" s="464" t="str">
        <f ca="1">IF(CE_Test_Number&lt;4,"-",Tables!AR142)</f>
        <v>-</v>
      </c>
      <c r="AC29" s="464" t="str">
        <f ca="1">IF(CE_Test_Number&lt;4,"-",Tables!AS142)</f>
        <v>-</v>
      </c>
      <c r="AD29" s="464" t="str">
        <f ca="1">IF(CE_Test_Number&lt;4,"-",Tables!AT142)</f>
        <v>-</v>
      </c>
      <c r="AE29" s="464" t="str">
        <f ca="1">IF(CE_Test_Number&lt;4,"-",Tables!AU142)</f>
        <v>-</v>
      </c>
      <c r="AF29" s="464" t="str">
        <f ca="1">IF(CE_Test_Number&lt;4,"-",Tables!AV142)</f>
        <v>-</v>
      </c>
    </row>
    <row r="30" spans="2:32">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Tables!Q143</f>
        <v>-</v>
      </c>
      <c r="J30" s="269" t="str">
        <f ca="1">Tables!R143</f>
        <v>-</v>
      </c>
      <c r="K30" s="269" t="str">
        <f ca="1">Tables!S143</f>
        <v>-</v>
      </c>
      <c r="L30" s="269" t="str">
        <f ca="1">Tables!AA143</f>
        <v>-</v>
      </c>
      <c r="M30" s="411" t="str">
        <f ca="1">IF(CE_Test_Number&lt;1,"-",Tables!AC143)</f>
        <v>-</v>
      </c>
      <c r="N30" s="411" t="str">
        <f ca="1">IF(CE_Test_Number&lt;1,"-",Tables!AD143)</f>
        <v>-</v>
      </c>
      <c r="O30" s="411" t="str">
        <f ca="1">IF(CE_Test_Number&lt;1,"-",Tables!AE143)</f>
        <v>-</v>
      </c>
      <c r="P30" s="411" t="str">
        <f ca="1">IF(CE_Test_Number&lt;1,"-",Tables!AF143)</f>
        <v>-</v>
      </c>
      <c r="Q30" s="411" t="str">
        <f ca="1">IF(CE_Test_Number&lt;1,"-",Tables!AG143)</f>
        <v>-</v>
      </c>
      <c r="R30" s="464" t="str">
        <f ca="1">IF(CE_Test_Number&lt;2,"-",Tables!AH143)</f>
        <v>-</v>
      </c>
      <c r="S30" s="464" t="str">
        <f ca="1">IF(CE_Test_Number&lt;2,"-",Tables!AI143)</f>
        <v>-</v>
      </c>
      <c r="T30" s="464" t="str">
        <f ca="1">IF(CE_Test_Number&lt;2,"-",Tables!AJ143)</f>
        <v>-</v>
      </c>
      <c r="U30" s="464" t="str">
        <f ca="1">IF(CE_Test_Number&lt;2,"-",Tables!AK143)</f>
        <v>-</v>
      </c>
      <c r="V30" s="464" t="str">
        <f ca="1">IF(CE_Test_Number&lt;2,"-",Tables!AL143)</f>
        <v>-</v>
      </c>
      <c r="W30" s="464" t="str">
        <f ca="1">IF(CE_Test_Number&lt;3,"-",Tables!AM143)</f>
        <v>-</v>
      </c>
      <c r="X30" s="464" t="str">
        <f ca="1">IF(CE_Test_Number&lt;3,"-",Tables!AN143)</f>
        <v>-</v>
      </c>
      <c r="Y30" s="464" t="str">
        <f ca="1">IF(CE_Test_Number&lt;3,"-",Tables!AO143)</f>
        <v>-</v>
      </c>
      <c r="Z30" s="464" t="str">
        <f ca="1">IF(CE_Test_Number&lt;3,"-",Tables!AP143)</f>
        <v>-</v>
      </c>
      <c r="AA30" s="464" t="str">
        <f ca="1">IF(CE_Test_Number&lt;3,"-",Tables!AQ143)</f>
        <v>-</v>
      </c>
      <c r="AB30" s="464" t="str">
        <f ca="1">IF(CE_Test_Number&lt;4,"-",Tables!AR143)</f>
        <v>-</v>
      </c>
      <c r="AC30" s="464" t="str">
        <f ca="1">IF(CE_Test_Number&lt;4,"-",Tables!AS143)</f>
        <v>-</v>
      </c>
      <c r="AD30" s="464" t="str">
        <f ca="1">IF(CE_Test_Number&lt;4,"-",Tables!AT143)</f>
        <v>-</v>
      </c>
      <c r="AE30" s="464" t="str">
        <f ca="1">IF(CE_Test_Number&lt;4,"-",Tables!AU143)</f>
        <v>-</v>
      </c>
      <c r="AF30" s="464" t="str">
        <f ca="1">IF(CE_Test_Number&lt;4,"-",Tables!AV143)</f>
        <v>-</v>
      </c>
    </row>
    <row r="31" spans="2:32">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Tables!Q144</f>
        <v>-</v>
      </c>
      <c r="J31" s="269" t="str">
        <f ca="1">Tables!R144</f>
        <v>-</v>
      </c>
      <c r="K31" s="269" t="str">
        <f ca="1">Tables!S144</f>
        <v>-</v>
      </c>
      <c r="L31" s="269" t="str">
        <f ca="1">Tables!AA144</f>
        <v>-</v>
      </c>
      <c r="M31" s="411" t="str">
        <f ca="1">IF(CE_Test_Number&lt;1,"-",Tables!AC144)</f>
        <v>-</v>
      </c>
      <c r="N31" s="411" t="str">
        <f ca="1">IF(CE_Test_Number&lt;1,"-",Tables!AD144)</f>
        <v>-</v>
      </c>
      <c r="O31" s="411" t="str">
        <f ca="1">IF(CE_Test_Number&lt;1,"-",Tables!AE144)</f>
        <v>-</v>
      </c>
      <c r="P31" s="411" t="str">
        <f ca="1">IF(CE_Test_Number&lt;1,"-",Tables!AF144)</f>
        <v>-</v>
      </c>
      <c r="Q31" s="411" t="str">
        <f ca="1">IF(CE_Test_Number&lt;1,"-",Tables!AG144)</f>
        <v>-</v>
      </c>
      <c r="R31" s="464" t="str">
        <f ca="1">IF(CE_Test_Number&lt;2,"-",Tables!AH144)</f>
        <v>-</v>
      </c>
      <c r="S31" s="464" t="str">
        <f ca="1">IF(CE_Test_Number&lt;2,"-",Tables!AI144)</f>
        <v>-</v>
      </c>
      <c r="T31" s="464" t="str">
        <f ca="1">IF(CE_Test_Number&lt;2,"-",Tables!AJ144)</f>
        <v>-</v>
      </c>
      <c r="U31" s="464" t="str">
        <f ca="1">IF(CE_Test_Number&lt;2,"-",Tables!AK144)</f>
        <v>-</v>
      </c>
      <c r="V31" s="464" t="str">
        <f ca="1">IF(CE_Test_Number&lt;2,"-",Tables!AL144)</f>
        <v>-</v>
      </c>
      <c r="W31" s="464" t="str">
        <f ca="1">IF(CE_Test_Number&lt;3,"-",Tables!AM144)</f>
        <v>-</v>
      </c>
      <c r="X31" s="464" t="str">
        <f ca="1">IF(CE_Test_Number&lt;3,"-",Tables!AN144)</f>
        <v>-</v>
      </c>
      <c r="Y31" s="464" t="str">
        <f ca="1">IF(CE_Test_Number&lt;3,"-",Tables!AO144)</f>
        <v>-</v>
      </c>
      <c r="Z31" s="464" t="str">
        <f ca="1">IF(CE_Test_Number&lt;3,"-",Tables!AP144)</f>
        <v>-</v>
      </c>
      <c r="AA31" s="464" t="str">
        <f ca="1">IF(CE_Test_Number&lt;3,"-",Tables!AQ144)</f>
        <v>-</v>
      </c>
      <c r="AB31" s="464" t="str">
        <f ca="1">IF(CE_Test_Number&lt;4,"-",Tables!AR144)</f>
        <v>-</v>
      </c>
      <c r="AC31" s="464" t="str">
        <f ca="1">IF(CE_Test_Number&lt;4,"-",Tables!AS144)</f>
        <v>-</v>
      </c>
      <c r="AD31" s="464" t="str">
        <f ca="1">IF(CE_Test_Number&lt;4,"-",Tables!AT144)</f>
        <v>-</v>
      </c>
      <c r="AE31" s="464" t="str">
        <f ca="1">IF(CE_Test_Number&lt;4,"-",Tables!AU144)</f>
        <v>-</v>
      </c>
      <c r="AF31" s="464" t="str">
        <f ca="1">IF(CE_Test_Number&lt;4,"-",Tables!AV144)</f>
        <v>-</v>
      </c>
    </row>
    <row r="32" spans="2:32">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Tables!Q145</f>
        <v>-</v>
      </c>
      <c r="J32" s="269" t="str">
        <f ca="1">Tables!R145</f>
        <v>-</v>
      </c>
      <c r="K32" s="269" t="str">
        <f ca="1">Tables!S145</f>
        <v>-</v>
      </c>
      <c r="L32" s="269" t="str">
        <f ca="1">Tables!AA145</f>
        <v>-</v>
      </c>
      <c r="M32" s="411" t="str">
        <f ca="1">IF(CE_Test_Number&lt;1,"-",Tables!AC145)</f>
        <v>-</v>
      </c>
      <c r="N32" s="411" t="str">
        <f ca="1">IF(CE_Test_Number&lt;1,"-",Tables!AD145)</f>
        <v>-</v>
      </c>
      <c r="O32" s="411" t="str">
        <f ca="1">IF(CE_Test_Number&lt;1,"-",Tables!AE145)</f>
        <v>-</v>
      </c>
      <c r="P32" s="411" t="str">
        <f ca="1">IF(CE_Test_Number&lt;1,"-",Tables!AF145)</f>
        <v>-</v>
      </c>
      <c r="Q32" s="411" t="str">
        <f ca="1">IF(CE_Test_Number&lt;1,"-",Tables!AG145)</f>
        <v>-</v>
      </c>
      <c r="R32" s="464" t="str">
        <f ca="1">IF(CE_Test_Number&lt;2,"-",Tables!AH145)</f>
        <v>-</v>
      </c>
      <c r="S32" s="464" t="str">
        <f ca="1">IF(CE_Test_Number&lt;2,"-",Tables!AI145)</f>
        <v>-</v>
      </c>
      <c r="T32" s="464" t="str">
        <f ca="1">IF(CE_Test_Number&lt;2,"-",Tables!AJ145)</f>
        <v>-</v>
      </c>
      <c r="U32" s="464" t="str">
        <f ca="1">IF(CE_Test_Number&lt;2,"-",Tables!AK145)</f>
        <v>-</v>
      </c>
      <c r="V32" s="464" t="str">
        <f ca="1">IF(CE_Test_Number&lt;2,"-",Tables!AL145)</f>
        <v>-</v>
      </c>
      <c r="W32" s="464" t="str">
        <f ca="1">IF(CE_Test_Number&lt;3,"-",Tables!AM145)</f>
        <v>-</v>
      </c>
      <c r="X32" s="464" t="str">
        <f ca="1">IF(CE_Test_Number&lt;3,"-",Tables!AN145)</f>
        <v>-</v>
      </c>
      <c r="Y32" s="464" t="str">
        <f ca="1">IF(CE_Test_Number&lt;3,"-",Tables!AO145)</f>
        <v>-</v>
      </c>
      <c r="Z32" s="464" t="str">
        <f ca="1">IF(CE_Test_Number&lt;3,"-",Tables!AP145)</f>
        <v>-</v>
      </c>
      <c r="AA32" s="464" t="str">
        <f ca="1">IF(CE_Test_Number&lt;3,"-",Tables!AQ145)</f>
        <v>-</v>
      </c>
      <c r="AB32" s="464" t="str">
        <f ca="1">IF(CE_Test_Number&lt;4,"-",Tables!AR145)</f>
        <v>-</v>
      </c>
      <c r="AC32" s="464" t="str">
        <f ca="1">IF(CE_Test_Number&lt;4,"-",Tables!AS145)</f>
        <v>-</v>
      </c>
      <c r="AD32" s="464" t="str">
        <f ca="1">IF(CE_Test_Number&lt;4,"-",Tables!AT145)</f>
        <v>-</v>
      </c>
      <c r="AE32" s="464" t="str">
        <f ca="1">IF(CE_Test_Number&lt;4,"-",Tables!AU145)</f>
        <v>-</v>
      </c>
      <c r="AF32" s="464" t="str">
        <f ca="1">IF(CE_Test_Number&lt;4,"-",Tables!AV145)</f>
        <v>-</v>
      </c>
    </row>
    <row r="33" spans="2:32">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Tables!Q146</f>
        <v>-</v>
      </c>
      <c r="J33" s="269" t="str">
        <f ca="1">Tables!R146</f>
        <v>-</v>
      </c>
      <c r="K33" s="269" t="str">
        <f ca="1">Tables!S146</f>
        <v>-</v>
      </c>
      <c r="L33" s="269" t="str">
        <f ca="1">Tables!AA146</f>
        <v>-</v>
      </c>
      <c r="M33" s="411" t="str">
        <f ca="1">IF(CE_Test_Number&lt;1,"-",Tables!AC146)</f>
        <v>-</v>
      </c>
      <c r="N33" s="411" t="str">
        <f ca="1">IF(CE_Test_Number&lt;1,"-",Tables!AD146)</f>
        <v>-</v>
      </c>
      <c r="O33" s="411" t="str">
        <f ca="1">IF(CE_Test_Number&lt;1,"-",Tables!AE146)</f>
        <v>-</v>
      </c>
      <c r="P33" s="411" t="str">
        <f ca="1">IF(CE_Test_Number&lt;1,"-",Tables!AF146)</f>
        <v>-</v>
      </c>
      <c r="Q33" s="411" t="str">
        <f ca="1">IF(CE_Test_Number&lt;1,"-",Tables!AG146)</f>
        <v>-</v>
      </c>
      <c r="R33" s="464" t="str">
        <f ca="1">IF(CE_Test_Number&lt;2,"-",Tables!AH146)</f>
        <v>-</v>
      </c>
      <c r="S33" s="464" t="str">
        <f ca="1">IF(CE_Test_Number&lt;2,"-",Tables!AI146)</f>
        <v>-</v>
      </c>
      <c r="T33" s="464" t="str">
        <f ca="1">IF(CE_Test_Number&lt;2,"-",Tables!AJ146)</f>
        <v>-</v>
      </c>
      <c r="U33" s="464" t="str">
        <f ca="1">IF(CE_Test_Number&lt;2,"-",Tables!AK146)</f>
        <v>-</v>
      </c>
      <c r="V33" s="464" t="str">
        <f ca="1">IF(CE_Test_Number&lt;2,"-",Tables!AL146)</f>
        <v>-</v>
      </c>
      <c r="W33" s="464" t="str">
        <f ca="1">IF(CE_Test_Number&lt;3,"-",Tables!AM146)</f>
        <v>-</v>
      </c>
      <c r="X33" s="464" t="str">
        <f ca="1">IF(CE_Test_Number&lt;3,"-",Tables!AN146)</f>
        <v>-</v>
      </c>
      <c r="Y33" s="464" t="str">
        <f ca="1">IF(CE_Test_Number&lt;3,"-",Tables!AO146)</f>
        <v>-</v>
      </c>
      <c r="Z33" s="464" t="str">
        <f ca="1">IF(CE_Test_Number&lt;3,"-",Tables!AP146)</f>
        <v>-</v>
      </c>
      <c r="AA33" s="464" t="str">
        <f ca="1">IF(CE_Test_Number&lt;3,"-",Tables!AQ146)</f>
        <v>-</v>
      </c>
      <c r="AB33" s="464" t="str">
        <f ca="1">IF(CE_Test_Number&lt;4,"-",Tables!AR146)</f>
        <v>-</v>
      </c>
      <c r="AC33" s="464" t="str">
        <f ca="1">IF(CE_Test_Number&lt;4,"-",Tables!AS146)</f>
        <v>-</v>
      </c>
      <c r="AD33" s="464" t="str">
        <f ca="1">IF(CE_Test_Number&lt;4,"-",Tables!AT146)</f>
        <v>-</v>
      </c>
      <c r="AE33" s="464" t="str">
        <f ca="1">IF(CE_Test_Number&lt;4,"-",Tables!AU146)</f>
        <v>-</v>
      </c>
      <c r="AF33" s="464" t="str">
        <f ca="1">IF(CE_Test_Number&lt;4,"-",Tables!AV146)</f>
        <v>-</v>
      </c>
    </row>
    <row r="34" spans="2:32">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Tables!Q147</f>
        <v>-</v>
      </c>
      <c r="J34" s="269" t="str">
        <f ca="1">Tables!R147</f>
        <v>-</v>
      </c>
      <c r="K34" s="269" t="str">
        <f ca="1">Tables!S147</f>
        <v>-</v>
      </c>
      <c r="L34" s="269" t="str">
        <f ca="1">Tables!AA147</f>
        <v>-</v>
      </c>
      <c r="M34" s="411" t="str">
        <f ca="1">IF(CE_Test_Number&lt;1,"-",Tables!AC147)</f>
        <v>-</v>
      </c>
      <c r="N34" s="411" t="str">
        <f ca="1">IF(CE_Test_Number&lt;1,"-",Tables!AD147)</f>
        <v>-</v>
      </c>
      <c r="O34" s="411" t="str">
        <f ca="1">IF(CE_Test_Number&lt;1,"-",Tables!AE147)</f>
        <v>-</v>
      </c>
      <c r="P34" s="411" t="str">
        <f ca="1">IF(CE_Test_Number&lt;1,"-",Tables!AF147)</f>
        <v>-</v>
      </c>
      <c r="Q34" s="411" t="str">
        <f ca="1">IF(CE_Test_Number&lt;1,"-",Tables!AG147)</f>
        <v>-</v>
      </c>
      <c r="R34" s="464" t="str">
        <f ca="1">IF(CE_Test_Number&lt;2,"-",Tables!AH147)</f>
        <v>-</v>
      </c>
      <c r="S34" s="464" t="str">
        <f ca="1">IF(CE_Test_Number&lt;2,"-",Tables!AI147)</f>
        <v>-</v>
      </c>
      <c r="T34" s="464" t="str">
        <f ca="1">IF(CE_Test_Number&lt;2,"-",Tables!AJ147)</f>
        <v>-</v>
      </c>
      <c r="U34" s="464" t="str">
        <f ca="1">IF(CE_Test_Number&lt;2,"-",Tables!AK147)</f>
        <v>-</v>
      </c>
      <c r="V34" s="464" t="str">
        <f ca="1">IF(CE_Test_Number&lt;2,"-",Tables!AL147)</f>
        <v>-</v>
      </c>
      <c r="W34" s="464" t="str">
        <f ca="1">IF(CE_Test_Number&lt;3,"-",Tables!AM147)</f>
        <v>-</v>
      </c>
      <c r="X34" s="464" t="str">
        <f ca="1">IF(CE_Test_Number&lt;3,"-",Tables!AN147)</f>
        <v>-</v>
      </c>
      <c r="Y34" s="464" t="str">
        <f ca="1">IF(CE_Test_Number&lt;3,"-",Tables!AO147)</f>
        <v>-</v>
      </c>
      <c r="Z34" s="464" t="str">
        <f ca="1">IF(CE_Test_Number&lt;3,"-",Tables!AP147)</f>
        <v>-</v>
      </c>
      <c r="AA34" s="464" t="str">
        <f ca="1">IF(CE_Test_Number&lt;3,"-",Tables!AQ147)</f>
        <v>-</v>
      </c>
      <c r="AB34" s="464" t="str">
        <f ca="1">IF(CE_Test_Number&lt;4,"-",Tables!AR147)</f>
        <v>-</v>
      </c>
      <c r="AC34" s="464" t="str">
        <f ca="1">IF(CE_Test_Number&lt;4,"-",Tables!AS147)</f>
        <v>-</v>
      </c>
      <c r="AD34" s="464" t="str">
        <f ca="1">IF(CE_Test_Number&lt;4,"-",Tables!AT147)</f>
        <v>-</v>
      </c>
      <c r="AE34" s="464" t="str">
        <f ca="1">IF(CE_Test_Number&lt;4,"-",Tables!AU147)</f>
        <v>-</v>
      </c>
      <c r="AF34" s="464" t="str">
        <f ca="1">IF(CE_Test_Number&lt;4,"-",Tables!AV147)</f>
        <v>-</v>
      </c>
    </row>
    <row r="35" spans="2:32">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Tables!Q148</f>
        <v>-</v>
      </c>
      <c r="J35" s="269" t="str">
        <f ca="1">Tables!R148</f>
        <v>-</v>
      </c>
      <c r="K35" s="269" t="str">
        <f ca="1">Tables!S148</f>
        <v>-</v>
      </c>
      <c r="L35" s="269" t="str">
        <f ca="1">Tables!AA148</f>
        <v>-</v>
      </c>
      <c r="M35" s="411" t="str">
        <f ca="1">IF(CE_Test_Number&lt;1,"-",Tables!AC148)</f>
        <v>-</v>
      </c>
      <c r="N35" s="411" t="str">
        <f ca="1">IF(CE_Test_Number&lt;1,"-",Tables!AD148)</f>
        <v>-</v>
      </c>
      <c r="O35" s="411" t="str">
        <f ca="1">IF(CE_Test_Number&lt;1,"-",Tables!AE148)</f>
        <v>-</v>
      </c>
      <c r="P35" s="411" t="str">
        <f ca="1">IF(CE_Test_Number&lt;1,"-",Tables!AF148)</f>
        <v>-</v>
      </c>
      <c r="Q35" s="411" t="str">
        <f ca="1">IF(CE_Test_Number&lt;1,"-",Tables!AG148)</f>
        <v>-</v>
      </c>
      <c r="R35" s="464" t="str">
        <f ca="1">IF(CE_Test_Number&lt;2,"-",Tables!AH148)</f>
        <v>-</v>
      </c>
      <c r="S35" s="464" t="str">
        <f ca="1">IF(CE_Test_Number&lt;2,"-",Tables!AI148)</f>
        <v>-</v>
      </c>
      <c r="T35" s="464" t="str">
        <f ca="1">IF(CE_Test_Number&lt;2,"-",Tables!AJ148)</f>
        <v>-</v>
      </c>
      <c r="U35" s="464" t="str">
        <f ca="1">IF(CE_Test_Number&lt;2,"-",Tables!AK148)</f>
        <v>-</v>
      </c>
      <c r="V35" s="464" t="str">
        <f ca="1">IF(CE_Test_Number&lt;2,"-",Tables!AL148)</f>
        <v>-</v>
      </c>
      <c r="W35" s="464" t="str">
        <f ca="1">IF(CE_Test_Number&lt;3,"-",Tables!AM148)</f>
        <v>-</v>
      </c>
      <c r="X35" s="464" t="str">
        <f ca="1">IF(CE_Test_Number&lt;3,"-",Tables!AN148)</f>
        <v>-</v>
      </c>
      <c r="Y35" s="464" t="str">
        <f ca="1">IF(CE_Test_Number&lt;3,"-",Tables!AO148)</f>
        <v>-</v>
      </c>
      <c r="Z35" s="464" t="str">
        <f ca="1">IF(CE_Test_Number&lt;3,"-",Tables!AP148)</f>
        <v>-</v>
      </c>
      <c r="AA35" s="464" t="str">
        <f ca="1">IF(CE_Test_Number&lt;3,"-",Tables!AQ148)</f>
        <v>-</v>
      </c>
      <c r="AB35" s="464" t="str">
        <f ca="1">IF(CE_Test_Number&lt;4,"-",Tables!AR148)</f>
        <v>-</v>
      </c>
      <c r="AC35" s="464" t="str">
        <f ca="1">IF(CE_Test_Number&lt;4,"-",Tables!AS148)</f>
        <v>-</v>
      </c>
      <c r="AD35" s="464" t="str">
        <f ca="1">IF(CE_Test_Number&lt;4,"-",Tables!AT148)</f>
        <v>-</v>
      </c>
      <c r="AE35" s="464" t="str">
        <f ca="1">IF(CE_Test_Number&lt;4,"-",Tables!AU148)</f>
        <v>-</v>
      </c>
      <c r="AF35" s="464" t="str">
        <f ca="1">IF(CE_Test_Number&lt;4,"-",Tables!AV148)</f>
        <v>-</v>
      </c>
    </row>
    <row r="36" spans="2:32">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Tables!Q149</f>
        <v>-</v>
      </c>
      <c r="J36" s="269" t="str">
        <f ca="1">Tables!R149</f>
        <v>-</v>
      </c>
      <c r="K36" s="269" t="str">
        <f ca="1">Tables!S149</f>
        <v>-</v>
      </c>
      <c r="L36" s="269" t="str">
        <f ca="1">Tables!AA149</f>
        <v>-</v>
      </c>
      <c r="M36" s="411" t="str">
        <f ca="1">IF(CE_Test_Number&lt;1,"-",Tables!AC149)</f>
        <v>-</v>
      </c>
      <c r="N36" s="411" t="str">
        <f ca="1">IF(CE_Test_Number&lt;1,"-",Tables!AD149)</f>
        <v>-</v>
      </c>
      <c r="O36" s="411" t="str">
        <f ca="1">IF(CE_Test_Number&lt;1,"-",Tables!AE149)</f>
        <v>-</v>
      </c>
      <c r="P36" s="411" t="str">
        <f ca="1">IF(CE_Test_Number&lt;1,"-",Tables!AF149)</f>
        <v>-</v>
      </c>
      <c r="Q36" s="411" t="str">
        <f ca="1">IF(CE_Test_Number&lt;1,"-",Tables!AG149)</f>
        <v>-</v>
      </c>
      <c r="R36" s="464" t="str">
        <f ca="1">IF(CE_Test_Number&lt;2,"-",Tables!AH149)</f>
        <v>-</v>
      </c>
      <c r="S36" s="464" t="str">
        <f ca="1">IF(CE_Test_Number&lt;2,"-",Tables!AI149)</f>
        <v>-</v>
      </c>
      <c r="T36" s="464" t="str">
        <f ca="1">IF(CE_Test_Number&lt;2,"-",Tables!AJ149)</f>
        <v>-</v>
      </c>
      <c r="U36" s="464" t="str">
        <f ca="1">IF(CE_Test_Number&lt;2,"-",Tables!AK149)</f>
        <v>-</v>
      </c>
      <c r="V36" s="464" t="str">
        <f ca="1">IF(CE_Test_Number&lt;2,"-",Tables!AL149)</f>
        <v>-</v>
      </c>
      <c r="W36" s="464" t="str">
        <f ca="1">IF(CE_Test_Number&lt;3,"-",Tables!AM149)</f>
        <v>-</v>
      </c>
      <c r="X36" s="464" t="str">
        <f ca="1">IF(CE_Test_Number&lt;3,"-",Tables!AN149)</f>
        <v>-</v>
      </c>
      <c r="Y36" s="464" t="str">
        <f ca="1">IF(CE_Test_Number&lt;3,"-",Tables!AO149)</f>
        <v>-</v>
      </c>
      <c r="Z36" s="464" t="str">
        <f ca="1">IF(CE_Test_Number&lt;3,"-",Tables!AP149)</f>
        <v>-</v>
      </c>
      <c r="AA36" s="464" t="str">
        <f ca="1">IF(CE_Test_Number&lt;3,"-",Tables!AQ149)</f>
        <v>-</v>
      </c>
      <c r="AB36" s="464" t="str">
        <f ca="1">IF(CE_Test_Number&lt;4,"-",Tables!AR149)</f>
        <v>-</v>
      </c>
      <c r="AC36" s="464" t="str">
        <f ca="1">IF(CE_Test_Number&lt;4,"-",Tables!AS149)</f>
        <v>-</v>
      </c>
      <c r="AD36" s="464" t="str">
        <f ca="1">IF(CE_Test_Number&lt;4,"-",Tables!AT149)</f>
        <v>-</v>
      </c>
      <c r="AE36" s="464" t="str">
        <f ca="1">IF(CE_Test_Number&lt;4,"-",Tables!AU149)</f>
        <v>-</v>
      </c>
      <c r="AF36" s="464" t="str">
        <f ca="1">IF(CE_Test_Number&lt;4,"-",Tables!AV149)</f>
        <v>-</v>
      </c>
    </row>
    <row r="37" spans="2:32">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Tables!Q150</f>
        <v>-</v>
      </c>
      <c r="J37" s="269" t="str">
        <f ca="1">Tables!R150</f>
        <v>-</v>
      </c>
      <c r="K37" s="269" t="str">
        <f ca="1">Tables!S150</f>
        <v>-</v>
      </c>
      <c r="L37" s="269" t="str">
        <f ca="1">Tables!AA150</f>
        <v>-</v>
      </c>
      <c r="M37" s="411" t="str">
        <f ca="1">IF(CE_Test_Number&lt;1,"-",Tables!AC150)</f>
        <v>-</v>
      </c>
      <c r="N37" s="411" t="str">
        <f ca="1">IF(CE_Test_Number&lt;1,"-",Tables!AD150)</f>
        <v>-</v>
      </c>
      <c r="O37" s="411" t="str">
        <f ca="1">IF(CE_Test_Number&lt;1,"-",Tables!AE150)</f>
        <v>-</v>
      </c>
      <c r="P37" s="411" t="str">
        <f ca="1">IF(CE_Test_Number&lt;1,"-",Tables!AF150)</f>
        <v>-</v>
      </c>
      <c r="Q37" s="411" t="str">
        <f ca="1">IF(CE_Test_Number&lt;1,"-",Tables!AG150)</f>
        <v>-</v>
      </c>
      <c r="R37" s="464" t="str">
        <f ca="1">IF(CE_Test_Number&lt;2,"-",Tables!AH150)</f>
        <v>-</v>
      </c>
      <c r="S37" s="464" t="str">
        <f ca="1">IF(CE_Test_Number&lt;2,"-",Tables!AI150)</f>
        <v>-</v>
      </c>
      <c r="T37" s="464" t="str">
        <f ca="1">IF(CE_Test_Number&lt;2,"-",Tables!AJ150)</f>
        <v>-</v>
      </c>
      <c r="U37" s="464" t="str">
        <f ca="1">IF(CE_Test_Number&lt;2,"-",Tables!AK150)</f>
        <v>-</v>
      </c>
      <c r="V37" s="464" t="str">
        <f ca="1">IF(CE_Test_Number&lt;2,"-",Tables!AL150)</f>
        <v>-</v>
      </c>
      <c r="W37" s="464" t="str">
        <f ca="1">IF(CE_Test_Number&lt;3,"-",Tables!AM150)</f>
        <v>-</v>
      </c>
      <c r="X37" s="464" t="str">
        <f ca="1">IF(CE_Test_Number&lt;3,"-",Tables!AN150)</f>
        <v>-</v>
      </c>
      <c r="Y37" s="464" t="str">
        <f ca="1">IF(CE_Test_Number&lt;3,"-",Tables!AO150)</f>
        <v>-</v>
      </c>
      <c r="Z37" s="464" t="str">
        <f ca="1">IF(CE_Test_Number&lt;3,"-",Tables!AP150)</f>
        <v>-</v>
      </c>
      <c r="AA37" s="464" t="str">
        <f ca="1">IF(CE_Test_Number&lt;3,"-",Tables!AQ150)</f>
        <v>-</v>
      </c>
      <c r="AB37" s="464" t="str">
        <f ca="1">IF(CE_Test_Number&lt;4,"-",Tables!AR150)</f>
        <v>-</v>
      </c>
      <c r="AC37" s="464" t="str">
        <f ca="1">IF(CE_Test_Number&lt;4,"-",Tables!AS150)</f>
        <v>-</v>
      </c>
      <c r="AD37" s="464" t="str">
        <f ca="1">IF(CE_Test_Number&lt;4,"-",Tables!AT150)</f>
        <v>-</v>
      </c>
      <c r="AE37" s="464" t="str">
        <f ca="1">IF(CE_Test_Number&lt;4,"-",Tables!AU150)</f>
        <v>-</v>
      </c>
      <c r="AF37" s="464" t="str">
        <f ca="1">IF(CE_Test_Number&lt;4,"-",Tables!AV150)</f>
        <v>-</v>
      </c>
    </row>
    <row r="38" spans="2:32">
      <c r="E38" s="233"/>
      <c r="F38" s="233"/>
      <c r="G38" s="233"/>
      <c r="H38" s="233"/>
      <c r="I38" s="233"/>
      <c r="J38" s="233"/>
      <c r="K38" s="233"/>
      <c r="L38" s="233"/>
    </row>
    <row r="39" spans="2:32">
      <c r="B39" s="1191" t="s">
        <v>673</v>
      </c>
      <c r="C39" s="1191"/>
      <c r="D39" s="1191"/>
      <c r="E39" s="1191"/>
      <c r="F39" s="666" t="str">
        <f>IF(Site_or_SitePlusLosses=1,"site",IF(Site_or_SitePlusLosses=2,"site plus T&amp;D losses between the site and power plant","Did not answer the question"))</f>
        <v>site</v>
      </c>
    </row>
    <row r="40" spans="2:32">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8">
    <mergeCell ref="B39:E39"/>
    <mergeCell ref="F5:H5"/>
    <mergeCell ref="I5:K5"/>
    <mergeCell ref="M5:AE5"/>
    <mergeCell ref="B6:B7"/>
    <mergeCell ref="C6:C7"/>
    <mergeCell ref="D6:D7"/>
    <mergeCell ref="L6:L7"/>
  </mergeCells>
  <pageMargins left="0.5" right="0.5" top="0.75" bottom="0.75" header="0.3" footer="0.3"/>
  <pageSetup scale="95" orientation="landscape" r:id="rId1"/>
  <colBreaks count="1" manualBreakCount="1">
    <brk id="11" max="25" man="1"/>
  </colBreaks>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6"/>
  <dimension ref="A1:AC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M30" sqref="M30"/>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8" width="13.6640625" style="424" customWidth="1"/>
    <col min="9" max="9" width="14.44140625" style="424" bestFit="1" customWidth="1"/>
    <col min="10" max="10" width="18" style="424" customWidth="1"/>
    <col min="11" max="11" width="15.6640625" style="424" bestFit="1" customWidth="1"/>
    <col min="12" max="13" width="15.6640625" style="424" customWidth="1"/>
    <col min="14" max="14" width="15.6640625" style="424" bestFit="1" customWidth="1"/>
    <col min="15" max="15" width="15.44140625" style="424" customWidth="1"/>
    <col min="16" max="16" width="16" style="424" customWidth="1"/>
    <col min="17" max="17" width="12.88671875" style="424" customWidth="1"/>
    <col min="18" max="18" width="11.44140625" style="424" customWidth="1"/>
    <col min="19" max="19" width="9.33203125" style="424"/>
    <col min="20" max="20" width="14.44140625" style="424" customWidth="1"/>
    <col min="21" max="21" width="15.44140625" style="424" customWidth="1"/>
    <col min="22" max="22" width="14.44140625" style="424" customWidth="1"/>
    <col min="23" max="23" width="11.44140625" style="424" customWidth="1"/>
    <col min="24" max="24" width="12.6640625" style="424" customWidth="1"/>
    <col min="25" max="25" width="11.109375" style="424" customWidth="1"/>
    <col min="26" max="26" width="11" style="424" customWidth="1"/>
    <col min="27" max="27" width="10" style="424" customWidth="1"/>
    <col min="28" max="16384" width="9.33203125" style="424"/>
  </cols>
  <sheetData>
    <row r="1" spans="1:29" ht="38.25" customHeight="1"/>
    <row r="2" spans="1:29" ht="4.5" customHeight="1"/>
    <row r="3" spans="1:29" ht="22.8">
      <c r="B3" s="390" t="str">
        <f>Titles!F2&amp;" Portfolio Data"</f>
        <v>2014 Portfolio Data</v>
      </c>
      <c r="C3" s="390"/>
      <c r="D3" s="390"/>
      <c r="E3" s="390"/>
      <c r="F3" s="390"/>
      <c r="G3" s="390"/>
      <c r="H3" s="390"/>
      <c r="I3" s="390"/>
      <c r="J3" s="390"/>
      <c r="K3" s="390"/>
      <c r="L3" s="390"/>
      <c r="M3" s="390"/>
      <c r="N3" s="390"/>
    </row>
    <row r="4" spans="1:29" ht="4.5" customHeight="1">
      <c r="E4" s="33"/>
      <c r="F4" s="33"/>
      <c r="G4" s="33"/>
      <c r="H4" s="33"/>
      <c r="I4" s="33"/>
      <c r="J4" s="33"/>
      <c r="K4" s="33"/>
      <c r="L4" s="33"/>
      <c r="M4" s="33"/>
    </row>
    <row r="5" spans="1:29" ht="15.75" customHeight="1">
      <c r="E5" s="646" t="s">
        <v>711</v>
      </c>
      <c r="F5" s="1322" t="s">
        <v>281</v>
      </c>
      <c r="G5" s="1323"/>
      <c r="H5" s="1324"/>
      <c r="I5" s="642" t="s">
        <v>34</v>
      </c>
      <c r="J5" s="1393" t="s">
        <v>647</v>
      </c>
      <c r="K5" s="1394"/>
      <c r="L5" s="1394"/>
      <c r="M5" s="1394"/>
      <c r="N5" s="1394"/>
      <c r="O5" s="1394"/>
      <c r="P5" s="1394"/>
      <c r="Q5" s="1394"/>
      <c r="R5" s="1394"/>
      <c r="S5" s="1394"/>
      <c r="T5" s="1394"/>
      <c r="U5" s="1394"/>
      <c r="V5" s="1394"/>
      <c r="W5" s="1394"/>
      <c r="X5" s="1394"/>
      <c r="Y5" s="1394"/>
      <c r="Z5" s="1394"/>
      <c r="AA5" s="1394"/>
      <c r="AB5" s="1395"/>
    </row>
    <row r="6" spans="1:29" ht="63.75" customHeight="1">
      <c r="A6" s="7"/>
      <c r="B6" s="1316" t="s">
        <v>6</v>
      </c>
      <c r="C6" s="1316" t="s">
        <v>7</v>
      </c>
      <c r="D6" s="1316" t="s">
        <v>8</v>
      </c>
      <c r="E6" s="650" t="s">
        <v>59</v>
      </c>
      <c r="F6" s="234" t="s">
        <v>90</v>
      </c>
      <c r="G6" s="645" t="s">
        <v>275</v>
      </c>
      <c r="H6" s="643" t="s">
        <v>276</v>
      </c>
      <c r="I6" s="1316" t="s">
        <v>325</v>
      </c>
      <c r="J6" s="616" t="str">
        <f>IF(CE_Test_Number&lt;1,"-",Tables!AC119)</f>
        <v>Total 
Resource Costs (PV)</v>
      </c>
      <c r="K6" s="616" t="str">
        <f>IF(CE_Test_Number&lt;1,"-",Tables!AD119)</f>
        <v>Total Resource Benefits (PV)</v>
      </c>
      <c r="L6" s="616" t="str">
        <f>IF(CE_Test_Number&lt;1,"-",Tables!AE119)</f>
        <v>Total 
Resource Net Benefits (PV)</v>
      </c>
      <c r="M6" s="616" t="str">
        <f>IF(CE_Test_Number&lt;1,"-",Tables!AF119)</f>
        <v>TRC</v>
      </c>
      <c r="N6" s="616" t="str">
        <f>IF(CE_Test_Number&lt;1,"-",Tables!AG119)</f>
        <v>TR Levelized Costs (PV)</v>
      </c>
      <c r="O6" s="616" t="str">
        <f>IF(CE_Test_Number&lt;2,"-",Tables!AH119)</f>
        <v>Program Administrator
Costs (PV)</v>
      </c>
      <c r="P6" s="616" t="str">
        <f>IF(CE_Test_Number&lt;2,"-",Tables!AI119)</f>
        <v>Program Administrator Benefits (PV)</v>
      </c>
      <c r="Q6" s="616" t="str">
        <f>IF(CE_Test_Number&lt;2,"-",Tables!AJ119)</f>
        <v>Program Administrator Net Benefits (PV)</v>
      </c>
      <c r="R6" s="616" t="str">
        <f>IF(CE_Test_Number&lt;2,"-",Tables!AK119)</f>
        <v>PAC</v>
      </c>
      <c r="S6" s="616" t="str">
        <f>IF(CE_Test_Number&lt;2,"-",Tables!AL119)</f>
        <v>PA Levelized Cost (PV)</v>
      </c>
      <c r="T6" s="616" t="str">
        <f>IF(CE_Test_Number&lt;3,"-",Tables!AM119)</f>
        <v>Societal Costs  (PV)</v>
      </c>
      <c r="U6" s="616" t="str">
        <f>IF(CE_Test_Number&lt;3,"-",Tables!AN119)</f>
        <v>Societal Benefits (PV)</v>
      </c>
      <c r="V6" s="616" t="str">
        <f>IF(CE_Test_Number&lt;3,"-",Tables!AO119)</f>
        <v>Societal
Net Benefits (PV)</v>
      </c>
      <c r="W6" s="616" t="str">
        <f>IF(CE_Test_Number&lt;3,"-",Tables!AP119)</f>
        <v>SCT</v>
      </c>
      <c r="X6" s="616" t="str">
        <f>IF(CE_Test_Number&lt;3,"-",Tables!AQ119)</f>
        <v>Societal Levelized Costs (PV)</v>
      </c>
      <c r="Y6" s="616" t="str">
        <f>IF(CE_Test_Number&lt;4,"-",Tables!AR119)</f>
        <v>Rate Impact Measure Costs  (PV)</v>
      </c>
      <c r="Z6" s="616" t="str">
        <f>IF(CE_Test_Number&lt;4,"-",Tables!AS119)</f>
        <v>Rate Impact Measure Benefits (PV)</v>
      </c>
      <c r="AA6" s="616" t="str">
        <f>IF(CE_Test_Number&lt;4,"-",Tables!AT119)</f>
        <v>Rate Impact Measure
Net Benefits (PV)</v>
      </c>
      <c r="AB6" s="616" t="str">
        <f>IF(CE_Test_Number&lt;4,"-",Tables!AU119)</f>
        <v>RIM</v>
      </c>
      <c r="AC6" s="616" t="str">
        <f>IF(CE_Test_Number&lt;4,"-",Tables!AV119)</f>
        <v>RIM Levelized Costs (PV)</v>
      </c>
    </row>
    <row r="7" spans="1:29" ht="13.5" customHeight="1">
      <c r="A7" s="7"/>
      <c r="B7" s="1396"/>
      <c r="C7" s="1396"/>
      <c r="D7" s="1396"/>
      <c r="E7" s="651" t="s">
        <v>283</v>
      </c>
      <c r="F7" s="391" t="str">
        <f>Titles!F12</f>
        <v>MW</v>
      </c>
      <c r="G7" s="648" t="str">
        <f>Titles!F13</f>
        <v>MWh</v>
      </c>
      <c r="H7" s="647" t="str">
        <f>Titles!F14</f>
        <v>MWh</v>
      </c>
      <c r="I7" s="1396"/>
      <c r="J7" s="1086" t="str">
        <f>IF(CE_Test_Number&lt;1,"-",Tables!AC120)</f>
        <v>($000's)</v>
      </c>
      <c r="K7" s="1086" t="str">
        <f>IF(CE_Test_Number&lt;1,"-",Tables!AD120)</f>
        <v>($000's)</v>
      </c>
      <c r="L7" s="1086" t="str">
        <f>IF(CE_Test_Number&lt;1,"-",Tables!AE120)</f>
        <v>($000's)</v>
      </c>
      <c r="M7" s="1086" t="str">
        <f>IF(CE_Test_Number&lt;1,"-",Tables!AF120)</f>
        <v>Ratio</v>
      </c>
      <c r="N7" s="1086" t="str">
        <f>IF(CE_Test_Number&lt;1,"-",Tables!AG120)</f>
        <v>($/MWh)</v>
      </c>
      <c r="O7" s="1086" t="str">
        <f>IF(CE_Test_Number&lt;2,"-",Tables!AH120)</f>
        <v>($000's)</v>
      </c>
      <c r="P7" s="1086" t="str">
        <f>IF(CE_Test_Number&lt;2,"-",Tables!AI120)</f>
        <v>($000's)</v>
      </c>
      <c r="Q7" s="1086" t="str">
        <f>IF(CE_Test_Number&lt;2,"-",Tables!AJ120)</f>
        <v>($000's)</v>
      </c>
      <c r="R7" s="1086" t="str">
        <f>IF(CE_Test_Number&lt;2,"-",Tables!AK120)</f>
        <v>Ratio</v>
      </c>
      <c r="S7" s="1086" t="str">
        <f>IF(CE_Test_Number&lt;2,"-",Tables!AL120)</f>
        <v>($/MWh)</v>
      </c>
      <c r="T7" s="1086" t="str">
        <f>IF(CE_Test_Number&lt;3,"-",Tables!AM120)</f>
        <v>($000's)</v>
      </c>
      <c r="U7" s="1086" t="str">
        <f>IF(CE_Test_Number&lt;3,"-",Tables!AN120)</f>
        <v>($000's)</v>
      </c>
      <c r="V7" s="1086" t="str">
        <f>IF(CE_Test_Number&lt;3,"-",Tables!AO120)</f>
        <v>($000's)</v>
      </c>
      <c r="W7" s="1086" t="str">
        <f>IF(CE_Test_Number&lt;3,"-",Tables!AP120)</f>
        <v>Ratio</v>
      </c>
      <c r="X7" s="1086" t="str">
        <f>IF(CE_Test_Number&lt;3,"-",Tables!AQ120)</f>
        <v>($/MWh)</v>
      </c>
      <c r="Y7" s="1086" t="str">
        <f>IF(CE_Test_Number&lt;4,"-",Tables!AR120)</f>
        <v>($000's)</v>
      </c>
      <c r="Z7" s="1086" t="str">
        <f>IF(CE_Test_Number&lt;4,"-",Tables!AS120)</f>
        <v>($000's)</v>
      </c>
      <c r="AA7" s="1086" t="str">
        <f>IF(CE_Test_Number&lt;4,"-",Tables!AT120)</f>
        <v>($000's)</v>
      </c>
      <c r="AB7" s="1086" t="str">
        <f>IF(CE_Test_Number&lt;4,"-",Tables!AU120)</f>
        <v>Ratio</v>
      </c>
      <c r="AC7" s="1086" t="str">
        <f>IF(CE_Test_Number&lt;4,"-",Tables!AV120)</f>
        <v>($/MWh)</v>
      </c>
    </row>
    <row r="8" spans="1:29">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Tables!AA121</f>
        <v>500</v>
      </c>
      <c r="J8" s="464">
        <f ca="1">IF(CE_Test_Number&lt;1,"-",Tables!AC121)</f>
        <v>2000</v>
      </c>
      <c r="K8" s="464">
        <f ca="1">IF(CE_Test_Number&lt;1,"-",Tables!AD121)</f>
        <v>3123</v>
      </c>
      <c r="L8" s="464">
        <f ca="1">IF(CE_Test_Number&lt;1,"-",Tables!AE121)</f>
        <v>1123</v>
      </c>
      <c r="M8" s="464">
        <f ca="1">IF(CE_Test_Number&lt;1,"-",Tables!AF121)</f>
        <v>1.5615000000000001</v>
      </c>
      <c r="N8" s="464">
        <f ca="1">IF(CE_Test_Number&lt;1,"-",Tables!AG121)</f>
        <v>0</v>
      </c>
      <c r="O8" s="464">
        <f ca="1">IF(CE_Test_Number&lt;2,"-",Tables!AH121)</f>
        <v>0</v>
      </c>
      <c r="P8" s="464">
        <f ca="1">IF(CE_Test_Number&lt;2,"-",Tables!AI121)</f>
        <v>0</v>
      </c>
      <c r="Q8" s="464">
        <f ca="1">IF(CE_Test_Number&lt;2,"-",Tables!AJ121)</f>
        <v>0</v>
      </c>
      <c r="R8" s="464" t="str">
        <f ca="1">IF(CE_Test_Number&lt;2,"-",Tables!AK121)</f>
        <v/>
      </c>
      <c r="S8" s="464">
        <f ca="1">IF(CE_Test_Number&lt;2,"-",Tables!AL121)</f>
        <v>0</v>
      </c>
      <c r="T8" s="464">
        <f ca="1">IF(CE_Test_Number&lt;3,"-",Tables!AM121)</f>
        <v>0</v>
      </c>
      <c r="U8" s="464">
        <f ca="1">IF(CE_Test_Number&lt;3,"-",Tables!AN121)</f>
        <v>0</v>
      </c>
      <c r="V8" s="464">
        <f ca="1">IF(CE_Test_Number&lt;3,"-",Tables!AO121)</f>
        <v>0</v>
      </c>
      <c r="W8" s="464" t="str">
        <f ca="1">IF(CE_Test_Number&lt;3,"-",Tables!AP121)</f>
        <v/>
      </c>
      <c r="X8" s="464">
        <f ca="1">IF(CE_Test_Number&lt;3,"-",Tables!AQ121)</f>
        <v>0</v>
      </c>
      <c r="Y8" s="464">
        <f ca="1">IF(CE_Test_Number&lt;4,"-",Tables!AR121)</f>
        <v>0</v>
      </c>
      <c r="Z8" s="464">
        <f ca="1">IF(CE_Test_Number&lt;4,"-",Tables!AS121)</f>
        <v>0</v>
      </c>
      <c r="AA8" s="464">
        <f ca="1">IF(CE_Test_Number&lt;4,"-",Tables!AT121)</f>
        <v>0</v>
      </c>
      <c r="AB8" s="464" t="str">
        <f ca="1">IF(CE_Test_Number&lt;4,"-",Tables!AU121)</f>
        <v/>
      </c>
      <c r="AC8" s="464">
        <f ca="1">IF(CE_Test_Number&lt;4,"-",Tables!AV121)</f>
        <v>0</v>
      </c>
    </row>
    <row r="9" spans="1:29">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Tables!AA122</f>
        <v>400</v>
      </c>
      <c r="J9" s="411">
        <f ca="1">IF(CE_Test_Number&lt;1,"-",Tables!AC122)</f>
        <v>0</v>
      </c>
      <c r="K9" s="411">
        <f ca="1">IF(CE_Test_Number&lt;1,"-",Tables!AD122)</f>
        <v>0</v>
      </c>
      <c r="L9" s="411">
        <f ca="1">IF(CE_Test_Number&lt;1,"-",Tables!AE122)</f>
        <v>0</v>
      </c>
      <c r="M9" s="411" t="str">
        <f ca="1">IF(CE_Test_Number&lt;1,"-",Tables!AF122)</f>
        <v/>
      </c>
      <c r="N9" s="411">
        <f ca="1">IF(CE_Test_Number&lt;1,"-",Tables!AG122)</f>
        <v>0</v>
      </c>
      <c r="O9" s="464">
        <f ca="1">IF(CE_Test_Number&lt;2,"-",Tables!AH122)</f>
        <v>0</v>
      </c>
      <c r="P9" s="464">
        <f ca="1">IF(CE_Test_Number&lt;2,"-",Tables!AI122)</f>
        <v>0</v>
      </c>
      <c r="Q9" s="464">
        <f ca="1">IF(CE_Test_Number&lt;2,"-",Tables!AJ122)</f>
        <v>0</v>
      </c>
      <c r="R9" s="464" t="str">
        <f ca="1">IF(CE_Test_Number&lt;2,"-",Tables!AK122)</f>
        <v/>
      </c>
      <c r="S9" s="464">
        <f ca="1">IF(CE_Test_Number&lt;2,"-",Tables!AL122)</f>
        <v>0</v>
      </c>
      <c r="T9" s="464">
        <f ca="1">IF(CE_Test_Number&lt;3,"-",Tables!AM122)</f>
        <v>0</v>
      </c>
      <c r="U9" s="464">
        <f ca="1">IF(CE_Test_Number&lt;3,"-",Tables!AN122)</f>
        <v>0</v>
      </c>
      <c r="V9" s="464">
        <f ca="1">IF(CE_Test_Number&lt;3,"-",Tables!AO122)</f>
        <v>0</v>
      </c>
      <c r="W9" s="464" t="str">
        <f ca="1">IF(CE_Test_Number&lt;3,"-",Tables!AP122)</f>
        <v/>
      </c>
      <c r="X9" s="464">
        <f ca="1">IF(CE_Test_Number&lt;3,"-",Tables!AQ122)</f>
        <v>0</v>
      </c>
      <c r="Y9" s="464">
        <f ca="1">IF(CE_Test_Number&lt;4,"-",Tables!AR122)</f>
        <v>0</v>
      </c>
      <c r="Z9" s="464">
        <f ca="1">IF(CE_Test_Number&lt;4,"-",Tables!AS122)</f>
        <v>0</v>
      </c>
      <c r="AA9" s="464">
        <f ca="1">IF(CE_Test_Number&lt;4,"-",Tables!AT122)</f>
        <v>0</v>
      </c>
      <c r="AB9" s="464" t="str">
        <f ca="1">IF(CE_Test_Number&lt;4,"-",Tables!AU122)</f>
        <v/>
      </c>
      <c r="AC9" s="464">
        <f ca="1">IF(CE_Test_Number&lt;4,"-",Tables!AV122)</f>
        <v>0</v>
      </c>
    </row>
    <row r="10" spans="1:29">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Tables!AA123</f>
        <v>32</v>
      </c>
      <c r="J10" s="411">
        <f ca="1">IF(CE_Test_Number&lt;1,"-",Tables!AC123)</f>
        <v>0</v>
      </c>
      <c r="K10" s="411">
        <f ca="1">IF(CE_Test_Number&lt;1,"-",Tables!AD123)</f>
        <v>0</v>
      </c>
      <c r="L10" s="411">
        <f ca="1">IF(CE_Test_Number&lt;1,"-",Tables!AE123)</f>
        <v>0</v>
      </c>
      <c r="M10" s="411" t="str">
        <f ca="1">IF(CE_Test_Number&lt;1,"-",Tables!AF123)</f>
        <v/>
      </c>
      <c r="N10" s="411">
        <f ca="1">IF(CE_Test_Number&lt;1,"-",Tables!AG123)</f>
        <v>0</v>
      </c>
      <c r="O10" s="464">
        <f ca="1">IF(CE_Test_Number&lt;2,"-",Tables!AH123)</f>
        <v>0</v>
      </c>
      <c r="P10" s="464">
        <f ca="1">IF(CE_Test_Number&lt;2,"-",Tables!AI123)</f>
        <v>0</v>
      </c>
      <c r="Q10" s="464">
        <f ca="1">IF(CE_Test_Number&lt;2,"-",Tables!AJ123)</f>
        <v>0</v>
      </c>
      <c r="R10" s="464" t="str">
        <f ca="1">IF(CE_Test_Number&lt;2,"-",Tables!AK123)</f>
        <v/>
      </c>
      <c r="S10" s="464">
        <f ca="1">IF(CE_Test_Number&lt;2,"-",Tables!AL123)</f>
        <v>0</v>
      </c>
      <c r="T10" s="464">
        <f ca="1">IF(CE_Test_Number&lt;3,"-",Tables!AM123)</f>
        <v>0</v>
      </c>
      <c r="U10" s="464">
        <f ca="1">IF(CE_Test_Number&lt;3,"-",Tables!AN123)</f>
        <v>0</v>
      </c>
      <c r="V10" s="464">
        <f ca="1">IF(CE_Test_Number&lt;3,"-",Tables!AO123)</f>
        <v>0</v>
      </c>
      <c r="W10" s="464" t="str">
        <f ca="1">IF(CE_Test_Number&lt;3,"-",Tables!AP123)</f>
        <v/>
      </c>
      <c r="X10" s="464">
        <f ca="1">IF(CE_Test_Number&lt;3,"-",Tables!AQ123)</f>
        <v>0</v>
      </c>
      <c r="Y10" s="464">
        <f ca="1">IF(CE_Test_Number&lt;4,"-",Tables!AR123)</f>
        <v>0</v>
      </c>
      <c r="Z10" s="464">
        <f ca="1">IF(CE_Test_Number&lt;4,"-",Tables!AS123)</f>
        <v>0</v>
      </c>
      <c r="AA10" s="464">
        <f ca="1">IF(CE_Test_Number&lt;4,"-",Tables!AT123)</f>
        <v>0</v>
      </c>
      <c r="AB10" s="464" t="str">
        <f ca="1">IF(CE_Test_Number&lt;4,"-",Tables!AU123)</f>
        <v/>
      </c>
      <c r="AC10" s="464">
        <f ca="1">IF(CE_Test_Number&lt;4,"-",Tables!AV123)</f>
        <v>0</v>
      </c>
    </row>
    <row r="11" spans="1:29">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Tables!AA124</f>
        <v>-</v>
      </c>
      <c r="J11" s="411" t="str">
        <f ca="1">IF(CE_Test_Number&lt;1,"-",Tables!AC124)</f>
        <v>-</v>
      </c>
      <c r="K11" s="411" t="str">
        <f ca="1">IF(CE_Test_Number&lt;1,"-",Tables!AD124)</f>
        <v>-</v>
      </c>
      <c r="L11" s="411" t="str">
        <f ca="1">IF(CE_Test_Number&lt;1,"-",Tables!AE124)</f>
        <v>-</v>
      </c>
      <c r="M11" s="411" t="str">
        <f ca="1">IF(CE_Test_Number&lt;1,"-",Tables!AF124)</f>
        <v>-</v>
      </c>
      <c r="N11" s="411" t="str">
        <f ca="1">IF(CE_Test_Number&lt;1,"-",Tables!AG124)</f>
        <v>-</v>
      </c>
      <c r="O11" s="464" t="str">
        <f ca="1">IF(CE_Test_Number&lt;2,"-",Tables!AH124)</f>
        <v>-</v>
      </c>
      <c r="P11" s="464" t="str">
        <f ca="1">IF(CE_Test_Number&lt;2,"-",Tables!AI124)</f>
        <v>-</v>
      </c>
      <c r="Q11" s="464" t="str">
        <f ca="1">IF(CE_Test_Number&lt;2,"-",Tables!AJ124)</f>
        <v>-</v>
      </c>
      <c r="R11" s="464" t="str">
        <f ca="1">IF(CE_Test_Number&lt;2,"-",Tables!AK124)</f>
        <v>-</v>
      </c>
      <c r="S11" s="464" t="str">
        <f ca="1">IF(CE_Test_Number&lt;2,"-",Tables!AL124)</f>
        <v>-</v>
      </c>
      <c r="T11" s="464" t="str">
        <f ca="1">IF(CE_Test_Number&lt;3,"-",Tables!AM124)</f>
        <v>-</v>
      </c>
      <c r="U11" s="464" t="str">
        <f ca="1">IF(CE_Test_Number&lt;3,"-",Tables!AN124)</f>
        <v>-</v>
      </c>
      <c r="V11" s="464" t="str">
        <f ca="1">IF(CE_Test_Number&lt;3,"-",Tables!AO124)</f>
        <v>-</v>
      </c>
      <c r="W11" s="464" t="str">
        <f ca="1">IF(CE_Test_Number&lt;3,"-",Tables!AP124)</f>
        <v>-</v>
      </c>
      <c r="X11" s="464" t="str">
        <f ca="1">IF(CE_Test_Number&lt;3,"-",Tables!AQ124)</f>
        <v>-</v>
      </c>
      <c r="Y11" s="464" t="str">
        <f ca="1">IF(CE_Test_Number&lt;4,"-",Tables!AR124)</f>
        <v>-</v>
      </c>
      <c r="Z11" s="464" t="str">
        <f ca="1">IF(CE_Test_Number&lt;4,"-",Tables!AS124)</f>
        <v>-</v>
      </c>
      <c r="AA11" s="464" t="str">
        <f ca="1">IF(CE_Test_Number&lt;4,"-",Tables!AT124)</f>
        <v>-</v>
      </c>
      <c r="AB11" s="464" t="str">
        <f ca="1">IF(CE_Test_Number&lt;4,"-",Tables!AU124)</f>
        <v>-</v>
      </c>
      <c r="AC11" s="464" t="str">
        <f ca="1">IF(CE_Test_Number&lt;4,"-",Tables!AV124)</f>
        <v>-</v>
      </c>
    </row>
    <row r="12" spans="1:29">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Tables!AA125</f>
        <v>-</v>
      </c>
      <c r="J12" s="411" t="str">
        <f ca="1">IF(CE_Test_Number&lt;1,"-",Tables!AC125)</f>
        <v>-</v>
      </c>
      <c r="K12" s="411" t="str">
        <f ca="1">IF(CE_Test_Number&lt;1,"-",Tables!AD125)</f>
        <v>-</v>
      </c>
      <c r="L12" s="411" t="str">
        <f ca="1">IF(CE_Test_Number&lt;1,"-",Tables!AE125)</f>
        <v>-</v>
      </c>
      <c r="M12" s="411" t="str">
        <f ca="1">IF(CE_Test_Number&lt;1,"-",Tables!AF125)</f>
        <v>-</v>
      </c>
      <c r="N12" s="411" t="str">
        <f ca="1">IF(CE_Test_Number&lt;1,"-",Tables!AG125)</f>
        <v>-</v>
      </c>
      <c r="O12" s="464" t="str">
        <f ca="1">IF(CE_Test_Number&lt;2,"-",Tables!AH125)</f>
        <v>-</v>
      </c>
      <c r="P12" s="464" t="str">
        <f ca="1">IF(CE_Test_Number&lt;2,"-",Tables!AI125)</f>
        <v>-</v>
      </c>
      <c r="Q12" s="464" t="str">
        <f ca="1">IF(CE_Test_Number&lt;2,"-",Tables!AJ125)</f>
        <v>-</v>
      </c>
      <c r="R12" s="464" t="str">
        <f ca="1">IF(CE_Test_Number&lt;2,"-",Tables!AK125)</f>
        <v>-</v>
      </c>
      <c r="S12" s="464" t="str">
        <f ca="1">IF(CE_Test_Number&lt;2,"-",Tables!AL125)</f>
        <v>-</v>
      </c>
      <c r="T12" s="464" t="str">
        <f ca="1">IF(CE_Test_Number&lt;3,"-",Tables!AM125)</f>
        <v>-</v>
      </c>
      <c r="U12" s="464" t="str">
        <f ca="1">IF(CE_Test_Number&lt;3,"-",Tables!AN125)</f>
        <v>-</v>
      </c>
      <c r="V12" s="464" t="str">
        <f ca="1">IF(CE_Test_Number&lt;3,"-",Tables!AO125)</f>
        <v>-</v>
      </c>
      <c r="W12" s="464" t="str">
        <f ca="1">IF(CE_Test_Number&lt;3,"-",Tables!AP125)</f>
        <v>-</v>
      </c>
      <c r="X12" s="464" t="str">
        <f ca="1">IF(CE_Test_Number&lt;3,"-",Tables!AQ125)</f>
        <v>-</v>
      </c>
      <c r="Y12" s="464" t="str">
        <f ca="1">IF(CE_Test_Number&lt;4,"-",Tables!AR125)</f>
        <v>-</v>
      </c>
      <c r="Z12" s="464" t="str">
        <f ca="1">IF(CE_Test_Number&lt;4,"-",Tables!AS125)</f>
        <v>-</v>
      </c>
      <c r="AA12" s="464" t="str">
        <f ca="1">IF(CE_Test_Number&lt;4,"-",Tables!AT125)</f>
        <v>-</v>
      </c>
      <c r="AB12" s="464" t="str">
        <f ca="1">IF(CE_Test_Number&lt;4,"-",Tables!AU125)</f>
        <v>-</v>
      </c>
      <c r="AC12" s="464" t="str">
        <f ca="1">IF(CE_Test_Number&lt;4,"-",Tables!AV125)</f>
        <v>-</v>
      </c>
    </row>
    <row r="13" spans="1:29">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Tables!AA126</f>
        <v>-</v>
      </c>
      <c r="J13" s="411" t="str">
        <f ca="1">IF(CE_Test_Number&lt;1,"-",Tables!AC126)</f>
        <v>-</v>
      </c>
      <c r="K13" s="411" t="str">
        <f ca="1">IF(CE_Test_Number&lt;1,"-",Tables!AD126)</f>
        <v>-</v>
      </c>
      <c r="L13" s="411" t="str">
        <f ca="1">IF(CE_Test_Number&lt;1,"-",Tables!AE126)</f>
        <v>-</v>
      </c>
      <c r="M13" s="411" t="str">
        <f ca="1">IF(CE_Test_Number&lt;1,"-",Tables!AF126)</f>
        <v>-</v>
      </c>
      <c r="N13" s="411" t="str">
        <f ca="1">IF(CE_Test_Number&lt;1,"-",Tables!AG126)</f>
        <v>-</v>
      </c>
      <c r="O13" s="464" t="str">
        <f ca="1">IF(CE_Test_Number&lt;2,"-",Tables!AH126)</f>
        <v>-</v>
      </c>
      <c r="P13" s="464" t="str">
        <f ca="1">IF(CE_Test_Number&lt;2,"-",Tables!AI126)</f>
        <v>-</v>
      </c>
      <c r="Q13" s="464" t="str">
        <f ca="1">IF(CE_Test_Number&lt;2,"-",Tables!AJ126)</f>
        <v>-</v>
      </c>
      <c r="R13" s="464" t="str">
        <f ca="1">IF(CE_Test_Number&lt;2,"-",Tables!AK126)</f>
        <v>-</v>
      </c>
      <c r="S13" s="464" t="str">
        <f ca="1">IF(CE_Test_Number&lt;2,"-",Tables!AL126)</f>
        <v>-</v>
      </c>
      <c r="T13" s="464" t="str">
        <f ca="1">IF(CE_Test_Number&lt;3,"-",Tables!AM126)</f>
        <v>-</v>
      </c>
      <c r="U13" s="464" t="str">
        <f ca="1">IF(CE_Test_Number&lt;3,"-",Tables!AN126)</f>
        <v>-</v>
      </c>
      <c r="V13" s="464" t="str">
        <f ca="1">IF(CE_Test_Number&lt;3,"-",Tables!AO126)</f>
        <v>-</v>
      </c>
      <c r="W13" s="464" t="str">
        <f ca="1">IF(CE_Test_Number&lt;3,"-",Tables!AP126)</f>
        <v>-</v>
      </c>
      <c r="X13" s="464" t="str">
        <f ca="1">IF(CE_Test_Number&lt;3,"-",Tables!AQ126)</f>
        <v>-</v>
      </c>
      <c r="Y13" s="464" t="str">
        <f ca="1">IF(CE_Test_Number&lt;4,"-",Tables!AR126)</f>
        <v>-</v>
      </c>
      <c r="Z13" s="464" t="str">
        <f ca="1">IF(CE_Test_Number&lt;4,"-",Tables!AS126)</f>
        <v>-</v>
      </c>
      <c r="AA13" s="464" t="str">
        <f ca="1">IF(CE_Test_Number&lt;4,"-",Tables!AT126)</f>
        <v>-</v>
      </c>
      <c r="AB13" s="464" t="str">
        <f ca="1">IF(CE_Test_Number&lt;4,"-",Tables!AU126)</f>
        <v>-</v>
      </c>
      <c r="AC13" s="464" t="str">
        <f ca="1">IF(CE_Test_Number&lt;4,"-",Tables!AV126)</f>
        <v>-</v>
      </c>
    </row>
    <row r="14" spans="1:29">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Tables!AA127</f>
        <v>-</v>
      </c>
      <c r="J14" s="411" t="str">
        <f ca="1">IF(CE_Test_Number&lt;1,"-",Tables!AC127)</f>
        <v>-</v>
      </c>
      <c r="K14" s="411" t="str">
        <f ca="1">IF(CE_Test_Number&lt;1,"-",Tables!AD127)</f>
        <v>-</v>
      </c>
      <c r="L14" s="411" t="str">
        <f ca="1">IF(CE_Test_Number&lt;1,"-",Tables!AE127)</f>
        <v>-</v>
      </c>
      <c r="M14" s="411" t="str">
        <f ca="1">IF(CE_Test_Number&lt;1,"-",Tables!AF127)</f>
        <v>-</v>
      </c>
      <c r="N14" s="411" t="str">
        <f ca="1">IF(CE_Test_Number&lt;1,"-",Tables!AG127)</f>
        <v>-</v>
      </c>
      <c r="O14" s="464" t="str">
        <f ca="1">IF(CE_Test_Number&lt;2,"-",Tables!AH127)</f>
        <v>-</v>
      </c>
      <c r="P14" s="464" t="str">
        <f ca="1">IF(CE_Test_Number&lt;2,"-",Tables!AI127)</f>
        <v>-</v>
      </c>
      <c r="Q14" s="464" t="str">
        <f ca="1">IF(CE_Test_Number&lt;2,"-",Tables!AJ127)</f>
        <v>-</v>
      </c>
      <c r="R14" s="464" t="str">
        <f ca="1">IF(CE_Test_Number&lt;2,"-",Tables!AK127)</f>
        <v>-</v>
      </c>
      <c r="S14" s="464" t="str">
        <f ca="1">IF(CE_Test_Number&lt;2,"-",Tables!AL127)</f>
        <v>-</v>
      </c>
      <c r="T14" s="464" t="str">
        <f ca="1">IF(CE_Test_Number&lt;3,"-",Tables!AM127)</f>
        <v>-</v>
      </c>
      <c r="U14" s="464" t="str">
        <f ca="1">IF(CE_Test_Number&lt;3,"-",Tables!AN127)</f>
        <v>-</v>
      </c>
      <c r="V14" s="464" t="str">
        <f ca="1">IF(CE_Test_Number&lt;3,"-",Tables!AO127)</f>
        <v>-</v>
      </c>
      <c r="W14" s="464" t="str">
        <f ca="1">IF(CE_Test_Number&lt;3,"-",Tables!AP127)</f>
        <v>-</v>
      </c>
      <c r="X14" s="464" t="str">
        <f ca="1">IF(CE_Test_Number&lt;3,"-",Tables!AQ127)</f>
        <v>-</v>
      </c>
      <c r="Y14" s="464" t="str">
        <f ca="1">IF(CE_Test_Number&lt;4,"-",Tables!AR127)</f>
        <v>-</v>
      </c>
      <c r="Z14" s="464" t="str">
        <f ca="1">IF(CE_Test_Number&lt;4,"-",Tables!AS127)</f>
        <v>-</v>
      </c>
      <c r="AA14" s="464" t="str">
        <f ca="1">IF(CE_Test_Number&lt;4,"-",Tables!AT127)</f>
        <v>-</v>
      </c>
      <c r="AB14" s="464" t="str">
        <f ca="1">IF(CE_Test_Number&lt;4,"-",Tables!AU127)</f>
        <v>-</v>
      </c>
      <c r="AC14" s="464" t="str">
        <f ca="1">IF(CE_Test_Number&lt;4,"-",Tables!AV127)</f>
        <v>-</v>
      </c>
    </row>
    <row r="15" spans="1:29">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Tables!AA128</f>
        <v>-</v>
      </c>
      <c r="J15" s="411" t="str">
        <f ca="1">IF(CE_Test_Number&lt;1,"-",Tables!AC128)</f>
        <v>-</v>
      </c>
      <c r="K15" s="411" t="str">
        <f ca="1">IF(CE_Test_Number&lt;1,"-",Tables!AD128)</f>
        <v>-</v>
      </c>
      <c r="L15" s="411" t="str">
        <f ca="1">IF(CE_Test_Number&lt;1,"-",Tables!AE128)</f>
        <v>-</v>
      </c>
      <c r="M15" s="411" t="str">
        <f ca="1">IF(CE_Test_Number&lt;1,"-",Tables!AF128)</f>
        <v>-</v>
      </c>
      <c r="N15" s="411" t="str">
        <f ca="1">IF(CE_Test_Number&lt;1,"-",Tables!AG128)</f>
        <v>-</v>
      </c>
      <c r="O15" s="464" t="str">
        <f ca="1">IF(CE_Test_Number&lt;2,"-",Tables!AH128)</f>
        <v>-</v>
      </c>
      <c r="P15" s="464" t="str">
        <f ca="1">IF(CE_Test_Number&lt;2,"-",Tables!AI128)</f>
        <v>-</v>
      </c>
      <c r="Q15" s="464" t="str">
        <f ca="1">IF(CE_Test_Number&lt;2,"-",Tables!AJ128)</f>
        <v>-</v>
      </c>
      <c r="R15" s="464" t="str">
        <f ca="1">IF(CE_Test_Number&lt;2,"-",Tables!AK128)</f>
        <v>-</v>
      </c>
      <c r="S15" s="464" t="str">
        <f ca="1">IF(CE_Test_Number&lt;2,"-",Tables!AL128)</f>
        <v>-</v>
      </c>
      <c r="T15" s="464" t="str">
        <f ca="1">IF(CE_Test_Number&lt;3,"-",Tables!AM128)</f>
        <v>-</v>
      </c>
      <c r="U15" s="464" t="str">
        <f ca="1">IF(CE_Test_Number&lt;3,"-",Tables!AN128)</f>
        <v>-</v>
      </c>
      <c r="V15" s="464" t="str">
        <f ca="1">IF(CE_Test_Number&lt;3,"-",Tables!AO128)</f>
        <v>-</v>
      </c>
      <c r="W15" s="464" t="str">
        <f ca="1">IF(CE_Test_Number&lt;3,"-",Tables!AP128)</f>
        <v>-</v>
      </c>
      <c r="X15" s="464" t="str">
        <f ca="1">IF(CE_Test_Number&lt;3,"-",Tables!AQ128)</f>
        <v>-</v>
      </c>
      <c r="Y15" s="464" t="str">
        <f ca="1">IF(CE_Test_Number&lt;4,"-",Tables!AR128)</f>
        <v>-</v>
      </c>
      <c r="Z15" s="464" t="str">
        <f ca="1">IF(CE_Test_Number&lt;4,"-",Tables!AS128)</f>
        <v>-</v>
      </c>
      <c r="AA15" s="464" t="str">
        <f ca="1">IF(CE_Test_Number&lt;4,"-",Tables!AT128)</f>
        <v>-</v>
      </c>
      <c r="AB15" s="464" t="str">
        <f ca="1">IF(CE_Test_Number&lt;4,"-",Tables!AU128)</f>
        <v>-</v>
      </c>
      <c r="AC15" s="464" t="str">
        <f ca="1">IF(CE_Test_Number&lt;4,"-",Tables!AV128)</f>
        <v>-</v>
      </c>
    </row>
    <row r="16" spans="1:29">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Tables!AA129</f>
        <v>-</v>
      </c>
      <c r="J16" s="411" t="str">
        <f ca="1">IF(CE_Test_Number&lt;1,"-",Tables!AC129)</f>
        <v>-</v>
      </c>
      <c r="K16" s="411" t="str">
        <f ca="1">IF(CE_Test_Number&lt;1,"-",Tables!AD129)</f>
        <v>-</v>
      </c>
      <c r="L16" s="411" t="str">
        <f ca="1">IF(CE_Test_Number&lt;1,"-",Tables!AE129)</f>
        <v>-</v>
      </c>
      <c r="M16" s="411" t="str">
        <f ca="1">IF(CE_Test_Number&lt;1,"-",Tables!AF129)</f>
        <v>-</v>
      </c>
      <c r="N16" s="411" t="str">
        <f ca="1">IF(CE_Test_Number&lt;1,"-",Tables!AG129)</f>
        <v>-</v>
      </c>
      <c r="O16" s="464" t="str">
        <f ca="1">IF(CE_Test_Number&lt;2,"-",Tables!AH129)</f>
        <v>-</v>
      </c>
      <c r="P16" s="464" t="str">
        <f ca="1">IF(CE_Test_Number&lt;2,"-",Tables!AI129)</f>
        <v>-</v>
      </c>
      <c r="Q16" s="464" t="str">
        <f ca="1">IF(CE_Test_Number&lt;2,"-",Tables!AJ129)</f>
        <v>-</v>
      </c>
      <c r="R16" s="464" t="str">
        <f ca="1">IF(CE_Test_Number&lt;2,"-",Tables!AK129)</f>
        <v>-</v>
      </c>
      <c r="S16" s="464" t="str">
        <f ca="1">IF(CE_Test_Number&lt;2,"-",Tables!AL129)</f>
        <v>-</v>
      </c>
      <c r="T16" s="464" t="str">
        <f ca="1">IF(CE_Test_Number&lt;3,"-",Tables!AM129)</f>
        <v>-</v>
      </c>
      <c r="U16" s="464" t="str">
        <f ca="1">IF(CE_Test_Number&lt;3,"-",Tables!AN129)</f>
        <v>-</v>
      </c>
      <c r="V16" s="464" t="str">
        <f ca="1">IF(CE_Test_Number&lt;3,"-",Tables!AO129)</f>
        <v>-</v>
      </c>
      <c r="W16" s="464" t="str">
        <f ca="1">IF(CE_Test_Number&lt;3,"-",Tables!AP129)</f>
        <v>-</v>
      </c>
      <c r="X16" s="464" t="str">
        <f ca="1">IF(CE_Test_Number&lt;3,"-",Tables!AQ129)</f>
        <v>-</v>
      </c>
      <c r="Y16" s="464" t="str">
        <f ca="1">IF(CE_Test_Number&lt;4,"-",Tables!AR129)</f>
        <v>-</v>
      </c>
      <c r="Z16" s="464" t="str">
        <f ca="1">IF(CE_Test_Number&lt;4,"-",Tables!AS129)</f>
        <v>-</v>
      </c>
      <c r="AA16" s="464" t="str">
        <f ca="1">IF(CE_Test_Number&lt;4,"-",Tables!AT129)</f>
        <v>-</v>
      </c>
      <c r="AB16" s="464" t="str">
        <f ca="1">IF(CE_Test_Number&lt;4,"-",Tables!AU129)</f>
        <v>-</v>
      </c>
      <c r="AC16" s="464" t="str">
        <f ca="1">IF(CE_Test_Number&lt;4,"-",Tables!AV129)</f>
        <v>-</v>
      </c>
    </row>
    <row r="17" spans="2:29">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Tables!AA130</f>
        <v>-</v>
      </c>
      <c r="J17" s="411" t="str">
        <f ca="1">IF(CE_Test_Number&lt;1,"-",Tables!AC130)</f>
        <v>-</v>
      </c>
      <c r="K17" s="411" t="str">
        <f ca="1">IF(CE_Test_Number&lt;1,"-",Tables!AD130)</f>
        <v>-</v>
      </c>
      <c r="L17" s="411" t="str">
        <f ca="1">IF(CE_Test_Number&lt;1,"-",Tables!AE130)</f>
        <v>-</v>
      </c>
      <c r="M17" s="411" t="str">
        <f ca="1">IF(CE_Test_Number&lt;1,"-",Tables!AF130)</f>
        <v>-</v>
      </c>
      <c r="N17" s="411" t="str">
        <f ca="1">IF(CE_Test_Number&lt;1,"-",Tables!AG130)</f>
        <v>-</v>
      </c>
      <c r="O17" s="464" t="str">
        <f ca="1">IF(CE_Test_Number&lt;2,"-",Tables!AH130)</f>
        <v>-</v>
      </c>
      <c r="P17" s="464" t="str">
        <f ca="1">IF(CE_Test_Number&lt;2,"-",Tables!AI130)</f>
        <v>-</v>
      </c>
      <c r="Q17" s="464" t="str">
        <f ca="1">IF(CE_Test_Number&lt;2,"-",Tables!AJ130)</f>
        <v>-</v>
      </c>
      <c r="R17" s="464" t="str">
        <f ca="1">IF(CE_Test_Number&lt;2,"-",Tables!AK130)</f>
        <v>-</v>
      </c>
      <c r="S17" s="464" t="str">
        <f ca="1">IF(CE_Test_Number&lt;2,"-",Tables!AL130)</f>
        <v>-</v>
      </c>
      <c r="T17" s="464" t="str">
        <f ca="1">IF(CE_Test_Number&lt;3,"-",Tables!AM130)</f>
        <v>-</v>
      </c>
      <c r="U17" s="464" t="str">
        <f ca="1">IF(CE_Test_Number&lt;3,"-",Tables!AN130)</f>
        <v>-</v>
      </c>
      <c r="V17" s="464" t="str">
        <f ca="1">IF(CE_Test_Number&lt;3,"-",Tables!AO130)</f>
        <v>-</v>
      </c>
      <c r="W17" s="464" t="str">
        <f ca="1">IF(CE_Test_Number&lt;3,"-",Tables!AP130)</f>
        <v>-</v>
      </c>
      <c r="X17" s="464" t="str">
        <f ca="1">IF(CE_Test_Number&lt;3,"-",Tables!AQ130)</f>
        <v>-</v>
      </c>
      <c r="Y17" s="464" t="str">
        <f ca="1">IF(CE_Test_Number&lt;4,"-",Tables!AR130)</f>
        <v>-</v>
      </c>
      <c r="Z17" s="464" t="str">
        <f ca="1">IF(CE_Test_Number&lt;4,"-",Tables!AS130)</f>
        <v>-</v>
      </c>
      <c r="AA17" s="464" t="str">
        <f ca="1">IF(CE_Test_Number&lt;4,"-",Tables!AT130)</f>
        <v>-</v>
      </c>
      <c r="AB17" s="464" t="str">
        <f ca="1">IF(CE_Test_Number&lt;4,"-",Tables!AU130)</f>
        <v>-</v>
      </c>
      <c r="AC17" s="464" t="str">
        <f ca="1">IF(CE_Test_Number&lt;4,"-",Tables!AV130)</f>
        <v>-</v>
      </c>
    </row>
    <row r="18" spans="2:29">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Tables!AA131</f>
        <v>-</v>
      </c>
      <c r="J18" s="411" t="str">
        <f ca="1">IF(CE_Test_Number&lt;1,"-",Tables!AC131)</f>
        <v>-</v>
      </c>
      <c r="K18" s="411" t="str">
        <f ca="1">IF(CE_Test_Number&lt;1,"-",Tables!AD131)</f>
        <v>-</v>
      </c>
      <c r="L18" s="411" t="str">
        <f ca="1">IF(CE_Test_Number&lt;1,"-",Tables!AE131)</f>
        <v>-</v>
      </c>
      <c r="M18" s="411" t="str">
        <f ca="1">IF(CE_Test_Number&lt;1,"-",Tables!AF131)</f>
        <v>-</v>
      </c>
      <c r="N18" s="411" t="str">
        <f ca="1">IF(CE_Test_Number&lt;1,"-",Tables!AG131)</f>
        <v>-</v>
      </c>
      <c r="O18" s="464" t="str">
        <f ca="1">IF(CE_Test_Number&lt;2,"-",Tables!AH131)</f>
        <v>-</v>
      </c>
      <c r="P18" s="464" t="str">
        <f ca="1">IF(CE_Test_Number&lt;2,"-",Tables!AI131)</f>
        <v>-</v>
      </c>
      <c r="Q18" s="464" t="str">
        <f ca="1">IF(CE_Test_Number&lt;2,"-",Tables!AJ131)</f>
        <v>-</v>
      </c>
      <c r="R18" s="464" t="str">
        <f ca="1">IF(CE_Test_Number&lt;2,"-",Tables!AK131)</f>
        <v>-</v>
      </c>
      <c r="S18" s="464" t="str">
        <f ca="1">IF(CE_Test_Number&lt;2,"-",Tables!AL131)</f>
        <v>-</v>
      </c>
      <c r="T18" s="464" t="str">
        <f ca="1">IF(CE_Test_Number&lt;3,"-",Tables!AM131)</f>
        <v>-</v>
      </c>
      <c r="U18" s="464" t="str">
        <f ca="1">IF(CE_Test_Number&lt;3,"-",Tables!AN131)</f>
        <v>-</v>
      </c>
      <c r="V18" s="464" t="str">
        <f ca="1">IF(CE_Test_Number&lt;3,"-",Tables!AO131)</f>
        <v>-</v>
      </c>
      <c r="W18" s="464" t="str">
        <f ca="1">IF(CE_Test_Number&lt;3,"-",Tables!AP131)</f>
        <v>-</v>
      </c>
      <c r="X18" s="464" t="str">
        <f ca="1">IF(CE_Test_Number&lt;3,"-",Tables!AQ131)</f>
        <v>-</v>
      </c>
      <c r="Y18" s="464" t="str">
        <f ca="1">IF(CE_Test_Number&lt;4,"-",Tables!AR131)</f>
        <v>-</v>
      </c>
      <c r="Z18" s="464" t="str">
        <f ca="1">IF(CE_Test_Number&lt;4,"-",Tables!AS131)</f>
        <v>-</v>
      </c>
      <c r="AA18" s="464" t="str">
        <f ca="1">IF(CE_Test_Number&lt;4,"-",Tables!AT131)</f>
        <v>-</v>
      </c>
      <c r="AB18" s="464" t="str">
        <f ca="1">IF(CE_Test_Number&lt;4,"-",Tables!AU131)</f>
        <v>-</v>
      </c>
      <c r="AC18" s="464" t="str">
        <f ca="1">IF(CE_Test_Number&lt;4,"-",Tables!AV131)</f>
        <v>-</v>
      </c>
    </row>
    <row r="19" spans="2:29">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Tables!AA132</f>
        <v>-</v>
      </c>
      <c r="J19" s="411" t="str">
        <f ca="1">IF(CE_Test_Number&lt;1,"-",Tables!AC132)</f>
        <v>-</v>
      </c>
      <c r="K19" s="411" t="str">
        <f ca="1">IF(CE_Test_Number&lt;1,"-",Tables!AD132)</f>
        <v>-</v>
      </c>
      <c r="L19" s="411" t="str">
        <f ca="1">IF(CE_Test_Number&lt;1,"-",Tables!AE132)</f>
        <v>-</v>
      </c>
      <c r="M19" s="411" t="str">
        <f ca="1">IF(CE_Test_Number&lt;1,"-",Tables!AF132)</f>
        <v>-</v>
      </c>
      <c r="N19" s="411" t="str">
        <f ca="1">IF(CE_Test_Number&lt;1,"-",Tables!AG132)</f>
        <v>-</v>
      </c>
      <c r="O19" s="464" t="str">
        <f ca="1">IF(CE_Test_Number&lt;2,"-",Tables!AH132)</f>
        <v>-</v>
      </c>
      <c r="P19" s="464" t="str">
        <f ca="1">IF(CE_Test_Number&lt;2,"-",Tables!AI132)</f>
        <v>-</v>
      </c>
      <c r="Q19" s="464" t="str">
        <f ca="1">IF(CE_Test_Number&lt;2,"-",Tables!AJ132)</f>
        <v>-</v>
      </c>
      <c r="R19" s="464" t="str">
        <f ca="1">IF(CE_Test_Number&lt;2,"-",Tables!AK132)</f>
        <v>-</v>
      </c>
      <c r="S19" s="464" t="str">
        <f ca="1">IF(CE_Test_Number&lt;2,"-",Tables!AL132)</f>
        <v>-</v>
      </c>
      <c r="T19" s="464" t="str">
        <f ca="1">IF(CE_Test_Number&lt;3,"-",Tables!AM132)</f>
        <v>-</v>
      </c>
      <c r="U19" s="464" t="str">
        <f ca="1">IF(CE_Test_Number&lt;3,"-",Tables!AN132)</f>
        <v>-</v>
      </c>
      <c r="V19" s="464" t="str">
        <f ca="1">IF(CE_Test_Number&lt;3,"-",Tables!AO132)</f>
        <v>-</v>
      </c>
      <c r="W19" s="464" t="str">
        <f ca="1">IF(CE_Test_Number&lt;3,"-",Tables!AP132)</f>
        <v>-</v>
      </c>
      <c r="X19" s="464" t="str">
        <f ca="1">IF(CE_Test_Number&lt;3,"-",Tables!AQ132)</f>
        <v>-</v>
      </c>
      <c r="Y19" s="464" t="str">
        <f ca="1">IF(CE_Test_Number&lt;4,"-",Tables!AR132)</f>
        <v>-</v>
      </c>
      <c r="Z19" s="464" t="str">
        <f ca="1">IF(CE_Test_Number&lt;4,"-",Tables!AS132)</f>
        <v>-</v>
      </c>
      <c r="AA19" s="464" t="str">
        <f ca="1">IF(CE_Test_Number&lt;4,"-",Tables!AT132)</f>
        <v>-</v>
      </c>
      <c r="AB19" s="464" t="str">
        <f ca="1">IF(CE_Test_Number&lt;4,"-",Tables!AU132)</f>
        <v>-</v>
      </c>
      <c r="AC19" s="464" t="str">
        <f ca="1">IF(CE_Test_Number&lt;4,"-",Tables!AV132)</f>
        <v>-</v>
      </c>
    </row>
    <row r="20" spans="2:29">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Tables!AA133</f>
        <v>-</v>
      </c>
      <c r="J20" s="411" t="str">
        <f ca="1">IF(CE_Test_Number&lt;1,"-",Tables!AC133)</f>
        <v>-</v>
      </c>
      <c r="K20" s="411" t="str">
        <f ca="1">IF(CE_Test_Number&lt;1,"-",Tables!AD133)</f>
        <v>-</v>
      </c>
      <c r="L20" s="411" t="str">
        <f ca="1">IF(CE_Test_Number&lt;1,"-",Tables!AE133)</f>
        <v>-</v>
      </c>
      <c r="M20" s="411" t="str">
        <f ca="1">IF(CE_Test_Number&lt;1,"-",Tables!AF133)</f>
        <v>-</v>
      </c>
      <c r="N20" s="411" t="str">
        <f ca="1">IF(CE_Test_Number&lt;1,"-",Tables!AG133)</f>
        <v>-</v>
      </c>
      <c r="O20" s="464" t="str">
        <f ca="1">IF(CE_Test_Number&lt;2,"-",Tables!AH133)</f>
        <v>-</v>
      </c>
      <c r="P20" s="464" t="str">
        <f ca="1">IF(CE_Test_Number&lt;2,"-",Tables!AI133)</f>
        <v>-</v>
      </c>
      <c r="Q20" s="464" t="str">
        <f ca="1">IF(CE_Test_Number&lt;2,"-",Tables!AJ133)</f>
        <v>-</v>
      </c>
      <c r="R20" s="464" t="str">
        <f ca="1">IF(CE_Test_Number&lt;2,"-",Tables!AK133)</f>
        <v>-</v>
      </c>
      <c r="S20" s="464" t="str">
        <f ca="1">IF(CE_Test_Number&lt;2,"-",Tables!AL133)</f>
        <v>-</v>
      </c>
      <c r="T20" s="464" t="str">
        <f ca="1">IF(CE_Test_Number&lt;3,"-",Tables!AM133)</f>
        <v>-</v>
      </c>
      <c r="U20" s="464" t="str">
        <f ca="1">IF(CE_Test_Number&lt;3,"-",Tables!AN133)</f>
        <v>-</v>
      </c>
      <c r="V20" s="464" t="str">
        <f ca="1">IF(CE_Test_Number&lt;3,"-",Tables!AO133)</f>
        <v>-</v>
      </c>
      <c r="W20" s="464" t="str">
        <f ca="1">IF(CE_Test_Number&lt;3,"-",Tables!AP133)</f>
        <v>-</v>
      </c>
      <c r="X20" s="464" t="str">
        <f ca="1">IF(CE_Test_Number&lt;3,"-",Tables!AQ133)</f>
        <v>-</v>
      </c>
      <c r="Y20" s="464" t="str">
        <f ca="1">IF(CE_Test_Number&lt;4,"-",Tables!AR133)</f>
        <v>-</v>
      </c>
      <c r="Z20" s="464" t="str">
        <f ca="1">IF(CE_Test_Number&lt;4,"-",Tables!AS133)</f>
        <v>-</v>
      </c>
      <c r="AA20" s="464" t="str">
        <f ca="1">IF(CE_Test_Number&lt;4,"-",Tables!AT133)</f>
        <v>-</v>
      </c>
      <c r="AB20" s="464" t="str">
        <f ca="1">IF(CE_Test_Number&lt;4,"-",Tables!AU133)</f>
        <v>-</v>
      </c>
      <c r="AC20" s="464" t="str">
        <f ca="1">IF(CE_Test_Number&lt;4,"-",Tables!AV133)</f>
        <v>-</v>
      </c>
    </row>
    <row r="21" spans="2:29">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Tables!AA134</f>
        <v>-</v>
      </c>
      <c r="J21" s="411" t="str">
        <f ca="1">IF(CE_Test_Number&lt;1,"-",Tables!AC134)</f>
        <v>-</v>
      </c>
      <c r="K21" s="411" t="str">
        <f ca="1">IF(CE_Test_Number&lt;1,"-",Tables!AD134)</f>
        <v>-</v>
      </c>
      <c r="L21" s="411" t="str">
        <f ca="1">IF(CE_Test_Number&lt;1,"-",Tables!AE134)</f>
        <v>-</v>
      </c>
      <c r="M21" s="411" t="str">
        <f ca="1">IF(CE_Test_Number&lt;1,"-",Tables!AF134)</f>
        <v>-</v>
      </c>
      <c r="N21" s="411" t="str">
        <f ca="1">IF(CE_Test_Number&lt;1,"-",Tables!AG134)</f>
        <v>-</v>
      </c>
      <c r="O21" s="464" t="str">
        <f ca="1">IF(CE_Test_Number&lt;2,"-",Tables!AH134)</f>
        <v>-</v>
      </c>
      <c r="P21" s="464" t="str">
        <f ca="1">IF(CE_Test_Number&lt;2,"-",Tables!AI134)</f>
        <v>-</v>
      </c>
      <c r="Q21" s="464" t="str">
        <f ca="1">IF(CE_Test_Number&lt;2,"-",Tables!AJ134)</f>
        <v>-</v>
      </c>
      <c r="R21" s="464" t="str">
        <f ca="1">IF(CE_Test_Number&lt;2,"-",Tables!AK134)</f>
        <v>-</v>
      </c>
      <c r="S21" s="464" t="str">
        <f ca="1">IF(CE_Test_Number&lt;2,"-",Tables!AL134)</f>
        <v>-</v>
      </c>
      <c r="T21" s="464" t="str">
        <f ca="1">IF(CE_Test_Number&lt;3,"-",Tables!AM134)</f>
        <v>-</v>
      </c>
      <c r="U21" s="464" t="str">
        <f ca="1">IF(CE_Test_Number&lt;3,"-",Tables!AN134)</f>
        <v>-</v>
      </c>
      <c r="V21" s="464" t="str">
        <f ca="1">IF(CE_Test_Number&lt;3,"-",Tables!AO134)</f>
        <v>-</v>
      </c>
      <c r="W21" s="464" t="str">
        <f ca="1">IF(CE_Test_Number&lt;3,"-",Tables!AP134)</f>
        <v>-</v>
      </c>
      <c r="X21" s="464" t="str">
        <f ca="1">IF(CE_Test_Number&lt;3,"-",Tables!AQ134)</f>
        <v>-</v>
      </c>
      <c r="Y21" s="464" t="str">
        <f ca="1">IF(CE_Test_Number&lt;4,"-",Tables!AR134)</f>
        <v>-</v>
      </c>
      <c r="Z21" s="464" t="str">
        <f ca="1">IF(CE_Test_Number&lt;4,"-",Tables!AS134)</f>
        <v>-</v>
      </c>
      <c r="AA21" s="464" t="str">
        <f ca="1">IF(CE_Test_Number&lt;4,"-",Tables!AT134)</f>
        <v>-</v>
      </c>
      <c r="AB21" s="464" t="str">
        <f ca="1">IF(CE_Test_Number&lt;4,"-",Tables!AU134)</f>
        <v>-</v>
      </c>
      <c r="AC21" s="464" t="str">
        <f ca="1">IF(CE_Test_Number&lt;4,"-",Tables!AV134)</f>
        <v>-</v>
      </c>
    </row>
    <row r="22" spans="2:29">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Tables!AA135</f>
        <v>-</v>
      </c>
      <c r="J22" s="411" t="str">
        <f ca="1">IF(CE_Test_Number&lt;1,"-",Tables!AC135)</f>
        <v>-</v>
      </c>
      <c r="K22" s="411" t="str">
        <f ca="1">IF(CE_Test_Number&lt;1,"-",Tables!AD135)</f>
        <v>-</v>
      </c>
      <c r="L22" s="411" t="str">
        <f ca="1">IF(CE_Test_Number&lt;1,"-",Tables!AE135)</f>
        <v>-</v>
      </c>
      <c r="M22" s="411" t="str">
        <f ca="1">IF(CE_Test_Number&lt;1,"-",Tables!AF135)</f>
        <v>-</v>
      </c>
      <c r="N22" s="411" t="str">
        <f ca="1">IF(CE_Test_Number&lt;1,"-",Tables!AG135)</f>
        <v>-</v>
      </c>
      <c r="O22" s="464" t="str">
        <f ca="1">IF(CE_Test_Number&lt;2,"-",Tables!AH135)</f>
        <v>-</v>
      </c>
      <c r="P22" s="464" t="str">
        <f ca="1">IF(CE_Test_Number&lt;2,"-",Tables!AI135)</f>
        <v>-</v>
      </c>
      <c r="Q22" s="464" t="str">
        <f ca="1">IF(CE_Test_Number&lt;2,"-",Tables!AJ135)</f>
        <v>-</v>
      </c>
      <c r="R22" s="464" t="str">
        <f ca="1">IF(CE_Test_Number&lt;2,"-",Tables!AK135)</f>
        <v>-</v>
      </c>
      <c r="S22" s="464" t="str">
        <f ca="1">IF(CE_Test_Number&lt;2,"-",Tables!AL135)</f>
        <v>-</v>
      </c>
      <c r="T22" s="464" t="str">
        <f ca="1">IF(CE_Test_Number&lt;3,"-",Tables!AM135)</f>
        <v>-</v>
      </c>
      <c r="U22" s="464" t="str">
        <f ca="1">IF(CE_Test_Number&lt;3,"-",Tables!AN135)</f>
        <v>-</v>
      </c>
      <c r="V22" s="464" t="str">
        <f ca="1">IF(CE_Test_Number&lt;3,"-",Tables!AO135)</f>
        <v>-</v>
      </c>
      <c r="W22" s="464" t="str">
        <f ca="1">IF(CE_Test_Number&lt;3,"-",Tables!AP135)</f>
        <v>-</v>
      </c>
      <c r="X22" s="464" t="str">
        <f ca="1">IF(CE_Test_Number&lt;3,"-",Tables!AQ135)</f>
        <v>-</v>
      </c>
      <c r="Y22" s="464" t="str">
        <f ca="1">IF(CE_Test_Number&lt;4,"-",Tables!AR135)</f>
        <v>-</v>
      </c>
      <c r="Z22" s="464" t="str">
        <f ca="1">IF(CE_Test_Number&lt;4,"-",Tables!AS135)</f>
        <v>-</v>
      </c>
      <c r="AA22" s="464" t="str">
        <f ca="1">IF(CE_Test_Number&lt;4,"-",Tables!AT135)</f>
        <v>-</v>
      </c>
      <c r="AB22" s="464" t="str">
        <f ca="1">IF(CE_Test_Number&lt;4,"-",Tables!AU135)</f>
        <v>-</v>
      </c>
      <c r="AC22" s="464" t="str">
        <f ca="1">IF(CE_Test_Number&lt;4,"-",Tables!AV135)</f>
        <v>-</v>
      </c>
    </row>
    <row r="23" spans="2:29">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Tables!AA136</f>
        <v>-</v>
      </c>
      <c r="J23" s="411" t="str">
        <f ca="1">IF(CE_Test_Number&lt;1,"-",Tables!AC136)</f>
        <v>-</v>
      </c>
      <c r="K23" s="411" t="str">
        <f ca="1">IF(CE_Test_Number&lt;1,"-",Tables!AD136)</f>
        <v>-</v>
      </c>
      <c r="L23" s="411" t="str">
        <f ca="1">IF(CE_Test_Number&lt;1,"-",Tables!AE136)</f>
        <v>-</v>
      </c>
      <c r="M23" s="411" t="str">
        <f ca="1">IF(CE_Test_Number&lt;1,"-",Tables!AF136)</f>
        <v>-</v>
      </c>
      <c r="N23" s="411" t="str">
        <f ca="1">IF(CE_Test_Number&lt;1,"-",Tables!AG136)</f>
        <v>-</v>
      </c>
      <c r="O23" s="464" t="str">
        <f ca="1">IF(CE_Test_Number&lt;2,"-",Tables!AH136)</f>
        <v>-</v>
      </c>
      <c r="P23" s="464" t="str">
        <f ca="1">IF(CE_Test_Number&lt;2,"-",Tables!AI136)</f>
        <v>-</v>
      </c>
      <c r="Q23" s="464" t="str">
        <f ca="1">IF(CE_Test_Number&lt;2,"-",Tables!AJ136)</f>
        <v>-</v>
      </c>
      <c r="R23" s="464" t="str">
        <f ca="1">IF(CE_Test_Number&lt;2,"-",Tables!AK136)</f>
        <v>-</v>
      </c>
      <c r="S23" s="464" t="str">
        <f ca="1">IF(CE_Test_Number&lt;2,"-",Tables!AL136)</f>
        <v>-</v>
      </c>
      <c r="T23" s="464" t="str">
        <f ca="1">IF(CE_Test_Number&lt;3,"-",Tables!AM136)</f>
        <v>-</v>
      </c>
      <c r="U23" s="464" t="str">
        <f ca="1">IF(CE_Test_Number&lt;3,"-",Tables!AN136)</f>
        <v>-</v>
      </c>
      <c r="V23" s="464" t="str">
        <f ca="1">IF(CE_Test_Number&lt;3,"-",Tables!AO136)</f>
        <v>-</v>
      </c>
      <c r="W23" s="464" t="str">
        <f ca="1">IF(CE_Test_Number&lt;3,"-",Tables!AP136)</f>
        <v>-</v>
      </c>
      <c r="X23" s="464" t="str">
        <f ca="1">IF(CE_Test_Number&lt;3,"-",Tables!AQ136)</f>
        <v>-</v>
      </c>
      <c r="Y23" s="464" t="str">
        <f ca="1">IF(CE_Test_Number&lt;4,"-",Tables!AR136)</f>
        <v>-</v>
      </c>
      <c r="Z23" s="464" t="str">
        <f ca="1">IF(CE_Test_Number&lt;4,"-",Tables!AS136)</f>
        <v>-</v>
      </c>
      <c r="AA23" s="464" t="str">
        <f ca="1">IF(CE_Test_Number&lt;4,"-",Tables!AT136)</f>
        <v>-</v>
      </c>
      <c r="AB23" s="464" t="str">
        <f ca="1">IF(CE_Test_Number&lt;4,"-",Tables!AU136)</f>
        <v>-</v>
      </c>
      <c r="AC23" s="464" t="str">
        <f ca="1">IF(CE_Test_Number&lt;4,"-",Tables!AV136)</f>
        <v>-</v>
      </c>
    </row>
    <row r="24" spans="2:29">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Tables!AA137</f>
        <v>-</v>
      </c>
      <c r="J24" s="411" t="str">
        <f ca="1">IF(CE_Test_Number&lt;1,"-",Tables!AC137)</f>
        <v>-</v>
      </c>
      <c r="K24" s="411" t="str">
        <f ca="1">IF(CE_Test_Number&lt;1,"-",Tables!AD137)</f>
        <v>-</v>
      </c>
      <c r="L24" s="411" t="str">
        <f ca="1">IF(CE_Test_Number&lt;1,"-",Tables!AE137)</f>
        <v>-</v>
      </c>
      <c r="M24" s="411" t="str">
        <f ca="1">IF(CE_Test_Number&lt;1,"-",Tables!AF137)</f>
        <v>-</v>
      </c>
      <c r="N24" s="411" t="str">
        <f ca="1">IF(CE_Test_Number&lt;1,"-",Tables!AG137)</f>
        <v>-</v>
      </c>
      <c r="O24" s="464" t="str">
        <f ca="1">IF(CE_Test_Number&lt;2,"-",Tables!AH137)</f>
        <v>-</v>
      </c>
      <c r="P24" s="464" t="str">
        <f ca="1">IF(CE_Test_Number&lt;2,"-",Tables!AI137)</f>
        <v>-</v>
      </c>
      <c r="Q24" s="464" t="str">
        <f ca="1">IF(CE_Test_Number&lt;2,"-",Tables!AJ137)</f>
        <v>-</v>
      </c>
      <c r="R24" s="464" t="str">
        <f ca="1">IF(CE_Test_Number&lt;2,"-",Tables!AK137)</f>
        <v>-</v>
      </c>
      <c r="S24" s="464" t="str">
        <f ca="1">IF(CE_Test_Number&lt;2,"-",Tables!AL137)</f>
        <v>-</v>
      </c>
      <c r="T24" s="464" t="str">
        <f ca="1">IF(CE_Test_Number&lt;3,"-",Tables!AM137)</f>
        <v>-</v>
      </c>
      <c r="U24" s="464" t="str">
        <f ca="1">IF(CE_Test_Number&lt;3,"-",Tables!AN137)</f>
        <v>-</v>
      </c>
      <c r="V24" s="464" t="str">
        <f ca="1">IF(CE_Test_Number&lt;3,"-",Tables!AO137)</f>
        <v>-</v>
      </c>
      <c r="W24" s="464" t="str">
        <f ca="1">IF(CE_Test_Number&lt;3,"-",Tables!AP137)</f>
        <v>-</v>
      </c>
      <c r="X24" s="464" t="str">
        <f ca="1">IF(CE_Test_Number&lt;3,"-",Tables!AQ137)</f>
        <v>-</v>
      </c>
      <c r="Y24" s="464" t="str">
        <f ca="1">IF(CE_Test_Number&lt;4,"-",Tables!AR137)</f>
        <v>-</v>
      </c>
      <c r="Z24" s="464" t="str">
        <f ca="1">IF(CE_Test_Number&lt;4,"-",Tables!AS137)</f>
        <v>-</v>
      </c>
      <c r="AA24" s="464" t="str">
        <f ca="1">IF(CE_Test_Number&lt;4,"-",Tables!AT137)</f>
        <v>-</v>
      </c>
      <c r="AB24" s="464" t="str">
        <f ca="1">IF(CE_Test_Number&lt;4,"-",Tables!AU137)</f>
        <v>-</v>
      </c>
      <c r="AC24" s="464" t="str">
        <f ca="1">IF(CE_Test_Number&lt;4,"-",Tables!AV137)</f>
        <v>-</v>
      </c>
    </row>
    <row r="25" spans="2:29">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Tables!AA138</f>
        <v>-</v>
      </c>
      <c r="J25" s="411" t="str">
        <f ca="1">IF(CE_Test_Number&lt;1,"-",Tables!AC138)</f>
        <v>-</v>
      </c>
      <c r="K25" s="411" t="str">
        <f ca="1">IF(CE_Test_Number&lt;1,"-",Tables!AD138)</f>
        <v>-</v>
      </c>
      <c r="L25" s="411" t="str">
        <f ca="1">IF(CE_Test_Number&lt;1,"-",Tables!AE138)</f>
        <v>-</v>
      </c>
      <c r="M25" s="411" t="str">
        <f ca="1">IF(CE_Test_Number&lt;1,"-",Tables!AF138)</f>
        <v>-</v>
      </c>
      <c r="N25" s="411" t="str">
        <f ca="1">IF(CE_Test_Number&lt;1,"-",Tables!AG138)</f>
        <v>-</v>
      </c>
      <c r="O25" s="464" t="str">
        <f ca="1">IF(CE_Test_Number&lt;2,"-",Tables!AH138)</f>
        <v>-</v>
      </c>
      <c r="P25" s="464" t="str">
        <f ca="1">IF(CE_Test_Number&lt;2,"-",Tables!AI138)</f>
        <v>-</v>
      </c>
      <c r="Q25" s="464" t="str">
        <f ca="1">IF(CE_Test_Number&lt;2,"-",Tables!AJ138)</f>
        <v>-</v>
      </c>
      <c r="R25" s="464" t="str">
        <f ca="1">IF(CE_Test_Number&lt;2,"-",Tables!AK138)</f>
        <v>-</v>
      </c>
      <c r="S25" s="464" t="str">
        <f ca="1">IF(CE_Test_Number&lt;2,"-",Tables!AL138)</f>
        <v>-</v>
      </c>
      <c r="T25" s="464" t="str">
        <f ca="1">IF(CE_Test_Number&lt;3,"-",Tables!AM138)</f>
        <v>-</v>
      </c>
      <c r="U25" s="464" t="str">
        <f ca="1">IF(CE_Test_Number&lt;3,"-",Tables!AN138)</f>
        <v>-</v>
      </c>
      <c r="V25" s="464" t="str">
        <f ca="1">IF(CE_Test_Number&lt;3,"-",Tables!AO138)</f>
        <v>-</v>
      </c>
      <c r="W25" s="464" t="str">
        <f ca="1">IF(CE_Test_Number&lt;3,"-",Tables!AP138)</f>
        <v>-</v>
      </c>
      <c r="X25" s="464" t="str">
        <f ca="1">IF(CE_Test_Number&lt;3,"-",Tables!AQ138)</f>
        <v>-</v>
      </c>
      <c r="Y25" s="464" t="str">
        <f ca="1">IF(CE_Test_Number&lt;4,"-",Tables!AR138)</f>
        <v>-</v>
      </c>
      <c r="Z25" s="464" t="str">
        <f ca="1">IF(CE_Test_Number&lt;4,"-",Tables!AS138)</f>
        <v>-</v>
      </c>
      <c r="AA25" s="464" t="str">
        <f ca="1">IF(CE_Test_Number&lt;4,"-",Tables!AT138)</f>
        <v>-</v>
      </c>
      <c r="AB25" s="464" t="str">
        <f ca="1">IF(CE_Test_Number&lt;4,"-",Tables!AU138)</f>
        <v>-</v>
      </c>
      <c r="AC25" s="464" t="str">
        <f ca="1">IF(CE_Test_Number&lt;4,"-",Tables!AV138)</f>
        <v>-</v>
      </c>
    </row>
    <row r="26" spans="2:29">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Tables!AA139</f>
        <v>-</v>
      </c>
      <c r="J26" s="411" t="str">
        <f ca="1">IF(CE_Test_Number&lt;1,"-",Tables!AC139)</f>
        <v>-</v>
      </c>
      <c r="K26" s="411" t="str">
        <f ca="1">IF(CE_Test_Number&lt;1,"-",Tables!AD139)</f>
        <v>-</v>
      </c>
      <c r="L26" s="411" t="str">
        <f ca="1">IF(CE_Test_Number&lt;1,"-",Tables!AE139)</f>
        <v>-</v>
      </c>
      <c r="M26" s="411" t="str">
        <f ca="1">IF(CE_Test_Number&lt;1,"-",Tables!AF139)</f>
        <v>-</v>
      </c>
      <c r="N26" s="411" t="str">
        <f ca="1">IF(CE_Test_Number&lt;1,"-",Tables!AG139)</f>
        <v>-</v>
      </c>
      <c r="O26" s="464" t="str">
        <f ca="1">IF(CE_Test_Number&lt;2,"-",Tables!AH139)</f>
        <v>-</v>
      </c>
      <c r="P26" s="464" t="str">
        <f ca="1">IF(CE_Test_Number&lt;2,"-",Tables!AI139)</f>
        <v>-</v>
      </c>
      <c r="Q26" s="464" t="str">
        <f ca="1">IF(CE_Test_Number&lt;2,"-",Tables!AJ139)</f>
        <v>-</v>
      </c>
      <c r="R26" s="464" t="str">
        <f ca="1">IF(CE_Test_Number&lt;2,"-",Tables!AK139)</f>
        <v>-</v>
      </c>
      <c r="S26" s="464" t="str">
        <f ca="1">IF(CE_Test_Number&lt;2,"-",Tables!AL139)</f>
        <v>-</v>
      </c>
      <c r="T26" s="464" t="str">
        <f ca="1">IF(CE_Test_Number&lt;3,"-",Tables!AM139)</f>
        <v>-</v>
      </c>
      <c r="U26" s="464" t="str">
        <f ca="1">IF(CE_Test_Number&lt;3,"-",Tables!AN139)</f>
        <v>-</v>
      </c>
      <c r="V26" s="464" t="str">
        <f ca="1">IF(CE_Test_Number&lt;3,"-",Tables!AO139)</f>
        <v>-</v>
      </c>
      <c r="W26" s="464" t="str">
        <f ca="1">IF(CE_Test_Number&lt;3,"-",Tables!AP139)</f>
        <v>-</v>
      </c>
      <c r="X26" s="464" t="str">
        <f ca="1">IF(CE_Test_Number&lt;3,"-",Tables!AQ139)</f>
        <v>-</v>
      </c>
      <c r="Y26" s="464" t="str">
        <f ca="1">IF(CE_Test_Number&lt;4,"-",Tables!AR139)</f>
        <v>-</v>
      </c>
      <c r="Z26" s="464" t="str">
        <f ca="1">IF(CE_Test_Number&lt;4,"-",Tables!AS139)</f>
        <v>-</v>
      </c>
      <c r="AA26" s="464" t="str">
        <f ca="1">IF(CE_Test_Number&lt;4,"-",Tables!AT139)</f>
        <v>-</v>
      </c>
      <c r="AB26" s="464" t="str">
        <f ca="1">IF(CE_Test_Number&lt;4,"-",Tables!AU139)</f>
        <v>-</v>
      </c>
      <c r="AC26" s="464" t="str">
        <f ca="1">IF(CE_Test_Number&lt;4,"-",Tables!AV139)</f>
        <v>-</v>
      </c>
    </row>
    <row r="27" spans="2:29">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Tables!AA140</f>
        <v>-</v>
      </c>
      <c r="J27" s="411" t="str">
        <f ca="1">IF(CE_Test_Number&lt;1,"-",Tables!AC140)</f>
        <v>-</v>
      </c>
      <c r="K27" s="411" t="str">
        <f ca="1">IF(CE_Test_Number&lt;1,"-",Tables!AD140)</f>
        <v>-</v>
      </c>
      <c r="L27" s="411" t="str">
        <f ca="1">IF(CE_Test_Number&lt;1,"-",Tables!AE140)</f>
        <v>-</v>
      </c>
      <c r="M27" s="411" t="str">
        <f ca="1">IF(CE_Test_Number&lt;1,"-",Tables!AF140)</f>
        <v>-</v>
      </c>
      <c r="N27" s="411" t="str">
        <f ca="1">IF(CE_Test_Number&lt;1,"-",Tables!AG140)</f>
        <v>-</v>
      </c>
      <c r="O27" s="464" t="str">
        <f ca="1">IF(CE_Test_Number&lt;2,"-",Tables!AH140)</f>
        <v>-</v>
      </c>
      <c r="P27" s="464" t="str">
        <f ca="1">IF(CE_Test_Number&lt;2,"-",Tables!AI140)</f>
        <v>-</v>
      </c>
      <c r="Q27" s="464" t="str">
        <f ca="1">IF(CE_Test_Number&lt;2,"-",Tables!AJ140)</f>
        <v>-</v>
      </c>
      <c r="R27" s="464" t="str">
        <f ca="1">IF(CE_Test_Number&lt;2,"-",Tables!AK140)</f>
        <v>-</v>
      </c>
      <c r="S27" s="464" t="str">
        <f ca="1">IF(CE_Test_Number&lt;2,"-",Tables!AL140)</f>
        <v>-</v>
      </c>
      <c r="T27" s="464" t="str">
        <f ca="1">IF(CE_Test_Number&lt;3,"-",Tables!AM140)</f>
        <v>-</v>
      </c>
      <c r="U27" s="464" t="str">
        <f ca="1">IF(CE_Test_Number&lt;3,"-",Tables!AN140)</f>
        <v>-</v>
      </c>
      <c r="V27" s="464" t="str">
        <f ca="1">IF(CE_Test_Number&lt;3,"-",Tables!AO140)</f>
        <v>-</v>
      </c>
      <c r="W27" s="464" t="str">
        <f ca="1">IF(CE_Test_Number&lt;3,"-",Tables!AP140)</f>
        <v>-</v>
      </c>
      <c r="X27" s="464" t="str">
        <f ca="1">IF(CE_Test_Number&lt;3,"-",Tables!AQ140)</f>
        <v>-</v>
      </c>
      <c r="Y27" s="464" t="str">
        <f ca="1">IF(CE_Test_Number&lt;4,"-",Tables!AR140)</f>
        <v>-</v>
      </c>
      <c r="Z27" s="464" t="str">
        <f ca="1">IF(CE_Test_Number&lt;4,"-",Tables!AS140)</f>
        <v>-</v>
      </c>
      <c r="AA27" s="464" t="str">
        <f ca="1">IF(CE_Test_Number&lt;4,"-",Tables!AT140)</f>
        <v>-</v>
      </c>
      <c r="AB27" s="464" t="str">
        <f ca="1">IF(CE_Test_Number&lt;4,"-",Tables!AU140)</f>
        <v>-</v>
      </c>
      <c r="AC27" s="464" t="str">
        <f ca="1">IF(CE_Test_Number&lt;4,"-",Tables!AV140)</f>
        <v>-</v>
      </c>
    </row>
    <row r="28" spans="2:29">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Tables!AA141</f>
        <v>-</v>
      </c>
      <c r="J28" s="411" t="str">
        <f ca="1">IF(CE_Test_Number&lt;1,"-",Tables!AC141)</f>
        <v>-</v>
      </c>
      <c r="K28" s="411" t="str">
        <f ca="1">IF(CE_Test_Number&lt;1,"-",Tables!AD141)</f>
        <v>-</v>
      </c>
      <c r="L28" s="411" t="str">
        <f ca="1">IF(CE_Test_Number&lt;1,"-",Tables!AE141)</f>
        <v>-</v>
      </c>
      <c r="M28" s="411" t="str">
        <f ca="1">IF(CE_Test_Number&lt;1,"-",Tables!AF141)</f>
        <v>-</v>
      </c>
      <c r="N28" s="411" t="str">
        <f ca="1">IF(CE_Test_Number&lt;1,"-",Tables!AG141)</f>
        <v>-</v>
      </c>
      <c r="O28" s="464" t="str">
        <f ca="1">IF(CE_Test_Number&lt;2,"-",Tables!AH141)</f>
        <v>-</v>
      </c>
      <c r="P28" s="464" t="str">
        <f ca="1">IF(CE_Test_Number&lt;2,"-",Tables!AI141)</f>
        <v>-</v>
      </c>
      <c r="Q28" s="464" t="str">
        <f ca="1">IF(CE_Test_Number&lt;2,"-",Tables!AJ141)</f>
        <v>-</v>
      </c>
      <c r="R28" s="464" t="str">
        <f ca="1">IF(CE_Test_Number&lt;2,"-",Tables!AK141)</f>
        <v>-</v>
      </c>
      <c r="S28" s="464" t="str">
        <f ca="1">IF(CE_Test_Number&lt;2,"-",Tables!AL141)</f>
        <v>-</v>
      </c>
      <c r="T28" s="464" t="str">
        <f ca="1">IF(CE_Test_Number&lt;3,"-",Tables!AM141)</f>
        <v>-</v>
      </c>
      <c r="U28" s="464" t="str">
        <f ca="1">IF(CE_Test_Number&lt;3,"-",Tables!AN141)</f>
        <v>-</v>
      </c>
      <c r="V28" s="464" t="str">
        <f ca="1">IF(CE_Test_Number&lt;3,"-",Tables!AO141)</f>
        <v>-</v>
      </c>
      <c r="W28" s="464" t="str">
        <f ca="1">IF(CE_Test_Number&lt;3,"-",Tables!AP141)</f>
        <v>-</v>
      </c>
      <c r="X28" s="464" t="str">
        <f ca="1">IF(CE_Test_Number&lt;3,"-",Tables!AQ141)</f>
        <v>-</v>
      </c>
      <c r="Y28" s="464" t="str">
        <f ca="1">IF(CE_Test_Number&lt;4,"-",Tables!AR141)</f>
        <v>-</v>
      </c>
      <c r="Z28" s="464" t="str">
        <f ca="1">IF(CE_Test_Number&lt;4,"-",Tables!AS141)</f>
        <v>-</v>
      </c>
      <c r="AA28" s="464" t="str">
        <f ca="1">IF(CE_Test_Number&lt;4,"-",Tables!AT141)</f>
        <v>-</v>
      </c>
      <c r="AB28" s="464" t="str">
        <f ca="1">IF(CE_Test_Number&lt;4,"-",Tables!AU141)</f>
        <v>-</v>
      </c>
      <c r="AC28" s="464" t="str">
        <f ca="1">IF(CE_Test_Number&lt;4,"-",Tables!AV141)</f>
        <v>-</v>
      </c>
    </row>
    <row r="29" spans="2:29">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Tables!AA142</f>
        <v>-</v>
      </c>
      <c r="J29" s="411" t="str">
        <f ca="1">IF(CE_Test_Number&lt;1,"-",Tables!AC142)</f>
        <v>-</v>
      </c>
      <c r="K29" s="411" t="str">
        <f ca="1">IF(CE_Test_Number&lt;1,"-",Tables!AD142)</f>
        <v>-</v>
      </c>
      <c r="L29" s="411" t="str">
        <f ca="1">IF(CE_Test_Number&lt;1,"-",Tables!AE142)</f>
        <v>-</v>
      </c>
      <c r="M29" s="411" t="str">
        <f ca="1">IF(CE_Test_Number&lt;1,"-",Tables!AF142)</f>
        <v>-</v>
      </c>
      <c r="N29" s="411" t="str">
        <f ca="1">IF(CE_Test_Number&lt;1,"-",Tables!AG142)</f>
        <v>-</v>
      </c>
      <c r="O29" s="464" t="str">
        <f ca="1">IF(CE_Test_Number&lt;2,"-",Tables!AH142)</f>
        <v>-</v>
      </c>
      <c r="P29" s="464" t="str">
        <f ca="1">IF(CE_Test_Number&lt;2,"-",Tables!AI142)</f>
        <v>-</v>
      </c>
      <c r="Q29" s="464" t="str">
        <f ca="1">IF(CE_Test_Number&lt;2,"-",Tables!AJ142)</f>
        <v>-</v>
      </c>
      <c r="R29" s="464" t="str">
        <f ca="1">IF(CE_Test_Number&lt;2,"-",Tables!AK142)</f>
        <v>-</v>
      </c>
      <c r="S29" s="464" t="str">
        <f ca="1">IF(CE_Test_Number&lt;2,"-",Tables!AL142)</f>
        <v>-</v>
      </c>
      <c r="T29" s="464" t="str">
        <f ca="1">IF(CE_Test_Number&lt;3,"-",Tables!AM142)</f>
        <v>-</v>
      </c>
      <c r="U29" s="464" t="str">
        <f ca="1">IF(CE_Test_Number&lt;3,"-",Tables!AN142)</f>
        <v>-</v>
      </c>
      <c r="V29" s="464" t="str">
        <f ca="1">IF(CE_Test_Number&lt;3,"-",Tables!AO142)</f>
        <v>-</v>
      </c>
      <c r="W29" s="464" t="str">
        <f ca="1">IF(CE_Test_Number&lt;3,"-",Tables!AP142)</f>
        <v>-</v>
      </c>
      <c r="X29" s="464" t="str">
        <f ca="1">IF(CE_Test_Number&lt;3,"-",Tables!AQ142)</f>
        <v>-</v>
      </c>
      <c r="Y29" s="464" t="str">
        <f ca="1">IF(CE_Test_Number&lt;4,"-",Tables!AR142)</f>
        <v>-</v>
      </c>
      <c r="Z29" s="464" t="str">
        <f ca="1">IF(CE_Test_Number&lt;4,"-",Tables!AS142)</f>
        <v>-</v>
      </c>
      <c r="AA29" s="464" t="str">
        <f ca="1">IF(CE_Test_Number&lt;4,"-",Tables!AT142)</f>
        <v>-</v>
      </c>
      <c r="AB29" s="464" t="str">
        <f ca="1">IF(CE_Test_Number&lt;4,"-",Tables!AU142)</f>
        <v>-</v>
      </c>
      <c r="AC29" s="464" t="str">
        <f ca="1">IF(CE_Test_Number&lt;4,"-",Tables!AV142)</f>
        <v>-</v>
      </c>
    </row>
    <row r="30" spans="2:29">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Tables!AA143</f>
        <v>-</v>
      </c>
      <c r="J30" s="411" t="str">
        <f ca="1">IF(CE_Test_Number&lt;1,"-",Tables!AC143)</f>
        <v>-</v>
      </c>
      <c r="K30" s="411" t="str">
        <f ca="1">IF(CE_Test_Number&lt;1,"-",Tables!AD143)</f>
        <v>-</v>
      </c>
      <c r="L30" s="411" t="str">
        <f ca="1">IF(CE_Test_Number&lt;1,"-",Tables!AE143)</f>
        <v>-</v>
      </c>
      <c r="M30" s="411" t="str">
        <f ca="1">IF(CE_Test_Number&lt;1,"-",Tables!AF143)</f>
        <v>-</v>
      </c>
      <c r="N30" s="411" t="str">
        <f ca="1">IF(CE_Test_Number&lt;1,"-",Tables!AG143)</f>
        <v>-</v>
      </c>
      <c r="O30" s="464" t="str">
        <f ca="1">IF(CE_Test_Number&lt;2,"-",Tables!AH143)</f>
        <v>-</v>
      </c>
      <c r="P30" s="464" t="str">
        <f ca="1">IF(CE_Test_Number&lt;2,"-",Tables!AI143)</f>
        <v>-</v>
      </c>
      <c r="Q30" s="464" t="str">
        <f ca="1">IF(CE_Test_Number&lt;2,"-",Tables!AJ143)</f>
        <v>-</v>
      </c>
      <c r="R30" s="464" t="str">
        <f ca="1">IF(CE_Test_Number&lt;2,"-",Tables!AK143)</f>
        <v>-</v>
      </c>
      <c r="S30" s="464" t="str">
        <f ca="1">IF(CE_Test_Number&lt;2,"-",Tables!AL143)</f>
        <v>-</v>
      </c>
      <c r="T30" s="464" t="str">
        <f ca="1">IF(CE_Test_Number&lt;3,"-",Tables!AM143)</f>
        <v>-</v>
      </c>
      <c r="U30" s="464" t="str">
        <f ca="1">IF(CE_Test_Number&lt;3,"-",Tables!AN143)</f>
        <v>-</v>
      </c>
      <c r="V30" s="464" t="str">
        <f ca="1">IF(CE_Test_Number&lt;3,"-",Tables!AO143)</f>
        <v>-</v>
      </c>
      <c r="W30" s="464" t="str">
        <f ca="1">IF(CE_Test_Number&lt;3,"-",Tables!AP143)</f>
        <v>-</v>
      </c>
      <c r="X30" s="464" t="str">
        <f ca="1">IF(CE_Test_Number&lt;3,"-",Tables!AQ143)</f>
        <v>-</v>
      </c>
      <c r="Y30" s="464" t="str">
        <f ca="1">IF(CE_Test_Number&lt;4,"-",Tables!AR143)</f>
        <v>-</v>
      </c>
      <c r="Z30" s="464" t="str">
        <f ca="1">IF(CE_Test_Number&lt;4,"-",Tables!AS143)</f>
        <v>-</v>
      </c>
      <c r="AA30" s="464" t="str">
        <f ca="1">IF(CE_Test_Number&lt;4,"-",Tables!AT143)</f>
        <v>-</v>
      </c>
      <c r="AB30" s="464" t="str">
        <f ca="1">IF(CE_Test_Number&lt;4,"-",Tables!AU143)</f>
        <v>-</v>
      </c>
      <c r="AC30" s="464" t="str">
        <f ca="1">IF(CE_Test_Number&lt;4,"-",Tables!AV143)</f>
        <v>-</v>
      </c>
    </row>
    <row r="31" spans="2:29">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Tables!AA144</f>
        <v>-</v>
      </c>
      <c r="J31" s="411" t="str">
        <f ca="1">IF(CE_Test_Number&lt;1,"-",Tables!AC144)</f>
        <v>-</v>
      </c>
      <c r="K31" s="411" t="str">
        <f ca="1">IF(CE_Test_Number&lt;1,"-",Tables!AD144)</f>
        <v>-</v>
      </c>
      <c r="L31" s="411" t="str">
        <f ca="1">IF(CE_Test_Number&lt;1,"-",Tables!AE144)</f>
        <v>-</v>
      </c>
      <c r="M31" s="411" t="str">
        <f ca="1">IF(CE_Test_Number&lt;1,"-",Tables!AF144)</f>
        <v>-</v>
      </c>
      <c r="N31" s="411" t="str">
        <f ca="1">IF(CE_Test_Number&lt;1,"-",Tables!AG144)</f>
        <v>-</v>
      </c>
      <c r="O31" s="464" t="str">
        <f ca="1">IF(CE_Test_Number&lt;2,"-",Tables!AH144)</f>
        <v>-</v>
      </c>
      <c r="P31" s="464" t="str">
        <f ca="1">IF(CE_Test_Number&lt;2,"-",Tables!AI144)</f>
        <v>-</v>
      </c>
      <c r="Q31" s="464" t="str">
        <f ca="1">IF(CE_Test_Number&lt;2,"-",Tables!AJ144)</f>
        <v>-</v>
      </c>
      <c r="R31" s="464" t="str">
        <f ca="1">IF(CE_Test_Number&lt;2,"-",Tables!AK144)</f>
        <v>-</v>
      </c>
      <c r="S31" s="464" t="str">
        <f ca="1">IF(CE_Test_Number&lt;2,"-",Tables!AL144)</f>
        <v>-</v>
      </c>
      <c r="T31" s="464" t="str">
        <f ca="1">IF(CE_Test_Number&lt;3,"-",Tables!AM144)</f>
        <v>-</v>
      </c>
      <c r="U31" s="464" t="str">
        <f ca="1">IF(CE_Test_Number&lt;3,"-",Tables!AN144)</f>
        <v>-</v>
      </c>
      <c r="V31" s="464" t="str">
        <f ca="1">IF(CE_Test_Number&lt;3,"-",Tables!AO144)</f>
        <v>-</v>
      </c>
      <c r="W31" s="464" t="str">
        <f ca="1">IF(CE_Test_Number&lt;3,"-",Tables!AP144)</f>
        <v>-</v>
      </c>
      <c r="X31" s="464" t="str">
        <f ca="1">IF(CE_Test_Number&lt;3,"-",Tables!AQ144)</f>
        <v>-</v>
      </c>
      <c r="Y31" s="464" t="str">
        <f ca="1">IF(CE_Test_Number&lt;4,"-",Tables!AR144)</f>
        <v>-</v>
      </c>
      <c r="Z31" s="464" t="str">
        <f ca="1">IF(CE_Test_Number&lt;4,"-",Tables!AS144)</f>
        <v>-</v>
      </c>
      <c r="AA31" s="464" t="str">
        <f ca="1">IF(CE_Test_Number&lt;4,"-",Tables!AT144)</f>
        <v>-</v>
      </c>
      <c r="AB31" s="464" t="str">
        <f ca="1">IF(CE_Test_Number&lt;4,"-",Tables!AU144)</f>
        <v>-</v>
      </c>
      <c r="AC31" s="464" t="str">
        <f ca="1">IF(CE_Test_Number&lt;4,"-",Tables!AV144)</f>
        <v>-</v>
      </c>
    </row>
    <row r="32" spans="2:29">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Tables!AA145</f>
        <v>-</v>
      </c>
      <c r="J32" s="411" t="str">
        <f ca="1">IF(CE_Test_Number&lt;1,"-",Tables!AC145)</f>
        <v>-</v>
      </c>
      <c r="K32" s="411" t="str">
        <f ca="1">IF(CE_Test_Number&lt;1,"-",Tables!AD145)</f>
        <v>-</v>
      </c>
      <c r="L32" s="411" t="str">
        <f ca="1">IF(CE_Test_Number&lt;1,"-",Tables!AE145)</f>
        <v>-</v>
      </c>
      <c r="M32" s="411" t="str">
        <f ca="1">IF(CE_Test_Number&lt;1,"-",Tables!AF145)</f>
        <v>-</v>
      </c>
      <c r="N32" s="411" t="str">
        <f ca="1">IF(CE_Test_Number&lt;1,"-",Tables!AG145)</f>
        <v>-</v>
      </c>
      <c r="O32" s="464" t="str">
        <f ca="1">IF(CE_Test_Number&lt;2,"-",Tables!AH145)</f>
        <v>-</v>
      </c>
      <c r="P32" s="464" t="str">
        <f ca="1">IF(CE_Test_Number&lt;2,"-",Tables!AI145)</f>
        <v>-</v>
      </c>
      <c r="Q32" s="464" t="str">
        <f ca="1">IF(CE_Test_Number&lt;2,"-",Tables!AJ145)</f>
        <v>-</v>
      </c>
      <c r="R32" s="464" t="str">
        <f ca="1">IF(CE_Test_Number&lt;2,"-",Tables!AK145)</f>
        <v>-</v>
      </c>
      <c r="S32" s="464" t="str">
        <f ca="1">IF(CE_Test_Number&lt;2,"-",Tables!AL145)</f>
        <v>-</v>
      </c>
      <c r="T32" s="464" t="str">
        <f ca="1">IF(CE_Test_Number&lt;3,"-",Tables!AM145)</f>
        <v>-</v>
      </c>
      <c r="U32" s="464" t="str">
        <f ca="1">IF(CE_Test_Number&lt;3,"-",Tables!AN145)</f>
        <v>-</v>
      </c>
      <c r="V32" s="464" t="str">
        <f ca="1">IF(CE_Test_Number&lt;3,"-",Tables!AO145)</f>
        <v>-</v>
      </c>
      <c r="W32" s="464" t="str">
        <f ca="1">IF(CE_Test_Number&lt;3,"-",Tables!AP145)</f>
        <v>-</v>
      </c>
      <c r="X32" s="464" t="str">
        <f ca="1">IF(CE_Test_Number&lt;3,"-",Tables!AQ145)</f>
        <v>-</v>
      </c>
      <c r="Y32" s="464" t="str">
        <f ca="1">IF(CE_Test_Number&lt;4,"-",Tables!AR145)</f>
        <v>-</v>
      </c>
      <c r="Z32" s="464" t="str">
        <f ca="1">IF(CE_Test_Number&lt;4,"-",Tables!AS145)</f>
        <v>-</v>
      </c>
      <c r="AA32" s="464" t="str">
        <f ca="1">IF(CE_Test_Number&lt;4,"-",Tables!AT145)</f>
        <v>-</v>
      </c>
      <c r="AB32" s="464" t="str">
        <f ca="1">IF(CE_Test_Number&lt;4,"-",Tables!AU145)</f>
        <v>-</v>
      </c>
      <c r="AC32" s="464" t="str">
        <f ca="1">IF(CE_Test_Number&lt;4,"-",Tables!AV145)</f>
        <v>-</v>
      </c>
    </row>
    <row r="33" spans="2:29">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Tables!AA146</f>
        <v>-</v>
      </c>
      <c r="J33" s="411" t="str">
        <f ca="1">IF(CE_Test_Number&lt;1,"-",Tables!AC146)</f>
        <v>-</v>
      </c>
      <c r="K33" s="411" t="str">
        <f ca="1">IF(CE_Test_Number&lt;1,"-",Tables!AD146)</f>
        <v>-</v>
      </c>
      <c r="L33" s="411" t="str">
        <f ca="1">IF(CE_Test_Number&lt;1,"-",Tables!AE146)</f>
        <v>-</v>
      </c>
      <c r="M33" s="411" t="str">
        <f ca="1">IF(CE_Test_Number&lt;1,"-",Tables!AF146)</f>
        <v>-</v>
      </c>
      <c r="N33" s="411" t="str">
        <f ca="1">IF(CE_Test_Number&lt;1,"-",Tables!AG146)</f>
        <v>-</v>
      </c>
      <c r="O33" s="464" t="str">
        <f ca="1">IF(CE_Test_Number&lt;2,"-",Tables!AH146)</f>
        <v>-</v>
      </c>
      <c r="P33" s="464" t="str">
        <f ca="1">IF(CE_Test_Number&lt;2,"-",Tables!AI146)</f>
        <v>-</v>
      </c>
      <c r="Q33" s="464" t="str">
        <f ca="1">IF(CE_Test_Number&lt;2,"-",Tables!AJ146)</f>
        <v>-</v>
      </c>
      <c r="R33" s="464" t="str">
        <f ca="1">IF(CE_Test_Number&lt;2,"-",Tables!AK146)</f>
        <v>-</v>
      </c>
      <c r="S33" s="464" t="str">
        <f ca="1">IF(CE_Test_Number&lt;2,"-",Tables!AL146)</f>
        <v>-</v>
      </c>
      <c r="T33" s="464" t="str">
        <f ca="1">IF(CE_Test_Number&lt;3,"-",Tables!AM146)</f>
        <v>-</v>
      </c>
      <c r="U33" s="464" t="str">
        <f ca="1">IF(CE_Test_Number&lt;3,"-",Tables!AN146)</f>
        <v>-</v>
      </c>
      <c r="V33" s="464" t="str">
        <f ca="1">IF(CE_Test_Number&lt;3,"-",Tables!AO146)</f>
        <v>-</v>
      </c>
      <c r="W33" s="464" t="str">
        <f ca="1">IF(CE_Test_Number&lt;3,"-",Tables!AP146)</f>
        <v>-</v>
      </c>
      <c r="X33" s="464" t="str">
        <f ca="1">IF(CE_Test_Number&lt;3,"-",Tables!AQ146)</f>
        <v>-</v>
      </c>
      <c r="Y33" s="464" t="str">
        <f ca="1">IF(CE_Test_Number&lt;4,"-",Tables!AR146)</f>
        <v>-</v>
      </c>
      <c r="Z33" s="464" t="str">
        <f ca="1">IF(CE_Test_Number&lt;4,"-",Tables!AS146)</f>
        <v>-</v>
      </c>
      <c r="AA33" s="464" t="str">
        <f ca="1">IF(CE_Test_Number&lt;4,"-",Tables!AT146)</f>
        <v>-</v>
      </c>
      <c r="AB33" s="464" t="str">
        <f ca="1">IF(CE_Test_Number&lt;4,"-",Tables!AU146)</f>
        <v>-</v>
      </c>
      <c r="AC33" s="464" t="str">
        <f ca="1">IF(CE_Test_Number&lt;4,"-",Tables!AV146)</f>
        <v>-</v>
      </c>
    </row>
    <row r="34" spans="2:29">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Tables!AA147</f>
        <v>-</v>
      </c>
      <c r="J34" s="411" t="str">
        <f ca="1">IF(CE_Test_Number&lt;1,"-",Tables!AC147)</f>
        <v>-</v>
      </c>
      <c r="K34" s="411" t="str">
        <f ca="1">IF(CE_Test_Number&lt;1,"-",Tables!AD147)</f>
        <v>-</v>
      </c>
      <c r="L34" s="411" t="str">
        <f ca="1">IF(CE_Test_Number&lt;1,"-",Tables!AE147)</f>
        <v>-</v>
      </c>
      <c r="M34" s="411" t="str">
        <f ca="1">IF(CE_Test_Number&lt;1,"-",Tables!AF147)</f>
        <v>-</v>
      </c>
      <c r="N34" s="411" t="str">
        <f ca="1">IF(CE_Test_Number&lt;1,"-",Tables!AG147)</f>
        <v>-</v>
      </c>
      <c r="O34" s="464" t="str">
        <f ca="1">IF(CE_Test_Number&lt;2,"-",Tables!AH147)</f>
        <v>-</v>
      </c>
      <c r="P34" s="464" t="str">
        <f ca="1">IF(CE_Test_Number&lt;2,"-",Tables!AI147)</f>
        <v>-</v>
      </c>
      <c r="Q34" s="464" t="str">
        <f ca="1">IF(CE_Test_Number&lt;2,"-",Tables!AJ147)</f>
        <v>-</v>
      </c>
      <c r="R34" s="464" t="str">
        <f ca="1">IF(CE_Test_Number&lt;2,"-",Tables!AK147)</f>
        <v>-</v>
      </c>
      <c r="S34" s="464" t="str">
        <f ca="1">IF(CE_Test_Number&lt;2,"-",Tables!AL147)</f>
        <v>-</v>
      </c>
      <c r="T34" s="464" t="str">
        <f ca="1">IF(CE_Test_Number&lt;3,"-",Tables!AM147)</f>
        <v>-</v>
      </c>
      <c r="U34" s="464" t="str">
        <f ca="1">IF(CE_Test_Number&lt;3,"-",Tables!AN147)</f>
        <v>-</v>
      </c>
      <c r="V34" s="464" t="str">
        <f ca="1">IF(CE_Test_Number&lt;3,"-",Tables!AO147)</f>
        <v>-</v>
      </c>
      <c r="W34" s="464" t="str">
        <f ca="1">IF(CE_Test_Number&lt;3,"-",Tables!AP147)</f>
        <v>-</v>
      </c>
      <c r="X34" s="464" t="str">
        <f ca="1">IF(CE_Test_Number&lt;3,"-",Tables!AQ147)</f>
        <v>-</v>
      </c>
      <c r="Y34" s="464" t="str">
        <f ca="1">IF(CE_Test_Number&lt;4,"-",Tables!AR147)</f>
        <v>-</v>
      </c>
      <c r="Z34" s="464" t="str">
        <f ca="1">IF(CE_Test_Number&lt;4,"-",Tables!AS147)</f>
        <v>-</v>
      </c>
      <c r="AA34" s="464" t="str">
        <f ca="1">IF(CE_Test_Number&lt;4,"-",Tables!AT147)</f>
        <v>-</v>
      </c>
      <c r="AB34" s="464" t="str">
        <f ca="1">IF(CE_Test_Number&lt;4,"-",Tables!AU147)</f>
        <v>-</v>
      </c>
      <c r="AC34" s="464" t="str">
        <f ca="1">IF(CE_Test_Number&lt;4,"-",Tables!AV147)</f>
        <v>-</v>
      </c>
    </row>
    <row r="35" spans="2:29">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Tables!AA148</f>
        <v>-</v>
      </c>
      <c r="J35" s="411" t="str">
        <f ca="1">IF(CE_Test_Number&lt;1,"-",Tables!AC148)</f>
        <v>-</v>
      </c>
      <c r="K35" s="411" t="str">
        <f ca="1">IF(CE_Test_Number&lt;1,"-",Tables!AD148)</f>
        <v>-</v>
      </c>
      <c r="L35" s="411" t="str">
        <f ca="1">IF(CE_Test_Number&lt;1,"-",Tables!AE148)</f>
        <v>-</v>
      </c>
      <c r="M35" s="411" t="str">
        <f ca="1">IF(CE_Test_Number&lt;1,"-",Tables!AF148)</f>
        <v>-</v>
      </c>
      <c r="N35" s="411" t="str">
        <f ca="1">IF(CE_Test_Number&lt;1,"-",Tables!AG148)</f>
        <v>-</v>
      </c>
      <c r="O35" s="464" t="str">
        <f ca="1">IF(CE_Test_Number&lt;2,"-",Tables!AH148)</f>
        <v>-</v>
      </c>
      <c r="P35" s="464" t="str">
        <f ca="1">IF(CE_Test_Number&lt;2,"-",Tables!AI148)</f>
        <v>-</v>
      </c>
      <c r="Q35" s="464" t="str">
        <f ca="1">IF(CE_Test_Number&lt;2,"-",Tables!AJ148)</f>
        <v>-</v>
      </c>
      <c r="R35" s="464" t="str">
        <f ca="1">IF(CE_Test_Number&lt;2,"-",Tables!AK148)</f>
        <v>-</v>
      </c>
      <c r="S35" s="464" t="str">
        <f ca="1">IF(CE_Test_Number&lt;2,"-",Tables!AL148)</f>
        <v>-</v>
      </c>
      <c r="T35" s="464" t="str">
        <f ca="1">IF(CE_Test_Number&lt;3,"-",Tables!AM148)</f>
        <v>-</v>
      </c>
      <c r="U35" s="464" t="str">
        <f ca="1">IF(CE_Test_Number&lt;3,"-",Tables!AN148)</f>
        <v>-</v>
      </c>
      <c r="V35" s="464" t="str">
        <f ca="1">IF(CE_Test_Number&lt;3,"-",Tables!AO148)</f>
        <v>-</v>
      </c>
      <c r="W35" s="464" t="str">
        <f ca="1">IF(CE_Test_Number&lt;3,"-",Tables!AP148)</f>
        <v>-</v>
      </c>
      <c r="X35" s="464" t="str">
        <f ca="1">IF(CE_Test_Number&lt;3,"-",Tables!AQ148)</f>
        <v>-</v>
      </c>
      <c r="Y35" s="464" t="str">
        <f ca="1">IF(CE_Test_Number&lt;4,"-",Tables!AR148)</f>
        <v>-</v>
      </c>
      <c r="Z35" s="464" t="str">
        <f ca="1">IF(CE_Test_Number&lt;4,"-",Tables!AS148)</f>
        <v>-</v>
      </c>
      <c r="AA35" s="464" t="str">
        <f ca="1">IF(CE_Test_Number&lt;4,"-",Tables!AT148)</f>
        <v>-</v>
      </c>
      <c r="AB35" s="464" t="str">
        <f ca="1">IF(CE_Test_Number&lt;4,"-",Tables!AU148)</f>
        <v>-</v>
      </c>
      <c r="AC35" s="464" t="str">
        <f ca="1">IF(CE_Test_Number&lt;4,"-",Tables!AV148)</f>
        <v>-</v>
      </c>
    </row>
    <row r="36" spans="2:29">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Tables!AA149</f>
        <v>-</v>
      </c>
      <c r="J36" s="411" t="str">
        <f ca="1">IF(CE_Test_Number&lt;1,"-",Tables!AC149)</f>
        <v>-</v>
      </c>
      <c r="K36" s="411" t="str">
        <f ca="1">IF(CE_Test_Number&lt;1,"-",Tables!AD149)</f>
        <v>-</v>
      </c>
      <c r="L36" s="411" t="str">
        <f ca="1">IF(CE_Test_Number&lt;1,"-",Tables!AE149)</f>
        <v>-</v>
      </c>
      <c r="M36" s="411" t="str">
        <f ca="1">IF(CE_Test_Number&lt;1,"-",Tables!AF149)</f>
        <v>-</v>
      </c>
      <c r="N36" s="411" t="str">
        <f ca="1">IF(CE_Test_Number&lt;1,"-",Tables!AG149)</f>
        <v>-</v>
      </c>
      <c r="O36" s="464" t="str">
        <f ca="1">IF(CE_Test_Number&lt;2,"-",Tables!AH149)</f>
        <v>-</v>
      </c>
      <c r="P36" s="464" t="str">
        <f ca="1">IF(CE_Test_Number&lt;2,"-",Tables!AI149)</f>
        <v>-</v>
      </c>
      <c r="Q36" s="464" t="str">
        <f ca="1">IF(CE_Test_Number&lt;2,"-",Tables!AJ149)</f>
        <v>-</v>
      </c>
      <c r="R36" s="464" t="str">
        <f ca="1">IF(CE_Test_Number&lt;2,"-",Tables!AK149)</f>
        <v>-</v>
      </c>
      <c r="S36" s="464" t="str">
        <f ca="1">IF(CE_Test_Number&lt;2,"-",Tables!AL149)</f>
        <v>-</v>
      </c>
      <c r="T36" s="464" t="str">
        <f ca="1">IF(CE_Test_Number&lt;3,"-",Tables!AM149)</f>
        <v>-</v>
      </c>
      <c r="U36" s="464" t="str">
        <f ca="1">IF(CE_Test_Number&lt;3,"-",Tables!AN149)</f>
        <v>-</v>
      </c>
      <c r="V36" s="464" t="str">
        <f ca="1">IF(CE_Test_Number&lt;3,"-",Tables!AO149)</f>
        <v>-</v>
      </c>
      <c r="W36" s="464" t="str">
        <f ca="1">IF(CE_Test_Number&lt;3,"-",Tables!AP149)</f>
        <v>-</v>
      </c>
      <c r="X36" s="464" t="str">
        <f ca="1">IF(CE_Test_Number&lt;3,"-",Tables!AQ149)</f>
        <v>-</v>
      </c>
      <c r="Y36" s="464" t="str">
        <f ca="1">IF(CE_Test_Number&lt;4,"-",Tables!AR149)</f>
        <v>-</v>
      </c>
      <c r="Z36" s="464" t="str">
        <f ca="1">IF(CE_Test_Number&lt;4,"-",Tables!AS149)</f>
        <v>-</v>
      </c>
      <c r="AA36" s="464" t="str">
        <f ca="1">IF(CE_Test_Number&lt;4,"-",Tables!AT149)</f>
        <v>-</v>
      </c>
      <c r="AB36" s="464" t="str">
        <f ca="1">IF(CE_Test_Number&lt;4,"-",Tables!AU149)</f>
        <v>-</v>
      </c>
      <c r="AC36" s="464" t="str">
        <f ca="1">IF(CE_Test_Number&lt;4,"-",Tables!AV149)</f>
        <v>-</v>
      </c>
    </row>
    <row r="37" spans="2:29">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Tables!AA150</f>
        <v>-</v>
      </c>
      <c r="J37" s="411" t="str">
        <f ca="1">IF(CE_Test_Number&lt;1,"-",Tables!AC150)</f>
        <v>-</v>
      </c>
      <c r="K37" s="411" t="str">
        <f ca="1">IF(CE_Test_Number&lt;1,"-",Tables!AD150)</f>
        <v>-</v>
      </c>
      <c r="L37" s="411" t="str">
        <f ca="1">IF(CE_Test_Number&lt;1,"-",Tables!AE150)</f>
        <v>-</v>
      </c>
      <c r="M37" s="411" t="str">
        <f ca="1">IF(CE_Test_Number&lt;1,"-",Tables!AF150)</f>
        <v>-</v>
      </c>
      <c r="N37" s="411" t="str">
        <f ca="1">IF(CE_Test_Number&lt;1,"-",Tables!AG150)</f>
        <v>-</v>
      </c>
      <c r="O37" s="464" t="str">
        <f ca="1">IF(CE_Test_Number&lt;2,"-",Tables!AH150)</f>
        <v>-</v>
      </c>
      <c r="P37" s="464" t="str">
        <f ca="1">IF(CE_Test_Number&lt;2,"-",Tables!AI150)</f>
        <v>-</v>
      </c>
      <c r="Q37" s="464" t="str">
        <f ca="1">IF(CE_Test_Number&lt;2,"-",Tables!AJ150)</f>
        <v>-</v>
      </c>
      <c r="R37" s="464" t="str">
        <f ca="1">IF(CE_Test_Number&lt;2,"-",Tables!AK150)</f>
        <v>-</v>
      </c>
      <c r="S37" s="464" t="str">
        <f ca="1">IF(CE_Test_Number&lt;2,"-",Tables!AL150)</f>
        <v>-</v>
      </c>
      <c r="T37" s="464" t="str">
        <f ca="1">IF(CE_Test_Number&lt;3,"-",Tables!AM150)</f>
        <v>-</v>
      </c>
      <c r="U37" s="464" t="str">
        <f ca="1">IF(CE_Test_Number&lt;3,"-",Tables!AN150)</f>
        <v>-</v>
      </c>
      <c r="V37" s="464" t="str">
        <f ca="1">IF(CE_Test_Number&lt;3,"-",Tables!AO150)</f>
        <v>-</v>
      </c>
      <c r="W37" s="464" t="str">
        <f ca="1">IF(CE_Test_Number&lt;3,"-",Tables!AP150)</f>
        <v>-</v>
      </c>
      <c r="X37" s="464" t="str">
        <f ca="1">IF(CE_Test_Number&lt;3,"-",Tables!AQ150)</f>
        <v>-</v>
      </c>
      <c r="Y37" s="464" t="str">
        <f ca="1">IF(CE_Test_Number&lt;4,"-",Tables!AR150)</f>
        <v>-</v>
      </c>
      <c r="Z37" s="464" t="str">
        <f ca="1">IF(CE_Test_Number&lt;4,"-",Tables!AS150)</f>
        <v>-</v>
      </c>
      <c r="AA37" s="464" t="str">
        <f ca="1">IF(CE_Test_Number&lt;4,"-",Tables!AT150)</f>
        <v>-</v>
      </c>
      <c r="AB37" s="464" t="str">
        <f ca="1">IF(CE_Test_Number&lt;4,"-",Tables!AU150)</f>
        <v>-</v>
      </c>
      <c r="AC37" s="464" t="str">
        <f ca="1">IF(CE_Test_Number&lt;4,"-",Tables!AV150)</f>
        <v>-</v>
      </c>
    </row>
    <row r="38" spans="2:29">
      <c r="E38" s="233"/>
      <c r="F38" s="233"/>
      <c r="G38" s="233"/>
      <c r="H38" s="233"/>
      <c r="I38" s="233"/>
    </row>
    <row r="39" spans="2:29">
      <c r="B39" s="1191" t="s">
        <v>673</v>
      </c>
      <c r="C39" s="1191"/>
      <c r="D39" s="1191"/>
      <c r="E39" s="1191"/>
      <c r="F39" s="666" t="str">
        <f>IF(Site_or_SitePlusLosses=1,"site",IF(Site_or_SitePlusLosses=2,"site plus T&amp;D losses between the site and power plant","Did not answer the question"))</f>
        <v>site</v>
      </c>
    </row>
    <row r="40" spans="2:29">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7">
    <mergeCell ref="B39:E39"/>
    <mergeCell ref="F5:H5"/>
    <mergeCell ref="J5:AB5"/>
    <mergeCell ref="B6:B7"/>
    <mergeCell ref="C6:C7"/>
    <mergeCell ref="D6:D7"/>
    <mergeCell ref="I6:I7"/>
  </mergeCells>
  <pageMargins left="0.5" right="0.5" top="0.75" bottom="0.75" header="0.3" footer="0.3"/>
  <pageSetup scale="95" orientation="landscape" r:id="rId1"/>
  <colBreaks count="1" manualBreakCount="1">
    <brk id="8" max="25" man="1"/>
  </colBreak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6"/>
  <dimension ref="A1:AA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C27" sqref="C27"/>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12" width="12" style="424" customWidth="1"/>
    <col min="13" max="23" width="13.6640625" style="424" customWidth="1"/>
    <col min="24" max="24" width="10.44140625" style="424" bestFit="1" customWidth="1"/>
    <col min="25" max="25" width="6.44140625" style="424" bestFit="1" customWidth="1"/>
    <col min="26" max="26" width="10" style="424" bestFit="1" customWidth="1"/>
    <col min="27" max="27" width="12.109375" style="424" bestFit="1" customWidth="1"/>
    <col min="28" max="16384" width="9.33203125" style="424"/>
  </cols>
  <sheetData>
    <row r="1" spans="1:27" ht="38.25" customHeight="1"/>
    <row r="2" spans="1:27" ht="4.5" customHeight="1"/>
    <row r="3" spans="1:27" ht="22.8">
      <c r="B3" s="390" t="str">
        <f>Titles!F2&amp;" Portfolio Data"</f>
        <v>2014 Portfolio Data</v>
      </c>
      <c r="C3" s="390"/>
      <c r="D3" s="390"/>
      <c r="E3" s="390"/>
      <c r="F3" s="390"/>
      <c r="G3" s="390"/>
      <c r="H3" s="390"/>
      <c r="I3" s="390"/>
      <c r="J3" s="390"/>
      <c r="K3" s="390"/>
      <c r="L3" s="390"/>
      <c r="M3" s="390"/>
      <c r="N3" s="390"/>
      <c r="O3" s="390"/>
      <c r="P3" s="390"/>
      <c r="Q3" s="390"/>
      <c r="R3" s="390"/>
      <c r="S3" s="390"/>
      <c r="T3" s="390"/>
      <c r="U3" s="390"/>
      <c r="V3" s="390"/>
      <c r="W3" s="390"/>
      <c r="X3" s="390"/>
      <c r="Y3" s="390"/>
      <c r="Z3" s="390"/>
      <c r="AA3" s="390"/>
    </row>
    <row r="4" spans="1:27" ht="4.5" customHeight="1">
      <c r="E4" s="33"/>
      <c r="F4" s="33"/>
      <c r="G4" s="33"/>
      <c r="H4" s="33"/>
      <c r="I4" s="33"/>
      <c r="J4" s="33"/>
      <c r="K4" s="33"/>
      <c r="L4" s="33"/>
      <c r="M4" s="33"/>
      <c r="N4" s="33"/>
      <c r="O4" s="33"/>
      <c r="P4" s="33"/>
      <c r="Q4" s="33"/>
      <c r="R4" s="33"/>
      <c r="S4" s="33"/>
      <c r="T4" s="33"/>
      <c r="U4" s="33"/>
      <c r="V4" s="33"/>
      <c r="W4" s="33"/>
      <c r="X4" s="33"/>
      <c r="Y4" s="33"/>
      <c r="Z4" s="33"/>
      <c r="AA4" s="33"/>
    </row>
    <row r="5" spans="1:27" ht="15.75" customHeight="1">
      <c r="E5" s="1320" t="s">
        <v>711</v>
      </c>
      <c r="F5" s="1321"/>
      <c r="G5" s="1322" t="s">
        <v>282</v>
      </c>
      <c r="H5" s="1323"/>
      <c r="I5" s="1324"/>
      <c r="J5" s="1322" t="s">
        <v>353</v>
      </c>
      <c r="K5" s="1323"/>
      <c r="L5" s="1324"/>
      <c r="M5" s="1322" t="s">
        <v>281</v>
      </c>
      <c r="N5" s="1323"/>
      <c r="O5" s="1324"/>
      <c r="P5" s="1322" t="s">
        <v>352</v>
      </c>
      <c r="Q5" s="1323"/>
      <c r="R5" s="1324"/>
      <c r="S5" s="1322" t="s">
        <v>279</v>
      </c>
      <c r="T5" s="1323"/>
      <c r="U5" s="1324"/>
      <c r="V5" s="1322" t="s">
        <v>280</v>
      </c>
      <c r="W5" s="1323"/>
      <c r="X5" s="1397"/>
      <c r="Y5" s="1398" t="s">
        <v>34</v>
      </c>
      <c r="Z5" s="1397"/>
      <c r="AA5" s="1399"/>
    </row>
    <row r="6" spans="1:27" ht="27">
      <c r="A6" s="7"/>
      <c r="B6" s="1316" t="s">
        <v>6</v>
      </c>
      <c r="C6" s="1316" t="s">
        <v>7</v>
      </c>
      <c r="D6" s="1316" t="s">
        <v>8</v>
      </c>
      <c r="E6" s="643" t="s">
        <v>58</v>
      </c>
      <c r="F6" s="644" t="s">
        <v>59</v>
      </c>
      <c r="G6" s="643" t="s">
        <v>90</v>
      </c>
      <c r="H6" s="643" t="s">
        <v>275</v>
      </c>
      <c r="I6" s="643" t="s">
        <v>276</v>
      </c>
      <c r="J6" s="643" t="s">
        <v>90</v>
      </c>
      <c r="K6" s="643" t="s">
        <v>275</v>
      </c>
      <c r="L6" s="643" t="s">
        <v>276</v>
      </c>
      <c r="M6" s="234" t="s">
        <v>90</v>
      </c>
      <c r="N6" s="645" t="s">
        <v>275</v>
      </c>
      <c r="O6" s="643" t="s">
        <v>276</v>
      </c>
      <c r="P6" s="234" t="s">
        <v>90</v>
      </c>
      <c r="Q6" s="645" t="s">
        <v>275</v>
      </c>
      <c r="R6" s="645" t="s">
        <v>276</v>
      </c>
      <c r="S6" s="643" t="s">
        <v>90</v>
      </c>
      <c r="T6" s="645" t="s">
        <v>275</v>
      </c>
      <c r="U6" s="119" t="s">
        <v>276</v>
      </c>
      <c r="V6" s="643" t="s">
        <v>90</v>
      </c>
      <c r="W6" s="645" t="s">
        <v>275</v>
      </c>
      <c r="X6" s="645" t="s">
        <v>276</v>
      </c>
      <c r="Y6" s="1400" t="s">
        <v>60</v>
      </c>
      <c r="Z6" s="1400" t="s">
        <v>325</v>
      </c>
      <c r="AA6" s="650"/>
    </row>
    <row r="7" spans="1:27" ht="13.5" customHeight="1">
      <c r="A7" s="7"/>
      <c r="B7" s="1396"/>
      <c r="C7" s="1396"/>
      <c r="D7" s="1396"/>
      <c r="E7" s="647" t="s">
        <v>283</v>
      </c>
      <c r="F7" s="648" t="s">
        <v>283</v>
      </c>
      <c r="G7" s="647" t="str">
        <f>Titles!F12</f>
        <v>MW</v>
      </c>
      <c r="H7" s="647" t="str">
        <f>Titles!F13</f>
        <v>MWh</v>
      </c>
      <c r="I7" s="647" t="str">
        <f>Titles!F14</f>
        <v>MWh</v>
      </c>
      <c r="J7" s="647" t="str">
        <f>Titles!F12</f>
        <v>MW</v>
      </c>
      <c r="K7" s="647" t="str">
        <f>Titles!F13</f>
        <v>MWh</v>
      </c>
      <c r="L7" s="647" t="str">
        <f>Titles!F14</f>
        <v>MWh</v>
      </c>
      <c r="M7" s="391" t="str">
        <f>Titles!F12</f>
        <v>MW</v>
      </c>
      <c r="N7" s="648" t="str">
        <f>Titles!F13</f>
        <v>MWh</v>
      </c>
      <c r="O7" s="647" t="str">
        <f>Titles!F14</f>
        <v>MWh</v>
      </c>
      <c r="P7" s="391" t="str">
        <f>Titles!F12</f>
        <v>MW</v>
      </c>
      <c r="Q7" s="648" t="str">
        <f>Titles!F13</f>
        <v>MWh</v>
      </c>
      <c r="R7" s="648" t="str">
        <f>Titles!F14</f>
        <v>MWh</v>
      </c>
      <c r="S7" s="647" t="str">
        <f>Titles!F12</f>
        <v>MW</v>
      </c>
      <c r="T7" s="648" t="str">
        <f>Titles!F13</f>
        <v>MWh</v>
      </c>
      <c r="U7" s="648" t="str">
        <f>Titles!F14</f>
        <v>MWh</v>
      </c>
      <c r="V7" s="647" t="str">
        <f>Titles!F12</f>
        <v>MW</v>
      </c>
      <c r="W7" s="648" t="str">
        <f>Titles!F13</f>
        <v>MWh</v>
      </c>
      <c r="X7" s="652" t="str">
        <f>Titles!F14</f>
        <v>MWh</v>
      </c>
      <c r="Y7" s="1401"/>
      <c r="Z7" s="1401"/>
      <c r="AA7" s="651" t="s">
        <v>61</v>
      </c>
    </row>
    <row r="8" spans="1:27">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Tables!K121</f>
        <v>30.6</v>
      </c>
      <c r="K8" s="269">
        <f ca="1">Tables!L121</f>
        <v>225</v>
      </c>
      <c r="L8" s="269">
        <f ca="1">Tables!M121</f>
        <v>2250</v>
      </c>
      <c r="M8" s="269">
        <f ca="1">Tables!N121</f>
        <v>20</v>
      </c>
      <c r="N8" s="269">
        <f ca="1">Tables!O121</f>
        <v>258</v>
      </c>
      <c r="O8" s="269">
        <f ca="1">Tables!P121</f>
        <v>2580</v>
      </c>
      <c r="P8" s="269">
        <f ca="1">Tables!Q121</f>
        <v>18</v>
      </c>
      <c r="Q8" s="269">
        <f ca="1">Tables!R121</f>
        <v>232.20000000000002</v>
      </c>
      <c r="R8" s="269">
        <f ca="1">Tables!S121</f>
        <v>2322</v>
      </c>
      <c r="S8" s="269">
        <f ca="1">Tables!T121</f>
        <v>82.4</v>
      </c>
      <c r="T8" s="269">
        <f ca="1">Tables!U121</f>
        <v>340</v>
      </c>
      <c r="U8" s="269">
        <f ca="1">Tables!V121</f>
        <v>3400</v>
      </c>
      <c r="V8" s="269">
        <f ca="1">Tables!W121</f>
        <v>74.160000000000011</v>
      </c>
      <c r="W8" s="269">
        <f ca="1">Tables!X121</f>
        <v>306</v>
      </c>
      <c r="X8" s="653">
        <f ca="1">Tables!Y121</f>
        <v>3060</v>
      </c>
      <c r="Y8" s="654">
        <f ca="1">Tables!Z121</f>
        <v>240</v>
      </c>
      <c r="Z8" s="654">
        <f ca="1">Tables!AA121</f>
        <v>500</v>
      </c>
      <c r="AA8" s="654">
        <f ca="1">Tables!AB121</f>
        <v>500</v>
      </c>
    </row>
    <row r="9" spans="1:27">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Tables!K122</f>
        <v>0</v>
      </c>
      <c r="K9" s="269">
        <f ca="1">Tables!L122</f>
        <v>0</v>
      </c>
      <c r="L9" s="269">
        <f ca="1">Tables!M122</f>
        <v>0</v>
      </c>
      <c r="M9" s="269">
        <f ca="1">Tables!N122</f>
        <v>18</v>
      </c>
      <c r="N9" s="269">
        <f ca="1">Tables!O122</f>
        <v>15</v>
      </c>
      <c r="O9" s="269">
        <f ca="1">Tables!P122</f>
        <v>2432</v>
      </c>
      <c r="P9" s="269">
        <f ca="1">Tables!Q122</f>
        <v>14.4</v>
      </c>
      <c r="Q9" s="269">
        <f ca="1">Tables!R122</f>
        <v>12</v>
      </c>
      <c r="R9" s="269">
        <f ca="1">Tables!S122</f>
        <v>1945.6000000000001</v>
      </c>
      <c r="S9" s="269">
        <f ca="1">Tables!T122</f>
        <v>0</v>
      </c>
      <c r="T9" s="269">
        <f ca="1">Tables!U122</f>
        <v>0</v>
      </c>
      <c r="U9" s="269">
        <f ca="1">Tables!V122</f>
        <v>0</v>
      </c>
      <c r="V9" s="269">
        <f ca="1">Tables!W122</f>
        <v>0</v>
      </c>
      <c r="W9" s="269">
        <f ca="1">Tables!X122</f>
        <v>0</v>
      </c>
      <c r="X9" s="653">
        <f ca="1">Tables!Y122</f>
        <v>0</v>
      </c>
      <c r="Y9" s="654">
        <f ca="1">Tables!Z122</f>
        <v>0</v>
      </c>
      <c r="Z9" s="654">
        <f ca="1">Tables!AA122</f>
        <v>400</v>
      </c>
      <c r="AA9" s="654">
        <f ca="1">Tables!AB122</f>
        <v>0</v>
      </c>
    </row>
    <row r="10" spans="1:27">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Tables!K123</f>
        <v>0</v>
      </c>
      <c r="K10" s="269">
        <f ca="1">Tables!L123</f>
        <v>0</v>
      </c>
      <c r="L10" s="269">
        <f ca="1">Tables!M123</f>
        <v>0</v>
      </c>
      <c r="M10" s="269">
        <f ca="1">Tables!N123</f>
        <v>10</v>
      </c>
      <c r="N10" s="269">
        <f ca="1">Tables!O123</f>
        <v>300</v>
      </c>
      <c r="O10" s="269">
        <f ca="1">Tables!P123</f>
        <v>1234</v>
      </c>
      <c r="P10" s="269">
        <f ca="1">Tables!Q123</f>
        <v>7</v>
      </c>
      <c r="Q10" s="269">
        <f ca="1">Tables!R123</f>
        <v>210</v>
      </c>
      <c r="R10" s="269">
        <f ca="1">Tables!S123</f>
        <v>863.8</v>
      </c>
      <c r="S10" s="269">
        <f ca="1">Tables!T123</f>
        <v>0</v>
      </c>
      <c r="T10" s="269">
        <f ca="1">Tables!U123</f>
        <v>0</v>
      </c>
      <c r="U10" s="269">
        <f ca="1">Tables!V123</f>
        <v>0</v>
      </c>
      <c r="V10" s="269">
        <f ca="1">Tables!W123</f>
        <v>0</v>
      </c>
      <c r="W10" s="269">
        <f ca="1">Tables!X123</f>
        <v>0</v>
      </c>
      <c r="X10" s="653">
        <f ca="1">Tables!Y123</f>
        <v>0</v>
      </c>
      <c r="Y10" s="654">
        <f ca="1">Tables!Z123</f>
        <v>0</v>
      </c>
      <c r="Z10" s="654">
        <f ca="1">Tables!AA123</f>
        <v>32</v>
      </c>
      <c r="AA10" s="654">
        <f ca="1">Tables!AB123</f>
        <v>0</v>
      </c>
    </row>
    <row r="11" spans="1:27">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Tables!K124</f>
        <v>-</v>
      </c>
      <c r="K11" s="269" t="str">
        <f ca="1">Tables!L124</f>
        <v>-</v>
      </c>
      <c r="L11" s="269" t="str">
        <f ca="1">Tables!M124</f>
        <v>-</v>
      </c>
      <c r="M11" s="269" t="str">
        <f ca="1">Tables!N124</f>
        <v>-</v>
      </c>
      <c r="N11" s="269" t="str">
        <f ca="1">Tables!O124</f>
        <v>-</v>
      </c>
      <c r="O11" s="269" t="str">
        <f ca="1">Tables!P124</f>
        <v>-</v>
      </c>
      <c r="P11" s="269" t="str">
        <f ca="1">Tables!Q124</f>
        <v>-</v>
      </c>
      <c r="Q11" s="269" t="str">
        <f ca="1">Tables!R124</f>
        <v>-</v>
      </c>
      <c r="R11" s="269" t="str">
        <f ca="1">Tables!S124</f>
        <v>-</v>
      </c>
      <c r="S11" s="269" t="str">
        <f ca="1">Tables!T124</f>
        <v>-</v>
      </c>
      <c r="T11" s="269" t="str">
        <f ca="1">Tables!U124</f>
        <v>-</v>
      </c>
      <c r="U11" s="269" t="str">
        <f ca="1">Tables!V124</f>
        <v>-</v>
      </c>
      <c r="V11" s="269" t="str">
        <f ca="1">Tables!W124</f>
        <v>-</v>
      </c>
      <c r="W11" s="269" t="str">
        <f ca="1">Tables!X124</f>
        <v>-</v>
      </c>
      <c r="X11" s="653" t="str">
        <f ca="1">Tables!Y124</f>
        <v>-</v>
      </c>
      <c r="Y11" s="654" t="str">
        <f ca="1">Tables!Z124</f>
        <v>-</v>
      </c>
      <c r="Z11" s="654" t="str">
        <f ca="1">Tables!AA124</f>
        <v>-</v>
      </c>
      <c r="AA11" s="654" t="str">
        <f ca="1">Tables!AB124</f>
        <v>-</v>
      </c>
    </row>
    <row r="12" spans="1:27">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Tables!K125</f>
        <v>-</v>
      </c>
      <c r="K12" s="269" t="str">
        <f ca="1">Tables!L125</f>
        <v>-</v>
      </c>
      <c r="L12" s="269" t="str">
        <f ca="1">Tables!M125</f>
        <v>-</v>
      </c>
      <c r="M12" s="269" t="str">
        <f ca="1">Tables!N125</f>
        <v>-</v>
      </c>
      <c r="N12" s="269" t="str">
        <f ca="1">Tables!O125</f>
        <v>-</v>
      </c>
      <c r="O12" s="269" t="str">
        <f ca="1">Tables!P125</f>
        <v>-</v>
      </c>
      <c r="P12" s="269" t="str">
        <f ca="1">Tables!Q125</f>
        <v>-</v>
      </c>
      <c r="Q12" s="269" t="str">
        <f ca="1">Tables!R125</f>
        <v>-</v>
      </c>
      <c r="R12" s="269" t="str">
        <f ca="1">Tables!S125</f>
        <v>-</v>
      </c>
      <c r="S12" s="269" t="str">
        <f ca="1">Tables!T125</f>
        <v>-</v>
      </c>
      <c r="T12" s="269" t="str">
        <f ca="1">Tables!U125</f>
        <v>-</v>
      </c>
      <c r="U12" s="269" t="str">
        <f ca="1">Tables!V125</f>
        <v>-</v>
      </c>
      <c r="V12" s="269" t="str">
        <f ca="1">Tables!W125</f>
        <v>-</v>
      </c>
      <c r="W12" s="269" t="str">
        <f ca="1">Tables!X125</f>
        <v>-</v>
      </c>
      <c r="X12" s="653" t="str">
        <f ca="1">Tables!Y125</f>
        <v>-</v>
      </c>
      <c r="Y12" s="654" t="str">
        <f ca="1">Tables!Z125</f>
        <v>-</v>
      </c>
      <c r="Z12" s="654" t="str">
        <f ca="1">Tables!AA125</f>
        <v>-</v>
      </c>
      <c r="AA12" s="654" t="str">
        <f ca="1">Tables!AB125</f>
        <v>-</v>
      </c>
    </row>
    <row r="13" spans="1:27">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Tables!K126</f>
        <v>-</v>
      </c>
      <c r="K13" s="269" t="str">
        <f ca="1">Tables!L126</f>
        <v>-</v>
      </c>
      <c r="L13" s="269" t="str">
        <f ca="1">Tables!M126</f>
        <v>-</v>
      </c>
      <c r="M13" s="269" t="str">
        <f ca="1">Tables!N126</f>
        <v>-</v>
      </c>
      <c r="N13" s="269" t="str">
        <f ca="1">Tables!O126</f>
        <v>-</v>
      </c>
      <c r="O13" s="269" t="str">
        <f ca="1">Tables!P126</f>
        <v>-</v>
      </c>
      <c r="P13" s="269" t="str">
        <f ca="1">Tables!Q126</f>
        <v>-</v>
      </c>
      <c r="Q13" s="269" t="str">
        <f ca="1">Tables!R126</f>
        <v>-</v>
      </c>
      <c r="R13" s="269" t="str">
        <f ca="1">Tables!S126</f>
        <v>-</v>
      </c>
      <c r="S13" s="269" t="str">
        <f ca="1">Tables!T126</f>
        <v>-</v>
      </c>
      <c r="T13" s="269" t="str">
        <f ca="1">Tables!U126</f>
        <v>-</v>
      </c>
      <c r="U13" s="269" t="str">
        <f ca="1">Tables!V126</f>
        <v>-</v>
      </c>
      <c r="V13" s="269" t="str">
        <f ca="1">Tables!W126</f>
        <v>-</v>
      </c>
      <c r="W13" s="269" t="str">
        <f ca="1">Tables!X126</f>
        <v>-</v>
      </c>
      <c r="X13" s="653" t="str">
        <f ca="1">Tables!Y126</f>
        <v>-</v>
      </c>
      <c r="Y13" s="654" t="str">
        <f ca="1">Tables!Z126</f>
        <v>-</v>
      </c>
      <c r="Z13" s="654" t="str">
        <f ca="1">Tables!AA126</f>
        <v>-</v>
      </c>
      <c r="AA13" s="654" t="str">
        <f ca="1">Tables!AB126</f>
        <v>-</v>
      </c>
    </row>
    <row r="14" spans="1:27">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Tables!K127</f>
        <v>-</v>
      </c>
      <c r="K14" s="269" t="str">
        <f ca="1">Tables!L127</f>
        <v>-</v>
      </c>
      <c r="L14" s="269" t="str">
        <f ca="1">Tables!M127</f>
        <v>-</v>
      </c>
      <c r="M14" s="269" t="str">
        <f ca="1">Tables!N127</f>
        <v>-</v>
      </c>
      <c r="N14" s="269" t="str">
        <f ca="1">Tables!O127</f>
        <v>-</v>
      </c>
      <c r="O14" s="269" t="str">
        <f ca="1">Tables!P127</f>
        <v>-</v>
      </c>
      <c r="P14" s="269" t="str">
        <f ca="1">Tables!Q127</f>
        <v>-</v>
      </c>
      <c r="Q14" s="269" t="str">
        <f ca="1">Tables!R127</f>
        <v>-</v>
      </c>
      <c r="R14" s="269" t="str">
        <f ca="1">Tables!S127</f>
        <v>-</v>
      </c>
      <c r="S14" s="269" t="str">
        <f ca="1">Tables!T127</f>
        <v>-</v>
      </c>
      <c r="T14" s="269" t="str">
        <f ca="1">Tables!U127</f>
        <v>-</v>
      </c>
      <c r="U14" s="269" t="str">
        <f ca="1">Tables!V127</f>
        <v>-</v>
      </c>
      <c r="V14" s="269" t="str">
        <f ca="1">Tables!W127</f>
        <v>-</v>
      </c>
      <c r="W14" s="269" t="str">
        <f ca="1">Tables!X127</f>
        <v>-</v>
      </c>
      <c r="X14" s="653" t="str">
        <f ca="1">Tables!Y127</f>
        <v>-</v>
      </c>
      <c r="Y14" s="654" t="str">
        <f ca="1">Tables!Z127</f>
        <v>-</v>
      </c>
      <c r="Z14" s="654" t="str">
        <f ca="1">Tables!AA127</f>
        <v>-</v>
      </c>
      <c r="AA14" s="654" t="str">
        <f ca="1">Tables!AB127</f>
        <v>-</v>
      </c>
    </row>
    <row r="15" spans="1:27">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Tables!K128</f>
        <v>-</v>
      </c>
      <c r="K15" s="269" t="str">
        <f ca="1">Tables!L128</f>
        <v>-</v>
      </c>
      <c r="L15" s="269" t="str">
        <f ca="1">Tables!M128</f>
        <v>-</v>
      </c>
      <c r="M15" s="269" t="str">
        <f ca="1">Tables!N128</f>
        <v>-</v>
      </c>
      <c r="N15" s="269" t="str">
        <f ca="1">Tables!O128</f>
        <v>-</v>
      </c>
      <c r="O15" s="269" t="str">
        <f ca="1">Tables!P128</f>
        <v>-</v>
      </c>
      <c r="P15" s="269" t="str">
        <f ca="1">Tables!Q128</f>
        <v>-</v>
      </c>
      <c r="Q15" s="269" t="str">
        <f ca="1">Tables!R128</f>
        <v>-</v>
      </c>
      <c r="R15" s="269" t="str">
        <f ca="1">Tables!S128</f>
        <v>-</v>
      </c>
      <c r="S15" s="269" t="str">
        <f ca="1">Tables!T128</f>
        <v>-</v>
      </c>
      <c r="T15" s="269" t="str">
        <f ca="1">Tables!U128</f>
        <v>-</v>
      </c>
      <c r="U15" s="269" t="str">
        <f ca="1">Tables!V128</f>
        <v>-</v>
      </c>
      <c r="V15" s="269" t="str">
        <f ca="1">Tables!W128</f>
        <v>-</v>
      </c>
      <c r="W15" s="269" t="str">
        <f ca="1">Tables!X128</f>
        <v>-</v>
      </c>
      <c r="X15" s="653" t="str">
        <f ca="1">Tables!Y128</f>
        <v>-</v>
      </c>
      <c r="Y15" s="654" t="str">
        <f ca="1">Tables!Z128</f>
        <v>-</v>
      </c>
      <c r="Z15" s="654" t="str">
        <f ca="1">Tables!AA128</f>
        <v>-</v>
      </c>
      <c r="AA15" s="654" t="str">
        <f ca="1">Tables!AB128</f>
        <v>-</v>
      </c>
    </row>
    <row r="16" spans="1:27">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Tables!K129</f>
        <v>-</v>
      </c>
      <c r="K16" s="269" t="str">
        <f ca="1">Tables!L129</f>
        <v>-</v>
      </c>
      <c r="L16" s="269" t="str">
        <f ca="1">Tables!M129</f>
        <v>-</v>
      </c>
      <c r="M16" s="269" t="str">
        <f ca="1">Tables!N129</f>
        <v>-</v>
      </c>
      <c r="N16" s="269" t="str">
        <f ca="1">Tables!O129</f>
        <v>-</v>
      </c>
      <c r="O16" s="269" t="str">
        <f ca="1">Tables!P129</f>
        <v>-</v>
      </c>
      <c r="P16" s="269" t="str">
        <f ca="1">Tables!Q129</f>
        <v>-</v>
      </c>
      <c r="Q16" s="269" t="str">
        <f ca="1">Tables!R129</f>
        <v>-</v>
      </c>
      <c r="R16" s="269" t="str">
        <f ca="1">Tables!S129</f>
        <v>-</v>
      </c>
      <c r="S16" s="269" t="str">
        <f ca="1">Tables!T129</f>
        <v>-</v>
      </c>
      <c r="T16" s="269" t="str">
        <f ca="1">Tables!U129</f>
        <v>-</v>
      </c>
      <c r="U16" s="269" t="str">
        <f ca="1">Tables!V129</f>
        <v>-</v>
      </c>
      <c r="V16" s="269" t="str">
        <f ca="1">Tables!W129</f>
        <v>-</v>
      </c>
      <c r="W16" s="269" t="str">
        <f ca="1">Tables!X129</f>
        <v>-</v>
      </c>
      <c r="X16" s="653" t="str">
        <f ca="1">Tables!Y129</f>
        <v>-</v>
      </c>
      <c r="Y16" s="654" t="str">
        <f ca="1">Tables!Z129</f>
        <v>-</v>
      </c>
      <c r="Z16" s="654" t="str">
        <f ca="1">Tables!AA129</f>
        <v>-</v>
      </c>
      <c r="AA16" s="654" t="str">
        <f ca="1">Tables!AB129</f>
        <v>-</v>
      </c>
    </row>
    <row r="17" spans="2:27">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Tables!K130</f>
        <v>-</v>
      </c>
      <c r="K17" s="269" t="str">
        <f ca="1">Tables!L130</f>
        <v>-</v>
      </c>
      <c r="L17" s="269" t="str">
        <f ca="1">Tables!M130</f>
        <v>-</v>
      </c>
      <c r="M17" s="269" t="str">
        <f ca="1">Tables!N130</f>
        <v>-</v>
      </c>
      <c r="N17" s="269" t="str">
        <f ca="1">Tables!O130</f>
        <v>-</v>
      </c>
      <c r="O17" s="269" t="str">
        <f ca="1">Tables!P130</f>
        <v>-</v>
      </c>
      <c r="P17" s="269" t="str">
        <f ca="1">Tables!Q130</f>
        <v>-</v>
      </c>
      <c r="Q17" s="269" t="str">
        <f ca="1">Tables!R130</f>
        <v>-</v>
      </c>
      <c r="R17" s="269" t="str">
        <f ca="1">Tables!S130</f>
        <v>-</v>
      </c>
      <c r="S17" s="269" t="str">
        <f ca="1">Tables!T130</f>
        <v>-</v>
      </c>
      <c r="T17" s="269" t="str">
        <f ca="1">Tables!U130</f>
        <v>-</v>
      </c>
      <c r="U17" s="269" t="str">
        <f ca="1">Tables!V130</f>
        <v>-</v>
      </c>
      <c r="V17" s="269" t="str">
        <f ca="1">Tables!W130</f>
        <v>-</v>
      </c>
      <c r="W17" s="269" t="str">
        <f ca="1">Tables!X130</f>
        <v>-</v>
      </c>
      <c r="X17" s="653" t="str">
        <f ca="1">Tables!Y130</f>
        <v>-</v>
      </c>
      <c r="Y17" s="654" t="str">
        <f ca="1">Tables!Z130</f>
        <v>-</v>
      </c>
      <c r="Z17" s="654" t="str">
        <f ca="1">Tables!AA130</f>
        <v>-</v>
      </c>
      <c r="AA17" s="654" t="str">
        <f ca="1">Tables!AB130</f>
        <v>-</v>
      </c>
    </row>
    <row r="18" spans="2:27">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Tables!K131</f>
        <v>-</v>
      </c>
      <c r="K18" s="269" t="str">
        <f ca="1">Tables!L131</f>
        <v>-</v>
      </c>
      <c r="L18" s="269" t="str">
        <f ca="1">Tables!M131</f>
        <v>-</v>
      </c>
      <c r="M18" s="269" t="str">
        <f ca="1">Tables!N131</f>
        <v>-</v>
      </c>
      <c r="N18" s="269" t="str">
        <f ca="1">Tables!O131</f>
        <v>-</v>
      </c>
      <c r="O18" s="269" t="str">
        <f ca="1">Tables!P131</f>
        <v>-</v>
      </c>
      <c r="P18" s="269" t="str">
        <f ca="1">Tables!Q131</f>
        <v>-</v>
      </c>
      <c r="Q18" s="269" t="str">
        <f ca="1">Tables!R131</f>
        <v>-</v>
      </c>
      <c r="R18" s="269" t="str">
        <f ca="1">Tables!S131</f>
        <v>-</v>
      </c>
      <c r="S18" s="269" t="str">
        <f ca="1">Tables!T131</f>
        <v>-</v>
      </c>
      <c r="T18" s="269" t="str">
        <f ca="1">Tables!U131</f>
        <v>-</v>
      </c>
      <c r="U18" s="269" t="str">
        <f ca="1">Tables!V131</f>
        <v>-</v>
      </c>
      <c r="V18" s="269" t="str">
        <f ca="1">Tables!W131</f>
        <v>-</v>
      </c>
      <c r="W18" s="269" t="str">
        <f ca="1">Tables!X131</f>
        <v>-</v>
      </c>
      <c r="X18" s="653" t="str">
        <f ca="1">Tables!Y131</f>
        <v>-</v>
      </c>
      <c r="Y18" s="654" t="str">
        <f ca="1">Tables!Z131</f>
        <v>-</v>
      </c>
      <c r="Z18" s="654" t="str">
        <f ca="1">Tables!AA131</f>
        <v>-</v>
      </c>
      <c r="AA18" s="654" t="str">
        <f ca="1">Tables!AB131</f>
        <v>-</v>
      </c>
    </row>
    <row r="19" spans="2:27">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Tables!K132</f>
        <v>-</v>
      </c>
      <c r="K19" s="269" t="str">
        <f ca="1">Tables!L132</f>
        <v>-</v>
      </c>
      <c r="L19" s="269" t="str">
        <f ca="1">Tables!M132</f>
        <v>-</v>
      </c>
      <c r="M19" s="269" t="str">
        <f ca="1">Tables!N132</f>
        <v>-</v>
      </c>
      <c r="N19" s="269" t="str">
        <f ca="1">Tables!O132</f>
        <v>-</v>
      </c>
      <c r="O19" s="269" t="str">
        <f ca="1">Tables!P132</f>
        <v>-</v>
      </c>
      <c r="P19" s="269" t="str">
        <f ca="1">Tables!Q132</f>
        <v>-</v>
      </c>
      <c r="Q19" s="269" t="str">
        <f ca="1">Tables!R132</f>
        <v>-</v>
      </c>
      <c r="R19" s="269" t="str">
        <f ca="1">Tables!S132</f>
        <v>-</v>
      </c>
      <c r="S19" s="269" t="str">
        <f ca="1">Tables!T132</f>
        <v>-</v>
      </c>
      <c r="T19" s="269" t="str">
        <f ca="1">Tables!U132</f>
        <v>-</v>
      </c>
      <c r="U19" s="269" t="str">
        <f ca="1">Tables!V132</f>
        <v>-</v>
      </c>
      <c r="V19" s="269" t="str">
        <f ca="1">Tables!W132</f>
        <v>-</v>
      </c>
      <c r="W19" s="269" t="str">
        <f ca="1">Tables!X132</f>
        <v>-</v>
      </c>
      <c r="X19" s="653" t="str">
        <f ca="1">Tables!Y132</f>
        <v>-</v>
      </c>
      <c r="Y19" s="654" t="str">
        <f ca="1">Tables!Z132</f>
        <v>-</v>
      </c>
      <c r="Z19" s="654" t="str">
        <f ca="1">Tables!AA132</f>
        <v>-</v>
      </c>
      <c r="AA19" s="654" t="str">
        <f ca="1">Tables!AB132</f>
        <v>-</v>
      </c>
    </row>
    <row r="20" spans="2:27">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Tables!K133</f>
        <v>-</v>
      </c>
      <c r="K20" s="269" t="str">
        <f ca="1">Tables!L133</f>
        <v>-</v>
      </c>
      <c r="L20" s="269" t="str">
        <f ca="1">Tables!M133</f>
        <v>-</v>
      </c>
      <c r="M20" s="269" t="str">
        <f ca="1">Tables!N133</f>
        <v>-</v>
      </c>
      <c r="N20" s="269" t="str">
        <f ca="1">Tables!O133</f>
        <v>-</v>
      </c>
      <c r="O20" s="269" t="str">
        <f ca="1">Tables!P133</f>
        <v>-</v>
      </c>
      <c r="P20" s="269" t="str">
        <f ca="1">Tables!Q133</f>
        <v>-</v>
      </c>
      <c r="Q20" s="269" t="str">
        <f ca="1">Tables!R133</f>
        <v>-</v>
      </c>
      <c r="R20" s="269" t="str">
        <f ca="1">Tables!S133</f>
        <v>-</v>
      </c>
      <c r="S20" s="269" t="str">
        <f ca="1">Tables!T133</f>
        <v>-</v>
      </c>
      <c r="T20" s="269" t="str">
        <f ca="1">Tables!U133</f>
        <v>-</v>
      </c>
      <c r="U20" s="269" t="str">
        <f ca="1">Tables!V133</f>
        <v>-</v>
      </c>
      <c r="V20" s="269" t="str">
        <f ca="1">Tables!W133</f>
        <v>-</v>
      </c>
      <c r="W20" s="269" t="str">
        <f ca="1">Tables!X133</f>
        <v>-</v>
      </c>
      <c r="X20" s="653" t="str">
        <f ca="1">Tables!Y133</f>
        <v>-</v>
      </c>
      <c r="Y20" s="654" t="str">
        <f ca="1">Tables!Z133</f>
        <v>-</v>
      </c>
      <c r="Z20" s="654" t="str">
        <f ca="1">Tables!AA133</f>
        <v>-</v>
      </c>
      <c r="AA20" s="654" t="str">
        <f ca="1">Tables!AB133</f>
        <v>-</v>
      </c>
    </row>
    <row r="21" spans="2:27">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Tables!K134</f>
        <v>-</v>
      </c>
      <c r="K21" s="269" t="str">
        <f ca="1">Tables!L134</f>
        <v>-</v>
      </c>
      <c r="L21" s="269" t="str">
        <f ca="1">Tables!M134</f>
        <v>-</v>
      </c>
      <c r="M21" s="269" t="str">
        <f ca="1">Tables!N134</f>
        <v>-</v>
      </c>
      <c r="N21" s="269" t="str">
        <f ca="1">Tables!O134</f>
        <v>-</v>
      </c>
      <c r="O21" s="269" t="str">
        <f ca="1">Tables!P134</f>
        <v>-</v>
      </c>
      <c r="P21" s="269" t="str">
        <f ca="1">Tables!Q134</f>
        <v>-</v>
      </c>
      <c r="Q21" s="269" t="str">
        <f ca="1">Tables!R134</f>
        <v>-</v>
      </c>
      <c r="R21" s="269" t="str">
        <f ca="1">Tables!S134</f>
        <v>-</v>
      </c>
      <c r="S21" s="269" t="str">
        <f ca="1">Tables!T134</f>
        <v>-</v>
      </c>
      <c r="T21" s="269" t="str">
        <f ca="1">Tables!U134</f>
        <v>-</v>
      </c>
      <c r="U21" s="269" t="str">
        <f ca="1">Tables!V134</f>
        <v>-</v>
      </c>
      <c r="V21" s="269" t="str">
        <f ca="1">Tables!W134</f>
        <v>-</v>
      </c>
      <c r="W21" s="269" t="str">
        <f ca="1">Tables!X134</f>
        <v>-</v>
      </c>
      <c r="X21" s="653" t="str">
        <f ca="1">Tables!Y134</f>
        <v>-</v>
      </c>
      <c r="Y21" s="654" t="str">
        <f ca="1">Tables!Z134</f>
        <v>-</v>
      </c>
      <c r="Z21" s="654" t="str">
        <f ca="1">Tables!AA134</f>
        <v>-</v>
      </c>
      <c r="AA21" s="654" t="str">
        <f ca="1">Tables!AB134</f>
        <v>-</v>
      </c>
    </row>
    <row r="22" spans="2:27">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Tables!K135</f>
        <v>-</v>
      </c>
      <c r="K22" s="269" t="str">
        <f ca="1">Tables!L135</f>
        <v>-</v>
      </c>
      <c r="L22" s="269" t="str">
        <f ca="1">Tables!M135</f>
        <v>-</v>
      </c>
      <c r="M22" s="269" t="str">
        <f ca="1">Tables!N135</f>
        <v>-</v>
      </c>
      <c r="N22" s="269" t="str">
        <f ca="1">Tables!O135</f>
        <v>-</v>
      </c>
      <c r="O22" s="269" t="str">
        <f ca="1">Tables!P135</f>
        <v>-</v>
      </c>
      <c r="P22" s="269" t="str">
        <f ca="1">Tables!Q135</f>
        <v>-</v>
      </c>
      <c r="Q22" s="269" t="str">
        <f ca="1">Tables!R135</f>
        <v>-</v>
      </c>
      <c r="R22" s="269" t="str">
        <f ca="1">Tables!S135</f>
        <v>-</v>
      </c>
      <c r="S22" s="269" t="str">
        <f ca="1">Tables!T135</f>
        <v>-</v>
      </c>
      <c r="T22" s="269" t="str">
        <f ca="1">Tables!U135</f>
        <v>-</v>
      </c>
      <c r="U22" s="269" t="str">
        <f ca="1">Tables!V135</f>
        <v>-</v>
      </c>
      <c r="V22" s="269" t="str">
        <f ca="1">Tables!W135</f>
        <v>-</v>
      </c>
      <c r="W22" s="269" t="str">
        <f ca="1">Tables!X135</f>
        <v>-</v>
      </c>
      <c r="X22" s="653" t="str">
        <f ca="1">Tables!Y135</f>
        <v>-</v>
      </c>
      <c r="Y22" s="654" t="str">
        <f ca="1">Tables!Z135</f>
        <v>-</v>
      </c>
      <c r="Z22" s="654" t="str">
        <f ca="1">Tables!AA135</f>
        <v>-</v>
      </c>
      <c r="AA22" s="654" t="str">
        <f ca="1">Tables!AB135</f>
        <v>-</v>
      </c>
    </row>
    <row r="23" spans="2:27">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Tables!K136</f>
        <v>-</v>
      </c>
      <c r="K23" s="269" t="str">
        <f ca="1">Tables!L136</f>
        <v>-</v>
      </c>
      <c r="L23" s="269" t="str">
        <f ca="1">Tables!M136</f>
        <v>-</v>
      </c>
      <c r="M23" s="269" t="str">
        <f ca="1">Tables!N136</f>
        <v>-</v>
      </c>
      <c r="N23" s="269" t="str">
        <f ca="1">Tables!O136</f>
        <v>-</v>
      </c>
      <c r="O23" s="269" t="str">
        <f ca="1">Tables!P136</f>
        <v>-</v>
      </c>
      <c r="P23" s="269" t="str">
        <f ca="1">Tables!Q136</f>
        <v>-</v>
      </c>
      <c r="Q23" s="269" t="str">
        <f ca="1">Tables!R136</f>
        <v>-</v>
      </c>
      <c r="R23" s="269" t="str">
        <f ca="1">Tables!S136</f>
        <v>-</v>
      </c>
      <c r="S23" s="269" t="str">
        <f ca="1">Tables!T136</f>
        <v>-</v>
      </c>
      <c r="T23" s="269" t="str">
        <f ca="1">Tables!U136</f>
        <v>-</v>
      </c>
      <c r="U23" s="269" t="str">
        <f ca="1">Tables!V136</f>
        <v>-</v>
      </c>
      <c r="V23" s="269" t="str">
        <f ca="1">Tables!W136</f>
        <v>-</v>
      </c>
      <c r="W23" s="269" t="str">
        <f ca="1">Tables!X136</f>
        <v>-</v>
      </c>
      <c r="X23" s="653" t="str">
        <f ca="1">Tables!Y136</f>
        <v>-</v>
      </c>
      <c r="Y23" s="654" t="str">
        <f ca="1">Tables!Z136</f>
        <v>-</v>
      </c>
      <c r="Z23" s="654" t="str">
        <f ca="1">Tables!AA136</f>
        <v>-</v>
      </c>
      <c r="AA23" s="654" t="str">
        <f ca="1">Tables!AB136</f>
        <v>-</v>
      </c>
    </row>
    <row r="24" spans="2:27">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Tables!K137</f>
        <v>-</v>
      </c>
      <c r="K24" s="269" t="str">
        <f ca="1">Tables!L137</f>
        <v>-</v>
      </c>
      <c r="L24" s="269" t="str">
        <f ca="1">Tables!M137</f>
        <v>-</v>
      </c>
      <c r="M24" s="269" t="str">
        <f ca="1">Tables!N137</f>
        <v>-</v>
      </c>
      <c r="N24" s="269" t="str">
        <f ca="1">Tables!O137</f>
        <v>-</v>
      </c>
      <c r="O24" s="269" t="str">
        <f ca="1">Tables!P137</f>
        <v>-</v>
      </c>
      <c r="P24" s="269" t="str">
        <f ca="1">Tables!Q137</f>
        <v>-</v>
      </c>
      <c r="Q24" s="269" t="str">
        <f ca="1">Tables!R137</f>
        <v>-</v>
      </c>
      <c r="R24" s="269" t="str">
        <f ca="1">Tables!S137</f>
        <v>-</v>
      </c>
      <c r="S24" s="269" t="str">
        <f ca="1">Tables!T137</f>
        <v>-</v>
      </c>
      <c r="T24" s="269" t="str">
        <f ca="1">Tables!U137</f>
        <v>-</v>
      </c>
      <c r="U24" s="269" t="str">
        <f ca="1">Tables!V137</f>
        <v>-</v>
      </c>
      <c r="V24" s="269" t="str">
        <f ca="1">Tables!W137</f>
        <v>-</v>
      </c>
      <c r="W24" s="269" t="str">
        <f ca="1">Tables!X137</f>
        <v>-</v>
      </c>
      <c r="X24" s="653" t="str">
        <f ca="1">Tables!Y137</f>
        <v>-</v>
      </c>
      <c r="Y24" s="654" t="str">
        <f ca="1">Tables!Z137</f>
        <v>-</v>
      </c>
      <c r="Z24" s="654" t="str">
        <f ca="1">Tables!AA137</f>
        <v>-</v>
      </c>
      <c r="AA24" s="654" t="str">
        <f ca="1">Tables!AB137</f>
        <v>-</v>
      </c>
    </row>
    <row r="25" spans="2:27">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Tables!K138</f>
        <v>-</v>
      </c>
      <c r="K25" s="269" t="str">
        <f ca="1">Tables!L138</f>
        <v>-</v>
      </c>
      <c r="L25" s="269" t="str">
        <f ca="1">Tables!M138</f>
        <v>-</v>
      </c>
      <c r="M25" s="269" t="str">
        <f ca="1">Tables!N138</f>
        <v>-</v>
      </c>
      <c r="N25" s="269" t="str">
        <f ca="1">Tables!O138</f>
        <v>-</v>
      </c>
      <c r="O25" s="269" t="str">
        <f ca="1">Tables!P138</f>
        <v>-</v>
      </c>
      <c r="P25" s="269" t="str">
        <f ca="1">Tables!Q138</f>
        <v>-</v>
      </c>
      <c r="Q25" s="269" t="str">
        <f ca="1">Tables!R138</f>
        <v>-</v>
      </c>
      <c r="R25" s="269" t="str">
        <f ca="1">Tables!S138</f>
        <v>-</v>
      </c>
      <c r="S25" s="269" t="str">
        <f ca="1">Tables!T138</f>
        <v>-</v>
      </c>
      <c r="T25" s="269" t="str">
        <f ca="1">Tables!U138</f>
        <v>-</v>
      </c>
      <c r="U25" s="269" t="str">
        <f ca="1">Tables!V138</f>
        <v>-</v>
      </c>
      <c r="V25" s="269" t="str">
        <f ca="1">Tables!W138</f>
        <v>-</v>
      </c>
      <c r="W25" s="269" t="str">
        <f ca="1">Tables!X138</f>
        <v>-</v>
      </c>
      <c r="X25" s="653" t="str">
        <f ca="1">Tables!Y138</f>
        <v>-</v>
      </c>
      <c r="Y25" s="654" t="str">
        <f ca="1">Tables!Z138</f>
        <v>-</v>
      </c>
      <c r="Z25" s="654" t="str">
        <f ca="1">Tables!AA138</f>
        <v>-</v>
      </c>
      <c r="AA25" s="654" t="str">
        <f ca="1">Tables!AB138</f>
        <v>-</v>
      </c>
    </row>
    <row r="26" spans="2:27">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Tables!K139</f>
        <v>-</v>
      </c>
      <c r="K26" s="269" t="str">
        <f ca="1">Tables!L139</f>
        <v>-</v>
      </c>
      <c r="L26" s="269" t="str">
        <f ca="1">Tables!M139</f>
        <v>-</v>
      </c>
      <c r="M26" s="269" t="str">
        <f ca="1">Tables!N139</f>
        <v>-</v>
      </c>
      <c r="N26" s="269" t="str">
        <f ca="1">Tables!O139</f>
        <v>-</v>
      </c>
      <c r="O26" s="269" t="str">
        <f ca="1">Tables!P139</f>
        <v>-</v>
      </c>
      <c r="P26" s="269" t="str">
        <f ca="1">Tables!Q139</f>
        <v>-</v>
      </c>
      <c r="Q26" s="269" t="str">
        <f ca="1">Tables!R139</f>
        <v>-</v>
      </c>
      <c r="R26" s="269" t="str">
        <f ca="1">Tables!S139</f>
        <v>-</v>
      </c>
      <c r="S26" s="269" t="str">
        <f ca="1">Tables!T139</f>
        <v>-</v>
      </c>
      <c r="T26" s="269" t="str">
        <f ca="1">Tables!U139</f>
        <v>-</v>
      </c>
      <c r="U26" s="269" t="str">
        <f ca="1">Tables!V139</f>
        <v>-</v>
      </c>
      <c r="V26" s="269" t="str">
        <f ca="1">Tables!W139</f>
        <v>-</v>
      </c>
      <c r="W26" s="269" t="str">
        <f ca="1">Tables!X139</f>
        <v>-</v>
      </c>
      <c r="X26" s="653" t="str">
        <f ca="1">Tables!Y139</f>
        <v>-</v>
      </c>
      <c r="Y26" s="654" t="str">
        <f ca="1">Tables!Z139</f>
        <v>-</v>
      </c>
      <c r="Z26" s="654" t="str">
        <f ca="1">Tables!AA139</f>
        <v>-</v>
      </c>
      <c r="AA26" s="654" t="str">
        <f ca="1">Tables!AB139</f>
        <v>-</v>
      </c>
    </row>
    <row r="27" spans="2:27">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Tables!K140</f>
        <v>-</v>
      </c>
      <c r="K27" s="269" t="str">
        <f ca="1">Tables!L140</f>
        <v>-</v>
      </c>
      <c r="L27" s="269" t="str">
        <f ca="1">Tables!M140</f>
        <v>-</v>
      </c>
      <c r="M27" s="269" t="str">
        <f ca="1">Tables!N140</f>
        <v>-</v>
      </c>
      <c r="N27" s="269" t="str">
        <f ca="1">Tables!O140</f>
        <v>-</v>
      </c>
      <c r="O27" s="269" t="str">
        <f ca="1">Tables!P140</f>
        <v>-</v>
      </c>
      <c r="P27" s="269" t="str">
        <f ca="1">Tables!Q140</f>
        <v>-</v>
      </c>
      <c r="Q27" s="269" t="str">
        <f ca="1">Tables!R140</f>
        <v>-</v>
      </c>
      <c r="R27" s="269" t="str">
        <f ca="1">Tables!S140</f>
        <v>-</v>
      </c>
      <c r="S27" s="269" t="str">
        <f ca="1">Tables!T140</f>
        <v>-</v>
      </c>
      <c r="T27" s="269" t="str">
        <f ca="1">Tables!U140</f>
        <v>-</v>
      </c>
      <c r="U27" s="269" t="str">
        <f ca="1">Tables!V140</f>
        <v>-</v>
      </c>
      <c r="V27" s="269" t="str">
        <f ca="1">Tables!W140</f>
        <v>-</v>
      </c>
      <c r="W27" s="269" t="str">
        <f ca="1">Tables!X140</f>
        <v>-</v>
      </c>
      <c r="X27" s="653" t="str">
        <f ca="1">Tables!Y140</f>
        <v>-</v>
      </c>
      <c r="Y27" s="654" t="str">
        <f ca="1">Tables!Z140</f>
        <v>-</v>
      </c>
      <c r="Z27" s="654" t="str">
        <f ca="1">Tables!AA140</f>
        <v>-</v>
      </c>
      <c r="AA27" s="654" t="str">
        <f ca="1">Tables!AB140</f>
        <v>-</v>
      </c>
    </row>
    <row r="28" spans="2:27">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Tables!K141</f>
        <v>-</v>
      </c>
      <c r="K28" s="269" t="str">
        <f ca="1">Tables!L141</f>
        <v>-</v>
      </c>
      <c r="L28" s="269" t="str">
        <f ca="1">Tables!M141</f>
        <v>-</v>
      </c>
      <c r="M28" s="269" t="str">
        <f ca="1">Tables!N141</f>
        <v>-</v>
      </c>
      <c r="N28" s="269" t="str">
        <f ca="1">Tables!O141</f>
        <v>-</v>
      </c>
      <c r="O28" s="269" t="str">
        <f ca="1">Tables!P141</f>
        <v>-</v>
      </c>
      <c r="P28" s="269" t="str">
        <f ca="1">Tables!Q141</f>
        <v>-</v>
      </c>
      <c r="Q28" s="269" t="str">
        <f ca="1">Tables!R141</f>
        <v>-</v>
      </c>
      <c r="R28" s="269" t="str">
        <f ca="1">Tables!S141</f>
        <v>-</v>
      </c>
      <c r="S28" s="269" t="str">
        <f ca="1">Tables!T141</f>
        <v>-</v>
      </c>
      <c r="T28" s="269" t="str">
        <f ca="1">Tables!U141</f>
        <v>-</v>
      </c>
      <c r="U28" s="269" t="str">
        <f ca="1">Tables!V141</f>
        <v>-</v>
      </c>
      <c r="V28" s="269" t="str">
        <f ca="1">Tables!W141</f>
        <v>-</v>
      </c>
      <c r="W28" s="269" t="str">
        <f ca="1">Tables!X141</f>
        <v>-</v>
      </c>
      <c r="X28" s="653" t="str">
        <f ca="1">Tables!Y141</f>
        <v>-</v>
      </c>
      <c r="Y28" s="654" t="str">
        <f ca="1">Tables!Z141</f>
        <v>-</v>
      </c>
      <c r="Z28" s="654" t="str">
        <f ca="1">Tables!AA141</f>
        <v>-</v>
      </c>
      <c r="AA28" s="654" t="str">
        <f ca="1">Tables!AB141</f>
        <v>-</v>
      </c>
    </row>
    <row r="29" spans="2:27">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Tables!K142</f>
        <v>-</v>
      </c>
      <c r="K29" s="269" t="str">
        <f ca="1">Tables!L142</f>
        <v>-</v>
      </c>
      <c r="L29" s="269" t="str">
        <f ca="1">Tables!M142</f>
        <v>-</v>
      </c>
      <c r="M29" s="269" t="str">
        <f ca="1">Tables!N142</f>
        <v>-</v>
      </c>
      <c r="N29" s="269" t="str">
        <f ca="1">Tables!O142</f>
        <v>-</v>
      </c>
      <c r="O29" s="269" t="str">
        <f ca="1">Tables!P142</f>
        <v>-</v>
      </c>
      <c r="P29" s="269" t="str">
        <f ca="1">Tables!Q142</f>
        <v>-</v>
      </c>
      <c r="Q29" s="269" t="str">
        <f ca="1">Tables!R142</f>
        <v>-</v>
      </c>
      <c r="R29" s="269" t="str">
        <f ca="1">Tables!S142</f>
        <v>-</v>
      </c>
      <c r="S29" s="269" t="str">
        <f ca="1">Tables!T142</f>
        <v>-</v>
      </c>
      <c r="T29" s="269" t="str">
        <f ca="1">Tables!U142</f>
        <v>-</v>
      </c>
      <c r="U29" s="269" t="str">
        <f ca="1">Tables!V142</f>
        <v>-</v>
      </c>
      <c r="V29" s="269" t="str">
        <f ca="1">Tables!W142</f>
        <v>-</v>
      </c>
      <c r="W29" s="269" t="str">
        <f ca="1">Tables!X142</f>
        <v>-</v>
      </c>
      <c r="X29" s="653" t="str">
        <f ca="1">Tables!Y142</f>
        <v>-</v>
      </c>
      <c r="Y29" s="654" t="str">
        <f ca="1">Tables!Z142</f>
        <v>-</v>
      </c>
      <c r="Z29" s="654" t="str">
        <f ca="1">Tables!AA142</f>
        <v>-</v>
      </c>
      <c r="AA29" s="654" t="str">
        <f ca="1">Tables!AB142</f>
        <v>-</v>
      </c>
    </row>
    <row r="30" spans="2:27">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Tables!K143</f>
        <v>-</v>
      </c>
      <c r="K30" s="269" t="str">
        <f ca="1">Tables!L143</f>
        <v>-</v>
      </c>
      <c r="L30" s="269" t="str">
        <f ca="1">Tables!M143</f>
        <v>-</v>
      </c>
      <c r="M30" s="269" t="str">
        <f ca="1">Tables!N143</f>
        <v>-</v>
      </c>
      <c r="N30" s="269" t="str">
        <f ca="1">Tables!O143</f>
        <v>-</v>
      </c>
      <c r="O30" s="269" t="str">
        <f ca="1">Tables!P143</f>
        <v>-</v>
      </c>
      <c r="P30" s="269" t="str">
        <f ca="1">Tables!Q143</f>
        <v>-</v>
      </c>
      <c r="Q30" s="269" t="str">
        <f ca="1">Tables!R143</f>
        <v>-</v>
      </c>
      <c r="R30" s="269" t="str">
        <f ca="1">Tables!S143</f>
        <v>-</v>
      </c>
      <c r="S30" s="269" t="str">
        <f ca="1">Tables!T143</f>
        <v>-</v>
      </c>
      <c r="T30" s="269" t="str">
        <f ca="1">Tables!U143</f>
        <v>-</v>
      </c>
      <c r="U30" s="269" t="str">
        <f ca="1">Tables!V143</f>
        <v>-</v>
      </c>
      <c r="V30" s="269" t="str">
        <f ca="1">Tables!W143</f>
        <v>-</v>
      </c>
      <c r="W30" s="269" t="str">
        <f ca="1">Tables!X143</f>
        <v>-</v>
      </c>
      <c r="X30" s="653" t="str">
        <f ca="1">Tables!Y143</f>
        <v>-</v>
      </c>
      <c r="Y30" s="654" t="str">
        <f ca="1">Tables!Z143</f>
        <v>-</v>
      </c>
      <c r="Z30" s="654" t="str">
        <f ca="1">Tables!AA143</f>
        <v>-</v>
      </c>
      <c r="AA30" s="654" t="str">
        <f ca="1">Tables!AB143</f>
        <v>-</v>
      </c>
    </row>
    <row r="31" spans="2:27">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Tables!K144</f>
        <v>-</v>
      </c>
      <c r="K31" s="269" t="str">
        <f ca="1">Tables!L144</f>
        <v>-</v>
      </c>
      <c r="L31" s="269" t="str">
        <f ca="1">Tables!M144</f>
        <v>-</v>
      </c>
      <c r="M31" s="269" t="str">
        <f ca="1">Tables!N144</f>
        <v>-</v>
      </c>
      <c r="N31" s="269" t="str">
        <f ca="1">Tables!O144</f>
        <v>-</v>
      </c>
      <c r="O31" s="269" t="str">
        <f ca="1">Tables!P144</f>
        <v>-</v>
      </c>
      <c r="P31" s="269" t="str">
        <f ca="1">Tables!Q144</f>
        <v>-</v>
      </c>
      <c r="Q31" s="269" t="str">
        <f ca="1">Tables!R144</f>
        <v>-</v>
      </c>
      <c r="R31" s="269" t="str">
        <f ca="1">Tables!S144</f>
        <v>-</v>
      </c>
      <c r="S31" s="269" t="str">
        <f ca="1">Tables!T144</f>
        <v>-</v>
      </c>
      <c r="T31" s="269" t="str">
        <f ca="1">Tables!U144</f>
        <v>-</v>
      </c>
      <c r="U31" s="269" t="str">
        <f ca="1">Tables!V144</f>
        <v>-</v>
      </c>
      <c r="V31" s="269" t="str">
        <f ca="1">Tables!W144</f>
        <v>-</v>
      </c>
      <c r="W31" s="269" t="str">
        <f ca="1">Tables!X144</f>
        <v>-</v>
      </c>
      <c r="X31" s="653" t="str">
        <f ca="1">Tables!Y144</f>
        <v>-</v>
      </c>
      <c r="Y31" s="654" t="str">
        <f ca="1">Tables!Z144</f>
        <v>-</v>
      </c>
      <c r="Z31" s="654" t="str">
        <f ca="1">Tables!AA144</f>
        <v>-</v>
      </c>
      <c r="AA31" s="654" t="str">
        <f ca="1">Tables!AB144</f>
        <v>-</v>
      </c>
    </row>
    <row r="32" spans="2:27">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Tables!K145</f>
        <v>-</v>
      </c>
      <c r="K32" s="269" t="str">
        <f ca="1">Tables!L145</f>
        <v>-</v>
      </c>
      <c r="L32" s="269" t="str">
        <f ca="1">Tables!M145</f>
        <v>-</v>
      </c>
      <c r="M32" s="269" t="str">
        <f ca="1">Tables!N145</f>
        <v>-</v>
      </c>
      <c r="N32" s="269" t="str">
        <f ca="1">Tables!O145</f>
        <v>-</v>
      </c>
      <c r="O32" s="269" t="str">
        <f ca="1">Tables!P145</f>
        <v>-</v>
      </c>
      <c r="P32" s="269" t="str">
        <f ca="1">Tables!Q145</f>
        <v>-</v>
      </c>
      <c r="Q32" s="269" t="str">
        <f ca="1">Tables!R145</f>
        <v>-</v>
      </c>
      <c r="R32" s="269" t="str">
        <f ca="1">Tables!S145</f>
        <v>-</v>
      </c>
      <c r="S32" s="269" t="str">
        <f ca="1">Tables!T145</f>
        <v>-</v>
      </c>
      <c r="T32" s="269" t="str">
        <f ca="1">Tables!U145</f>
        <v>-</v>
      </c>
      <c r="U32" s="269" t="str">
        <f ca="1">Tables!V145</f>
        <v>-</v>
      </c>
      <c r="V32" s="269" t="str">
        <f ca="1">Tables!W145</f>
        <v>-</v>
      </c>
      <c r="W32" s="269" t="str">
        <f ca="1">Tables!X145</f>
        <v>-</v>
      </c>
      <c r="X32" s="653" t="str">
        <f ca="1">Tables!Y145</f>
        <v>-</v>
      </c>
      <c r="Y32" s="654" t="str">
        <f ca="1">Tables!Z145</f>
        <v>-</v>
      </c>
      <c r="Z32" s="654" t="str">
        <f ca="1">Tables!AA145</f>
        <v>-</v>
      </c>
      <c r="AA32" s="654" t="str">
        <f ca="1">Tables!AB145</f>
        <v>-</v>
      </c>
    </row>
    <row r="33" spans="2:27">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Tables!K146</f>
        <v>-</v>
      </c>
      <c r="K33" s="269" t="str">
        <f ca="1">Tables!L146</f>
        <v>-</v>
      </c>
      <c r="L33" s="269" t="str">
        <f ca="1">Tables!M146</f>
        <v>-</v>
      </c>
      <c r="M33" s="269" t="str">
        <f ca="1">Tables!N146</f>
        <v>-</v>
      </c>
      <c r="N33" s="269" t="str">
        <f ca="1">Tables!O146</f>
        <v>-</v>
      </c>
      <c r="O33" s="269" t="str">
        <f ca="1">Tables!P146</f>
        <v>-</v>
      </c>
      <c r="P33" s="269" t="str">
        <f ca="1">Tables!Q146</f>
        <v>-</v>
      </c>
      <c r="Q33" s="269" t="str">
        <f ca="1">Tables!R146</f>
        <v>-</v>
      </c>
      <c r="R33" s="269" t="str">
        <f ca="1">Tables!S146</f>
        <v>-</v>
      </c>
      <c r="S33" s="269" t="str">
        <f ca="1">Tables!T146</f>
        <v>-</v>
      </c>
      <c r="T33" s="269" t="str">
        <f ca="1">Tables!U146</f>
        <v>-</v>
      </c>
      <c r="U33" s="269" t="str">
        <f ca="1">Tables!V146</f>
        <v>-</v>
      </c>
      <c r="V33" s="269" t="str">
        <f ca="1">Tables!W146</f>
        <v>-</v>
      </c>
      <c r="W33" s="269" t="str">
        <f ca="1">Tables!X146</f>
        <v>-</v>
      </c>
      <c r="X33" s="653" t="str">
        <f ca="1">Tables!Y146</f>
        <v>-</v>
      </c>
      <c r="Y33" s="654" t="str">
        <f ca="1">Tables!Z146</f>
        <v>-</v>
      </c>
      <c r="Z33" s="654" t="str">
        <f ca="1">Tables!AA146</f>
        <v>-</v>
      </c>
      <c r="AA33" s="654" t="str">
        <f ca="1">Tables!AB146</f>
        <v>-</v>
      </c>
    </row>
    <row r="34" spans="2:27">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Tables!K147</f>
        <v>-</v>
      </c>
      <c r="K34" s="269" t="str">
        <f ca="1">Tables!L147</f>
        <v>-</v>
      </c>
      <c r="L34" s="269" t="str">
        <f ca="1">Tables!M147</f>
        <v>-</v>
      </c>
      <c r="M34" s="269" t="str">
        <f ca="1">Tables!N147</f>
        <v>-</v>
      </c>
      <c r="N34" s="269" t="str">
        <f ca="1">Tables!O147</f>
        <v>-</v>
      </c>
      <c r="O34" s="269" t="str">
        <f ca="1">Tables!P147</f>
        <v>-</v>
      </c>
      <c r="P34" s="269" t="str">
        <f ca="1">Tables!Q147</f>
        <v>-</v>
      </c>
      <c r="Q34" s="269" t="str">
        <f ca="1">Tables!R147</f>
        <v>-</v>
      </c>
      <c r="R34" s="269" t="str">
        <f ca="1">Tables!S147</f>
        <v>-</v>
      </c>
      <c r="S34" s="269" t="str">
        <f ca="1">Tables!T147</f>
        <v>-</v>
      </c>
      <c r="T34" s="269" t="str">
        <f ca="1">Tables!U147</f>
        <v>-</v>
      </c>
      <c r="U34" s="269" t="str">
        <f ca="1">Tables!V147</f>
        <v>-</v>
      </c>
      <c r="V34" s="269" t="str">
        <f ca="1">Tables!W147</f>
        <v>-</v>
      </c>
      <c r="W34" s="269" t="str">
        <f ca="1">Tables!X147</f>
        <v>-</v>
      </c>
      <c r="X34" s="269" t="str">
        <f ca="1">Tables!Y147</f>
        <v>-</v>
      </c>
      <c r="Y34" s="269" t="str">
        <f ca="1">Tables!Z147</f>
        <v>-</v>
      </c>
      <c r="Z34" s="269" t="str">
        <f ca="1">Tables!AA147</f>
        <v>-</v>
      </c>
      <c r="AA34" s="269" t="str">
        <f ca="1">Tables!AB147</f>
        <v>-</v>
      </c>
    </row>
    <row r="35" spans="2:27">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Tables!K148</f>
        <v>-</v>
      </c>
      <c r="K35" s="269" t="str">
        <f ca="1">Tables!L148</f>
        <v>-</v>
      </c>
      <c r="L35" s="269" t="str">
        <f ca="1">Tables!M148</f>
        <v>-</v>
      </c>
      <c r="M35" s="269" t="str">
        <f ca="1">Tables!N148</f>
        <v>-</v>
      </c>
      <c r="N35" s="269" t="str">
        <f ca="1">Tables!O148</f>
        <v>-</v>
      </c>
      <c r="O35" s="269" t="str">
        <f ca="1">Tables!P148</f>
        <v>-</v>
      </c>
      <c r="P35" s="269" t="str">
        <f ca="1">Tables!Q148</f>
        <v>-</v>
      </c>
      <c r="Q35" s="269" t="str">
        <f ca="1">Tables!R148</f>
        <v>-</v>
      </c>
      <c r="R35" s="269" t="str">
        <f ca="1">Tables!S148</f>
        <v>-</v>
      </c>
      <c r="S35" s="269" t="str">
        <f ca="1">Tables!T148</f>
        <v>-</v>
      </c>
      <c r="T35" s="269" t="str">
        <f ca="1">Tables!U148</f>
        <v>-</v>
      </c>
      <c r="U35" s="269" t="str">
        <f ca="1">Tables!V148</f>
        <v>-</v>
      </c>
      <c r="V35" s="269" t="str">
        <f ca="1">Tables!W148</f>
        <v>-</v>
      </c>
      <c r="W35" s="269" t="str">
        <f ca="1">Tables!X148</f>
        <v>-</v>
      </c>
      <c r="X35" s="269" t="str">
        <f ca="1">Tables!Y148</f>
        <v>-</v>
      </c>
      <c r="Y35" s="269" t="str">
        <f ca="1">Tables!Z148</f>
        <v>-</v>
      </c>
      <c r="Z35" s="269" t="str">
        <f ca="1">Tables!AA148</f>
        <v>-</v>
      </c>
      <c r="AA35" s="269" t="str">
        <f ca="1">Tables!AB148</f>
        <v>-</v>
      </c>
    </row>
    <row r="36" spans="2:27">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Tables!K149</f>
        <v>-</v>
      </c>
      <c r="K36" s="269" t="str">
        <f ca="1">Tables!L149</f>
        <v>-</v>
      </c>
      <c r="L36" s="269" t="str">
        <f ca="1">Tables!M149</f>
        <v>-</v>
      </c>
      <c r="M36" s="269" t="str">
        <f ca="1">Tables!N149</f>
        <v>-</v>
      </c>
      <c r="N36" s="269" t="str">
        <f ca="1">Tables!O149</f>
        <v>-</v>
      </c>
      <c r="O36" s="269" t="str">
        <f ca="1">Tables!P149</f>
        <v>-</v>
      </c>
      <c r="P36" s="269" t="str">
        <f ca="1">Tables!Q149</f>
        <v>-</v>
      </c>
      <c r="Q36" s="269" t="str">
        <f ca="1">Tables!R149</f>
        <v>-</v>
      </c>
      <c r="R36" s="269" t="str">
        <f ca="1">Tables!S149</f>
        <v>-</v>
      </c>
      <c r="S36" s="269" t="str">
        <f ca="1">Tables!T149</f>
        <v>-</v>
      </c>
      <c r="T36" s="269" t="str">
        <f ca="1">Tables!U149</f>
        <v>-</v>
      </c>
      <c r="U36" s="269" t="str">
        <f ca="1">Tables!V149</f>
        <v>-</v>
      </c>
      <c r="V36" s="269" t="str">
        <f ca="1">Tables!W149</f>
        <v>-</v>
      </c>
      <c r="W36" s="269" t="str">
        <f ca="1">Tables!X149</f>
        <v>-</v>
      </c>
      <c r="X36" s="269" t="str">
        <f ca="1">Tables!Y149</f>
        <v>-</v>
      </c>
      <c r="Y36" s="269" t="str">
        <f ca="1">Tables!Z149</f>
        <v>-</v>
      </c>
      <c r="Z36" s="269" t="str">
        <f ca="1">Tables!AA149</f>
        <v>-</v>
      </c>
      <c r="AA36" s="269" t="str">
        <f ca="1">Tables!AB149</f>
        <v>-</v>
      </c>
    </row>
    <row r="37" spans="2:27">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Tables!K150</f>
        <v>-</v>
      </c>
      <c r="K37" s="269" t="str">
        <f ca="1">Tables!L150</f>
        <v>-</v>
      </c>
      <c r="L37" s="269" t="str">
        <f ca="1">Tables!M150</f>
        <v>-</v>
      </c>
      <c r="M37" s="269" t="str">
        <f ca="1">Tables!N150</f>
        <v>-</v>
      </c>
      <c r="N37" s="269" t="str">
        <f ca="1">Tables!O150</f>
        <v>-</v>
      </c>
      <c r="O37" s="269" t="str">
        <f ca="1">Tables!P150</f>
        <v>-</v>
      </c>
      <c r="P37" s="269" t="str">
        <f ca="1">Tables!Q150</f>
        <v>-</v>
      </c>
      <c r="Q37" s="269" t="str">
        <f ca="1">Tables!R150</f>
        <v>-</v>
      </c>
      <c r="R37" s="269" t="str">
        <f ca="1">Tables!S150</f>
        <v>-</v>
      </c>
      <c r="S37" s="269" t="str">
        <f ca="1">Tables!T150</f>
        <v>-</v>
      </c>
      <c r="T37" s="269" t="str">
        <f ca="1">Tables!U150</f>
        <v>-</v>
      </c>
      <c r="U37" s="269" t="str">
        <f ca="1">Tables!V150</f>
        <v>-</v>
      </c>
      <c r="V37" s="269" t="str">
        <f ca="1">Tables!W150</f>
        <v>-</v>
      </c>
      <c r="W37" s="269" t="str">
        <f ca="1">Tables!X150</f>
        <v>-</v>
      </c>
      <c r="X37" s="269" t="str">
        <f ca="1">Tables!Y150</f>
        <v>-</v>
      </c>
      <c r="Y37" s="269" t="str">
        <f ca="1">Tables!Z150</f>
        <v>-</v>
      </c>
      <c r="Z37" s="269" t="str">
        <f ca="1">Tables!AA150</f>
        <v>-</v>
      </c>
      <c r="AA37" s="269" t="str">
        <f ca="1">Tables!AB150</f>
        <v>-</v>
      </c>
    </row>
    <row r="38" spans="2:27">
      <c r="F38" s="233"/>
      <c r="G38" s="233"/>
      <c r="H38" s="233"/>
      <c r="I38" s="233"/>
      <c r="J38" s="233"/>
      <c r="K38" s="233"/>
      <c r="L38" s="233"/>
      <c r="M38" s="233"/>
      <c r="N38" s="233"/>
      <c r="O38" s="233"/>
      <c r="P38" s="233"/>
      <c r="Q38" s="233"/>
      <c r="R38" s="233"/>
      <c r="S38" s="233"/>
      <c r="T38" s="233"/>
      <c r="U38" s="233"/>
      <c r="V38" s="233"/>
      <c r="W38" s="233"/>
      <c r="X38" s="233"/>
      <c r="Y38" s="233"/>
      <c r="Z38" s="233"/>
      <c r="AA38" s="233"/>
    </row>
    <row r="39" spans="2:27">
      <c r="B39" s="1191" t="s">
        <v>673</v>
      </c>
      <c r="C39" s="1191"/>
      <c r="D39" s="1191"/>
      <c r="E39" s="1191"/>
      <c r="F39" s="666" t="str">
        <f>IF(Site_or_SitePlusLosses=1,"site",IF(Site_or_SitePlusLosses=2,"site plus T&amp;D losses between the site and power plant","Did not answer the question"))</f>
        <v>site</v>
      </c>
    </row>
    <row r="40" spans="2:27">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4">
    <mergeCell ref="B39:E39"/>
    <mergeCell ref="V5:X5"/>
    <mergeCell ref="Y5:AA5"/>
    <mergeCell ref="B6:B7"/>
    <mergeCell ref="C6:C7"/>
    <mergeCell ref="D6:D7"/>
    <mergeCell ref="Y6:Y7"/>
    <mergeCell ref="Z6:Z7"/>
    <mergeCell ref="E5:F5"/>
    <mergeCell ref="G5:I5"/>
    <mergeCell ref="J5:L5"/>
    <mergeCell ref="M5:O5"/>
    <mergeCell ref="P5:R5"/>
    <mergeCell ref="S5:U5"/>
  </mergeCells>
  <pageMargins left="0.5" right="0.5" top="0.75" bottom="0.75" header="0.3" footer="0.3"/>
  <pageSetup scale="95" orientation="landscape" r:id="rId1"/>
  <colBreaks count="2" manualBreakCount="2">
    <brk id="4" max="1048575" man="1"/>
    <brk id="25" max="25" man="1"/>
  </colBreaks>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7"/>
  <dimension ref="A1:R41"/>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G46" sqref="G46"/>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9" width="12" style="424" customWidth="1"/>
    <col min="10" max="15" width="13.6640625" style="424" customWidth="1"/>
    <col min="16" max="16" width="6.44140625" style="424" bestFit="1" customWidth="1"/>
    <col min="17" max="17" width="10" style="424" bestFit="1" customWidth="1"/>
    <col min="18" max="18" width="12.109375" style="424" bestFit="1" customWidth="1"/>
    <col min="19" max="16384" width="9.33203125" style="424"/>
  </cols>
  <sheetData>
    <row r="1" spans="1:18" ht="38.25" customHeight="1"/>
    <row r="2" spans="1:18" ht="4.5" customHeight="1"/>
    <row r="3" spans="1:18" ht="22.8">
      <c r="B3" s="390" t="str">
        <f>Titles!F2&amp;" Portfolio Data"</f>
        <v>2014 Portfolio Data</v>
      </c>
      <c r="C3" s="390"/>
      <c r="D3" s="390"/>
      <c r="E3" s="390"/>
      <c r="F3" s="390"/>
      <c r="G3" s="390"/>
      <c r="H3" s="390"/>
      <c r="I3" s="390"/>
      <c r="J3" s="390"/>
      <c r="K3" s="390"/>
      <c r="L3" s="390"/>
      <c r="M3" s="390"/>
      <c r="N3" s="390"/>
      <c r="O3" s="390"/>
      <c r="P3" s="390"/>
      <c r="Q3" s="390"/>
      <c r="R3" s="390"/>
    </row>
    <row r="4" spans="1:18" ht="4.5" customHeight="1">
      <c r="E4" s="33"/>
      <c r="F4" s="33"/>
      <c r="G4" s="33"/>
      <c r="H4" s="33"/>
      <c r="I4" s="33"/>
      <c r="J4" s="33"/>
      <c r="K4" s="33"/>
      <c r="L4" s="33"/>
      <c r="M4" s="33"/>
      <c r="N4" s="33"/>
      <c r="O4" s="33"/>
      <c r="P4" s="33"/>
      <c r="Q4" s="33"/>
      <c r="R4" s="33"/>
    </row>
    <row r="5" spans="1:18" ht="15.75" customHeight="1">
      <c r="E5" s="1320" t="s">
        <v>711</v>
      </c>
      <c r="F5" s="1321"/>
      <c r="G5" s="1322" t="s">
        <v>282</v>
      </c>
      <c r="H5" s="1323"/>
      <c r="I5" s="1324"/>
      <c r="J5" s="1322" t="s">
        <v>281</v>
      </c>
      <c r="K5" s="1323"/>
      <c r="L5" s="1324"/>
      <c r="M5" s="1322" t="s">
        <v>279</v>
      </c>
      <c r="N5" s="1323"/>
      <c r="O5" s="1397"/>
      <c r="P5" s="1398" t="s">
        <v>34</v>
      </c>
      <c r="Q5" s="1397"/>
      <c r="R5" s="1399"/>
    </row>
    <row r="6" spans="1:18" ht="27">
      <c r="A6" s="7"/>
      <c r="B6" s="1316" t="s">
        <v>6</v>
      </c>
      <c r="C6" s="1316" t="s">
        <v>7</v>
      </c>
      <c r="D6" s="1316" t="s">
        <v>8</v>
      </c>
      <c r="E6" s="643" t="s">
        <v>58</v>
      </c>
      <c r="F6" s="644" t="s">
        <v>59</v>
      </c>
      <c r="G6" s="643" t="s">
        <v>90</v>
      </c>
      <c r="H6" s="643" t="s">
        <v>275</v>
      </c>
      <c r="I6" s="643" t="s">
        <v>276</v>
      </c>
      <c r="J6" s="234" t="s">
        <v>90</v>
      </c>
      <c r="K6" s="645" t="s">
        <v>275</v>
      </c>
      <c r="L6" s="643" t="s">
        <v>276</v>
      </c>
      <c r="M6" s="643" t="s">
        <v>90</v>
      </c>
      <c r="N6" s="645" t="s">
        <v>275</v>
      </c>
      <c r="O6" s="645" t="s">
        <v>276</v>
      </c>
      <c r="P6" s="1400" t="s">
        <v>60</v>
      </c>
      <c r="Q6" s="1400" t="s">
        <v>325</v>
      </c>
      <c r="R6" s="650"/>
    </row>
    <row r="7" spans="1:18" ht="13.5" customHeight="1">
      <c r="A7" s="7"/>
      <c r="B7" s="1396"/>
      <c r="C7" s="1396"/>
      <c r="D7" s="1396"/>
      <c r="E7" s="647" t="s">
        <v>283</v>
      </c>
      <c r="F7" s="648" t="s">
        <v>283</v>
      </c>
      <c r="G7" s="647" t="str">
        <f>Titles!F12</f>
        <v>MW</v>
      </c>
      <c r="H7" s="647" t="str">
        <f>Titles!F13</f>
        <v>MWh</v>
      </c>
      <c r="I7" s="647" t="str">
        <f>Titles!F14</f>
        <v>MWh</v>
      </c>
      <c r="J7" s="391" t="str">
        <f>Titles!F12</f>
        <v>MW</v>
      </c>
      <c r="K7" s="648" t="str">
        <f>Titles!F13</f>
        <v>MWh</v>
      </c>
      <c r="L7" s="647" t="str">
        <f>Titles!F14</f>
        <v>MWh</v>
      </c>
      <c r="M7" s="647" t="str">
        <f>Titles!F12</f>
        <v>MW</v>
      </c>
      <c r="N7" s="648" t="str">
        <f>Titles!F13</f>
        <v>MWh</v>
      </c>
      <c r="O7" s="652" t="str">
        <f>Titles!F14</f>
        <v>MWh</v>
      </c>
      <c r="P7" s="1401"/>
      <c r="Q7" s="1401"/>
      <c r="R7" s="651" t="s">
        <v>61</v>
      </c>
    </row>
    <row r="8" spans="1:18">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Tables!N121</f>
        <v>20</v>
      </c>
      <c r="K8" s="269">
        <f ca="1">Tables!O121</f>
        <v>258</v>
      </c>
      <c r="L8" s="269">
        <f ca="1">Tables!P121</f>
        <v>2580</v>
      </c>
      <c r="M8" s="269">
        <f ca="1">Tables!T121</f>
        <v>82.4</v>
      </c>
      <c r="N8" s="269">
        <f ca="1">Tables!U121</f>
        <v>340</v>
      </c>
      <c r="O8" s="653">
        <f ca="1">Tables!V121</f>
        <v>3400</v>
      </c>
      <c r="P8" s="654">
        <f ca="1">Tables!Z121</f>
        <v>240</v>
      </c>
      <c r="Q8" s="654">
        <f ca="1">Tables!AA121</f>
        <v>500</v>
      </c>
      <c r="R8" s="654">
        <f ca="1">Tables!AB121</f>
        <v>500</v>
      </c>
    </row>
    <row r="9" spans="1:18">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Tables!N122</f>
        <v>18</v>
      </c>
      <c r="K9" s="269">
        <f ca="1">Tables!O122</f>
        <v>15</v>
      </c>
      <c r="L9" s="269">
        <f ca="1">Tables!P122</f>
        <v>2432</v>
      </c>
      <c r="M9" s="269">
        <f ca="1">Tables!T122</f>
        <v>0</v>
      </c>
      <c r="N9" s="269">
        <f ca="1">Tables!U122</f>
        <v>0</v>
      </c>
      <c r="O9" s="653">
        <f ca="1">Tables!V122</f>
        <v>0</v>
      </c>
      <c r="P9" s="654">
        <f ca="1">Tables!Z122</f>
        <v>0</v>
      </c>
      <c r="Q9" s="654">
        <f ca="1">Tables!AA122</f>
        <v>400</v>
      </c>
      <c r="R9" s="654">
        <f ca="1">Tables!AB122</f>
        <v>0</v>
      </c>
    </row>
    <row r="10" spans="1:18">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Tables!N123</f>
        <v>10</v>
      </c>
      <c r="K10" s="269">
        <f ca="1">Tables!O123</f>
        <v>300</v>
      </c>
      <c r="L10" s="269">
        <f ca="1">Tables!P123</f>
        <v>1234</v>
      </c>
      <c r="M10" s="269">
        <f ca="1">Tables!T123</f>
        <v>0</v>
      </c>
      <c r="N10" s="269">
        <f ca="1">Tables!U123</f>
        <v>0</v>
      </c>
      <c r="O10" s="653">
        <f ca="1">Tables!V123</f>
        <v>0</v>
      </c>
      <c r="P10" s="654">
        <f ca="1">Tables!Z123</f>
        <v>0</v>
      </c>
      <c r="Q10" s="654">
        <f ca="1">Tables!AA123</f>
        <v>32</v>
      </c>
      <c r="R10" s="654">
        <f ca="1">Tables!AB123</f>
        <v>0</v>
      </c>
    </row>
    <row r="11" spans="1:18">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Tables!N124</f>
        <v>-</v>
      </c>
      <c r="K11" s="269" t="str">
        <f ca="1">Tables!O124</f>
        <v>-</v>
      </c>
      <c r="L11" s="269" t="str">
        <f ca="1">Tables!P124</f>
        <v>-</v>
      </c>
      <c r="M11" s="269" t="str">
        <f ca="1">Tables!T124</f>
        <v>-</v>
      </c>
      <c r="N11" s="269" t="str">
        <f ca="1">Tables!U124</f>
        <v>-</v>
      </c>
      <c r="O11" s="653" t="str">
        <f ca="1">Tables!V124</f>
        <v>-</v>
      </c>
      <c r="P11" s="654" t="str">
        <f ca="1">Tables!Z124</f>
        <v>-</v>
      </c>
      <c r="Q11" s="654" t="str">
        <f ca="1">Tables!AA124</f>
        <v>-</v>
      </c>
      <c r="R11" s="654" t="str">
        <f ca="1">Tables!AB124</f>
        <v>-</v>
      </c>
    </row>
    <row r="12" spans="1:18">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Tables!N125</f>
        <v>-</v>
      </c>
      <c r="K12" s="269" t="str">
        <f ca="1">Tables!O125</f>
        <v>-</v>
      </c>
      <c r="L12" s="269" t="str">
        <f ca="1">Tables!P125</f>
        <v>-</v>
      </c>
      <c r="M12" s="269" t="str">
        <f ca="1">Tables!T125</f>
        <v>-</v>
      </c>
      <c r="N12" s="269" t="str">
        <f ca="1">Tables!U125</f>
        <v>-</v>
      </c>
      <c r="O12" s="653" t="str">
        <f ca="1">Tables!V125</f>
        <v>-</v>
      </c>
      <c r="P12" s="654" t="str">
        <f ca="1">Tables!Z125</f>
        <v>-</v>
      </c>
      <c r="Q12" s="654" t="str">
        <f ca="1">Tables!AA125</f>
        <v>-</v>
      </c>
      <c r="R12" s="654" t="str">
        <f ca="1">Tables!AB125</f>
        <v>-</v>
      </c>
    </row>
    <row r="13" spans="1:18">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Tables!N126</f>
        <v>-</v>
      </c>
      <c r="K13" s="269" t="str">
        <f ca="1">Tables!O126</f>
        <v>-</v>
      </c>
      <c r="L13" s="269" t="str">
        <f ca="1">Tables!P126</f>
        <v>-</v>
      </c>
      <c r="M13" s="269" t="str">
        <f ca="1">Tables!T126</f>
        <v>-</v>
      </c>
      <c r="N13" s="269" t="str">
        <f ca="1">Tables!U126</f>
        <v>-</v>
      </c>
      <c r="O13" s="653" t="str">
        <f ca="1">Tables!V126</f>
        <v>-</v>
      </c>
      <c r="P13" s="654" t="str">
        <f ca="1">Tables!Z126</f>
        <v>-</v>
      </c>
      <c r="Q13" s="654" t="str">
        <f ca="1">Tables!AA126</f>
        <v>-</v>
      </c>
      <c r="R13" s="654" t="str">
        <f ca="1">Tables!AB126</f>
        <v>-</v>
      </c>
    </row>
    <row r="14" spans="1:18">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Tables!N127</f>
        <v>-</v>
      </c>
      <c r="K14" s="269" t="str">
        <f ca="1">Tables!O127</f>
        <v>-</v>
      </c>
      <c r="L14" s="269" t="str">
        <f ca="1">Tables!P127</f>
        <v>-</v>
      </c>
      <c r="M14" s="269" t="str">
        <f ca="1">Tables!T127</f>
        <v>-</v>
      </c>
      <c r="N14" s="269" t="str">
        <f ca="1">Tables!U127</f>
        <v>-</v>
      </c>
      <c r="O14" s="653" t="str">
        <f ca="1">Tables!V127</f>
        <v>-</v>
      </c>
      <c r="P14" s="654" t="str">
        <f ca="1">Tables!Z127</f>
        <v>-</v>
      </c>
      <c r="Q14" s="654" t="str">
        <f ca="1">Tables!AA127</f>
        <v>-</v>
      </c>
      <c r="R14" s="654" t="str">
        <f ca="1">Tables!AB127</f>
        <v>-</v>
      </c>
    </row>
    <row r="15" spans="1:18">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Tables!N128</f>
        <v>-</v>
      </c>
      <c r="K15" s="269" t="str">
        <f ca="1">Tables!O128</f>
        <v>-</v>
      </c>
      <c r="L15" s="269" t="str">
        <f ca="1">Tables!P128</f>
        <v>-</v>
      </c>
      <c r="M15" s="269" t="str">
        <f ca="1">Tables!T128</f>
        <v>-</v>
      </c>
      <c r="N15" s="269" t="str">
        <f ca="1">Tables!U128</f>
        <v>-</v>
      </c>
      <c r="O15" s="653" t="str">
        <f ca="1">Tables!V128</f>
        <v>-</v>
      </c>
      <c r="P15" s="654" t="str">
        <f ca="1">Tables!Z128</f>
        <v>-</v>
      </c>
      <c r="Q15" s="654" t="str">
        <f ca="1">Tables!AA128</f>
        <v>-</v>
      </c>
      <c r="R15" s="654" t="str">
        <f ca="1">Tables!AB128</f>
        <v>-</v>
      </c>
    </row>
    <row r="16" spans="1:18">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Tables!N129</f>
        <v>-</v>
      </c>
      <c r="K16" s="269" t="str">
        <f ca="1">Tables!O129</f>
        <v>-</v>
      </c>
      <c r="L16" s="269" t="str">
        <f ca="1">Tables!P129</f>
        <v>-</v>
      </c>
      <c r="M16" s="269" t="str">
        <f ca="1">Tables!T129</f>
        <v>-</v>
      </c>
      <c r="N16" s="269" t="str">
        <f ca="1">Tables!U129</f>
        <v>-</v>
      </c>
      <c r="O16" s="653" t="str">
        <f ca="1">Tables!V129</f>
        <v>-</v>
      </c>
      <c r="P16" s="654" t="str">
        <f ca="1">Tables!Z129</f>
        <v>-</v>
      </c>
      <c r="Q16" s="654" t="str">
        <f ca="1">Tables!AA129</f>
        <v>-</v>
      </c>
      <c r="R16" s="654" t="str">
        <f ca="1">Tables!AB129</f>
        <v>-</v>
      </c>
    </row>
    <row r="17" spans="2:18">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Tables!N130</f>
        <v>-</v>
      </c>
      <c r="K17" s="269" t="str">
        <f ca="1">Tables!O130</f>
        <v>-</v>
      </c>
      <c r="L17" s="269" t="str">
        <f ca="1">Tables!P130</f>
        <v>-</v>
      </c>
      <c r="M17" s="269" t="str">
        <f ca="1">Tables!T130</f>
        <v>-</v>
      </c>
      <c r="N17" s="269" t="str">
        <f ca="1">Tables!U130</f>
        <v>-</v>
      </c>
      <c r="O17" s="653" t="str">
        <f ca="1">Tables!V130</f>
        <v>-</v>
      </c>
      <c r="P17" s="654" t="str">
        <f ca="1">Tables!Z130</f>
        <v>-</v>
      </c>
      <c r="Q17" s="654" t="str">
        <f ca="1">Tables!AA130</f>
        <v>-</v>
      </c>
      <c r="R17" s="654" t="str">
        <f ca="1">Tables!AB130</f>
        <v>-</v>
      </c>
    </row>
    <row r="18" spans="2:18">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Tables!N131</f>
        <v>-</v>
      </c>
      <c r="K18" s="269" t="str">
        <f ca="1">Tables!O131</f>
        <v>-</v>
      </c>
      <c r="L18" s="269" t="str">
        <f ca="1">Tables!P131</f>
        <v>-</v>
      </c>
      <c r="M18" s="269" t="str">
        <f ca="1">Tables!T131</f>
        <v>-</v>
      </c>
      <c r="N18" s="269" t="str">
        <f ca="1">Tables!U131</f>
        <v>-</v>
      </c>
      <c r="O18" s="653" t="str">
        <f ca="1">Tables!V131</f>
        <v>-</v>
      </c>
      <c r="P18" s="654" t="str">
        <f ca="1">Tables!Z131</f>
        <v>-</v>
      </c>
      <c r="Q18" s="654" t="str">
        <f ca="1">Tables!AA131</f>
        <v>-</v>
      </c>
      <c r="R18" s="654" t="str">
        <f ca="1">Tables!AB131</f>
        <v>-</v>
      </c>
    </row>
    <row r="19" spans="2:18">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Tables!N132</f>
        <v>-</v>
      </c>
      <c r="K19" s="269" t="str">
        <f ca="1">Tables!O132</f>
        <v>-</v>
      </c>
      <c r="L19" s="269" t="str">
        <f ca="1">Tables!P132</f>
        <v>-</v>
      </c>
      <c r="M19" s="269" t="str">
        <f ca="1">Tables!T132</f>
        <v>-</v>
      </c>
      <c r="N19" s="269" t="str">
        <f ca="1">Tables!U132</f>
        <v>-</v>
      </c>
      <c r="O19" s="653" t="str">
        <f ca="1">Tables!V132</f>
        <v>-</v>
      </c>
      <c r="P19" s="654" t="str">
        <f ca="1">Tables!Z132</f>
        <v>-</v>
      </c>
      <c r="Q19" s="654" t="str">
        <f ca="1">Tables!AA132</f>
        <v>-</v>
      </c>
      <c r="R19" s="654" t="str">
        <f ca="1">Tables!AB132</f>
        <v>-</v>
      </c>
    </row>
    <row r="20" spans="2:18">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Tables!N133</f>
        <v>-</v>
      </c>
      <c r="K20" s="269" t="str">
        <f ca="1">Tables!O133</f>
        <v>-</v>
      </c>
      <c r="L20" s="269" t="str">
        <f ca="1">Tables!P133</f>
        <v>-</v>
      </c>
      <c r="M20" s="269" t="str">
        <f ca="1">Tables!T133</f>
        <v>-</v>
      </c>
      <c r="N20" s="269" t="str">
        <f ca="1">Tables!U133</f>
        <v>-</v>
      </c>
      <c r="O20" s="653" t="str">
        <f ca="1">Tables!V133</f>
        <v>-</v>
      </c>
      <c r="P20" s="654" t="str">
        <f ca="1">Tables!Z133</f>
        <v>-</v>
      </c>
      <c r="Q20" s="654" t="str">
        <f ca="1">Tables!AA133</f>
        <v>-</v>
      </c>
      <c r="R20" s="654" t="str">
        <f ca="1">Tables!AB133</f>
        <v>-</v>
      </c>
    </row>
    <row r="21" spans="2:18">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Tables!N134</f>
        <v>-</v>
      </c>
      <c r="K21" s="269" t="str">
        <f ca="1">Tables!O134</f>
        <v>-</v>
      </c>
      <c r="L21" s="269" t="str">
        <f ca="1">Tables!P134</f>
        <v>-</v>
      </c>
      <c r="M21" s="269" t="str">
        <f ca="1">Tables!T134</f>
        <v>-</v>
      </c>
      <c r="N21" s="269" t="str">
        <f ca="1">Tables!U134</f>
        <v>-</v>
      </c>
      <c r="O21" s="653" t="str">
        <f ca="1">Tables!V134</f>
        <v>-</v>
      </c>
      <c r="P21" s="654" t="str">
        <f ca="1">Tables!Z134</f>
        <v>-</v>
      </c>
      <c r="Q21" s="654" t="str">
        <f ca="1">Tables!AA134</f>
        <v>-</v>
      </c>
      <c r="R21" s="654" t="str">
        <f ca="1">Tables!AB134</f>
        <v>-</v>
      </c>
    </row>
    <row r="22" spans="2:18">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Tables!N135</f>
        <v>-</v>
      </c>
      <c r="K22" s="269" t="str">
        <f ca="1">Tables!O135</f>
        <v>-</v>
      </c>
      <c r="L22" s="269" t="str">
        <f ca="1">Tables!P135</f>
        <v>-</v>
      </c>
      <c r="M22" s="269" t="str">
        <f ca="1">Tables!T135</f>
        <v>-</v>
      </c>
      <c r="N22" s="269" t="str">
        <f ca="1">Tables!U135</f>
        <v>-</v>
      </c>
      <c r="O22" s="653" t="str">
        <f ca="1">Tables!V135</f>
        <v>-</v>
      </c>
      <c r="P22" s="654" t="str">
        <f ca="1">Tables!Z135</f>
        <v>-</v>
      </c>
      <c r="Q22" s="654" t="str">
        <f ca="1">Tables!AA135</f>
        <v>-</v>
      </c>
      <c r="R22" s="654" t="str">
        <f ca="1">Tables!AB135</f>
        <v>-</v>
      </c>
    </row>
    <row r="23" spans="2:18">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Tables!N136</f>
        <v>-</v>
      </c>
      <c r="K23" s="269" t="str">
        <f ca="1">Tables!O136</f>
        <v>-</v>
      </c>
      <c r="L23" s="269" t="str">
        <f ca="1">Tables!P136</f>
        <v>-</v>
      </c>
      <c r="M23" s="269" t="str">
        <f ca="1">Tables!T136</f>
        <v>-</v>
      </c>
      <c r="N23" s="269" t="str">
        <f ca="1">Tables!U136</f>
        <v>-</v>
      </c>
      <c r="O23" s="653" t="str">
        <f ca="1">Tables!V136</f>
        <v>-</v>
      </c>
      <c r="P23" s="654" t="str">
        <f ca="1">Tables!Z136</f>
        <v>-</v>
      </c>
      <c r="Q23" s="654" t="str">
        <f ca="1">Tables!AA136</f>
        <v>-</v>
      </c>
      <c r="R23" s="654" t="str">
        <f ca="1">Tables!AB136</f>
        <v>-</v>
      </c>
    </row>
    <row r="24" spans="2:18">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Tables!N137</f>
        <v>-</v>
      </c>
      <c r="K24" s="269" t="str">
        <f ca="1">Tables!O137</f>
        <v>-</v>
      </c>
      <c r="L24" s="269" t="str">
        <f ca="1">Tables!P137</f>
        <v>-</v>
      </c>
      <c r="M24" s="269" t="str">
        <f ca="1">Tables!T137</f>
        <v>-</v>
      </c>
      <c r="N24" s="269" t="str">
        <f ca="1">Tables!U137</f>
        <v>-</v>
      </c>
      <c r="O24" s="653" t="str">
        <f ca="1">Tables!V137</f>
        <v>-</v>
      </c>
      <c r="P24" s="654" t="str">
        <f ca="1">Tables!Z137</f>
        <v>-</v>
      </c>
      <c r="Q24" s="654" t="str">
        <f ca="1">Tables!AA137</f>
        <v>-</v>
      </c>
      <c r="R24" s="654" t="str">
        <f ca="1">Tables!AB137</f>
        <v>-</v>
      </c>
    </row>
    <row r="25" spans="2:18">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Tables!N138</f>
        <v>-</v>
      </c>
      <c r="K25" s="269" t="str">
        <f ca="1">Tables!O138</f>
        <v>-</v>
      </c>
      <c r="L25" s="269" t="str">
        <f ca="1">Tables!P138</f>
        <v>-</v>
      </c>
      <c r="M25" s="269" t="str">
        <f ca="1">Tables!T138</f>
        <v>-</v>
      </c>
      <c r="N25" s="269" t="str">
        <f ca="1">Tables!U138</f>
        <v>-</v>
      </c>
      <c r="O25" s="653" t="str">
        <f ca="1">Tables!V138</f>
        <v>-</v>
      </c>
      <c r="P25" s="654" t="str">
        <f ca="1">Tables!Z138</f>
        <v>-</v>
      </c>
      <c r="Q25" s="654" t="str">
        <f ca="1">Tables!AA138</f>
        <v>-</v>
      </c>
      <c r="R25" s="654" t="str">
        <f ca="1">Tables!AB138</f>
        <v>-</v>
      </c>
    </row>
    <row r="26" spans="2:18">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Tables!N139</f>
        <v>-</v>
      </c>
      <c r="K26" s="269" t="str">
        <f ca="1">Tables!O139</f>
        <v>-</v>
      </c>
      <c r="L26" s="269" t="str">
        <f ca="1">Tables!P139</f>
        <v>-</v>
      </c>
      <c r="M26" s="269" t="str">
        <f ca="1">Tables!T139</f>
        <v>-</v>
      </c>
      <c r="N26" s="269" t="str">
        <f ca="1">Tables!U139</f>
        <v>-</v>
      </c>
      <c r="O26" s="653" t="str">
        <f ca="1">Tables!V139</f>
        <v>-</v>
      </c>
      <c r="P26" s="654" t="str">
        <f ca="1">Tables!Z139</f>
        <v>-</v>
      </c>
      <c r="Q26" s="654" t="str">
        <f ca="1">Tables!AA139</f>
        <v>-</v>
      </c>
      <c r="R26" s="654" t="str">
        <f ca="1">Tables!AB139</f>
        <v>-</v>
      </c>
    </row>
    <row r="27" spans="2:18">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Tables!N140</f>
        <v>-</v>
      </c>
      <c r="K27" s="269" t="str">
        <f ca="1">Tables!O140</f>
        <v>-</v>
      </c>
      <c r="L27" s="269" t="str">
        <f ca="1">Tables!P140</f>
        <v>-</v>
      </c>
      <c r="M27" s="269" t="str">
        <f ca="1">Tables!T140</f>
        <v>-</v>
      </c>
      <c r="N27" s="269" t="str">
        <f ca="1">Tables!U140</f>
        <v>-</v>
      </c>
      <c r="O27" s="653" t="str">
        <f ca="1">Tables!V140</f>
        <v>-</v>
      </c>
      <c r="P27" s="654" t="str">
        <f ca="1">Tables!Z140</f>
        <v>-</v>
      </c>
      <c r="Q27" s="654" t="str">
        <f ca="1">Tables!AA140</f>
        <v>-</v>
      </c>
      <c r="R27" s="654" t="str">
        <f ca="1">Tables!AB140</f>
        <v>-</v>
      </c>
    </row>
    <row r="28" spans="2:18">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Tables!N141</f>
        <v>-</v>
      </c>
      <c r="K28" s="269" t="str">
        <f ca="1">Tables!O141</f>
        <v>-</v>
      </c>
      <c r="L28" s="269" t="str">
        <f ca="1">Tables!P141</f>
        <v>-</v>
      </c>
      <c r="M28" s="269" t="str">
        <f ca="1">Tables!T141</f>
        <v>-</v>
      </c>
      <c r="N28" s="269" t="str">
        <f ca="1">Tables!U141</f>
        <v>-</v>
      </c>
      <c r="O28" s="653" t="str">
        <f ca="1">Tables!V141</f>
        <v>-</v>
      </c>
      <c r="P28" s="654" t="str">
        <f ca="1">Tables!Z141</f>
        <v>-</v>
      </c>
      <c r="Q28" s="654" t="str">
        <f ca="1">Tables!AA141</f>
        <v>-</v>
      </c>
      <c r="R28" s="654" t="str">
        <f ca="1">Tables!AB141</f>
        <v>-</v>
      </c>
    </row>
    <row r="29" spans="2:18">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Tables!N142</f>
        <v>-</v>
      </c>
      <c r="K29" s="269" t="str">
        <f ca="1">Tables!O142</f>
        <v>-</v>
      </c>
      <c r="L29" s="269" t="str">
        <f ca="1">Tables!P142</f>
        <v>-</v>
      </c>
      <c r="M29" s="269" t="str">
        <f ca="1">Tables!T142</f>
        <v>-</v>
      </c>
      <c r="N29" s="269" t="str">
        <f ca="1">Tables!U142</f>
        <v>-</v>
      </c>
      <c r="O29" s="653" t="str">
        <f ca="1">Tables!V142</f>
        <v>-</v>
      </c>
      <c r="P29" s="654" t="str">
        <f ca="1">Tables!Z142</f>
        <v>-</v>
      </c>
      <c r="Q29" s="654" t="str">
        <f ca="1">Tables!AA142</f>
        <v>-</v>
      </c>
      <c r="R29" s="654" t="str">
        <f ca="1">Tables!AB142</f>
        <v>-</v>
      </c>
    </row>
    <row r="30" spans="2:18">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Tables!N143</f>
        <v>-</v>
      </c>
      <c r="K30" s="269" t="str">
        <f ca="1">Tables!O143</f>
        <v>-</v>
      </c>
      <c r="L30" s="269" t="str">
        <f ca="1">Tables!P143</f>
        <v>-</v>
      </c>
      <c r="M30" s="269" t="str">
        <f ca="1">Tables!T143</f>
        <v>-</v>
      </c>
      <c r="N30" s="269" t="str">
        <f ca="1">Tables!U143</f>
        <v>-</v>
      </c>
      <c r="O30" s="653" t="str">
        <f ca="1">Tables!V143</f>
        <v>-</v>
      </c>
      <c r="P30" s="654" t="str">
        <f ca="1">Tables!Z143</f>
        <v>-</v>
      </c>
      <c r="Q30" s="654" t="str">
        <f ca="1">Tables!AA143</f>
        <v>-</v>
      </c>
      <c r="R30" s="654" t="str">
        <f ca="1">Tables!AB143</f>
        <v>-</v>
      </c>
    </row>
    <row r="31" spans="2:18">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Tables!N144</f>
        <v>-</v>
      </c>
      <c r="K31" s="269" t="str">
        <f ca="1">Tables!O144</f>
        <v>-</v>
      </c>
      <c r="L31" s="269" t="str">
        <f ca="1">Tables!P144</f>
        <v>-</v>
      </c>
      <c r="M31" s="269" t="str">
        <f ca="1">Tables!T144</f>
        <v>-</v>
      </c>
      <c r="N31" s="269" t="str">
        <f ca="1">Tables!U144</f>
        <v>-</v>
      </c>
      <c r="O31" s="653" t="str">
        <f ca="1">Tables!V144</f>
        <v>-</v>
      </c>
      <c r="P31" s="654" t="str">
        <f ca="1">Tables!Z144</f>
        <v>-</v>
      </c>
      <c r="Q31" s="654" t="str">
        <f ca="1">Tables!AA144</f>
        <v>-</v>
      </c>
      <c r="R31" s="654" t="str">
        <f ca="1">Tables!AB144</f>
        <v>-</v>
      </c>
    </row>
    <row r="32" spans="2:18">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Tables!N145</f>
        <v>-</v>
      </c>
      <c r="K32" s="269" t="str">
        <f ca="1">Tables!O145</f>
        <v>-</v>
      </c>
      <c r="L32" s="269" t="str">
        <f ca="1">Tables!P145</f>
        <v>-</v>
      </c>
      <c r="M32" s="269" t="str">
        <f ca="1">Tables!T145</f>
        <v>-</v>
      </c>
      <c r="N32" s="269" t="str">
        <f ca="1">Tables!U145</f>
        <v>-</v>
      </c>
      <c r="O32" s="653" t="str">
        <f ca="1">Tables!V145</f>
        <v>-</v>
      </c>
      <c r="P32" s="654" t="str">
        <f ca="1">Tables!Z145</f>
        <v>-</v>
      </c>
      <c r="Q32" s="654" t="str">
        <f ca="1">Tables!AA145</f>
        <v>-</v>
      </c>
      <c r="R32" s="654" t="str">
        <f ca="1">Tables!AB145</f>
        <v>-</v>
      </c>
    </row>
    <row r="33" spans="2:18">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Tables!N146</f>
        <v>-</v>
      </c>
      <c r="K33" s="269" t="str">
        <f ca="1">Tables!O146</f>
        <v>-</v>
      </c>
      <c r="L33" s="269" t="str">
        <f ca="1">Tables!P146</f>
        <v>-</v>
      </c>
      <c r="M33" s="269" t="str">
        <f ca="1">Tables!T146</f>
        <v>-</v>
      </c>
      <c r="N33" s="269" t="str">
        <f ca="1">Tables!U146</f>
        <v>-</v>
      </c>
      <c r="O33" s="653" t="str">
        <f ca="1">Tables!V146</f>
        <v>-</v>
      </c>
      <c r="P33" s="654" t="str">
        <f ca="1">Tables!Z146</f>
        <v>-</v>
      </c>
      <c r="Q33" s="654" t="str">
        <f ca="1">Tables!AA146</f>
        <v>-</v>
      </c>
      <c r="R33" s="654" t="str">
        <f ca="1">Tables!AB146</f>
        <v>-</v>
      </c>
    </row>
    <row r="34" spans="2:18">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Tables!N147</f>
        <v>-</v>
      </c>
      <c r="K34" s="269" t="str">
        <f ca="1">Tables!O147</f>
        <v>-</v>
      </c>
      <c r="L34" s="269" t="str">
        <f ca="1">Tables!P147</f>
        <v>-</v>
      </c>
      <c r="M34" s="269" t="str">
        <f ca="1">Tables!T147</f>
        <v>-</v>
      </c>
      <c r="N34" s="269" t="str">
        <f ca="1">Tables!U147</f>
        <v>-</v>
      </c>
      <c r="O34" s="653" t="str">
        <f ca="1">Tables!V147</f>
        <v>-</v>
      </c>
      <c r="P34" s="654" t="str">
        <f ca="1">Tables!Z147</f>
        <v>-</v>
      </c>
      <c r="Q34" s="654" t="str">
        <f ca="1">Tables!AA147</f>
        <v>-</v>
      </c>
      <c r="R34" s="654" t="str">
        <f ca="1">Tables!AB147</f>
        <v>-</v>
      </c>
    </row>
    <row r="35" spans="2:18">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Tables!N148</f>
        <v>-</v>
      </c>
      <c r="K35" s="269" t="str">
        <f ca="1">Tables!O148</f>
        <v>-</v>
      </c>
      <c r="L35" s="269" t="str">
        <f ca="1">Tables!P148</f>
        <v>-</v>
      </c>
      <c r="M35" s="269" t="str">
        <f ca="1">Tables!T148</f>
        <v>-</v>
      </c>
      <c r="N35" s="269" t="str">
        <f ca="1">Tables!U148</f>
        <v>-</v>
      </c>
      <c r="O35" s="653" t="str">
        <f ca="1">Tables!V148</f>
        <v>-</v>
      </c>
      <c r="P35" s="654" t="str">
        <f ca="1">Tables!Z148</f>
        <v>-</v>
      </c>
      <c r="Q35" s="654" t="str">
        <f ca="1">Tables!AA148</f>
        <v>-</v>
      </c>
      <c r="R35" s="654" t="str">
        <f ca="1">Tables!AB148</f>
        <v>-</v>
      </c>
    </row>
    <row r="36" spans="2:18">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Tables!N149</f>
        <v>-</v>
      </c>
      <c r="K36" s="269" t="str">
        <f ca="1">Tables!O149</f>
        <v>-</v>
      </c>
      <c r="L36" s="269" t="str">
        <f ca="1">Tables!P149</f>
        <v>-</v>
      </c>
      <c r="M36" s="269" t="str">
        <f ca="1">Tables!T149</f>
        <v>-</v>
      </c>
      <c r="N36" s="269" t="str">
        <f ca="1">Tables!U149</f>
        <v>-</v>
      </c>
      <c r="O36" s="653" t="str">
        <f ca="1">Tables!V149</f>
        <v>-</v>
      </c>
      <c r="P36" s="654" t="str">
        <f ca="1">Tables!Z149</f>
        <v>-</v>
      </c>
      <c r="Q36" s="654" t="str">
        <f ca="1">Tables!AA149</f>
        <v>-</v>
      </c>
      <c r="R36" s="654" t="str">
        <f ca="1">Tables!AB149</f>
        <v>-</v>
      </c>
    </row>
    <row r="37" spans="2:18">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Tables!N150</f>
        <v>-</v>
      </c>
      <c r="K37" s="269" t="str">
        <f ca="1">Tables!O150</f>
        <v>-</v>
      </c>
      <c r="L37" s="269" t="str">
        <f ca="1">Tables!P150</f>
        <v>-</v>
      </c>
      <c r="M37" s="269" t="str">
        <f ca="1">Tables!T150</f>
        <v>-</v>
      </c>
      <c r="N37" s="269" t="str">
        <f ca="1">Tables!U150</f>
        <v>-</v>
      </c>
      <c r="O37" s="653" t="str">
        <f ca="1">Tables!V150</f>
        <v>-</v>
      </c>
      <c r="P37" s="654" t="str">
        <f ca="1">Tables!Z150</f>
        <v>-</v>
      </c>
      <c r="Q37" s="654" t="str">
        <f ca="1">Tables!AA150</f>
        <v>-</v>
      </c>
      <c r="R37" s="654" t="str">
        <f ca="1">Tables!AB150</f>
        <v>-</v>
      </c>
    </row>
    <row r="38" spans="2:18">
      <c r="F38" s="233"/>
      <c r="G38" s="233"/>
      <c r="H38" s="233"/>
      <c r="I38" s="233"/>
      <c r="J38" s="233"/>
      <c r="K38" s="233"/>
      <c r="L38" s="233"/>
      <c r="M38" s="233"/>
      <c r="N38" s="233"/>
      <c r="O38" s="233"/>
      <c r="P38" s="233"/>
      <c r="Q38" s="233"/>
      <c r="R38" s="233"/>
    </row>
    <row r="40" spans="2:18">
      <c r="B40" s="1191" t="s">
        <v>673</v>
      </c>
      <c r="C40" s="1191"/>
      <c r="D40" s="1191"/>
      <c r="E40" s="1191"/>
      <c r="F40" s="666" t="str">
        <f>IF(Site_or_SitePlusLosses=1,"site",IF(Site_or_SitePlusLosses=2,"site plus T&amp;D losses between the site and power plant","Did not answer the question"))</f>
        <v>site</v>
      </c>
    </row>
    <row r="41" spans="2:18">
      <c r="B41"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1">
    <mergeCell ref="B40:E40"/>
    <mergeCell ref="B6:B7"/>
    <mergeCell ref="C6:C7"/>
    <mergeCell ref="D6:D7"/>
    <mergeCell ref="P6:P7"/>
    <mergeCell ref="Q6:Q7"/>
    <mergeCell ref="E5:F5"/>
    <mergeCell ref="G5:I5"/>
    <mergeCell ref="J5:L5"/>
    <mergeCell ref="M5:O5"/>
    <mergeCell ref="P5:R5"/>
  </mergeCells>
  <pageMargins left="0.5" right="0.5" top="0.75" bottom="0.75" header="0.3" footer="0.3"/>
  <pageSetup scale="95" orientation="landscape" r:id="rId1"/>
  <colBreaks count="2" manualBreakCount="2">
    <brk id="4" max="1048575" man="1"/>
    <brk id="16" max="25" man="1"/>
  </colBreaks>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8"/>
  <dimension ref="A1:S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13" sqref="D13"/>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16" width="13.6640625" style="424" customWidth="1"/>
    <col min="17" max="17" width="10.44140625" style="424" bestFit="1" customWidth="1"/>
    <col min="18" max="18" width="10" style="424" bestFit="1" customWidth="1"/>
    <col min="19" max="19" width="12.109375" style="424" bestFit="1" customWidth="1"/>
    <col min="20" max="16384" width="9.33203125" style="424"/>
  </cols>
  <sheetData>
    <row r="1" spans="1:19" ht="38.25" customHeight="1"/>
    <row r="2" spans="1:19" ht="4.5" customHeight="1"/>
    <row r="3" spans="1:19" ht="22.8">
      <c r="B3" s="390" t="str">
        <f>Titles!F2&amp;" Portfolio Data"</f>
        <v>2014 Portfolio Data</v>
      </c>
      <c r="C3" s="390"/>
      <c r="D3" s="390"/>
      <c r="E3" s="390"/>
      <c r="F3" s="390"/>
      <c r="G3" s="390"/>
      <c r="H3" s="390"/>
      <c r="I3" s="390"/>
      <c r="J3" s="390"/>
      <c r="K3" s="390"/>
      <c r="L3" s="390"/>
      <c r="M3" s="390"/>
      <c r="N3" s="390"/>
      <c r="O3" s="390"/>
      <c r="P3" s="390"/>
      <c r="Q3" s="390"/>
      <c r="R3" s="390"/>
      <c r="S3" s="390"/>
    </row>
    <row r="4" spans="1:19" ht="4.5" customHeight="1">
      <c r="E4" s="33"/>
      <c r="F4" s="33"/>
      <c r="G4" s="33"/>
      <c r="H4" s="33"/>
      <c r="I4" s="33"/>
      <c r="J4" s="33"/>
      <c r="K4" s="33"/>
      <c r="L4" s="33"/>
      <c r="M4" s="33"/>
      <c r="N4" s="33"/>
      <c r="O4" s="33"/>
      <c r="P4" s="33"/>
      <c r="Q4" s="33"/>
      <c r="R4" s="33"/>
      <c r="S4" s="33"/>
    </row>
    <row r="5" spans="1:19" ht="15.75" customHeight="1">
      <c r="E5" s="646" t="s">
        <v>711</v>
      </c>
      <c r="F5" s="1322" t="s">
        <v>281</v>
      </c>
      <c r="G5" s="1323"/>
      <c r="H5" s="1324"/>
      <c r="I5" s="1322" t="s">
        <v>352</v>
      </c>
      <c r="J5" s="1323"/>
      <c r="K5" s="1324"/>
      <c r="L5" s="1322" t="s">
        <v>279</v>
      </c>
      <c r="M5" s="1323"/>
      <c r="N5" s="1324"/>
      <c r="O5" s="1322" t="s">
        <v>280</v>
      </c>
      <c r="P5" s="1323"/>
      <c r="Q5" s="1397"/>
      <c r="R5" s="1398" t="s">
        <v>34</v>
      </c>
      <c r="S5" s="1399"/>
    </row>
    <row r="6" spans="1:19" ht="27">
      <c r="A6" s="7"/>
      <c r="B6" s="1316" t="s">
        <v>6</v>
      </c>
      <c r="C6" s="1316" t="s">
        <v>7</v>
      </c>
      <c r="D6" s="1316" t="s">
        <v>8</v>
      </c>
      <c r="E6" s="650" t="s">
        <v>59</v>
      </c>
      <c r="F6" s="234" t="s">
        <v>90</v>
      </c>
      <c r="G6" s="645" t="s">
        <v>275</v>
      </c>
      <c r="H6" s="643" t="s">
        <v>276</v>
      </c>
      <c r="I6" s="234" t="s">
        <v>90</v>
      </c>
      <c r="J6" s="645" t="s">
        <v>275</v>
      </c>
      <c r="K6" s="645" t="s">
        <v>276</v>
      </c>
      <c r="L6" s="643" t="s">
        <v>90</v>
      </c>
      <c r="M6" s="645" t="s">
        <v>275</v>
      </c>
      <c r="N6" s="119" t="s">
        <v>276</v>
      </c>
      <c r="O6" s="643" t="s">
        <v>90</v>
      </c>
      <c r="P6" s="645" t="s">
        <v>275</v>
      </c>
      <c r="Q6" s="645" t="s">
        <v>276</v>
      </c>
      <c r="R6" s="1400" t="s">
        <v>325</v>
      </c>
      <c r="S6" s="650"/>
    </row>
    <row r="7" spans="1:19" ht="13.5" customHeight="1">
      <c r="A7" s="7"/>
      <c r="B7" s="1396"/>
      <c r="C7" s="1396"/>
      <c r="D7" s="1396"/>
      <c r="E7" s="651" t="s">
        <v>283</v>
      </c>
      <c r="F7" s="391" t="str">
        <f>Titles!F12</f>
        <v>MW</v>
      </c>
      <c r="G7" s="648" t="str">
        <f>Titles!F13</f>
        <v>MWh</v>
      </c>
      <c r="H7" s="647" t="str">
        <f>Titles!F14</f>
        <v>MWh</v>
      </c>
      <c r="I7" s="391" t="str">
        <f>Titles!F12</f>
        <v>MW</v>
      </c>
      <c r="J7" s="648" t="str">
        <f>Titles!F13</f>
        <v>MWh</v>
      </c>
      <c r="K7" s="648" t="str">
        <f>Titles!F14</f>
        <v>MWh</v>
      </c>
      <c r="L7" s="647" t="str">
        <f>Titles!F12</f>
        <v>MW</v>
      </c>
      <c r="M7" s="648" t="str">
        <f>Titles!F13</f>
        <v>MWh</v>
      </c>
      <c r="N7" s="648" t="str">
        <f>Titles!F14</f>
        <v>MWh</v>
      </c>
      <c r="O7" s="647" t="str">
        <f>Titles!F12</f>
        <v>MW</v>
      </c>
      <c r="P7" s="648" t="str">
        <f>Titles!F13</f>
        <v>MWh</v>
      </c>
      <c r="Q7" s="652" t="str">
        <f>Titles!F14</f>
        <v>MWh</v>
      </c>
      <c r="R7" s="1401"/>
      <c r="S7" s="651" t="s">
        <v>61</v>
      </c>
    </row>
    <row r="8" spans="1:19">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Tables!Q121</f>
        <v>18</v>
      </c>
      <c r="J8" s="269">
        <f ca="1">Tables!R121</f>
        <v>232.20000000000002</v>
      </c>
      <c r="K8" s="269">
        <f ca="1">Tables!S121</f>
        <v>2322</v>
      </c>
      <c r="L8" s="269">
        <f ca="1">Tables!T121</f>
        <v>82.4</v>
      </c>
      <c r="M8" s="269">
        <f ca="1">Tables!U121</f>
        <v>340</v>
      </c>
      <c r="N8" s="269">
        <f ca="1">Tables!V121</f>
        <v>3400</v>
      </c>
      <c r="O8" s="269">
        <f ca="1">Tables!W121</f>
        <v>74.160000000000011</v>
      </c>
      <c r="P8" s="269">
        <f ca="1">Tables!X121</f>
        <v>306</v>
      </c>
      <c r="Q8" s="653">
        <f ca="1">Tables!Y121</f>
        <v>3060</v>
      </c>
      <c r="R8" s="654">
        <f ca="1">Tables!AA121</f>
        <v>500</v>
      </c>
      <c r="S8" s="654">
        <f ca="1">Tables!AB121</f>
        <v>500</v>
      </c>
    </row>
    <row r="9" spans="1:19">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Tables!Q122</f>
        <v>14.4</v>
      </c>
      <c r="J9" s="269">
        <f ca="1">Tables!R122</f>
        <v>12</v>
      </c>
      <c r="K9" s="269">
        <f ca="1">Tables!S122</f>
        <v>1945.6000000000001</v>
      </c>
      <c r="L9" s="269">
        <f ca="1">Tables!T122</f>
        <v>0</v>
      </c>
      <c r="M9" s="269">
        <f ca="1">Tables!U122</f>
        <v>0</v>
      </c>
      <c r="N9" s="269">
        <f ca="1">Tables!V122</f>
        <v>0</v>
      </c>
      <c r="O9" s="269">
        <f ca="1">Tables!W122</f>
        <v>0</v>
      </c>
      <c r="P9" s="269">
        <f ca="1">Tables!X122</f>
        <v>0</v>
      </c>
      <c r="Q9" s="653">
        <f ca="1">Tables!Y122</f>
        <v>0</v>
      </c>
      <c r="R9" s="654">
        <f ca="1">Tables!AA122</f>
        <v>400</v>
      </c>
      <c r="S9" s="654">
        <f ca="1">Tables!AB122</f>
        <v>0</v>
      </c>
    </row>
    <row r="10" spans="1:19">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Tables!Q123</f>
        <v>7</v>
      </c>
      <c r="J10" s="269">
        <f ca="1">Tables!R123</f>
        <v>210</v>
      </c>
      <c r="K10" s="269">
        <f ca="1">Tables!S123</f>
        <v>863.8</v>
      </c>
      <c r="L10" s="269">
        <f ca="1">Tables!T123</f>
        <v>0</v>
      </c>
      <c r="M10" s="269">
        <f ca="1">Tables!U123</f>
        <v>0</v>
      </c>
      <c r="N10" s="269">
        <f ca="1">Tables!V123</f>
        <v>0</v>
      </c>
      <c r="O10" s="269">
        <f ca="1">Tables!W123</f>
        <v>0</v>
      </c>
      <c r="P10" s="269">
        <f ca="1">Tables!X123</f>
        <v>0</v>
      </c>
      <c r="Q10" s="653">
        <f ca="1">Tables!Y123</f>
        <v>0</v>
      </c>
      <c r="R10" s="654">
        <f ca="1">Tables!AA123</f>
        <v>32</v>
      </c>
      <c r="S10" s="654">
        <f ca="1">Tables!AB123</f>
        <v>0</v>
      </c>
    </row>
    <row r="11" spans="1:19">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Tables!Q124</f>
        <v>-</v>
      </c>
      <c r="J11" s="269" t="str">
        <f ca="1">Tables!R124</f>
        <v>-</v>
      </c>
      <c r="K11" s="269" t="str">
        <f ca="1">Tables!S124</f>
        <v>-</v>
      </c>
      <c r="L11" s="269" t="str">
        <f ca="1">Tables!T124</f>
        <v>-</v>
      </c>
      <c r="M11" s="269" t="str">
        <f ca="1">Tables!U124</f>
        <v>-</v>
      </c>
      <c r="N11" s="269" t="str">
        <f ca="1">Tables!V124</f>
        <v>-</v>
      </c>
      <c r="O11" s="269" t="str">
        <f ca="1">Tables!W124</f>
        <v>-</v>
      </c>
      <c r="P11" s="269" t="str">
        <f ca="1">Tables!X124</f>
        <v>-</v>
      </c>
      <c r="Q11" s="653" t="str">
        <f ca="1">Tables!Y124</f>
        <v>-</v>
      </c>
      <c r="R11" s="654" t="str">
        <f ca="1">Tables!AA124</f>
        <v>-</v>
      </c>
      <c r="S11" s="654" t="str">
        <f ca="1">Tables!AB124</f>
        <v>-</v>
      </c>
    </row>
    <row r="12" spans="1:19">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Tables!Q125</f>
        <v>-</v>
      </c>
      <c r="J12" s="269" t="str">
        <f ca="1">Tables!R125</f>
        <v>-</v>
      </c>
      <c r="K12" s="269" t="str">
        <f ca="1">Tables!S125</f>
        <v>-</v>
      </c>
      <c r="L12" s="269" t="str">
        <f ca="1">Tables!T125</f>
        <v>-</v>
      </c>
      <c r="M12" s="269" t="str">
        <f ca="1">Tables!U125</f>
        <v>-</v>
      </c>
      <c r="N12" s="269" t="str">
        <f ca="1">Tables!V125</f>
        <v>-</v>
      </c>
      <c r="O12" s="269" t="str">
        <f ca="1">Tables!W125</f>
        <v>-</v>
      </c>
      <c r="P12" s="269" t="str">
        <f ca="1">Tables!X125</f>
        <v>-</v>
      </c>
      <c r="Q12" s="653" t="str">
        <f ca="1">Tables!Y125</f>
        <v>-</v>
      </c>
      <c r="R12" s="654" t="str">
        <f ca="1">Tables!AA125</f>
        <v>-</v>
      </c>
      <c r="S12" s="654" t="str">
        <f ca="1">Tables!AB125</f>
        <v>-</v>
      </c>
    </row>
    <row r="13" spans="1:19">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Tables!Q126</f>
        <v>-</v>
      </c>
      <c r="J13" s="269" t="str">
        <f ca="1">Tables!R126</f>
        <v>-</v>
      </c>
      <c r="K13" s="269" t="str">
        <f ca="1">Tables!S126</f>
        <v>-</v>
      </c>
      <c r="L13" s="269" t="str">
        <f ca="1">Tables!T126</f>
        <v>-</v>
      </c>
      <c r="M13" s="269" t="str">
        <f ca="1">Tables!U126</f>
        <v>-</v>
      </c>
      <c r="N13" s="269" t="str">
        <f ca="1">Tables!V126</f>
        <v>-</v>
      </c>
      <c r="O13" s="269" t="str">
        <f ca="1">Tables!W126</f>
        <v>-</v>
      </c>
      <c r="P13" s="269" t="str">
        <f ca="1">Tables!X126</f>
        <v>-</v>
      </c>
      <c r="Q13" s="653" t="str">
        <f ca="1">Tables!Y126</f>
        <v>-</v>
      </c>
      <c r="R13" s="654" t="str">
        <f ca="1">Tables!AA126</f>
        <v>-</v>
      </c>
      <c r="S13" s="654" t="str">
        <f ca="1">Tables!AB126</f>
        <v>-</v>
      </c>
    </row>
    <row r="14" spans="1:19">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Tables!Q127</f>
        <v>-</v>
      </c>
      <c r="J14" s="269" t="str">
        <f ca="1">Tables!R127</f>
        <v>-</v>
      </c>
      <c r="K14" s="269" t="str">
        <f ca="1">Tables!S127</f>
        <v>-</v>
      </c>
      <c r="L14" s="269" t="str">
        <f ca="1">Tables!T127</f>
        <v>-</v>
      </c>
      <c r="M14" s="269" t="str">
        <f ca="1">Tables!U127</f>
        <v>-</v>
      </c>
      <c r="N14" s="269" t="str">
        <f ca="1">Tables!V127</f>
        <v>-</v>
      </c>
      <c r="O14" s="269" t="str">
        <f ca="1">Tables!W127</f>
        <v>-</v>
      </c>
      <c r="P14" s="269" t="str">
        <f ca="1">Tables!X127</f>
        <v>-</v>
      </c>
      <c r="Q14" s="653" t="str">
        <f ca="1">Tables!Y127</f>
        <v>-</v>
      </c>
      <c r="R14" s="654" t="str">
        <f ca="1">Tables!AA127</f>
        <v>-</v>
      </c>
      <c r="S14" s="654" t="str">
        <f ca="1">Tables!AB127</f>
        <v>-</v>
      </c>
    </row>
    <row r="15" spans="1:19">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Tables!Q128</f>
        <v>-</v>
      </c>
      <c r="J15" s="269" t="str">
        <f ca="1">Tables!R128</f>
        <v>-</v>
      </c>
      <c r="K15" s="269" t="str">
        <f ca="1">Tables!S128</f>
        <v>-</v>
      </c>
      <c r="L15" s="269" t="str">
        <f ca="1">Tables!T128</f>
        <v>-</v>
      </c>
      <c r="M15" s="269" t="str">
        <f ca="1">Tables!U128</f>
        <v>-</v>
      </c>
      <c r="N15" s="269" t="str">
        <f ca="1">Tables!V128</f>
        <v>-</v>
      </c>
      <c r="O15" s="269" t="str">
        <f ca="1">Tables!W128</f>
        <v>-</v>
      </c>
      <c r="P15" s="269" t="str">
        <f ca="1">Tables!X128</f>
        <v>-</v>
      </c>
      <c r="Q15" s="653" t="str">
        <f ca="1">Tables!Y128</f>
        <v>-</v>
      </c>
      <c r="R15" s="654" t="str">
        <f ca="1">Tables!AA128</f>
        <v>-</v>
      </c>
      <c r="S15" s="654" t="str">
        <f ca="1">Tables!AB128</f>
        <v>-</v>
      </c>
    </row>
    <row r="16" spans="1:19">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Tables!Q129</f>
        <v>-</v>
      </c>
      <c r="J16" s="269" t="str">
        <f ca="1">Tables!R129</f>
        <v>-</v>
      </c>
      <c r="K16" s="269" t="str">
        <f ca="1">Tables!S129</f>
        <v>-</v>
      </c>
      <c r="L16" s="269" t="str">
        <f ca="1">Tables!T129</f>
        <v>-</v>
      </c>
      <c r="M16" s="269" t="str">
        <f ca="1">Tables!U129</f>
        <v>-</v>
      </c>
      <c r="N16" s="269" t="str">
        <f ca="1">Tables!V129</f>
        <v>-</v>
      </c>
      <c r="O16" s="269" t="str">
        <f ca="1">Tables!W129</f>
        <v>-</v>
      </c>
      <c r="P16" s="269" t="str">
        <f ca="1">Tables!X129</f>
        <v>-</v>
      </c>
      <c r="Q16" s="653" t="str">
        <f ca="1">Tables!Y129</f>
        <v>-</v>
      </c>
      <c r="R16" s="654" t="str">
        <f ca="1">Tables!AA129</f>
        <v>-</v>
      </c>
      <c r="S16" s="654" t="str">
        <f ca="1">Tables!AB129</f>
        <v>-</v>
      </c>
    </row>
    <row r="17" spans="2:19">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Tables!Q130</f>
        <v>-</v>
      </c>
      <c r="J17" s="269" t="str">
        <f ca="1">Tables!R130</f>
        <v>-</v>
      </c>
      <c r="K17" s="269" t="str">
        <f ca="1">Tables!S130</f>
        <v>-</v>
      </c>
      <c r="L17" s="269" t="str">
        <f ca="1">Tables!T130</f>
        <v>-</v>
      </c>
      <c r="M17" s="269" t="str">
        <f ca="1">Tables!U130</f>
        <v>-</v>
      </c>
      <c r="N17" s="269" t="str">
        <f ca="1">Tables!V130</f>
        <v>-</v>
      </c>
      <c r="O17" s="269" t="str">
        <f ca="1">Tables!W130</f>
        <v>-</v>
      </c>
      <c r="P17" s="269" t="str">
        <f ca="1">Tables!X130</f>
        <v>-</v>
      </c>
      <c r="Q17" s="653" t="str">
        <f ca="1">Tables!Y130</f>
        <v>-</v>
      </c>
      <c r="R17" s="654" t="str">
        <f ca="1">Tables!AA130</f>
        <v>-</v>
      </c>
      <c r="S17" s="654" t="str">
        <f ca="1">Tables!AB130</f>
        <v>-</v>
      </c>
    </row>
    <row r="18" spans="2:19">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Tables!Q131</f>
        <v>-</v>
      </c>
      <c r="J18" s="269" t="str">
        <f ca="1">Tables!R131</f>
        <v>-</v>
      </c>
      <c r="K18" s="269" t="str">
        <f ca="1">Tables!S131</f>
        <v>-</v>
      </c>
      <c r="L18" s="269" t="str">
        <f ca="1">Tables!T131</f>
        <v>-</v>
      </c>
      <c r="M18" s="269" t="str">
        <f ca="1">Tables!U131</f>
        <v>-</v>
      </c>
      <c r="N18" s="269" t="str">
        <f ca="1">Tables!V131</f>
        <v>-</v>
      </c>
      <c r="O18" s="269" t="str">
        <f ca="1">Tables!W131</f>
        <v>-</v>
      </c>
      <c r="P18" s="269" t="str">
        <f ca="1">Tables!X131</f>
        <v>-</v>
      </c>
      <c r="Q18" s="653" t="str">
        <f ca="1">Tables!Y131</f>
        <v>-</v>
      </c>
      <c r="R18" s="654" t="str">
        <f ca="1">Tables!AA131</f>
        <v>-</v>
      </c>
      <c r="S18" s="654" t="str">
        <f ca="1">Tables!AB131</f>
        <v>-</v>
      </c>
    </row>
    <row r="19" spans="2:19">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Tables!Q132</f>
        <v>-</v>
      </c>
      <c r="J19" s="269" t="str">
        <f ca="1">Tables!R132</f>
        <v>-</v>
      </c>
      <c r="K19" s="269" t="str">
        <f ca="1">Tables!S132</f>
        <v>-</v>
      </c>
      <c r="L19" s="269" t="str">
        <f ca="1">Tables!T132</f>
        <v>-</v>
      </c>
      <c r="M19" s="269" t="str">
        <f ca="1">Tables!U132</f>
        <v>-</v>
      </c>
      <c r="N19" s="269" t="str">
        <f ca="1">Tables!V132</f>
        <v>-</v>
      </c>
      <c r="O19" s="269" t="str">
        <f ca="1">Tables!W132</f>
        <v>-</v>
      </c>
      <c r="P19" s="269" t="str">
        <f ca="1">Tables!X132</f>
        <v>-</v>
      </c>
      <c r="Q19" s="653" t="str">
        <f ca="1">Tables!Y132</f>
        <v>-</v>
      </c>
      <c r="R19" s="654" t="str">
        <f ca="1">Tables!AA132</f>
        <v>-</v>
      </c>
      <c r="S19" s="654" t="str">
        <f ca="1">Tables!AB132</f>
        <v>-</v>
      </c>
    </row>
    <row r="20" spans="2:19">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Tables!Q133</f>
        <v>-</v>
      </c>
      <c r="J20" s="269" t="str">
        <f ca="1">Tables!R133</f>
        <v>-</v>
      </c>
      <c r="K20" s="269" t="str">
        <f ca="1">Tables!S133</f>
        <v>-</v>
      </c>
      <c r="L20" s="269" t="str">
        <f ca="1">Tables!T133</f>
        <v>-</v>
      </c>
      <c r="M20" s="269" t="str">
        <f ca="1">Tables!U133</f>
        <v>-</v>
      </c>
      <c r="N20" s="269" t="str">
        <f ca="1">Tables!V133</f>
        <v>-</v>
      </c>
      <c r="O20" s="269" t="str">
        <f ca="1">Tables!W133</f>
        <v>-</v>
      </c>
      <c r="P20" s="269" t="str">
        <f ca="1">Tables!X133</f>
        <v>-</v>
      </c>
      <c r="Q20" s="653" t="str">
        <f ca="1">Tables!Y133</f>
        <v>-</v>
      </c>
      <c r="R20" s="654" t="str">
        <f ca="1">Tables!AA133</f>
        <v>-</v>
      </c>
      <c r="S20" s="654" t="str">
        <f ca="1">Tables!AB133</f>
        <v>-</v>
      </c>
    </row>
    <row r="21" spans="2:19">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Tables!Q134</f>
        <v>-</v>
      </c>
      <c r="J21" s="269" t="str">
        <f ca="1">Tables!R134</f>
        <v>-</v>
      </c>
      <c r="K21" s="269" t="str">
        <f ca="1">Tables!S134</f>
        <v>-</v>
      </c>
      <c r="L21" s="269" t="str">
        <f ca="1">Tables!T134</f>
        <v>-</v>
      </c>
      <c r="M21" s="269" t="str">
        <f ca="1">Tables!U134</f>
        <v>-</v>
      </c>
      <c r="N21" s="269" t="str">
        <f ca="1">Tables!V134</f>
        <v>-</v>
      </c>
      <c r="O21" s="269" t="str">
        <f ca="1">Tables!W134</f>
        <v>-</v>
      </c>
      <c r="P21" s="269" t="str">
        <f ca="1">Tables!X134</f>
        <v>-</v>
      </c>
      <c r="Q21" s="653" t="str">
        <f ca="1">Tables!Y134</f>
        <v>-</v>
      </c>
      <c r="R21" s="654" t="str">
        <f ca="1">Tables!AA134</f>
        <v>-</v>
      </c>
      <c r="S21" s="654" t="str">
        <f ca="1">Tables!AB134</f>
        <v>-</v>
      </c>
    </row>
    <row r="22" spans="2:19">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Tables!Q135</f>
        <v>-</v>
      </c>
      <c r="J22" s="269" t="str">
        <f ca="1">Tables!R135</f>
        <v>-</v>
      </c>
      <c r="K22" s="269" t="str">
        <f ca="1">Tables!S135</f>
        <v>-</v>
      </c>
      <c r="L22" s="269" t="str">
        <f ca="1">Tables!T135</f>
        <v>-</v>
      </c>
      <c r="M22" s="269" t="str">
        <f ca="1">Tables!U135</f>
        <v>-</v>
      </c>
      <c r="N22" s="269" t="str">
        <f ca="1">Tables!V135</f>
        <v>-</v>
      </c>
      <c r="O22" s="269" t="str">
        <f ca="1">Tables!W135</f>
        <v>-</v>
      </c>
      <c r="P22" s="269" t="str">
        <f ca="1">Tables!X135</f>
        <v>-</v>
      </c>
      <c r="Q22" s="653" t="str">
        <f ca="1">Tables!Y135</f>
        <v>-</v>
      </c>
      <c r="R22" s="654" t="str">
        <f ca="1">Tables!AA135</f>
        <v>-</v>
      </c>
      <c r="S22" s="654" t="str">
        <f ca="1">Tables!AB135</f>
        <v>-</v>
      </c>
    </row>
    <row r="23" spans="2:19">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Tables!Q136</f>
        <v>-</v>
      </c>
      <c r="J23" s="269" t="str">
        <f ca="1">Tables!R136</f>
        <v>-</v>
      </c>
      <c r="K23" s="269" t="str">
        <f ca="1">Tables!S136</f>
        <v>-</v>
      </c>
      <c r="L23" s="269" t="str">
        <f ca="1">Tables!T136</f>
        <v>-</v>
      </c>
      <c r="M23" s="269" t="str">
        <f ca="1">Tables!U136</f>
        <v>-</v>
      </c>
      <c r="N23" s="269" t="str">
        <f ca="1">Tables!V136</f>
        <v>-</v>
      </c>
      <c r="O23" s="269" t="str">
        <f ca="1">Tables!W136</f>
        <v>-</v>
      </c>
      <c r="P23" s="269" t="str">
        <f ca="1">Tables!X136</f>
        <v>-</v>
      </c>
      <c r="Q23" s="653" t="str">
        <f ca="1">Tables!Y136</f>
        <v>-</v>
      </c>
      <c r="R23" s="654" t="str">
        <f ca="1">Tables!AA136</f>
        <v>-</v>
      </c>
      <c r="S23" s="654" t="str">
        <f ca="1">Tables!AB136</f>
        <v>-</v>
      </c>
    </row>
    <row r="24" spans="2:19">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Tables!Q137</f>
        <v>-</v>
      </c>
      <c r="J24" s="269" t="str">
        <f ca="1">Tables!R137</f>
        <v>-</v>
      </c>
      <c r="K24" s="269" t="str">
        <f ca="1">Tables!S137</f>
        <v>-</v>
      </c>
      <c r="L24" s="269" t="str">
        <f ca="1">Tables!T137</f>
        <v>-</v>
      </c>
      <c r="M24" s="269" t="str">
        <f ca="1">Tables!U137</f>
        <v>-</v>
      </c>
      <c r="N24" s="269" t="str">
        <f ca="1">Tables!V137</f>
        <v>-</v>
      </c>
      <c r="O24" s="269" t="str">
        <f ca="1">Tables!W137</f>
        <v>-</v>
      </c>
      <c r="P24" s="269" t="str">
        <f ca="1">Tables!X137</f>
        <v>-</v>
      </c>
      <c r="Q24" s="653" t="str">
        <f ca="1">Tables!Y137</f>
        <v>-</v>
      </c>
      <c r="R24" s="654" t="str">
        <f ca="1">Tables!AA137</f>
        <v>-</v>
      </c>
      <c r="S24" s="654" t="str">
        <f ca="1">Tables!AB137</f>
        <v>-</v>
      </c>
    </row>
    <row r="25" spans="2:19">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Tables!Q138</f>
        <v>-</v>
      </c>
      <c r="J25" s="269" t="str">
        <f ca="1">Tables!R138</f>
        <v>-</v>
      </c>
      <c r="K25" s="269" t="str">
        <f ca="1">Tables!S138</f>
        <v>-</v>
      </c>
      <c r="L25" s="269" t="str">
        <f ca="1">Tables!T138</f>
        <v>-</v>
      </c>
      <c r="M25" s="269" t="str">
        <f ca="1">Tables!U138</f>
        <v>-</v>
      </c>
      <c r="N25" s="269" t="str">
        <f ca="1">Tables!V138</f>
        <v>-</v>
      </c>
      <c r="O25" s="269" t="str">
        <f ca="1">Tables!W138</f>
        <v>-</v>
      </c>
      <c r="P25" s="269" t="str">
        <f ca="1">Tables!X138</f>
        <v>-</v>
      </c>
      <c r="Q25" s="653" t="str">
        <f ca="1">Tables!Y138</f>
        <v>-</v>
      </c>
      <c r="R25" s="654" t="str">
        <f ca="1">Tables!AA138</f>
        <v>-</v>
      </c>
      <c r="S25" s="654" t="str">
        <f ca="1">Tables!AB138</f>
        <v>-</v>
      </c>
    </row>
    <row r="26" spans="2:19">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Tables!Q139</f>
        <v>-</v>
      </c>
      <c r="J26" s="269" t="str">
        <f ca="1">Tables!R139</f>
        <v>-</v>
      </c>
      <c r="K26" s="269" t="str">
        <f ca="1">Tables!S139</f>
        <v>-</v>
      </c>
      <c r="L26" s="269" t="str">
        <f ca="1">Tables!T139</f>
        <v>-</v>
      </c>
      <c r="M26" s="269" t="str">
        <f ca="1">Tables!U139</f>
        <v>-</v>
      </c>
      <c r="N26" s="269" t="str">
        <f ca="1">Tables!V139</f>
        <v>-</v>
      </c>
      <c r="O26" s="269" t="str">
        <f ca="1">Tables!W139</f>
        <v>-</v>
      </c>
      <c r="P26" s="269" t="str">
        <f ca="1">Tables!X139</f>
        <v>-</v>
      </c>
      <c r="Q26" s="653" t="str">
        <f ca="1">Tables!Y139</f>
        <v>-</v>
      </c>
      <c r="R26" s="654" t="str">
        <f ca="1">Tables!AA139</f>
        <v>-</v>
      </c>
      <c r="S26" s="654" t="str">
        <f ca="1">Tables!AB139</f>
        <v>-</v>
      </c>
    </row>
    <row r="27" spans="2:19">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Tables!Q140</f>
        <v>-</v>
      </c>
      <c r="J27" s="269" t="str">
        <f ca="1">Tables!R140</f>
        <v>-</v>
      </c>
      <c r="K27" s="269" t="str">
        <f ca="1">Tables!S140</f>
        <v>-</v>
      </c>
      <c r="L27" s="269" t="str">
        <f ca="1">Tables!T140</f>
        <v>-</v>
      </c>
      <c r="M27" s="269" t="str">
        <f ca="1">Tables!U140</f>
        <v>-</v>
      </c>
      <c r="N27" s="269" t="str">
        <f ca="1">Tables!V140</f>
        <v>-</v>
      </c>
      <c r="O27" s="269" t="str">
        <f ca="1">Tables!W140</f>
        <v>-</v>
      </c>
      <c r="P27" s="269" t="str">
        <f ca="1">Tables!X140</f>
        <v>-</v>
      </c>
      <c r="Q27" s="653" t="str">
        <f ca="1">Tables!Y140</f>
        <v>-</v>
      </c>
      <c r="R27" s="654" t="str">
        <f ca="1">Tables!AA140</f>
        <v>-</v>
      </c>
      <c r="S27" s="654" t="str">
        <f ca="1">Tables!AB140</f>
        <v>-</v>
      </c>
    </row>
    <row r="28" spans="2:19">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Tables!Q141</f>
        <v>-</v>
      </c>
      <c r="J28" s="269" t="str">
        <f ca="1">Tables!R141</f>
        <v>-</v>
      </c>
      <c r="K28" s="269" t="str">
        <f ca="1">Tables!S141</f>
        <v>-</v>
      </c>
      <c r="L28" s="269" t="str">
        <f ca="1">Tables!T141</f>
        <v>-</v>
      </c>
      <c r="M28" s="269" t="str">
        <f ca="1">Tables!U141</f>
        <v>-</v>
      </c>
      <c r="N28" s="269" t="str">
        <f ca="1">Tables!V141</f>
        <v>-</v>
      </c>
      <c r="O28" s="269" t="str">
        <f ca="1">Tables!W141</f>
        <v>-</v>
      </c>
      <c r="P28" s="269" t="str">
        <f ca="1">Tables!X141</f>
        <v>-</v>
      </c>
      <c r="Q28" s="653" t="str">
        <f ca="1">Tables!Y141</f>
        <v>-</v>
      </c>
      <c r="R28" s="654" t="str">
        <f ca="1">Tables!AA141</f>
        <v>-</v>
      </c>
      <c r="S28" s="654" t="str">
        <f ca="1">Tables!AB141</f>
        <v>-</v>
      </c>
    </row>
    <row r="29" spans="2:19">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Tables!Q142</f>
        <v>-</v>
      </c>
      <c r="J29" s="269" t="str">
        <f ca="1">Tables!R142</f>
        <v>-</v>
      </c>
      <c r="K29" s="269" t="str">
        <f ca="1">Tables!S142</f>
        <v>-</v>
      </c>
      <c r="L29" s="269" t="str">
        <f ca="1">Tables!T142</f>
        <v>-</v>
      </c>
      <c r="M29" s="269" t="str">
        <f ca="1">Tables!U142</f>
        <v>-</v>
      </c>
      <c r="N29" s="269" t="str">
        <f ca="1">Tables!V142</f>
        <v>-</v>
      </c>
      <c r="O29" s="269" t="str">
        <f ca="1">Tables!W142</f>
        <v>-</v>
      </c>
      <c r="P29" s="269" t="str">
        <f ca="1">Tables!X142</f>
        <v>-</v>
      </c>
      <c r="Q29" s="653" t="str">
        <f ca="1">Tables!Y142</f>
        <v>-</v>
      </c>
      <c r="R29" s="654" t="str">
        <f ca="1">Tables!AA142</f>
        <v>-</v>
      </c>
      <c r="S29" s="654" t="str">
        <f ca="1">Tables!AB142</f>
        <v>-</v>
      </c>
    </row>
    <row r="30" spans="2:19">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Tables!Q143</f>
        <v>-</v>
      </c>
      <c r="J30" s="269" t="str">
        <f ca="1">Tables!R143</f>
        <v>-</v>
      </c>
      <c r="K30" s="269" t="str">
        <f ca="1">Tables!S143</f>
        <v>-</v>
      </c>
      <c r="L30" s="269" t="str">
        <f ca="1">Tables!T143</f>
        <v>-</v>
      </c>
      <c r="M30" s="269" t="str">
        <f ca="1">Tables!U143</f>
        <v>-</v>
      </c>
      <c r="N30" s="269" t="str">
        <f ca="1">Tables!V143</f>
        <v>-</v>
      </c>
      <c r="O30" s="269" t="str">
        <f ca="1">Tables!W143</f>
        <v>-</v>
      </c>
      <c r="P30" s="269" t="str">
        <f ca="1">Tables!X143</f>
        <v>-</v>
      </c>
      <c r="Q30" s="653" t="str">
        <f ca="1">Tables!Y143</f>
        <v>-</v>
      </c>
      <c r="R30" s="654" t="str">
        <f ca="1">Tables!AA143</f>
        <v>-</v>
      </c>
      <c r="S30" s="654" t="str">
        <f ca="1">Tables!AB143</f>
        <v>-</v>
      </c>
    </row>
    <row r="31" spans="2:19">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Tables!Q144</f>
        <v>-</v>
      </c>
      <c r="J31" s="269" t="str">
        <f ca="1">Tables!R144</f>
        <v>-</v>
      </c>
      <c r="K31" s="269" t="str">
        <f ca="1">Tables!S144</f>
        <v>-</v>
      </c>
      <c r="L31" s="269" t="str">
        <f ca="1">Tables!T144</f>
        <v>-</v>
      </c>
      <c r="M31" s="269" t="str">
        <f ca="1">Tables!U144</f>
        <v>-</v>
      </c>
      <c r="N31" s="269" t="str">
        <f ca="1">Tables!V144</f>
        <v>-</v>
      </c>
      <c r="O31" s="269" t="str">
        <f ca="1">Tables!W144</f>
        <v>-</v>
      </c>
      <c r="P31" s="269" t="str">
        <f ca="1">Tables!X144</f>
        <v>-</v>
      </c>
      <c r="Q31" s="653" t="str">
        <f ca="1">Tables!Y144</f>
        <v>-</v>
      </c>
      <c r="R31" s="654" t="str">
        <f ca="1">Tables!AA144</f>
        <v>-</v>
      </c>
      <c r="S31" s="654" t="str">
        <f ca="1">Tables!AB144</f>
        <v>-</v>
      </c>
    </row>
    <row r="32" spans="2:19">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Tables!Q145</f>
        <v>-</v>
      </c>
      <c r="J32" s="269" t="str">
        <f ca="1">Tables!R145</f>
        <v>-</v>
      </c>
      <c r="K32" s="269" t="str">
        <f ca="1">Tables!S145</f>
        <v>-</v>
      </c>
      <c r="L32" s="269" t="str">
        <f ca="1">Tables!T145</f>
        <v>-</v>
      </c>
      <c r="M32" s="269" t="str">
        <f ca="1">Tables!U145</f>
        <v>-</v>
      </c>
      <c r="N32" s="269" t="str">
        <f ca="1">Tables!V145</f>
        <v>-</v>
      </c>
      <c r="O32" s="269" t="str">
        <f ca="1">Tables!W145</f>
        <v>-</v>
      </c>
      <c r="P32" s="269" t="str">
        <f ca="1">Tables!X145</f>
        <v>-</v>
      </c>
      <c r="Q32" s="653" t="str">
        <f ca="1">Tables!Y145</f>
        <v>-</v>
      </c>
      <c r="R32" s="654" t="str">
        <f ca="1">Tables!AA145</f>
        <v>-</v>
      </c>
      <c r="S32" s="654" t="str">
        <f ca="1">Tables!AB145</f>
        <v>-</v>
      </c>
    </row>
    <row r="33" spans="2:19">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Tables!Q146</f>
        <v>-</v>
      </c>
      <c r="J33" s="269" t="str">
        <f ca="1">Tables!R146</f>
        <v>-</v>
      </c>
      <c r="K33" s="269" t="str">
        <f ca="1">Tables!S146</f>
        <v>-</v>
      </c>
      <c r="L33" s="269" t="str">
        <f ca="1">Tables!T146</f>
        <v>-</v>
      </c>
      <c r="M33" s="269" t="str">
        <f ca="1">Tables!U146</f>
        <v>-</v>
      </c>
      <c r="N33" s="269" t="str">
        <f ca="1">Tables!V146</f>
        <v>-</v>
      </c>
      <c r="O33" s="269" t="str">
        <f ca="1">Tables!W146</f>
        <v>-</v>
      </c>
      <c r="P33" s="269" t="str">
        <f ca="1">Tables!X146</f>
        <v>-</v>
      </c>
      <c r="Q33" s="653" t="str">
        <f ca="1">Tables!Y146</f>
        <v>-</v>
      </c>
      <c r="R33" s="654" t="str">
        <f ca="1">Tables!AA146</f>
        <v>-</v>
      </c>
      <c r="S33" s="654" t="str">
        <f ca="1">Tables!AB146</f>
        <v>-</v>
      </c>
    </row>
    <row r="34" spans="2:19">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Tables!Q147</f>
        <v>-</v>
      </c>
      <c r="J34" s="269" t="str">
        <f ca="1">Tables!R147</f>
        <v>-</v>
      </c>
      <c r="K34" s="269" t="str">
        <f ca="1">Tables!S147</f>
        <v>-</v>
      </c>
      <c r="L34" s="269" t="str">
        <f ca="1">Tables!T147</f>
        <v>-</v>
      </c>
      <c r="M34" s="269" t="str">
        <f ca="1">Tables!U147</f>
        <v>-</v>
      </c>
      <c r="N34" s="269" t="str">
        <f ca="1">Tables!V147</f>
        <v>-</v>
      </c>
      <c r="O34" s="269" t="str">
        <f ca="1">Tables!W147</f>
        <v>-</v>
      </c>
      <c r="P34" s="269" t="str">
        <f ca="1">Tables!X147</f>
        <v>-</v>
      </c>
      <c r="Q34" s="653" t="str">
        <f ca="1">Tables!Y147</f>
        <v>-</v>
      </c>
      <c r="R34" s="654" t="str">
        <f ca="1">Tables!AA147</f>
        <v>-</v>
      </c>
      <c r="S34" s="654" t="str">
        <f ca="1">Tables!AB147</f>
        <v>-</v>
      </c>
    </row>
    <row r="35" spans="2:19">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Tables!Q148</f>
        <v>-</v>
      </c>
      <c r="J35" s="269" t="str">
        <f ca="1">Tables!R148</f>
        <v>-</v>
      </c>
      <c r="K35" s="269" t="str">
        <f ca="1">Tables!S148</f>
        <v>-</v>
      </c>
      <c r="L35" s="269" t="str">
        <f ca="1">Tables!T148</f>
        <v>-</v>
      </c>
      <c r="M35" s="269" t="str">
        <f ca="1">Tables!U148</f>
        <v>-</v>
      </c>
      <c r="N35" s="269" t="str">
        <f ca="1">Tables!V148</f>
        <v>-</v>
      </c>
      <c r="O35" s="269" t="str">
        <f ca="1">Tables!W148</f>
        <v>-</v>
      </c>
      <c r="P35" s="269" t="str">
        <f ca="1">Tables!X148</f>
        <v>-</v>
      </c>
      <c r="Q35" s="653" t="str">
        <f ca="1">Tables!Y148</f>
        <v>-</v>
      </c>
      <c r="R35" s="654" t="str">
        <f ca="1">Tables!AA148</f>
        <v>-</v>
      </c>
      <c r="S35" s="654" t="str">
        <f ca="1">Tables!AB148</f>
        <v>-</v>
      </c>
    </row>
    <row r="36" spans="2:19">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Tables!Q149</f>
        <v>-</v>
      </c>
      <c r="J36" s="269" t="str">
        <f ca="1">Tables!R149</f>
        <v>-</v>
      </c>
      <c r="K36" s="269" t="str">
        <f ca="1">Tables!S149</f>
        <v>-</v>
      </c>
      <c r="L36" s="269" t="str">
        <f ca="1">Tables!T149</f>
        <v>-</v>
      </c>
      <c r="M36" s="269" t="str">
        <f ca="1">Tables!U149</f>
        <v>-</v>
      </c>
      <c r="N36" s="269" t="str">
        <f ca="1">Tables!V149</f>
        <v>-</v>
      </c>
      <c r="O36" s="269" t="str">
        <f ca="1">Tables!W149</f>
        <v>-</v>
      </c>
      <c r="P36" s="269" t="str">
        <f ca="1">Tables!X149</f>
        <v>-</v>
      </c>
      <c r="Q36" s="269" t="str">
        <f ca="1">Tables!Y149</f>
        <v>-</v>
      </c>
      <c r="R36" s="269" t="str">
        <f ca="1">Tables!AA149</f>
        <v>-</v>
      </c>
      <c r="S36" s="269" t="str">
        <f ca="1">Tables!AB149</f>
        <v>-</v>
      </c>
    </row>
    <row r="37" spans="2:19">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Tables!Q150</f>
        <v>-</v>
      </c>
      <c r="J37" s="269" t="str">
        <f ca="1">Tables!R150</f>
        <v>-</v>
      </c>
      <c r="K37" s="269" t="str">
        <f ca="1">Tables!S150</f>
        <v>-</v>
      </c>
      <c r="L37" s="269" t="str">
        <f ca="1">Tables!T150</f>
        <v>-</v>
      </c>
      <c r="M37" s="269" t="str">
        <f ca="1">Tables!U150</f>
        <v>-</v>
      </c>
      <c r="N37" s="269" t="str">
        <f ca="1">Tables!V150</f>
        <v>-</v>
      </c>
      <c r="O37" s="269" t="str">
        <f ca="1">Tables!W150</f>
        <v>-</v>
      </c>
      <c r="P37" s="269" t="str">
        <f ca="1">Tables!X150</f>
        <v>-</v>
      </c>
      <c r="Q37" s="269" t="str">
        <f ca="1">Tables!Y150</f>
        <v>-</v>
      </c>
      <c r="R37" s="269" t="str">
        <f ca="1">Tables!AA150</f>
        <v>-</v>
      </c>
      <c r="S37" s="269" t="str">
        <f ca="1">Tables!AB150</f>
        <v>-</v>
      </c>
    </row>
    <row r="38" spans="2:19">
      <c r="E38" s="233"/>
      <c r="F38" s="233"/>
      <c r="G38" s="233"/>
      <c r="H38" s="233"/>
      <c r="I38" s="233"/>
      <c r="J38" s="233"/>
      <c r="K38" s="233"/>
      <c r="L38" s="233"/>
      <c r="M38" s="233"/>
      <c r="N38" s="233"/>
      <c r="O38" s="233"/>
      <c r="P38" s="233"/>
      <c r="Q38" s="233"/>
      <c r="R38" s="233"/>
      <c r="S38" s="233"/>
    </row>
    <row r="39" spans="2:19">
      <c r="B39" s="1191" t="s">
        <v>673</v>
      </c>
      <c r="C39" s="1191"/>
      <c r="D39" s="1191"/>
      <c r="E39" s="1191"/>
      <c r="F39" s="666" t="str">
        <f>IF(Site_or_SitePlusLosses=1,"site",IF(Site_or_SitePlusLosses=2,"site plus T&amp;D losses between the site and power plant","Did not answer the question"))</f>
        <v>site</v>
      </c>
    </row>
    <row r="40" spans="2:19">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0">
    <mergeCell ref="B6:B7"/>
    <mergeCell ref="C6:C7"/>
    <mergeCell ref="D6:D7"/>
    <mergeCell ref="R6:R7"/>
    <mergeCell ref="B39:E39"/>
    <mergeCell ref="F5:H5"/>
    <mergeCell ref="I5:K5"/>
    <mergeCell ref="L5:N5"/>
    <mergeCell ref="O5:Q5"/>
    <mergeCell ref="R5:S5"/>
  </mergeCells>
  <pageMargins left="0.5" right="0.5" top="0.75" bottom="0.75" header="0.3" footer="0.3"/>
  <pageSetup scale="95" orientation="landscape" r:id="rId1"/>
  <colBreaks count="1" manualBreakCount="1">
    <brk id="17" max="25" man="1"/>
  </colBreaks>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9"/>
  <dimension ref="A1:T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19" sqref="D19"/>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1.44140625" style="424" customWidth="1"/>
    <col min="6" max="6" width="12" style="424" bestFit="1" customWidth="1"/>
    <col min="7" max="12" width="12" style="424" customWidth="1"/>
    <col min="13" max="18" width="13.6640625" style="424" customWidth="1"/>
    <col min="19" max="19" width="6.44140625" style="424" bestFit="1" customWidth="1"/>
    <col min="20" max="20" width="10" style="424" bestFit="1" customWidth="1"/>
    <col min="21" max="16384" width="9.33203125" style="424"/>
  </cols>
  <sheetData>
    <row r="1" spans="1:20" ht="38.25" customHeight="1"/>
    <row r="2" spans="1:20" ht="4.5" customHeight="1"/>
    <row r="3" spans="1:20" ht="22.8">
      <c r="B3" s="390" t="str">
        <f>Titles!F2&amp;" Portfolio Data"</f>
        <v>2014 Portfolio Data</v>
      </c>
      <c r="C3" s="390"/>
      <c r="D3" s="390"/>
      <c r="E3" s="390"/>
      <c r="F3" s="390"/>
      <c r="G3" s="390"/>
      <c r="H3" s="390"/>
      <c r="I3" s="390"/>
      <c r="J3" s="390"/>
      <c r="K3" s="390"/>
      <c r="L3" s="390"/>
      <c r="M3" s="390"/>
      <c r="N3" s="390"/>
      <c r="O3" s="390"/>
      <c r="P3" s="390"/>
      <c r="Q3" s="390"/>
      <c r="R3" s="390"/>
      <c r="S3" s="390"/>
      <c r="T3" s="390"/>
    </row>
    <row r="4" spans="1:20" ht="4.5" customHeight="1">
      <c r="E4" s="33"/>
      <c r="F4" s="33"/>
      <c r="G4" s="33"/>
      <c r="H4" s="33"/>
      <c r="I4" s="33"/>
      <c r="J4" s="33"/>
      <c r="K4" s="33"/>
      <c r="L4" s="33"/>
      <c r="M4" s="33"/>
      <c r="N4" s="33"/>
      <c r="O4" s="33"/>
      <c r="P4" s="33"/>
      <c r="Q4" s="33"/>
      <c r="R4" s="33"/>
      <c r="S4" s="33"/>
      <c r="T4" s="33"/>
    </row>
    <row r="5" spans="1:20" ht="15.75" customHeight="1">
      <c r="E5" s="1320" t="s">
        <v>711</v>
      </c>
      <c r="F5" s="1321"/>
      <c r="G5" s="1322" t="s">
        <v>282</v>
      </c>
      <c r="H5" s="1323"/>
      <c r="I5" s="1324"/>
      <c r="J5" s="1322" t="s">
        <v>353</v>
      </c>
      <c r="K5" s="1323"/>
      <c r="L5" s="1324"/>
      <c r="M5" s="1322" t="s">
        <v>281</v>
      </c>
      <c r="N5" s="1323"/>
      <c r="O5" s="1324"/>
      <c r="P5" s="1322" t="s">
        <v>352</v>
      </c>
      <c r="Q5" s="1323"/>
      <c r="R5" s="1397"/>
      <c r="S5" s="1398" t="s">
        <v>34</v>
      </c>
      <c r="T5" s="1399"/>
    </row>
    <row r="6" spans="1:20" ht="27">
      <c r="A6" s="7"/>
      <c r="B6" s="1316" t="s">
        <v>6</v>
      </c>
      <c r="C6" s="1316" t="s">
        <v>7</v>
      </c>
      <c r="D6" s="1316" t="s">
        <v>8</v>
      </c>
      <c r="E6" s="643" t="s">
        <v>58</v>
      </c>
      <c r="F6" s="644" t="s">
        <v>59</v>
      </c>
      <c r="G6" s="643" t="s">
        <v>90</v>
      </c>
      <c r="H6" s="643" t="s">
        <v>275</v>
      </c>
      <c r="I6" s="643" t="s">
        <v>276</v>
      </c>
      <c r="J6" s="643" t="s">
        <v>90</v>
      </c>
      <c r="K6" s="643" t="s">
        <v>275</v>
      </c>
      <c r="L6" s="643" t="s">
        <v>276</v>
      </c>
      <c r="M6" s="234" t="s">
        <v>90</v>
      </c>
      <c r="N6" s="645" t="s">
        <v>275</v>
      </c>
      <c r="O6" s="643" t="s">
        <v>276</v>
      </c>
      <c r="P6" s="234" t="s">
        <v>90</v>
      </c>
      <c r="Q6" s="645" t="s">
        <v>275</v>
      </c>
      <c r="R6" s="645" t="s">
        <v>276</v>
      </c>
      <c r="S6" s="1400" t="s">
        <v>60</v>
      </c>
      <c r="T6" s="1400" t="s">
        <v>325</v>
      </c>
    </row>
    <row r="7" spans="1:20" ht="13.5" customHeight="1">
      <c r="A7" s="7"/>
      <c r="B7" s="1396"/>
      <c r="C7" s="1396"/>
      <c r="D7" s="1396"/>
      <c r="E7" s="647" t="s">
        <v>283</v>
      </c>
      <c r="F7" s="648" t="s">
        <v>283</v>
      </c>
      <c r="G7" s="647" t="str">
        <f>Titles!F12</f>
        <v>MW</v>
      </c>
      <c r="H7" s="647" t="str">
        <f>Titles!F13</f>
        <v>MWh</v>
      </c>
      <c r="I7" s="647" t="str">
        <f>Titles!F14</f>
        <v>MWh</v>
      </c>
      <c r="J7" s="647" t="str">
        <f>Titles!F12</f>
        <v>MW</v>
      </c>
      <c r="K7" s="647" t="str">
        <f>Titles!F13</f>
        <v>MWh</v>
      </c>
      <c r="L7" s="647" t="str">
        <f>Titles!F14</f>
        <v>MWh</v>
      </c>
      <c r="M7" s="391" t="str">
        <f>Titles!F12</f>
        <v>MW</v>
      </c>
      <c r="N7" s="648" t="str">
        <f>Titles!F13</f>
        <v>MWh</v>
      </c>
      <c r="O7" s="647" t="str">
        <f>Titles!F14</f>
        <v>MWh</v>
      </c>
      <c r="P7" s="391" t="str">
        <f>Titles!F12</f>
        <v>MW</v>
      </c>
      <c r="Q7" s="648" t="str">
        <f>Titles!F13</f>
        <v>MWh</v>
      </c>
      <c r="R7" s="652" t="str">
        <f>Titles!F14</f>
        <v>MWh</v>
      </c>
      <c r="S7" s="1401"/>
      <c r="T7" s="1401"/>
    </row>
    <row r="8" spans="1:20">
      <c r="B8" s="269" t="str">
        <f ca="1">Tables!B121</f>
        <v>Residential New Construction (example)</v>
      </c>
      <c r="C8" s="269" t="str">
        <f ca="1">Tables!C121</f>
        <v>Residential</v>
      </c>
      <c r="D8" s="269" t="str">
        <f ca="1">Tables!D121</f>
        <v>Res: New Construction</v>
      </c>
      <c r="E8" s="269">
        <f ca="1">Tables!F121</f>
        <v>113100</v>
      </c>
      <c r="F8" s="269">
        <f ca="1">Tables!G121</f>
        <v>156400</v>
      </c>
      <c r="G8" s="269">
        <f ca="1">Tables!H121</f>
        <v>34</v>
      </c>
      <c r="H8" s="269">
        <f ca="1">Tables!I121</f>
        <v>250</v>
      </c>
      <c r="I8" s="269">
        <f ca="1">Tables!J121</f>
        <v>2500</v>
      </c>
      <c r="J8" s="269">
        <f ca="1">Tables!K121</f>
        <v>30.6</v>
      </c>
      <c r="K8" s="269">
        <f ca="1">Tables!L121</f>
        <v>225</v>
      </c>
      <c r="L8" s="269">
        <f ca="1">Tables!M121</f>
        <v>2250</v>
      </c>
      <c r="M8" s="269">
        <f ca="1">Tables!N121</f>
        <v>20</v>
      </c>
      <c r="N8" s="269">
        <f ca="1">Tables!O121</f>
        <v>258</v>
      </c>
      <c r="O8" s="269">
        <f ca="1">Tables!P121</f>
        <v>2580</v>
      </c>
      <c r="P8" s="269">
        <f ca="1">Tables!Q121</f>
        <v>18</v>
      </c>
      <c r="Q8" s="269">
        <f ca="1">Tables!R121</f>
        <v>232.20000000000002</v>
      </c>
      <c r="R8" s="653">
        <f ca="1">Tables!S121</f>
        <v>2322</v>
      </c>
      <c r="S8" s="654">
        <f ca="1">Tables!Z121</f>
        <v>240</v>
      </c>
      <c r="T8" s="654">
        <f ca="1">Tables!AA121</f>
        <v>500</v>
      </c>
    </row>
    <row r="9" spans="1:20">
      <c r="B9" s="269" t="str">
        <f ca="1">Tables!B122</f>
        <v>Residential Whole Home Retrofit</v>
      </c>
      <c r="C9" s="269" t="str">
        <f ca="1">Tables!C122</f>
        <v>Residential</v>
      </c>
      <c r="D9" s="269" t="str">
        <f ca="1">Tables!D122</f>
        <v>Res: Whole Home/Retrofit</v>
      </c>
      <c r="E9" s="269">
        <f ca="1">Tables!F122</f>
        <v>0</v>
      </c>
      <c r="F9" s="269">
        <f ca="1">Tables!G122</f>
        <v>215600</v>
      </c>
      <c r="G9" s="269">
        <f ca="1">Tables!H122</f>
        <v>0</v>
      </c>
      <c r="H9" s="269">
        <f ca="1">Tables!I122</f>
        <v>0</v>
      </c>
      <c r="I9" s="269">
        <f ca="1">Tables!J122</f>
        <v>0</v>
      </c>
      <c r="J9" s="269">
        <f ca="1">Tables!K122</f>
        <v>0</v>
      </c>
      <c r="K9" s="269">
        <f ca="1">Tables!L122</f>
        <v>0</v>
      </c>
      <c r="L9" s="269">
        <f ca="1">Tables!M122</f>
        <v>0</v>
      </c>
      <c r="M9" s="269">
        <f ca="1">Tables!N122</f>
        <v>18</v>
      </c>
      <c r="N9" s="269">
        <f ca="1">Tables!O122</f>
        <v>15</v>
      </c>
      <c r="O9" s="269">
        <f ca="1">Tables!P122</f>
        <v>2432</v>
      </c>
      <c r="P9" s="269">
        <f ca="1">Tables!Q122</f>
        <v>14.4</v>
      </c>
      <c r="Q9" s="269">
        <f ca="1">Tables!R122</f>
        <v>12</v>
      </c>
      <c r="R9" s="653">
        <f ca="1">Tables!S122</f>
        <v>1945.6000000000001</v>
      </c>
      <c r="S9" s="654">
        <f ca="1">Tables!Z122</f>
        <v>0</v>
      </c>
      <c r="T9" s="654">
        <f ca="1">Tables!AA122</f>
        <v>400</v>
      </c>
    </row>
    <row r="10" spans="1:20">
      <c r="B10" s="269" t="str">
        <f ca="1">Tables!B123</f>
        <v>C&amp;I Prescriptive</v>
      </c>
      <c r="C10" s="269" t="str">
        <f ca="1">Tables!C123</f>
        <v>Commercial_Industrial</v>
      </c>
      <c r="D10" s="269" t="str">
        <f ca="1">Tables!D123</f>
        <v>CI: Prescriptive</v>
      </c>
      <c r="E10" s="269">
        <f ca="1">Tables!F123</f>
        <v>0</v>
      </c>
      <c r="F10" s="269">
        <f ca="1">Tables!G123</f>
        <v>156400</v>
      </c>
      <c r="G10" s="269">
        <f ca="1">Tables!H123</f>
        <v>0</v>
      </c>
      <c r="H10" s="269">
        <f ca="1">Tables!I123</f>
        <v>0</v>
      </c>
      <c r="I10" s="269">
        <f ca="1">Tables!J123</f>
        <v>0</v>
      </c>
      <c r="J10" s="269">
        <f ca="1">Tables!K123</f>
        <v>0</v>
      </c>
      <c r="K10" s="269">
        <f ca="1">Tables!L123</f>
        <v>0</v>
      </c>
      <c r="L10" s="269">
        <f ca="1">Tables!M123</f>
        <v>0</v>
      </c>
      <c r="M10" s="269">
        <f ca="1">Tables!N123</f>
        <v>10</v>
      </c>
      <c r="N10" s="269">
        <f ca="1">Tables!O123</f>
        <v>300</v>
      </c>
      <c r="O10" s="269">
        <f ca="1">Tables!P123</f>
        <v>1234</v>
      </c>
      <c r="P10" s="269">
        <f ca="1">Tables!Q123</f>
        <v>7</v>
      </c>
      <c r="Q10" s="269">
        <f ca="1">Tables!R123</f>
        <v>210</v>
      </c>
      <c r="R10" s="653">
        <f ca="1">Tables!S123</f>
        <v>863.8</v>
      </c>
      <c r="S10" s="654">
        <f ca="1">Tables!Z123</f>
        <v>0</v>
      </c>
      <c r="T10" s="654">
        <f ca="1">Tables!AA123</f>
        <v>32</v>
      </c>
    </row>
    <row r="11" spans="1:20">
      <c r="B11" s="269" t="str">
        <f ca="1">Tables!B124</f>
        <v>*Hide*</v>
      </c>
      <c r="C11" s="269" t="str">
        <f ca="1">Tables!C124</f>
        <v>-</v>
      </c>
      <c r="D11" s="269" t="str">
        <f ca="1">Tables!D124</f>
        <v>-</v>
      </c>
      <c r="E11" s="269" t="str">
        <f ca="1">Tables!F124</f>
        <v>-</v>
      </c>
      <c r="F11" s="269" t="str">
        <f ca="1">Tables!G124</f>
        <v>-</v>
      </c>
      <c r="G11" s="269" t="str">
        <f ca="1">Tables!H124</f>
        <v>-</v>
      </c>
      <c r="H11" s="269" t="str">
        <f ca="1">Tables!I124</f>
        <v>-</v>
      </c>
      <c r="I11" s="269" t="str">
        <f ca="1">Tables!J124</f>
        <v>-</v>
      </c>
      <c r="J11" s="269" t="str">
        <f ca="1">Tables!K124</f>
        <v>-</v>
      </c>
      <c r="K11" s="269" t="str">
        <f ca="1">Tables!L124</f>
        <v>-</v>
      </c>
      <c r="L11" s="269" t="str">
        <f ca="1">Tables!M124</f>
        <v>-</v>
      </c>
      <c r="M11" s="269" t="str">
        <f ca="1">Tables!N124</f>
        <v>-</v>
      </c>
      <c r="N11" s="269" t="str">
        <f ca="1">Tables!O124</f>
        <v>-</v>
      </c>
      <c r="O11" s="269" t="str">
        <f ca="1">Tables!P124</f>
        <v>-</v>
      </c>
      <c r="P11" s="269" t="str">
        <f ca="1">Tables!Q124</f>
        <v>-</v>
      </c>
      <c r="Q11" s="269" t="str">
        <f ca="1">Tables!R124</f>
        <v>-</v>
      </c>
      <c r="R11" s="653" t="str">
        <f ca="1">Tables!S124</f>
        <v>-</v>
      </c>
      <c r="S11" s="654" t="str">
        <f ca="1">Tables!Z124</f>
        <v>-</v>
      </c>
      <c r="T11" s="654" t="str">
        <f ca="1">Tables!AA124</f>
        <v>-</v>
      </c>
    </row>
    <row r="12" spans="1:20">
      <c r="B12" s="269" t="str">
        <f ca="1">Tables!B125</f>
        <v>*Hide*</v>
      </c>
      <c r="C12" s="269" t="str">
        <f ca="1">Tables!C125</f>
        <v>-</v>
      </c>
      <c r="D12" s="269" t="str">
        <f ca="1">Tables!D125</f>
        <v>-</v>
      </c>
      <c r="E12" s="269" t="str">
        <f ca="1">Tables!F125</f>
        <v>-</v>
      </c>
      <c r="F12" s="269" t="str">
        <f ca="1">Tables!G125</f>
        <v>-</v>
      </c>
      <c r="G12" s="269" t="str">
        <f ca="1">Tables!H125</f>
        <v>-</v>
      </c>
      <c r="H12" s="269" t="str">
        <f ca="1">Tables!I125</f>
        <v>-</v>
      </c>
      <c r="I12" s="269" t="str">
        <f ca="1">Tables!J125</f>
        <v>-</v>
      </c>
      <c r="J12" s="269" t="str">
        <f ca="1">Tables!K125</f>
        <v>-</v>
      </c>
      <c r="K12" s="269" t="str">
        <f ca="1">Tables!L125</f>
        <v>-</v>
      </c>
      <c r="L12" s="269" t="str">
        <f ca="1">Tables!M125</f>
        <v>-</v>
      </c>
      <c r="M12" s="269" t="str">
        <f ca="1">Tables!N125</f>
        <v>-</v>
      </c>
      <c r="N12" s="269" t="str">
        <f ca="1">Tables!O125</f>
        <v>-</v>
      </c>
      <c r="O12" s="269" t="str">
        <f ca="1">Tables!P125</f>
        <v>-</v>
      </c>
      <c r="P12" s="269" t="str">
        <f ca="1">Tables!Q125</f>
        <v>-</v>
      </c>
      <c r="Q12" s="269" t="str">
        <f ca="1">Tables!R125</f>
        <v>-</v>
      </c>
      <c r="R12" s="653" t="str">
        <f ca="1">Tables!S125</f>
        <v>-</v>
      </c>
      <c r="S12" s="654" t="str">
        <f ca="1">Tables!Z125</f>
        <v>-</v>
      </c>
      <c r="T12" s="654" t="str">
        <f ca="1">Tables!AA125</f>
        <v>-</v>
      </c>
    </row>
    <row r="13" spans="1:20">
      <c r="B13" s="269" t="str">
        <f ca="1">Tables!B126</f>
        <v>*Hide*</v>
      </c>
      <c r="C13" s="269" t="str">
        <f ca="1">Tables!C126</f>
        <v>-</v>
      </c>
      <c r="D13" s="269" t="str">
        <f ca="1">Tables!D126</f>
        <v>-</v>
      </c>
      <c r="E13" s="269" t="str">
        <f ca="1">Tables!F126</f>
        <v>-</v>
      </c>
      <c r="F13" s="269" t="str">
        <f ca="1">Tables!G126</f>
        <v>-</v>
      </c>
      <c r="G13" s="269" t="str">
        <f ca="1">Tables!H126</f>
        <v>-</v>
      </c>
      <c r="H13" s="269" t="str">
        <f ca="1">Tables!I126</f>
        <v>-</v>
      </c>
      <c r="I13" s="269" t="str">
        <f ca="1">Tables!J126</f>
        <v>-</v>
      </c>
      <c r="J13" s="269" t="str">
        <f ca="1">Tables!K126</f>
        <v>-</v>
      </c>
      <c r="K13" s="269" t="str">
        <f ca="1">Tables!L126</f>
        <v>-</v>
      </c>
      <c r="L13" s="269" t="str">
        <f ca="1">Tables!M126</f>
        <v>-</v>
      </c>
      <c r="M13" s="269" t="str">
        <f ca="1">Tables!N126</f>
        <v>-</v>
      </c>
      <c r="N13" s="269" t="str">
        <f ca="1">Tables!O126</f>
        <v>-</v>
      </c>
      <c r="O13" s="269" t="str">
        <f ca="1">Tables!P126</f>
        <v>-</v>
      </c>
      <c r="P13" s="269" t="str">
        <f ca="1">Tables!Q126</f>
        <v>-</v>
      </c>
      <c r="Q13" s="269" t="str">
        <f ca="1">Tables!R126</f>
        <v>-</v>
      </c>
      <c r="R13" s="653" t="str">
        <f ca="1">Tables!S126</f>
        <v>-</v>
      </c>
      <c r="S13" s="654" t="str">
        <f ca="1">Tables!Z126</f>
        <v>-</v>
      </c>
      <c r="T13" s="654" t="str">
        <f ca="1">Tables!AA126</f>
        <v>-</v>
      </c>
    </row>
    <row r="14" spans="1:20">
      <c r="B14" s="269" t="str">
        <f ca="1">Tables!B127</f>
        <v>*Hide*</v>
      </c>
      <c r="C14" s="269" t="str">
        <f ca="1">Tables!C127</f>
        <v>-</v>
      </c>
      <c r="D14" s="269" t="str">
        <f ca="1">Tables!D127</f>
        <v>-</v>
      </c>
      <c r="E14" s="269" t="str">
        <f ca="1">Tables!F127</f>
        <v>-</v>
      </c>
      <c r="F14" s="269" t="str">
        <f ca="1">Tables!G127</f>
        <v>-</v>
      </c>
      <c r="G14" s="269" t="str">
        <f ca="1">Tables!H127</f>
        <v>-</v>
      </c>
      <c r="H14" s="269" t="str">
        <f ca="1">Tables!I127</f>
        <v>-</v>
      </c>
      <c r="I14" s="269" t="str">
        <f ca="1">Tables!J127</f>
        <v>-</v>
      </c>
      <c r="J14" s="269" t="str">
        <f ca="1">Tables!K127</f>
        <v>-</v>
      </c>
      <c r="K14" s="269" t="str">
        <f ca="1">Tables!L127</f>
        <v>-</v>
      </c>
      <c r="L14" s="269" t="str">
        <f ca="1">Tables!M127</f>
        <v>-</v>
      </c>
      <c r="M14" s="269" t="str">
        <f ca="1">Tables!N127</f>
        <v>-</v>
      </c>
      <c r="N14" s="269" t="str">
        <f ca="1">Tables!O127</f>
        <v>-</v>
      </c>
      <c r="O14" s="269" t="str">
        <f ca="1">Tables!P127</f>
        <v>-</v>
      </c>
      <c r="P14" s="269" t="str">
        <f ca="1">Tables!Q127</f>
        <v>-</v>
      </c>
      <c r="Q14" s="269" t="str">
        <f ca="1">Tables!R127</f>
        <v>-</v>
      </c>
      <c r="R14" s="653" t="str">
        <f ca="1">Tables!S127</f>
        <v>-</v>
      </c>
      <c r="S14" s="654" t="str">
        <f ca="1">Tables!Z127</f>
        <v>-</v>
      </c>
      <c r="T14" s="654" t="str">
        <f ca="1">Tables!AA127</f>
        <v>-</v>
      </c>
    </row>
    <row r="15" spans="1:20">
      <c r="B15" s="269" t="str">
        <f ca="1">Tables!B128</f>
        <v>*Hide*</v>
      </c>
      <c r="C15" s="269" t="str">
        <f ca="1">Tables!C128</f>
        <v>-</v>
      </c>
      <c r="D15" s="269" t="str">
        <f ca="1">Tables!D128</f>
        <v>-</v>
      </c>
      <c r="E15" s="269" t="str">
        <f ca="1">Tables!F128</f>
        <v>-</v>
      </c>
      <c r="F15" s="269" t="str">
        <f ca="1">Tables!G128</f>
        <v>-</v>
      </c>
      <c r="G15" s="269" t="str">
        <f ca="1">Tables!H128</f>
        <v>-</v>
      </c>
      <c r="H15" s="269" t="str">
        <f ca="1">Tables!I128</f>
        <v>-</v>
      </c>
      <c r="I15" s="269" t="str">
        <f ca="1">Tables!J128</f>
        <v>-</v>
      </c>
      <c r="J15" s="269" t="str">
        <f ca="1">Tables!K128</f>
        <v>-</v>
      </c>
      <c r="K15" s="269" t="str">
        <f ca="1">Tables!L128</f>
        <v>-</v>
      </c>
      <c r="L15" s="269" t="str">
        <f ca="1">Tables!M128</f>
        <v>-</v>
      </c>
      <c r="M15" s="269" t="str">
        <f ca="1">Tables!N128</f>
        <v>-</v>
      </c>
      <c r="N15" s="269" t="str">
        <f ca="1">Tables!O128</f>
        <v>-</v>
      </c>
      <c r="O15" s="269" t="str">
        <f ca="1">Tables!P128</f>
        <v>-</v>
      </c>
      <c r="P15" s="269" t="str">
        <f ca="1">Tables!Q128</f>
        <v>-</v>
      </c>
      <c r="Q15" s="269" t="str">
        <f ca="1">Tables!R128</f>
        <v>-</v>
      </c>
      <c r="R15" s="653" t="str">
        <f ca="1">Tables!S128</f>
        <v>-</v>
      </c>
      <c r="S15" s="654" t="str">
        <f ca="1">Tables!Z128</f>
        <v>-</v>
      </c>
      <c r="T15" s="654" t="str">
        <f ca="1">Tables!AA128</f>
        <v>-</v>
      </c>
    </row>
    <row r="16" spans="1:20">
      <c r="B16" s="269" t="str">
        <f ca="1">Tables!B129</f>
        <v>*Hide*</v>
      </c>
      <c r="C16" s="269" t="str">
        <f ca="1">Tables!C129</f>
        <v>-</v>
      </c>
      <c r="D16" s="269" t="str">
        <f ca="1">Tables!D129</f>
        <v>-</v>
      </c>
      <c r="E16" s="269" t="str">
        <f ca="1">Tables!F129</f>
        <v>-</v>
      </c>
      <c r="F16" s="269" t="str">
        <f ca="1">Tables!G129</f>
        <v>-</v>
      </c>
      <c r="G16" s="269" t="str">
        <f ca="1">Tables!H129</f>
        <v>-</v>
      </c>
      <c r="H16" s="269" t="str">
        <f ca="1">Tables!I129</f>
        <v>-</v>
      </c>
      <c r="I16" s="269" t="str">
        <f ca="1">Tables!J129</f>
        <v>-</v>
      </c>
      <c r="J16" s="269" t="str">
        <f ca="1">Tables!K129</f>
        <v>-</v>
      </c>
      <c r="K16" s="269" t="str">
        <f ca="1">Tables!L129</f>
        <v>-</v>
      </c>
      <c r="L16" s="269" t="str">
        <f ca="1">Tables!M129</f>
        <v>-</v>
      </c>
      <c r="M16" s="269" t="str">
        <f ca="1">Tables!N129</f>
        <v>-</v>
      </c>
      <c r="N16" s="269" t="str">
        <f ca="1">Tables!O129</f>
        <v>-</v>
      </c>
      <c r="O16" s="269" t="str">
        <f ca="1">Tables!P129</f>
        <v>-</v>
      </c>
      <c r="P16" s="269" t="str">
        <f ca="1">Tables!Q129</f>
        <v>-</v>
      </c>
      <c r="Q16" s="269" t="str">
        <f ca="1">Tables!R129</f>
        <v>-</v>
      </c>
      <c r="R16" s="653" t="str">
        <f ca="1">Tables!S129</f>
        <v>-</v>
      </c>
      <c r="S16" s="654" t="str">
        <f ca="1">Tables!Z129</f>
        <v>-</v>
      </c>
      <c r="T16" s="654" t="str">
        <f ca="1">Tables!AA129</f>
        <v>-</v>
      </c>
    </row>
    <row r="17" spans="2:20">
      <c r="B17" s="269" t="str">
        <f ca="1">Tables!B130</f>
        <v>*Hide*</v>
      </c>
      <c r="C17" s="269" t="str">
        <f ca="1">Tables!C130</f>
        <v>-</v>
      </c>
      <c r="D17" s="269" t="str">
        <f ca="1">Tables!D130</f>
        <v>-</v>
      </c>
      <c r="E17" s="269" t="str">
        <f ca="1">Tables!F130</f>
        <v>-</v>
      </c>
      <c r="F17" s="269" t="str">
        <f ca="1">Tables!G130</f>
        <v>-</v>
      </c>
      <c r="G17" s="269" t="str">
        <f ca="1">Tables!H130</f>
        <v>-</v>
      </c>
      <c r="H17" s="269" t="str">
        <f ca="1">Tables!I130</f>
        <v>-</v>
      </c>
      <c r="I17" s="269" t="str">
        <f ca="1">Tables!J130</f>
        <v>-</v>
      </c>
      <c r="J17" s="269" t="str">
        <f ca="1">Tables!K130</f>
        <v>-</v>
      </c>
      <c r="K17" s="269" t="str">
        <f ca="1">Tables!L130</f>
        <v>-</v>
      </c>
      <c r="L17" s="269" t="str">
        <f ca="1">Tables!M130</f>
        <v>-</v>
      </c>
      <c r="M17" s="269" t="str">
        <f ca="1">Tables!N130</f>
        <v>-</v>
      </c>
      <c r="N17" s="269" t="str">
        <f ca="1">Tables!O130</f>
        <v>-</v>
      </c>
      <c r="O17" s="269" t="str">
        <f ca="1">Tables!P130</f>
        <v>-</v>
      </c>
      <c r="P17" s="269" t="str">
        <f ca="1">Tables!Q130</f>
        <v>-</v>
      </c>
      <c r="Q17" s="269" t="str">
        <f ca="1">Tables!R130</f>
        <v>-</v>
      </c>
      <c r="R17" s="653" t="str">
        <f ca="1">Tables!S130</f>
        <v>-</v>
      </c>
      <c r="S17" s="654" t="str">
        <f ca="1">Tables!Z130</f>
        <v>-</v>
      </c>
      <c r="T17" s="654" t="str">
        <f ca="1">Tables!AA130</f>
        <v>-</v>
      </c>
    </row>
    <row r="18" spans="2:20">
      <c r="B18" s="269" t="str">
        <f ca="1">Tables!B131</f>
        <v>*Hide*</v>
      </c>
      <c r="C18" s="269" t="str">
        <f ca="1">Tables!C131</f>
        <v>-</v>
      </c>
      <c r="D18" s="269" t="str">
        <f ca="1">Tables!D131</f>
        <v>-</v>
      </c>
      <c r="E18" s="269" t="str">
        <f ca="1">Tables!F131</f>
        <v>-</v>
      </c>
      <c r="F18" s="269" t="str">
        <f ca="1">Tables!G131</f>
        <v>-</v>
      </c>
      <c r="G18" s="269" t="str">
        <f ca="1">Tables!H131</f>
        <v>-</v>
      </c>
      <c r="H18" s="269" t="str">
        <f ca="1">Tables!I131</f>
        <v>-</v>
      </c>
      <c r="I18" s="269" t="str">
        <f ca="1">Tables!J131</f>
        <v>-</v>
      </c>
      <c r="J18" s="269" t="str">
        <f ca="1">Tables!K131</f>
        <v>-</v>
      </c>
      <c r="K18" s="269" t="str">
        <f ca="1">Tables!L131</f>
        <v>-</v>
      </c>
      <c r="L18" s="269" t="str">
        <f ca="1">Tables!M131</f>
        <v>-</v>
      </c>
      <c r="M18" s="269" t="str">
        <f ca="1">Tables!N131</f>
        <v>-</v>
      </c>
      <c r="N18" s="269" t="str">
        <f ca="1">Tables!O131</f>
        <v>-</v>
      </c>
      <c r="O18" s="269" t="str">
        <f ca="1">Tables!P131</f>
        <v>-</v>
      </c>
      <c r="P18" s="269" t="str">
        <f ca="1">Tables!Q131</f>
        <v>-</v>
      </c>
      <c r="Q18" s="269" t="str">
        <f ca="1">Tables!R131</f>
        <v>-</v>
      </c>
      <c r="R18" s="653" t="str">
        <f ca="1">Tables!S131</f>
        <v>-</v>
      </c>
      <c r="S18" s="654" t="str">
        <f ca="1">Tables!Z131</f>
        <v>-</v>
      </c>
      <c r="T18" s="654" t="str">
        <f ca="1">Tables!AA131</f>
        <v>-</v>
      </c>
    </row>
    <row r="19" spans="2:20">
      <c r="B19" s="269" t="str">
        <f ca="1">Tables!B132</f>
        <v>*Hide*</v>
      </c>
      <c r="C19" s="269" t="str">
        <f ca="1">Tables!C132</f>
        <v>-</v>
      </c>
      <c r="D19" s="269" t="str">
        <f ca="1">Tables!D132</f>
        <v>-</v>
      </c>
      <c r="E19" s="269" t="str">
        <f ca="1">Tables!F132</f>
        <v>-</v>
      </c>
      <c r="F19" s="269" t="str">
        <f ca="1">Tables!G132</f>
        <v>-</v>
      </c>
      <c r="G19" s="269" t="str">
        <f ca="1">Tables!H132</f>
        <v>-</v>
      </c>
      <c r="H19" s="269" t="str">
        <f ca="1">Tables!I132</f>
        <v>-</v>
      </c>
      <c r="I19" s="269" t="str">
        <f ca="1">Tables!J132</f>
        <v>-</v>
      </c>
      <c r="J19" s="269" t="str">
        <f ca="1">Tables!K132</f>
        <v>-</v>
      </c>
      <c r="K19" s="269" t="str">
        <f ca="1">Tables!L132</f>
        <v>-</v>
      </c>
      <c r="L19" s="269" t="str">
        <f ca="1">Tables!M132</f>
        <v>-</v>
      </c>
      <c r="M19" s="269" t="str">
        <f ca="1">Tables!N132</f>
        <v>-</v>
      </c>
      <c r="N19" s="269" t="str">
        <f ca="1">Tables!O132</f>
        <v>-</v>
      </c>
      <c r="O19" s="269" t="str">
        <f ca="1">Tables!P132</f>
        <v>-</v>
      </c>
      <c r="P19" s="269" t="str">
        <f ca="1">Tables!Q132</f>
        <v>-</v>
      </c>
      <c r="Q19" s="269" t="str">
        <f ca="1">Tables!R132</f>
        <v>-</v>
      </c>
      <c r="R19" s="653" t="str">
        <f ca="1">Tables!S132</f>
        <v>-</v>
      </c>
      <c r="S19" s="654" t="str">
        <f ca="1">Tables!Z132</f>
        <v>-</v>
      </c>
      <c r="T19" s="654" t="str">
        <f ca="1">Tables!AA132</f>
        <v>-</v>
      </c>
    </row>
    <row r="20" spans="2:20">
      <c r="B20" s="269" t="str">
        <f ca="1">Tables!B133</f>
        <v>*Hide*</v>
      </c>
      <c r="C20" s="269" t="str">
        <f ca="1">Tables!C133</f>
        <v>-</v>
      </c>
      <c r="D20" s="269" t="str">
        <f ca="1">Tables!D133</f>
        <v>-</v>
      </c>
      <c r="E20" s="269" t="str">
        <f ca="1">Tables!F133</f>
        <v>-</v>
      </c>
      <c r="F20" s="269" t="str">
        <f ca="1">Tables!G133</f>
        <v>-</v>
      </c>
      <c r="G20" s="269" t="str">
        <f ca="1">Tables!H133</f>
        <v>-</v>
      </c>
      <c r="H20" s="269" t="str">
        <f ca="1">Tables!I133</f>
        <v>-</v>
      </c>
      <c r="I20" s="269" t="str">
        <f ca="1">Tables!J133</f>
        <v>-</v>
      </c>
      <c r="J20" s="269" t="str">
        <f ca="1">Tables!K133</f>
        <v>-</v>
      </c>
      <c r="K20" s="269" t="str">
        <f ca="1">Tables!L133</f>
        <v>-</v>
      </c>
      <c r="L20" s="269" t="str">
        <f ca="1">Tables!M133</f>
        <v>-</v>
      </c>
      <c r="M20" s="269" t="str">
        <f ca="1">Tables!N133</f>
        <v>-</v>
      </c>
      <c r="N20" s="269" t="str">
        <f ca="1">Tables!O133</f>
        <v>-</v>
      </c>
      <c r="O20" s="269" t="str">
        <f ca="1">Tables!P133</f>
        <v>-</v>
      </c>
      <c r="P20" s="269" t="str">
        <f ca="1">Tables!Q133</f>
        <v>-</v>
      </c>
      <c r="Q20" s="269" t="str">
        <f ca="1">Tables!R133</f>
        <v>-</v>
      </c>
      <c r="R20" s="653" t="str">
        <f ca="1">Tables!S133</f>
        <v>-</v>
      </c>
      <c r="S20" s="654" t="str">
        <f ca="1">Tables!Z133</f>
        <v>-</v>
      </c>
      <c r="T20" s="654" t="str">
        <f ca="1">Tables!AA133</f>
        <v>-</v>
      </c>
    </row>
    <row r="21" spans="2:20">
      <c r="B21" s="269" t="str">
        <f ca="1">Tables!B134</f>
        <v>*Hide*</v>
      </c>
      <c r="C21" s="269" t="str">
        <f ca="1">Tables!C134</f>
        <v>-</v>
      </c>
      <c r="D21" s="269" t="str">
        <f ca="1">Tables!D134</f>
        <v>-</v>
      </c>
      <c r="E21" s="269" t="str">
        <f ca="1">Tables!F134</f>
        <v>-</v>
      </c>
      <c r="F21" s="269" t="str">
        <f ca="1">Tables!G134</f>
        <v>-</v>
      </c>
      <c r="G21" s="269" t="str">
        <f ca="1">Tables!H134</f>
        <v>-</v>
      </c>
      <c r="H21" s="269" t="str">
        <f ca="1">Tables!I134</f>
        <v>-</v>
      </c>
      <c r="I21" s="269" t="str">
        <f ca="1">Tables!J134</f>
        <v>-</v>
      </c>
      <c r="J21" s="269" t="str">
        <f ca="1">Tables!K134</f>
        <v>-</v>
      </c>
      <c r="K21" s="269" t="str">
        <f ca="1">Tables!L134</f>
        <v>-</v>
      </c>
      <c r="L21" s="269" t="str">
        <f ca="1">Tables!M134</f>
        <v>-</v>
      </c>
      <c r="M21" s="269" t="str">
        <f ca="1">Tables!N134</f>
        <v>-</v>
      </c>
      <c r="N21" s="269" t="str">
        <f ca="1">Tables!O134</f>
        <v>-</v>
      </c>
      <c r="O21" s="269" t="str">
        <f ca="1">Tables!P134</f>
        <v>-</v>
      </c>
      <c r="P21" s="269" t="str">
        <f ca="1">Tables!Q134</f>
        <v>-</v>
      </c>
      <c r="Q21" s="269" t="str">
        <f ca="1">Tables!R134</f>
        <v>-</v>
      </c>
      <c r="R21" s="653" t="str">
        <f ca="1">Tables!S134</f>
        <v>-</v>
      </c>
      <c r="S21" s="654" t="str">
        <f ca="1">Tables!Z134</f>
        <v>-</v>
      </c>
      <c r="T21" s="654" t="str">
        <f ca="1">Tables!AA134</f>
        <v>-</v>
      </c>
    </row>
    <row r="22" spans="2:20">
      <c r="B22" s="269" t="str">
        <f ca="1">Tables!B135</f>
        <v>*Hide*</v>
      </c>
      <c r="C22" s="269" t="str">
        <f ca="1">Tables!C135</f>
        <v>-</v>
      </c>
      <c r="D22" s="269" t="str">
        <f ca="1">Tables!D135</f>
        <v>-</v>
      </c>
      <c r="E22" s="269" t="str">
        <f ca="1">Tables!F135</f>
        <v>-</v>
      </c>
      <c r="F22" s="269" t="str">
        <f ca="1">Tables!G135</f>
        <v>-</v>
      </c>
      <c r="G22" s="269" t="str">
        <f ca="1">Tables!H135</f>
        <v>-</v>
      </c>
      <c r="H22" s="269" t="str">
        <f ca="1">Tables!I135</f>
        <v>-</v>
      </c>
      <c r="I22" s="269" t="str">
        <f ca="1">Tables!J135</f>
        <v>-</v>
      </c>
      <c r="J22" s="269" t="str">
        <f ca="1">Tables!K135</f>
        <v>-</v>
      </c>
      <c r="K22" s="269" t="str">
        <f ca="1">Tables!L135</f>
        <v>-</v>
      </c>
      <c r="L22" s="269" t="str">
        <f ca="1">Tables!M135</f>
        <v>-</v>
      </c>
      <c r="M22" s="269" t="str">
        <f ca="1">Tables!N135</f>
        <v>-</v>
      </c>
      <c r="N22" s="269" t="str">
        <f ca="1">Tables!O135</f>
        <v>-</v>
      </c>
      <c r="O22" s="269" t="str">
        <f ca="1">Tables!P135</f>
        <v>-</v>
      </c>
      <c r="P22" s="269" t="str">
        <f ca="1">Tables!Q135</f>
        <v>-</v>
      </c>
      <c r="Q22" s="269" t="str">
        <f ca="1">Tables!R135</f>
        <v>-</v>
      </c>
      <c r="R22" s="653" t="str">
        <f ca="1">Tables!S135</f>
        <v>-</v>
      </c>
      <c r="S22" s="654" t="str">
        <f ca="1">Tables!Z135</f>
        <v>-</v>
      </c>
      <c r="T22" s="654" t="str">
        <f ca="1">Tables!AA135</f>
        <v>-</v>
      </c>
    </row>
    <row r="23" spans="2:20">
      <c r="B23" s="269" t="str">
        <f ca="1">Tables!B136</f>
        <v>*Hide*</v>
      </c>
      <c r="C23" s="269" t="str">
        <f ca="1">Tables!C136</f>
        <v>-</v>
      </c>
      <c r="D23" s="269" t="str">
        <f ca="1">Tables!D136</f>
        <v>-</v>
      </c>
      <c r="E23" s="269" t="str">
        <f ca="1">Tables!F136</f>
        <v>-</v>
      </c>
      <c r="F23" s="269" t="str">
        <f ca="1">Tables!G136</f>
        <v>-</v>
      </c>
      <c r="G23" s="269" t="str">
        <f ca="1">Tables!H136</f>
        <v>-</v>
      </c>
      <c r="H23" s="269" t="str">
        <f ca="1">Tables!I136</f>
        <v>-</v>
      </c>
      <c r="I23" s="269" t="str">
        <f ca="1">Tables!J136</f>
        <v>-</v>
      </c>
      <c r="J23" s="269" t="str">
        <f ca="1">Tables!K136</f>
        <v>-</v>
      </c>
      <c r="K23" s="269" t="str">
        <f ca="1">Tables!L136</f>
        <v>-</v>
      </c>
      <c r="L23" s="269" t="str">
        <f ca="1">Tables!M136</f>
        <v>-</v>
      </c>
      <c r="M23" s="269" t="str">
        <f ca="1">Tables!N136</f>
        <v>-</v>
      </c>
      <c r="N23" s="269" t="str">
        <f ca="1">Tables!O136</f>
        <v>-</v>
      </c>
      <c r="O23" s="269" t="str">
        <f ca="1">Tables!P136</f>
        <v>-</v>
      </c>
      <c r="P23" s="269" t="str">
        <f ca="1">Tables!Q136</f>
        <v>-</v>
      </c>
      <c r="Q23" s="269" t="str">
        <f ca="1">Tables!R136</f>
        <v>-</v>
      </c>
      <c r="R23" s="653" t="str">
        <f ca="1">Tables!S136</f>
        <v>-</v>
      </c>
      <c r="S23" s="654" t="str">
        <f ca="1">Tables!Z136</f>
        <v>-</v>
      </c>
      <c r="T23" s="654" t="str">
        <f ca="1">Tables!AA136</f>
        <v>-</v>
      </c>
    </row>
    <row r="24" spans="2:20">
      <c r="B24" s="269" t="str">
        <f ca="1">Tables!B137</f>
        <v>*Hide*</v>
      </c>
      <c r="C24" s="269" t="str">
        <f ca="1">Tables!C137</f>
        <v>-</v>
      </c>
      <c r="D24" s="269" t="str">
        <f ca="1">Tables!D137</f>
        <v>-</v>
      </c>
      <c r="E24" s="269" t="str">
        <f ca="1">Tables!F137</f>
        <v>-</v>
      </c>
      <c r="F24" s="269" t="str">
        <f ca="1">Tables!G137</f>
        <v>-</v>
      </c>
      <c r="G24" s="269" t="str">
        <f ca="1">Tables!H137</f>
        <v>-</v>
      </c>
      <c r="H24" s="269" t="str">
        <f ca="1">Tables!I137</f>
        <v>-</v>
      </c>
      <c r="I24" s="269" t="str">
        <f ca="1">Tables!J137</f>
        <v>-</v>
      </c>
      <c r="J24" s="269" t="str">
        <f ca="1">Tables!K137</f>
        <v>-</v>
      </c>
      <c r="K24" s="269" t="str">
        <f ca="1">Tables!L137</f>
        <v>-</v>
      </c>
      <c r="L24" s="269" t="str">
        <f ca="1">Tables!M137</f>
        <v>-</v>
      </c>
      <c r="M24" s="269" t="str">
        <f ca="1">Tables!N137</f>
        <v>-</v>
      </c>
      <c r="N24" s="269" t="str">
        <f ca="1">Tables!O137</f>
        <v>-</v>
      </c>
      <c r="O24" s="269" t="str">
        <f ca="1">Tables!P137</f>
        <v>-</v>
      </c>
      <c r="P24" s="269" t="str">
        <f ca="1">Tables!Q137</f>
        <v>-</v>
      </c>
      <c r="Q24" s="269" t="str">
        <f ca="1">Tables!R137</f>
        <v>-</v>
      </c>
      <c r="R24" s="269" t="str">
        <f ca="1">Tables!S137</f>
        <v>-</v>
      </c>
      <c r="S24" s="269" t="str">
        <f ca="1">Tables!Z137</f>
        <v>-</v>
      </c>
      <c r="T24" s="269" t="str">
        <f ca="1">Tables!AA137</f>
        <v>-</v>
      </c>
    </row>
    <row r="25" spans="2:20">
      <c r="B25" s="269" t="str">
        <f ca="1">Tables!B138</f>
        <v>*Hide*</v>
      </c>
      <c r="C25" s="269" t="str">
        <f ca="1">Tables!C138</f>
        <v>-</v>
      </c>
      <c r="D25" s="269" t="str">
        <f ca="1">Tables!D138</f>
        <v>-</v>
      </c>
      <c r="E25" s="269" t="str">
        <f ca="1">Tables!F138</f>
        <v>-</v>
      </c>
      <c r="F25" s="269" t="str">
        <f ca="1">Tables!G138</f>
        <v>-</v>
      </c>
      <c r="G25" s="269" t="str">
        <f ca="1">Tables!H138</f>
        <v>-</v>
      </c>
      <c r="H25" s="269" t="str">
        <f ca="1">Tables!I138</f>
        <v>-</v>
      </c>
      <c r="I25" s="269" t="str">
        <f ca="1">Tables!J138</f>
        <v>-</v>
      </c>
      <c r="J25" s="269" t="str">
        <f ca="1">Tables!K138</f>
        <v>-</v>
      </c>
      <c r="K25" s="269" t="str">
        <f ca="1">Tables!L138</f>
        <v>-</v>
      </c>
      <c r="L25" s="269" t="str">
        <f ca="1">Tables!M138</f>
        <v>-</v>
      </c>
      <c r="M25" s="269" t="str">
        <f ca="1">Tables!N138</f>
        <v>-</v>
      </c>
      <c r="N25" s="269" t="str">
        <f ca="1">Tables!O138</f>
        <v>-</v>
      </c>
      <c r="O25" s="269" t="str">
        <f ca="1">Tables!P138</f>
        <v>-</v>
      </c>
      <c r="P25" s="269" t="str">
        <f ca="1">Tables!Q138</f>
        <v>-</v>
      </c>
      <c r="Q25" s="269" t="str">
        <f ca="1">Tables!R138</f>
        <v>-</v>
      </c>
      <c r="R25" s="269" t="str">
        <f ca="1">Tables!S138</f>
        <v>-</v>
      </c>
      <c r="S25" s="269" t="str">
        <f ca="1">Tables!Z138</f>
        <v>-</v>
      </c>
      <c r="T25" s="269" t="str">
        <f ca="1">Tables!AA138</f>
        <v>-</v>
      </c>
    </row>
    <row r="26" spans="2:20">
      <c r="B26" s="269" t="str">
        <f ca="1">Tables!B139</f>
        <v>*Hide*</v>
      </c>
      <c r="C26" s="269" t="str">
        <f ca="1">Tables!C139</f>
        <v>-</v>
      </c>
      <c r="D26" s="269" t="str">
        <f ca="1">Tables!D139</f>
        <v>-</v>
      </c>
      <c r="E26" s="269" t="str">
        <f ca="1">Tables!F139</f>
        <v>-</v>
      </c>
      <c r="F26" s="269" t="str">
        <f ca="1">Tables!G139</f>
        <v>-</v>
      </c>
      <c r="G26" s="269" t="str">
        <f ca="1">Tables!H139</f>
        <v>-</v>
      </c>
      <c r="H26" s="269" t="str">
        <f ca="1">Tables!I139</f>
        <v>-</v>
      </c>
      <c r="I26" s="269" t="str">
        <f ca="1">Tables!J139</f>
        <v>-</v>
      </c>
      <c r="J26" s="269" t="str">
        <f ca="1">Tables!K139</f>
        <v>-</v>
      </c>
      <c r="K26" s="269" t="str">
        <f ca="1">Tables!L139</f>
        <v>-</v>
      </c>
      <c r="L26" s="269" t="str">
        <f ca="1">Tables!M139</f>
        <v>-</v>
      </c>
      <c r="M26" s="269" t="str">
        <f ca="1">Tables!N139</f>
        <v>-</v>
      </c>
      <c r="N26" s="269" t="str">
        <f ca="1">Tables!O139</f>
        <v>-</v>
      </c>
      <c r="O26" s="269" t="str">
        <f ca="1">Tables!P139</f>
        <v>-</v>
      </c>
      <c r="P26" s="269" t="str">
        <f ca="1">Tables!Q139</f>
        <v>-</v>
      </c>
      <c r="Q26" s="269" t="str">
        <f ca="1">Tables!R139</f>
        <v>-</v>
      </c>
      <c r="R26" s="269" t="str">
        <f ca="1">Tables!S139</f>
        <v>-</v>
      </c>
      <c r="S26" s="269" t="str">
        <f ca="1">Tables!Z139</f>
        <v>-</v>
      </c>
      <c r="T26" s="269" t="str">
        <f ca="1">Tables!AA139</f>
        <v>-</v>
      </c>
    </row>
    <row r="27" spans="2:20">
      <c r="B27" s="269" t="str">
        <f ca="1">Tables!B140</f>
        <v>*Hide*</v>
      </c>
      <c r="C27" s="269" t="str">
        <f ca="1">Tables!C140</f>
        <v>-</v>
      </c>
      <c r="D27" s="269" t="str">
        <f ca="1">Tables!D140</f>
        <v>-</v>
      </c>
      <c r="E27" s="269" t="str">
        <f ca="1">Tables!F140</f>
        <v>-</v>
      </c>
      <c r="F27" s="269" t="str">
        <f ca="1">Tables!G140</f>
        <v>-</v>
      </c>
      <c r="G27" s="269" t="str">
        <f ca="1">Tables!H140</f>
        <v>-</v>
      </c>
      <c r="H27" s="269" t="str">
        <f ca="1">Tables!I140</f>
        <v>-</v>
      </c>
      <c r="I27" s="269" t="str">
        <f ca="1">Tables!J140</f>
        <v>-</v>
      </c>
      <c r="J27" s="269" t="str">
        <f ca="1">Tables!K140</f>
        <v>-</v>
      </c>
      <c r="K27" s="269" t="str">
        <f ca="1">Tables!L140</f>
        <v>-</v>
      </c>
      <c r="L27" s="269" t="str">
        <f ca="1">Tables!M140</f>
        <v>-</v>
      </c>
      <c r="M27" s="269" t="str">
        <f ca="1">Tables!N140</f>
        <v>-</v>
      </c>
      <c r="N27" s="269" t="str">
        <f ca="1">Tables!O140</f>
        <v>-</v>
      </c>
      <c r="O27" s="269" t="str">
        <f ca="1">Tables!P140</f>
        <v>-</v>
      </c>
      <c r="P27" s="269" t="str">
        <f ca="1">Tables!Q140</f>
        <v>-</v>
      </c>
      <c r="Q27" s="269" t="str">
        <f ca="1">Tables!R140</f>
        <v>-</v>
      </c>
      <c r="R27" s="269" t="str">
        <f ca="1">Tables!S140</f>
        <v>-</v>
      </c>
      <c r="S27" s="269" t="str">
        <f ca="1">Tables!Z140</f>
        <v>-</v>
      </c>
      <c r="T27" s="269" t="str">
        <f ca="1">Tables!AA140</f>
        <v>-</v>
      </c>
    </row>
    <row r="28" spans="2:20">
      <c r="B28" s="269" t="str">
        <f ca="1">Tables!B141</f>
        <v>*Hide*</v>
      </c>
      <c r="C28" s="269" t="str">
        <f ca="1">Tables!C141</f>
        <v>-</v>
      </c>
      <c r="D28" s="269" t="str">
        <f ca="1">Tables!D141</f>
        <v>-</v>
      </c>
      <c r="E28" s="269" t="str">
        <f ca="1">Tables!F141</f>
        <v>-</v>
      </c>
      <c r="F28" s="269" t="str">
        <f ca="1">Tables!G141</f>
        <v>-</v>
      </c>
      <c r="G28" s="269" t="str">
        <f ca="1">Tables!H141</f>
        <v>-</v>
      </c>
      <c r="H28" s="269" t="str">
        <f ca="1">Tables!I141</f>
        <v>-</v>
      </c>
      <c r="I28" s="269" t="str">
        <f ca="1">Tables!J141</f>
        <v>-</v>
      </c>
      <c r="J28" s="269" t="str">
        <f ca="1">Tables!K141</f>
        <v>-</v>
      </c>
      <c r="K28" s="269" t="str">
        <f ca="1">Tables!L141</f>
        <v>-</v>
      </c>
      <c r="L28" s="269" t="str">
        <f ca="1">Tables!M141</f>
        <v>-</v>
      </c>
      <c r="M28" s="269" t="str">
        <f ca="1">Tables!N141</f>
        <v>-</v>
      </c>
      <c r="N28" s="269" t="str">
        <f ca="1">Tables!O141</f>
        <v>-</v>
      </c>
      <c r="O28" s="269" t="str">
        <f ca="1">Tables!P141</f>
        <v>-</v>
      </c>
      <c r="P28" s="269" t="str">
        <f ca="1">Tables!Q141</f>
        <v>-</v>
      </c>
      <c r="Q28" s="269" t="str">
        <f ca="1">Tables!R141</f>
        <v>-</v>
      </c>
      <c r="R28" s="269" t="str">
        <f ca="1">Tables!S141</f>
        <v>-</v>
      </c>
      <c r="S28" s="269" t="str">
        <f ca="1">Tables!Z141</f>
        <v>-</v>
      </c>
      <c r="T28" s="269" t="str">
        <f ca="1">Tables!AA141</f>
        <v>-</v>
      </c>
    </row>
    <row r="29" spans="2:20">
      <c r="B29" s="269" t="str">
        <f ca="1">Tables!B142</f>
        <v>*Hide*</v>
      </c>
      <c r="C29" s="269" t="str">
        <f ca="1">Tables!C142</f>
        <v>-</v>
      </c>
      <c r="D29" s="269" t="str">
        <f ca="1">Tables!D142</f>
        <v>-</v>
      </c>
      <c r="E29" s="269" t="str">
        <f ca="1">Tables!F142</f>
        <v>-</v>
      </c>
      <c r="F29" s="269" t="str">
        <f ca="1">Tables!G142</f>
        <v>-</v>
      </c>
      <c r="G29" s="269" t="str">
        <f ca="1">Tables!H142</f>
        <v>-</v>
      </c>
      <c r="H29" s="269" t="str">
        <f ca="1">Tables!I142</f>
        <v>-</v>
      </c>
      <c r="I29" s="269" t="str">
        <f ca="1">Tables!J142</f>
        <v>-</v>
      </c>
      <c r="J29" s="269" t="str">
        <f ca="1">Tables!K142</f>
        <v>-</v>
      </c>
      <c r="K29" s="269" t="str">
        <f ca="1">Tables!L142</f>
        <v>-</v>
      </c>
      <c r="L29" s="269" t="str">
        <f ca="1">Tables!M142</f>
        <v>-</v>
      </c>
      <c r="M29" s="269" t="str">
        <f ca="1">Tables!N142</f>
        <v>-</v>
      </c>
      <c r="N29" s="269" t="str">
        <f ca="1">Tables!O142</f>
        <v>-</v>
      </c>
      <c r="O29" s="269" t="str">
        <f ca="1">Tables!P142</f>
        <v>-</v>
      </c>
      <c r="P29" s="269" t="str">
        <f ca="1">Tables!Q142</f>
        <v>-</v>
      </c>
      <c r="Q29" s="269" t="str">
        <f ca="1">Tables!R142</f>
        <v>-</v>
      </c>
      <c r="R29" s="269" t="str">
        <f ca="1">Tables!S142</f>
        <v>-</v>
      </c>
      <c r="S29" s="269" t="str">
        <f ca="1">Tables!Z142</f>
        <v>-</v>
      </c>
      <c r="T29" s="269" t="str">
        <f ca="1">Tables!AA142</f>
        <v>-</v>
      </c>
    </row>
    <row r="30" spans="2:20">
      <c r="B30" s="269" t="str">
        <f ca="1">Tables!B143</f>
        <v>*Hide*</v>
      </c>
      <c r="C30" s="269" t="str">
        <f ca="1">Tables!C143</f>
        <v>-</v>
      </c>
      <c r="D30" s="269" t="str">
        <f ca="1">Tables!D143</f>
        <v>-</v>
      </c>
      <c r="E30" s="269" t="str">
        <f ca="1">Tables!F143</f>
        <v>-</v>
      </c>
      <c r="F30" s="269" t="str">
        <f ca="1">Tables!G143</f>
        <v>-</v>
      </c>
      <c r="G30" s="269" t="str">
        <f ca="1">Tables!H143</f>
        <v>-</v>
      </c>
      <c r="H30" s="269" t="str">
        <f ca="1">Tables!I143</f>
        <v>-</v>
      </c>
      <c r="I30" s="269" t="str">
        <f ca="1">Tables!J143</f>
        <v>-</v>
      </c>
      <c r="J30" s="269" t="str">
        <f ca="1">Tables!K143</f>
        <v>-</v>
      </c>
      <c r="K30" s="269" t="str">
        <f ca="1">Tables!L143</f>
        <v>-</v>
      </c>
      <c r="L30" s="269" t="str">
        <f ca="1">Tables!M143</f>
        <v>-</v>
      </c>
      <c r="M30" s="269" t="str">
        <f ca="1">Tables!N143</f>
        <v>-</v>
      </c>
      <c r="N30" s="269" t="str">
        <f ca="1">Tables!O143</f>
        <v>-</v>
      </c>
      <c r="O30" s="269" t="str">
        <f ca="1">Tables!P143</f>
        <v>-</v>
      </c>
      <c r="P30" s="269" t="str">
        <f ca="1">Tables!Q143</f>
        <v>-</v>
      </c>
      <c r="Q30" s="269" t="str">
        <f ca="1">Tables!R143</f>
        <v>-</v>
      </c>
      <c r="R30" s="269" t="str">
        <f ca="1">Tables!S143</f>
        <v>-</v>
      </c>
      <c r="S30" s="269" t="str">
        <f ca="1">Tables!Z143</f>
        <v>-</v>
      </c>
      <c r="T30" s="269" t="str">
        <f ca="1">Tables!AA143</f>
        <v>-</v>
      </c>
    </row>
    <row r="31" spans="2:20">
      <c r="B31" s="269" t="str">
        <f ca="1">Tables!B144</f>
        <v>*Hide*</v>
      </c>
      <c r="C31" s="269" t="str">
        <f ca="1">Tables!C144</f>
        <v>-</v>
      </c>
      <c r="D31" s="269" t="str">
        <f ca="1">Tables!D144</f>
        <v>-</v>
      </c>
      <c r="E31" s="269" t="str">
        <f ca="1">Tables!F144</f>
        <v>-</v>
      </c>
      <c r="F31" s="269" t="str">
        <f ca="1">Tables!G144</f>
        <v>-</v>
      </c>
      <c r="G31" s="269" t="str">
        <f ca="1">Tables!H144</f>
        <v>-</v>
      </c>
      <c r="H31" s="269" t="str">
        <f ca="1">Tables!I144</f>
        <v>-</v>
      </c>
      <c r="I31" s="269" t="str">
        <f ca="1">Tables!J144</f>
        <v>-</v>
      </c>
      <c r="J31" s="269" t="str">
        <f ca="1">Tables!K144</f>
        <v>-</v>
      </c>
      <c r="K31" s="269" t="str">
        <f ca="1">Tables!L144</f>
        <v>-</v>
      </c>
      <c r="L31" s="269" t="str">
        <f ca="1">Tables!M144</f>
        <v>-</v>
      </c>
      <c r="M31" s="269" t="str">
        <f ca="1">Tables!N144</f>
        <v>-</v>
      </c>
      <c r="N31" s="269" t="str">
        <f ca="1">Tables!O144</f>
        <v>-</v>
      </c>
      <c r="O31" s="269" t="str">
        <f ca="1">Tables!P144</f>
        <v>-</v>
      </c>
      <c r="P31" s="269" t="str">
        <f ca="1">Tables!Q144</f>
        <v>-</v>
      </c>
      <c r="Q31" s="269" t="str">
        <f ca="1">Tables!R144</f>
        <v>-</v>
      </c>
      <c r="R31" s="269" t="str">
        <f ca="1">Tables!S144</f>
        <v>-</v>
      </c>
      <c r="S31" s="269" t="str">
        <f ca="1">Tables!Z144</f>
        <v>-</v>
      </c>
      <c r="T31" s="269" t="str">
        <f ca="1">Tables!AA144</f>
        <v>-</v>
      </c>
    </row>
    <row r="32" spans="2:20">
      <c r="B32" s="269" t="str">
        <f ca="1">Tables!B145</f>
        <v>*Hide*</v>
      </c>
      <c r="C32" s="269" t="str">
        <f ca="1">Tables!C145</f>
        <v>-</v>
      </c>
      <c r="D32" s="269" t="str">
        <f ca="1">Tables!D145</f>
        <v>-</v>
      </c>
      <c r="E32" s="269" t="str">
        <f ca="1">Tables!F145</f>
        <v>-</v>
      </c>
      <c r="F32" s="269" t="str">
        <f ca="1">Tables!G145</f>
        <v>-</v>
      </c>
      <c r="G32" s="269" t="str">
        <f ca="1">Tables!H145</f>
        <v>-</v>
      </c>
      <c r="H32" s="269" t="str">
        <f ca="1">Tables!I145</f>
        <v>-</v>
      </c>
      <c r="I32" s="269" t="str">
        <f ca="1">Tables!J145</f>
        <v>-</v>
      </c>
      <c r="J32" s="269" t="str">
        <f ca="1">Tables!K145</f>
        <v>-</v>
      </c>
      <c r="K32" s="269" t="str">
        <f ca="1">Tables!L145</f>
        <v>-</v>
      </c>
      <c r="L32" s="269" t="str">
        <f ca="1">Tables!M145</f>
        <v>-</v>
      </c>
      <c r="M32" s="269" t="str">
        <f ca="1">Tables!N145</f>
        <v>-</v>
      </c>
      <c r="N32" s="269" t="str">
        <f ca="1">Tables!O145</f>
        <v>-</v>
      </c>
      <c r="O32" s="269" t="str">
        <f ca="1">Tables!P145</f>
        <v>-</v>
      </c>
      <c r="P32" s="269" t="str">
        <f ca="1">Tables!Q145</f>
        <v>-</v>
      </c>
      <c r="Q32" s="269" t="str">
        <f ca="1">Tables!R145</f>
        <v>-</v>
      </c>
      <c r="R32" s="269" t="str">
        <f ca="1">Tables!S145</f>
        <v>-</v>
      </c>
      <c r="S32" s="269" t="str">
        <f ca="1">Tables!Z145</f>
        <v>-</v>
      </c>
      <c r="T32" s="269" t="str">
        <f ca="1">Tables!AA145</f>
        <v>-</v>
      </c>
    </row>
    <row r="33" spans="2:20">
      <c r="B33" s="269" t="str">
        <f ca="1">Tables!B146</f>
        <v>*Hide*</v>
      </c>
      <c r="C33" s="269" t="str">
        <f ca="1">Tables!C146</f>
        <v>-</v>
      </c>
      <c r="D33" s="269" t="str">
        <f ca="1">Tables!D146</f>
        <v>-</v>
      </c>
      <c r="E33" s="269" t="str">
        <f ca="1">Tables!F146</f>
        <v>-</v>
      </c>
      <c r="F33" s="269" t="str">
        <f ca="1">Tables!G146</f>
        <v>-</v>
      </c>
      <c r="G33" s="269" t="str">
        <f ca="1">Tables!H146</f>
        <v>-</v>
      </c>
      <c r="H33" s="269" t="str">
        <f ca="1">Tables!I146</f>
        <v>-</v>
      </c>
      <c r="I33" s="269" t="str">
        <f ca="1">Tables!J146</f>
        <v>-</v>
      </c>
      <c r="J33" s="269" t="str">
        <f ca="1">Tables!K146</f>
        <v>-</v>
      </c>
      <c r="K33" s="269" t="str">
        <f ca="1">Tables!L146</f>
        <v>-</v>
      </c>
      <c r="L33" s="269" t="str">
        <f ca="1">Tables!M146</f>
        <v>-</v>
      </c>
      <c r="M33" s="269" t="str">
        <f ca="1">Tables!N146</f>
        <v>-</v>
      </c>
      <c r="N33" s="269" t="str">
        <f ca="1">Tables!O146</f>
        <v>-</v>
      </c>
      <c r="O33" s="269" t="str">
        <f ca="1">Tables!P146</f>
        <v>-</v>
      </c>
      <c r="P33" s="269" t="str">
        <f ca="1">Tables!Q146</f>
        <v>-</v>
      </c>
      <c r="Q33" s="269" t="str">
        <f ca="1">Tables!R146</f>
        <v>-</v>
      </c>
      <c r="R33" s="269" t="str">
        <f ca="1">Tables!S146</f>
        <v>-</v>
      </c>
      <c r="S33" s="269" t="str">
        <f ca="1">Tables!Z146</f>
        <v>-</v>
      </c>
      <c r="T33" s="269" t="str">
        <f ca="1">Tables!AA146</f>
        <v>-</v>
      </c>
    </row>
    <row r="34" spans="2:20">
      <c r="B34" s="269" t="str">
        <f ca="1">Tables!B147</f>
        <v>*Hide*</v>
      </c>
      <c r="C34" s="269" t="str">
        <f ca="1">Tables!C147</f>
        <v>-</v>
      </c>
      <c r="D34" s="269" t="str">
        <f ca="1">Tables!D147</f>
        <v>-</v>
      </c>
      <c r="E34" s="269" t="str">
        <f ca="1">Tables!F147</f>
        <v>-</v>
      </c>
      <c r="F34" s="269" t="str">
        <f ca="1">Tables!G147</f>
        <v>-</v>
      </c>
      <c r="G34" s="269" t="str">
        <f ca="1">Tables!H147</f>
        <v>-</v>
      </c>
      <c r="H34" s="269" t="str">
        <f ca="1">Tables!I147</f>
        <v>-</v>
      </c>
      <c r="I34" s="269" t="str">
        <f ca="1">Tables!J147</f>
        <v>-</v>
      </c>
      <c r="J34" s="269" t="str">
        <f ca="1">Tables!K147</f>
        <v>-</v>
      </c>
      <c r="K34" s="269" t="str">
        <f ca="1">Tables!L147</f>
        <v>-</v>
      </c>
      <c r="L34" s="269" t="str">
        <f ca="1">Tables!M147</f>
        <v>-</v>
      </c>
      <c r="M34" s="269" t="str">
        <f ca="1">Tables!N147</f>
        <v>-</v>
      </c>
      <c r="N34" s="269" t="str">
        <f ca="1">Tables!O147</f>
        <v>-</v>
      </c>
      <c r="O34" s="269" t="str">
        <f ca="1">Tables!P147</f>
        <v>-</v>
      </c>
      <c r="P34" s="269" t="str">
        <f ca="1">Tables!Q147</f>
        <v>-</v>
      </c>
      <c r="Q34" s="269" t="str">
        <f ca="1">Tables!R147</f>
        <v>-</v>
      </c>
      <c r="R34" s="269" t="str">
        <f ca="1">Tables!S147</f>
        <v>-</v>
      </c>
      <c r="S34" s="269" t="str">
        <f ca="1">Tables!Z147</f>
        <v>-</v>
      </c>
      <c r="T34" s="269" t="str">
        <f ca="1">Tables!AA147</f>
        <v>-</v>
      </c>
    </row>
    <row r="35" spans="2:20">
      <c r="B35" s="269" t="str">
        <f ca="1">Tables!B148</f>
        <v>*Hide*</v>
      </c>
      <c r="C35" s="269" t="str">
        <f ca="1">Tables!C148</f>
        <v>-</v>
      </c>
      <c r="D35" s="269" t="str">
        <f ca="1">Tables!D148</f>
        <v>-</v>
      </c>
      <c r="E35" s="269" t="str">
        <f ca="1">Tables!F148</f>
        <v>-</v>
      </c>
      <c r="F35" s="269" t="str">
        <f ca="1">Tables!G148</f>
        <v>-</v>
      </c>
      <c r="G35" s="269" t="str">
        <f ca="1">Tables!H148</f>
        <v>-</v>
      </c>
      <c r="H35" s="269" t="str">
        <f ca="1">Tables!I148</f>
        <v>-</v>
      </c>
      <c r="I35" s="269" t="str">
        <f ca="1">Tables!J148</f>
        <v>-</v>
      </c>
      <c r="J35" s="269" t="str">
        <f ca="1">Tables!K148</f>
        <v>-</v>
      </c>
      <c r="K35" s="269" t="str">
        <f ca="1">Tables!L148</f>
        <v>-</v>
      </c>
      <c r="L35" s="269" t="str">
        <f ca="1">Tables!M148</f>
        <v>-</v>
      </c>
      <c r="M35" s="269" t="str">
        <f ca="1">Tables!N148</f>
        <v>-</v>
      </c>
      <c r="N35" s="269" t="str">
        <f ca="1">Tables!O148</f>
        <v>-</v>
      </c>
      <c r="O35" s="269" t="str">
        <f ca="1">Tables!P148</f>
        <v>-</v>
      </c>
      <c r="P35" s="269" t="str">
        <f ca="1">Tables!Q148</f>
        <v>-</v>
      </c>
      <c r="Q35" s="269" t="str">
        <f ca="1">Tables!R148</f>
        <v>-</v>
      </c>
      <c r="R35" s="269" t="str">
        <f ca="1">Tables!S148</f>
        <v>-</v>
      </c>
      <c r="S35" s="269" t="str">
        <f ca="1">Tables!Z148</f>
        <v>-</v>
      </c>
      <c r="T35" s="269" t="str">
        <f ca="1">Tables!AA148</f>
        <v>-</v>
      </c>
    </row>
    <row r="36" spans="2:20">
      <c r="B36" s="269" t="str">
        <f ca="1">Tables!B149</f>
        <v>*Hide*</v>
      </c>
      <c r="C36" s="269" t="str">
        <f ca="1">Tables!C149</f>
        <v>-</v>
      </c>
      <c r="D36" s="269" t="str">
        <f ca="1">Tables!D149</f>
        <v>-</v>
      </c>
      <c r="E36" s="269" t="str">
        <f ca="1">Tables!F149</f>
        <v>-</v>
      </c>
      <c r="F36" s="269" t="str">
        <f ca="1">Tables!G149</f>
        <v>-</v>
      </c>
      <c r="G36" s="269" t="str">
        <f ca="1">Tables!H149</f>
        <v>-</v>
      </c>
      <c r="H36" s="269" t="str">
        <f ca="1">Tables!I149</f>
        <v>-</v>
      </c>
      <c r="I36" s="269" t="str">
        <f ca="1">Tables!J149</f>
        <v>-</v>
      </c>
      <c r="J36" s="269" t="str">
        <f ca="1">Tables!K149</f>
        <v>-</v>
      </c>
      <c r="K36" s="269" t="str">
        <f ca="1">Tables!L149</f>
        <v>-</v>
      </c>
      <c r="L36" s="269" t="str">
        <f ca="1">Tables!M149</f>
        <v>-</v>
      </c>
      <c r="M36" s="269" t="str">
        <f ca="1">Tables!N149</f>
        <v>-</v>
      </c>
      <c r="N36" s="269" t="str">
        <f ca="1">Tables!O149</f>
        <v>-</v>
      </c>
      <c r="O36" s="269" t="str">
        <f ca="1">Tables!P149</f>
        <v>-</v>
      </c>
      <c r="P36" s="269" t="str">
        <f ca="1">Tables!Q149</f>
        <v>-</v>
      </c>
      <c r="Q36" s="269" t="str">
        <f ca="1">Tables!R149</f>
        <v>-</v>
      </c>
      <c r="R36" s="269" t="str">
        <f ca="1">Tables!S149</f>
        <v>-</v>
      </c>
      <c r="S36" s="269" t="str">
        <f ca="1">Tables!Z149</f>
        <v>-</v>
      </c>
      <c r="T36" s="269" t="str">
        <f ca="1">Tables!AA149</f>
        <v>-</v>
      </c>
    </row>
    <row r="37" spans="2:20">
      <c r="B37" s="269" t="str">
        <f ca="1">Tables!B150</f>
        <v>*Hide*</v>
      </c>
      <c r="C37" s="269" t="str">
        <f ca="1">Tables!C150</f>
        <v>-</v>
      </c>
      <c r="D37" s="269" t="str">
        <f ca="1">Tables!D150</f>
        <v>-</v>
      </c>
      <c r="E37" s="269" t="str">
        <f ca="1">Tables!F150</f>
        <v>-</v>
      </c>
      <c r="F37" s="269" t="str">
        <f ca="1">Tables!G150</f>
        <v>-</v>
      </c>
      <c r="G37" s="269" t="str">
        <f ca="1">Tables!H150</f>
        <v>-</v>
      </c>
      <c r="H37" s="269" t="str">
        <f ca="1">Tables!I150</f>
        <v>-</v>
      </c>
      <c r="I37" s="269" t="str">
        <f ca="1">Tables!J150</f>
        <v>-</v>
      </c>
      <c r="J37" s="269" t="str">
        <f ca="1">Tables!K150</f>
        <v>-</v>
      </c>
      <c r="K37" s="269" t="str">
        <f ca="1">Tables!L150</f>
        <v>-</v>
      </c>
      <c r="L37" s="269" t="str">
        <f ca="1">Tables!M150</f>
        <v>-</v>
      </c>
      <c r="M37" s="269" t="str">
        <f ca="1">Tables!N150</f>
        <v>-</v>
      </c>
      <c r="N37" s="269" t="str">
        <f ca="1">Tables!O150</f>
        <v>-</v>
      </c>
      <c r="O37" s="269" t="str">
        <f ca="1">Tables!P150</f>
        <v>-</v>
      </c>
      <c r="P37" s="269" t="str">
        <f ca="1">Tables!Q150</f>
        <v>-</v>
      </c>
      <c r="Q37" s="269" t="str">
        <f ca="1">Tables!R150</f>
        <v>-</v>
      </c>
      <c r="R37" s="269" t="str">
        <f ca="1">Tables!S150</f>
        <v>-</v>
      </c>
      <c r="S37" s="269" t="str">
        <f ca="1">Tables!Z150</f>
        <v>-</v>
      </c>
      <c r="T37" s="269" t="str">
        <f ca="1">Tables!AA150</f>
        <v>-</v>
      </c>
    </row>
    <row r="38" spans="2:20">
      <c r="F38" s="233"/>
      <c r="G38" s="233"/>
      <c r="H38" s="233"/>
      <c r="I38" s="233"/>
      <c r="J38" s="233"/>
      <c r="K38" s="233"/>
      <c r="L38" s="233"/>
      <c r="M38" s="233"/>
      <c r="N38" s="233"/>
      <c r="O38" s="233"/>
      <c r="P38" s="233"/>
      <c r="Q38" s="233"/>
      <c r="R38" s="233"/>
      <c r="S38" s="233"/>
      <c r="T38" s="233"/>
    </row>
    <row r="39" spans="2:20">
      <c r="B39" s="1191" t="s">
        <v>673</v>
      </c>
      <c r="C39" s="1191"/>
      <c r="D39" s="1191"/>
      <c r="E39" s="1191"/>
      <c r="F39" s="666" t="str">
        <f>IF(Site_or_SitePlusLosses=1,"site",IF(Site_or_SitePlusLosses=2,"site plus T&amp;D losses between the site and power plant","Did not answer the question"))</f>
        <v>site</v>
      </c>
    </row>
    <row r="40" spans="2:20">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12">
    <mergeCell ref="B39:E39"/>
    <mergeCell ref="B6:B7"/>
    <mergeCell ref="C6:C7"/>
    <mergeCell ref="D6:D7"/>
    <mergeCell ref="S6:S7"/>
    <mergeCell ref="T6:T7"/>
    <mergeCell ref="E5:F5"/>
    <mergeCell ref="G5:I5"/>
    <mergeCell ref="J5:L5"/>
    <mergeCell ref="M5:O5"/>
    <mergeCell ref="P5:R5"/>
    <mergeCell ref="S5:T5"/>
  </mergeCells>
  <pageMargins left="0.5" right="0.5" top="0.75" bottom="0.75" header="0.3" footer="0.3"/>
  <pageSetup scale="95" orientation="landscape" r:id="rId1"/>
  <colBreaks count="2" manualBreakCount="2">
    <brk id="4" max="1048575" man="1"/>
    <brk id="19" max="25" man="1"/>
  </colBreak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0"/>
  <dimension ref="A1:M40"/>
  <sheetViews>
    <sheetView showGridLines="0" zoomScale="75" zoomScaleNormal="75" zoomScalePageLayoutView="75" workbookViewId="0">
      <pane xSplit="4" ySplit="1" topLeftCell="E2" activePane="bottomRight" state="frozen"/>
      <selection activeCell="AD65" sqref="AD65"/>
      <selection pane="topRight" activeCell="AD65" sqref="AD65"/>
      <selection pane="bottomLeft" activeCell="AD65" sqref="AD65"/>
      <selection pane="bottomRight" activeCell="D20" sqref="D20"/>
    </sheetView>
  </sheetViews>
  <sheetFormatPr defaultColWidth="9.33203125" defaultRowHeight="13.8"/>
  <cols>
    <col min="1" max="1" width="1" style="424" customWidth="1"/>
    <col min="2" max="2" width="36" style="424" customWidth="1"/>
    <col min="3" max="3" width="20.33203125" style="424" bestFit="1" customWidth="1"/>
    <col min="4" max="4" width="26.44140625" style="424" bestFit="1" customWidth="1"/>
    <col min="5" max="5" width="15.5546875" style="424" bestFit="1" customWidth="1"/>
    <col min="6" max="11" width="13.6640625" style="424" customWidth="1"/>
    <col min="12" max="12" width="10" style="424" bestFit="1" customWidth="1"/>
    <col min="13" max="13" width="12.109375" style="424" bestFit="1" customWidth="1"/>
    <col min="14" max="16384" width="9.33203125" style="424"/>
  </cols>
  <sheetData>
    <row r="1" spans="1:13" ht="38.25" customHeight="1"/>
    <row r="2" spans="1:13" ht="4.5" customHeight="1"/>
    <row r="3" spans="1:13" ht="22.8">
      <c r="B3" s="390" t="str">
        <f>Titles!F2&amp;" Portfolio Data"</f>
        <v>2014 Portfolio Data</v>
      </c>
      <c r="C3" s="390"/>
      <c r="D3" s="390"/>
      <c r="E3" s="390"/>
      <c r="F3" s="390"/>
      <c r="G3" s="390"/>
      <c r="H3" s="390"/>
      <c r="I3" s="390"/>
      <c r="J3" s="390"/>
      <c r="K3" s="390"/>
      <c r="L3" s="390"/>
      <c r="M3" s="390"/>
    </row>
    <row r="4" spans="1:13" ht="4.5" customHeight="1">
      <c r="E4" s="33"/>
      <c r="F4" s="33"/>
      <c r="G4" s="33"/>
      <c r="H4" s="33"/>
      <c r="I4" s="33"/>
      <c r="J4" s="33"/>
      <c r="K4" s="33"/>
      <c r="L4" s="33"/>
      <c r="M4" s="33"/>
    </row>
    <row r="5" spans="1:13" ht="15.75" customHeight="1">
      <c r="E5" s="646" t="s">
        <v>711</v>
      </c>
      <c r="F5" s="1322" t="s">
        <v>281</v>
      </c>
      <c r="G5" s="1323"/>
      <c r="H5" s="1324"/>
      <c r="I5" s="1322" t="s">
        <v>279</v>
      </c>
      <c r="J5" s="1323"/>
      <c r="K5" s="1397"/>
      <c r="L5" s="1398" t="s">
        <v>34</v>
      </c>
      <c r="M5" s="1399"/>
    </row>
    <row r="6" spans="1:13" ht="27">
      <c r="A6" s="7"/>
      <c r="B6" s="1316" t="s">
        <v>6</v>
      </c>
      <c r="C6" s="1316" t="s">
        <v>7</v>
      </c>
      <c r="D6" s="1316" t="s">
        <v>8</v>
      </c>
      <c r="E6" s="650" t="s">
        <v>59</v>
      </c>
      <c r="F6" s="234" t="s">
        <v>90</v>
      </c>
      <c r="G6" s="645" t="s">
        <v>275</v>
      </c>
      <c r="H6" s="864" t="s">
        <v>276</v>
      </c>
      <c r="I6" s="643" t="s">
        <v>90</v>
      </c>
      <c r="J6" s="645" t="s">
        <v>275</v>
      </c>
      <c r="K6" s="645" t="s">
        <v>276</v>
      </c>
      <c r="L6" s="1400" t="s">
        <v>325</v>
      </c>
      <c r="M6" s="650"/>
    </row>
    <row r="7" spans="1:13" ht="13.5" customHeight="1">
      <c r="A7" s="7"/>
      <c r="B7" s="1396"/>
      <c r="C7" s="1396"/>
      <c r="D7" s="1396"/>
      <c r="E7" s="651" t="s">
        <v>283</v>
      </c>
      <c r="F7" s="391" t="str">
        <f>Titles!F12</f>
        <v>MW</v>
      </c>
      <c r="G7" s="648" t="str">
        <f>Titles!F13</f>
        <v>MWh</v>
      </c>
      <c r="H7" s="647" t="str">
        <f>Titles!F14</f>
        <v>MWh</v>
      </c>
      <c r="I7" s="647" t="str">
        <f>Titles!F12</f>
        <v>MW</v>
      </c>
      <c r="J7" s="648" t="str">
        <f>Titles!F13</f>
        <v>MWh</v>
      </c>
      <c r="K7" s="652" t="str">
        <f>Titles!F14</f>
        <v>MWh</v>
      </c>
      <c r="L7" s="1401"/>
      <c r="M7" s="651" t="s">
        <v>61</v>
      </c>
    </row>
    <row r="8" spans="1:13">
      <c r="B8" s="269" t="str">
        <f ca="1">Tables!B121</f>
        <v>Residential New Construction (example)</v>
      </c>
      <c r="C8" s="269" t="str">
        <f ca="1">Tables!C121</f>
        <v>Residential</v>
      </c>
      <c r="D8" s="269" t="str">
        <f ca="1">Tables!D121</f>
        <v>Res: New Construction</v>
      </c>
      <c r="E8" s="269">
        <f ca="1">Tables!G121</f>
        <v>156400</v>
      </c>
      <c r="F8" s="269">
        <f ca="1">Tables!N121</f>
        <v>20</v>
      </c>
      <c r="G8" s="269">
        <f ca="1">Tables!O121</f>
        <v>258</v>
      </c>
      <c r="H8" s="269">
        <f ca="1">Tables!P121</f>
        <v>2580</v>
      </c>
      <c r="I8" s="269">
        <f ca="1">Tables!T121</f>
        <v>82.4</v>
      </c>
      <c r="J8" s="269">
        <f ca="1">Tables!U121</f>
        <v>340</v>
      </c>
      <c r="K8" s="653">
        <f ca="1">Tables!V121</f>
        <v>3400</v>
      </c>
      <c r="L8" s="654">
        <f ca="1">Tables!AA121</f>
        <v>500</v>
      </c>
      <c r="M8" s="654">
        <f ca="1">Tables!AB121</f>
        <v>500</v>
      </c>
    </row>
    <row r="9" spans="1:13">
      <c r="B9" s="269" t="str">
        <f ca="1">Tables!B122</f>
        <v>Residential Whole Home Retrofit</v>
      </c>
      <c r="C9" s="269" t="str">
        <f ca="1">Tables!C122</f>
        <v>Residential</v>
      </c>
      <c r="D9" s="269" t="str">
        <f ca="1">Tables!D122</f>
        <v>Res: Whole Home/Retrofit</v>
      </c>
      <c r="E9" s="269">
        <f ca="1">Tables!G122</f>
        <v>215600</v>
      </c>
      <c r="F9" s="269">
        <f ca="1">Tables!N122</f>
        <v>18</v>
      </c>
      <c r="G9" s="269">
        <f ca="1">Tables!O122</f>
        <v>15</v>
      </c>
      <c r="H9" s="269">
        <f ca="1">Tables!P122</f>
        <v>2432</v>
      </c>
      <c r="I9" s="269">
        <f ca="1">Tables!T122</f>
        <v>0</v>
      </c>
      <c r="J9" s="269">
        <f ca="1">Tables!U122</f>
        <v>0</v>
      </c>
      <c r="K9" s="653">
        <f ca="1">Tables!V122</f>
        <v>0</v>
      </c>
      <c r="L9" s="654">
        <f ca="1">Tables!AA122</f>
        <v>400</v>
      </c>
      <c r="M9" s="654">
        <f ca="1">Tables!AB122</f>
        <v>0</v>
      </c>
    </row>
    <row r="10" spans="1:13">
      <c r="B10" s="269" t="str">
        <f ca="1">Tables!B123</f>
        <v>C&amp;I Prescriptive</v>
      </c>
      <c r="C10" s="269" t="str">
        <f ca="1">Tables!C123</f>
        <v>Commercial_Industrial</v>
      </c>
      <c r="D10" s="269" t="str">
        <f ca="1">Tables!D123</f>
        <v>CI: Prescriptive</v>
      </c>
      <c r="E10" s="269">
        <f ca="1">Tables!G123</f>
        <v>156400</v>
      </c>
      <c r="F10" s="269">
        <f ca="1">Tables!N123</f>
        <v>10</v>
      </c>
      <c r="G10" s="269">
        <f ca="1">Tables!O123</f>
        <v>300</v>
      </c>
      <c r="H10" s="269">
        <f ca="1">Tables!P123</f>
        <v>1234</v>
      </c>
      <c r="I10" s="269">
        <f ca="1">Tables!T123</f>
        <v>0</v>
      </c>
      <c r="J10" s="269">
        <f ca="1">Tables!U123</f>
        <v>0</v>
      </c>
      <c r="K10" s="653">
        <f ca="1">Tables!V123</f>
        <v>0</v>
      </c>
      <c r="L10" s="654">
        <f ca="1">Tables!AA123</f>
        <v>32</v>
      </c>
      <c r="M10" s="654">
        <f ca="1">Tables!AB123</f>
        <v>0</v>
      </c>
    </row>
    <row r="11" spans="1:13">
      <c r="B11" s="269" t="str">
        <f ca="1">Tables!B124</f>
        <v>*Hide*</v>
      </c>
      <c r="C11" s="269" t="str">
        <f ca="1">Tables!C124</f>
        <v>-</v>
      </c>
      <c r="D11" s="269" t="str">
        <f ca="1">Tables!D124</f>
        <v>-</v>
      </c>
      <c r="E11" s="269" t="str">
        <f ca="1">Tables!G124</f>
        <v>-</v>
      </c>
      <c r="F11" s="269" t="str">
        <f ca="1">Tables!N124</f>
        <v>-</v>
      </c>
      <c r="G11" s="269" t="str">
        <f ca="1">Tables!O124</f>
        <v>-</v>
      </c>
      <c r="H11" s="269" t="str">
        <f ca="1">Tables!P124</f>
        <v>-</v>
      </c>
      <c r="I11" s="269" t="str">
        <f ca="1">Tables!T124</f>
        <v>-</v>
      </c>
      <c r="J11" s="269" t="str">
        <f ca="1">Tables!U124</f>
        <v>-</v>
      </c>
      <c r="K11" s="653" t="str">
        <f ca="1">Tables!V124</f>
        <v>-</v>
      </c>
      <c r="L11" s="654" t="str">
        <f ca="1">Tables!AA124</f>
        <v>-</v>
      </c>
      <c r="M11" s="654" t="str">
        <f ca="1">Tables!AB124</f>
        <v>-</v>
      </c>
    </row>
    <row r="12" spans="1:13">
      <c r="B12" s="269" t="str">
        <f ca="1">Tables!B125</f>
        <v>*Hide*</v>
      </c>
      <c r="C12" s="269" t="str">
        <f ca="1">Tables!C125</f>
        <v>-</v>
      </c>
      <c r="D12" s="269" t="str">
        <f ca="1">Tables!D125</f>
        <v>-</v>
      </c>
      <c r="E12" s="269" t="str">
        <f ca="1">Tables!G125</f>
        <v>-</v>
      </c>
      <c r="F12" s="269" t="str">
        <f ca="1">Tables!N125</f>
        <v>-</v>
      </c>
      <c r="G12" s="269" t="str">
        <f ca="1">Tables!O125</f>
        <v>-</v>
      </c>
      <c r="H12" s="269" t="str">
        <f ca="1">Tables!P125</f>
        <v>-</v>
      </c>
      <c r="I12" s="269" t="str">
        <f ca="1">Tables!T125</f>
        <v>-</v>
      </c>
      <c r="J12" s="269" t="str">
        <f ca="1">Tables!U125</f>
        <v>-</v>
      </c>
      <c r="K12" s="269" t="str">
        <f ca="1">Tables!V125</f>
        <v>-</v>
      </c>
      <c r="L12" s="269" t="str">
        <f ca="1">Tables!AA125</f>
        <v>-</v>
      </c>
      <c r="M12" s="269" t="str">
        <f ca="1">Tables!AB125</f>
        <v>-</v>
      </c>
    </row>
    <row r="13" spans="1:13">
      <c r="B13" s="269" t="str">
        <f ca="1">Tables!B126</f>
        <v>*Hide*</v>
      </c>
      <c r="C13" s="269" t="str">
        <f ca="1">Tables!C126</f>
        <v>-</v>
      </c>
      <c r="D13" s="269" t="str">
        <f ca="1">Tables!D126</f>
        <v>-</v>
      </c>
      <c r="E13" s="269" t="str">
        <f ca="1">Tables!G126</f>
        <v>-</v>
      </c>
      <c r="F13" s="269" t="str">
        <f ca="1">Tables!N126</f>
        <v>-</v>
      </c>
      <c r="G13" s="269" t="str">
        <f ca="1">Tables!O126</f>
        <v>-</v>
      </c>
      <c r="H13" s="269" t="str">
        <f ca="1">Tables!P126</f>
        <v>-</v>
      </c>
      <c r="I13" s="269" t="str">
        <f ca="1">Tables!T126</f>
        <v>-</v>
      </c>
      <c r="J13" s="269" t="str">
        <f ca="1">Tables!U126</f>
        <v>-</v>
      </c>
      <c r="K13" s="269" t="str">
        <f ca="1">Tables!V126</f>
        <v>-</v>
      </c>
      <c r="L13" s="269" t="str">
        <f ca="1">Tables!AA126</f>
        <v>-</v>
      </c>
      <c r="M13" s="269" t="str">
        <f ca="1">Tables!AB126</f>
        <v>-</v>
      </c>
    </row>
    <row r="14" spans="1:13">
      <c r="B14" s="269" t="str">
        <f ca="1">Tables!B127</f>
        <v>*Hide*</v>
      </c>
      <c r="C14" s="269" t="str">
        <f ca="1">Tables!C127</f>
        <v>-</v>
      </c>
      <c r="D14" s="269" t="str">
        <f ca="1">Tables!D127</f>
        <v>-</v>
      </c>
      <c r="E14" s="269" t="str">
        <f ca="1">Tables!G127</f>
        <v>-</v>
      </c>
      <c r="F14" s="269" t="str">
        <f ca="1">Tables!N127</f>
        <v>-</v>
      </c>
      <c r="G14" s="269" t="str">
        <f ca="1">Tables!O127</f>
        <v>-</v>
      </c>
      <c r="H14" s="269" t="str">
        <f ca="1">Tables!P127</f>
        <v>-</v>
      </c>
      <c r="I14" s="269" t="str">
        <f ca="1">Tables!T127</f>
        <v>-</v>
      </c>
      <c r="J14" s="269" t="str">
        <f ca="1">Tables!U127</f>
        <v>-</v>
      </c>
      <c r="K14" s="269" t="str">
        <f ca="1">Tables!V127</f>
        <v>-</v>
      </c>
      <c r="L14" s="269" t="str">
        <f ca="1">Tables!AA127</f>
        <v>-</v>
      </c>
      <c r="M14" s="269" t="str">
        <f ca="1">Tables!AB127</f>
        <v>-</v>
      </c>
    </row>
    <row r="15" spans="1:13">
      <c r="B15" s="269" t="str">
        <f ca="1">Tables!B128</f>
        <v>*Hide*</v>
      </c>
      <c r="C15" s="269" t="str">
        <f ca="1">Tables!C128</f>
        <v>-</v>
      </c>
      <c r="D15" s="269" t="str">
        <f ca="1">Tables!D128</f>
        <v>-</v>
      </c>
      <c r="E15" s="269" t="str">
        <f ca="1">Tables!G128</f>
        <v>-</v>
      </c>
      <c r="F15" s="269" t="str">
        <f ca="1">Tables!N128</f>
        <v>-</v>
      </c>
      <c r="G15" s="269" t="str">
        <f ca="1">Tables!O128</f>
        <v>-</v>
      </c>
      <c r="H15" s="269" t="str">
        <f ca="1">Tables!P128</f>
        <v>-</v>
      </c>
      <c r="I15" s="269" t="str">
        <f ca="1">Tables!T128</f>
        <v>-</v>
      </c>
      <c r="J15" s="269" t="str">
        <f ca="1">Tables!U128</f>
        <v>-</v>
      </c>
      <c r="K15" s="269" t="str">
        <f ca="1">Tables!V128</f>
        <v>-</v>
      </c>
      <c r="L15" s="269" t="str">
        <f ca="1">Tables!AA128</f>
        <v>-</v>
      </c>
      <c r="M15" s="269" t="str">
        <f ca="1">Tables!AB128</f>
        <v>-</v>
      </c>
    </row>
    <row r="16" spans="1:13">
      <c r="B16" s="269" t="str">
        <f ca="1">Tables!B129</f>
        <v>*Hide*</v>
      </c>
      <c r="C16" s="269" t="str">
        <f ca="1">Tables!C129</f>
        <v>-</v>
      </c>
      <c r="D16" s="269" t="str">
        <f ca="1">Tables!D129</f>
        <v>-</v>
      </c>
      <c r="E16" s="269" t="str">
        <f ca="1">Tables!G129</f>
        <v>-</v>
      </c>
      <c r="F16" s="269" t="str">
        <f ca="1">Tables!N129</f>
        <v>-</v>
      </c>
      <c r="G16" s="269" t="str">
        <f ca="1">Tables!O129</f>
        <v>-</v>
      </c>
      <c r="H16" s="269" t="str">
        <f ca="1">Tables!P129</f>
        <v>-</v>
      </c>
      <c r="I16" s="269" t="str">
        <f ca="1">Tables!T129</f>
        <v>-</v>
      </c>
      <c r="J16" s="269" t="str">
        <f ca="1">Tables!U129</f>
        <v>-</v>
      </c>
      <c r="K16" s="269" t="str">
        <f ca="1">Tables!V129</f>
        <v>-</v>
      </c>
      <c r="L16" s="269" t="str">
        <f ca="1">Tables!AA129</f>
        <v>-</v>
      </c>
      <c r="M16" s="269" t="str">
        <f ca="1">Tables!AB129</f>
        <v>-</v>
      </c>
    </row>
    <row r="17" spans="2:13">
      <c r="B17" s="269" t="str">
        <f ca="1">Tables!B130</f>
        <v>*Hide*</v>
      </c>
      <c r="C17" s="269" t="str">
        <f ca="1">Tables!C130</f>
        <v>-</v>
      </c>
      <c r="D17" s="269" t="str">
        <f ca="1">Tables!D130</f>
        <v>-</v>
      </c>
      <c r="E17" s="269" t="str">
        <f ca="1">Tables!G130</f>
        <v>-</v>
      </c>
      <c r="F17" s="269" t="str">
        <f ca="1">Tables!N130</f>
        <v>-</v>
      </c>
      <c r="G17" s="269" t="str">
        <f ca="1">Tables!O130</f>
        <v>-</v>
      </c>
      <c r="H17" s="269" t="str">
        <f ca="1">Tables!P130</f>
        <v>-</v>
      </c>
      <c r="I17" s="269" t="str">
        <f ca="1">Tables!T130</f>
        <v>-</v>
      </c>
      <c r="J17" s="269" t="str">
        <f ca="1">Tables!U130</f>
        <v>-</v>
      </c>
      <c r="K17" s="269" t="str">
        <f ca="1">Tables!V130</f>
        <v>-</v>
      </c>
      <c r="L17" s="269" t="str">
        <f ca="1">Tables!AA130</f>
        <v>-</v>
      </c>
      <c r="M17" s="269" t="str">
        <f ca="1">Tables!AB130</f>
        <v>-</v>
      </c>
    </row>
    <row r="18" spans="2:13">
      <c r="B18" s="269" t="str">
        <f ca="1">Tables!B131</f>
        <v>*Hide*</v>
      </c>
      <c r="C18" s="269" t="str">
        <f ca="1">Tables!C131</f>
        <v>-</v>
      </c>
      <c r="D18" s="269" t="str">
        <f ca="1">Tables!D131</f>
        <v>-</v>
      </c>
      <c r="E18" s="269" t="str">
        <f ca="1">Tables!G131</f>
        <v>-</v>
      </c>
      <c r="F18" s="269" t="str">
        <f ca="1">Tables!N131</f>
        <v>-</v>
      </c>
      <c r="G18" s="269" t="str">
        <f ca="1">Tables!O131</f>
        <v>-</v>
      </c>
      <c r="H18" s="269" t="str">
        <f ca="1">Tables!P131</f>
        <v>-</v>
      </c>
      <c r="I18" s="269" t="str">
        <f ca="1">Tables!T131</f>
        <v>-</v>
      </c>
      <c r="J18" s="269" t="str">
        <f ca="1">Tables!U131</f>
        <v>-</v>
      </c>
      <c r="K18" s="269" t="str">
        <f ca="1">Tables!V131</f>
        <v>-</v>
      </c>
      <c r="L18" s="269" t="str">
        <f ca="1">Tables!AA131</f>
        <v>-</v>
      </c>
      <c r="M18" s="269" t="str">
        <f ca="1">Tables!AB131</f>
        <v>-</v>
      </c>
    </row>
    <row r="19" spans="2:13">
      <c r="B19" s="269" t="str">
        <f ca="1">Tables!B132</f>
        <v>*Hide*</v>
      </c>
      <c r="C19" s="269" t="str">
        <f ca="1">Tables!C132</f>
        <v>-</v>
      </c>
      <c r="D19" s="269" t="str">
        <f ca="1">Tables!D132</f>
        <v>-</v>
      </c>
      <c r="E19" s="269" t="str">
        <f ca="1">Tables!G132</f>
        <v>-</v>
      </c>
      <c r="F19" s="269" t="str">
        <f ca="1">Tables!N132</f>
        <v>-</v>
      </c>
      <c r="G19" s="269" t="str">
        <f ca="1">Tables!O132</f>
        <v>-</v>
      </c>
      <c r="H19" s="269" t="str">
        <f ca="1">Tables!P132</f>
        <v>-</v>
      </c>
      <c r="I19" s="269" t="str">
        <f ca="1">Tables!T132</f>
        <v>-</v>
      </c>
      <c r="J19" s="269" t="str">
        <f ca="1">Tables!U132</f>
        <v>-</v>
      </c>
      <c r="K19" s="269" t="str">
        <f ca="1">Tables!V132</f>
        <v>-</v>
      </c>
      <c r="L19" s="269" t="str">
        <f ca="1">Tables!AA132</f>
        <v>-</v>
      </c>
      <c r="M19" s="269" t="str">
        <f ca="1">Tables!AB132</f>
        <v>-</v>
      </c>
    </row>
    <row r="20" spans="2:13">
      <c r="B20" s="269" t="str">
        <f ca="1">Tables!B133</f>
        <v>*Hide*</v>
      </c>
      <c r="C20" s="269" t="str">
        <f ca="1">Tables!C133</f>
        <v>-</v>
      </c>
      <c r="D20" s="269" t="str">
        <f ca="1">Tables!D133</f>
        <v>-</v>
      </c>
      <c r="E20" s="269" t="str">
        <f ca="1">Tables!G133</f>
        <v>-</v>
      </c>
      <c r="F20" s="269" t="str">
        <f ca="1">Tables!N133</f>
        <v>-</v>
      </c>
      <c r="G20" s="269" t="str">
        <f ca="1">Tables!O133</f>
        <v>-</v>
      </c>
      <c r="H20" s="269" t="str">
        <f ca="1">Tables!P133</f>
        <v>-</v>
      </c>
      <c r="I20" s="269" t="str">
        <f ca="1">Tables!T133</f>
        <v>-</v>
      </c>
      <c r="J20" s="269" t="str">
        <f ca="1">Tables!U133</f>
        <v>-</v>
      </c>
      <c r="K20" s="269" t="str">
        <f ca="1">Tables!V133</f>
        <v>-</v>
      </c>
      <c r="L20" s="269" t="str">
        <f ca="1">Tables!AA133</f>
        <v>-</v>
      </c>
      <c r="M20" s="269" t="str">
        <f ca="1">Tables!AB133</f>
        <v>-</v>
      </c>
    </row>
    <row r="21" spans="2:13">
      <c r="B21" s="269" t="str">
        <f ca="1">Tables!B134</f>
        <v>*Hide*</v>
      </c>
      <c r="C21" s="269" t="str">
        <f ca="1">Tables!C134</f>
        <v>-</v>
      </c>
      <c r="D21" s="269" t="str">
        <f ca="1">Tables!D134</f>
        <v>-</v>
      </c>
      <c r="E21" s="269" t="str">
        <f ca="1">Tables!G134</f>
        <v>-</v>
      </c>
      <c r="F21" s="269" t="str">
        <f ca="1">Tables!N134</f>
        <v>-</v>
      </c>
      <c r="G21" s="269" t="str">
        <f ca="1">Tables!O134</f>
        <v>-</v>
      </c>
      <c r="H21" s="269" t="str">
        <f ca="1">Tables!P134</f>
        <v>-</v>
      </c>
      <c r="I21" s="269" t="str">
        <f ca="1">Tables!T134</f>
        <v>-</v>
      </c>
      <c r="J21" s="269" t="str">
        <f ca="1">Tables!U134</f>
        <v>-</v>
      </c>
      <c r="K21" s="269" t="str">
        <f ca="1">Tables!V134</f>
        <v>-</v>
      </c>
      <c r="L21" s="269" t="str">
        <f ca="1">Tables!AA134</f>
        <v>-</v>
      </c>
      <c r="M21" s="269" t="str">
        <f ca="1">Tables!AB134</f>
        <v>-</v>
      </c>
    </row>
    <row r="22" spans="2:13">
      <c r="B22" s="269" t="str">
        <f ca="1">Tables!B135</f>
        <v>*Hide*</v>
      </c>
      <c r="C22" s="269" t="str">
        <f ca="1">Tables!C135</f>
        <v>-</v>
      </c>
      <c r="D22" s="269" t="str">
        <f ca="1">Tables!D135</f>
        <v>-</v>
      </c>
      <c r="E22" s="269" t="str">
        <f ca="1">Tables!G135</f>
        <v>-</v>
      </c>
      <c r="F22" s="269" t="str">
        <f ca="1">Tables!N135</f>
        <v>-</v>
      </c>
      <c r="G22" s="269" t="str">
        <f ca="1">Tables!O135</f>
        <v>-</v>
      </c>
      <c r="H22" s="269" t="str">
        <f ca="1">Tables!P135</f>
        <v>-</v>
      </c>
      <c r="I22" s="269" t="str">
        <f ca="1">Tables!T135</f>
        <v>-</v>
      </c>
      <c r="J22" s="269" t="str">
        <f ca="1">Tables!U135</f>
        <v>-</v>
      </c>
      <c r="K22" s="269" t="str">
        <f ca="1">Tables!V135</f>
        <v>-</v>
      </c>
      <c r="L22" s="269" t="str">
        <f ca="1">Tables!AA135</f>
        <v>-</v>
      </c>
      <c r="M22" s="269" t="str">
        <f ca="1">Tables!AB135</f>
        <v>-</v>
      </c>
    </row>
    <row r="23" spans="2:13">
      <c r="B23" s="269" t="str">
        <f ca="1">Tables!B136</f>
        <v>*Hide*</v>
      </c>
      <c r="C23" s="269" t="str">
        <f ca="1">Tables!C136</f>
        <v>-</v>
      </c>
      <c r="D23" s="269" t="str">
        <f ca="1">Tables!D136</f>
        <v>-</v>
      </c>
      <c r="E23" s="269" t="str">
        <f ca="1">Tables!G136</f>
        <v>-</v>
      </c>
      <c r="F23" s="269" t="str">
        <f ca="1">Tables!N136</f>
        <v>-</v>
      </c>
      <c r="G23" s="269" t="str">
        <f ca="1">Tables!O136</f>
        <v>-</v>
      </c>
      <c r="H23" s="269" t="str">
        <f ca="1">Tables!P136</f>
        <v>-</v>
      </c>
      <c r="I23" s="269" t="str">
        <f ca="1">Tables!T136</f>
        <v>-</v>
      </c>
      <c r="J23" s="269" t="str">
        <f ca="1">Tables!U136</f>
        <v>-</v>
      </c>
      <c r="K23" s="269" t="str">
        <f ca="1">Tables!V136</f>
        <v>-</v>
      </c>
      <c r="L23" s="269" t="str">
        <f ca="1">Tables!AA136</f>
        <v>-</v>
      </c>
      <c r="M23" s="269" t="str">
        <f ca="1">Tables!AB136</f>
        <v>-</v>
      </c>
    </row>
    <row r="24" spans="2:13">
      <c r="B24" s="269" t="str">
        <f ca="1">Tables!B137</f>
        <v>*Hide*</v>
      </c>
      <c r="C24" s="269" t="str">
        <f ca="1">Tables!C137</f>
        <v>-</v>
      </c>
      <c r="D24" s="269" t="str">
        <f ca="1">Tables!D137</f>
        <v>-</v>
      </c>
      <c r="E24" s="269" t="str">
        <f ca="1">Tables!G137</f>
        <v>-</v>
      </c>
      <c r="F24" s="269" t="str">
        <f ca="1">Tables!N137</f>
        <v>-</v>
      </c>
      <c r="G24" s="269" t="str">
        <f ca="1">Tables!O137</f>
        <v>-</v>
      </c>
      <c r="H24" s="269" t="str">
        <f ca="1">Tables!P137</f>
        <v>-</v>
      </c>
      <c r="I24" s="269" t="str">
        <f ca="1">Tables!T137</f>
        <v>-</v>
      </c>
      <c r="J24" s="269" t="str">
        <f ca="1">Tables!U137</f>
        <v>-</v>
      </c>
      <c r="K24" s="269" t="str">
        <f ca="1">Tables!V137</f>
        <v>-</v>
      </c>
      <c r="L24" s="269" t="str">
        <f ca="1">Tables!AA137</f>
        <v>-</v>
      </c>
      <c r="M24" s="269" t="str">
        <f ca="1">Tables!AB137</f>
        <v>-</v>
      </c>
    </row>
    <row r="25" spans="2:13">
      <c r="B25" s="269" t="str">
        <f ca="1">Tables!B138</f>
        <v>*Hide*</v>
      </c>
      <c r="C25" s="269" t="str">
        <f ca="1">Tables!C138</f>
        <v>-</v>
      </c>
      <c r="D25" s="269" t="str">
        <f ca="1">Tables!D138</f>
        <v>-</v>
      </c>
      <c r="E25" s="269" t="str">
        <f ca="1">Tables!G138</f>
        <v>-</v>
      </c>
      <c r="F25" s="269" t="str">
        <f ca="1">Tables!N138</f>
        <v>-</v>
      </c>
      <c r="G25" s="269" t="str">
        <f ca="1">Tables!O138</f>
        <v>-</v>
      </c>
      <c r="H25" s="269" t="str">
        <f ca="1">Tables!P138</f>
        <v>-</v>
      </c>
      <c r="I25" s="269" t="str">
        <f ca="1">Tables!T138</f>
        <v>-</v>
      </c>
      <c r="J25" s="269" t="str">
        <f ca="1">Tables!U138</f>
        <v>-</v>
      </c>
      <c r="K25" s="269" t="str">
        <f ca="1">Tables!V138</f>
        <v>-</v>
      </c>
      <c r="L25" s="269" t="str">
        <f ca="1">Tables!AA138</f>
        <v>-</v>
      </c>
      <c r="M25" s="269" t="str">
        <f ca="1">Tables!AB138</f>
        <v>-</v>
      </c>
    </row>
    <row r="26" spans="2:13">
      <c r="B26" s="269" t="str">
        <f ca="1">Tables!B139</f>
        <v>*Hide*</v>
      </c>
      <c r="C26" s="269" t="str">
        <f ca="1">Tables!C139</f>
        <v>-</v>
      </c>
      <c r="D26" s="269" t="str">
        <f ca="1">Tables!D139</f>
        <v>-</v>
      </c>
      <c r="E26" s="269" t="str">
        <f ca="1">Tables!G139</f>
        <v>-</v>
      </c>
      <c r="F26" s="269" t="str">
        <f ca="1">Tables!N139</f>
        <v>-</v>
      </c>
      <c r="G26" s="269" t="str">
        <f ca="1">Tables!O139</f>
        <v>-</v>
      </c>
      <c r="H26" s="269" t="str">
        <f ca="1">Tables!P139</f>
        <v>-</v>
      </c>
      <c r="I26" s="269" t="str">
        <f ca="1">Tables!T139</f>
        <v>-</v>
      </c>
      <c r="J26" s="269" t="str">
        <f ca="1">Tables!U139</f>
        <v>-</v>
      </c>
      <c r="K26" s="269" t="str">
        <f ca="1">Tables!V139</f>
        <v>-</v>
      </c>
      <c r="L26" s="269" t="str">
        <f ca="1">Tables!AA139</f>
        <v>-</v>
      </c>
      <c r="M26" s="269" t="str">
        <f ca="1">Tables!AB139</f>
        <v>-</v>
      </c>
    </row>
    <row r="27" spans="2:13">
      <c r="B27" s="269" t="str">
        <f ca="1">Tables!B140</f>
        <v>*Hide*</v>
      </c>
      <c r="C27" s="269" t="str">
        <f ca="1">Tables!C140</f>
        <v>-</v>
      </c>
      <c r="D27" s="269" t="str">
        <f ca="1">Tables!D140</f>
        <v>-</v>
      </c>
      <c r="E27" s="269" t="str">
        <f ca="1">Tables!G140</f>
        <v>-</v>
      </c>
      <c r="F27" s="269" t="str">
        <f ca="1">Tables!N140</f>
        <v>-</v>
      </c>
      <c r="G27" s="269" t="str">
        <f ca="1">Tables!O140</f>
        <v>-</v>
      </c>
      <c r="H27" s="269" t="str">
        <f ca="1">Tables!P140</f>
        <v>-</v>
      </c>
      <c r="I27" s="269" t="str">
        <f ca="1">Tables!T140</f>
        <v>-</v>
      </c>
      <c r="J27" s="269" t="str">
        <f ca="1">Tables!U140</f>
        <v>-</v>
      </c>
      <c r="K27" s="269" t="str">
        <f ca="1">Tables!V140</f>
        <v>-</v>
      </c>
      <c r="L27" s="269" t="str">
        <f ca="1">Tables!AA140</f>
        <v>-</v>
      </c>
      <c r="M27" s="269" t="str">
        <f ca="1">Tables!AB140</f>
        <v>-</v>
      </c>
    </row>
    <row r="28" spans="2:13">
      <c r="B28" s="269" t="str">
        <f ca="1">Tables!B141</f>
        <v>*Hide*</v>
      </c>
      <c r="C28" s="269" t="str">
        <f ca="1">Tables!C141</f>
        <v>-</v>
      </c>
      <c r="D28" s="269" t="str">
        <f ca="1">Tables!D141</f>
        <v>-</v>
      </c>
      <c r="E28" s="269" t="str">
        <f ca="1">Tables!G141</f>
        <v>-</v>
      </c>
      <c r="F28" s="269" t="str">
        <f ca="1">Tables!N141</f>
        <v>-</v>
      </c>
      <c r="G28" s="269" t="str">
        <f ca="1">Tables!O141</f>
        <v>-</v>
      </c>
      <c r="H28" s="269" t="str">
        <f ca="1">Tables!P141</f>
        <v>-</v>
      </c>
      <c r="I28" s="269" t="str">
        <f ca="1">Tables!T141</f>
        <v>-</v>
      </c>
      <c r="J28" s="269" t="str">
        <f ca="1">Tables!U141</f>
        <v>-</v>
      </c>
      <c r="K28" s="269" t="str">
        <f ca="1">Tables!V141</f>
        <v>-</v>
      </c>
      <c r="L28" s="269" t="str">
        <f ca="1">Tables!AA141</f>
        <v>-</v>
      </c>
      <c r="M28" s="269" t="str">
        <f ca="1">Tables!AB141</f>
        <v>-</v>
      </c>
    </row>
    <row r="29" spans="2:13">
      <c r="B29" s="269" t="str">
        <f ca="1">Tables!B142</f>
        <v>*Hide*</v>
      </c>
      <c r="C29" s="269" t="str">
        <f ca="1">Tables!C142</f>
        <v>-</v>
      </c>
      <c r="D29" s="269" t="str">
        <f ca="1">Tables!D142</f>
        <v>-</v>
      </c>
      <c r="E29" s="269" t="str">
        <f ca="1">Tables!G142</f>
        <v>-</v>
      </c>
      <c r="F29" s="269" t="str">
        <f ca="1">Tables!N142</f>
        <v>-</v>
      </c>
      <c r="G29" s="269" t="str">
        <f ca="1">Tables!O142</f>
        <v>-</v>
      </c>
      <c r="H29" s="269" t="str">
        <f ca="1">Tables!P142</f>
        <v>-</v>
      </c>
      <c r="I29" s="269" t="str">
        <f ca="1">Tables!T142</f>
        <v>-</v>
      </c>
      <c r="J29" s="269" t="str">
        <f ca="1">Tables!U142</f>
        <v>-</v>
      </c>
      <c r="K29" s="269" t="str">
        <f ca="1">Tables!V142</f>
        <v>-</v>
      </c>
      <c r="L29" s="269" t="str">
        <f ca="1">Tables!AA142</f>
        <v>-</v>
      </c>
      <c r="M29" s="269" t="str">
        <f ca="1">Tables!AB142</f>
        <v>-</v>
      </c>
    </row>
    <row r="30" spans="2:13">
      <c r="B30" s="269" t="str">
        <f ca="1">Tables!B143</f>
        <v>*Hide*</v>
      </c>
      <c r="C30" s="269" t="str">
        <f ca="1">Tables!C143</f>
        <v>-</v>
      </c>
      <c r="D30" s="269" t="str">
        <f ca="1">Tables!D143</f>
        <v>-</v>
      </c>
      <c r="E30" s="269" t="str">
        <f ca="1">Tables!G143</f>
        <v>-</v>
      </c>
      <c r="F30" s="269" t="str">
        <f ca="1">Tables!N143</f>
        <v>-</v>
      </c>
      <c r="G30" s="269" t="str">
        <f ca="1">Tables!O143</f>
        <v>-</v>
      </c>
      <c r="H30" s="269" t="str">
        <f ca="1">Tables!P143</f>
        <v>-</v>
      </c>
      <c r="I30" s="269" t="str">
        <f ca="1">Tables!T143</f>
        <v>-</v>
      </c>
      <c r="J30" s="269" t="str">
        <f ca="1">Tables!U143</f>
        <v>-</v>
      </c>
      <c r="K30" s="269" t="str">
        <f ca="1">Tables!V143</f>
        <v>-</v>
      </c>
      <c r="L30" s="269" t="str">
        <f ca="1">Tables!AA143</f>
        <v>-</v>
      </c>
      <c r="M30" s="269" t="str">
        <f ca="1">Tables!AB143</f>
        <v>-</v>
      </c>
    </row>
    <row r="31" spans="2:13">
      <c r="B31" s="269" t="str">
        <f ca="1">Tables!B144</f>
        <v>*Hide*</v>
      </c>
      <c r="C31" s="269" t="str">
        <f ca="1">Tables!C144</f>
        <v>-</v>
      </c>
      <c r="D31" s="269" t="str">
        <f ca="1">Tables!D144</f>
        <v>-</v>
      </c>
      <c r="E31" s="269" t="str">
        <f ca="1">Tables!G144</f>
        <v>-</v>
      </c>
      <c r="F31" s="269" t="str">
        <f ca="1">Tables!N144</f>
        <v>-</v>
      </c>
      <c r="G31" s="269" t="str">
        <f ca="1">Tables!O144</f>
        <v>-</v>
      </c>
      <c r="H31" s="269" t="str">
        <f ca="1">Tables!P144</f>
        <v>-</v>
      </c>
      <c r="I31" s="269" t="str">
        <f ca="1">Tables!T144</f>
        <v>-</v>
      </c>
      <c r="J31" s="269" t="str">
        <f ca="1">Tables!U144</f>
        <v>-</v>
      </c>
      <c r="K31" s="269" t="str">
        <f ca="1">Tables!V144</f>
        <v>-</v>
      </c>
      <c r="L31" s="269" t="str">
        <f ca="1">Tables!AA144</f>
        <v>-</v>
      </c>
      <c r="M31" s="269" t="str">
        <f ca="1">Tables!AB144</f>
        <v>-</v>
      </c>
    </row>
    <row r="32" spans="2:13">
      <c r="B32" s="269" t="str">
        <f ca="1">Tables!B145</f>
        <v>*Hide*</v>
      </c>
      <c r="C32" s="269" t="str">
        <f ca="1">Tables!C145</f>
        <v>-</v>
      </c>
      <c r="D32" s="269" t="str">
        <f ca="1">Tables!D145</f>
        <v>-</v>
      </c>
      <c r="E32" s="269" t="str">
        <f ca="1">Tables!G145</f>
        <v>-</v>
      </c>
      <c r="F32" s="269" t="str">
        <f ca="1">Tables!N145</f>
        <v>-</v>
      </c>
      <c r="G32" s="269" t="str">
        <f ca="1">Tables!O145</f>
        <v>-</v>
      </c>
      <c r="H32" s="269" t="str">
        <f ca="1">Tables!P145</f>
        <v>-</v>
      </c>
      <c r="I32" s="269" t="str">
        <f ca="1">Tables!T145</f>
        <v>-</v>
      </c>
      <c r="J32" s="269" t="str">
        <f ca="1">Tables!U145</f>
        <v>-</v>
      </c>
      <c r="K32" s="269" t="str">
        <f ca="1">Tables!V145</f>
        <v>-</v>
      </c>
      <c r="L32" s="269" t="str">
        <f ca="1">Tables!AA145</f>
        <v>-</v>
      </c>
      <c r="M32" s="269" t="str">
        <f ca="1">Tables!AB145</f>
        <v>-</v>
      </c>
    </row>
    <row r="33" spans="2:13">
      <c r="B33" s="269" t="str">
        <f ca="1">Tables!B146</f>
        <v>*Hide*</v>
      </c>
      <c r="C33" s="269" t="str">
        <f ca="1">Tables!C146</f>
        <v>-</v>
      </c>
      <c r="D33" s="269" t="str">
        <f ca="1">Tables!D146</f>
        <v>-</v>
      </c>
      <c r="E33" s="269" t="str">
        <f ca="1">Tables!G146</f>
        <v>-</v>
      </c>
      <c r="F33" s="269" t="str">
        <f ca="1">Tables!N146</f>
        <v>-</v>
      </c>
      <c r="G33" s="269" t="str">
        <f ca="1">Tables!O146</f>
        <v>-</v>
      </c>
      <c r="H33" s="269" t="str">
        <f ca="1">Tables!P146</f>
        <v>-</v>
      </c>
      <c r="I33" s="269" t="str">
        <f ca="1">Tables!T146</f>
        <v>-</v>
      </c>
      <c r="J33" s="269" t="str">
        <f ca="1">Tables!U146</f>
        <v>-</v>
      </c>
      <c r="K33" s="269" t="str">
        <f ca="1">Tables!V146</f>
        <v>-</v>
      </c>
      <c r="L33" s="269" t="str">
        <f ca="1">Tables!AA146</f>
        <v>-</v>
      </c>
      <c r="M33" s="269" t="str">
        <f ca="1">Tables!AB146</f>
        <v>-</v>
      </c>
    </row>
    <row r="34" spans="2:13">
      <c r="B34" s="269" t="str">
        <f ca="1">Tables!B147</f>
        <v>*Hide*</v>
      </c>
      <c r="C34" s="269" t="str">
        <f ca="1">Tables!C147</f>
        <v>-</v>
      </c>
      <c r="D34" s="269" t="str">
        <f ca="1">Tables!D147</f>
        <v>-</v>
      </c>
      <c r="E34" s="269" t="str">
        <f ca="1">Tables!G147</f>
        <v>-</v>
      </c>
      <c r="F34" s="269" t="str">
        <f ca="1">Tables!N147</f>
        <v>-</v>
      </c>
      <c r="G34" s="269" t="str">
        <f ca="1">Tables!O147</f>
        <v>-</v>
      </c>
      <c r="H34" s="269" t="str">
        <f ca="1">Tables!P147</f>
        <v>-</v>
      </c>
      <c r="I34" s="269" t="str">
        <f ca="1">Tables!T147</f>
        <v>-</v>
      </c>
      <c r="J34" s="269" t="str">
        <f ca="1">Tables!U147</f>
        <v>-</v>
      </c>
      <c r="K34" s="269" t="str">
        <f ca="1">Tables!V147</f>
        <v>-</v>
      </c>
      <c r="L34" s="269" t="str">
        <f ca="1">Tables!AA147</f>
        <v>-</v>
      </c>
      <c r="M34" s="269" t="str">
        <f ca="1">Tables!AB147</f>
        <v>-</v>
      </c>
    </row>
    <row r="35" spans="2:13">
      <c r="B35" s="269" t="str">
        <f ca="1">Tables!B148</f>
        <v>*Hide*</v>
      </c>
      <c r="C35" s="269" t="str">
        <f ca="1">Tables!C148</f>
        <v>-</v>
      </c>
      <c r="D35" s="269" t="str">
        <f ca="1">Tables!D148</f>
        <v>-</v>
      </c>
      <c r="E35" s="269" t="str">
        <f ca="1">Tables!G148</f>
        <v>-</v>
      </c>
      <c r="F35" s="269" t="str">
        <f ca="1">Tables!N148</f>
        <v>-</v>
      </c>
      <c r="G35" s="269" t="str">
        <f ca="1">Tables!O148</f>
        <v>-</v>
      </c>
      <c r="H35" s="269" t="str">
        <f ca="1">Tables!P148</f>
        <v>-</v>
      </c>
      <c r="I35" s="269" t="str">
        <f ca="1">Tables!T148</f>
        <v>-</v>
      </c>
      <c r="J35" s="269" t="str">
        <f ca="1">Tables!U148</f>
        <v>-</v>
      </c>
      <c r="K35" s="269" t="str">
        <f ca="1">Tables!V148</f>
        <v>-</v>
      </c>
      <c r="L35" s="269" t="str">
        <f ca="1">Tables!AA148</f>
        <v>-</v>
      </c>
      <c r="M35" s="269" t="str">
        <f ca="1">Tables!AB148</f>
        <v>-</v>
      </c>
    </row>
    <row r="36" spans="2:13">
      <c r="B36" s="269" t="str">
        <f ca="1">Tables!B149</f>
        <v>*Hide*</v>
      </c>
      <c r="C36" s="269" t="str">
        <f ca="1">Tables!C149</f>
        <v>-</v>
      </c>
      <c r="D36" s="269" t="str">
        <f ca="1">Tables!D149</f>
        <v>-</v>
      </c>
      <c r="E36" s="269" t="str">
        <f ca="1">Tables!G149</f>
        <v>-</v>
      </c>
      <c r="F36" s="269" t="str">
        <f ca="1">Tables!N149</f>
        <v>-</v>
      </c>
      <c r="G36" s="269" t="str">
        <f ca="1">Tables!O149</f>
        <v>-</v>
      </c>
      <c r="H36" s="269" t="str">
        <f ca="1">Tables!P149</f>
        <v>-</v>
      </c>
      <c r="I36" s="269" t="str">
        <f ca="1">Tables!T149</f>
        <v>-</v>
      </c>
      <c r="J36" s="269" t="str">
        <f ca="1">Tables!U149</f>
        <v>-</v>
      </c>
      <c r="K36" s="269" t="str">
        <f ca="1">Tables!V149</f>
        <v>-</v>
      </c>
      <c r="L36" s="269" t="str">
        <f ca="1">Tables!AA149</f>
        <v>-</v>
      </c>
      <c r="M36" s="269" t="str">
        <f ca="1">Tables!AB149</f>
        <v>-</v>
      </c>
    </row>
    <row r="37" spans="2:13">
      <c r="B37" s="269" t="str">
        <f ca="1">Tables!B150</f>
        <v>*Hide*</v>
      </c>
      <c r="C37" s="269" t="str">
        <f ca="1">Tables!C150</f>
        <v>-</v>
      </c>
      <c r="D37" s="269" t="str">
        <f ca="1">Tables!D150</f>
        <v>-</v>
      </c>
      <c r="E37" s="269" t="str">
        <f ca="1">Tables!G150</f>
        <v>-</v>
      </c>
      <c r="F37" s="269" t="str">
        <f ca="1">Tables!N150</f>
        <v>-</v>
      </c>
      <c r="G37" s="269" t="str">
        <f ca="1">Tables!O150</f>
        <v>-</v>
      </c>
      <c r="H37" s="269" t="str">
        <f ca="1">Tables!P150</f>
        <v>-</v>
      </c>
      <c r="I37" s="269" t="str">
        <f ca="1">Tables!T150</f>
        <v>-</v>
      </c>
      <c r="J37" s="269" t="str">
        <f ca="1">Tables!U150</f>
        <v>-</v>
      </c>
      <c r="K37" s="269" t="str">
        <f ca="1">Tables!V150</f>
        <v>-</v>
      </c>
      <c r="L37" s="269" t="str">
        <f ca="1">Tables!AA150</f>
        <v>-</v>
      </c>
      <c r="M37" s="269" t="str">
        <f ca="1">Tables!AB150</f>
        <v>-</v>
      </c>
    </row>
    <row r="38" spans="2:13">
      <c r="E38" s="233"/>
      <c r="F38" s="233"/>
      <c r="G38" s="233"/>
      <c r="H38" s="233"/>
      <c r="I38" s="233"/>
      <c r="J38" s="233"/>
      <c r="K38" s="233"/>
      <c r="L38" s="233"/>
      <c r="M38" s="233"/>
    </row>
    <row r="39" spans="2:13">
      <c r="B39" s="1191" t="s">
        <v>673</v>
      </c>
      <c r="C39" s="1191"/>
      <c r="D39" s="1191"/>
      <c r="E39" s="1191"/>
      <c r="F39" s="666" t="str">
        <f>IF(Site_or_SitePlusLosses=1,"site",IF(Site_or_SitePlusLosses=2,"site plus T&amp;D losses between the site and power plant","Did not answer the question"))</f>
        <v>site</v>
      </c>
    </row>
    <row r="40" spans="2:13">
      <c r="B40" s="666" t="str">
        <f>IF(Naturally_Occurring=1,"The reported gross savings values account for naturally occuring energy savings",IF(Naturally_Occurring=0,"The reported gross savings values do not account for naturally occuring energy savings",""))</f>
        <v/>
      </c>
    </row>
  </sheetData>
  <sheetProtection formatColumns="0" formatRows="0"/>
  <mergeCells count="8">
    <mergeCell ref="B39:E39"/>
    <mergeCell ref="F5:H5"/>
    <mergeCell ref="I5:K5"/>
    <mergeCell ref="L5:M5"/>
    <mergeCell ref="B6:B7"/>
    <mergeCell ref="C6:C7"/>
    <mergeCell ref="D6:D7"/>
    <mergeCell ref="L6:L7"/>
  </mergeCells>
  <pageMargins left="0.5" right="0.5" top="0.75" bottom="0.75" header="0.3" footer="0.3"/>
  <pageSetup scale="95" orientation="landscape" r:id="rId1"/>
  <colBreaks count="1" manualBreakCount="1">
    <brk id="11" max="2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124</vt:i4>
      </vt:variant>
      <vt:variant>
        <vt:lpstr>Named Ranges</vt:lpstr>
      </vt:variant>
      <vt:variant>
        <vt:i4>128</vt:i4>
      </vt:variant>
    </vt:vector>
  </HeadingPairs>
  <TitlesOfParts>
    <vt:vector size="252" baseType="lpstr">
      <vt:lpstr>Main Menu</vt:lpstr>
      <vt:lpstr>Notes</vt:lpstr>
      <vt:lpstr>Program Descriptions</vt:lpstr>
      <vt:lpstr>Instructions</vt:lpstr>
      <vt:lpstr>Program Narrative</vt:lpstr>
      <vt:lpstr>Prior Years</vt:lpstr>
      <vt:lpstr>Portfolio Statistics</vt:lpstr>
      <vt:lpstr>Budgets</vt:lpstr>
      <vt:lpstr>Rec1</vt:lpstr>
      <vt:lpstr>Planned Savings</vt:lpstr>
      <vt:lpstr>Planned Savings - No IE</vt:lpstr>
      <vt:lpstr>Planned Savings - No NTG</vt:lpstr>
      <vt:lpstr>Planned Savings - No IE No NTG</vt:lpstr>
      <vt:lpstr>Rec2</vt:lpstr>
      <vt:lpstr>Planned NTG</vt:lpstr>
      <vt:lpstr>Actual Expenses</vt:lpstr>
      <vt:lpstr>Rec3</vt:lpstr>
      <vt:lpstr>Claimed Savings</vt:lpstr>
      <vt:lpstr>Claimed Savings - No IE</vt:lpstr>
      <vt:lpstr>Claimed Savings - No NTG</vt:lpstr>
      <vt:lpstr>Claimed Savings - No IE No NTG</vt:lpstr>
      <vt:lpstr>Claimed NTG</vt:lpstr>
      <vt:lpstr>Evaluated Savings</vt:lpstr>
      <vt:lpstr>Evaluated Savings - No IE</vt:lpstr>
      <vt:lpstr>Evaluated Savings - No NTG</vt:lpstr>
      <vt:lpstr>Evaluated Savings No IE No NTG</vt:lpstr>
      <vt:lpstr>Evaluated NTG</vt:lpstr>
      <vt:lpstr>Program All</vt:lpstr>
      <vt:lpstr>Program TRC</vt:lpstr>
      <vt:lpstr>Program PAC</vt:lpstr>
      <vt:lpstr>Program SCT</vt:lpstr>
      <vt:lpstr>Program RIM</vt:lpstr>
      <vt:lpstr>Program TRC PAC</vt:lpstr>
      <vt:lpstr>Program TRC SCT</vt:lpstr>
      <vt:lpstr>Program TRC RIM</vt:lpstr>
      <vt:lpstr>Program PAC SCT</vt:lpstr>
      <vt:lpstr>Program PAC RIM</vt:lpstr>
      <vt:lpstr>Program SCT RIM</vt:lpstr>
      <vt:lpstr>Program Other TRC</vt:lpstr>
      <vt:lpstr>Program Other PAC</vt:lpstr>
      <vt:lpstr>Program Other SCT</vt:lpstr>
      <vt:lpstr>Program Other RIM</vt:lpstr>
      <vt:lpstr>Portfolio All</vt:lpstr>
      <vt:lpstr>Portfolio TRC</vt:lpstr>
      <vt:lpstr>Portfolio PAC</vt:lpstr>
      <vt:lpstr>Portfolio SCT</vt:lpstr>
      <vt:lpstr>Portfolio RIM</vt:lpstr>
      <vt:lpstr>Portfolio TRC PAC</vt:lpstr>
      <vt:lpstr>Portfolio TRC SCT</vt:lpstr>
      <vt:lpstr>Portfolio TRC RIM</vt:lpstr>
      <vt:lpstr>Portfolio PAC SCT</vt:lpstr>
      <vt:lpstr>Portfolio PAC RIM</vt:lpstr>
      <vt:lpstr>Portfolio SCT RIM</vt:lpstr>
      <vt:lpstr>Portfolio Other TRC</vt:lpstr>
      <vt:lpstr>Portfolio Other SCT</vt:lpstr>
      <vt:lpstr>Portfolio Other PAC</vt:lpstr>
      <vt:lpstr>Portfolio Other RIM</vt:lpstr>
      <vt:lpstr>Key Assumptions</vt:lpstr>
      <vt:lpstr>EE Finance</vt:lpstr>
      <vt:lpstr>Perf. Incentives</vt:lpstr>
      <vt:lpstr>List</vt:lpstr>
      <vt:lpstr>Cost Categories &amp; Definitions</vt:lpstr>
      <vt:lpstr>Data</vt:lpstr>
      <vt:lpstr>Order</vt:lpstr>
      <vt:lpstr>Reordered Data</vt:lpstr>
      <vt:lpstr>Tables</vt:lpstr>
      <vt:lpstr>Table 1</vt:lpstr>
      <vt:lpstr>Table 1 No Net</vt:lpstr>
      <vt:lpstr>Table 1 No Plan</vt:lpstr>
      <vt:lpstr>Table 1 No Eval</vt:lpstr>
      <vt:lpstr>Table 1 No Net Plan</vt:lpstr>
      <vt:lpstr>Table 1 No Net Eval</vt:lpstr>
      <vt:lpstr>Table 1 No Plan Eval</vt:lpstr>
      <vt:lpstr>Table 1 No Net Plan Eval</vt:lpstr>
      <vt:lpstr>Table 2</vt:lpstr>
      <vt:lpstr>Table 2 No Net</vt:lpstr>
      <vt:lpstr>Table 2 No Plan</vt:lpstr>
      <vt:lpstr>Table 2 No Eval</vt:lpstr>
      <vt:lpstr>Table 2 No Net Plan</vt:lpstr>
      <vt:lpstr>Table 2 No Net Eval</vt:lpstr>
      <vt:lpstr>Table 2 No Plan Eval</vt:lpstr>
      <vt:lpstr>Table 2 No Net Plan Eval</vt:lpstr>
      <vt:lpstr>Table 3</vt:lpstr>
      <vt:lpstr>Table 3 No Plan</vt:lpstr>
      <vt:lpstr>Table 4</vt:lpstr>
      <vt:lpstr>Table 4 No Plan</vt:lpstr>
      <vt:lpstr>Table 5</vt:lpstr>
      <vt:lpstr>Table 5 No Net</vt:lpstr>
      <vt:lpstr>Table 5 No Plan</vt:lpstr>
      <vt:lpstr>Table 5 No Eval</vt:lpstr>
      <vt:lpstr>Table 5 No Net Plan</vt:lpstr>
      <vt:lpstr>Table 5 No Net Eval</vt:lpstr>
      <vt:lpstr>Table 5 No Plan Eval</vt:lpstr>
      <vt:lpstr>Table 5 No Net Plan Eval</vt:lpstr>
      <vt:lpstr>Table 5 No Report</vt:lpstr>
      <vt:lpstr>Table 5 No Net Report</vt:lpstr>
      <vt:lpstr>Table 5 No Plan Report</vt:lpstr>
      <vt:lpstr>Table 5 No Eval Report</vt:lpstr>
      <vt:lpstr>Table 5 No Net Plan Report</vt:lpstr>
      <vt:lpstr>Table 5 No Net Eval Report</vt:lpstr>
      <vt:lpstr>Table 5 No Plan Eval Report</vt:lpstr>
      <vt:lpstr>Table 5 No Net Plan Eval Report</vt:lpstr>
      <vt:lpstr>Table 6</vt:lpstr>
      <vt:lpstr>Table 6 No Net</vt:lpstr>
      <vt:lpstr>Table 6 No Plan</vt:lpstr>
      <vt:lpstr>Table 6 No Eval</vt:lpstr>
      <vt:lpstr>Table 6 No Net Plan</vt:lpstr>
      <vt:lpstr>Table 6 No Net Eval</vt:lpstr>
      <vt:lpstr>Table 6 No Plan Eval</vt:lpstr>
      <vt:lpstr>Table 6 No Net Plan Eval</vt:lpstr>
      <vt:lpstr>Table 7</vt:lpstr>
      <vt:lpstr>Table 7 No Net</vt:lpstr>
      <vt:lpstr>Table 7 No Eval</vt:lpstr>
      <vt:lpstr>Table 7 No Net Eval</vt:lpstr>
      <vt:lpstr>Table 7 No Plan</vt:lpstr>
      <vt:lpstr>Table 7 No Net Plan</vt:lpstr>
      <vt:lpstr>Table 7 No Net Plan Eval</vt:lpstr>
      <vt:lpstr>Table 8</vt:lpstr>
      <vt:lpstr>Table 8 No Net</vt:lpstr>
      <vt:lpstr>Titles</vt:lpstr>
      <vt:lpstr>Data Glossary</vt:lpstr>
      <vt:lpstr>Program Definitions</vt:lpstr>
      <vt:lpstr>Program Typology</vt:lpstr>
      <vt:lpstr>Summary Data</vt:lpstr>
      <vt:lpstr>Actual_Expenses</vt:lpstr>
      <vt:lpstr>Actual_Expenses_Columns</vt:lpstr>
      <vt:lpstr>Actual_Spending_Summary</vt:lpstr>
      <vt:lpstr>Budget_Summary</vt:lpstr>
      <vt:lpstr>CE_Portfolio_All</vt:lpstr>
      <vt:lpstr>CE_Portfolio_PAC</vt:lpstr>
      <vt:lpstr>CE_Portfolio_PAC_Other</vt:lpstr>
      <vt:lpstr>CE_Portfolio_PAC_RIM</vt:lpstr>
      <vt:lpstr>CE_Portfolio_PAC_SCT</vt:lpstr>
      <vt:lpstr>CE_Portfolio_RIM</vt:lpstr>
      <vt:lpstr>CE_Portfolio_RIM_Other</vt:lpstr>
      <vt:lpstr>CE_Portfolio_SCT</vt:lpstr>
      <vt:lpstr>CE_Portfolio_SCT_Other</vt:lpstr>
      <vt:lpstr>CE_Portfolio_SCT_RIM</vt:lpstr>
      <vt:lpstr>CE_Portfolio_TRC</vt:lpstr>
      <vt:lpstr>CE_Portfolio_TRC_Other</vt:lpstr>
      <vt:lpstr>CE_Portfolio_TRC_PAC</vt:lpstr>
      <vt:lpstr>CE_Portfolio_TRC_RIM</vt:lpstr>
      <vt:lpstr>CE_Portfolio_TRC_SCT</vt:lpstr>
      <vt:lpstr>CE_Program_All</vt:lpstr>
      <vt:lpstr>CE_Program_PAC</vt:lpstr>
      <vt:lpstr>CE_Program_PAC_Other</vt:lpstr>
      <vt:lpstr>CE_Program_PAC_RIM</vt:lpstr>
      <vt:lpstr>CE_Program_PAC_SCT</vt:lpstr>
      <vt:lpstr>CE_Program_RIM</vt:lpstr>
      <vt:lpstr>CE_Program_RIM_Other</vt:lpstr>
      <vt:lpstr>CE_Program_SCT</vt:lpstr>
      <vt:lpstr>CE_Program_SCT_Other</vt:lpstr>
      <vt:lpstr>CE_Program_SCT_RIM</vt:lpstr>
      <vt:lpstr>CE_Program_TRC</vt:lpstr>
      <vt:lpstr>CE_Program_TRC_Other</vt:lpstr>
      <vt:lpstr>CE_Program_TRC_PAC</vt:lpstr>
      <vt:lpstr>CE_Program_TRC_RIM</vt:lpstr>
      <vt:lpstr>CE_Program_TRC_SCT</vt:lpstr>
      <vt:lpstr>CE_Test_Number</vt:lpstr>
      <vt:lpstr>CE_Unordered_Data</vt:lpstr>
      <vt:lpstr>CE_Unordered_Data_Portfolio</vt:lpstr>
      <vt:lpstr>CHP</vt:lpstr>
      <vt:lpstr>Claimed_Savings</vt:lpstr>
      <vt:lpstr>Claimed_Savings_Columns</vt:lpstr>
      <vt:lpstr>Claimed_Savings_No_IE</vt:lpstr>
      <vt:lpstr>Claimed_Savings_No_IE_Columns</vt:lpstr>
      <vt:lpstr>Claimed_Savings_No_IE_No_NTG</vt:lpstr>
      <vt:lpstr>Claimed_Savings_No_IE_No_NTG_Columns</vt:lpstr>
      <vt:lpstr>Claimed_Savings_No_IE_No_NTG_Summary</vt:lpstr>
      <vt:lpstr>Claimed_Savings_No_IE_Summary</vt:lpstr>
      <vt:lpstr>Claimed_Savings_No_NTG</vt:lpstr>
      <vt:lpstr>Claimed_Savings_No_NTG_Columns</vt:lpstr>
      <vt:lpstr>Claimed_Savings_No_NTG_Summary</vt:lpstr>
      <vt:lpstr>Claimed_Savings_Summary</vt:lpstr>
      <vt:lpstr>Commercial</vt:lpstr>
      <vt:lpstr>Commercial_Industrial</vt:lpstr>
      <vt:lpstr>CrossSectoral_Other</vt:lpstr>
      <vt:lpstr>Demand_Response</vt:lpstr>
      <vt:lpstr>EE_Finance</vt:lpstr>
      <vt:lpstr>Evaluated</vt:lpstr>
      <vt:lpstr>Evaluated_Savings</vt:lpstr>
      <vt:lpstr>Evaluated_Savings_Columns</vt:lpstr>
      <vt:lpstr>Evaluated_Savings_No_IE</vt:lpstr>
      <vt:lpstr>Evaluated_Savings_No_IE_Columns</vt:lpstr>
      <vt:lpstr>Evaluated_Savings_No_IE_No_NTG</vt:lpstr>
      <vt:lpstr>Evaluated_Savings_No_IE_No_NTG_Columns</vt:lpstr>
      <vt:lpstr>Evaluated_Savings_No_IE_No_NTG_Summary</vt:lpstr>
      <vt:lpstr>Evaluated_Savings_No_IE_Summary</vt:lpstr>
      <vt:lpstr>Evaluated_Savings_No_NTG</vt:lpstr>
      <vt:lpstr>Evaluated_Savings_No_NTG_Columns</vt:lpstr>
      <vt:lpstr>Evaluated_Savings_No_NTG_Summary</vt:lpstr>
      <vt:lpstr>Evaluated_Savings_Summary</vt:lpstr>
      <vt:lpstr>Historical_Data_No_Net_Summary</vt:lpstr>
      <vt:lpstr>Historical_Data_Summary</vt:lpstr>
      <vt:lpstr>Industrial_Agriculture</vt:lpstr>
      <vt:lpstr>Interactive_Effects</vt:lpstr>
      <vt:lpstr>Low_Income</vt:lpstr>
      <vt:lpstr>Market_Sector</vt:lpstr>
      <vt:lpstr>Naturally_Occurring</vt:lpstr>
      <vt:lpstr>NTG</vt:lpstr>
      <vt:lpstr>PAC</vt:lpstr>
      <vt:lpstr>Performance_Incentives</vt:lpstr>
      <vt:lpstr>Planned</vt:lpstr>
      <vt:lpstr>Planned_Savings</vt:lpstr>
      <vt:lpstr>Planned_Savings_Columns</vt:lpstr>
      <vt:lpstr>Planned_Savings_No_IE</vt:lpstr>
      <vt:lpstr>Planned_Savings_No_IE_Columns</vt:lpstr>
      <vt:lpstr>Planned_Savings_No_IE_No_NTG</vt:lpstr>
      <vt:lpstr>Planned_Savings_No_IE_No_NTG_Columns</vt:lpstr>
      <vt:lpstr>Planned_Savings_No_IE_No_NTG_Summary</vt:lpstr>
      <vt:lpstr>Planned_Savings_No_IE_Summary</vt:lpstr>
      <vt:lpstr>Planned_Savings_No_NTG</vt:lpstr>
      <vt:lpstr>Planned_Savings_No_NTG_Columns</vt:lpstr>
      <vt:lpstr>Planned_Savings_No_NTG_Summary</vt:lpstr>
      <vt:lpstr>Planned_Savings_Summary</vt:lpstr>
      <vt:lpstr>Portfolio_Summary</vt:lpstr>
      <vt:lpstr>Portfolio_Summary_No_Net</vt:lpstr>
      <vt:lpstr>Prg_Names</vt:lpstr>
      <vt:lpstr>Prg_Names_Reordered</vt:lpstr>
      <vt:lpstr>'Main Menu'!Print_Area</vt:lpstr>
      <vt:lpstr>'Actual Expenses'!Print_Titles</vt:lpstr>
      <vt:lpstr>'Program Narrative'!Print_Titles</vt:lpstr>
      <vt:lpstr>'Table 5'!Print_Titles</vt:lpstr>
      <vt:lpstr>'Table 5 No Eval'!Print_Titles</vt:lpstr>
      <vt:lpstr>'Table 5 No Eval Report'!Print_Titles</vt:lpstr>
      <vt:lpstr>'Table 5 No Net'!Print_Titles</vt:lpstr>
      <vt:lpstr>'Table 5 No Net Eval'!Print_Titles</vt:lpstr>
      <vt:lpstr>'Table 5 No Net Eval Report'!Print_Titles</vt:lpstr>
      <vt:lpstr>'Table 5 No Net Plan'!Print_Titles</vt:lpstr>
      <vt:lpstr>'Table 5 No Net Plan Eval'!Print_Titles</vt:lpstr>
      <vt:lpstr>'Table 5 No Net Plan Eval Report'!Print_Titles</vt:lpstr>
      <vt:lpstr>'Table 5 No Net Plan Report'!Print_Titles</vt:lpstr>
      <vt:lpstr>'Table 5 No Net Report'!Print_Titles</vt:lpstr>
      <vt:lpstr>'Table 5 No Plan'!Print_Titles</vt:lpstr>
      <vt:lpstr>'Table 5 No Plan Eval'!Print_Titles</vt:lpstr>
      <vt:lpstr>'Table 5 No Plan Eval Report'!Print_Titles</vt:lpstr>
      <vt:lpstr>'Table 5 No Plan Report'!Print_Titles</vt:lpstr>
      <vt:lpstr>'Table 5 No Report'!Print_Titles</vt:lpstr>
      <vt:lpstr>Prior_Years</vt:lpstr>
      <vt:lpstr>Program_Year</vt:lpstr>
      <vt:lpstr>Reporting_Level</vt:lpstr>
      <vt:lpstr>Residential</vt:lpstr>
      <vt:lpstr>retail_sales</vt:lpstr>
      <vt:lpstr>RIM</vt:lpstr>
      <vt:lpstr>SCT</vt:lpstr>
      <vt:lpstr>Sector_Order</vt:lpstr>
      <vt:lpstr>Single_Multi</vt:lpstr>
      <vt:lpstr>Site_or_SitePlusLosses</vt:lpstr>
      <vt:lpstr>target_format</vt:lpstr>
      <vt:lpstr>target_savings</vt:lpstr>
      <vt:lpstr>TRC</vt:lpstr>
      <vt:lpstr>Utility_Type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grybka</dc:creator>
  <cp:lastModifiedBy>Jennifer</cp:lastModifiedBy>
  <cp:lastPrinted>2015-07-01T18:01:01Z</cp:lastPrinted>
  <dcterms:created xsi:type="dcterms:W3CDTF">2015-05-22T17:04:58Z</dcterms:created>
  <dcterms:modified xsi:type="dcterms:W3CDTF">2020-06-11T20:01:26Z</dcterms:modified>
</cp:coreProperties>
</file>